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C:\Sachin excel worksheet\"/>
    </mc:Choice>
  </mc:AlternateContent>
  <xr:revisionPtr revIDLastSave="0" documentId="13_ncr:1_{503B0707-2BB2-4505-A41A-CBE35210F4D7}" xr6:coauthVersionLast="47" xr6:coauthVersionMax="47" xr10:uidLastSave="{00000000-0000-0000-0000-000000000000}"/>
  <bookViews>
    <workbookView xWindow="-120" yWindow="-120" windowWidth="24240" windowHeight="13020" firstSheet="2" activeTab="8" xr2:uid="{3736E0C2-F68C-4C2F-88DE-8FF36237AEAB}"/>
  </bookViews>
  <sheets>
    <sheet name="Sample data " sheetId="1" r:id="rId1"/>
    <sheet name="Modified " sheetId="2" r:id="rId2"/>
    <sheet name="Basic Dublicate values" sheetId="4" r:id="rId3"/>
    <sheet name="Sample sheet 1" sheetId="7" r:id="rId4"/>
    <sheet name="Modified 1" sheetId="6" r:id="rId5"/>
    <sheet name="Raw Data" sheetId="5" r:id="rId6"/>
    <sheet name="Pivot Tables" sheetId="9" r:id="rId7"/>
    <sheet name="Analysis" sheetId="11" r:id="rId8"/>
    <sheet name="Dashboards" sheetId="8" r:id="rId9"/>
  </sheets>
  <definedNames>
    <definedName name="_xlnm._FilterDatabase" localSheetId="1" hidden="1">'Modified '!$B$2:$X$2</definedName>
    <definedName name="_xlnm._FilterDatabase" localSheetId="4" hidden="1">'Modified 1'!$B$3:$W$1003</definedName>
    <definedName name="Slicer_Branch">#N/A</definedName>
    <definedName name="Slicer_Customer_type">#N/A</definedName>
    <definedName name="Slicer_Gender">#N/A</definedName>
    <definedName name="Slicer_Payment">#N/A</definedName>
    <definedName name="Slicer_Product_line">#N/A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O30" i="6" l="1"/>
  <c r="AO29" i="6"/>
  <c r="AN22" i="6"/>
  <c r="AN21" i="6"/>
  <c r="AN20" i="6"/>
  <c r="AN19" i="6"/>
  <c r="AN18" i="6"/>
  <c r="AN17" i="6"/>
  <c r="AN16" i="6"/>
  <c r="AN14" i="6"/>
  <c r="AN13" i="6"/>
  <c r="AN12" i="6"/>
  <c r="AN11" i="6"/>
  <c r="AN10" i="6"/>
  <c r="AN9" i="6"/>
  <c r="AN8" i="6"/>
  <c r="AN7" i="6"/>
  <c r="AN6" i="6"/>
  <c r="AN5" i="6"/>
  <c r="AN4" i="6"/>
  <c r="AD1003" i="6"/>
  <c r="AD1002" i="6"/>
  <c r="AD1001" i="6"/>
  <c r="AD1000" i="6"/>
  <c r="AD999" i="6"/>
  <c r="AD998" i="6"/>
  <c r="AD997" i="6"/>
  <c r="AD996" i="6"/>
  <c r="AD995" i="6"/>
  <c r="AD994" i="6"/>
  <c r="AD993" i="6"/>
  <c r="AD992" i="6"/>
  <c r="AD991" i="6"/>
  <c r="AD990" i="6"/>
  <c r="AD989" i="6"/>
  <c r="AD988" i="6"/>
  <c r="AD987" i="6"/>
  <c r="AD986" i="6"/>
  <c r="AD985" i="6"/>
  <c r="AD984" i="6"/>
  <c r="AD983" i="6"/>
  <c r="AD982" i="6"/>
  <c r="AD981" i="6"/>
  <c r="AD980" i="6"/>
  <c r="AD979" i="6"/>
  <c r="AD978" i="6"/>
  <c r="AD977" i="6"/>
  <c r="AD976" i="6"/>
  <c r="AD975" i="6"/>
  <c r="AD974" i="6"/>
  <c r="AD973" i="6"/>
  <c r="AD972" i="6"/>
  <c r="AD971" i="6"/>
  <c r="AD970" i="6"/>
  <c r="AD969" i="6"/>
  <c r="AD968" i="6"/>
  <c r="AD967" i="6"/>
  <c r="AD966" i="6"/>
  <c r="AD965" i="6"/>
  <c r="AD964" i="6"/>
  <c r="AD963" i="6"/>
  <c r="AD962" i="6"/>
  <c r="AD961" i="6"/>
  <c r="AD960" i="6"/>
  <c r="AD959" i="6"/>
  <c r="AD958" i="6"/>
  <c r="AD957" i="6"/>
  <c r="AD956" i="6"/>
  <c r="AD955" i="6"/>
  <c r="AD954" i="6"/>
  <c r="AD953" i="6"/>
  <c r="AD952" i="6"/>
  <c r="AD951" i="6"/>
  <c r="AD950" i="6"/>
  <c r="AD949" i="6"/>
  <c r="AD948" i="6"/>
  <c r="AD947" i="6"/>
  <c r="AD946" i="6"/>
  <c r="AD945" i="6"/>
  <c r="AD944" i="6"/>
  <c r="AD943" i="6"/>
  <c r="AD942" i="6"/>
  <c r="AD941" i="6"/>
  <c r="AD940" i="6"/>
  <c r="AD939" i="6"/>
  <c r="AD938" i="6"/>
  <c r="AD937" i="6"/>
  <c r="AD936" i="6"/>
  <c r="AD935" i="6"/>
  <c r="AD934" i="6"/>
  <c r="AD933" i="6"/>
  <c r="AD932" i="6"/>
  <c r="AD931" i="6"/>
  <c r="AD930" i="6"/>
  <c r="AD929" i="6"/>
  <c r="AD928" i="6"/>
  <c r="AD927" i="6"/>
  <c r="AD926" i="6"/>
  <c r="AD925" i="6"/>
  <c r="AD924" i="6"/>
  <c r="AD923" i="6"/>
  <c r="AD922" i="6"/>
  <c r="AD921" i="6"/>
  <c r="AD920" i="6"/>
  <c r="AD919" i="6"/>
  <c r="AD918" i="6"/>
  <c r="AD917" i="6"/>
  <c r="AD916" i="6"/>
  <c r="AD915" i="6"/>
  <c r="AD914" i="6"/>
  <c r="AD913" i="6"/>
  <c r="AD912" i="6"/>
  <c r="AD911" i="6"/>
  <c r="AD910" i="6"/>
  <c r="AD909" i="6"/>
  <c r="AD908" i="6"/>
  <c r="AD907" i="6"/>
  <c r="AD906" i="6"/>
  <c r="AD905" i="6"/>
  <c r="AD904" i="6"/>
  <c r="AD903" i="6"/>
  <c r="AD902" i="6"/>
  <c r="AD901" i="6"/>
  <c r="AD900" i="6"/>
  <c r="AD899" i="6"/>
  <c r="AD898" i="6"/>
  <c r="AD897" i="6"/>
  <c r="AD896" i="6"/>
  <c r="AD895" i="6"/>
  <c r="AD894" i="6"/>
  <c r="AD893" i="6"/>
  <c r="AD892" i="6"/>
  <c r="AD891" i="6"/>
  <c r="AD890" i="6"/>
  <c r="AD889" i="6"/>
  <c r="AD888" i="6"/>
  <c r="AD887" i="6"/>
  <c r="AD886" i="6"/>
  <c r="AD885" i="6"/>
  <c r="AD884" i="6"/>
  <c r="AD883" i="6"/>
  <c r="AD882" i="6"/>
  <c r="AD881" i="6"/>
  <c r="AD880" i="6"/>
  <c r="AD879" i="6"/>
  <c r="AD878" i="6"/>
  <c r="AD877" i="6"/>
  <c r="AD876" i="6"/>
  <c r="AD875" i="6"/>
  <c r="AD874" i="6"/>
  <c r="AD873" i="6"/>
  <c r="AD872" i="6"/>
  <c r="AD871" i="6"/>
  <c r="AD870" i="6"/>
  <c r="AD869" i="6"/>
  <c r="AD868" i="6"/>
  <c r="AD867" i="6"/>
  <c r="AD866" i="6"/>
  <c r="AD865" i="6"/>
  <c r="AD864" i="6"/>
  <c r="AD863" i="6"/>
  <c r="AD862" i="6"/>
  <c r="AD861" i="6"/>
  <c r="AD860" i="6"/>
  <c r="AD859" i="6"/>
  <c r="AD858" i="6"/>
  <c r="AD857" i="6"/>
  <c r="AD856" i="6"/>
  <c r="AD855" i="6"/>
  <c r="AD854" i="6"/>
  <c r="AD853" i="6"/>
  <c r="AD852" i="6"/>
  <c r="AD851" i="6"/>
  <c r="AD850" i="6"/>
  <c r="AD849" i="6"/>
  <c r="AD848" i="6"/>
  <c r="AD847" i="6"/>
  <c r="AD846" i="6"/>
  <c r="AD845" i="6"/>
  <c r="AD844" i="6"/>
  <c r="AD843" i="6"/>
  <c r="AD842" i="6"/>
  <c r="AD841" i="6"/>
  <c r="AD840" i="6"/>
  <c r="AD839" i="6"/>
  <c r="AD838" i="6"/>
  <c r="AD837" i="6"/>
  <c r="AD836" i="6"/>
  <c r="AD835" i="6"/>
  <c r="AD834" i="6"/>
  <c r="AD833" i="6"/>
  <c r="AD832" i="6"/>
  <c r="AD831" i="6"/>
  <c r="AD830" i="6"/>
  <c r="AD829" i="6"/>
  <c r="AD828" i="6"/>
  <c r="AD827" i="6"/>
  <c r="AD826" i="6"/>
  <c r="AD825" i="6"/>
  <c r="AD824" i="6"/>
  <c r="AD823" i="6"/>
  <c r="AD822" i="6"/>
  <c r="AD821" i="6"/>
  <c r="AD820" i="6"/>
  <c r="AD819" i="6"/>
  <c r="AD818" i="6"/>
  <c r="AD817" i="6"/>
  <c r="AD816" i="6"/>
  <c r="AD815" i="6"/>
  <c r="AD814" i="6"/>
  <c r="AD813" i="6"/>
  <c r="AD812" i="6"/>
  <c r="AD811" i="6"/>
  <c r="AD810" i="6"/>
  <c r="AD809" i="6"/>
  <c r="AD808" i="6"/>
  <c r="AD807" i="6"/>
  <c r="AD806" i="6"/>
  <c r="AD805" i="6"/>
  <c r="AD804" i="6"/>
  <c r="AD803" i="6"/>
  <c r="AD802" i="6"/>
  <c r="AD801" i="6"/>
  <c r="AD800" i="6"/>
  <c r="AD799" i="6"/>
  <c r="AD798" i="6"/>
  <c r="AD797" i="6"/>
  <c r="AD796" i="6"/>
  <c r="AD795" i="6"/>
  <c r="AD794" i="6"/>
  <c r="AD793" i="6"/>
  <c r="AD792" i="6"/>
  <c r="AD791" i="6"/>
  <c r="AD790" i="6"/>
  <c r="AD789" i="6"/>
  <c r="AD788" i="6"/>
  <c r="AD787" i="6"/>
  <c r="AD786" i="6"/>
  <c r="AD785" i="6"/>
  <c r="AD784" i="6"/>
  <c r="AD783" i="6"/>
  <c r="AD782" i="6"/>
  <c r="AD781" i="6"/>
  <c r="AD780" i="6"/>
  <c r="AD779" i="6"/>
  <c r="AD778" i="6"/>
  <c r="AD777" i="6"/>
  <c r="AD776" i="6"/>
  <c r="AD775" i="6"/>
  <c r="AD774" i="6"/>
  <c r="AD773" i="6"/>
  <c r="AD772" i="6"/>
  <c r="AD771" i="6"/>
  <c r="AD770" i="6"/>
  <c r="AD769" i="6"/>
  <c r="AD768" i="6"/>
  <c r="AD767" i="6"/>
  <c r="AD766" i="6"/>
  <c r="AD765" i="6"/>
  <c r="AD764" i="6"/>
  <c r="AD763" i="6"/>
  <c r="AD762" i="6"/>
  <c r="AD761" i="6"/>
  <c r="AD760" i="6"/>
  <c r="AD759" i="6"/>
  <c r="AD758" i="6"/>
  <c r="AD757" i="6"/>
  <c r="AD756" i="6"/>
  <c r="AD755" i="6"/>
  <c r="AD754" i="6"/>
  <c r="AD753" i="6"/>
  <c r="AD752" i="6"/>
  <c r="AD751" i="6"/>
  <c r="AD750" i="6"/>
  <c r="AD749" i="6"/>
  <c r="AD748" i="6"/>
  <c r="AD747" i="6"/>
  <c r="AD746" i="6"/>
  <c r="AD745" i="6"/>
  <c r="AD744" i="6"/>
  <c r="AD743" i="6"/>
  <c r="AD742" i="6"/>
  <c r="AD741" i="6"/>
  <c r="AD740" i="6"/>
  <c r="AD739" i="6"/>
  <c r="AD738" i="6"/>
  <c r="AD737" i="6"/>
  <c r="AD736" i="6"/>
  <c r="AD735" i="6"/>
  <c r="AD734" i="6"/>
  <c r="AD733" i="6"/>
  <c r="AD732" i="6"/>
  <c r="AD731" i="6"/>
  <c r="AD730" i="6"/>
  <c r="AD729" i="6"/>
  <c r="AD728" i="6"/>
  <c r="AD727" i="6"/>
  <c r="AD726" i="6"/>
  <c r="AD725" i="6"/>
  <c r="AD724" i="6"/>
  <c r="AD723" i="6"/>
  <c r="AD722" i="6"/>
  <c r="AD721" i="6"/>
  <c r="AD720" i="6"/>
  <c r="AD719" i="6"/>
  <c r="AD718" i="6"/>
  <c r="AD717" i="6"/>
  <c r="AD716" i="6"/>
  <c r="AD715" i="6"/>
  <c r="AD714" i="6"/>
  <c r="AD713" i="6"/>
  <c r="AD712" i="6"/>
  <c r="AD711" i="6"/>
  <c r="AD710" i="6"/>
  <c r="AD709" i="6"/>
  <c r="AD708" i="6"/>
  <c r="AD707" i="6"/>
  <c r="AD706" i="6"/>
  <c r="AD705" i="6"/>
  <c r="AD704" i="6"/>
  <c r="AD703" i="6"/>
  <c r="AD702" i="6"/>
  <c r="AD701" i="6"/>
  <c r="AD700" i="6"/>
  <c r="AD699" i="6"/>
  <c r="AD698" i="6"/>
  <c r="AD697" i="6"/>
  <c r="AD696" i="6"/>
  <c r="AD695" i="6"/>
  <c r="AD694" i="6"/>
  <c r="AD693" i="6"/>
  <c r="AD692" i="6"/>
  <c r="AD691" i="6"/>
  <c r="AD690" i="6"/>
  <c r="AD689" i="6"/>
  <c r="AD688" i="6"/>
  <c r="AD687" i="6"/>
  <c r="AD686" i="6"/>
  <c r="AD685" i="6"/>
  <c r="AD684" i="6"/>
  <c r="AD683" i="6"/>
  <c r="AD682" i="6"/>
  <c r="AD681" i="6"/>
  <c r="AD680" i="6"/>
  <c r="AD679" i="6"/>
  <c r="AD678" i="6"/>
  <c r="AD677" i="6"/>
  <c r="AD676" i="6"/>
  <c r="AD675" i="6"/>
  <c r="AD674" i="6"/>
  <c r="AD673" i="6"/>
  <c r="AD672" i="6"/>
  <c r="AD671" i="6"/>
  <c r="AD670" i="6"/>
  <c r="AD669" i="6"/>
  <c r="AD668" i="6"/>
  <c r="AD667" i="6"/>
  <c r="AD666" i="6"/>
  <c r="AD665" i="6"/>
  <c r="AD664" i="6"/>
  <c r="AD663" i="6"/>
  <c r="AD662" i="6"/>
  <c r="AD661" i="6"/>
  <c r="AD660" i="6"/>
  <c r="AD659" i="6"/>
  <c r="AD658" i="6"/>
  <c r="AD657" i="6"/>
  <c r="AD656" i="6"/>
  <c r="AD655" i="6"/>
  <c r="AD654" i="6"/>
  <c r="AD653" i="6"/>
  <c r="AD652" i="6"/>
  <c r="AD651" i="6"/>
  <c r="AD650" i="6"/>
  <c r="AD649" i="6"/>
  <c r="AD648" i="6"/>
  <c r="AD647" i="6"/>
  <c r="AD646" i="6"/>
  <c r="AD645" i="6"/>
  <c r="AD644" i="6"/>
  <c r="AD643" i="6"/>
  <c r="AD642" i="6"/>
  <c r="AD641" i="6"/>
  <c r="AD640" i="6"/>
  <c r="AD639" i="6"/>
  <c r="AD638" i="6"/>
  <c r="AD637" i="6"/>
  <c r="AD636" i="6"/>
  <c r="AD635" i="6"/>
  <c r="AD634" i="6"/>
  <c r="AD633" i="6"/>
  <c r="AD632" i="6"/>
  <c r="AD631" i="6"/>
  <c r="AD630" i="6"/>
  <c r="AD629" i="6"/>
  <c r="AD628" i="6"/>
  <c r="AD627" i="6"/>
  <c r="AD626" i="6"/>
  <c r="AD625" i="6"/>
  <c r="AD624" i="6"/>
  <c r="AD623" i="6"/>
  <c r="AD622" i="6"/>
  <c r="AD621" i="6"/>
  <c r="AD620" i="6"/>
  <c r="AD619" i="6"/>
  <c r="AD618" i="6"/>
  <c r="AD617" i="6"/>
  <c r="AD616" i="6"/>
  <c r="AD615" i="6"/>
  <c r="AD614" i="6"/>
  <c r="AD613" i="6"/>
  <c r="AD612" i="6"/>
  <c r="AD611" i="6"/>
  <c r="AD610" i="6"/>
  <c r="AD609" i="6"/>
  <c r="AD608" i="6"/>
  <c r="AD607" i="6"/>
  <c r="AD606" i="6"/>
  <c r="AD605" i="6"/>
  <c r="AD604" i="6"/>
  <c r="AD603" i="6"/>
  <c r="AD602" i="6"/>
  <c r="AD601" i="6"/>
  <c r="AD600" i="6"/>
  <c r="AD599" i="6"/>
  <c r="AD598" i="6"/>
  <c r="AD597" i="6"/>
  <c r="AD596" i="6"/>
  <c r="AD595" i="6"/>
  <c r="AD594" i="6"/>
  <c r="AD593" i="6"/>
  <c r="AD592" i="6"/>
  <c r="AD591" i="6"/>
  <c r="AD590" i="6"/>
  <c r="AD589" i="6"/>
  <c r="AD588" i="6"/>
  <c r="AD587" i="6"/>
  <c r="AD586" i="6"/>
  <c r="AD585" i="6"/>
  <c r="AD584" i="6"/>
  <c r="AD583" i="6"/>
  <c r="AD582" i="6"/>
  <c r="AD581" i="6"/>
  <c r="AD580" i="6"/>
  <c r="AD579" i="6"/>
  <c r="AD578" i="6"/>
  <c r="AD577" i="6"/>
  <c r="AD576" i="6"/>
  <c r="AD575" i="6"/>
  <c r="AD574" i="6"/>
  <c r="AD573" i="6"/>
  <c r="AD572" i="6"/>
  <c r="AD571" i="6"/>
  <c r="AD570" i="6"/>
  <c r="AD569" i="6"/>
  <c r="AD568" i="6"/>
  <c r="AD567" i="6"/>
  <c r="AD566" i="6"/>
  <c r="AD565" i="6"/>
  <c r="AD564" i="6"/>
  <c r="AD563" i="6"/>
  <c r="AD562" i="6"/>
  <c r="AD561" i="6"/>
  <c r="AD560" i="6"/>
  <c r="AD559" i="6"/>
  <c r="AD558" i="6"/>
  <c r="AD557" i="6"/>
  <c r="AD556" i="6"/>
  <c r="AD555" i="6"/>
  <c r="AD554" i="6"/>
  <c r="AD553" i="6"/>
  <c r="AD552" i="6"/>
  <c r="AD551" i="6"/>
  <c r="AD550" i="6"/>
  <c r="AD549" i="6"/>
  <c r="AD548" i="6"/>
  <c r="AD547" i="6"/>
  <c r="AD546" i="6"/>
  <c r="AD545" i="6"/>
  <c r="AD544" i="6"/>
  <c r="AD543" i="6"/>
  <c r="AD542" i="6"/>
  <c r="AD541" i="6"/>
  <c r="AD540" i="6"/>
  <c r="AD539" i="6"/>
  <c r="AD538" i="6"/>
  <c r="AD537" i="6"/>
  <c r="AD536" i="6"/>
  <c r="AD535" i="6"/>
  <c r="AD534" i="6"/>
  <c r="AD533" i="6"/>
  <c r="AD532" i="6"/>
  <c r="AD531" i="6"/>
  <c r="AD530" i="6"/>
  <c r="AD529" i="6"/>
  <c r="AD528" i="6"/>
  <c r="AD527" i="6"/>
  <c r="AD526" i="6"/>
  <c r="AD525" i="6"/>
  <c r="AD524" i="6"/>
  <c r="AD523" i="6"/>
  <c r="AD522" i="6"/>
  <c r="AD521" i="6"/>
  <c r="AD520" i="6"/>
  <c r="AD519" i="6"/>
  <c r="AD518" i="6"/>
  <c r="AD517" i="6"/>
  <c r="AD516" i="6"/>
  <c r="AD515" i="6"/>
  <c r="AD514" i="6"/>
  <c r="AD513" i="6"/>
  <c r="AD512" i="6"/>
  <c r="AD511" i="6"/>
  <c r="AD510" i="6"/>
  <c r="AD509" i="6"/>
  <c r="AD508" i="6"/>
  <c r="AD507" i="6"/>
  <c r="AD506" i="6"/>
  <c r="AD505" i="6"/>
  <c r="AD504" i="6"/>
  <c r="AD503" i="6"/>
  <c r="AD502" i="6"/>
  <c r="AD501" i="6"/>
  <c r="AD500" i="6"/>
  <c r="AD499" i="6"/>
  <c r="AD498" i="6"/>
  <c r="AD497" i="6"/>
  <c r="AD496" i="6"/>
  <c r="AD495" i="6"/>
  <c r="AD494" i="6"/>
  <c r="AD493" i="6"/>
  <c r="AD492" i="6"/>
  <c r="AD491" i="6"/>
  <c r="AD490" i="6"/>
  <c r="AD489" i="6"/>
  <c r="AD488" i="6"/>
  <c r="AD487" i="6"/>
  <c r="AD486" i="6"/>
  <c r="AD485" i="6"/>
  <c r="AD484" i="6"/>
  <c r="AD483" i="6"/>
  <c r="AD482" i="6"/>
  <c r="AD481" i="6"/>
  <c r="AD480" i="6"/>
  <c r="AD479" i="6"/>
  <c r="AD478" i="6"/>
  <c r="AD477" i="6"/>
  <c r="AD476" i="6"/>
  <c r="AD475" i="6"/>
  <c r="AD474" i="6"/>
  <c r="AD473" i="6"/>
  <c r="AD472" i="6"/>
  <c r="AD471" i="6"/>
  <c r="AD470" i="6"/>
  <c r="AD469" i="6"/>
  <c r="AD468" i="6"/>
  <c r="AD467" i="6"/>
  <c r="AD466" i="6"/>
  <c r="AD465" i="6"/>
  <c r="AD464" i="6"/>
  <c r="AD463" i="6"/>
  <c r="AD462" i="6"/>
  <c r="AD461" i="6"/>
  <c r="AD460" i="6"/>
  <c r="AD459" i="6"/>
  <c r="AD458" i="6"/>
  <c r="AD457" i="6"/>
  <c r="AD456" i="6"/>
  <c r="AD455" i="6"/>
  <c r="AD454" i="6"/>
  <c r="AD453" i="6"/>
  <c r="AD452" i="6"/>
  <c r="AD451" i="6"/>
  <c r="AD450" i="6"/>
  <c r="AD449" i="6"/>
  <c r="AD448" i="6"/>
  <c r="AD447" i="6"/>
  <c r="AD446" i="6"/>
  <c r="AD445" i="6"/>
  <c r="AD444" i="6"/>
  <c r="AD443" i="6"/>
  <c r="AD442" i="6"/>
  <c r="AD441" i="6"/>
  <c r="AD440" i="6"/>
  <c r="AD439" i="6"/>
  <c r="AD438" i="6"/>
  <c r="AD437" i="6"/>
  <c r="AD436" i="6"/>
  <c r="AD435" i="6"/>
  <c r="AD434" i="6"/>
  <c r="AD433" i="6"/>
  <c r="AD432" i="6"/>
  <c r="AD431" i="6"/>
  <c r="AD430" i="6"/>
  <c r="AD429" i="6"/>
  <c r="AD428" i="6"/>
  <c r="AD427" i="6"/>
  <c r="AD426" i="6"/>
  <c r="AD425" i="6"/>
  <c r="AD424" i="6"/>
  <c r="AD423" i="6"/>
  <c r="AD422" i="6"/>
  <c r="AD421" i="6"/>
  <c r="AD420" i="6"/>
  <c r="AD419" i="6"/>
  <c r="AD418" i="6"/>
  <c r="AD417" i="6"/>
  <c r="AD416" i="6"/>
  <c r="AD415" i="6"/>
  <c r="AD414" i="6"/>
  <c r="AD413" i="6"/>
  <c r="AD412" i="6"/>
  <c r="AD411" i="6"/>
  <c r="AD410" i="6"/>
  <c r="AD409" i="6"/>
  <c r="AD408" i="6"/>
  <c r="AD407" i="6"/>
  <c r="AD406" i="6"/>
  <c r="AD405" i="6"/>
  <c r="AD404" i="6"/>
  <c r="AD403" i="6"/>
  <c r="AD402" i="6"/>
  <c r="AD401" i="6"/>
  <c r="AD400" i="6"/>
  <c r="AD399" i="6"/>
  <c r="AD398" i="6"/>
  <c r="AD397" i="6"/>
  <c r="AD396" i="6"/>
  <c r="AD395" i="6"/>
  <c r="AD394" i="6"/>
  <c r="AD393" i="6"/>
  <c r="AD392" i="6"/>
  <c r="AD391" i="6"/>
  <c r="AD390" i="6"/>
  <c r="AD389" i="6"/>
  <c r="AD388" i="6"/>
  <c r="AD387" i="6"/>
  <c r="AD386" i="6"/>
  <c r="AD385" i="6"/>
  <c r="AD384" i="6"/>
  <c r="AD383" i="6"/>
  <c r="AD382" i="6"/>
  <c r="AD381" i="6"/>
  <c r="AD380" i="6"/>
  <c r="AD379" i="6"/>
  <c r="AD378" i="6"/>
  <c r="AD377" i="6"/>
  <c r="AD376" i="6"/>
  <c r="AD375" i="6"/>
  <c r="AD374" i="6"/>
  <c r="AD373" i="6"/>
  <c r="AD372" i="6"/>
  <c r="AD371" i="6"/>
  <c r="AD370" i="6"/>
  <c r="AD369" i="6"/>
  <c r="AD368" i="6"/>
  <c r="AD367" i="6"/>
  <c r="AD366" i="6"/>
  <c r="AD365" i="6"/>
  <c r="AD364" i="6"/>
  <c r="AD363" i="6"/>
  <c r="AD362" i="6"/>
  <c r="AD361" i="6"/>
  <c r="AD360" i="6"/>
  <c r="AD359" i="6"/>
  <c r="AD358" i="6"/>
  <c r="AD357" i="6"/>
  <c r="AD356" i="6"/>
  <c r="AD355" i="6"/>
  <c r="AD354" i="6"/>
  <c r="AD353" i="6"/>
  <c r="AD352" i="6"/>
  <c r="AD351" i="6"/>
  <c r="AD350" i="6"/>
  <c r="AD349" i="6"/>
  <c r="AD348" i="6"/>
  <c r="AD347" i="6"/>
  <c r="AD346" i="6"/>
  <c r="AD345" i="6"/>
  <c r="AD344" i="6"/>
  <c r="AD343" i="6"/>
  <c r="AD342" i="6"/>
  <c r="AD341" i="6"/>
  <c r="AD340" i="6"/>
  <c r="AD339" i="6"/>
  <c r="AD338" i="6"/>
  <c r="AD337" i="6"/>
  <c r="AD336" i="6"/>
  <c r="AD335" i="6"/>
  <c r="AD334" i="6"/>
  <c r="AD333" i="6"/>
  <c r="AD332" i="6"/>
  <c r="AD331" i="6"/>
  <c r="AD330" i="6"/>
  <c r="AD329" i="6"/>
  <c r="AD328" i="6"/>
  <c r="AD327" i="6"/>
  <c r="AD326" i="6"/>
  <c r="AD325" i="6"/>
  <c r="AD324" i="6"/>
  <c r="AD323" i="6"/>
  <c r="AD322" i="6"/>
  <c r="AD321" i="6"/>
  <c r="AD320" i="6"/>
  <c r="AD319" i="6"/>
  <c r="AD318" i="6"/>
  <c r="AD317" i="6"/>
  <c r="AD316" i="6"/>
  <c r="AD315" i="6"/>
  <c r="AD314" i="6"/>
  <c r="AD313" i="6"/>
  <c r="AD312" i="6"/>
  <c r="AD311" i="6"/>
  <c r="AD310" i="6"/>
  <c r="AD309" i="6"/>
  <c r="AD308" i="6"/>
  <c r="AD307" i="6"/>
  <c r="AD306" i="6"/>
  <c r="AD305" i="6"/>
  <c r="AD304" i="6"/>
  <c r="AD303" i="6"/>
  <c r="AD302" i="6"/>
  <c r="AD301" i="6"/>
  <c r="AD300" i="6"/>
  <c r="AD299" i="6"/>
  <c r="AD298" i="6"/>
  <c r="AD297" i="6"/>
  <c r="AD296" i="6"/>
  <c r="AD295" i="6"/>
  <c r="AD294" i="6"/>
  <c r="AD293" i="6"/>
  <c r="AD292" i="6"/>
  <c r="AD291" i="6"/>
  <c r="AD290" i="6"/>
  <c r="AD289" i="6"/>
  <c r="AD288" i="6"/>
  <c r="AD287" i="6"/>
  <c r="AD286" i="6"/>
  <c r="AD285" i="6"/>
  <c r="AD284" i="6"/>
  <c r="AD283" i="6"/>
  <c r="AD282" i="6"/>
  <c r="AD281" i="6"/>
  <c r="AD280" i="6"/>
  <c r="AD279" i="6"/>
  <c r="AD278" i="6"/>
  <c r="AD277" i="6"/>
  <c r="AD276" i="6"/>
  <c r="AD275" i="6"/>
  <c r="AD274" i="6"/>
  <c r="AD273" i="6"/>
  <c r="AD272" i="6"/>
  <c r="AD271" i="6"/>
  <c r="AD270" i="6"/>
  <c r="AD269" i="6"/>
  <c r="AD268" i="6"/>
  <c r="AD267" i="6"/>
  <c r="AD266" i="6"/>
  <c r="AD265" i="6"/>
  <c r="AD264" i="6"/>
  <c r="AD263" i="6"/>
  <c r="AD262" i="6"/>
  <c r="AD261" i="6"/>
  <c r="AD260" i="6"/>
  <c r="AD259" i="6"/>
  <c r="AD258" i="6"/>
  <c r="AD257" i="6"/>
  <c r="AD256" i="6"/>
  <c r="AD255" i="6"/>
  <c r="AD254" i="6"/>
  <c r="AD253" i="6"/>
  <c r="AD252" i="6"/>
  <c r="AD251" i="6"/>
  <c r="AD250" i="6"/>
  <c r="AD249" i="6"/>
  <c r="AD248" i="6"/>
  <c r="AD247" i="6"/>
  <c r="AD246" i="6"/>
  <c r="AD245" i="6"/>
  <c r="AD244" i="6"/>
  <c r="AD243" i="6"/>
  <c r="AD242" i="6"/>
  <c r="AD241" i="6"/>
  <c r="AD240" i="6"/>
  <c r="AD239" i="6"/>
  <c r="AD238" i="6"/>
  <c r="AD237" i="6"/>
  <c r="AD236" i="6"/>
  <c r="AD235" i="6"/>
  <c r="AD234" i="6"/>
  <c r="AD233" i="6"/>
  <c r="AD232" i="6"/>
  <c r="AD231" i="6"/>
  <c r="AD230" i="6"/>
  <c r="AD229" i="6"/>
  <c r="AD228" i="6"/>
  <c r="AD227" i="6"/>
  <c r="AD226" i="6"/>
  <c r="AD225" i="6"/>
  <c r="AD224" i="6"/>
  <c r="AD223" i="6"/>
  <c r="AD222" i="6"/>
  <c r="AD221" i="6"/>
  <c r="AD220" i="6"/>
  <c r="AD219" i="6"/>
  <c r="AD218" i="6"/>
  <c r="AD217" i="6"/>
  <c r="AD216" i="6"/>
  <c r="AD215" i="6"/>
  <c r="AD214" i="6"/>
  <c r="AD213" i="6"/>
  <c r="AD212" i="6"/>
  <c r="AD211" i="6"/>
  <c r="AD210" i="6"/>
  <c r="AD209" i="6"/>
  <c r="AD208" i="6"/>
  <c r="AD207" i="6"/>
  <c r="AD206" i="6"/>
  <c r="AD205" i="6"/>
  <c r="AD204" i="6"/>
  <c r="AD203" i="6"/>
  <c r="AD202" i="6"/>
  <c r="AD201" i="6"/>
  <c r="AD200" i="6"/>
  <c r="AD199" i="6"/>
  <c r="AD198" i="6"/>
  <c r="AD197" i="6"/>
  <c r="AD196" i="6"/>
  <c r="AD195" i="6"/>
  <c r="AD194" i="6"/>
  <c r="AD193" i="6"/>
  <c r="AD192" i="6"/>
  <c r="AD191" i="6"/>
  <c r="AD190" i="6"/>
  <c r="AD189" i="6"/>
  <c r="AD188" i="6"/>
  <c r="AD187" i="6"/>
  <c r="AD186" i="6"/>
  <c r="AD185" i="6"/>
  <c r="AD184" i="6"/>
  <c r="AD183" i="6"/>
  <c r="AD182" i="6"/>
  <c r="AD181" i="6"/>
  <c r="AD180" i="6"/>
  <c r="AD179" i="6"/>
  <c r="AD178" i="6"/>
  <c r="AD177" i="6"/>
  <c r="AD176" i="6"/>
  <c r="AD175" i="6"/>
  <c r="AD174" i="6"/>
  <c r="AD173" i="6"/>
  <c r="AD172" i="6"/>
  <c r="AD171" i="6"/>
  <c r="AD170" i="6"/>
  <c r="AD169" i="6"/>
  <c r="AD168" i="6"/>
  <c r="AD167" i="6"/>
  <c r="AD166" i="6"/>
  <c r="AD165" i="6"/>
  <c r="AD164" i="6"/>
  <c r="AD163" i="6"/>
  <c r="AD162" i="6"/>
  <c r="AD161" i="6"/>
  <c r="AD160" i="6"/>
  <c r="AD159" i="6"/>
  <c r="AD158" i="6"/>
  <c r="AD157" i="6"/>
  <c r="AD156" i="6"/>
  <c r="AD155" i="6"/>
  <c r="AD154" i="6"/>
  <c r="AD153" i="6"/>
  <c r="AD152" i="6"/>
  <c r="AD151" i="6"/>
  <c r="AD150" i="6"/>
  <c r="AD149" i="6"/>
  <c r="AD148" i="6"/>
  <c r="AD147" i="6"/>
  <c r="AD146" i="6"/>
  <c r="AD145" i="6"/>
  <c r="AD144" i="6"/>
  <c r="AD143" i="6"/>
  <c r="AD142" i="6"/>
  <c r="AD141" i="6"/>
  <c r="AD140" i="6"/>
  <c r="AD139" i="6"/>
  <c r="AD138" i="6"/>
  <c r="AD137" i="6"/>
  <c r="AD136" i="6"/>
  <c r="AD135" i="6"/>
  <c r="AD134" i="6"/>
  <c r="AD133" i="6"/>
  <c r="AD132" i="6"/>
  <c r="AD131" i="6"/>
  <c r="AD130" i="6"/>
  <c r="AD129" i="6"/>
  <c r="AD128" i="6"/>
  <c r="AD127" i="6"/>
  <c r="AD126" i="6"/>
  <c r="AD125" i="6"/>
  <c r="AD124" i="6"/>
  <c r="AD123" i="6"/>
  <c r="AD122" i="6"/>
  <c r="AD121" i="6"/>
  <c r="AD120" i="6"/>
  <c r="AD119" i="6"/>
  <c r="AD118" i="6"/>
  <c r="AD117" i="6"/>
  <c r="AD116" i="6"/>
  <c r="AD115" i="6"/>
  <c r="AD114" i="6"/>
  <c r="AD113" i="6"/>
  <c r="AD112" i="6"/>
  <c r="AD111" i="6"/>
  <c r="AD110" i="6"/>
  <c r="AD109" i="6"/>
  <c r="AD108" i="6"/>
  <c r="AD107" i="6"/>
  <c r="AD106" i="6"/>
  <c r="AD105" i="6"/>
  <c r="AD104" i="6"/>
  <c r="AD103" i="6"/>
  <c r="AD102" i="6"/>
  <c r="AD101" i="6"/>
  <c r="AD100" i="6"/>
  <c r="AD99" i="6"/>
  <c r="AD98" i="6"/>
  <c r="AD97" i="6"/>
  <c r="AD96" i="6"/>
  <c r="AD95" i="6"/>
  <c r="AD94" i="6"/>
  <c r="AD93" i="6"/>
  <c r="AD92" i="6"/>
  <c r="AD91" i="6"/>
  <c r="AD90" i="6"/>
  <c r="AD89" i="6"/>
  <c r="AD88" i="6"/>
  <c r="AD87" i="6"/>
  <c r="AD86" i="6"/>
  <c r="AD85" i="6"/>
  <c r="AD84" i="6"/>
  <c r="AD83" i="6"/>
  <c r="AD82" i="6"/>
  <c r="AD81" i="6"/>
  <c r="AD80" i="6"/>
  <c r="AD79" i="6"/>
  <c r="AD78" i="6"/>
  <c r="AD77" i="6"/>
  <c r="AD76" i="6"/>
  <c r="AD75" i="6"/>
  <c r="AD74" i="6"/>
  <c r="AD73" i="6"/>
  <c r="AD72" i="6"/>
  <c r="AD71" i="6"/>
  <c r="AD70" i="6"/>
  <c r="AD69" i="6"/>
  <c r="AD68" i="6"/>
  <c r="AD67" i="6"/>
  <c r="AD66" i="6"/>
  <c r="AD65" i="6"/>
  <c r="AD64" i="6"/>
  <c r="AD63" i="6"/>
  <c r="AD62" i="6"/>
  <c r="AD61" i="6"/>
  <c r="AD60" i="6"/>
  <c r="AD59" i="6"/>
  <c r="AD58" i="6"/>
  <c r="AD57" i="6"/>
  <c r="AD56" i="6"/>
  <c r="AD55" i="6"/>
  <c r="AD54" i="6"/>
  <c r="AD53" i="6"/>
  <c r="AD52" i="6"/>
  <c r="AD51" i="6"/>
  <c r="AD50" i="6"/>
  <c r="AD49" i="6"/>
  <c r="AD48" i="6"/>
  <c r="AD47" i="6"/>
  <c r="AD46" i="6"/>
  <c r="AD45" i="6"/>
  <c r="AD44" i="6"/>
  <c r="AD43" i="6"/>
  <c r="AD42" i="6"/>
  <c r="AD41" i="6"/>
  <c r="AC1003" i="6"/>
  <c r="AC1002" i="6"/>
  <c r="AC1001" i="6"/>
  <c r="AC1000" i="6"/>
  <c r="AC999" i="6"/>
  <c r="AC998" i="6"/>
  <c r="AC997" i="6"/>
  <c r="AC996" i="6"/>
  <c r="AC995" i="6"/>
  <c r="AC994" i="6"/>
  <c r="AC993" i="6"/>
  <c r="AC992" i="6"/>
  <c r="AC991" i="6"/>
  <c r="AC990" i="6"/>
  <c r="AC989" i="6"/>
  <c r="AC988" i="6"/>
  <c r="AC987" i="6"/>
  <c r="AC986" i="6"/>
  <c r="AC985" i="6"/>
  <c r="AC984" i="6"/>
  <c r="AC983" i="6"/>
  <c r="AC982" i="6"/>
  <c r="AC981" i="6"/>
  <c r="AC980" i="6"/>
  <c r="AC979" i="6"/>
  <c r="AC978" i="6"/>
  <c r="AC977" i="6"/>
  <c r="AC976" i="6"/>
  <c r="AC975" i="6"/>
  <c r="AC974" i="6"/>
  <c r="AC973" i="6"/>
  <c r="AC972" i="6"/>
  <c r="AC971" i="6"/>
  <c r="AC970" i="6"/>
  <c r="AC969" i="6"/>
  <c r="AC968" i="6"/>
  <c r="AC967" i="6"/>
  <c r="AC966" i="6"/>
  <c r="AC965" i="6"/>
  <c r="AC964" i="6"/>
  <c r="AC963" i="6"/>
  <c r="AC962" i="6"/>
  <c r="AC961" i="6"/>
  <c r="AC960" i="6"/>
  <c r="AC959" i="6"/>
  <c r="AC958" i="6"/>
  <c r="AC957" i="6"/>
  <c r="AC956" i="6"/>
  <c r="AC955" i="6"/>
  <c r="AC954" i="6"/>
  <c r="AC953" i="6"/>
  <c r="AC952" i="6"/>
  <c r="AC951" i="6"/>
  <c r="AC950" i="6"/>
  <c r="AC949" i="6"/>
  <c r="AC948" i="6"/>
  <c r="AC947" i="6"/>
  <c r="AC946" i="6"/>
  <c r="AC945" i="6"/>
  <c r="AC944" i="6"/>
  <c r="AC943" i="6"/>
  <c r="AC942" i="6"/>
  <c r="AC941" i="6"/>
  <c r="AC940" i="6"/>
  <c r="AC939" i="6"/>
  <c r="AC938" i="6"/>
  <c r="AC937" i="6"/>
  <c r="AC936" i="6"/>
  <c r="AC935" i="6"/>
  <c r="AC934" i="6"/>
  <c r="AC933" i="6"/>
  <c r="AC932" i="6"/>
  <c r="AC931" i="6"/>
  <c r="AC930" i="6"/>
  <c r="AC929" i="6"/>
  <c r="AC928" i="6"/>
  <c r="AC927" i="6"/>
  <c r="AC926" i="6"/>
  <c r="AC925" i="6"/>
  <c r="AC924" i="6"/>
  <c r="AC923" i="6"/>
  <c r="AC922" i="6"/>
  <c r="AC921" i="6"/>
  <c r="AC920" i="6"/>
  <c r="AC919" i="6"/>
  <c r="AC918" i="6"/>
  <c r="AC917" i="6"/>
  <c r="AC916" i="6"/>
  <c r="AC915" i="6"/>
  <c r="AC914" i="6"/>
  <c r="AC913" i="6"/>
  <c r="AC912" i="6"/>
  <c r="AC911" i="6"/>
  <c r="AC910" i="6"/>
  <c r="AC909" i="6"/>
  <c r="AC908" i="6"/>
  <c r="AC907" i="6"/>
  <c r="AC906" i="6"/>
  <c r="AC905" i="6"/>
  <c r="AC904" i="6"/>
  <c r="AC903" i="6"/>
  <c r="AC902" i="6"/>
  <c r="AC901" i="6"/>
  <c r="AC900" i="6"/>
  <c r="AC899" i="6"/>
  <c r="AC898" i="6"/>
  <c r="AC897" i="6"/>
  <c r="AC896" i="6"/>
  <c r="AC895" i="6"/>
  <c r="AC894" i="6"/>
  <c r="AC893" i="6"/>
  <c r="AC892" i="6"/>
  <c r="AC891" i="6"/>
  <c r="AC890" i="6"/>
  <c r="AC889" i="6"/>
  <c r="AC888" i="6"/>
  <c r="AC887" i="6"/>
  <c r="AC886" i="6"/>
  <c r="AC885" i="6"/>
  <c r="AC884" i="6"/>
  <c r="AC883" i="6"/>
  <c r="AC882" i="6"/>
  <c r="AC881" i="6"/>
  <c r="AC880" i="6"/>
  <c r="AC879" i="6"/>
  <c r="AC878" i="6"/>
  <c r="AC877" i="6"/>
  <c r="AC876" i="6"/>
  <c r="AC875" i="6"/>
  <c r="AC874" i="6"/>
  <c r="AC873" i="6"/>
  <c r="AC872" i="6"/>
  <c r="AC871" i="6"/>
  <c r="AC870" i="6"/>
  <c r="AC869" i="6"/>
  <c r="AC868" i="6"/>
  <c r="AC867" i="6"/>
  <c r="AC866" i="6"/>
  <c r="AC865" i="6"/>
  <c r="AC864" i="6"/>
  <c r="AC863" i="6"/>
  <c r="AC862" i="6"/>
  <c r="AC861" i="6"/>
  <c r="AC860" i="6"/>
  <c r="AC859" i="6"/>
  <c r="AC858" i="6"/>
  <c r="AC857" i="6"/>
  <c r="AC856" i="6"/>
  <c r="AC855" i="6"/>
  <c r="AC854" i="6"/>
  <c r="AC853" i="6"/>
  <c r="AC852" i="6"/>
  <c r="AC851" i="6"/>
  <c r="AC850" i="6"/>
  <c r="AC849" i="6"/>
  <c r="AC848" i="6"/>
  <c r="AC847" i="6"/>
  <c r="AC846" i="6"/>
  <c r="AC845" i="6"/>
  <c r="AC844" i="6"/>
  <c r="AC843" i="6"/>
  <c r="AC842" i="6"/>
  <c r="AC841" i="6"/>
  <c r="AC840" i="6"/>
  <c r="AC839" i="6"/>
  <c r="AC838" i="6"/>
  <c r="AC837" i="6"/>
  <c r="AC836" i="6"/>
  <c r="AC835" i="6"/>
  <c r="AC834" i="6"/>
  <c r="AC833" i="6"/>
  <c r="AC832" i="6"/>
  <c r="AC831" i="6"/>
  <c r="AC830" i="6"/>
  <c r="AC829" i="6"/>
  <c r="AC828" i="6"/>
  <c r="AC827" i="6"/>
  <c r="AC826" i="6"/>
  <c r="AC825" i="6"/>
  <c r="AC824" i="6"/>
  <c r="AC823" i="6"/>
  <c r="AC822" i="6"/>
  <c r="AC821" i="6"/>
  <c r="AC820" i="6"/>
  <c r="AC819" i="6"/>
  <c r="AC818" i="6"/>
  <c r="AC817" i="6"/>
  <c r="AC816" i="6"/>
  <c r="AC815" i="6"/>
  <c r="AC814" i="6"/>
  <c r="AC813" i="6"/>
  <c r="AC812" i="6"/>
  <c r="AC811" i="6"/>
  <c r="AC810" i="6"/>
  <c r="AC809" i="6"/>
  <c r="AC808" i="6"/>
  <c r="AC807" i="6"/>
  <c r="AC806" i="6"/>
  <c r="AC805" i="6"/>
  <c r="AC804" i="6"/>
  <c r="AC803" i="6"/>
  <c r="AC802" i="6"/>
  <c r="AC801" i="6"/>
  <c r="AC800" i="6"/>
  <c r="AC799" i="6"/>
  <c r="AC798" i="6"/>
  <c r="AC797" i="6"/>
  <c r="AC796" i="6"/>
  <c r="AC795" i="6"/>
  <c r="AC794" i="6"/>
  <c r="AC793" i="6"/>
  <c r="AC792" i="6"/>
  <c r="AC791" i="6"/>
  <c r="AC790" i="6"/>
  <c r="AC789" i="6"/>
  <c r="AC788" i="6"/>
  <c r="AC787" i="6"/>
  <c r="AC786" i="6"/>
  <c r="AC785" i="6"/>
  <c r="AC784" i="6"/>
  <c r="AC783" i="6"/>
  <c r="AC782" i="6"/>
  <c r="AC781" i="6"/>
  <c r="AC780" i="6"/>
  <c r="AC779" i="6"/>
  <c r="AC778" i="6"/>
  <c r="AC777" i="6"/>
  <c r="AC776" i="6"/>
  <c r="AC775" i="6"/>
  <c r="AC774" i="6"/>
  <c r="AC773" i="6"/>
  <c r="AC772" i="6"/>
  <c r="AC771" i="6"/>
  <c r="AC770" i="6"/>
  <c r="AC769" i="6"/>
  <c r="AC768" i="6"/>
  <c r="AC767" i="6"/>
  <c r="AC766" i="6"/>
  <c r="AC765" i="6"/>
  <c r="AC764" i="6"/>
  <c r="AC763" i="6"/>
  <c r="AC762" i="6"/>
  <c r="AC761" i="6"/>
  <c r="AC760" i="6"/>
  <c r="AC759" i="6"/>
  <c r="AC758" i="6"/>
  <c r="AC757" i="6"/>
  <c r="AC756" i="6"/>
  <c r="AC755" i="6"/>
  <c r="AC754" i="6"/>
  <c r="AC753" i="6"/>
  <c r="AC752" i="6"/>
  <c r="AC751" i="6"/>
  <c r="AC750" i="6"/>
  <c r="AC749" i="6"/>
  <c r="AC748" i="6"/>
  <c r="AC747" i="6"/>
  <c r="AC746" i="6"/>
  <c r="AC745" i="6"/>
  <c r="AC744" i="6"/>
  <c r="AC743" i="6"/>
  <c r="AC742" i="6"/>
  <c r="AC741" i="6"/>
  <c r="AC740" i="6"/>
  <c r="AC739" i="6"/>
  <c r="AC738" i="6"/>
  <c r="AC737" i="6"/>
  <c r="AC736" i="6"/>
  <c r="AC735" i="6"/>
  <c r="AC734" i="6"/>
  <c r="AC733" i="6"/>
  <c r="AC732" i="6"/>
  <c r="AC731" i="6"/>
  <c r="AC730" i="6"/>
  <c r="AC729" i="6"/>
  <c r="AC728" i="6"/>
  <c r="AC727" i="6"/>
  <c r="AC726" i="6"/>
  <c r="AC725" i="6"/>
  <c r="AC724" i="6"/>
  <c r="AC723" i="6"/>
  <c r="AC722" i="6"/>
  <c r="AC721" i="6"/>
  <c r="AC720" i="6"/>
  <c r="AC719" i="6"/>
  <c r="AC718" i="6"/>
  <c r="AC717" i="6"/>
  <c r="AC716" i="6"/>
  <c r="AC715" i="6"/>
  <c r="AC714" i="6"/>
  <c r="AC713" i="6"/>
  <c r="AC712" i="6"/>
  <c r="AC711" i="6"/>
  <c r="AC710" i="6"/>
  <c r="AC709" i="6"/>
  <c r="AC708" i="6"/>
  <c r="AC707" i="6"/>
  <c r="AC706" i="6"/>
  <c r="AC705" i="6"/>
  <c r="AC704" i="6"/>
  <c r="AC703" i="6"/>
  <c r="AC702" i="6"/>
  <c r="AC701" i="6"/>
  <c r="AC700" i="6"/>
  <c r="AC699" i="6"/>
  <c r="AC698" i="6"/>
  <c r="AC697" i="6"/>
  <c r="AC696" i="6"/>
  <c r="AC695" i="6"/>
  <c r="AC694" i="6"/>
  <c r="AC693" i="6"/>
  <c r="AC692" i="6"/>
  <c r="AC691" i="6"/>
  <c r="AC690" i="6"/>
  <c r="AC689" i="6"/>
  <c r="AC688" i="6"/>
  <c r="AC687" i="6"/>
  <c r="AC686" i="6"/>
  <c r="AC685" i="6"/>
  <c r="AC684" i="6"/>
  <c r="AC683" i="6"/>
  <c r="AC682" i="6"/>
  <c r="AC681" i="6"/>
  <c r="AC680" i="6"/>
  <c r="AC679" i="6"/>
  <c r="AC678" i="6"/>
  <c r="AC677" i="6"/>
  <c r="AC676" i="6"/>
  <c r="AC675" i="6"/>
  <c r="AC674" i="6"/>
  <c r="AC673" i="6"/>
  <c r="AC672" i="6"/>
  <c r="AC671" i="6"/>
  <c r="AC670" i="6"/>
  <c r="AC669" i="6"/>
  <c r="AC668" i="6"/>
  <c r="AC667" i="6"/>
  <c r="AC666" i="6"/>
  <c r="AC665" i="6"/>
  <c r="AC664" i="6"/>
  <c r="AC663" i="6"/>
  <c r="AC662" i="6"/>
  <c r="AC661" i="6"/>
  <c r="AC660" i="6"/>
  <c r="AC659" i="6"/>
  <c r="AC658" i="6"/>
  <c r="AC657" i="6"/>
  <c r="AC656" i="6"/>
  <c r="AC655" i="6"/>
  <c r="AC654" i="6"/>
  <c r="AC653" i="6"/>
  <c r="AC652" i="6"/>
  <c r="AC651" i="6"/>
  <c r="AC650" i="6"/>
  <c r="AC649" i="6"/>
  <c r="AC648" i="6"/>
  <c r="AC647" i="6"/>
  <c r="AC646" i="6"/>
  <c r="AC645" i="6"/>
  <c r="AC644" i="6"/>
  <c r="AC643" i="6"/>
  <c r="AC642" i="6"/>
  <c r="AC641" i="6"/>
  <c r="AC640" i="6"/>
  <c r="AC639" i="6"/>
  <c r="AC638" i="6"/>
  <c r="AC637" i="6"/>
  <c r="AC636" i="6"/>
  <c r="AC635" i="6"/>
  <c r="AC634" i="6"/>
  <c r="AC633" i="6"/>
  <c r="AC632" i="6"/>
  <c r="AC631" i="6"/>
  <c r="AC630" i="6"/>
  <c r="AC629" i="6"/>
  <c r="AC628" i="6"/>
  <c r="AC627" i="6"/>
  <c r="AC626" i="6"/>
  <c r="AC625" i="6"/>
  <c r="AC624" i="6"/>
  <c r="AC623" i="6"/>
  <c r="AC622" i="6"/>
  <c r="AC621" i="6"/>
  <c r="AC620" i="6"/>
  <c r="AC619" i="6"/>
  <c r="AC618" i="6"/>
  <c r="AC617" i="6"/>
  <c r="AC616" i="6"/>
  <c r="AC615" i="6"/>
  <c r="AC614" i="6"/>
  <c r="AC613" i="6"/>
  <c r="AC612" i="6"/>
  <c r="AC611" i="6"/>
  <c r="AC610" i="6"/>
  <c r="AC609" i="6"/>
  <c r="AC608" i="6"/>
  <c r="AC607" i="6"/>
  <c r="AC606" i="6"/>
  <c r="AC605" i="6"/>
  <c r="AC604" i="6"/>
  <c r="AC603" i="6"/>
  <c r="AC602" i="6"/>
  <c r="AC601" i="6"/>
  <c r="AC600" i="6"/>
  <c r="AC599" i="6"/>
  <c r="AC598" i="6"/>
  <c r="AC597" i="6"/>
  <c r="AC596" i="6"/>
  <c r="AC595" i="6"/>
  <c r="AC594" i="6"/>
  <c r="AC593" i="6"/>
  <c r="AC592" i="6"/>
  <c r="AC591" i="6"/>
  <c r="AC590" i="6"/>
  <c r="AC589" i="6"/>
  <c r="AC588" i="6"/>
  <c r="AC587" i="6"/>
  <c r="AC586" i="6"/>
  <c r="AC585" i="6"/>
  <c r="AC584" i="6"/>
  <c r="AC583" i="6"/>
  <c r="AC582" i="6"/>
  <c r="AC581" i="6"/>
  <c r="AC580" i="6"/>
  <c r="AC579" i="6"/>
  <c r="AC578" i="6"/>
  <c r="AC577" i="6"/>
  <c r="AC576" i="6"/>
  <c r="AC575" i="6"/>
  <c r="AC574" i="6"/>
  <c r="AC573" i="6"/>
  <c r="AC572" i="6"/>
  <c r="AC571" i="6"/>
  <c r="AC570" i="6"/>
  <c r="AC569" i="6"/>
  <c r="AC568" i="6"/>
  <c r="AC567" i="6"/>
  <c r="AC566" i="6"/>
  <c r="AC565" i="6"/>
  <c r="AC564" i="6"/>
  <c r="AC563" i="6"/>
  <c r="AC562" i="6"/>
  <c r="AC561" i="6"/>
  <c r="AC560" i="6"/>
  <c r="AC559" i="6"/>
  <c r="AC558" i="6"/>
  <c r="AC557" i="6"/>
  <c r="AC556" i="6"/>
  <c r="AC555" i="6"/>
  <c r="AC554" i="6"/>
  <c r="AC553" i="6"/>
  <c r="AC552" i="6"/>
  <c r="AC551" i="6"/>
  <c r="AC550" i="6"/>
  <c r="AC549" i="6"/>
  <c r="AC548" i="6"/>
  <c r="AC547" i="6"/>
  <c r="AC546" i="6"/>
  <c r="AC545" i="6"/>
  <c r="AC544" i="6"/>
  <c r="AC543" i="6"/>
  <c r="AC542" i="6"/>
  <c r="AC541" i="6"/>
  <c r="AC540" i="6"/>
  <c r="AC539" i="6"/>
  <c r="AC538" i="6"/>
  <c r="AC537" i="6"/>
  <c r="AC536" i="6"/>
  <c r="AC535" i="6"/>
  <c r="AC534" i="6"/>
  <c r="AC533" i="6"/>
  <c r="AC532" i="6"/>
  <c r="AC531" i="6"/>
  <c r="AC530" i="6"/>
  <c r="AC529" i="6"/>
  <c r="AC528" i="6"/>
  <c r="AC527" i="6"/>
  <c r="AC526" i="6"/>
  <c r="AC525" i="6"/>
  <c r="AC524" i="6"/>
  <c r="AC523" i="6"/>
  <c r="AC522" i="6"/>
  <c r="AC521" i="6"/>
  <c r="AC520" i="6"/>
  <c r="AC519" i="6"/>
  <c r="AC518" i="6"/>
  <c r="AC517" i="6"/>
  <c r="AC516" i="6"/>
  <c r="AC515" i="6"/>
  <c r="AC514" i="6"/>
  <c r="AC513" i="6"/>
  <c r="AC512" i="6"/>
  <c r="AC511" i="6"/>
  <c r="AC510" i="6"/>
  <c r="AC509" i="6"/>
  <c r="AC508" i="6"/>
  <c r="AC507" i="6"/>
  <c r="AC506" i="6"/>
  <c r="AC505" i="6"/>
  <c r="AC504" i="6"/>
  <c r="AC503" i="6"/>
  <c r="AC502" i="6"/>
  <c r="AC501" i="6"/>
  <c r="AC500" i="6"/>
  <c r="AC499" i="6"/>
  <c r="AC498" i="6"/>
  <c r="AC497" i="6"/>
  <c r="AC496" i="6"/>
  <c r="AC495" i="6"/>
  <c r="AC494" i="6"/>
  <c r="AC493" i="6"/>
  <c r="AC492" i="6"/>
  <c r="AC491" i="6"/>
  <c r="AC490" i="6"/>
  <c r="AC489" i="6"/>
  <c r="AC488" i="6"/>
  <c r="AC487" i="6"/>
  <c r="AC486" i="6"/>
  <c r="AC485" i="6"/>
  <c r="AC484" i="6"/>
  <c r="AC483" i="6"/>
  <c r="AC482" i="6"/>
  <c r="AC481" i="6"/>
  <c r="AC480" i="6"/>
  <c r="AC479" i="6"/>
  <c r="AC478" i="6"/>
  <c r="AC477" i="6"/>
  <c r="AC476" i="6"/>
  <c r="AC475" i="6"/>
  <c r="AC474" i="6"/>
  <c r="AC473" i="6"/>
  <c r="AC472" i="6"/>
  <c r="AC471" i="6"/>
  <c r="AC470" i="6"/>
  <c r="AC469" i="6"/>
  <c r="AC468" i="6"/>
  <c r="AC467" i="6"/>
  <c r="AC466" i="6"/>
  <c r="AC465" i="6"/>
  <c r="AC464" i="6"/>
  <c r="AC463" i="6"/>
  <c r="AC462" i="6"/>
  <c r="AC461" i="6"/>
  <c r="AC460" i="6"/>
  <c r="AC459" i="6"/>
  <c r="AC458" i="6"/>
  <c r="AC457" i="6"/>
  <c r="AC456" i="6"/>
  <c r="AC455" i="6"/>
  <c r="AC454" i="6"/>
  <c r="AC453" i="6"/>
  <c r="AC452" i="6"/>
  <c r="AC451" i="6"/>
  <c r="AC450" i="6"/>
  <c r="AC449" i="6"/>
  <c r="AC448" i="6"/>
  <c r="AC447" i="6"/>
  <c r="AC446" i="6"/>
  <c r="AC445" i="6"/>
  <c r="AC444" i="6"/>
  <c r="AC443" i="6"/>
  <c r="AC442" i="6"/>
  <c r="AC441" i="6"/>
  <c r="AC440" i="6"/>
  <c r="AC439" i="6"/>
  <c r="AC438" i="6"/>
  <c r="AC437" i="6"/>
  <c r="AC436" i="6"/>
  <c r="AC435" i="6"/>
  <c r="AC434" i="6"/>
  <c r="AC433" i="6"/>
  <c r="AC432" i="6"/>
  <c r="AC431" i="6"/>
  <c r="AC430" i="6"/>
  <c r="AC429" i="6"/>
  <c r="AC428" i="6"/>
  <c r="AC427" i="6"/>
  <c r="AC426" i="6"/>
  <c r="AC425" i="6"/>
  <c r="AC424" i="6"/>
  <c r="AC423" i="6"/>
  <c r="AC422" i="6"/>
  <c r="AC421" i="6"/>
  <c r="AC420" i="6"/>
  <c r="AC419" i="6"/>
  <c r="AC418" i="6"/>
  <c r="AC417" i="6"/>
  <c r="AC416" i="6"/>
  <c r="AC415" i="6"/>
  <c r="AC414" i="6"/>
  <c r="AC413" i="6"/>
  <c r="AC412" i="6"/>
  <c r="AC411" i="6"/>
  <c r="AC410" i="6"/>
  <c r="AC409" i="6"/>
  <c r="AC408" i="6"/>
  <c r="AC407" i="6"/>
  <c r="AC406" i="6"/>
  <c r="AC405" i="6"/>
  <c r="AC404" i="6"/>
  <c r="AC403" i="6"/>
  <c r="AC402" i="6"/>
  <c r="AC401" i="6"/>
  <c r="AC400" i="6"/>
  <c r="AC399" i="6"/>
  <c r="AC398" i="6"/>
  <c r="AC397" i="6"/>
  <c r="AC396" i="6"/>
  <c r="AC395" i="6"/>
  <c r="AC394" i="6"/>
  <c r="AC393" i="6"/>
  <c r="AC392" i="6"/>
  <c r="AC391" i="6"/>
  <c r="AC390" i="6"/>
  <c r="AC389" i="6"/>
  <c r="AC388" i="6"/>
  <c r="AC387" i="6"/>
  <c r="AC386" i="6"/>
  <c r="AC385" i="6"/>
  <c r="AC384" i="6"/>
  <c r="AC383" i="6"/>
  <c r="AC382" i="6"/>
  <c r="AC381" i="6"/>
  <c r="AC380" i="6"/>
  <c r="AC379" i="6"/>
  <c r="AC378" i="6"/>
  <c r="AC377" i="6"/>
  <c r="AC376" i="6"/>
  <c r="AC375" i="6"/>
  <c r="AC374" i="6"/>
  <c r="AC373" i="6"/>
  <c r="AC372" i="6"/>
  <c r="AC371" i="6"/>
  <c r="AC370" i="6"/>
  <c r="AC369" i="6"/>
  <c r="AC368" i="6"/>
  <c r="AC367" i="6"/>
  <c r="AC366" i="6"/>
  <c r="AC365" i="6"/>
  <c r="AC364" i="6"/>
  <c r="AC363" i="6"/>
  <c r="AC362" i="6"/>
  <c r="AC361" i="6"/>
  <c r="AC360" i="6"/>
  <c r="AC359" i="6"/>
  <c r="AC358" i="6"/>
  <c r="AC357" i="6"/>
  <c r="AC356" i="6"/>
  <c r="AC355" i="6"/>
  <c r="AC354" i="6"/>
  <c r="AC353" i="6"/>
  <c r="AC352" i="6"/>
  <c r="AC351" i="6"/>
  <c r="AC350" i="6"/>
  <c r="AC349" i="6"/>
  <c r="AC348" i="6"/>
  <c r="AC347" i="6"/>
  <c r="AC346" i="6"/>
  <c r="AC345" i="6"/>
  <c r="AC344" i="6"/>
  <c r="AC343" i="6"/>
  <c r="AC342" i="6"/>
  <c r="AC341" i="6"/>
  <c r="AC340" i="6"/>
  <c r="AC339" i="6"/>
  <c r="AC338" i="6"/>
  <c r="AC337" i="6"/>
  <c r="AC336" i="6"/>
  <c r="AC335" i="6"/>
  <c r="AC334" i="6"/>
  <c r="AC333" i="6"/>
  <c r="AC332" i="6"/>
  <c r="AC331" i="6"/>
  <c r="AC330" i="6"/>
  <c r="AC329" i="6"/>
  <c r="AC328" i="6"/>
  <c r="AC327" i="6"/>
  <c r="AC326" i="6"/>
  <c r="AC325" i="6"/>
  <c r="AC324" i="6"/>
  <c r="AC323" i="6"/>
  <c r="AC322" i="6"/>
  <c r="AC321" i="6"/>
  <c r="AC320" i="6"/>
  <c r="AC319" i="6"/>
  <c r="AC318" i="6"/>
  <c r="AC317" i="6"/>
  <c r="AC316" i="6"/>
  <c r="AC315" i="6"/>
  <c r="AC314" i="6"/>
  <c r="AC313" i="6"/>
  <c r="AC312" i="6"/>
  <c r="AC311" i="6"/>
  <c r="AC310" i="6"/>
  <c r="AC309" i="6"/>
  <c r="AC308" i="6"/>
  <c r="AC307" i="6"/>
  <c r="AC306" i="6"/>
  <c r="AC305" i="6"/>
  <c r="AC304" i="6"/>
  <c r="AC303" i="6"/>
  <c r="AC302" i="6"/>
  <c r="AC301" i="6"/>
  <c r="AC300" i="6"/>
  <c r="AC299" i="6"/>
  <c r="AC298" i="6"/>
  <c r="AC297" i="6"/>
  <c r="AC296" i="6"/>
  <c r="AC295" i="6"/>
  <c r="AC294" i="6"/>
  <c r="AC293" i="6"/>
  <c r="AC292" i="6"/>
  <c r="AC291" i="6"/>
  <c r="AC290" i="6"/>
  <c r="AC289" i="6"/>
  <c r="AC288" i="6"/>
  <c r="AC287" i="6"/>
  <c r="AC286" i="6"/>
  <c r="AC285" i="6"/>
  <c r="AC284" i="6"/>
  <c r="AC283" i="6"/>
  <c r="AC282" i="6"/>
  <c r="AC281" i="6"/>
  <c r="AC280" i="6"/>
  <c r="AC279" i="6"/>
  <c r="AC278" i="6"/>
  <c r="AC277" i="6"/>
  <c r="AC276" i="6"/>
  <c r="AC275" i="6"/>
  <c r="AC274" i="6"/>
  <c r="AC273" i="6"/>
  <c r="AC272" i="6"/>
  <c r="AC271" i="6"/>
  <c r="AC270" i="6"/>
  <c r="AC269" i="6"/>
  <c r="AC268" i="6"/>
  <c r="AC267" i="6"/>
  <c r="AC266" i="6"/>
  <c r="AC265" i="6"/>
  <c r="AC264" i="6"/>
  <c r="AC263" i="6"/>
  <c r="AC262" i="6"/>
  <c r="AC261" i="6"/>
  <c r="AC260" i="6"/>
  <c r="AC259" i="6"/>
  <c r="AC258" i="6"/>
  <c r="AC257" i="6"/>
  <c r="AC256" i="6"/>
  <c r="AC255" i="6"/>
  <c r="AC254" i="6"/>
  <c r="AC253" i="6"/>
  <c r="AC252" i="6"/>
  <c r="AC251" i="6"/>
  <c r="AC250" i="6"/>
  <c r="AC249" i="6"/>
  <c r="AC248" i="6"/>
  <c r="AC247" i="6"/>
  <c r="AC246" i="6"/>
  <c r="AC245" i="6"/>
  <c r="AC244" i="6"/>
  <c r="AC243" i="6"/>
  <c r="AC242" i="6"/>
  <c r="AC241" i="6"/>
  <c r="AC240" i="6"/>
  <c r="AC239" i="6"/>
  <c r="AC238" i="6"/>
  <c r="AC237" i="6"/>
  <c r="AC236" i="6"/>
  <c r="AC235" i="6"/>
  <c r="AC234" i="6"/>
  <c r="AC233" i="6"/>
  <c r="AC232" i="6"/>
  <c r="AC231" i="6"/>
  <c r="AC230" i="6"/>
  <c r="AC229" i="6"/>
  <c r="AC228" i="6"/>
  <c r="AC227" i="6"/>
  <c r="AC226" i="6"/>
  <c r="AC225" i="6"/>
  <c r="AC224" i="6"/>
  <c r="AC223" i="6"/>
  <c r="AC222" i="6"/>
  <c r="AC221" i="6"/>
  <c r="AC220" i="6"/>
  <c r="AC219" i="6"/>
  <c r="AC218" i="6"/>
  <c r="AC217" i="6"/>
  <c r="AC216" i="6"/>
  <c r="AC215" i="6"/>
  <c r="AC214" i="6"/>
  <c r="AC213" i="6"/>
  <c r="AC212" i="6"/>
  <c r="AC211" i="6"/>
  <c r="AC210" i="6"/>
  <c r="AC209" i="6"/>
  <c r="AC208" i="6"/>
  <c r="AC207" i="6"/>
  <c r="AC206" i="6"/>
  <c r="AC205" i="6"/>
  <c r="AC204" i="6"/>
  <c r="AC203" i="6"/>
  <c r="AC202" i="6"/>
  <c r="AC201" i="6"/>
  <c r="AC200" i="6"/>
  <c r="AC199" i="6"/>
  <c r="AC198" i="6"/>
  <c r="AC197" i="6"/>
  <c r="AC196" i="6"/>
  <c r="AC195" i="6"/>
  <c r="AC194" i="6"/>
  <c r="AC193" i="6"/>
  <c r="AC192" i="6"/>
  <c r="AC191" i="6"/>
  <c r="AC190" i="6"/>
  <c r="AC189" i="6"/>
  <c r="AC188" i="6"/>
  <c r="AC187" i="6"/>
  <c r="AC186" i="6"/>
  <c r="AC185" i="6"/>
  <c r="AC184" i="6"/>
  <c r="AC183" i="6"/>
  <c r="AC182" i="6"/>
  <c r="AC181" i="6"/>
  <c r="AC180" i="6"/>
  <c r="AC179" i="6"/>
  <c r="AC178" i="6"/>
  <c r="AC177" i="6"/>
  <c r="AC176" i="6"/>
  <c r="AC175" i="6"/>
  <c r="AC174" i="6"/>
  <c r="AC173" i="6"/>
  <c r="AC172" i="6"/>
  <c r="AC171" i="6"/>
  <c r="AC170" i="6"/>
  <c r="AC169" i="6"/>
  <c r="AC168" i="6"/>
  <c r="AC167" i="6"/>
  <c r="AC166" i="6"/>
  <c r="AC165" i="6"/>
  <c r="AC164" i="6"/>
  <c r="AC163" i="6"/>
  <c r="AC162" i="6"/>
  <c r="AC161" i="6"/>
  <c r="AC160" i="6"/>
  <c r="AC159" i="6"/>
  <c r="AC158" i="6"/>
  <c r="AC157" i="6"/>
  <c r="AC156" i="6"/>
  <c r="AC155" i="6"/>
  <c r="AC154" i="6"/>
  <c r="AC153" i="6"/>
  <c r="AC152" i="6"/>
  <c r="AC151" i="6"/>
  <c r="AC150" i="6"/>
  <c r="AC149" i="6"/>
  <c r="AC148" i="6"/>
  <c r="AC147" i="6"/>
  <c r="AC146" i="6"/>
  <c r="AC145" i="6"/>
  <c r="AC144" i="6"/>
  <c r="AC143" i="6"/>
  <c r="AC142" i="6"/>
  <c r="AC141" i="6"/>
  <c r="AC140" i="6"/>
  <c r="AC139" i="6"/>
  <c r="AC138" i="6"/>
  <c r="AC137" i="6"/>
  <c r="AC136" i="6"/>
  <c r="AC135" i="6"/>
  <c r="AC134" i="6"/>
  <c r="AC133" i="6"/>
  <c r="AC132" i="6"/>
  <c r="AC131" i="6"/>
  <c r="AC130" i="6"/>
  <c r="AC129" i="6"/>
  <c r="AC128" i="6"/>
  <c r="AC127" i="6"/>
  <c r="AC126" i="6"/>
  <c r="AC125" i="6"/>
  <c r="AC124" i="6"/>
  <c r="AC123" i="6"/>
  <c r="AC122" i="6"/>
  <c r="AC121" i="6"/>
  <c r="AC120" i="6"/>
  <c r="AC119" i="6"/>
  <c r="AC118" i="6"/>
  <c r="AC117" i="6"/>
  <c r="AC116" i="6"/>
  <c r="AC115" i="6"/>
  <c r="AC114" i="6"/>
  <c r="AC113" i="6"/>
  <c r="AC112" i="6"/>
  <c r="AC111" i="6"/>
  <c r="AC110" i="6"/>
  <c r="AC109" i="6"/>
  <c r="AC108" i="6"/>
  <c r="AC107" i="6"/>
  <c r="AC106" i="6"/>
  <c r="AC105" i="6"/>
  <c r="AC104" i="6"/>
  <c r="AC103" i="6"/>
  <c r="AC102" i="6"/>
  <c r="AC101" i="6"/>
  <c r="AC100" i="6"/>
  <c r="AC99" i="6"/>
  <c r="AC98" i="6"/>
  <c r="AC97" i="6"/>
  <c r="AC96" i="6"/>
  <c r="AC95" i="6"/>
  <c r="AC94" i="6"/>
  <c r="AC93" i="6"/>
  <c r="AC92" i="6"/>
  <c r="AC91" i="6"/>
  <c r="AC90" i="6"/>
  <c r="AC89" i="6"/>
  <c r="AC88" i="6"/>
  <c r="AC87" i="6"/>
  <c r="AC86" i="6"/>
  <c r="AC85" i="6"/>
  <c r="AC84" i="6"/>
  <c r="AC83" i="6"/>
  <c r="AC82" i="6"/>
  <c r="AC81" i="6"/>
  <c r="AC80" i="6"/>
  <c r="AC79" i="6"/>
  <c r="AC78" i="6"/>
  <c r="AC77" i="6"/>
  <c r="AC76" i="6"/>
  <c r="AC75" i="6"/>
  <c r="AC74" i="6"/>
  <c r="AC73" i="6"/>
  <c r="AC72" i="6"/>
  <c r="AC71" i="6"/>
  <c r="AC70" i="6"/>
  <c r="AC69" i="6"/>
  <c r="AC68" i="6"/>
  <c r="AC67" i="6"/>
  <c r="AC66" i="6"/>
  <c r="AC65" i="6"/>
  <c r="AC64" i="6"/>
  <c r="AC63" i="6"/>
  <c r="AC62" i="6"/>
  <c r="AC61" i="6"/>
  <c r="AC60" i="6"/>
  <c r="AC59" i="6"/>
  <c r="AC58" i="6"/>
  <c r="AC57" i="6"/>
  <c r="AC56" i="6"/>
  <c r="AC55" i="6"/>
  <c r="AC54" i="6"/>
  <c r="AC53" i="6"/>
  <c r="AC52" i="6"/>
  <c r="AC51" i="6"/>
  <c r="AC50" i="6"/>
  <c r="AC49" i="6"/>
  <c r="AC48" i="6"/>
  <c r="AC47" i="6"/>
  <c r="AC46" i="6"/>
  <c r="AC45" i="6"/>
  <c r="AC44" i="6"/>
  <c r="AC43" i="6"/>
  <c r="AC42" i="6"/>
  <c r="AC41" i="6"/>
  <c r="AC40" i="6"/>
  <c r="AC39" i="6"/>
  <c r="AC38" i="6"/>
  <c r="AC37" i="6"/>
  <c r="AC36" i="6"/>
  <c r="AC35" i="6"/>
  <c r="AC34" i="6"/>
  <c r="AC33" i="6"/>
  <c r="AC32" i="6"/>
  <c r="AC31" i="6"/>
  <c r="AC30" i="6"/>
  <c r="AC29" i="6"/>
  <c r="AB1003" i="6"/>
  <c r="AB1002" i="6"/>
  <c r="AB1001" i="6"/>
  <c r="AB1000" i="6"/>
  <c r="AB999" i="6"/>
  <c r="AB998" i="6"/>
  <c r="AB997" i="6"/>
  <c r="AB996" i="6"/>
  <c r="AB995" i="6"/>
  <c r="AB994" i="6"/>
  <c r="AB993" i="6"/>
  <c r="AB992" i="6"/>
  <c r="AB991" i="6"/>
  <c r="AB990" i="6"/>
  <c r="AB989" i="6"/>
  <c r="AB988" i="6"/>
  <c r="AB987" i="6"/>
  <c r="AB986" i="6"/>
  <c r="AB985" i="6"/>
  <c r="AB984" i="6"/>
  <c r="AB983" i="6"/>
  <c r="AB982" i="6"/>
  <c r="AB981" i="6"/>
  <c r="AB980" i="6"/>
  <c r="AB979" i="6"/>
  <c r="AB978" i="6"/>
  <c r="AB977" i="6"/>
  <c r="AB976" i="6"/>
  <c r="AB975" i="6"/>
  <c r="AB974" i="6"/>
  <c r="AB973" i="6"/>
  <c r="AB972" i="6"/>
  <c r="AB971" i="6"/>
  <c r="AB970" i="6"/>
  <c r="AB969" i="6"/>
  <c r="AB968" i="6"/>
  <c r="AB967" i="6"/>
  <c r="AB966" i="6"/>
  <c r="AB965" i="6"/>
  <c r="AB964" i="6"/>
  <c r="AB963" i="6"/>
  <c r="AB962" i="6"/>
  <c r="AB961" i="6"/>
  <c r="AB960" i="6"/>
  <c r="AB959" i="6"/>
  <c r="AB958" i="6"/>
  <c r="AB957" i="6"/>
  <c r="AB956" i="6"/>
  <c r="AB955" i="6"/>
  <c r="AB954" i="6"/>
  <c r="AB953" i="6"/>
  <c r="AB952" i="6"/>
  <c r="AB951" i="6"/>
  <c r="AB950" i="6"/>
  <c r="AB949" i="6"/>
  <c r="AB948" i="6"/>
  <c r="AB947" i="6"/>
  <c r="AB946" i="6"/>
  <c r="AB945" i="6"/>
  <c r="AB944" i="6"/>
  <c r="AB943" i="6"/>
  <c r="AB942" i="6"/>
  <c r="AB941" i="6"/>
  <c r="AB940" i="6"/>
  <c r="AB939" i="6"/>
  <c r="AB938" i="6"/>
  <c r="AB937" i="6"/>
  <c r="AB936" i="6"/>
  <c r="AB935" i="6"/>
  <c r="AB934" i="6"/>
  <c r="AB933" i="6"/>
  <c r="AB932" i="6"/>
  <c r="AB931" i="6"/>
  <c r="AB930" i="6"/>
  <c r="AB929" i="6"/>
  <c r="AB928" i="6"/>
  <c r="AB927" i="6"/>
  <c r="AB926" i="6"/>
  <c r="AB925" i="6"/>
  <c r="AB924" i="6"/>
  <c r="AB923" i="6"/>
  <c r="AB922" i="6"/>
  <c r="AB921" i="6"/>
  <c r="AB920" i="6"/>
  <c r="AB919" i="6"/>
  <c r="AB918" i="6"/>
  <c r="AB917" i="6"/>
  <c r="AB916" i="6"/>
  <c r="AB915" i="6"/>
  <c r="AB914" i="6"/>
  <c r="AB913" i="6"/>
  <c r="AB912" i="6"/>
  <c r="AB911" i="6"/>
  <c r="AB910" i="6"/>
  <c r="AB909" i="6"/>
  <c r="AB908" i="6"/>
  <c r="AB907" i="6"/>
  <c r="AB906" i="6"/>
  <c r="AB905" i="6"/>
  <c r="AB904" i="6"/>
  <c r="AB903" i="6"/>
  <c r="AB902" i="6"/>
  <c r="AB901" i="6"/>
  <c r="AB900" i="6"/>
  <c r="AB899" i="6"/>
  <c r="AB898" i="6"/>
  <c r="AB897" i="6"/>
  <c r="AB896" i="6"/>
  <c r="AB895" i="6"/>
  <c r="AB894" i="6"/>
  <c r="AB893" i="6"/>
  <c r="AB892" i="6"/>
  <c r="AB891" i="6"/>
  <c r="AB890" i="6"/>
  <c r="AB889" i="6"/>
  <c r="AB888" i="6"/>
  <c r="AB887" i="6"/>
  <c r="AB886" i="6"/>
  <c r="AB885" i="6"/>
  <c r="AB884" i="6"/>
  <c r="AB883" i="6"/>
  <c r="AB882" i="6"/>
  <c r="AB881" i="6"/>
  <c r="AB880" i="6"/>
  <c r="AB879" i="6"/>
  <c r="AB878" i="6"/>
  <c r="AB877" i="6"/>
  <c r="AB876" i="6"/>
  <c r="AB875" i="6"/>
  <c r="AB874" i="6"/>
  <c r="AB873" i="6"/>
  <c r="AB872" i="6"/>
  <c r="AB871" i="6"/>
  <c r="AB870" i="6"/>
  <c r="AB869" i="6"/>
  <c r="AB868" i="6"/>
  <c r="AB867" i="6"/>
  <c r="AB866" i="6"/>
  <c r="AB865" i="6"/>
  <c r="AB864" i="6"/>
  <c r="AB863" i="6"/>
  <c r="AB862" i="6"/>
  <c r="AB861" i="6"/>
  <c r="AB860" i="6"/>
  <c r="AB859" i="6"/>
  <c r="AB858" i="6"/>
  <c r="AB857" i="6"/>
  <c r="AB856" i="6"/>
  <c r="AB855" i="6"/>
  <c r="AB854" i="6"/>
  <c r="AB853" i="6"/>
  <c r="AB852" i="6"/>
  <c r="AB851" i="6"/>
  <c r="AB850" i="6"/>
  <c r="AB849" i="6"/>
  <c r="AB848" i="6"/>
  <c r="AB847" i="6"/>
  <c r="AB846" i="6"/>
  <c r="AB845" i="6"/>
  <c r="AB844" i="6"/>
  <c r="AB843" i="6"/>
  <c r="AB842" i="6"/>
  <c r="AB841" i="6"/>
  <c r="AB840" i="6"/>
  <c r="AB839" i="6"/>
  <c r="AB838" i="6"/>
  <c r="AB837" i="6"/>
  <c r="AB836" i="6"/>
  <c r="AB835" i="6"/>
  <c r="AB834" i="6"/>
  <c r="AB833" i="6"/>
  <c r="AB832" i="6"/>
  <c r="AB831" i="6"/>
  <c r="AB830" i="6"/>
  <c r="AB829" i="6"/>
  <c r="AB828" i="6"/>
  <c r="AB827" i="6"/>
  <c r="AB826" i="6"/>
  <c r="AB825" i="6"/>
  <c r="AB824" i="6"/>
  <c r="AB823" i="6"/>
  <c r="AB822" i="6"/>
  <c r="AB821" i="6"/>
  <c r="AB820" i="6"/>
  <c r="AB819" i="6"/>
  <c r="AB818" i="6"/>
  <c r="AB817" i="6"/>
  <c r="AB816" i="6"/>
  <c r="AB815" i="6"/>
  <c r="AB814" i="6"/>
  <c r="AB813" i="6"/>
  <c r="AB812" i="6"/>
  <c r="AB811" i="6"/>
  <c r="AB810" i="6"/>
  <c r="AB809" i="6"/>
  <c r="AB808" i="6"/>
  <c r="AB807" i="6"/>
  <c r="AB806" i="6"/>
  <c r="AB805" i="6"/>
  <c r="AB804" i="6"/>
  <c r="AB803" i="6"/>
  <c r="AB802" i="6"/>
  <c r="AB801" i="6"/>
  <c r="AB800" i="6"/>
  <c r="AB799" i="6"/>
  <c r="AB798" i="6"/>
  <c r="AB797" i="6"/>
  <c r="AB796" i="6"/>
  <c r="AB795" i="6"/>
  <c r="AB794" i="6"/>
  <c r="AB793" i="6"/>
  <c r="AB792" i="6"/>
  <c r="AB791" i="6"/>
  <c r="AB790" i="6"/>
  <c r="AB789" i="6"/>
  <c r="AB788" i="6"/>
  <c r="AB787" i="6"/>
  <c r="AB786" i="6"/>
  <c r="AB785" i="6"/>
  <c r="AB784" i="6"/>
  <c r="AB783" i="6"/>
  <c r="AB782" i="6"/>
  <c r="AB781" i="6"/>
  <c r="AB780" i="6"/>
  <c r="AB779" i="6"/>
  <c r="AB778" i="6"/>
  <c r="AB777" i="6"/>
  <c r="AB776" i="6"/>
  <c r="AB775" i="6"/>
  <c r="AB774" i="6"/>
  <c r="AB773" i="6"/>
  <c r="AB772" i="6"/>
  <c r="AB771" i="6"/>
  <c r="AB770" i="6"/>
  <c r="AB769" i="6"/>
  <c r="AB768" i="6"/>
  <c r="AB767" i="6"/>
  <c r="AB766" i="6"/>
  <c r="AB765" i="6"/>
  <c r="AB764" i="6"/>
  <c r="AB763" i="6"/>
  <c r="AB762" i="6"/>
  <c r="AB761" i="6"/>
  <c r="AB760" i="6"/>
  <c r="AB759" i="6"/>
  <c r="AB758" i="6"/>
  <c r="AB757" i="6"/>
  <c r="AB756" i="6"/>
  <c r="AB755" i="6"/>
  <c r="AB754" i="6"/>
  <c r="AB753" i="6"/>
  <c r="AB752" i="6"/>
  <c r="AB751" i="6"/>
  <c r="AB750" i="6"/>
  <c r="AB749" i="6"/>
  <c r="AB748" i="6"/>
  <c r="AB747" i="6"/>
  <c r="AB746" i="6"/>
  <c r="AB745" i="6"/>
  <c r="AB744" i="6"/>
  <c r="AB743" i="6"/>
  <c r="AB742" i="6"/>
  <c r="AB741" i="6"/>
  <c r="AB740" i="6"/>
  <c r="AB739" i="6"/>
  <c r="AB738" i="6"/>
  <c r="AB737" i="6"/>
  <c r="AB736" i="6"/>
  <c r="AB735" i="6"/>
  <c r="AB734" i="6"/>
  <c r="AB733" i="6"/>
  <c r="AB732" i="6"/>
  <c r="AB731" i="6"/>
  <c r="AB730" i="6"/>
  <c r="AB729" i="6"/>
  <c r="AB728" i="6"/>
  <c r="AB727" i="6"/>
  <c r="AB726" i="6"/>
  <c r="AB725" i="6"/>
  <c r="AB724" i="6"/>
  <c r="AB723" i="6"/>
  <c r="AB722" i="6"/>
  <c r="AB721" i="6"/>
  <c r="AB720" i="6"/>
  <c r="AB719" i="6"/>
  <c r="AB718" i="6"/>
  <c r="AB717" i="6"/>
  <c r="AB716" i="6"/>
  <c r="AB715" i="6"/>
  <c r="AB714" i="6"/>
  <c r="AB713" i="6"/>
  <c r="AB712" i="6"/>
  <c r="AB711" i="6"/>
  <c r="AB710" i="6"/>
  <c r="AB709" i="6"/>
  <c r="AB708" i="6"/>
  <c r="AB707" i="6"/>
  <c r="AB706" i="6"/>
  <c r="AB705" i="6"/>
  <c r="AB704" i="6"/>
  <c r="AB703" i="6"/>
  <c r="AB702" i="6"/>
  <c r="AB701" i="6"/>
  <c r="AB700" i="6"/>
  <c r="AB699" i="6"/>
  <c r="AB698" i="6"/>
  <c r="AB697" i="6"/>
  <c r="AB696" i="6"/>
  <c r="AB695" i="6"/>
  <c r="AB694" i="6"/>
  <c r="AB693" i="6"/>
  <c r="AB692" i="6"/>
  <c r="AB691" i="6"/>
  <c r="AB690" i="6"/>
  <c r="AB689" i="6"/>
  <c r="AB688" i="6"/>
  <c r="AB687" i="6"/>
  <c r="AB686" i="6"/>
  <c r="AB685" i="6"/>
  <c r="AB684" i="6"/>
  <c r="AB683" i="6"/>
  <c r="AB682" i="6"/>
  <c r="AB681" i="6"/>
  <c r="AB680" i="6"/>
  <c r="AB679" i="6"/>
  <c r="AB678" i="6"/>
  <c r="AB677" i="6"/>
  <c r="AB676" i="6"/>
  <c r="AB675" i="6"/>
  <c r="AB674" i="6"/>
  <c r="AB673" i="6"/>
  <c r="AB672" i="6"/>
  <c r="AB671" i="6"/>
  <c r="AB670" i="6"/>
  <c r="AB669" i="6"/>
  <c r="AB668" i="6"/>
  <c r="AB667" i="6"/>
  <c r="AB666" i="6"/>
  <c r="AB665" i="6"/>
  <c r="AB664" i="6"/>
  <c r="AB663" i="6"/>
  <c r="AB662" i="6"/>
  <c r="AB661" i="6"/>
  <c r="AB660" i="6"/>
  <c r="AB659" i="6"/>
  <c r="AB658" i="6"/>
  <c r="AB657" i="6"/>
  <c r="AB656" i="6"/>
  <c r="AB655" i="6"/>
  <c r="AB654" i="6"/>
  <c r="AB653" i="6"/>
  <c r="AB652" i="6"/>
  <c r="AB651" i="6"/>
  <c r="AB650" i="6"/>
  <c r="AB649" i="6"/>
  <c r="AB648" i="6"/>
  <c r="AB647" i="6"/>
  <c r="AB646" i="6"/>
  <c r="AB645" i="6"/>
  <c r="AB644" i="6"/>
  <c r="AB643" i="6"/>
  <c r="AB642" i="6"/>
  <c r="AB641" i="6"/>
  <c r="AB640" i="6"/>
  <c r="AB639" i="6"/>
  <c r="AB638" i="6"/>
  <c r="AB637" i="6"/>
  <c r="AB636" i="6"/>
  <c r="AB635" i="6"/>
  <c r="AB634" i="6"/>
  <c r="AB633" i="6"/>
  <c r="AB632" i="6"/>
  <c r="AB631" i="6"/>
  <c r="AB630" i="6"/>
  <c r="AB629" i="6"/>
  <c r="AB628" i="6"/>
  <c r="AB627" i="6"/>
  <c r="AB626" i="6"/>
  <c r="AB625" i="6"/>
  <c r="AB624" i="6"/>
  <c r="AB623" i="6"/>
  <c r="AB622" i="6"/>
  <c r="AB621" i="6"/>
  <c r="AB620" i="6"/>
  <c r="AB619" i="6"/>
  <c r="AB618" i="6"/>
  <c r="AB617" i="6"/>
  <c r="AB616" i="6"/>
  <c r="AB615" i="6"/>
  <c r="AB614" i="6"/>
  <c r="AB613" i="6"/>
  <c r="AB612" i="6"/>
  <c r="AB611" i="6"/>
  <c r="AB610" i="6"/>
  <c r="AB609" i="6"/>
  <c r="AB608" i="6"/>
  <c r="AB607" i="6"/>
  <c r="AB606" i="6"/>
  <c r="AB605" i="6"/>
  <c r="AB604" i="6"/>
  <c r="AB603" i="6"/>
  <c r="AB602" i="6"/>
  <c r="AB601" i="6"/>
  <c r="AB600" i="6"/>
  <c r="AB599" i="6"/>
  <c r="AB598" i="6"/>
  <c r="AB597" i="6"/>
  <c r="AB596" i="6"/>
  <c r="AB595" i="6"/>
  <c r="AB594" i="6"/>
  <c r="AB593" i="6"/>
  <c r="AB592" i="6"/>
  <c r="AB591" i="6"/>
  <c r="AB590" i="6"/>
  <c r="AB589" i="6"/>
  <c r="AB588" i="6"/>
  <c r="AB587" i="6"/>
  <c r="AB586" i="6"/>
  <c r="AB585" i="6"/>
  <c r="AB584" i="6"/>
  <c r="AB583" i="6"/>
  <c r="AB582" i="6"/>
  <c r="AB581" i="6"/>
  <c r="AB580" i="6"/>
  <c r="AB579" i="6"/>
  <c r="AB578" i="6"/>
  <c r="AB577" i="6"/>
  <c r="AB576" i="6"/>
  <c r="AB575" i="6"/>
  <c r="AB574" i="6"/>
  <c r="AB573" i="6"/>
  <c r="AB572" i="6"/>
  <c r="AB571" i="6"/>
  <c r="AB570" i="6"/>
  <c r="AB569" i="6"/>
  <c r="AB568" i="6"/>
  <c r="AB567" i="6"/>
  <c r="AB566" i="6"/>
  <c r="AB565" i="6"/>
  <c r="AB564" i="6"/>
  <c r="AB563" i="6"/>
  <c r="AB562" i="6"/>
  <c r="AB561" i="6"/>
  <c r="AB560" i="6"/>
  <c r="AB559" i="6"/>
  <c r="AB558" i="6"/>
  <c r="AB557" i="6"/>
  <c r="AB556" i="6"/>
  <c r="AB555" i="6"/>
  <c r="AB554" i="6"/>
  <c r="AB553" i="6"/>
  <c r="AB552" i="6"/>
  <c r="AB551" i="6"/>
  <c r="AB550" i="6"/>
  <c r="AB549" i="6"/>
  <c r="AB548" i="6"/>
  <c r="AB547" i="6"/>
  <c r="AB546" i="6"/>
  <c r="AB545" i="6"/>
  <c r="AB544" i="6"/>
  <c r="AB543" i="6"/>
  <c r="AB542" i="6"/>
  <c r="AB541" i="6"/>
  <c r="AB540" i="6"/>
  <c r="AB539" i="6"/>
  <c r="AB538" i="6"/>
  <c r="AB537" i="6"/>
  <c r="AB536" i="6"/>
  <c r="AB535" i="6"/>
  <c r="AB534" i="6"/>
  <c r="AB533" i="6"/>
  <c r="AB532" i="6"/>
  <c r="AB531" i="6"/>
  <c r="AB530" i="6"/>
  <c r="AB529" i="6"/>
  <c r="AB528" i="6"/>
  <c r="AB527" i="6"/>
  <c r="AB526" i="6"/>
  <c r="AB525" i="6"/>
  <c r="AB524" i="6"/>
  <c r="AB523" i="6"/>
  <c r="AB522" i="6"/>
  <c r="AB521" i="6"/>
  <c r="AB520" i="6"/>
  <c r="AB519" i="6"/>
  <c r="AB518" i="6"/>
  <c r="AB517" i="6"/>
  <c r="AB516" i="6"/>
  <c r="AB515" i="6"/>
  <c r="AB514" i="6"/>
  <c r="AB513" i="6"/>
  <c r="AB512" i="6"/>
  <c r="AB511" i="6"/>
  <c r="AB510" i="6"/>
  <c r="AB509" i="6"/>
  <c r="AB508" i="6"/>
  <c r="AB507" i="6"/>
  <c r="AB506" i="6"/>
  <c r="AB505" i="6"/>
  <c r="AB504" i="6"/>
  <c r="AB503" i="6"/>
  <c r="AB502" i="6"/>
  <c r="AB501" i="6"/>
  <c r="AB500" i="6"/>
  <c r="AB499" i="6"/>
  <c r="AB498" i="6"/>
  <c r="AB497" i="6"/>
  <c r="AB496" i="6"/>
  <c r="AB495" i="6"/>
  <c r="AB494" i="6"/>
  <c r="AB493" i="6"/>
  <c r="AB492" i="6"/>
  <c r="AB491" i="6"/>
  <c r="AB490" i="6"/>
  <c r="AB489" i="6"/>
  <c r="AB488" i="6"/>
  <c r="AB487" i="6"/>
  <c r="AB486" i="6"/>
  <c r="AB485" i="6"/>
  <c r="AB484" i="6"/>
  <c r="AB483" i="6"/>
  <c r="AB482" i="6"/>
  <c r="AB481" i="6"/>
  <c r="AB480" i="6"/>
  <c r="AB479" i="6"/>
  <c r="AB478" i="6"/>
  <c r="AB477" i="6"/>
  <c r="AB476" i="6"/>
  <c r="AB475" i="6"/>
  <c r="AB474" i="6"/>
  <c r="AB473" i="6"/>
  <c r="AB472" i="6"/>
  <c r="AB471" i="6"/>
  <c r="AB470" i="6"/>
  <c r="AB469" i="6"/>
  <c r="AB468" i="6"/>
  <c r="AB467" i="6"/>
  <c r="AB466" i="6"/>
  <c r="AB465" i="6"/>
  <c r="AB464" i="6"/>
  <c r="AB463" i="6"/>
  <c r="AB462" i="6"/>
  <c r="AB461" i="6"/>
  <c r="AB460" i="6"/>
  <c r="AB459" i="6"/>
  <c r="AB458" i="6"/>
  <c r="AB457" i="6"/>
  <c r="AB456" i="6"/>
  <c r="AB455" i="6"/>
  <c r="AB454" i="6"/>
  <c r="AB453" i="6"/>
  <c r="AB452" i="6"/>
  <c r="AB451" i="6"/>
  <c r="AB450" i="6"/>
  <c r="AB449" i="6"/>
  <c r="AB448" i="6"/>
  <c r="AB447" i="6"/>
  <c r="AB446" i="6"/>
  <c r="AB445" i="6"/>
  <c r="AB444" i="6"/>
  <c r="AB443" i="6"/>
  <c r="AB442" i="6"/>
  <c r="AB441" i="6"/>
  <c r="AB440" i="6"/>
  <c r="AB439" i="6"/>
  <c r="AB438" i="6"/>
  <c r="AB437" i="6"/>
  <c r="AB436" i="6"/>
  <c r="AB435" i="6"/>
  <c r="AB434" i="6"/>
  <c r="AB433" i="6"/>
  <c r="AB432" i="6"/>
  <c r="AB431" i="6"/>
  <c r="AB430" i="6"/>
  <c r="AB429" i="6"/>
  <c r="AB428" i="6"/>
  <c r="AB427" i="6"/>
  <c r="AB426" i="6"/>
  <c r="AB425" i="6"/>
  <c r="AB424" i="6"/>
  <c r="AB423" i="6"/>
  <c r="AB422" i="6"/>
  <c r="AB421" i="6"/>
  <c r="AB420" i="6"/>
  <c r="AB419" i="6"/>
  <c r="AB418" i="6"/>
  <c r="AB417" i="6"/>
  <c r="AB416" i="6"/>
  <c r="AB415" i="6"/>
  <c r="AB414" i="6"/>
  <c r="AB413" i="6"/>
  <c r="AB412" i="6"/>
  <c r="AB411" i="6"/>
  <c r="AB410" i="6"/>
  <c r="AB409" i="6"/>
  <c r="AB408" i="6"/>
  <c r="AB407" i="6"/>
  <c r="AB406" i="6"/>
  <c r="AB405" i="6"/>
  <c r="AB404" i="6"/>
  <c r="AB403" i="6"/>
  <c r="AB402" i="6"/>
  <c r="AB401" i="6"/>
  <c r="AB400" i="6"/>
  <c r="AB399" i="6"/>
  <c r="AB398" i="6"/>
  <c r="AB397" i="6"/>
  <c r="AB396" i="6"/>
  <c r="AB395" i="6"/>
  <c r="AB394" i="6"/>
  <c r="AB393" i="6"/>
  <c r="AB392" i="6"/>
  <c r="AB391" i="6"/>
  <c r="AB390" i="6"/>
  <c r="AB389" i="6"/>
  <c r="AB388" i="6"/>
  <c r="AB387" i="6"/>
  <c r="AB386" i="6"/>
  <c r="AB385" i="6"/>
  <c r="AB384" i="6"/>
  <c r="AB383" i="6"/>
  <c r="AB382" i="6"/>
  <c r="AB381" i="6"/>
  <c r="AB380" i="6"/>
  <c r="AB379" i="6"/>
  <c r="AB378" i="6"/>
  <c r="AB377" i="6"/>
  <c r="AB376" i="6"/>
  <c r="AB375" i="6"/>
  <c r="AB374" i="6"/>
  <c r="AB373" i="6"/>
  <c r="AB372" i="6"/>
  <c r="AB371" i="6"/>
  <c r="AB370" i="6"/>
  <c r="AB369" i="6"/>
  <c r="AB368" i="6"/>
  <c r="AB367" i="6"/>
  <c r="AB366" i="6"/>
  <c r="AB365" i="6"/>
  <c r="AB364" i="6"/>
  <c r="AB363" i="6"/>
  <c r="AB362" i="6"/>
  <c r="AB361" i="6"/>
  <c r="AB360" i="6"/>
  <c r="AB359" i="6"/>
  <c r="AB358" i="6"/>
  <c r="AB357" i="6"/>
  <c r="AB356" i="6"/>
  <c r="AB355" i="6"/>
  <c r="AB354" i="6"/>
  <c r="AB353" i="6"/>
  <c r="AB352" i="6"/>
  <c r="AB351" i="6"/>
  <c r="AB350" i="6"/>
  <c r="AB349" i="6"/>
  <c r="AB348" i="6"/>
  <c r="AB347" i="6"/>
  <c r="AB346" i="6"/>
  <c r="AB345" i="6"/>
  <c r="AB344" i="6"/>
  <c r="AB343" i="6"/>
  <c r="AB342" i="6"/>
  <c r="AB341" i="6"/>
  <c r="AB340" i="6"/>
  <c r="AB339" i="6"/>
  <c r="AB338" i="6"/>
  <c r="AB337" i="6"/>
  <c r="AB336" i="6"/>
  <c r="AB335" i="6"/>
  <c r="AB334" i="6"/>
  <c r="AB333" i="6"/>
  <c r="AB332" i="6"/>
  <c r="AB331" i="6"/>
  <c r="AB330" i="6"/>
  <c r="AB329" i="6"/>
  <c r="AB328" i="6"/>
  <c r="AB327" i="6"/>
  <c r="AB326" i="6"/>
  <c r="AB325" i="6"/>
  <c r="AB324" i="6"/>
  <c r="AB323" i="6"/>
  <c r="AB322" i="6"/>
  <c r="AB321" i="6"/>
  <c r="AB320" i="6"/>
  <c r="AB319" i="6"/>
  <c r="AB318" i="6"/>
  <c r="AB317" i="6"/>
  <c r="AB316" i="6"/>
  <c r="AB315" i="6"/>
  <c r="AB314" i="6"/>
  <c r="AB313" i="6"/>
  <c r="AB312" i="6"/>
  <c r="AB311" i="6"/>
  <c r="AB310" i="6"/>
  <c r="AB309" i="6"/>
  <c r="AB308" i="6"/>
  <c r="AB307" i="6"/>
  <c r="AB306" i="6"/>
  <c r="AB305" i="6"/>
  <c r="AB304" i="6"/>
  <c r="AB303" i="6"/>
  <c r="AB302" i="6"/>
  <c r="AB301" i="6"/>
  <c r="AB300" i="6"/>
  <c r="AB299" i="6"/>
  <c r="AB298" i="6"/>
  <c r="AB297" i="6"/>
  <c r="AB296" i="6"/>
  <c r="AB295" i="6"/>
  <c r="AB294" i="6"/>
  <c r="AB293" i="6"/>
  <c r="AB292" i="6"/>
  <c r="AB291" i="6"/>
  <c r="AB290" i="6"/>
  <c r="AB289" i="6"/>
  <c r="AB288" i="6"/>
  <c r="AB287" i="6"/>
  <c r="AB286" i="6"/>
  <c r="AB285" i="6"/>
  <c r="AB284" i="6"/>
  <c r="AB283" i="6"/>
  <c r="AB282" i="6"/>
  <c r="AB281" i="6"/>
  <c r="AB280" i="6"/>
  <c r="AB279" i="6"/>
  <c r="AB278" i="6"/>
  <c r="AB277" i="6"/>
  <c r="AB276" i="6"/>
  <c r="AB275" i="6"/>
  <c r="AB274" i="6"/>
  <c r="AB273" i="6"/>
  <c r="AB272" i="6"/>
  <c r="AB271" i="6"/>
  <c r="AB270" i="6"/>
  <c r="AB269" i="6"/>
  <c r="AB268" i="6"/>
  <c r="AB267" i="6"/>
  <c r="AB266" i="6"/>
  <c r="AB265" i="6"/>
  <c r="AB264" i="6"/>
  <c r="AB263" i="6"/>
  <c r="AB262" i="6"/>
  <c r="AB261" i="6"/>
  <c r="AB260" i="6"/>
  <c r="AB259" i="6"/>
  <c r="AB258" i="6"/>
  <c r="AB257" i="6"/>
  <c r="AB256" i="6"/>
  <c r="AB255" i="6"/>
  <c r="AB254" i="6"/>
  <c r="AB253" i="6"/>
  <c r="AB252" i="6"/>
  <c r="AB251" i="6"/>
  <c r="AB250" i="6"/>
  <c r="AB249" i="6"/>
  <c r="AB248" i="6"/>
  <c r="AB247" i="6"/>
  <c r="AB246" i="6"/>
  <c r="AB245" i="6"/>
  <c r="AB244" i="6"/>
  <c r="AB243" i="6"/>
  <c r="AB242" i="6"/>
  <c r="AB241" i="6"/>
  <c r="AB240" i="6"/>
  <c r="AB239" i="6"/>
  <c r="AB238" i="6"/>
  <c r="AB237" i="6"/>
  <c r="AB236" i="6"/>
  <c r="AB235" i="6"/>
  <c r="AB234" i="6"/>
  <c r="AB233" i="6"/>
  <c r="AB232" i="6"/>
  <c r="AB231" i="6"/>
  <c r="AB230" i="6"/>
  <c r="AB229" i="6"/>
  <c r="AB228" i="6"/>
  <c r="AB227" i="6"/>
  <c r="AB226" i="6"/>
  <c r="AB225" i="6"/>
  <c r="AB224" i="6"/>
  <c r="AB223" i="6"/>
  <c r="AB222" i="6"/>
  <c r="AB221" i="6"/>
  <c r="AB220" i="6"/>
  <c r="AB219" i="6"/>
  <c r="AB218" i="6"/>
  <c r="AB217" i="6"/>
  <c r="AB216" i="6"/>
  <c r="AB215" i="6"/>
  <c r="AB214" i="6"/>
  <c r="AB213" i="6"/>
  <c r="AB212" i="6"/>
  <c r="AB211" i="6"/>
  <c r="AB210" i="6"/>
  <c r="AB209" i="6"/>
  <c r="AB208" i="6"/>
  <c r="AB207" i="6"/>
  <c r="AB206" i="6"/>
  <c r="AB205" i="6"/>
  <c r="AB204" i="6"/>
  <c r="AB203" i="6"/>
  <c r="AB202" i="6"/>
  <c r="AB201" i="6"/>
  <c r="AB200" i="6"/>
  <c r="AB199" i="6"/>
  <c r="AB198" i="6"/>
  <c r="AB197" i="6"/>
  <c r="AB196" i="6"/>
  <c r="AB195" i="6"/>
  <c r="AB194" i="6"/>
  <c r="AB193" i="6"/>
  <c r="AB192" i="6"/>
  <c r="AB191" i="6"/>
  <c r="AB190" i="6"/>
  <c r="AB189" i="6"/>
  <c r="AB188" i="6"/>
  <c r="AB187" i="6"/>
  <c r="AB186" i="6"/>
  <c r="AB185" i="6"/>
  <c r="AB184" i="6"/>
  <c r="AB183" i="6"/>
  <c r="AB182" i="6"/>
  <c r="AB181" i="6"/>
  <c r="AB180" i="6"/>
  <c r="AB179" i="6"/>
  <c r="AB178" i="6"/>
  <c r="AB177" i="6"/>
  <c r="AB176" i="6"/>
  <c r="AB175" i="6"/>
  <c r="AB174" i="6"/>
  <c r="AB173" i="6"/>
  <c r="AB172" i="6"/>
  <c r="AB171" i="6"/>
  <c r="AB170" i="6"/>
  <c r="AB169" i="6"/>
  <c r="AB168" i="6"/>
  <c r="AB167" i="6"/>
  <c r="AB166" i="6"/>
  <c r="AB165" i="6"/>
  <c r="AB164" i="6"/>
  <c r="AB163" i="6"/>
  <c r="AB162" i="6"/>
  <c r="AB161" i="6"/>
  <c r="AB160" i="6"/>
  <c r="AB159" i="6"/>
  <c r="AB158" i="6"/>
  <c r="AB157" i="6"/>
  <c r="AB156" i="6"/>
  <c r="AB155" i="6"/>
  <c r="AB154" i="6"/>
  <c r="AB153" i="6"/>
  <c r="AB152" i="6"/>
  <c r="AB151" i="6"/>
  <c r="AB150" i="6"/>
  <c r="AB149" i="6"/>
  <c r="AB148" i="6"/>
  <c r="AB147" i="6"/>
  <c r="AB146" i="6"/>
  <c r="AB145" i="6"/>
  <c r="AB144" i="6"/>
  <c r="AB143" i="6"/>
  <c r="AB142" i="6"/>
  <c r="AB141" i="6"/>
  <c r="AB140" i="6"/>
  <c r="AB139" i="6"/>
  <c r="AB138" i="6"/>
  <c r="AB137" i="6"/>
  <c r="AB136" i="6"/>
  <c r="AB135" i="6"/>
  <c r="AB134" i="6"/>
  <c r="AB133" i="6"/>
  <c r="AB132" i="6"/>
  <c r="AB131" i="6"/>
  <c r="AB130" i="6"/>
  <c r="AB129" i="6"/>
  <c r="AB128" i="6"/>
  <c r="AB127" i="6"/>
  <c r="AB126" i="6"/>
  <c r="AB125" i="6"/>
  <c r="AB124" i="6"/>
  <c r="AB123" i="6"/>
  <c r="AB122" i="6"/>
  <c r="AB121" i="6"/>
  <c r="AB120" i="6"/>
  <c r="AB119" i="6"/>
  <c r="AB118" i="6"/>
  <c r="AB117" i="6"/>
  <c r="AB116" i="6"/>
  <c r="AB115" i="6"/>
  <c r="AB114" i="6"/>
  <c r="AB113" i="6"/>
  <c r="AB112" i="6"/>
  <c r="AB111" i="6"/>
  <c r="AB110" i="6"/>
  <c r="AB109" i="6"/>
  <c r="AB108" i="6"/>
  <c r="AB107" i="6"/>
  <c r="AB106" i="6"/>
  <c r="AB105" i="6"/>
  <c r="AB104" i="6"/>
  <c r="AB103" i="6"/>
  <c r="AB102" i="6"/>
  <c r="AB101" i="6"/>
  <c r="AB100" i="6"/>
  <c r="AB99" i="6"/>
  <c r="AB98" i="6"/>
  <c r="AB97" i="6"/>
  <c r="AB96" i="6"/>
  <c r="AB95" i="6"/>
  <c r="AB94" i="6"/>
  <c r="AB93" i="6"/>
  <c r="AB92" i="6"/>
  <c r="AB91" i="6"/>
  <c r="AB90" i="6"/>
  <c r="AB89" i="6"/>
  <c r="AB88" i="6"/>
  <c r="AB87" i="6"/>
  <c r="AB86" i="6"/>
  <c r="AB85" i="6"/>
  <c r="AB84" i="6"/>
  <c r="AB83" i="6"/>
  <c r="AB82" i="6"/>
  <c r="AB81" i="6"/>
  <c r="AB80" i="6"/>
  <c r="AB79" i="6"/>
  <c r="AB78" i="6"/>
  <c r="AB77" i="6"/>
  <c r="AB76" i="6"/>
  <c r="AB75" i="6"/>
  <c r="AB74" i="6"/>
  <c r="AB73" i="6"/>
  <c r="AB72" i="6"/>
  <c r="AB71" i="6"/>
  <c r="AB70" i="6"/>
  <c r="AB69" i="6"/>
  <c r="AB68" i="6"/>
  <c r="AB67" i="6"/>
  <c r="AB66" i="6"/>
  <c r="AB65" i="6"/>
  <c r="AB64" i="6"/>
  <c r="AB63" i="6"/>
  <c r="AB62" i="6"/>
  <c r="AB61" i="6"/>
  <c r="AB60" i="6"/>
  <c r="AB59" i="6"/>
  <c r="AB58" i="6"/>
  <c r="AB57" i="6"/>
  <c r="AB56" i="6"/>
  <c r="AB55" i="6"/>
  <c r="AB54" i="6"/>
  <c r="AB53" i="6"/>
  <c r="AB52" i="6"/>
  <c r="AB51" i="6"/>
  <c r="AB50" i="6"/>
  <c r="AB49" i="6"/>
  <c r="AB48" i="6"/>
  <c r="AB47" i="6"/>
  <c r="AB46" i="6"/>
  <c r="AB45" i="6"/>
  <c r="AB44" i="6"/>
  <c r="AB43" i="6"/>
  <c r="AB42" i="6"/>
  <c r="AB41" i="6"/>
  <c r="AB40" i="6"/>
  <c r="AM33" i="2"/>
  <c r="AS8" i="2"/>
  <c r="AS10" i="2" s="1"/>
  <c r="AH1002" i="2"/>
  <c r="AH1001" i="2"/>
  <c r="AH1000" i="2"/>
  <c r="AH999" i="2"/>
  <c r="AH998" i="2"/>
  <c r="AH997" i="2"/>
  <c r="AH996" i="2"/>
  <c r="AH995" i="2"/>
  <c r="AH994" i="2"/>
  <c r="AH993" i="2"/>
  <c r="AH992" i="2"/>
  <c r="AH991" i="2"/>
  <c r="AH990" i="2"/>
  <c r="AH989" i="2"/>
  <c r="AH988" i="2"/>
  <c r="AH987" i="2"/>
  <c r="AH986" i="2"/>
  <c r="AH985" i="2"/>
  <c r="AH984" i="2"/>
  <c r="AH983" i="2"/>
  <c r="AH982" i="2"/>
  <c r="AH981" i="2"/>
  <c r="AH980" i="2"/>
  <c r="AH979" i="2"/>
  <c r="AH978" i="2"/>
  <c r="AH977" i="2"/>
  <c r="AH976" i="2"/>
  <c r="AH975" i="2"/>
  <c r="AH974" i="2"/>
  <c r="AH973" i="2"/>
  <c r="AH972" i="2"/>
  <c r="AH971" i="2"/>
  <c r="AH970" i="2"/>
  <c r="AH969" i="2"/>
  <c r="AH968" i="2"/>
  <c r="AH967" i="2"/>
  <c r="AH966" i="2"/>
  <c r="AH965" i="2"/>
  <c r="AH964" i="2"/>
  <c r="AH963" i="2"/>
  <c r="AH962" i="2"/>
  <c r="AH961" i="2"/>
  <c r="AH960" i="2"/>
  <c r="AH959" i="2"/>
  <c r="AH958" i="2"/>
  <c r="AH957" i="2"/>
  <c r="AH956" i="2"/>
  <c r="AH955" i="2"/>
  <c r="AH954" i="2"/>
  <c r="AH953" i="2"/>
  <c r="AH952" i="2"/>
  <c r="AH951" i="2"/>
  <c r="AH950" i="2"/>
  <c r="AH949" i="2"/>
  <c r="AH948" i="2"/>
  <c r="AH947" i="2"/>
  <c r="AH946" i="2"/>
  <c r="AH945" i="2"/>
  <c r="AH944" i="2"/>
  <c r="AH943" i="2"/>
  <c r="AH942" i="2"/>
  <c r="AH941" i="2"/>
  <c r="AH940" i="2"/>
  <c r="AH939" i="2"/>
  <c r="AH938" i="2"/>
  <c r="AH937" i="2"/>
  <c r="AH936" i="2"/>
  <c r="AH935" i="2"/>
  <c r="AH934" i="2"/>
  <c r="AH933" i="2"/>
  <c r="AH932" i="2"/>
  <c r="AH931" i="2"/>
  <c r="AH930" i="2"/>
  <c r="AH929" i="2"/>
  <c r="AH928" i="2"/>
  <c r="AH927" i="2"/>
  <c r="AH926" i="2"/>
  <c r="AH925" i="2"/>
  <c r="AH924" i="2"/>
  <c r="AH923" i="2"/>
  <c r="AH922" i="2"/>
  <c r="AH921" i="2"/>
  <c r="AH920" i="2"/>
  <c r="AH919" i="2"/>
  <c r="AH918" i="2"/>
  <c r="AH917" i="2"/>
  <c r="AH916" i="2"/>
  <c r="AH915" i="2"/>
  <c r="AH914" i="2"/>
  <c r="AH913" i="2"/>
  <c r="AH912" i="2"/>
  <c r="AH911" i="2"/>
  <c r="AH910" i="2"/>
  <c r="AH909" i="2"/>
  <c r="AH908" i="2"/>
  <c r="AH907" i="2"/>
  <c r="AH906" i="2"/>
  <c r="AH905" i="2"/>
  <c r="AH904" i="2"/>
  <c r="AH903" i="2"/>
  <c r="AH902" i="2"/>
  <c r="AH901" i="2"/>
  <c r="AH900" i="2"/>
  <c r="AH899" i="2"/>
  <c r="AH898" i="2"/>
  <c r="AH897" i="2"/>
  <c r="AH896" i="2"/>
  <c r="AH895" i="2"/>
  <c r="AH894" i="2"/>
  <c r="AH893" i="2"/>
  <c r="AH892" i="2"/>
  <c r="AH891" i="2"/>
  <c r="AH890" i="2"/>
  <c r="AH889" i="2"/>
  <c r="AH888" i="2"/>
  <c r="AH887" i="2"/>
  <c r="AH886" i="2"/>
  <c r="AH885" i="2"/>
  <c r="AH884" i="2"/>
  <c r="AH883" i="2"/>
  <c r="AH882" i="2"/>
  <c r="AH881" i="2"/>
  <c r="AH880" i="2"/>
  <c r="AH879" i="2"/>
  <c r="AH878" i="2"/>
  <c r="AH877" i="2"/>
  <c r="AH876" i="2"/>
  <c r="AH875" i="2"/>
  <c r="AH874" i="2"/>
  <c r="AH873" i="2"/>
  <c r="AH872" i="2"/>
  <c r="AH871" i="2"/>
  <c r="AH870" i="2"/>
  <c r="AH869" i="2"/>
  <c r="AH868" i="2"/>
  <c r="AH867" i="2"/>
  <c r="AH866" i="2"/>
  <c r="AH865" i="2"/>
  <c r="AH864" i="2"/>
  <c r="AH863" i="2"/>
  <c r="AH862" i="2"/>
  <c r="AH861" i="2"/>
  <c r="AH860" i="2"/>
  <c r="AH859" i="2"/>
  <c r="AH858" i="2"/>
  <c r="AH857" i="2"/>
  <c r="AH856" i="2"/>
  <c r="AH855" i="2"/>
  <c r="AH854" i="2"/>
  <c r="AH853" i="2"/>
  <c r="AH852" i="2"/>
  <c r="AH851" i="2"/>
  <c r="AH850" i="2"/>
  <c r="AH849" i="2"/>
  <c r="AH848" i="2"/>
  <c r="AH847" i="2"/>
  <c r="AH846" i="2"/>
  <c r="AH845" i="2"/>
  <c r="AH844" i="2"/>
  <c r="AH843" i="2"/>
  <c r="AH842" i="2"/>
  <c r="AH841" i="2"/>
  <c r="AH840" i="2"/>
  <c r="AH839" i="2"/>
  <c r="AH838" i="2"/>
  <c r="AH837" i="2"/>
  <c r="AH836" i="2"/>
  <c r="AH835" i="2"/>
  <c r="AH834" i="2"/>
  <c r="AH833" i="2"/>
  <c r="AH832" i="2"/>
  <c r="AH831" i="2"/>
  <c r="AH830" i="2"/>
  <c r="AH829" i="2"/>
  <c r="AH828" i="2"/>
  <c r="AH827" i="2"/>
  <c r="AH826" i="2"/>
  <c r="AH825" i="2"/>
  <c r="AH824" i="2"/>
  <c r="AH823" i="2"/>
  <c r="AH822" i="2"/>
  <c r="AH821" i="2"/>
  <c r="AH820" i="2"/>
  <c r="AH819" i="2"/>
  <c r="AH818" i="2"/>
  <c r="AH817" i="2"/>
  <c r="AH816" i="2"/>
  <c r="AH815" i="2"/>
  <c r="AH814" i="2"/>
  <c r="AH813" i="2"/>
  <c r="AH812" i="2"/>
  <c r="AH811" i="2"/>
  <c r="AH810" i="2"/>
  <c r="AH809" i="2"/>
  <c r="AH808" i="2"/>
  <c r="AH807" i="2"/>
  <c r="AH806" i="2"/>
  <c r="AH805" i="2"/>
  <c r="AH804" i="2"/>
  <c r="AH803" i="2"/>
  <c r="AH802" i="2"/>
  <c r="AH801" i="2"/>
  <c r="AH800" i="2"/>
  <c r="AH799" i="2"/>
  <c r="AH798" i="2"/>
  <c r="AH797" i="2"/>
  <c r="AH796" i="2"/>
  <c r="AH795" i="2"/>
  <c r="AH794" i="2"/>
  <c r="AH793" i="2"/>
  <c r="AH792" i="2"/>
  <c r="AH791" i="2"/>
  <c r="AH790" i="2"/>
  <c r="AH789" i="2"/>
  <c r="AH788" i="2"/>
  <c r="AH787" i="2"/>
  <c r="AH786" i="2"/>
  <c r="AH785" i="2"/>
  <c r="AH784" i="2"/>
  <c r="AH783" i="2"/>
  <c r="AH782" i="2"/>
  <c r="AH781" i="2"/>
  <c r="AH780" i="2"/>
  <c r="AH779" i="2"/>
  <c r="AH778" i="2"/>
  <c r="AH777" i="2"/>
  <c r="AH776" i="2"/>
  <c r="AH775" i="2"/>
  <c r="AH774" i="2"/>
  <c r="AH773" i="2"/>
  <c r="AH772" i="2"/>
  <c r="AH771" i="2"/>
  <c r="AH770" i="2"/>
  <c r="AH769" i="2"/>
  <c r="AH768" i="2"/>
  <c r="AH767" i="2"/>
  <c r="AH766" i="2"/>
  <c r="AH765" i="2"/>
  <c r="AH764" i="2"/>
  <c r="AH763" i="2"/>
  <c r="AH762" i="2"/>
  <c r="AH761" i="2"/>
  <c r="AH760" i="2"/>
  <c r="AH759" i="2"/>
  <c r="AH758" i="2"/>
  <c r="AH757" i="2"/>
  <c r="AH756" i="2"/>
  <c r="AH755" i="2"/>
  <c r="AH754" i="2"/>
  <c r="AH753" i="2"/>
  <c r="AH752" i="2"/>
  <c r="AH751" i="2"/>
  <c r="AH750" i="2"/>
  <c r="AH749" i="2"/>
  <c r="AH748" i="2"/>
  <c r="AH747" i="2"/>
  <c r="AH746" i="2"/>
  <c r="AH745" i="2"/>
  <c r="AH744" i="2"/>
  <c r="AH743" i="2"/>
  <c r="AH742" i="2"/>
  <c r="AH741" i="2"/>
  <c r="AH740" i="2"/>
  <c r="AH739" i="2"/>
  <c r="AH738" i="2"/>
  <c r="AH737" i="2"/>
  <c r="AH736" i="2"/>
  <c r="AH735" i="2"/>
  <c r="AH734" i="2"/>
  <c r="AH733" i="2"/>
  <c r="AH732" i="2"/>
  <c r="AH731" i="2"/>
  <c r="AH730" i="2"/>
  <c r="AH729" i="2"/>
  <c r="AH728" i="2"/>
  <c r="AH727" i="2"/>
  <c r="AH726" i="2"/>
  <c r="AH725" i="2"/>
  <c r="AH724" i="2"/>
  <c r="AH723" i="2"/>
  <c r="AH722" i="2"/>
  <c r="AH721" i="2"/>
  <c r="AH720" i="2"/>
  <c r="AH719" i="2"/>
  <c r="AH718" i="2"/>
  <c r="AH717" i="2"/>
  <c r="AH716" i="2"/>
  <c r="AH715" i="2"/>
  <c r="AH714" i="2"/>
  <c r="AH713" i="2"/>
  <c r="AH712" i="2"/>
  <c r="AH711" i="2"/>
  <c r="AH710" i="2"/>
  <c r="AH709" i="2"/>
  <c r="AH708" i="2"/>
  <c r="AH707" i="2"/>
  <c r="AH706" i="2"/>
  <c r="AH705" i="2"/>
  <c r="AH704" i="2"/>
  <c r="AH703" i="2"/>
  <c r="AH702" i="2"/>
  <c r="AH701" i="2"/>
  <c r="AH700" i="2"/>
  <c r="AH699" i="2"/>
  <c r="AH698" i="2"/>
  <c r="AH697" i="2"/>
  <c r="AH696" i="2"/>
  <c r="AH695" i="2"/>
  <c r="AH694" i="2"/>
  <c r="AH693" i="2"/>
  <c r="AH692" i="2"/>
  <c r="AH691" i="2"/>
  <c r="AH690" i="2"/>
  <c r="AH689" i="2"/>
  <c r="AH688" i="2"/>
  <c r="AH687" i="2"/>
  <c r="AH686" i="2"/>
  <c r="AH685" i="2"/>
  <c r="AH684" i="2"/>
  <c r="AH683" i="2"/>
  <c r="AH682" i="2"/>
  <c r="AH681" i="2"/>
  <c r="AH680" i="2"/>
  <c r="AH679" i="2"/>
  <c r="AH678" i="2"/>
  <c r="AH677" i="2"/>
  <c r="AH676" i="2"/>
  <c r="AH675" i="2"/>
  <c r="AH674" i="2"/>
  <c r="AH673" i="2"/>
  <c r="AH672" i="2"/>
  <c r="AH671" i="2"/>
  <c r="AH670" i="2"/>
  <c r="AH669" i="2"/>
  <c r="AH668" i="2"/>
  <c r="AH667" i="2"/>
  <c r="AH666" i="2"/>
  <c r="AH665" i="2"/>
  <c r="AH664" i="2"/>
  <c r="AH663" i="2"/>
  <c r="AH662" i="2"/>
  <c r="AH661" i="2"/>
  <c r="AH660" i="2"/>
  <c r="AH659" i="2"/>
  <c r="AH658" i="2"/>
  <c r="AH657" i="2"/>
  <c r="AH656" i="2"/>
  <c r="AH655" i="2"/>
  <c r="AH654" i="2"/>
  <c r="AH653" i="2"/>
  <c r="AH652" i="2"/>
  <c r="AH651" i="2"/>
  <c r="AH650" i="2"/>
  <c r="AH649" i="2"/>
  <c r="AH648" i="2"/>
  <c r="AH647" i="2"/>
  <c r="AH646" i="2"/>
  <c r="AH645" i="2"/>
  <c r="AH644" i="2"/>
  <c r="AH643" i="2"/>
  <c r="AH642" i="2"/>
  <c r="AH641" i="2"/>
  <c r="AH640" i="2"/>
  <c r="AH639" i="2"/>
  <c r="AH638" i="2"/>
  <c r="AH637" i="2"/>
  <c r="AH636" i="2"/>
  <c r="AH635" i="2"/>
  <c r="AH634" i="2"/>
  <c r="AH633" i="2"/>
  <c r="AH632" i="2"/>
  <c r="AH631" i="2"/>
  <c r="AH630" i="2"/>
  <c r="AH629" i="2"/>
  <c r="AH628" i="2"/>
  <c r="AH627" i="2"/>
  <c r="AH626" i="2"/>
  <c r="AH625" i="2"/>
  <c r="AH624" i="2"/>
  <c r="AH623" i="2"/>
  <c r="AH622" i="2"/>
  <c r="AH621" i="2"/>
  <c r="AH620" i="2"/>
  <c r="AH619" i="2"/>
  <c r="AH618" i="2"/>
  <c r="AH617" i="2"/>
  <c r="AH616" i="2"/>
  <c r="AH615" i="2"/>
  <c r="AH614" i="2"/>
  <c r="AH613" i="2"/>
  <c r="AH612" i="2"/>
  <c r="AH611" i="2"/>
  <c r="AH610" i="2"/>
  <c r="AH609" i="2"/>
  <c r="AH608" i="2"/>
  <c r="AH607" i="2"/>
  <c r="AH606" i="2"/>
  <c r="AH605" i="2"/>
  <c r="AH604" i="2"/>
  <c r="AH603" i="2"/>
  <c r="AH602" i="2"/>
  <c r="AH601" i="2"/>
  <c r="AH600" i="2"/>
  <c r="AH599" i="2"/>
  <c r="AH598" i="2"/>
  <c r="AH597" i="2"/>
  <c r="AH596" i="2"/>
  <c r="AH595" i="2"/>
  <c r="AH594" i="2"/>
  <c r="AH593" i="2"/>
  <c r="AH592" i="2"/>
  <c r="AH591" i="2"/>
  <c r="AH590" i="2"/>
  <c r="AH589" i="2"/>
  <c r="AH588" i="2"/>
  <c r="AH587" i="2"/>
  <c r="AH586" i="2"/>
  <c r="AH585" i="2"/>
  <c r="AH584" i="2"/>
  <c r="AH583" i="2"/>
  <c r="AH582" i="2"/>
  <c r="AH581" i="2"/>
  <c r="AH580" i="2"/>
  <c r="AH579" i="2"/>
  <c r="AH578" i="2"/>
  <c r="AH577" i="2"/>
  <c r="AH576" i="2"/>
  <c r="AH575" i="2"/>
  <c r="AH574" i="2"/>
  <c r="AH573" i="2"/>
  <c r="AH572" i="2"/>
  <c r="AH571" i="2"/>
  <c r="AH570" i="2"/>
  <c r="AH569" i="2"/>
  <c r="AH568" i="2"/>
  <c r="AH567" i="2"/>
  <c r="AH566" i="2"/>
  <c r="AH565" i="2"/>
  <c r="AH564" i="2"/>
  <c r="AH563" i="2"/>
  <c r="AH562" i="2"/>
  <c r="AH561" i="2"/>
  <c r="AH560" i="2"/>
  <c r="AH559" i="2"/>
  <c r="AH558" i="2"/>
  <c r="AH557" i="2"/>
  <c r="AH556" i="2"/>
  <c r="AH555" i="2"/>
  <c r="AH554" i="2"/>
  <c r="AH553" i="2"/>
  <c r="AH552" i="2"/>
  <c r="AH551" i="2"/>
  <c r="AH550" i="2"/>
  <c r="AH549" i="2"/>
  <c r="AH548" i="2"/>
  <c r="AH547" i="2"/>
  <c r="AH546" i="2"/>
  <c r="AH545" i="2"/>
  <c r="AH544" i="2"/>
  <c r="AH543" i="2"/>
  <c r="AH542" i="2"/>
  <c r="AH541" i="2"/>
  <c r="AH540" i="2"/>
  <c r="AH539" i="2"/>
  <c r="AH538" i="2"/>
  <c r="AH537" i="2"/>
  <c r="AH536" i="2"/>
  <c r="AH535" i="2"/>
  <c r="AH534" i="2"/>
  <c r="AH533" i="2"/>
  <c r="AH532" i="2"/>
  <c r="AH531" i="2"/>
  <c r="AH530" i="2"/>
  <c r="AH529" i="2"/>
  <c r="AH528" i="2"/>
  <c r="AH527" i="2"/>
  <c r="AH526" i="2"/>
  <c r="AH525" i="2"/>
  <c r="AH524" i="2"/>
  <c r="AH523" i="2"/>
  <c r="AH522" i="2"/>
  <c r="AH521" i="2"/>
  <c r="AH520" i="2"/>
  <c r="AH519" i="2"/>
  <c r="AH518" i="2"/>
  <c r="AH517" i="2"/>
  <c r="AH516" i="2"/>
  <c r="AH515" i="2"/>
  <c r="AH514" i="2"/>
  <c r="AH513" i="2"/>
  <c r="AH512" i="2"/>
  <c r="AH511" i="2"/>
  <c r="AH510" i="2"/>
  <c r="AH509" i="2"/>
  <c r="AH508" i="2"/>
  <c r="AH507" i="2"/>
  <c r="AH506" i="2"/>
  <c r="AH505" i="2"/>
  <c r="AH504" i="2"/>
  <c r="AH503" i="2"/>
  <c r="AH502" i="2"/>
  <c r="AH501" i="2"/>
  <c r="AH500" i="2"/>
  <c r="AH499" i="2"/>
  <c r="AH498" i="2"/>
  <c r="AH497" i="2"/>
  <c r="AH496" i="2"/>
  <c r="AH495" i="2"/>
  <c r="AH494" i="2"/>
  <c r="AH493" i="2"/>
  <c r="AH492" i="2"/>
  <c r="AH491" i="2"/>
  <c r="AH490" i="2"/>
  <c r="AH489" i="2"/>
  <c r="AH488" i="2"/>
  <c r="AH487" i="2"/>
  <c r="AH486" i="2"/>
  <c r="AH485" i="2"/>
  <c r="AH484" i="2"/>
  <c r="AH483" i="2"/>
  <c r="AH482" i="2"/>
  <c r="AH481" i="2"/>
  <c r="AH480" i="2"/>
  <c r="AH479" i="2"/>
  <c r="AH478" i="2"/>
  <c r="AH477" i="2"/>
  <c r="AH476" i="2"/>
  <c r="AH475" i="2"/>
  <c r="AH474" i="2"/>
  <c r="AH473" i="2"/>
  <c r="AH472" i="2"/>
  <c r="AH471" i="2"/>
  <c r="AH470" i="2"/>
  <c r="AH469" i="2"/>
  <c r="AH468" i="2"/>
  <c r="AH467" i="2"/>
  <c r="AH466" i="2"/>
  <c r="AH465" i="2"/>
  <c r="AH464" i="2"/>
  <c r="AH463" i="2"/>
  <c r="AH462" i="2"/>
  <c r="AH461" i="2"/>
  <c r="AH460" i="2"/>
  <c r="AH459" i="2"/>
  <c r="AH458" i="2"/>
  <c r="AH457" i="2"/>
  <c r="AH456" i="2"/>
  <c r="AH455" i="2"/>
  <c r="AH454" i="2"/>
  <c r="AH453" i="2"/>
  <c r="AH452" i="2"/>
  <c r="AH451" i="2"/>
  <c r="AH450" i="2"/>
  <c r="AH449" i="2"/>
  <c r="AH448" i="2"/>
  <c r="AH447" i="2"/>
  <c r="AH446" i="2"/>
  <c r="AH445" i="2"/>
  <c r="AH444" i="2"/>
  <c r="AH443" i="2"/>
  <c r="AH442" i="2"/>
  <c r="AH441" i="2"/>
  <c r="AH440" i="2"/>
  <c r="AH439" i="2"/>
  <c r="AH438" i="2"/>
  <c r="AH437" i="2"/>
  <c r="AH436" i="2"/>
  <c r="AH435" i="2"/>
  <c r="AH434" i="2"/>
  <c r="AH433" i="2"/>
  <c r="AH432" i="2"/>
  <c r="AH431" i="2"/>
  <c r="AH430" i="2"/>
  <c r="AH429" i="2"/>
  <c r="AH428" i="2"/>
  <c r="AH427" i="2"/>
  <c r="AH426" i="2"/>
  <c r="AH425" i="2"/>
  <c r="AH424" i="2"/>
  <c r="AH423" i="2"/>
  <c r="AH422" i="2"/>
  <c r="AH421" i="2"/>
  <c r="AH420" i="2"/>
  <c r="AH419" i="2"/>
  <c r="AH418" i="2"/>
  <c r="AH417" i="2"/>
  <c r="AH416" i="2"/>
  <c r="AH415" i="2"/>
  <c r="AH414" i="2"/>
  <c r="AH413" i="2"/>
  <c r="AH412" i="2"/>
  <c r="AH411" i="2"/>
  <c r="AH410" i="2"/>
  <c r="AH409" i="2"/>
  <c r="AH408" i="2"/>
  <c r="AH407" i="2"/>
  <c r="AH406" i="2"/>
  <c r="AH405" i="2"/>
  <c r="AH404" i="2"/>
  <c r="AH403" i="2"/>
  <c r="AH402" i="2"/>
  <c r="AH401" i="2"/>
  <c r="AH400" i="2"/>
  <c r="AH399" i="2"/>
  <c r="AH398" i="2"/>
  <c r="AH397" i="2"/>
  <c r="AH396" i="2"/>
  <c r="AH395" i="2"/>
  <c r="AH394" i="2"/>
  <c r="AH393" i="2"/>
  <c r="AH392" i="2"/>
  <c r="AH391" i="2"/>
  <c r="AH390" i="2"/>
  <c r="AH389" i="2"/>
  <c r="AH388" i="2"/>
  <c r="AH387" i="2"/>
  <c r="AH386" i="2"/>
  <c r="AH385" i="2"/>
  <c r="AH384" i="2"/>
  <c r="AH383" i="2"/>
  <c r="AH382" i="2"/>
  <c r="AH381" i="2"/>
  <c r="AH380" i="2"/>
  <c r="AH379" i="2"/>
  <c r="AH378" i="2"/>
  <c r="AH377" i="2"/>
  <c r="AH376" i="2"/>
  <c r="AH375" i="2"/>
  <c r="AH374" i="2"/>
  <c r="AH373" i="2"/>
  <c r="AH372" i="2"/>
  <c r="AH371" i="2"/>
  <c r="AH370" i="2"/>
  <c r="AH369" i="2"/>
  <c r="AH368" i="2"/>
  <c r="AH367" i="2"/>
  <c r="AH366" i="2"/>
  <c r="AH365" i="2"/>
  <c r="AH364" i="2"/>
  <c r="AH363" i="2"/>
  <c r="AH362" i="2"/>
  <c r="AH361" i="2"/>
  <c r="AH360" i="2"/>
  <c r="AH359" i="2"/>
  <c r="AH358" i="2"/>
  <c r="AH357" i="2"/>
  <c r="AH356" i="2"/>
  <c r="AH355" i="2"/>
  <c r="AH354" i="2"/>
  <c r="AH353" i="2"/>
  <c r="AH352" i="2"/>
  <c r="AH351" i="2"/>
  <c r="AH350" i="2"/>
  <c r="AH349" i="2"/>
  <c r="AH348" i="2"/>
  <c r="AH347" i="2"/>
  <c r="AH346" i="2"/>
  <c r="AH345" i="2"/>
  <c r="AH344" i="2"/>
  <c r="AH343" i="2"/>
  <c r="AH342" i="2"/>
  <c r="AH341" i="2"/>
  <c r="AH340" i="2"/>
  <c r="AH339" i="2"/>
  <c r="AH338" i="2"/>
  <c r="AH337" i="2"/>
  <c r="AH336" i="2"/>
  <c r="AH335" i="2"/>
  <c r="AH334" i="2"/>
  <c r="AH333" i="2"/>
  <c r="AH332" i="2"/>
  <c r="AH331" i="2"/>
  <c r="AH330" i="2"/>
  <c r="AH329" i="2"/>
  <c r="AH328" i="2"/>
  <c r="AH327" i="2"/>
  <c r="AH326" i="2"/>
  <c r="AH325" i="2"/>
  <c r="AH324" i="2"/>
  <c r="AH323" i="2"/>
  <c r="AH322" i="2"/>
  <c r="AH321" i="2"/>
  <c r="AH320" i="2"/>
  <c r="AH319" i="2"/>
  <c r="AH318" i="2"/>
  <c r="AH317" i="2"/>
  <c r="AH316" i="2"/>
  <c r="AH315" i="2"/>
  <c r="AH314" i="2"/>
  <c r="AH313" i="2"/>
  <c r="AH312" i="2"/>
  <c r="AH311" i="2"/>
  <c r="AH310" i="2"/>
  <c r="AH309" i="2"/>
  <c r="AH308" i="2"/>
  <c r="AH307" i="2"/>
  <c r="AH306" i="2"/>
  <c r="AH305" i="2"/>
  <c r="AH304" i="2"/>
  <c r="AH303" i="2"/>
  <c r="AH302" i="2"/>
  <c r="AH301" i="2"/>
  <c r="AH300" i="2"/>
  <c r="AH299" i="2"/>
  <c r="AH298" i="2"/>
  <c r="AH297" i="2"/>
  <c r="AH296" i="2"/>
  <c r="AH295" i="2"/>
  <c r="AH294" i="2"/>
  <c r="AH293" i="2"/>
  <c r="AH292" i="2"/>
  <c r="AH291" i="2"/>
  <c r="AH290" i="2"/>
  <c r="AH289" i="2"/>
  <c r="AH288" i="2"/>
  <c r="AH287" i="2"/>
  <c r="AH286" i="2"/>
  <c r="AH285" i="2"/>
  <c r="AH284" i="2"/>
  <c r="AH283" i="2"/>
  <c r="AH282" i="2"/>
  <c r="AH281" i="2"/>
  <c r="AH280" i="2"/>
  <c r="AH279" i="2"/>
  <c r="AH278" i="2"/>
  <c r="AH277" i="2"/>
  <c r="AH276" i="2"/>
  <c r="AH275" i="2"/>
  <c r="AH274" i="2"/>
  <c r="AH273" i="2"/>
  <c r="AH272" i="2"/>
  <c r="AH271" i="2"/>
  <c r="AH270" i="2"/>
  <c r="AH269" i="2"/>
  <c r="AH268" i="2"/>
  <c r="AH267" i="2"/>
  <c r="AH266" i="2"/>
  <c r="AH265" i="2"/>
  <c r="AH264" i="2"/>
  <c r="AH263" i="2"/>
  <c r="AH262" i="2"/>
  <c r="AH261" i="2"/>
  <c r="AH260" i="2"/>
  <c r="AH259" i="2"/>
  <c r="AH258" i="2"/>
  <c r="AH257" i="2"/>
  <c r="AH256" i="2"/>
  <c r="AH255" i="2"/>
  <c r="AH254" i="2"/>
  <c r="AH253" i="2"/>
  <c r="AH252" i="2"/>
  <c r="AH251" i="2"/>
  <c r="AH250" i="2"/>
  <c r="AH249" i="2"/>
  <c r="AH248" i="2"/>
  <c r="AH247" i="2"/>
  <c r="AH246" i="2"/>
  <c r="AH245" i="2"/>
  <c r="AH244" i="2"/>
  <c r="AH243" i="2"/>
  <c r="AH242" i="2"/>
  <c r="AH241" i="2"/>
  <c r="AH240" i="2"/>
  <c r="AH239" i="2"/>
  <c r="AH238" i="2"/>
  <c r="AH237" i="2"/>
  <c r="AH236" i="2"/>
  <c r="AH235" i="2"/>
  <c r="AH234" i="2"/>
  <c r="AH233" i="2"/>
  <c r="AH232" i="2"/>
  <c r="AH231" i="2"/>
  <c r="AH230" i="2"/>
  <c r="AH229" i="2"/>
  <c r="AH228" i="2"/>
  <c r="AH227" i="2"/>
  <c r="AH226" i="2"/>
  <c r="AH225" i="2"/>
  <c r="AH224" i="2"/>
  <c r="AH223" i="2"/>
  <c r="AH222" i="2"/>
  <c r="AH221" i="2"/>
  <c r="AH220" i="2"/>
  <c r="AH219" i="2"/>
  <c r="AH218" i="2"/>
  <c r="AH217" i="2"/>
  <c r="AH216" i="2"/>
  <c r="AH215" i="2"/>
  <c r="AH214" i="2"/>
  <c r="AH213" i="2"/>
  <c r="AH212" i="2"/>
  <c r="AH211" i="2"/>
  <c r="AH210" i="2"/>
  <c r="AH209" i="2"/>
  <c r="AH208" i="2"/>
  <c r="AH207" i="2"/>
  <c r="AH206" i="2"/>
  <c r="AH205" i="2"/>
  <c r="AH204" i="2"/>
  <c r="AH203" i="2"/>
  <c r="AH202" i="2"/>
  <c r="AH201" i="2"/>
  <c r="AH200" i="2"/>
  <c r="AH199" i="2"/>
  <c r="AH198" i="2"/>
  <c r="AH197" i="2"/>
  <c r="AH196" i="2"/>
  <c r="AH195" i="2"/>
  <c r="AH194" i="2"/>
  <c r="AH193" i="2"/>
  <c r="AH192" i="2"/>
  <c r="AH191" i="2"/>
  <c r="AH190" i="2"/>
  <c r="AH189" i="2"/>
  <c r="AH188" i="2"/>
  <c r="AH187" i="2"/>
  <c r="AH186" i="2"/>
  <c r="AH185" i="2"/>
  <c r="AH184" i="2"/>
  <c r="AH183" i="2"/>
  <c r="AH182" i="2"/>
  <c r="AH181" i="2"/>
  <c r="AH180" i="2"/>
  <c r="AH179" i="2"/>
  <c r="AH178" i="2"/>
  <c r="AH177" i="2"/>
  <c r="AH176" i="2"/>
  <c r="AH175" i="2"/>
  <c r="AH174" i="2"/>
  <c r="AH173" i="2"/>
  <c r="AH172" i="2"/>
  <c r="AH171" i="2"/>
  <c r="AH170" i="2"/>
  <c r="AH169" i="2"/>
  <c r="AH168" i="2"/>
  <c r="AH167" i="2"/>
  <c r="AH166" i="2"/>
  <c r="AH165" i="2"/>
  <c r="AH164" i="2"/>
  <c r="AH163" i="2"/>
  <c r="AH162" i="2"/>
  <c r="AH161" i="2"/>
  <c r="AH160" i="2"/>
  <c r="AH159" i="2"/>
  <c r="AH158" i="2"/>
  <c r="AH157" i="2"/>
  <c r="AH156" i="2"/>
  <c r="AH155" i="2"/>
  <c r="AH154" i="2"/>
  <c r="AH153" i="2"/>
  <c r="AH152" i="2"/>
  <c r="AH151" i="2"/>
  <c r="AH150" i="2"/>
  <c r="AH149" i="2"/>
  <c r="AH148" i="2"/>
  <c r="AH147" i="2"/>
  <c r="AH146" i="2"/>
  <c r="AH145" i="2"/>
  <c r="AH144" i="2"/>
  <c r="AH143" i="2"/>
  <c r="AH142" i="2"/>
  <c r="AH141" i="2"/>
  <c r="AH140" i="2"/>
  <c r="AH139" i="2"/>
  <c r="AH138" i="2"/>
  <c r="AH137" i="2"/>
  <c r="AH136" i="2"/>
  <c r="AH135" i="2"/>
  <c r="AH134" i="2"/>
  <c r="AH133" i="2"/>
  <c r="AH132" i="2"/>
  <c r="AH131" i="2"/>
  <c r="AH130" i="2"/>
  <c r="AH129" i="2"/>
  <c r="AH128" i="2"/>
  <c r="AH127" i="2"/>
  <c r="AH126" i="2"/>
  <c r="AH125" i="2"/>
  <c r="AH124" i="2"/>
  <c r="AH123" i="2"/>
  <c r="AH122" i="2"/>
  <c r="AH121" i="2"/>
  <c r="AH120" i="2"/>
  <c r="AH119" i="2"/>
  <c r="AH118" i="2"/>
  <c r="AH117" i="2"/>
  <c r="AH116" i="2"/>
  <c r="AH115" i="2"/>
  <c r="AH114" i="2"/>
  <c r="AH113" i="2"/>
  <c r="AH112" i="2"/>
  <c r="AH111" i="2"/>
  <c r="AH110" i="2"/>
  <c r="AH109" i="2"/>
  <c r="AH108" i="2"/>
  <c r="AH107" i="2"/>
  <c r="AH106" i="2"/>
  <c r="AH105" i="2"/>
  <c r="AH104" i="2"/>
  <c r="AH103" i="2"/>
  <c r="AH102" i="2"/>
  <c r="AH101" i="2"/>
  <c r="AH100" i="2"/>
  <c r="AH99" i="2"/>
  <c r="AH98" i="2"/>
  <c r="AH97" i="2"/>
  <c r="AH96" i="2"/>
  <c r="AH95" i="2"/>
  <c r="AH94" i="2"/>
  <c r="AH93" i="2"/>
  <c r="AH92" i="2"/>
  <c r="AH91" i="2"/>
  <c r="AH90" i="2"/>
  <c r="AH89" i="2"/>
  <c r="AH88" i="2"/>
  <c r="AH87" i="2"/>
  <c r="AH86" i="2"/>
  <c r="AH85" i="2"/>
  <c r="AH84" i="2"/>
  <c r="AH83" i="2"/>
  <c r="AH82" i="2"/>
  <c r="AH81" i="2"/>
  <c r="AH80" i="2"/>
  <c r="AH79" i="2"/>
  <c r="AH78" i="2"/>
  <c r="AH77" i="2"/>
  <c r="AH76" i="2"/>
  <c r="AH75" i="2"/>
  <c r="AH74" i="2"/>
  <c r="AH73" i="2"/>
  <c r="AH72" i="2"/>
  <c r="AH71" i="2"/>
  <c r="AH70" i="2"/>
  <c r="AH69" i="2"/>
  <c r="AH68" i="2"/>
  <c r="AH67" i="2"/>
  <c r="AH66" i="2"/>
  <c r="AH65" i="2"/>
  <c r="AH64" i="2"/>
  <c r="AH63" i="2"/>
  <c r="AH62" i="2"/>
  <c r="AH61" i="2"/>
  <c r="AH60" i="2"/>
  <c r="AH59" i="2"/>
  <c r="AH58" i="2"/>
  <c r="AH57" i="2"/>
  <c r="AH56" i="2"/>
  <c r="AH55" i="2"/>
  <c r="AH54" i="2"/>
  <c r="AH53" i="2"/>
  <c r="AH52" i="2"/>
  <c r="AH51" i="2"/>
  <c r="AH50" i="2"/>
  <c r="AH49" i="2"/>
  <c r="AH48" i="2"/>
  <c r="AH47" i="2"/>
  <c r="AH46" i="2"/>
  <c r="AH45" i="2"/>
  <c r="AH44" i="2"/>
  <c r="AH43" i="2"/>
  <c r="AH42" i="2"/>
  <c r="AH41" i="2"/>
  <c r="AH40" i="2"/>
  <c r="AH39" i="2"/>
  <c r="AH38" i="2"/>
  <c r="AH37" i="2"/>
  <c r="AH36" i="2"/>
  <c r="AH35" i="2"/>
  <c r="AH34" i="2"/>
  <c r="AH33" i="2"/>
  <c r="AG33" i="2"/>
  <c r="AH32" i="2"/>
  <c r="AH31" i="2"/>
  <c r="AG1002" i="2"/>
  <c r="AG1001" i="2"/>
  <c r="AG1000" i="2"/>
  <c r="AG999" i="2"/>
  <c r="AG998" i="2"/>
  <c r="AG997" i="2"/>
  <c r="AG996" i="2"/>
  <c r="AG995" i="2"/>
  <c r="AG994" i="2"/>
  <c r="AG993" i="2"/>
  <c r="AG992" i="2"/>
  <c r="AG991" i="2"/>
  <c r="AG990" i="2"/>
  <c r="AG989" i="2"/>
  <c r="AG988" i="2"/>
  <c r="AG987" i="2"/>
  <c r="AG986" i="2"/>
  <c r="AG985" i="2"/>
  <c r="AG984" i="2"/>
  <c r="AG983" i="2"/>
  <c r="AG982" i="2"/>
  <c r="AG981" i="2"/>
  <c r="AG980" i="2"/>
  <c r="AG979" i="2"/>
  <c r="AG978" i="2"/>
  <c r="AG977" i="2"/>
  <c r="AG976" i="2"/>
  <c r="AG975" i="2"/>
  <c r="AG974" i="2"/>
  <c r="AG973" i="2"/>
  <c r="AG972" i="2"/>
  <c r="AG971" i="2"/>
  <c r="AG970" i="2"/>
  <c r="AG969" i="2"/>
  <c r="AG968" i="2"/>
  <c r="AG967" i="2"/>
  <c r="AG966" i="2"/>
  <c r="AG965" i="2"/>
  <c r="AG964" i="2"/>
  <c r="AG963" i="2"/>
  <c r="AG962" i="2"/>
  <c r="AG961" i="2"/>
  <c r="AG960" i="2"/>
  <c r="AG959" i="2"/>
  <c r="AG958" i="2"/>
  <c r="AG957" i="2"/>
  <c r="AG956" i="2"/>
  <c r="AG955" i="2"/>
  <c r="AG954" i="2"/>
  <c r="AG953" i="2"/>
  <c r="AG952" i="2"/>
  <c r="AG951" i="2"/>
  <c r="AG950" i="2"/>
  <c r="AG949" i="2"/>
  <c r="AG948" i="2"/>
  <c r="AG947" i="2"/>
  <c r="AG946" i="2"/>
  <c r="AG945" i="2"/>
  <c r="AG944" i="2"/>
  <c r="AG943" i="2"/>
  <c r="AG942" i="2"/>
  <c r="AG941" i="2"/>
  <c r="AG940" i="2"/>
  <c r="AG939" i="2"/>
  <c r="AG938" i="2"/>
  <c r="AG937" i="2"/>
  <c r="AG936" i="2"/>
  <c r="AG935" i="2"/>
  <c r="AG934" i="2"/>
  <c r="AG933" i="2"/>
  <c r="AG932" i="2"/>
  <c r="AG931" i="2"/>
  <c r="AG930" i="2"/>
  <c r="AG929" i="2"/>
  <c r="AG928" i="2"/>
  <c r="AG927" i="2"/>
  <c r="AG926" i="2"/>
  <c r="AG925" i="2"/>
  <c r="AG924" i="2"/>
  <c r="AG923" i="2"/>
  <c r="AG922" i="2"/>
  <c r="AG921" i="2"/>
  <c r="AG920" i="2"/>
  <c r="AG919" i="2"/>
  <c r="AG918" i="2"/>
  <c r="AG917" i="2"/>
  <c r="AG916" i="2"/>
  <c r="AG915" i="2"/>
  <c r="AG914" i="2"/>
  <c r="AG913" i="2"/>
  <c r="AG912" i="2"/>
  <c r="AG911" i="2"/>
  <c r="AG910" i="2"/>
  <c r="AG909" i="2"/>
  <c r="AG908" i="2"/>
  <c r="AG907" i="2"/>
  <c r="AG906" i="2"/>
  <c r="AG905" i="2"/>
  <c r="AG904" i="2"/>
  <c r="AG903" i="2"/>
  <c r="AG902" i="2"/>
  <c r="AG901" i="2"/>
  <c r="AG900" i="2"/>
  <c r="AG899" i="2"/>
  <c r="AG898" i="2"/>
  <c r="AG897" i="2"/>
  <c r="AG896" i="2"/>
  <c r="AG895" i="2"/>
  <c r="AG894" i="2"/>
  <c r="AG893" i="2"/>
  <c r="AG892" i="2"/>
  <c r="AG891" i="2"/>
  <c r="AG890" i="2"/>
  <c r="AG889" i="2"/>
  <c r="AG888" i="2"/>
  <c r="AG887" i="2"/>
  <c r="AG886" i="2"/>
  <c r="AG885" i="2"/>
  <c r="AG884" i="2"/>
  <c r="AG883" i="2"/>
  <c r="AG882" i="2"/>
  <c r="AG881" i="2"/>
  <c r="AG880" i="2"/>
  <c r="AG879" i="2"/>
  <c r="AG878" i="2"/>
  <c r="AG877" i="2"/>
  <c r="AG876" i="2"/>
  <c r="AG875" i="2"/>
  <c r="AG874" i="2"/>
  <c r="AG873" i="2"/>
  <c r="AG872" i="2"/>
  <c r="AG871" i="2"/>
  <c r="AG870" i="2"/>
  <c r="AG869" i="2"/>
  <c r="AG868" i="2"/>
  <c r="AG867" i="2"/>
  <c r="AG866" i="2"/>
  <c r="AG865" i="2"/>
  <c r="AG864" i="2"/>
  <c r="AG863" i="2"/>
  <c r="AG862" i="2"/>
  <c r="AG861" i="2"/>
  <c r="AG860" i="2"/>
  <c r="AG859" i="2"/>
  <c r="AG858" i="2"/>
  <c r="AG857" i="2"/>
  <c r="AG856" i="2"/>
  <c r="AG855" i="2"/>
  <c r="AG854" i="2"/>
  <c r="AG853" i="2"/>
  <c r="AG852" i="2"/>
  <c r="AG851" i="2"/>
  <c r="AG850" i="2"/>
  <c r="AG849" i="2"/>
  <c r="AG848" i="2"/>
  <c r="AG847" i="2"/>
  <c r="AG846" i="2"/>
  <c r="AG845" i="2"/>
  <c r="AG844" i="2"/>
  <c r="AG843" i="2"/>
  <c r="AG842" i="2"/>
  <c r="AG841" i="2"/>
  <c r="AG840" i="2"/>
  <c r="AG839" i="2"/>
  <c r="AG838" i="2"/>
  <c r="AG837" i="2"/>
  <c r="AG836" i="2"/>
  <c r="AG835" i="2"/>
  <c r="AG834" i="2"/>
  <c r="AG833" i="2"/>
  <c r="AG832" i="2"/>
  <c r="AG831" i="2"/>
  <c r="AG830" i="2"/>
  <c r="AG829" i="2"/>
  <c r="AG828" i="2"/>
  <c r="AG827" i="2"/>
  <c r="AG826" i="2"/>
  <c r="AG825" i="2"/>
  <c r="AG824" i="2"/>
  <c r="AG823" i="2"/>
  <c r="AG822" i="2"/>
  <c r="AG821" i="2"/>
  <c r="AG820" i="2"/>
  <c r="AG819" i="2"/>
  <c r="AG818" i="2"/>
  <c r="AG817" i="2"/>
  <c r="AG816" i="2"/>
  <c r="AG815" i="2"/>
  <c r="AG814" i="2"/>
  <c r="AG813" i="2"/>
  <c r="AG812" i="2"/>
  <c r="AG811" i="2"/>
  <c r="AG810" i="2"/>
  <c r="AG809" i="2"/>
  <c r="AG808" i="2"/>
  <c r="AG807" i="2"/>
  <c r="AG806" i="2"/>
  <c r="AG805" i="2"/>
  <c r="AG804" i="2"/>
  <c r="AG803" i="2"/>
  <c r="AG802" i="2"/>
  <c r="AG801" i="2"/>
  <c r="AG800" i="2"/>
  <c r="AG799" i="2"/>
  <c r="AG798" i="2"/>
  <c r="AG797" i="2"/>
  <c r="AG796" i="2"/>
  <c r="AG795" i="2"/>
  <c r="AG794" i="2"/>
  <c r="AG793" i="2"/>
  <c r="AG792" i="2"/>
  <c r="AG791" i="2"/>
  <c r="AG790" i="2"/>
  <c r="AG789" i="2"/>
  <c r="AG788" i="2"/>
  <c r="AG787" i="2"/>
  <c r="AG786" i="2"/>
  <c r="AG785" i="2"/>
  <c r="AG784" i="2"/>
  <c r="AG783" i="2"/>
  <c r="AG782" i="2"/>
  <c r="AG781" i="2"/>
  <c r="AG780" i="2"/>
  <c r="AG779" i="2"/>
  <c r="AG778" i="2"/>
  <c r="AG777" i="2"/>
  <c r="AG776" i="2"/>
  <c r="AG775" i="2"/>
  <c r="AG774" i="2"/>
  <c r="AG773" i="2"/>
  <c r="AG772" i="2"/>
  <c r="AG771" i="2"/>
  <c r="AG770" i="2"/>
  <c r="AG769" i="2"/>
  <c r="AG768" i="2"/>
  <c r="AG767" i="2"/>
  <c r="AG766" i="2"/>
  <c r="AG765" i="2"/>
  <c r="AG764" i="2"/>
  <c r="AG763" i="2"/>
  <c r="AG762" i="2"/>
  <c r="AG761" i="2"/>
  <c r="AG760" i="2"/>
  <c r="AG759" i="2"/>
  <c r="AG758" i="2"/>
  <c r="AG757" i="2"/>
  <c r="AG756" i="2"/>
  <c r="AG755" i="2"/>
  <c r="AG754" i="2"/>
  <c r="AG753" i="2"/>
  <c r="AG752" i="2"/>
  <c r="AG751" i="2"/>
  <c r="AG750" i="2"/>
  <c r="AG749" i="2"/>
  <c r="AG748" i="2"/>
  <c r="AG747" i="2"/>
  <c r="AG746" i="2"/>
  <c r="AG745" i="2"/>
  <c r="AG744" i="2"/>
  <c r="AG743" i="2"/>
  <c r="AG742" i="2"/>
  <c r="AG741" i="2"/>
  <c r="AG740" i="2"/>
  <c r="AG739" i="2"/>
  <c r="AG738" i="2"/>
  <c r="AG737" i="2"/>
  <c r="AG736" i="2"/>
  <c r="AG735" i="2"/>
  <c r="AG734" i="2"/>
  <c r="AG733" i="2"/>
  <c r="AG732" i="2"/>
  <c r="AG731" i="2"/>
  <c r="AG730" i="2"/>
  <c r="AG729" i="2"/>
  <c r="AG728" i="2"/>
  <c r="AG727" i="2"/>
  <c r="AG726" i="2"/>
  <c r="AG725" i="2"/>
  <c r="AG724" i="2"/>
  <c r="AG723" i="2"/>
  <c r="AG722" i="2"/>
  <c r="AG721" i="2"/>
  <c r="AG720" i="2"/>
  <c r="AG719" i="2"/>
  <c r="AG718" i="2"/>
  <c r="AG717" i="2"/>
  <c r="AG716" i="2"/>
  <c r="AG715" i="2"/>
  <c r="AG714" i="2"/>
  <c r="AG713" i="2"/>
  <c r="AG712" i="2"/>
  <c r="AG711" i="2"/>
  <c r="AG710" i="2"/>
  <c r="AG709" i="2"/>
  <c r="AG708" i="2"/>
  <c r="AG707" i="2"/>
  <c r="AG706" i="2"/>
  <c r="AG705" i="2"/>
  <c r="AG704" i="2"/>
  <c r="AG703" i="2"/>
  <c r="AG702" i="2"/>
  <c r="AG701" i="2"/>
  <c r="AG700" i="2"/>
  <c r="AG699" i="2"/>
  <c r="AG698" i="2"/>
  <c r="AG697" i="2"/>
  <c r="AG696" i="2"/>
  <c r="AG695" i="2"/>
  <c r="AG694" i="2"/>
  <c r="AG693" i="2"/>
  <c r="AG692" i="2"/>
  <c r="AG691" i="2"/>
  <c r="AG690" i="2"/>
  <c r="AG689" i="2"/>
  <c r="AG688" i="2"/>
  <c r="AG687" i="2"/>
  <c r="AG686" i="2"/>
  <c r="AG685" i="2"/>
  <c r="AG684" i="2"/>
  <c r="AG683" i="2"/>
  <c r="AG682" i="2"/>
  <c r="AG681" i="2"/>
  <c r="AG680" i="2"/>
  <c r="AG679" i="2"/>
  <c r="AG678" i="2"/>
  <c r="AG677" i="2"/>
  <c r="AG676" i="2"/>
  <c r="AG675" i="2"/>
  <c r="AG674" i="2"/>
  <c r="AG673" i="2"/>
  <c r="AG672" i="2"/>
  <c r="AG671" i="2"/>
  <c r="AG670" i="2"/>
  <c r="AG669" i="2"/>
  <c r="AG668" i="2"/>
  <c r="AG667" i="2"/>
  <c r="AG666" i="2"/>
  <c r="AG665" i="2"/>
  <c r="AG664" i="2"/>
  <c r="AG663" i="2"/>
  <c r="AG662" i="2"/>
  <c r="AG661" i="2"/>
  <c r="AG660" i="2"/>
  <c r="AG659" i="2"/>
  <c r="AG658" i="2"/>
  <c r="AG657" i="2"/>
  <c r="AG656" i="2"/>
  <c r="AG655" i="2"/>
  <c r="AG654" i="2"/>
  <c r="AG653" i="2"/>
  <c r="AG652" i="2"/>
  <c r="AG651" i="2"/>
  <c r="AG650" i="2"/>
  <c r="AG649" i="2"/>
  <c r="AG648" i="2"/>
  <c r="AG647" i="2"/>
  <c r="AG646" i="2"/>
  <c r="AG645" i="2"/>
  <c r="AG644" i="2"/>
  <c r="AG643" i="2"/>
  <c r="AG642" i="2"/>
  <c r="AG641" i="2"/>
  <c r="AG640" i="2"/>
  <c r="AG639" i="2"/>
  <c r="AG638" i="2"/>
  <c r="AG637" i="2"/>
  <c r="AG636" i="2"/>
  <c r="AG635" i="2"/>
  <c r="AG634" i="2"/>
  <c r="AG633" i="2"/>
  <c r="AG632" i="2"/>
  <c r="AG631" i="2"/>
  <c r="AG630" i="2"/>
  <c r="AG629" i="2"/>
  <c r="AG628" i="2"/>
  <c r="AG627" i="2"/>
  <c r="AG626" i="2"/>
  <c r="AG625" i="2"/>
  <c r="AG624" i="2"/>
  <c r="AG623" i="2"/>
  <c r="AG622" i="2"/>
  <c r="AG621" i="2"/>
  <c r="AG620" i="2"/>
  <c r="AG619" i="2"/>
  <c r="AG618" i="2"/>
  <c r="AG617" i="2"/>
  <c r="AG616" i="2"/>
  <c r="AG615" i="2"/>
  <c r="AG614" i="2"/>
  <c r="AG613" i="2"/>
  <c r="AG612" i="2"/>
  <c r="AG611" i="2"/>
  <c r="AG610" i="2"/>
  <c r="AG609" i="2"/>
  <c r="AG608" i="2"/>
  <c r="AG607" i="2"/>
  <c r="AG606" i="2"/>
  <c r="AG605" i="2"/>
  <c r="AG604" i="2"/>
  <c r="AG603" i="2"/>
  <c r="AG602" i="2"/>
  <c r="AG601" i="2"/>
  <c r="AG600" i="2"/>
  <c r="AG599" i="2"/>
  <c r="AG598" i="2"/>
  <c r="AG597" i="2"/>
  <c r="AG596" i="2"/>
  <c r="AG595" i="2"/>
  <c r="AG594" i="2"/>
  <c r="AG593" i="2"/>
  <c r="AG592" i="2"/>
  <c r="AG591" i="2"/>
  <c r="AG590" i="2"/>
  <c r="AG589" i="2"/>
  <c r="AG588" i="2"/>
  <c r="AG587" i="2"/>
  <c r="AG586" i="2"/>
  <c r="AG585" i="2"/>
  <c r="AG584" i="2"/>
  <c r="AG583" i="2"/>
  <c r="AG582" i="2"/>
  <c r="AG581" i="2"/>
  <c r="AG580" i="2"/>
  <c r="AG579" i="2"/>
  <c r="AG578" i="2"/>
  <c r="AG577" i="2"/>
  <c r="AG576" i="2"/>
  <c r="AG575" i="2"/>
  <c r="AG574" i="2"/>
  <c r="AG573" i="2"/>
  <c r="AG572" i="2"/>
  <c r="AG571" i="2"/>
  <c r="AG570" i="2"/>
  <c r="AG569" i="2"/>
  <c r="AG568" i="2"/>
  <c r="AG567" i="2"/>
  <c r="AG566" i="2"/>
  <c r="AG565" i="2"/>
  <c r="AG564" i="2"/>
  <c r="AG563" i="2"/>
  <c r="AG562" i="2"/>
  <c r="AG561" i="2"/>
  <c r="AG560" i="2"/>
  <c r="AG559" i="2"/>
  <c r="AG558" i="2"/>
  <c r="AG557" i="2"/>
  <c r="AG556" i="2"/>
  <c r="AG555" i="2"/>
  <c r="AG554" i="2"/>
  <c r="AG553" i="2"/>
  <c r="AG552" i="2"/>
  <c r="AG551" i="2"/>
  <c r="AG550" i="2"/>
  <c r="AG549" i="2"/>
  <c r="AG548" i="2"/>
  <c r="AG547" i="2"/>
  <c r="AG546" i="2"/>
  <c r="AG545" i="2"/>
  <c r="AG544" i="2"/>
  <c r="AG543" i="2"/>
  <c r="AG542" i="2"/>
  <c r="AG541" i="2"/>
  <c r="AG540" i="2"/>
  <c r="AG539" i="2"/>
  <c r="AG538" i="2"/>
  <c r="AG537" i="2"/>
  <c r="AG536" i="2"/>
  <c r="AG535" i="2"/>
  <c r="AG534" i="2"/>
  <c r="AG533" i="2"/>
  <c r="AG532" i="2"/>
  <c r="AG531" i="2"/>
  <c r="AG530" i="2"/>
  <c r="AG529" i="2"/>
  <c r="AG528" i="2"/>
  <c r="AG527" i="2"/>
  <c r="AG526" i="2"/>
  <c r="AG525" i="2"/>
  <c r="AG524" i="2"/>
  <c r="AG523" i="2"/>
  <c r="AG522" i="2"/>
  <c r="AG521" i="2"/>
  <c r="AG520" i="2"/>
  <c r="AG519" i="2"/>
  <c r="AG518" i="2"/>
  <c r="AG517" i="2"/>
  <c r="AG516" i="2"/>
  <c r="AG515" i="2"/>
  <c r="AG514" i="2"/>
  <c r="AG513" i="2"/>
  <c r="AG512" i="2"/>
  <c r="AG511" i="2"/>
  <c r="AG510" i="2"/>
  <c r="AG509" i="2"/>
  <c r="AG508" i="2"/>
  <c r="AG507" i="2"/>
  <c r="AG506" i="2"/>
  <c r="AG505" i="2"/>
  <c r="AG504" i="2"/>
  <c r="AG503" i="2"/>
  <c r="AG502" i="2"/>
  <c r="AG501" i="2"/>
  <c r="AG500" i="2"/>
  <c r="AG499" i="2"/>
  <c r="AG498" i="2"/>
  <c r="AG497" i="2"/>
  <c r="AG496" i="2"/>
  <c r="AG495" i="2"/>
  <c r="AG494" i="2"/>
  <c r="AG493" i="2"/>
  <c r="AG492" i="2"/>
  <c r="AG491" i="2"/>
  <c r="AG490" i="2"/>
  <c r="AG489" i="2"/>
  <c r="AG488" i="2"/>
  <c r="AG487" i="2"/>
  <c r="AG486" i="2"/>
  <c r="AG485" i="2"/>
  <c r="AG484" i="2"/>
  <c r="AG483" i="2"/>
  <c r="AG482" i="2"/>
  <c r="AG481" i="2"/>
  <c r="AG480" i="2"/>
  <c r="AG479" i="2"/>
  <c r="AG478" i="2"/>
  <c r="AG477" i="2"/>
  <c r="AG476" i="2"/>
  <c r="AG475" i="2"/>
  <c r="AG474" i="2"/>
  <c r="AG473" i="2"/>
  <c r="AG472" i="2"/>
  <c r="AG471" i="2"/>
  <c r="AG470" i="2"/>
  <c r="AG469" i="2"/>
  <c r="AG468" i="2"/>
  <c r="AG467" i="2"/>
  <c r="AG466" i="2"/>
  <c r="AG465" i="2"/>
  <c r="AG464" i="2"/>
  <c r="AG463" i="2"/>
  <c r="AG462" i="2"/>
  <c r="AG461" i="2"/>
  <c r="AG460" i="2"/>
  <c r="AG459" i="2"/>
  <c r="AG458" i="2"/>
  <c r="AG457" i="2"/>
  <c r="AG456" i="2"/>
  <c r="AG455" i="2"/>
  <c r="AG454" i="2"/>
  <c r="AG453" i="2"/>
  <c r="AG452" i="2"/>
  <c r="AG451" i="2"/>
  <c r="AG450" i="2"/>
  <c r="AG449" i="2"/>
  <c r="AG448" i="2"/>
  <c r="AG447" i="2"/>
  <c r="AG446" i="2"/>
  <c r="AG445" i="2"/>
  <c r="AG444" i="2"/>
  <c r="AG443" i="2"/>
  <c r="AG442" i="2"/>
  <c r="AG441" i="2"/>
  <c r="AG440" i="2"/>
  <c r="AG439" i="2"/>
  <c r="AG438" i="2"/>
  <c r="AG437" i="2"/>
  <c r="AG436" i="2"/>
  <c r="AG435" i="2"/>
  <c r="AG434" i="2"/>
  <c r="AG433" i="2"/>
  <c r="AG432" i="2"/>
  <c r="AG431" i="2"/>
  <c r="AG430" i="2"/>
  <c r="AG429" i="2"/>
  <c r="AG428" i="2"/>
  <c r="AG427" i="2"/>
  <c r="AG426" i="2"/>
  <c r="AG425" i="2"/>
  <c r="AG424" i="2"/>
  <c r="AG423" i="2"/>
  <c r="AG422" i="2"/>
  <c r="AG421" i="2"/>
  <c r="AG420" i="2"/>
  <c r="AG419" i="2"/>
  <c r="AG418" i="2"/>
  <c r="AG417" i="2"/>
  <c r="AG416" i="2"/>
  <c r="AG415" i="2"/>
  <c r="AG414" i="2"/>
  <c r="AG413" i="2"/>
  <c r="AG412" i="2"/>
  <c r="AG411" i="2"/>
  <c r="AG410" i="2"/>
  <c r="AG409" i="2"/>
  <c r="AG408" i="2"/>
  <c r="AG407" i="2"/>
  <c r="AG406" i="2"/>
  <c r="AG405" i="2"/>
  <c r="AG404" i="2"/>
  <c r="AG403" i="2"/>
  <c r="AG402" i="2"/>
  <c r="AG401" i="2"/>
  <c r="AG400" i="2"/>
  <c r="AG399" i="2"/>
  <c r="AG398" i="2"/>
  <c r="AG397" i="2"/>
  <c r="AG396" i="2"/>
  <c r="AG395" i="2"/>
  <c r="AG394" i="2"/>
  <c r="AG393" i="2"/>
  <c r="AG392" i="2"/>
  <c r="AG391" i="2"/>
  <c r="AG390" i="2"/>
  <c r="AG389" i="2"/>
  <c r="AG388" i="2"/>
  <c r="AG387" i="2"/>
  <c r="AG386" i="2"/>
  <c r="AG385" i="2"/>
  <c r="AG384" i="2"/>
  <c r="AG383" i="2"/>
  <c r="AG382" i="2"/>
  <c r="AG381" i="2"/>
  <c r="AG380" i="2"/>
  <c r="AG379" i="2"/>
  <c r="AG378" i="2"/>
  <c r="AG377" i="2"/>
  <c r="AG376" i="2"/>
  <c r="AG375" i="2"/>
  <c r="AG374" i="2"/>
  <c r="AG373" i="2"/>
  <c r="AG372" i="2"/>
  <c r="AG371" i="2"/>
  <c r="AG370" i="2"/>
  <c r="AG369" i="2"/>
  <c r="AG368" i="2"/>
  <c r="AG367" i="2"/>
  <c r="AG366" i="2"/>
  <c r="AG365" i="2"/>
  <c r="AG364" i="2"/>
  <c r="AG363" i="2"/>
  <c r="AG362" i="2"/>
  <c r="AG361" i="2"/>
  <c r="AG360" i="2"/>
  <c r="AG359" i="2"/>
  <c r="AG358" i="2"/>
  <c r="AG357" i="2"/>
  <c r="AG356" i="2"/>
  <c r="AG355" i="2"/>
  <c r="AG354" i="2"/>
  <c r="AG353" i="2"/>
  <c r="AG352" i="2"/>
  <c r="AG351" i="2"/>
  <c r="AG350" i="2"/>
  <c r="AG349" i="2"/>
  <c r="AG348" i="2"/>
  <c r="AG347" i="2"/>
  <c r="AG346" i="2"/>
  <c r="AG345" i="2"/>
  <c r="AG344" i="2"/>
  <c r="AG343" i="2"/>
  <c r="AG342" i="2"/>
  <c r="AG341" i="2"/>
  <c r="AG340" i="2"/>
  <c r="AG339" i="2"/>
  <c r="AG338" i="2"/>
  <c r="AG337" i="2"/>
  <c r="AG336" i="2"/>
  <c r="AG335" i="2"/>
  <c r="AG334" i="2"/>
  <c r="AG333" i="2"/>
  <c r="AG332" i="2"/>
  <c r="AG331" i="2"/>
  <c r="AG330" i="2"/>
  <c r="AG329" i="2"/>
  <c r="AG328" i="2"/>
  <c r="AG327" i="2"/>
  <c r="AG326" i="2"/>
  <c r="AG325" i="2"/>
  <c r="AG324" i="2"/>
  <c r="AG323" i="2"/>
  <c r="AG322" i="2"/>
  <c r="AG321" i="2"/>
  <c r="AG320" i="2"/>
  <c r="AG319" i="2"/>
  <c r="AG318" i="2"/>
  <c r="AG317" i="2"/>
  <c r="AG316" i="2"/>
  <c r="AG315" i="2"/>
  <c r="AG314" i="2"/>
  <c r="AG313" i="2"/>
  <c r="AG312" i="2"/>
  <c r="AG311" i="2"/>
  <c r="AG310" i="2"/>
  <c r="AG309" i="2"/>
  <c r="AG308" i="2"/>
  <c r="AG307" i="2"/>
  <c r="AG306" i="2"/>
  <c r="AG305" i="2"/>
  <c r="AG304" i="2"/>
  <c r="AG303" i="2"/>
  <c r="AG302" i="2"/>
  <c r="AG301" i="2"/>
  <c r="AG300" i="2"/>
  <c r="AG299" i="2"/>
  <c r="AG298" i="2"/>
  <c r="AG297" i="2"/>
  <c r="AG296" i="2"/>
  <c r="AG295" i="2"/>
  <c r="AG294" i="2"/>
  <c r="AG293" i="2"/>
  <c r="AG292" i="2"/>
  <c r="AG291" i="2"/>
  <c r="AG290" i="2"/>
  <c r="AG289" i="2"/>
  <c r="AG288" i="2"/>
  <c r="AG287" i="2"/>
  <c r="AG286" i="2"/>
  <c r="AG285" i="2"/>
  <c r="AG284" i="2"/>
  <c r="AG283" i="2"/>
  <c r="AG282" i="2"/>
  <c r="AG281" i="2"/>
  <c r="AG280" i="2"/>
  <c r="AG279" i="2"/>
  <c r="AG278" i="2"/>
  <c r="AG277" i="2"/>
  <c r="AG276" i="2"/>
  <c r="AG275" i="2"/>
  <c r="AG274" i="2"/>
  <c r="AG273" i="2"/>
  <c r="AG272" i="2"/>
  <c r="AG271" i="2"/>
  <c r="AG270" i="2"/>
  <c r="AG269" i="2"/>
  <c r="AG268" i="2"/>
  <c r="AG267" i="2"/>
  <c r="AG266" i="2"/>
  <c r="AG265" i="2"/>
  <c r="AG264" i="2"/>
  <c r="AG263" i="2"/>
  <c r="AG262" i="2"/>
  <c r="AG261" i="2"/>
  <c r="AG260" i="2"/>
  <c r="AG259" i="2"/>
  <c r="AG258" i="2"/>
  <c r="AG257" i="2"/>
  <c r="AG256" i="2"/>
  <c r="AG255" i="2"/>
  <c r="AG254" i="2"/>
  <c r="AG253" i="2"/>
  <c r="AG252" i="2"/>
  <c r="AG251" i="2"/>
  <c r="AG250" i="2"/>
  <c r="AG249" i="2"/>
  <c r="AG248" i="2"/>
  <c r="AG247" i="2"/>
  <c r="AG246" i="2"/>
  <c r="AG245" i="2"/>
  <c r="AG244" i="2"/>
  <c r="AG243" i="2"/>
  <c r="AG242" i="2"/>
  <c r="AG241" i="2"/>
  <c r="AG240" i="2"/>
  <c r="AG239" i="2"/>
  <c r="AG238" i="2"/>
  <c r="AG237" i="2"/>
  <c r="AG236" i="2"/>
  <c r="AG235" i="2"/>
  <c r="AG234" i="2"/>
  <c r="AG233" i="2"/>
  <c r="AG232" i="2"/>
  <c r="AG231" i="2"/>
  <c r="AG230" i="2"/>
  <c r="AG229" i="2"/>
  <c r="AG228" i="2"/>
  <c r="AG227" i="2"/>
  <c r="AG226" i="2"/>
  <c r="AG225" i="2"/>
  <c r="AG224" i="2"/>
  <c r="AG223" i="2"/>
  <c r="AG222" i="2"/>
  <c r="AG221" i="2"/>
  <c r="AG220" i="2"/>
  <c r="AG219" i="2"/>
  <c r="AG218" i="2"/>
  <c r="AG217" i="2"/>
  <c r="AG216" i="2"/>
  <c r="AG215" i="2"/>
  <c r="AG214" i="2"/>
  <c r="AG213" i="2"/>
  <c r="AG212" i="2"/>
  <c r="AG211" i="2"/>
  <c r="AG210" i="2"/>
  <c r="AG209" i="2"/>
  <c r="AG208" i="2"/>
  <c r="AG207" i="2"/>
  <c r="AG206" i="2"/>
  <c r="AG205" i="2"/>
  <c r="AG204" i="2"/>
  <c r="AG203" i="2"/>
  <c r="AG202" i="2"/>
  <c r="AG201" i="2"/>
  <c r="AG200" i="2"/>
  <c r="AG199" i="2"/>
  <c r="AG198" i="2"/>
  <c r="AG197" i="2"/>
  <c r="AG196" i="2"/>
  <c r="AG195" i="2"/>
  <c r="AG194" i="2"/>
  <c r="AG193" i="2"/>
  <c r="AG192" i="2"/>
  <c r="AG191" i="2"/>
  <c r="AG190" i="2"/>
  <c r="AG189" i="2"/>
  <c r="AG188" i="2"/>
  <c r="AG187" i="2"/>
  <c r="AG186" i="2"/>
  <c r="AG185" i="2"/>
  <c r="AG184" i="2"/>
  <c r="AG183" i="2"/>
  <c r="AG182" i="2"/>
  <c r="AG181" i="2"/>
  <c r="AG180" i="2"/>
  <c r="AG179" i="2"/>
  <c r="AG178" i="2"/>
  <c r="AG177" i="2"/>
  <c r="AG176" i="2"/>
  <c r="AG175" i="2"/>
  <c r="AG174" i="2"/>
  <c r="AG173" i="2"/>
  <c r="AG172" i="2"/>
  <c r="AG171" i="2"/>
  <c r="AG170" i="2"/>
  <c r="AG169" i="2"/>
  <c r="AG168" i="2"/>
  <c r="AG167" i="2"/>
  <c r="AG166" i="2"/>
  <c r="AG165" i="2"/>
  <c r="AG164" i="2"/>
  <c r="AG163" i="2"/>
  <c r="AG162" i="2"/>
  <c r="AG161" i="2"/>
  <c r="AG160" i="2"/>
  <c r="AG159" i="2"/>
  <c r="AG158" i="2"/>
  <c r="AG157" i="2"/>
  <c r="AG156" i="2"/>
  <c r="AG155" i="2"/>
  <c r="AG154" i="2"/>
  <c r="AG153" i="2"/>
  <c r="AG152" i="2"/>
  <c r="AG151" i="2"/>
  <c r="AG150" i="2"/>
  <c r="AG149" i="2"/>
  <c r="AG148" i="2"/>
  <c r="AG147" i="2"/>
  <c r="AG146" i="2"/>
  <c r="AG145" i="2"/>
  <c r="AG144" i="2"/>
  <c r="AG143" i="2"/>
  <c r="AG142" i="2"/>
  <c r="AG141" i="2"/>
  <c r="AG140" i="2"/>
  <c r="AG139" i="2"/>
  <c r="AG138" i="2"/>
  <c r="AG137" i="2"/>
  <c r="AG136" i="2"/>
  <c r="AG135" i="2"/>
  <c r="AG134" i="2"/>
  <c r="AG133" i="2"/>
  <c r="AG132" i="2"/>
  <c r="AG131" i="2"/>
  <c r="AG130" i="2"/>
  <c r="AG129" i="2"/>
  <c r="AG128" i="2"/>
  <c r="AG127" i="2"/>
  <c r="AG126" i="2"/>
  <c r="AG125" i="2"/>
  <c r="AG124" i="2"/>
  <c r="AG123" i="2"/>
  <c r="AG122" i="2"/>
  <c r="AG121" i="2"/>
  <c r="AG120" i="2"/>
  <c r="AG119" i="2"/>
  <c r="AG118" i="2"/>
  <c r="AG117" i="2"/>
  <c r="AG116" i="2"/>
  <c r="AG115" i="2"/>
  <c r="AG114" i="2"/>
  <c r="AG113" i="2"/>
  <c r="AG112" i="2"/>
  <c r="AG111" i="2"/>
  <c r="AG110" i="2"/>
  <c r="AG109" i="2"/>
  <c r="AG108" i="2"/>
  <c r="AG107" i="2"/>
  <c r="AG106" i="2"/>
  <c r="AG105" i="2"/>
  <c r="AG104" i="2"/>
  <c r="AG103" i="2"/>
  <c r="AG102" i="2"/>
  <c r="AG101" i="2"/>
  <c r="AG100" i="2"/>
  <c r="AG99" i="2"/>
  <c r="AG98" i="2"/>
  <c r="AG97" i="2"/>
  <c r="AG96" i="2"/>
  <c r="AG95" i="2"/>
  <c r="AG94" i="2"/>
  <c r="AG93" i="2"/>
  <c r="AG92" i="2"/>
  <c r="AG91" i="2"/>
  <c r="AG90" i="2"/>
  <c r="AG89" i="2"/>
  <c r="AG88" i="2"/>
  <c r="AG87" i="2"/>
  <c r="AG86" i="2"/>
  <c r="AG85" i="2"/>
  <c r="AG84" i="2"/>
  <c r="AG83" i="2"/>
  <c r="AG82" i="2"/>
  <c r="AG81" i="2"/>
  <c r="AG80" i="2"/>
  <c r="AG79" i="2"/>
  <c r="AG78" i="2"/>
  <c r="AG77" i="2"/>
  <c r="AG76" i="2"/>
  <c r="AG75" i="2"/>
  <c r="AG74" i="2"/>
  <c r="AG73" i="2"/>
  <c r="AG72" i="2"/>
  <c r="AG71" i="2"/>
  <c r="AG70" i="2"/>
  <c r="AG69" i="2"/>
  <c r="AG68" i="2"/>
  <c r="AG67" i="2"/>
  <c r="AG66" i="2"/>
  <c r="AG65" i="2"/>
  <c r="AG64" i="2"/>
  <c r="AG63" i="2"/>
  <c r="AG62" i="2"/>
  <c r="AG61" i="2"/>
  <c r="AG60" i="2"/>
  <c r="AG59" i="2"/>
  <c r="AG58" i="2"/>
  <c r="AG57" i="2"/>
  <c r="AG56" i="2"/>
  <c r="AG55" i="2"/>
  <c r="AG54" i="2"/>
  <c r="AG53" i="2"/>
  <c r="AG52" i="2"/>
  <c r="AG51" i="2"/>
  <c r="AG50" i="2"/>
  <c r="AG49" i="2"/>
  <c r="AG48" i="2"/>
  <c r="AF1002" i="2"/>
  <c r="AF1001" i="2"/>
  <c r="AF1000" i="2"/>
  <c r="AF999" i="2"/>
  <c r="AF998" i="2"/>
  <c r="AF997" i="2"/>
  <c r="AF996" i="2"/>
  <c r="AF995" i="2"/>
  <c r="AF994" i="2"/>
  <c r="AF993" i="2"/>
  <c r="AF992" i="2"/>
  <c r="AF991" i="2"/>
  <c r="AF990" i="2"/>
  <c r="AF989" i="2"/>
  <c r="AF988" i="2"/>
  <c r="AF987" i="2"/>
  <c r="AF986" i="2"/>
  <c r="AF985" i="2"/>
  <c r="AF984" i="2"/>
  <c r="AF983" i="2"/>
  <c r="AF982" i="2"/>
  <c r="AF981" i="2"/>
  <c r="AF980" i="2"/>
  <c r="AF979" i="2"/>
  <c r="AF978" i="2"/>
  <c r="AF977" i="2"/>
  <c r="AF976" i="2"/>
  <c r="AF975" i="2"/>
  <c r="AF974" i="2"/>
  <c r="AF973" i="2"/>
  <c r="AF972" i="2"/>
  <c r="AF971" i="2"/>
  <c r="AF970" i="2"/>
  <c r="AF969" i="2"/>
  <c r="AF968" i="2"/>
  <c r="AF967" i="2"/>
  <c r="AF966" i="2"/>
  <c r="AF965" i="2"/>
  <c r="AF964" i="2"/>
  <c r="AF963" i="2"/>
  <c r="AF962" i="2"/>
  <c r="AF961" i="2"/>
  <c r="AF960" i="2"/>
  <c r="AF959" i="2"/>
  <c r="AF958" i="2"/>
  <c r="AF957" i="2"/>
  <c r="AF956" i="2"/>
  <c r="AF955" i="2"/>
  <c r="AF954" i="2"/>
  <c r="AF953" i="2"/>
  <c r="AF952" i="2"/>
  <c r="AF951" i="2"/>
  <c r="AF950" i="2"/>
  <c r="AF949" i="2"/>
  <c r="AF948" i="2"/>
  <c r="AF947" i="2"/>
  <c r="AF946" i="2"/>
  <c r="AF945" i="2"/>
  <c r="AF944" i="2"/>
  <c r="AF943" i="2"/>
  <c r="AF942" i="2"/>
  <c r="AF941" i="2"/>
  <c r="AF940" i="2"/>
  <c r="AF939" i="2"/>
  <c r="AF938" i="2"/>
  <c r="AF937" i="2"/>
  <c r="AF936" i="2"/>
  <c r="AF935" i="2"/>
  <c r="AF934" i="2"/>
  <c r="AF933" i="2"/>
  <c r="AF932" i="2"/>
  <c r="AF931" i="2"/>
  <c r="AF930" i="2"/>
  <c r="AF929" i="2"/>
  <c r="AF928" i="2"/>
  <c r="AF927" i="2"/>
  <c r="AF926" i="2"/>
  <c r="AF925" i="2"/>
  <c r="AF924" i="2"/>
  <c r="AF923" i="2"/>
  <c r="AF922" i="2"/>
  <c r="AF921" i="2"/>
  <c r="AF920" i="2"/>
  <c r="AF919" i="2"/>
  <c r="AF918" i="2"/>
  <c r="AF917" i="2"/>
  <c r="AF916" i="2"/>
  <c r="AF915" i="2"/>
  <c r="AF914" i="2"/>
  <c r="AF913" i="2"/>
  <c r="AF912" i="2"/>
  <c r="AF911" i="2"/>
  <c r="AF910" i="2"/>
  <c r="AF909" i="2"/>
  <c r="AF908" i="2"/>
  <c r="AF907" i="2"/>
  <c r="AF906" i="2"/>
  <c r="AF905" i="2"/>
  <c r="AF904" i="2"/>
  <c r="AF903" i="2"/>
  <c r="AF902" i="2"/>
  <c r="AF901" i="2"/>
  <c r="AF900" i="2"/>
  <c r="AF899" i="2"/>
  <c r="AF898" i="2"/>
  <c r="AF897" i="2"/>
  <c r="AF896" i="2"/>
  <c r="AF895" i="2"/>
  <c r="AF894" i="2"/>
  <c r="AF893" i="2"/>
  <c r="AF892" i="2"/>
  <c r="AF891" i="2"/>
  <c r="AF890" i="2"/>
  <c r="AF889" i="2"/>
  <c r="AF888" i="2"/>
  <c r="AF887" i="2"/>
  <c r="AF886" i="2"/>
  <c r="AF885" i="2"/>
  <c r="AF884" i="2"/>
  <c r="AF883" i="2"/>
  <c r="AF882" i="2"/>
  <c r="AF881" i="2"/>
  <c r="AF880" i="2"/>
  <c r="AF879" i="2"/>
  <c r="AF878" i="2"/>
  <c r="AF877" i="2"/>
  <c r="AF876" i="2"/>
  <c r="AF875" i="2"/>
  <c r="AF874" i="2"/>
  <c r="AF873" i="2"/>
  <c r="AF872" i="2"/>
  <c r="AF871" i="2"/>
  <c r="AF870" i="2"/>
  <c r="AF869" i="2"/>
  <c r="AF868" i="2"/>
  <c r="AF867" i="2"/>
  <c r="AF866" i="2"/>
  <c r="AF865" i="2"/>
  <c r="AF864" i="2"/>
  <c r="AF863" i="2"/>
  <c r="AF862" i="2"/>
  <c r="AF861" i="2"/>
  <c r="AF860" i="2"/>
  <c r="AF859" i="2"/>
  <c r="AF858" i="2"/>
  <c r="AF857" i="2"/>
  <c r="AF856" i="2"/>
  <c r="AF855" i="2"/>
  <c r="AF854" i="2"/>
  <c r="AF853" i="2"/>
  <c r="AF852" i="2"/>
  <c r="AF851" i="2"/>
  <c r="AF850" i="2"/>
  <c r="AF849" i="2"/>
  <c r="AF848" i="2"/>
  <c r="AF847" i="2"/>
  <c r="AF846" i="2"/>
  <c r="AF845" i="2"/>
  <c r="AF844" i="2"/>
  <c r="AF843" i="2"/>
  <c r="AF842" i="2"/>
  <c r="AF841" i="2"/>
  <c r="AF840" i="2"/>
  <c r="AF839" i="2"/>
  <c r="AF838" i="2"/>
  <c r="AF837" i="2"/>
  <c r="AF836" i="2"/>
  <c r="AF835" i="2"/>
  <c r="AF834" i="2"/>
  <c r="AF833" i="2"/>
  <c r="AF832" i="2"/>
  <c r="AF831" i="2"/>
  <c r="AF830" i="2"/>
  <c r="AF829" i="2"/>
  <c r="AF828" i="2"/>
  <c r="AF827" i="2"/>
  <c r="AF826" i="2"/>
  <c r="AF825" i="2"/>
  <c r="AF824" i="2"/>
  <c r="AF823" i="2"/>
  <c r="AF822" i="2"/>
  <c r="AF821" i="2"/>
  <c r="AF820" i="2"/>
  <c r="AF819" i="2"/>
  <c r="AF818" i="2"/>
  <c r="AF817" i="2"/>
  <c r="AF816" i="2"/>
  <c r="AF815" i="2"/>
  <c r="AF814" i="2"/>
  <c r="AF813" i="2"/>
  <c r="AF812" i="2"/>
  <c r="AF811" i="2"/>
  <c r="AF810" i="2"/>
  <c r="AF809" i="2"/>
  <c r="AF808" i="2"/>
  <c r="AF807" i="2"/>
  <c r="AF806" i="2"/>
  <c r="AF805" i="2"/>
  <c r="AF804" i="2"/>
  <c r="AF803" i="2"/>
  <c r="AF802" i="2"/>
  <c r="AF801" i="2"/>
  <c r="AF800" i="2"/>
  <c r="AF799" i="2"/>
  <c r="AF798" i="2"/>
  <c r="AF797" i="2"/>
  <c r="AF796" i="2"/>
  <c r="AF795" i="2"/>
  <c r="AF794" i="2"/>
  <c r="AF793" i="2"/>
  <c r="AF792" i="2"/>
  <c r="AF791" i="2"/>
  <c r="AF790" i="2"/>
  <c r="AF789" i="2"/>
  <c r="AF788" i="2"/>
  <c r="AF787" i="2"/>
  <c r="AF786" i="2"/>
  <c r="AF785" i="2"/>
  <c r="AF784" i="2"/>
  <c r="AF783" i="2"/>
  <c r="AF782" i="2"/>
  <c r="AF781" i="2"/>
  <c r="AF780" i="2"/>
  <c r="AF779" i="2"/>
  <c r="AF778" i="2"/>
  <c r="AF777" i="2"/>
  <c r="AF776" i="2"/>
  <c r="AF775" i="2"/>
  <c r="AF774" i="2"/>
  <c r="AF773" i="2"/>
  <c r="AF772" i="2"/>
  <c r="AF771" i="2"/>
  <c r="AF770" i="2"/>
  <c r="AF769" i="2"/>
  <c r="AF768" i="2"/>
  <c r="AF767" i="2"/>
  <c r="AF766" i="2"/>
  <c r="AF765" i="2"/>
  <c r="AF764" i="2"/>
  <c r="AF763" i="2"/>
  <c r="AF762" i="2"/>
  <c r="AF761" i="2"/>
  <c r="AF760" i="2"/>
  <c r="AF759" i="2"/>
  <c r="AF758" i="2"/>
  <c r="AF757" i="2"/>
  <c r="AF756" i="2"/>
  <c r="AF755" i="2"/>
  <c r="AF754" i="2"/>
  <c r="AF753" i="2"/>
  <c r="AF752" i="2"/>
  <c r="AF751" i="2"/>
  <c r="AF750" i="2"/>
  <c r="AF749" i="2"/>
  <c r="AF748" i="2"/>
  <c r="AF747" i="2"/>
  <c r="AF746" i="2"/>
  <c r="AF745" i="2"/>
  <c r="AF744" i="2"/>
  <c r="AF743" i="2"/>
  <c r="AF742" i="2"/>
  <c r="AF741" i="2"/>
  <c r="AF740" i="2"/>
  <c r="AF739" i="2"/>
  <c r="AF738" i="2"/>
  <c r="AF737" i="2"/>
  <c r="AF736" i="2"/>
  <c r="AF735" i="2"/>
  <c r="AF734" i="2"/>
  <c r="AF733" i="2"/>
  <c r="AF732" i="2"/>
  <c r="AF731" i="2"/>
  <c r="AF730" i="2"/>
  <c r="AF729" i="2"/>
  <c r="AF728" i="2"/>
  <c r="AF727" i="2"/>
  <c r="AF726" i="2"/>
  <c r="AF725" i="2"/>
  <c r="AF724" i="2"/>
  <c r="AF723" i="2"/>
  <c r="AF722" i="2"/>
  <c r="AF721" i="2"/>
  <c r="AF720" i="2"/>
  <c r="AF719" i="2"/>
  <c r="AF718" i="2"/>
  <c r="AF717" i="2"/>
  <c r="AF716" i="2"/>
  <c r="AF715" i="2"/>
  <c r="AF714" i="2"/>
  <c r="AF713" i="2"/>
  <c r="AF712" i="2"/>
  <c r="AF711" i="2"/>
  <c r="AF710" i="2"/>
  <c r="AF709" i="2"/>
  <c r="AF708" i="2"/>
  <c r="AF707" i="2"/>
  <c r="AF706" i="2"/>
  <c r="AF705" i="2"/>
  <c r="AF704" i="2"/>
  <c r="AF703" i="2"/>
  <c r="AF702" i="2"/>
  <c r="AF701" i="2"/>
  <c r="AF700" i="2"/>
  <c r="AF699" i="2"/>
  <c r="AF698" i="2"/>
  <c r="AF697" i="2"/>
  <c r="AF696" i="2"/>
  <c r="AF695" i="2"/>
  <c r="AF694" i="2"/>
  <c r="AF693" i="2"/>
  <c r="AF692" i="2"/>
  <c r="AF691" i="2"/>
  <c r="AF690" i="2"/>
  <c r="AF689" i="2"/>
  <c r="AF688" i="2"/>
  <c r="AF687" i="2"/>
  <c r="AF686" i="2"/>
  <c r="AF685" i="2"/>
  <c r="AF684" i="2"/>
  <c r="AF683" i="2"/>
  <c r="AF682" i="2"/>
  <c r="AF681" i="2"/>
  <c r="AF680" i="2"/>
  <c r="AF679" i="2"/>
  <c r="AF678" i="2"/>
  <c r="AF677" i="2"/>
  <c r="AF676" i="2"/>
  <c r="AF675" i="2"/>
  <c r="AF674" i="2"/>
  <c r="AF673" i="2"/>
  <c r="AF672" i="2"/>
  <c r="AF671" i="2"/>
  <c r="AF670" i="2"/>
  <c r="AF669" i="2"/>
  <c r="AF668" i="2"/>
  <c r="AF667" i="2"/>
  <c r="AF666" i="2"/>
  <c r="AF665" i="2"/>
  <c r="AF664" i="2"/>
  <c r="AF663" i="2"/>
  <c r="AF662" i="2"/>
  <c r="AF661" i="2"/>
  <c r="AF660" i="2"/>
  <c r="AF659" i="2"/>
  <c r="AF658" i="2"/>
  <c r="AF657" i="2"/>
  <c r="AF656" i="2"/>
  <c r="AF655" i="2"/>
  <c r="AF654" i="2"/>
  <c r="AF653" i="2"/>
  <c r="AF652" i="2"/>
  <c r="AF651" i="2"/>
  <c r="AF650" i="2"/>
  <c r="AF649" i="2"/>
  <c r="AF648" i="2"/>
  <c r="AF647" i="2"/>
  <c r="AF646" i="2"/>
  <c r="AF645" i="2"/>
  <c r="AF644" i="2"/>
  <c r="AF643" i="2"/>
  <c r="AF642" i="2"/>
  <c r="AF641" i="2"/>
  <c r="AF640" i="2"/>
  <c r="AF639" i="2"/>
  <c r="AF638" i="2"/>
  <c r="AF637" i="2"/>
  <c r="AF636" i="2"/>
  <c r="AF635" i="2"/>
  <c r="AF634" i="2"/>
  <c r="AF633" i="2"/>
  <c r="AF632" i="2"/>
  <c r="AF631" i="2"/>
  <c r="AF630" i="2"/>
  <c r="AF629" i="2"/>
  <c r="AF628" i="2"/>
  <c r="AF627" i="2"/>
  <c r="AF626" i="2"/>
  <c r="AF625" i="2"/>
  <c r="AF624" i="2"/>
  <c r="AF623" i="2"/>
  <c r="AF622" i="2"/>
  <c r="AF621" i="2"/>
  <c r="AF620" i="2"/>
  <c r="AF619" i="2"/>
  <c r="AF618" i="2"/>
  <c r="AF617" i="2"/>
  <c r="AF616" i="2"/>
  <c r="AF615" i="2"/>
  <c r="AF614" i="2"/>
  <c r="AF613" i="2"/>
  <c r="AF612" i="2"/>
  <c r="AF611" i="2"/>
  <c r="AF610" i="2"/>
  <c r="AF609" i="2"/>
  <c r="AF608" i="2"/>
  <c r="AF607" i="2"/>
  <c r="AF606" i="2"/>
  <c r="AF605" i="2"/>
  <c r="AF604" i="2"/>
  <c r="AF603" i="2"/>
  <c r="AF602" i="2"/>
  <c r="AF601" i="2"/>
  <c r="AF600" i="2"/>
  <c r="AF599" i="2"/>
  <c r="AF598" i="2"/>
  <c r="AF597" i="2"/>
  <c r="AF596" i="2"/>
  <c r="AF595" i="2"/>
  <c r="AF594" i="2"/>
  <c r="AF593" i="2"/>
  <c r="AF592" i="2"/>
  <c r="AF591" i="2"/>
  <c r="AF590" i="2"/>
  <c r="AF589" i="2"/>
  <c r="AF588" i="2"/>
  <c r="AF587" i="2"/>
  <c r="AF586" i="2"/>
  <c r="AF585" i="2"/>
  <c r="AF584" i="2"/>
  <c r="AF583" i="2"/>
  <c r="AF582" i="2"/>
  <c r="AF581" i="2"/>
  <c r="AF580" i="2"/>
  <c r="AF579" i="2"/>
  <c r="AF578" i="2"/>
  <c r="AF577" i="2"/>
  <c r="AF576" i="2"/>
  <c r="AF575" i="2"/>
  <c r="AF574" i="2"/>
  <c r="AF573" i="2"/>
  <c r="AF572" i="2"/>
  <c r="AF571" i="2"/>
  <c r="AF570" i="2"/>
  <c r="AF569" i="2"/>
  <c r="AF568" i="2"/>
  <c r="AF567" i="2"/>
  <c r="AF566" i="2"/>
  <c r="AF565" i="2"/>
  <c r="AF564" i="2"/>
  <c r="AF563" i="2"/>
  <c r="AF562" i="2"/>
  <c r="AF561" i="2"/>
  <c r="AF560" i="2"/>
  <c r="AF559" i="2"/>
  <c r="AF558" i="2"/>
  <c r="AF557" i="2"/>
  <c r="AF556" i="2"/>
  <c r="AF555" i="2"/>
  <c r="AF554" i="2"/>
  <c r="AF553" i="2"/>
  <c r="AF552" i="2"/>
  <c r="AF551" i="2"/>
  <c r="AF550" i="2"/>
  <c r="AF549" i="2"/>
  <c r="AF548" i="2"/>
  <c r="AF547" i="2"/>
  <c r="AF546" i="2"/>
  <c r="AF545" i="2"/>
  <c r="AF544" i="2"/>
  <c r="AF543" i="2"/>
  <c r="AF542" i="2"/>
  <c r="AF541" i="2"/>
  <c r="AF540" i="2"/>
  <c r="AF539" i="2"/>
  <c r="AF538" i="2"/>
  <c r="AF537" i="2"/>
  <c r="AF536" i="2"/>
  <c r="AF535" i="2"/>
  <c r="AF534" i="2"/>
  <c r="AF533" i="2"/>
  <c r="AF532" i="2"/>
  <c r="AF531" i="2"/>
  <c r="AF530" i="2"/>
  <c r="AF529" i="2"/>
  <c r="AF528" i="2"/>
  <c r="AF527" i="2"/>
  <c r="AF526" i="2"/>
  <c r="AF525" i="2"/>
  <c r="AF524" i="2"/>
  <c r="AF523" i="2"/>
  <c r="AF522" i="2"/>
  <c r="AF521" i="2"/>
  <c r="AF520" i="2"/>
  <c r="AF519" i="2"/>
  <c r="AF518" i="2"/>
  <c r="AF517" i="2"/>
  <c r="AF516" i="2"/>
  <c r="AF515" i="2"/>
  <c r="AF514" i="2"/>
  <c r="AF513" i="2"/>
  <c r="AF512" i="2"/>
  <c r="AF511" i="2"/>
  <c r="AF510" i="2"/>
  <c r="AF509" i="2"/>
  <c r="AF508" i="2"/>
  <c r="AF507" i="2"/>
  <c r="AF506" i="2"/>
  <c r="AF505" i="2"/>
  <c r="AF504" i="2"/>
  <c r="AF503" i="2"/>
  <c r="AF502" i="2"/>
  <c r="AF501" i="2"/>
  <c r="AF500" i="2"/>
  <c r="AF499" i="2"/>
  <c r="AF498" i="2"/>
  <c r="AF497" i="2"/>
  <c r="AF496" i="2"/>
  <c r="AF495" i="2"/>
  <c r="AF494" i="2"/>
  <c r="AF493" i="2"/>
  <c r="AF492" i="2"/>
  <c r="AF491" i="2"/>
  <c r="AF490" i="2"/>
  <c r="AF489" i="2"/>
  <c r="AF488" i="2"/>
  <c r="AF487" i="2"/>
  <c r="AF486" i="2"/>
  <c r="AF485" i="2"/>
  <c r="AF484" i="2"/>
  <c r="AF483" i="2"/>
  <c r="AF482" i="2"/>
  <c r="AF481" i="2"/>
  <c r="AF480" i="2"/>
  <c r="AF479" i="2"/>
  <c r="AF478" i="2"/>
  <c r="AF477" i="2"/>
  <c r="AF476" i="2"/>
  <c r="AF475" i="2"/>
  <c r="AF474" i="2"/>
  <c r="AF473" i="2"/>
  <c r="AF472" i="2"/>
  <c r="AF471" i="2"/>
  <c r="AF470" i="2"/>
  <c r="AF469" i="2"/>
  <c r="AF468" i="2"/>
  <c r="AF467" i="2"/>
  <c r="AF466" i="2"/>
  <c r="AF465" i="2"/>
  <c r="AF464" i="2"/>
  <c r="AF463" i="2"/>
  <c r="AF462" i="2"/>
  <c r="AF461" i="2"/>
  <c r="AF460" i="2"/>
  <c r="AF459" i="2"/>
  <c r="AF458" i="2"/>
  <c r="AF457" i="2"/>
  <c r="AF456" i="2"/>
  <c r="AF455" i="2"/>
  <c r="AF454" i="2"/>
  <c r="AF453" i="2"/>
  <c r="AF452" i="2"/>
  <c r="AF451" i="2"/>
  <c r="AF450" i="2"/>
  <c r="AF449" i="2"/>
  <c r="AF448" i="2"/>
  <c r="AF447" i="2"/>
  <c r="AF446" i="2"/>
  <c r="AF445" i="2"/>
  <c r="AF444" i="2"/>
  <c r="AF443" i="2"/>
  <c r="AF442" i="2"/>
  <c r="AF441" i="2"/>
  <c r="AF440" i="2"/>
  <c r="AF439" i="2"/>
  <c r="AF438" i="2"/>
  <c r="AF437" i="2"/>
  <c r="AF436" i="2"/>
  <c r="AF435" i="2"/>
  <c r="AF434" i="2"/>
  <c r="AF433" i="2"/>
  <c r="AF432" i="2"/>
  <c r="AF431" i="2"/>
  <c r="AF430" i="2"/>
  <c r="AF429" i="2"/>
  <c r="AF428" i="2"/>
  <c r="AF427" i="2"/>
  <c r="AF426" i="2"/>
  <c r="AF425" i="2"/>
  <c r="AF424" i="2"/>
  <c r="AF423" i="2"/>
  <c r="AF422" i="2"/>
  <c r="AF421" i="2"/>
  <c r="AF420" i="2"/>
  <c r="AF419" i="2"/>
  <c r="AF418" i="2"/>
  <c r="AF417" i="2"/>
  <c r="AF416" i="2"/>
  <c r="AF415" i="2"/>
  <c r="AF414" i="2"/>
  <c r="AF413" i="2"/>
  <c r="AF412" i="2"/>
  <c r="AF411" i="2"/>
  <c r="AF410" i="2"/>
  <c r="AF409" i="2"/>
  <c r="AF408" i="2"/>
  <c r="AF407" i="2"/>
  <c r="AF406" i="2"/>
  <c r="AF405" i="2"/>
  <c r="AF404" i="2"/>
  <c r="AF403" i="2"/>
  <c r="AF402" i="2"/>
  <c r="AF401" i="2"/>
  <c r="AF400" i="2"/>
  <c r="AF399" i="2"/>
  <c r="AF398" i="2"/>
  <c r="AF397" i="2"/>
  <c r="AF396" i="2"/>
  <c r="AF395" i="2"/>
  <c r="AF394" i="2"/>
  <c r="AF393" i="2"/>
  <c r="AF392" i="2"/>
  <c r="AF391" i="2"/>
  <c r="AF390" i="2"/>
  <c r="AF389" i="2"/>
  <c r="AF388" i="2"/>
  <c r="AF387" i="2"/>
  <c r="AF386" i="2"/>
  <c r="AF385" i="2"/>
  <c r="AF384" i="2"/>
  <c r="AF383" i="2"/>
  <c r="AF382" i="2"/>
  <c r="AF381" i="2"/>
  <c r="AF380" i="2"/>
  <c r="AF379" i="2"/>
  <c r="AF378" i="2"/>
  <c r="AF377" i="2"/>
  <c r="AF376" i="2"/>
  <c r="AF375" i="2"/>
  <c r="AF374" i="2"/>
  <c r="AF373" i="2"/>
  <c r="AF372" i="2"/>
  <c r="AF371" i="2"/>
  <c r="AF370" i="2"/>
  <c r="AF369" i="2"/>
  <c r="AF368" i="2"/>
  <c r="AF367" i="2"/>
  <c r="AF366" i="2"/>
  <c r="AF365" i="2"/>
  <c r="AF364" i="2"/>
  <c r="AF363" i="2"/>
  <c r="AF362" i="2"/>
  <c r="AF361" i="2"/>
  <c r="AF360" i="2"/>
  <c r="AF359" i="2"/>
  <c r="AF358" i="2"/>
  <c r="AF357" i="2"/>
  <c r="AF356" i="2"/>
  <c r="AF355" i="2"/>
  <c r="AF354" i="2"/>
  <c r="AF353" i="2"/>
  <c r="AF352" i="2"/>
  <c r="AF351" i="2"/>
  <c r="AF350" i="2"/>
  <c r="AF349" i="2"/>
  <c r="AF348" i="2"/>
  <c r="AF347" i="2"/>
  <c r="AF346" i="2"/>
  <c r="AF345" i="2"/>
  <c r="AF344" i="2"/>
  <c r="AF343" i="2"/>
  <c r="AF342" i="2"/>
  <c r="AF341" i="2"/>
  <c r="AF340" i="2"/>
  <c r="AF339" i="2"/>
  <c r="AF338" i="2"/>
  <c r="AF337" i="2"/>
  <c r="AF336" i="2"/>
  <c r="AF335" i="2"/>
  <c r="AF334" i="2"/>
  <c r="AF333" i="2"/>
  <c r="AF332" i="2"/>
  <c r="AF331" i="2"/>
  <c r="AF330" i="2"/>
  <c r="AF329" i="2"/>
  <c r="AF328" i="2"/>
  <c r="AF327" i="2"/>
  <c r="AF326" i="2"/>
  <c r="AF325" i="2"/>
  <c r="AF324" i="2"/>
  <c r="AF323" i="2"/>
  <c r="AF322" i="2"/>
  <c r="AF321" i="2"/>
  <c r="AF320" i="2"/>
  <c r="AF319" i="2"/>
  <c r="AF318" i="2"/>
  <c r="AF317" i="2"/>
  <c r="AF316" i="2"/>
  <c r="AF315" i="2"/>
  <c r="AF314" i="2"/>
  <c r="AF313" i="2"/>
  <c r="AF312" i="2"/>
  <c r="AF311" i="2"/>
  <c r="AF310" i="2"/>
  <c r="AF309" i="2"/>
  <c r="AF308" i="2"/>
  <c r="AF307" i="2"/>
  <c r="AF306" i="2"/>
  <c r="AF305" i="2"/>
  <c r="AF304" i="2"/>
  <c r="AF303" i="2"/>
  <c r="AF302" i="2"/>
  <c r="AF301" i="2"/>
  <c r="AF300" i="2"/>
  <c r="AF299" i="2"/>
  <c r="AF298" i="2"/>
  <c r="AF297" i="2"/>
  <c r="AF296" i="2"/>
  <c r="AF295" i="2"/>
  <c r="AF294" i="2"/>
  <c r="AF293" i="2"/>
  <c r="AF292" i="2"/>
  <c r="AF291" i="2"/>
  <c r="AF290" i="2"/>
  <c r="AF289" i="2"/>
  <c r="AF288" i="2"/>
  <c r="AF287" i="2"/>
  <c r="AF286" i="2"/>
  <c r="AF285" i="2"/>
  <c r="AF284" i="2"/>
  <c r="AF283" i="2"/>
  <c r="AF282" i="2"/>
  <c r="AF281" i="2"/>
  <c r="AF280" i="2"/>
  <c r="AF279" i="2"/>
  <c r="AF278" i="2"/>
  <c r="AF277" i="2"/>
  <c r="AF276" i="2"/>
  <c r="AF275" i="2"/>
  <c r="AF274" i="2"/>
  <c r="AF273" i="2"/>
  <c r="AF272" i="2"/>
  <c r="AF271" i="2"/>
  <c r="AF270" i="2"/>
  <c r="AF269" i="2"/>
  <c r="AF268" i="2"/>
  <c r="AF267" i="2"/>
  <c r="AF266" i="2"/>
  <c r="AF265" i="2"/>
  <c r="AF264" i="2"/>
  <c r="AF263" i="2"/>
  <c r="AF262" i="2"/>
  <c r="AF261" i="2"/>
  <c r="AF260" i="2"/>
  <c r="AF259" i="2"/>
  <c r="AF258" i="2"/>
  <c r="AF257" i="2"/>
  <c r="AF256" i="2"/>
  <c r="AF255" i="2"/>
  <c r="AF254" i="2"/>
  <c r="AF253" i="2"/>
  <c r="AF252" i="2"/>
  <c r="AF251" i="2"/>
  <c r="AF250" i="2"/>
  <c r="AF249" i="2"/>
  <c r="AF248" i="2"/>
  <c r="AF247" i="2"/>
  <c r="AF246" i="2"/>
  <c r="AF245" i="2"/>
  <c r="AF244" i="2"/>
  <c r="AF243" i="2"/>
  <c r="AF242" i="2"/>
  <c r="AF241" i="2"/>
  <c r="AF240" i="2"/>
  <c r="AF239" i="2"/>
  <c r="AF238" i="2"/>
  <c r="AF237" i="2"/>
  <c r="AF236" i="2"/>
  <c r="AF235" i="2"/>
  <c r="AF234" i="2"/>
  <c r="AF233" i="2"/>
  <c r="AF232" i="2"/>
  <c r="AF231" i="2"/>
  <c r="AF230" i="2"/>
  <c r="AF229" i="2"/>
  <c r="AF228" i="2"/>
  <c r="AF227" i="2"/>
  <c r="AF226" i="2"/>
  <c r="AF225" i="2"/>
  <c r="AF224" i="2"/>
  <c r="AF223" i="2"/>
  <c r="AF222" i="2"/>
  <c r="AF221" i="2"/>
  <c r="AF220" i="2"/>
  <c r="AF219" i="2"/>
  <c r="AF218" i="2"/>
  <c r="AF217" i="2"/>
  <c r="AF216" i="2"/>
  <c r="AF215" i="2"/>
  <c r="AF214" i="2"/>
  <c r="AF213" i="2"/>
  <c r="AF212" i="2"/>
  <c r="AF211" i="2"/>
  <c r="AF210" i="2"/>
  <c r="AF209" i="2"/>
  <c r="AF208" i="2"/>
  <c r="AF207" i="2"/>
  <c r="AF206" i="2"/>
  <c r="AF205" i="2"/>
  <c r="AF204" i="2"/>
  <c r="AF203" i="2"/>
  <c r="AF202" i="2"/>
  <c r="AF201" i="2"/>
  <c r="AF200" i="2"/>
  <c r="AF199" i="2"/>
  <c r="AF198" i="2"/>
  <c r="AF197" i="2"/>
  <c r="AF196" i="2"/>
  <c r="AF195" i="2"/>
  <c r="AF194" i="2"/>
  <c r="AF193" i="2"/>
  <c r="AF192" i="2"/>
  <c r="AF191" i="2"/>
  <c r="AF190" i="2"/>
  <c r="AF189" i="2"/>
  <c r="AF188" i="2"/>
  <c r="AF187" i="2"/>
  <c r="AF186" i="2"/>
  <c r="AF185" i="2"/>
  <c r="AF184" i="2"/>
  <c r="AF183" i="2"/>
  <c r="AF182" i="2"/>
  <c r="AF181" i="2"/>
  <c r="AF180" i="2"/>
  <c r="AF179" i="2"/>
  <c r="AF178" i="2"/>
  <c r="AF177" i="2"/>
  <c r="AF176" i="2"/>
  <c r="AF175" i="2"/>
  <c r="AF174" i="2"/>
  <c r="AF173" i="2"/>
  <c r="AF172" i="2"/>
  <c r="AF171" i="2"/>
  <c r="AF170" i="2"/>
  <c r="AF169" i="2"/>
  <c r="AF168" i="2"/>
  <c r="AF167" i="2"/>
  <c r="AF166" i="2"/>
  <c r="AF165" i="2"/>
  <c r="AF164" i="2"/>
  <c r="AF163" i="2"/>
  <c r="AF162" i="2"/>
  <c r="AF161" i="2"/>
  <c r="AF160" i="2"/>
  <c r="AF159" i="2"/>
  <c r="AF158" i="2"/>
  <c r="AF157" i="2"/>
  <c r="AF156" i="2"/>
  <c r="AF155" i="2"/>
  <c r="AF154" i="2"/>
  <c r="AF153" i="2"/>
  <c r="AF152" i="2"/>
  <c r="AF151" i="2"/>
  <c r="AF150" i="2"/>
  <c r="AF149" i="2"/>
  <c r="AF148" i="2"/>
  <c r="AF147" i="2"/>
  <c r="AF146" i="2"/>
  <c r="AF145" i="2"/>
  <c r="AF144" i="2"/>
  <c r="AF143" i="2"/>
  <c r="AF142" i="2"/>
  <c r="AF141" i="2"/>
  <c r="AF140" i="2"/>
  <c r="AF139" i="2"/>
  <c r="AF138" i="2"/>
  <c r="AF137" i="2"/>
  <c r="AF136" i="2"/>
  <c r="AF135" i="2"/>
  <c r="AF134" i="2"/>
  <c r="AF133" i="2"/>
  <c r="AF132" i="2"/>
  <c r="AF131" i="2"/>
  <c r="AF130" i="2"/>
  <c r="AF129" i="2"/>
  <c r="AF128" i="2"/>
  <c r="AF127" i="2"/>
  <c r="AF126" i="2"/>
  <c r="AF125" i="2"/>
  <c r="AF124" i="2"/>
  <c r="AF123" i="2"/>
  <c r="AF122" i="2"/>
  <c r="AF121" i="2"/>
  <c r="AF120" i="2"/>
  <c r="AF119" i="2"/>
  <c r="AF118" i="2"/>
  <c r="AF117" i="2"/>
  <c r="AF116" i="2"/>
  <c r="AF115" i="2"/>
  <c r="AF114" i="2"/>
  <c r="AF113" i="2"/>
  <c r="AF112" i="2"/>
  <c r="AF111" i="2"/>
  <c r="AF110" i="2"/>
  <c r="AF109" i="2"/>
  <c r="AF108" i="2"/>
  <c r="AF107" i="2"/>
  <c r="AF106" i="2"/>
  <c r="AF105" i="2"/>
  <c r="AF104" i="2"/>
  <c r="AF103" i="2"/>
  <c r="AF102" i="2"/>
  <c r="AF101" i="2"/>
  <c r="AF100" i="2"/>
  <c r="AF99" i="2"/>
  <c r="AF98" i="2"/>
  <c r="AF97" i="2"/>
  <c r="AF96" i="2"/>
  <c r="AF95" i="2"/>
  <c r="AF94" i="2"/>
  <c r="AF93" i="2"/>
  <c r="AF92" i="2"/>
  <c r="AF91" i="2"/>
  <c r="AF90" i="2"/>
  <c r="AF89" i="2"/>
  <c r="AF88" i="2"/>
  <c r="AF87" i="2"/>
  <c r="AF86" i="2"/>
  <c r="AF85" i="2"/>
  <c r="AF84" i="2"/>
  <c r="AF83" i="2"/>
  <c r="AF82" i="2"/>
  <c r="AF81" i="2"/>
  <c r="AF80" i="2"/>
  <c r="AF79" i="2"/>
  <c r="AF78" i="2"/>
  <c r="AF77" i="2"/>
  <c r="AF76" i="2"/>
  <c r="AF75" i="2"/>
  <c r="AF74" i="2"/>
  <c r="AF73" i="2"/>
  <c r="AF72" i="2"/>
  <c r="AF71" i="2"/>
  <c r="AF70" i="2"/>
  <c r="AF69" i="2"/>
  <c r="AF68" i="2"/>
  <c r="AF67" i="2"/>
  <c r="AF66" i="2"/>
  <c r="AF65" i="2"/>
  <c r="AF64" i="2"/>
  <c r="AF63" i="2"/>
  <c r="AF62" i="2"/>
  <c r="AF61" i="2"/>
  <c r="AF60" i="2"/>
  <c r="AF59" i="2"/>
  <c r="AF58" i="2"/>
  <c r="AF57" i="2"/>
  <c r="AF56" i="2"/>
  <c r="AF55" i="2"/>
  <c r="AF54" i="2"/>
  <c r="AF53" i="2"/>
  <c r="AF52" i="2"/>
  <c r="AF51" i="2"/>
  <c r="AF50" i="2"/>
  <c r="AF49" i="2"/>
  <c r="AF48" i="2"/>
  <c r="AF47" i="2"/>
  <c r="AF46" i="2"/>
  <c r="AF45" i="2"/>
  <c r="AF44" i="2"/>
  <c r="AF43" i="2"/>
  <c r="AF42" i="2"/>
  <c r="AF41" i="2"/>
  <c r="AF40" i="2"/>
  <c r="AF39" i="2"/>
  <c r="AF38" i="2"/>
  <c r="AF37" i="2"/>
  <c r="AF36" i="2"/>
  <c r="AF35" i="2"/>
  <c r="AF34" i="2"/>
  <c r="AF33" i="2"/>
  <c r="AF32" i="2"/>
  <c r="AF31" i="2"/>
  <c r="AF30" i="2"/>
  <c r="AF29" i="2"/>
  <c r="AF28" i="2"/>
  <c r="AF27" i="2"/>
  <c r="AF26" i="2"/>
  <c r="AF25" i="2"/>
  <c r="AF24" i="2"/>
  <c r="AF23" i="2"/>
  <c r="AE1002" i="2"/>
  <c r="AE1001" i="2"/>
  <c r="AE1000" i="2"/>
  <c r="AE999" i="2"/>
  <c r="AE998" i="2"/>
  <c r="AE997" i="2"/>
  <c r="AE996" i="2"/>
  <c r="AE995" i="2"/>
  <c r="AE994" i="2"/>
  <c r="AE993" i="2"/>
  <c r="AE992" i="2"/>
  <c r="AE991" i="2"/>
  <c r="AE990" i="2"/>
  <c r="AE989" i="2"/>
  <c r="AE988" i="2"/>
  <c r="AE987" i="2"/>
  <c r="AE986" i="2"/>
  <c r="AE985" i="2"/>
  <c r="AE984" i="2"/>
  <c r="AE983" i="2"/>
  <c r="AE982" i="2"/>
  <c r="AE981" i="2"/>
  <c r="AE980" i="2"/>
  <c r="AE979" i="2"/>
  <c r="AE978" i="2"/>
  <c r="AE977" i="2"/>
  <c r="AE976" i="2"/>
  <c r="AE975" i="2"/>
  <c r="AE974" i="2"/>
  <c r="AE973" i="2"/>
  <c r="AE972" i="2"/>
  <c r="AE971" i="2"/>
  <c r="AE970" i="2"/>
  <c r="AE969" i="2"/>
  <c r="AE968" i="2"/>
  <c r="AE967" i="2"/>
  <c r="AE966" i="2"/>
  <c r="AE965" i="2"/>
  <c r="AE964" i="2"/>
  <c r="AE963" i="2"/>
  <c r="AE962" i="2"/>
  <c r="AE961" i="2"/>
  <c r="AE960" i="2"/>
  <c r="AE959" i="2"/>
  <c r="AE958" i="2"/>
  <c r="AE957" i="2"/>
  <c r="AE956" i="2"/>
  <c r="AE955" i="2"/>
  <c r="AE954" i="2"/>
  <c r="AE953" i="2"/>
  <c r="AE952" i="2"/>
  <c r="AE951" i="2"/>
  <c r="AE950" i="2"/>
  <c r="AE949" i="2"/>
  <c r="AE948" i="2"/>
  <c r="AE947" i="2"/>
  <c r="AE946" i="2"/>
  <c r="AE945" i="2"/>
  <c r="AE944" i="2"/>
  <c r="AE943" i="2"/>
  <c r="AE942" i="2"/>
  <c r="AE941" i="2"/>
  <c r="AE940" i="2"/>
  <c r="AE939" i="2"/>
  <c r="AE938" i="2"/>
  <c r="AE937" i="2"/>
  <c r="AE936" i="2"/>
  <c r="AE935" i="2"/>
  <c r="AE934" i="2"/>
  <c r="AE933" i="2"/>
  <c r="AE932" i="2"/>
  <c r="AE931" i="2"/>
  <c r="AE930" i="2"/>
  <c r="AE929" i="2"/>
  <c r="AE928" i="2"/>
  <c r="AE927" i="2"/>
  <c r="AE926" i="2"/>
  <c r="AE925" i="2"/>
  <c r="AE924" i="2"/>
  <c r="AE923" i="2"/>
  <c r="AE922" i="2"/>
  <c r="AE921" i="2"/>
  <c r="AE920" i="2"/>
  <c r="AE919" i="2"/>
  <c r="AE918" i="2"/>
  <c r="AE917" i="2"/>
  <c r="AE916" i="2"/>
  <c r="AE915" i="2"/>
  <c r="AE914" i="2"/>
  <c r="AE913" i="2"/>
  <c r="AE912" i="2"/>
  <c r="AE911" i="2"/>
  <c r="AE910" i="2"/>
  <c r="AE909" i="2"/>
  <c r="AE908" i="2"/>
  <c r="AE907" i="2"/>
  <c r="AE906" i="2"/>
  <c r="AE905" i="2"/>
  <c r="AE904" i="2"/>
  <c r="AE903" i="2"/>
  <c r="AE902" i="2"/>
  <c r="AE901" i="2"/>
  <c r="AE900" i="2"/>
  <c r="AE899" i="2"/>
  <c r="AE898" i="2"/>
  <c r="AE897" i="2"/>
  <c r="AE896" i="2"/>
  <c r="AE895" i="2"/>
  <c r="AE894" i="2"/>
  <c r="AE893" i="2"/>
  <c r="AE892" i="2"/>
  <c r="AE891" i="2"/>
  <c r="AE890" i="2"/>
  <c r="AE889" i="2"/>
  <c r="AE888" i="2"/>
  <c r="AE887" i="2"/>
  <c r="AE886" i="2"/>
  <c r="AE885" i="2"/>
  <c r="AE884" i="2"/>
  <c r="AE883" i="2"/>
  <c r="AE882" i="2"/>
  <c r="AE881" i="2"/>
  <c r="AE880" i="2"/>
  <c r="AE879" i="2"/>
  <c r="AE878" i="2"/>
  <c r="AE877" i="2"/>
  <c r="AE876" i="2"/>
  <c r="AE875" i="2"/>
  <c r="AE874" i="2"/>
  <c r="AE873" i="2"/>
  <c r="AE872" i="2"/>
  <c r="AE871" i="2"/>
  <c r="AE870" i="2"/>
  <c r="AE869" i="2"/>
  <c r="AE868" i="2"/>
  <c r="AE867" i="2"/>
  <c r="AE866" i="2"/>
  <c r="AE865" i="2"/>
  <c r="AE864" i="2"/>
  <c r="AE863" i="2"/>
  <c r="AE862" i="2"/>
  <c r="AE861" i="2"/>
  <c r="AE860" i="2"/>
  <c r="AE859" i="2"/>
  <c r="AE858" i="2"/>
  <c r="AE857" i="2"/>
  <c r="AE856" i="2"/>
  <c r="AE855" i="2"/>
  <c r="AE854" i="2"/>
  <c r="AE853" i="2"/>
  <c r="AE852" i="2"/>
  <c r="AE851" i="2"/>
  <c r="AE850" i="2"/>
  <c r="AE849" i="2"/>
  <c r="AE848" i="2"/>
  <c r="AE847" i="2"/>
  <c r="AE846" i="2"/>
  <c r="AE845" i="2"/>
  <c r="AE844" i="2"/>
  <c r="AE843" i="2"/>
  <c r="AE842" i="2"/>
  <c r="AE841" i="2"/>
  <c r="AE840" i="2"/>
  <c r="AE839" i="2"/>
  <c r="AE838" i="2"/>
  <c r="AE837" i="2"/>
  <c r="AE836" i="2"/>
  <c r="AE835" i="2"/>
  <c r="AE834" i="2"/>
  <c r="AE833" i="2"/>
  <c r="AE832" i="2"/>
  <c r="AE831" i="2"/>
  <c r="AE830" i="2"/>
  <c r="AE829" i="2"/>
  <c r="AE828" i="2"/>
  <c r="AE827" i="2"/>
  <c r="AE826" i="2"/>
  <c r="AE825" i="2"/>
  <c r="AE824" i="2"/>
  <c r="AE823" i="2"/>
  <c r="AE822" i="2"/>
  <c r="AE821" i="2"/>
  <c r="AE820" i="2"/>
  <c r="AE819" i="2"/>
  <c r="AE818" i="2"/>
  <c r="AE817" i="2"/>
  <c r="AE816" i="2"/>
  <c r="AE815" i="2"/>
  <c r="AE814" i="2"/>
  <c r="AE813" i="2"/>
  <c r="AE812" i="2"/>
  <c r="AE811" i="2"/>
  <c r="AE810" i="2"/>
  <c r="AE809" i="2"/>
  <c r="AE808" i="2"/>
  <c r="AE807" i="2"/>
  <c r="AE806" i="2"/>
  <c r="AE805" i="2"/>
  <c r="AE804" i="2"/>
  <c r="AE803" i="2"/>
  <c r="AE802" i="2"/>
  <c r="AE801" i="2"/>
  <c r="AE800" i="2"/>
  <c r="AE799" i="2"/>
  <c r="AE798" i="2"/>
  <c r="AE797" i="2"/>
  <c r="AE796" i="2"/>
  <c r="AE795" i="2"/>
  <c r="AE794" i="2"/>
  <c r="AE793" i="2"/>
  <c r="AE792" i="2"/>
  <c r="AE791" i="2"/>
  <c r="AE790" i="2"/>
  <c r="AE789" i="2"/>
  <c r="AE788" i="2"/>
  <c r="AE787" i="2"/>
  <c r="AE786" i="2"/>
  <c r="AE785" i="2"/>
  <c r="AE784" i="2"/>
  <c r="AE783" i="2"/>
  <c r="AE782" i="2"/>
  <c r="AE781" i="2"/>
  <c r="AE780" i="2"/>
  <c r="AE779" i="2"/>
  <c r="AE778" i="2"/>
  <c r="AE777" i="2"/>
  <c r="AE776" i="2"/>
  <c r="AE775" i="2"/>
  <c r="AE774" i="2"/>
  <c r="AE773" i="2"/>
  <c r="AE772" i="2"/>
  <c r="AE771" i="2"/>
  <c r="AE770" i="2"/>
  <c r="AE769" i="2"/>
  <c r="AE768" i="2"/>
  <c r="AE767" i="2"/>
  <c r="AE766" i="2"/>
  <c r="AE765" i="2"/>
  <c r="AE764" i="2"/>
  <c r="AE763" i="2"/>
  <c r="AE762" i="2"/>
  <c r="AE761" i="2"/>
  <c r="AE760" i="2"/>
  <c r="AE759" i="2"/>
  <c r="AE758" i="2"/>
  <c r="AE757" i="2"/>
  <c r="AE756" i="2"/>
  <c r="AE755" i="2"/>
  <c r="AE754" i="2"/>
  <c r="AE753" i="2"/>
  <c r="AE752" i="2"/>
  <c r="AE751" i="2"/>
  <c r="AE750" i="2"/>
  <c r="AE749" i="2"/>
  <c r="AE748" i="2"/>
  <c r="AE747" i="2"/>
  <c r="AE746" i="2"/>
  <c r="AE745" i="2"/>
  <c r="AE744" i="2"/>
  <c r="AE743" i="2"/>
  <c r="AE742" i="2"/>
  <c r="AE741" i="2"/>
  <c r="AE740" i="2"/>
  <c r="AE739" i="2"/>
  <c r="AE738" i="2"/>
  <c r="AE737" i="2"/>
  <c r="AE736" i="2"/>
  <c r="AE735" i="2"/>
  <c r="AE734" i="2"/>
  <c r="AE733" i="2"/>
  <c r="AE732" i="2"/>
  <c r="AE731" i="2"/>
  <c r="AE730" i="2"/>
  <c r="AE729" i="2"/>
  <c r="AE728" i="2"/>
  <c r="AE727" i="2"/>
  <c r="AE726" i="2"/>
  <c r="AE725" i="2"/>
  <c r="AE724" i="2"/>
  <c r="AE723" i="2"/>
  <c r="AE722" i="2"/>
  <c r="AE721" i="2"/>
  <c r="AE720" i="2"/>
  <c r="AE719" i="2"/>
  <c r="AE718" i="2"/>
  <c r="AE717" i="2"/>
  <c r="AE716" i="2"/>
  <c r="AE715" i="2"/>
  <c r="AE714" i="2"/>
  <c r="AE713" i="2"/>
  <c r="AE712" i="2"/>
  <c r="AE711" i="2"/>
  <c r="AE710" i="2"/>
  <c r="AE709" i="2"/>
  <c r="AE708" i="2"/>
  <c r="AE707" i="2"/>
  <c r="AE706" i="2"/>
  <c r="AE705" i="2"/>
  <c r="AE704" i="2"/>
  <c r="AE703" i="2"/>
  <c r="AE702" i="2"/>
  <c r="AE701" i="2"/>
  <c r="AE700" i="2"/>
  <c r="AE699" i="2"/>
  <c r="AE698" i="2"/>
  <c r="AE697" i="2"/>
  <c r="AE696" i="2"/>
  <c r="AE695" i="2"/>
  <c r="AE694" i="2"/>
  <c r="AE693" i="2"/>
  <c r="AE692" i="2"/>
  <c r="AE691" i="2"/>
  <c r="AE690" i="2"/>
  <c r="AE689" i="2"/>
  <c r="AE688" i="2"/>
  <c r="AE687" i="2"/>
  <c r="AE686" i="2"/>
  <c r="AE685" i="2"/>
  <c r="AE684" i="2"/>
  <c r="AE683" i="2"/>
  <c r="AE682" i="2"/>
  <c r="AE681" i="2"/>
  <c r="AE680" i="2"/>
  <c r="AE679" i="2"/>
  <c r="AE678" i="2"/>
  <c r="AE677" i="2"/>
  <c r="AE676" i="2"/>
  <c r="AE675" i="2"/>
  <c r="AE674" i="2"/>
  <c r="AE673" i="2"/>
  <c r="AE672" i="2"/>
  <c r="AE671" i="2"/>
  <c r="AE670" i="2"/>
  <c r="AE669" i="2"/>
  <c r="AE668" i="2"/>
  <c r="AE667" i="2"/>
  <c r="AE666" i="2"/>
  <c r="AE665" i="2"/>
  <c r="AE664" i="2"/>
  <c r="AE663" i="2"/>
  <c r="AE662" i="2"/>
  <c r="AE661" i="2"/>
  <c r="AE660" i="2"/>
  <c r="AE659" i="2"/>
  <c r="AE658" i="2"/>
  <c r="AE657" i="2"/>
  <c r="AE656" i="2"/>
  <c r="AE655" i="2"/>
  <c r="AE654" i="2"/>
  <c r="AE653" i="2"/>
  <c r="AE652" i="2"/>
  <c r="AE651" i="2"/>
  <c r="AE650" i="2"/>
  <c r="AE649" i="2"/>
  <c r="AE648" i="2"/>
  <c r="AE647" i="2"/>
  <c r="AE646" i="2"/>
  <c r="AE645" i="2"/>
  <c r="AE644" i="2"/>
  <c r="AE643" i="2"/>
  <c r="AE642" i="2"/>
  <c r="AE641" i="2"/>
  <c r="AE640" i="2"/>
  <c r="AE639" i="2"/>
  <c r="AE638" i="2"/>
  <c r="AE637" i="2"/>
  <c r="AE636" i="2"/>
  <c r="AE635" i="2"/>
  <c r="AE634" i="2"/>
  <c r="AE633" i="2"/>
  <c r="AE632" i="2"/>
  <c r="AE631" i="2"/>
  <c r="AE630" i="2"/>
  <c r="AE629" i="2"/>
  <c r="AE628" i="2"/>
  <c r="AE627" i="2"/>
  <c r="AE626" i="2"/>
  <c r="AE625" i="2"/>
  <c r="AE624" i="2"/>
  <c r="AE623" i="2"/>
  <c r="AE622" i="2"/>
  <c r="AE621" i="2"/>
  <c r="AE620" i="2"/>
  <c r="AE619" i="2"/>
  <c r="AE618" i="2"/>
  <c r="AE617" i="2"/>
  <c r="AE616" i="2"/>
  <c r="AE615" i="2"/>
  <c r="AE614" i="2"/>
  <c r="AE613" i="2"/>
  <c r="AE612" i="2"/>
  <c r="AE611" i="2"/>
  <c r="AE610" i="2"/>
  <c r="AE609" i="2"/>
  <c r="AE608" i="2"/>
  <c r="AE607" i="2"/>
  <c r="AE606" i="2"/>
  <c r="AE605" i="2"/>
  <c r="AE604" i="2"/>
  <c r="AE603" i="2"/>
  <c r="AE602" i="2"/>
  <c r="AE601" i="2"/>
  <c r="AE600" i="2"/>
  <c r="AE599" i="2"/>
  <c r="AE598" i="2"/>
  <c r="AE597" i="2"/>
  <c r="AE596" i="2"/>
  <c r="AE595" i="2"/>
  <c r="AE594" i="2"/>
  <c r="AE593" i="2"/>
  <c r="AE592" i="2"/>
  <c r="AE591" i="2"/>
  <c r="AE590" i="2"/>
  <c r="AE589" i="2"/>
  <c r="AE588" i="2"/>
  <c r="AE587" i="2"/>
  <c r="AE586" i="2"/>
  <c r="AE585" i="2"/>
  <c r="AE584" i="2"/>
  <c r="AE583" i="2"/>
  <c r="AE582" i="2"/>
  <c r="AE581" i="2"/>
  <c r="AE580" i="2"/>
  <c r="AE579" i="2"/>
  <c r="AE578" i="2"/>
  <c r="AE577" i="2"/>
  <c r="AE576" i="2"/>
  <c r="AE575" i="2"/>
  <c r="AE574" i="2"/>
  <c r="AE573" i="2"/>
  <c r="AE572" i="2"/>
  <c r="AE571" i="2"/>
  <c r="AE570" i="2"/>
  <c r="AE569" i="2"/>
  <c r="AE568" i="2"/>
  <c r="AE567" i="2"/>
  <c r="AE566" i="2"/>
  <c r="AE565" i="2"/>
  <c r="AE564" i="2"/>
  <c r="AE563" i="2"/>
  <c r="AE562" i="2"/>
  <c r="AE561" i="2"/>
  <c r="AE560" i="2"/>
  <c r="AE559" i="2"/>
  <c r="AE558" i="2"/>
  <c r="AE557" i="2"/>
  <c r="AE556" i="2"/>
  <c r="AE555" i="2"/>
  <c r="AE554" i="2"/>
  <c r="AE553" i="2"/>
  <c r="AE552" i="2"/>
  <c r="AE551" i="2"/>
  <c r="AE550" i="2"/>
  <c r="AE549" i="2"/>
  <c r="AE548" i="2"/>
  <c r="AE547" i="2"/>
  <c r="AE546" i="2"/>
  <c r="AE545" i="2"/>
  <c r="AE544" i="2"/>
  <c r="AE543" i="2"/>
  <c r="AE542" i="2"/>
  <c r="AE541" i="2"/>
  <c r="AE540" i="2"/>
  <c r="AE539" i="2"/>
  <c r="AE538" i="2"/>
  <c r="AE537" i="2"/>
  <c r="AE536" i="2"/>
  <c r="AE535" i="2"/>
  <c r="AE534" i="2"/>
  <c r="AE533" i="2"/>
  <c r="AE532" i="2"/>
  <c r="AE531" i="2"/>
  <c r="AE530" i="2"/>
  <c r="AE529" i="2"/>
  <c r="AE528" i="2"/>
  <c r="AE527" i="2"/>
  <c r="AE526" i="2"/>
  <c r="AE525" i="2"/>
  <c r="AE524" i="2"/>
  <c r="AE523" i="2"/>
  <c r="AE522" i="2"/>
  <c r="AE521" i="2"/>
  <c r="AE520" i="2"/>
  <c r="AE519" i="2"/>
  <c r="AE518" i="2"/>
  <c r="AE517" i="2"/>
  <c r="AE516" i="2"/>
  <c r="AE515" i="2"/>
  <c r="AE514" i="2"/>
  <c r="AE513" i="2"/>
  <c r="AE512" i="2"/>
  <c r="AE511" i="2"/>
  <c r="AE510" i="2"/>
  <c r="AE509" i="2"/>
  <c r="AE508" i="2"/>
  <c r="AE507" i="2"/>
  <c r="AE506" i="2"/>
  <c r="AE505" i="2"/>
  <c r="AE504" i="2"/>
  <c r="AE503" i="2"/>
  <c r="AE502" i="2"/>
  <c r="AE501" i="2"/>
  <c r="AE500" i="2"/>
  <c r="AE499" i="2"/>
  <c r="AE498" i="2"/>
  <c r="AE497" i="2"/>
  <c r="AE496" i="2"/>
  <c r="AE495" i="2"/>
  <c r="AE494" i="2"/>
  <c r="AE493" i="2"/>
  <c r="AE492" i="2"/>
  <c r="AE491" i="2"/>
  <c r="AE490" i="2"/>
  <c r="AE489" i="2"/>
  <c r="AE488" i="2"/>
  <c r="AE487" i="2"/>
  <c r="AE486" i="2"/>
  <c r="AE485" i="2"/>
  <c r="AE484" i="2"/>
  <c r="AE483" i="2"/>
  <c r="AE482" i="2"/>
  <c r="AE481" i="2"/>
  <c r="AE480" i="2"/>
  <c r="AE479" i="2"/>
  <c r="AE478" i="2"/>
  <c r="AE477" i="2"/>
  <c r="AE476" i="2"/>
  <c r="AE475" i="2"/>
  <c r="AE474" i="2"/>
  <c r="AE473" i="2"/>
  <c r="AE472" i="2"/>
  <c r="AE471" i="2"/>
  <c r="AE470" i="2"/>
  <c r="AE469" i="2"/>
  <c r="AE468" i="2"/>
  <c r="AE467" i="2"/>
  <c r="AE466" i="2"/>
  <c r="AE465" i="2"/>
  <c r="AE464" i="2"/>
  <c r="AE463" i="2"/>
  <c r="AE462" i="2"/>
  <c r="AE461" i="2"/>
  <c r="AE460" i="2"/>
  <c r="AE459" i="2"/>
  <c r="AE458" i="2"/>
  <c r="AE457" i="2"/>
  <c r="AE456" i="2"/>
  <c r="AE455" i="2"/>
  <c r="AE454" i="2"/>
  <c r="AE453" i="2"/>
  <c r="AE452" i="2"/>
  <c r="AE451" i="2"/>
  <c r="AE450" i="2"/>
  <c r="AE449" i="2"/>
  <c r="AE448" i="2"/>
  <c r="AE447" i="2"/>
  <c r="AE446" i="2"/>
  <c r="AE445" i="2"/>
  <c r="AE444" i="2"/>
  <c r="AE443" i="2"/>
  <c r="AE442" i="2"/>
  <c r="AE441" i="2"/>
  <c r="AE440" i="2"/>
  <c r="AE439" i="2"/>
  <c r="AE438" i="2"/>
  <c r="AE437" i="2"/>
  <c r="AE436" i="2"/>
  <c r="AE435" i="2"/>
  <c r="AE434" i="2"/>
  <c r="AE433" i="2"/>
  <c r="AE432" i="2"/>
  <c r="AE431" i="2"/>
  <c r="AE430" i="2"/>
  <c r="AE429" i="2"/>
  <c r="AE428" i="2"/>
  <c r="AE427" i="2"/>
  <c r="AE426" i="2"/>
  <c r="AE425" i="2"/>
  <c r="AE424" i="2"/>
  <c r="AE423" i="2"/>
  <c r="AE422" i="2"/>
  <c r="AE421" i="2"/>
  <c r="AE420" i="2"/>
  <c r="AE419" i="2"/>
  <c r="AE418" i="2"/>
  <c r="AE417" i="2"/>
  <c r="AE416" i="2"/>
  <c r="AE415" i="2"/>
  <c r="AE414" i="2"/>
  <c r="AE413" i="2"/>
  <c r="AE412" i="2"/>
  <c r="AE411" i="2"/>
  <c r="AE410" i="2"/>
  <c r="AE409" i="2"/>
  <c r="AE408" i="2"/>
  <c r="AE407" i="2"/>
  <c r="AE406" i="2"/>
  <c r="AE405" i="2"/>
  <c r="AE404" i="2"/>
  <c r="AE403" i="2"/>
  <c r="AE402" i="2"/>
  <c r="AE401" i="2"/>
  <c r="AE400" i="2"/>
  <c r="AE399" i="2"/>
  <c r="AE398" i="2"/>
  <c r="AE397" i="2"/>
  <c r="AE396" i="2"/>
  <c r="AE395" i="2"/>
  <c r="AE394" i="2"/>
  <c r="AE393" i="2"/>
  <c r="AE392" i="2"/>
  <c r="AE391" i="2"/>
  <c r="AE390" i="2"/>
  <c r="AE389" i="2"/>
  <c r="AE388" i="2"/>
  <c r="AE387" i="2"/>
  <c r="AE386" i="2"/>
  <c r="AE385" i="2"/>
  <c r="AE384" i="2"/>
  <c r="AE383" i="2"/>
  <c r="AE382" i="2"/>
  <c r="AE381" i="2"/>
  <c r="AE380" i="2"/>
  <c r="AE379" i="2"/>
  <c r="AE378" i="2"/>
  <c r="AE377" i="2"/>
  <c r="AE376" i="2"/>
  <c r="AE375" i="2"/>
  <c r="AE374" i="2"/>
  <c r="AE373" i="2"/>
  <c r="AE372" i="2"/>
  <c r="AE371" i="2"/>
  <c r="AE370" i="2"/>
  <c r="AE369" i="2"/>
  <c r="AE368" i="2"/>
  <c r="AE367" i="2"/>
  <c r="AE366" i="2"/>
  <c r="AE365" i="2"/>
  <c r="AE364" i="2"/>
  <c r="AE363" i="2"/>
  <c r="AE362" i="2"/>
  <c r="AE361" i="2"/>
  <c r="AE360" i="2"/>
  <c r="AE359" i="2"/>
  <c r="AE358" i="2"/>
  <c r="AE357" i="2"/>
  <c r="AE356" i="2"/>
  <c r="AE355" i="2"/>
  <c r="AE354" i="2"/>
  <c r="AE353" i="2"/>
  <c r="AE352" i="2"/>
  <c r="AE351" i="2"/>
  <c r="AE350" i="2"/>
  <c r="AE349" i="2"/>
  <c r="AE348" i="2"/>
  <c r="AE347" i="2"/>
  <c r="AE346" i="2"/>
  <c r="AE345" i="2"/>
  <c r="AE344" i="2"/>
  <c r="AE343" i="2"/>
  <c r="AE342" i="2"/>
  <c r="AE341" i="2"/>
  <c r="AE340" i="2"/>
  <c r="AE339" i="2"/>
  <c r="AE338" i="2"/>
  <c r="AE337" i="2"/>
  <c r="AE336" i="2"/>
  <c r="AE335" i="2"/>
  <c r="AE334" i="2"/>
  <c r="AE333" i="2"/>
  <c r="AE332" i="2"/>
  <c r="AE331" i="2"/>
  <c r="AE330" i="2"/>
  <c r="AE329" i="2"/>
  <c r="AE328" i="2"/>
  <c r="AE327" i="2"/>
  <c r="AE326" i="2"/>
  <c r="AE325" i="2"/>
  <c r="AE324" i="2"/>
  <c r="AE323" i="2"/>
  <c r="AE322" i="2"/>
  <c r="AE321" i="2"/>
  <c r="AE320" i="2"/>
  <c r="AE319" i="2"/>
  <c r="AE318" i="2"/>
  <c r="AE317" i="2"/>
  <c r="AE316" i="2"/>
  <c r="AE315" i="2"/>
  <c r="AE314" i="2"/>
  <c r="AE313" i="2"/>
  <c r="AE312" i="2"/>
  <c r="AE311" i="2"/>
  <c r="AE310" i="2"/>
  <c r="AE309" i="2"/>
  <c r="AE308" i="2"/>
  <c r="AE307" i="2"/>
  <c r="AE306" i="2"/>
  <c r="AE305" i="2"/>
  <c r="AE304" i="2"/>
  <c r="AE303" i="2"/>
  <c r="AE302" i="2"/>
  <c r="AE301" i="2"/>
  <c r="AE300" i="2"/>
  <c r="AE299" i="2"/>
  <c r="AE298" i="2"/>
  <c r="AE297" i="2"/>
  <c r="AE296" i="2"/>
  <c r="AE295" i="2"/>
  <c r="AE294" i="2"/>
  <c r="AE293" i="2"/>
  <c r="AE292" i="2"/>
  <c r="AE291" i="2"/>
  <c r="AE290" i="2"/>
  <c r="AE289" i="2"/>
  <c r="AE288" i="2"/>
  <c r="AE287" i="2"/>
  <c r="AE286" i="2"/>
  <c r="AE285" i="2"/>
  <c r="AE284" i="2"/>
  <c r="AE283" i="2"/>
  <c r="AE282" i="2"/>
  <c r="AE281" i="2"/>
  <c r="AE280" i="2"/>
  <c r="AE279" i="2"/>
  <c r="AE278" i="2"/>
  <c r="AE277" i="2"/>
  <c r="AE276" i="2"/>
  <c r="AE275" i="2"/>
  <c r="AE274" i="2"/>
  <c r="AE273" i="2"/>
  <c r="AE272" i="2"/>
  <c r="AE271" i="2"/>
  <c r="AE270" i="2"/>
  <c r="AE269" i="2"/>
  <c r="AE268" i="2"/>
  <c r="AE267" i="2"/>
  <c r="AE266" i="2"/>
  <c r="AE265" i="2"/>
  <c r="AE264" i="2"/>
  <c r="AE263" i="2"/>
  <c r="AE262" i="2"/>
  <c r="AE261" i="2"/>
  <c r="AE260" i="2"/>
  <c r="AE259" i="2"/>
  <c r="AE258" i="2"/>
  <c r="AE257" i="2"/>
  <c r="AE256" i="2"/>
  <c r="AE255" i="2"/>
  <c r="AE254" i="2"/>
  <c r="AE253" i="2"/>
  <c r="AE252" i="2"/>
  <c r="AE251" i="2"/>
  <c r="AE250" i="2"/>
  <c r="AE249" i="2"/>
  <c r="AE248" i="2"/>
  <c r="AE247" i="2"/>
  <c r="AE246" i="2"/>
  <c r="AE245" i="2"/>
  <c r="AE244" i="2"/>
  <c r="AE243" i="2"/>
  <c r="AE242" i="2"/>
  <c r="AE241" i="2"/>
  <c r="AE240" i="2"/>
  <c r="AE239" i="2"/>
  <c r="AE238" i="2"/>
  <c r="AE237" i="2"/>
  <c r="AE236" i="2"/>
  <c r="AE235" i="2"/>
  <c r="AE234" i="2"/>
  <c r="AE233" i="2"/>
  <c r="AE232" i="2"/>
  <c r="AE231" i="2"/>
  <c r="AE230" i="2"/>
  <c r="AE229" i="2"/>
  <c r="AE228" i="2"/>
  <c r="AE227" i="2"/>
  <c r="AE226" i="2"/>
  <c r="AE225" i="2"/>
  <c r="AE224" i="2"/>
  <c r="AE223" i="2"/>
  <c r="AE222" i="2"/>
  <c r="AE221" i="2"/>
  <c r="AE220" i="2"/>
  <c r="AE219" i="2"/>
  <c r="AE218" i="2"/>
  <c r="AE217" i="2"/>
  <c r="AE216" i="2"/>
  <c r="AE215" i="2"/>
  <c r="AE214" i="2"/>
  <c r="AE213" i="2"/>
  <c r="AE212" i="2"/>
  <c r="AE211" i="2"/>
  <c r="AE210" i="2"/>
  <c r="AE209" i="2"/>
  <c r="AE208" i="2"/>
  <c r="AE207" i="2"/>
  <c r="AE206" i="2"/>
  <c r="AE205" i="2"/>
  <c r="AE204" i="2"/>
  <c r="AE203" i="2"/>
  <c r="AE202" i="2"/>
  <c r="AE201" i="2"/>
  <c r="AE200" i="2"/>
  <c r="AE199" i="2"/>
  <c r="AE198" i="2"/>
  <c r="AE197" i="2"/>
  <c r="AE196" i="2"/>
  <c r="AE195" i="2"/>
  <c r="AE194" i="2"/>
  <c r="AE193" i="2"/>
  <c r="AE192" i="2"/>
  <c r="AE191" i="2"/>
  <c r="AE190" i="2"/>
  <c r="AE189" i="2"/>
  <c r="AE188" i="2"/>
  <c r="AE187" i="2"/>
  <c r="AE186" i="2"/>
  <c r="AE185" i="2"/>
  <c r="AE184" i="2"/>
  <c r="AE183" i="2"/>
  <c r="AE182" i="2"/>
  <c r="AE181" i="2"/>
  <c r="AE180" i="2"/>
  <c r="AE179" i="2"/>
  <c r="AE178" i="2"/>
  <c r="AE177" i="2"/>
  <c r="AE176" i="2"/>
  <c r="AE175" i="2"/>
  <c r="AE174" i="2"/>
  <c r="AE173" i="2"/>
  <c r="AE172" i="2"/>
  <c r="AE171" i="2"/>
  <c r="AE170" i="2"/>
  <c r="AE169" i="2"/>
  <c r="AE168" i="2"/>
  <c r="AE167" i="2"/>
  <c r="AE166" i="2"/>
  <c r="AE165" i="2"/>
  <c r="AE164" i="2"/>
  <c r="AE163" i="2"/>
  <c r="AE162" i="2"/>
  <c r="AE161" i="2"/>
  <c r="AE160" i="2"/>
  <c r="AE159" i="2"/>
  <c r="AE158" i="2"/>
  <c r="AE157" i="2"/>
  <c r="AE156" i="2"/>
  <c r="AE155" i="2"/>
  <c r="AE154" i="2"/>
  <c r="AE153" i="2"/>
  <c r="AE152" i="2"/>
  <c r="AE151" i="2"/>
  <c r="AE150" i="2"/>
  <c r="AE149" i="2"/>
  <c r="AE148" i="2"/>
  <c r="AE147" i="2"/>
  <c r="AE146" i="2"/>
  <c r="AE145" i="2"/>
  <c r="AE144" i="2"/>
  <c r="AE143" i="2"/>
  <c r="AE142" i="2"/>
  <c r="AE141" i="2"/>
  <c r="AE140" i="2"/>
  <c r="AE139" i="2"/>
  <c r="AE138" i="2"/>
  <c r="AE137" i="2"/>
  <c r="AE136" i="2"/>
  <c r="AE135" i="2"/>
  <c r="AE134" i="2"/>
  <c r="AE133" i="2"/>
  <c r="AE132" i="2"/>
  <c r="AE131" i="2"/>
  <c r="AE130" i="2"/>
  <c r="AE129" i="2"/>
  <c r="AE128" i="2"/>
  <c r="AE127" i="2"/>
  <c r="AE126" i="2"/>
  <c r="AE125" i="2"/>
  <c r="AE124" i="2"/>
  <c r="AE123" i="2"/>
  <c r="AE122" i="2"/>
  <c r="AE121" i="2"/>
  <c r="AE120" i="2"/>
  <c r="AE119" i="2"/>
  <c r="AE118" i="2"/>
  <c r="AE117" i="2"/>
  <c r="AE116" i="2"/>
  <c r="AE115" i="2"/>
  <c r="AE114" i="2"/>
  <c r="AE113" i="2"/>
  <c r="AE112" i="2"/>
  <c r="AE111" i="2"/>
  <c r="AE110" i="2"/>
  <c r="AE109" i="2"/>
  <c r="AE108" i="2"/>
  <c r="AE107" i="2"/>
  <c r="AE106" i="2"/>
  <c r="AE105" i="2"/>
  <c r="AE104" i="2"/>
  <c r="AE103" i="2"/>
  <c r="AE102" i="2"/>
  <c r="AE101" i="2"/>
  <c r="AE100" i="2"/>
  <c r="AE99" i="2"/>
  <c r="AE98" i="2"/>
  <c r="AE97" i="2"/>
  <c r="AE96" i="2"/>
  <c r="AE95" i="2"/>
  <c r="AE94" i="2"/>
  <c r="AE93" i="2"/>
  <c r="AE92" i="2"/>
  <c r="AE91" i="2"/>
  <c r="AE90" i="2"/>
  <c r="AE89" i="2"/>
  <c r="AE88" i="2"/>
  <c r="AE87" i="2"/>
  <c r="AE86" i="2"/>
  <c r="AE85" i="2"/>
  <c r="AE84" i="2"/>
  <c r="AE83" i="2"/>
  <c r="AE82" i="2"/>
  <c r="AE81" i="2"/>
  <c r="AE80" i="2"/>
  <c r="AE79" i="2"/>
  <c r="AE78" i="2"/>
  <c r="AE77" i="2"/>
  <c r="AE76" i="2"/>
  <c r="AE75" i="2"/>
  <c r="AE74" i="2"/>
  <c r="AE73" i="2"/>
  <c r="AE72" i="2"/>
  <c r="AE71" i="2"/>
  <c r="AE70" i="2"/>
  <c r="AE69" i="2"/>
  <c r="AE68" i="2"/>
  <c r="AE67" i="2"/>
  <c r="AE66" i="2"/>
  <c r="AE65" i="2"/>
  <c r="AE64" i="2"/>
  <c r="AE63" i="2"/>
  <c r="AE62" i="2"/>
  <c r="AE61" i="2"/>
  <c r="AE60" i="2"/>
  <c r="AE59" i="2"/>
  <c r="AE58" i="2"/>
  <c r="AE57" i="2"/>
  <c r="AE56" i="2"/>
  <c r="AE55" i="2"/>
  <c r="AE54" i="2"/>
  <c r="AE53" i="2"/>
  <c r="AE52" i="2"/>
  <c r="AE51" i="2"/>
  <c r="AE50" i="2"/>
  <c r="AE49" i="2"/>
  <c r="AE48" i="2"/>
  <c r="AE47" i="2"/>
  <c r="AE46" i="2"/>
  <c r="AE45" i="2"/>
  <c r="AE44" i="2"/>
  <c r="AE43" i="2"/>
  <c r="AE42" i="2"/>
  <c r="AE41" i="2"/>
  <c r="AE40" i="2"/>
  <c r="AE39" i="2"/>
  <c r="AE38" i="2"/>
  <c r="AE37" i="2"/>
  <c r="AE36" i="2"/>
  <c r="AE35" i="2"/>
  <c r="AE34" i="2"/>
  <c r="AE33" i="2"/>
  <c r="AE32" i="2"/>
  <c r="AE31" i="2"/>
  <c r="AE30" i="2"/>
  <c r="AE29" i="2"/>
  <c r="AE28" i="2"/>
  <c r="AE27" i="2"/>
  <c r="AE26" i="2"/>
  <c r="AE25" i="2"/>
  <c r="AE24" i="2"/>
  <c r="AE23" i="2"/>
  <c r="AE22" i="2"/>
  <c r="AF22" i="2" s="1"/>
  <c r="AE21" i="2"/>
  <c r="AF21" i="2"/>
  <c r="AE20" i="2"/>
  <c r="AF20" i="2" s="1"/>
  <c r="AD1002" i="2"/>
  <c r="AD1001" i="2"/>
  <c r="AD1000" i="2"/>
  <c r="AD999" i="2"/>
  <c r="AD998" i="2"/>
  <c r="AD997" i="2"/>
  <c r="AD996" i="2"/>
  <c r="AD995" i="2"/>
  <c r="AD994" i="2"/>
  <c r="AD993" i="2"/>
  <c r="AD992" i="2"/>
  <c r="AD991" i="2"/>
  <c r="AD990" i="2"/>
  <c r="AD989" i="2"/>
  <c r="AD988" i="2"/>
  <c r="AD987" i="2"/>
  <c r="AD986" i="2"/>
  <c r="AD985" i="2"/>
  <c r="AD984" i="2"/>
  <c r="AD983" i="2"/>
  <c r="AD982" i="2"/>
  <c r="AD981" i="2"/>
  <c r="AD980" i="2"/>
  <c r="AD979" i="2"/>
  <c r="AD978" i="2"/>
  <c r="AD977" i="2"/>
  <c r="AD976" i="2"/>
  <c r="AD975" i="2"/>
  <c r="AD974" i="2"/>
  <c r="AD973" i="2"/>
  <c r="AD972" i="2"/>
  <c r="AD971" i="2"/>
  <c r="AD970" i="2"/>
  <c r="AD969" i="2"/>
  <c r="AD968" i="2"/>
  <c r="AD967" i="2"/>
  <c r="AD966" i="2"/>
  <c r="AD965" i="2"/>
  <c r="AD964" i="2"/>
  <c r="AD963" i="2"/>
  <c r="AD962" i="2"/>
  <c r="AD961" i="2"/>
  <c r="AD960" i="2"/>
  <c r="AD959" i="2"/>
  <c r="AD958" i="2"/>
  <c r="AD957" i="2"/>
  <c r="AD956" i="2"/>
  <c r="AD955" i="2"/>
  <c r="AD954" i="2"/>
  <c r="AD953" i="2"/>
  <c r="AD952" i="2"/>
  <c r="AD951" i="2"/>
  <c r="AD950" i="2"/>
  <c r="AD949" i="2"/>
  <c r="AD948" i="2"/>
  <c r="AD947" i="2"/>
  <c r="AD946" i="2"/>
  <c r="AD945" i="2"/>
  <c r="AD944" i="2"/>
  <c r="AD943" i="2"/>
  <c r="AD942" i="2"/>
  <c r="AD941" i="2"/>
  <c r="AD940" i="2"/>
  <c r="AD939" i="2"/>
  <c r="AD938" i="2"/>
  <c r="AD937" i="2"/>
  <c r="AD936" i="2"/>
  <c r="AD935" i="2"/>
  <c r="AD934" i="2"/>
  <c r="AD933" i="2"/>
  <c r="AD932" i="2"/>
  <c r="AD931" i="2"/>
  <c r="AD930" i="2"/>
  <c r="AD929" i="2"/>
  <c r="AD928" i="2"/>
  <c r="AD927" i="2"/>
  <c r="AD926" i="2"/>
  <c r="AD925" i="2"/>
  <c r="AD924" i="2"/>
  <c r="AD923" i="2"/>
  <c r="AD922" i="2"/>
  <c r="AD921" i="2"/>
  <c r="AD920" i="2"/>
  <c r="AD919" i="2"/>
  <c r="AD918" i="2"/>
  <c r="AD917" i="2"/>
  <c r="AD916" i="2"/>
  <c r="AD915" i="2"/>
  <c r="AD914" i="2"/>
  <c r="AD913" i="2"/>
  <c r="AD912" i="2"/>
  <c r="AD911" i="2"/>
  <c r="AD910" i="2"/>
  <c r="AD909" i="2"/>
  <c r="AD908" i="2"/>
  <c r="AD907" i="2"/>
  <c r="AD906" i="2"/>
  <c r="AD905" i="2"/>
  <c r="AD904" i="2"/>
  <c r="AD903" i="2"/>
  <c r="AD902" i="2"/>
  <c r="AD901" i="2"/>
  <c r="AD900" i="2"/>
  <c r="AD899" i="2"/>
  <c r="AD898" i="2"/>
  <c r="AD897" i="2"/>
  <c r="AD896" i="2"/>
  <c r="AD895" i="2"/>
  <c r="AD894" i="2"/>
  <c r="AD893" i="2"/>
  <c r="AD892" i="2"/>
  <c r="AD891" i="2"/>
  <c r="AD890" i="2"/>
  <c r="AD889" i="2"/>
  <c r="AD888" i="2"/>
  <c r="AD887" i="2"/>
  <c r="AD886" i="2"/>
  <c r="AD885" i="2"/>
  <c r="AD884" i="2"/>
  <c r="AD883" i="2"/>
  <c r="AD882" i="2"/>
  <c r="AD881" i="2"/>
  <c r="AD880" i="2"/>
  <c r="AD879" i="2"/>
  <c r="AD878" i="2"/>
  <c r="AD877" i="2"/>
  <c r="AD876" i="2"/>
  <c r="AD875" i="2"/>
  <c r="AD874" i="2"/>
  <c r="AD873" i="2"/>
  <c r="AD872" i="2"/>
  <c r="AD871" i="2"/>
  <c r="AD870" i="2"/>
  <c r="AD869" i="2"/>
  <c r="AD868" i="2"/>
  <c r="AD867" i="2"/>
  <c r="AD866" i="2"/>
  <c r="AD865" i="2"/>
  <c r="AD864" i="2"/>
  <c r="AD863" i="2"/>
  <c r="AD862" i="2"/>
  <c r="AD861" i="2"/>
  <c r="AD860" i="2"/>
  <c r="AD859" i="2"/>
  <c r="AD858" i="2"/>
  <c r="AD857" i="2"/>
  <c r="AD856" i="2"/>
  <c r="AD855" i="2"/>
  <c r="AD854" i="2"/>
  <c r="AD853" i="2"/>
  <c r="AD852" i="2"/>
  <c r="AD851" i="2"/>
  <c r="AD850" i="2"/>
  <c r="AD849" i="2"/>
  <c r="AD848" i="2"/>
  <c r="AD847" i="2"/>
  <c r="AD846" i="2"/>
  <c r="AD845" i="2"/>
  <c r="AD844" i="2"/>
  <c r="AD843" i="2"/>
  <c r="AD842" i="2"/>
  <c r="AD841" i="2"/>
  <c r="AD840" i="2"/>
  <c r="AD839" i="2"/>
  <c r="AD838" i="2"/>
  <c r="AD837" i="2"/>
  <c r="AD836" i="2"/>
  <c r="AD835" i="2"/>
  <c r="AD834" i="2"/>
  <c r="AD833" i="2"/>
  <c r="AD832" i="2"/>
  <c r="AD831" i="2"/>
  <c r="AD830" i="2"/>
  <c r="AD829" i="2"/>
  <c r="AD828" i="2"/>
  <c r="AD827" i="2"/>
  <c r="AD826" i="2"/>
  <c r="AD825" i="2"/>
  <c r="AD824" i="2"/>
  <c r="AD823" i="2"/>
  <c r="AD822" i="2"/>
  <c r="AD821" i="2"/>
  <c r="AD820" i="2"/>
  <c r="AD819" i="2"/>
  <c r="AD818" i="2"/>
  <c r="AD817" i="2"/>
  <c r="AD816" i="2"/>
  <c r="AD815" i="2"/>
  <c r="AD814" i="2"/>
  <c r="AD813" i="2"/>
  <c r="AD812" i="2"/>
  <c r="AD811" i="2"/>
  <c r="AD810" i="2"/>
  <c r="AD809" i="2"/>
  <c r="AD808" i="2"/>
  <c r="AD807" i="2"/>
  <c r="AD806" i="2"/>
  <c r="AD805" i="2"/>
  <c r="AD804" i="2"/>
  <c r="AD803" i="2"/>
  <c r="AD802" i="2"/>
  <c r="AD801" i="2"/>
  <c r="AD800" i="2"/>
  <c r="AD799" i="2"/>
  <c r="AD798" i="2"/>
  <c r="AD797" i="2"/>
  <c r="AD796" i="2"/>
  <c r="AD795" i="2"/>
  <c r="AD794" i="2"/>
  <c r="AD793" i="2"/>
  <c r="AD792" i="2"/>
  <c r="AD791" i="2"/>
  <c r="AD790" i="2"/>
  <c r="AD789" i="2"/>
  <c r="AD788" i="2"/>
  <c r="AD787" i="2"/>
  <c r="AD786" i="2"/>
  <c r="AD785" i="2"/>
  <c r="AD784" i="2"/>
  <c r="AD783" i="2"/>
  <c r="AD782" i="2"/>
  <c r="AD781" i="2"/>
  <c r="AD780" i="2"/>
  <c r="AD779" i="2"/>
  <c r="AD778" i="2"/>
  <c r="AD777" i="2"/>
  <c r="AD776" i="2"/>
  <c r="AD775" i="2"/>
  <c r="AD774" i="2"/>
  <c r="AD773" i="2"/>
  <c r="AD772" i="2"/>
  <c r="AD771" i="2"/>
  <c r="AD770" i="2"/>
  <c r="AD769" i="2"/>
  <c r="AD768" i="2"/>
  <c r="AD767" i="2"/>
  <c r="AD766" i="2"/>
  <c r="AD765" i="2"/>
  <c r="AD764" i="2"/>
  <c r="AD763" i="2"/>
  <c r="AD762" i="2"/>
  <c r="AD761" i="2"/>
  <c r="AD760" i="2"/>
  <c r="AD759" i="2"/>
  <c r="AD758" i="2"/>
  <c r="AD757" i="2"/>
  <c r="AD756" i="2"/>
  <c r="AD755" i="2"/>
  <c r="AD754" i="2"/>
  <c r="AD753" i="2"/>
  <c r="AD752" i="2"/>
  <c r="AD751" i="2"/>
  <c r="AD750" i="2"/>
  <c r="AD749" i="2"/>
  <c r="AD748" i="2"/>
  <c r="AD747" i="2"/>
  <c r="AD746" i="2"/>
  <c r="AD745" i="2"/>
  <c r="AD744" i="2"/>
  <c r="AD743" i="2"/>
  <c r="AD742" i="2"/>
  <c r="AD741" i="2"/>
  <c r="AD740" i="2"/>
  <c r="AD739" i="2"/>
  <c r="AD738" i="2"/>
  <c r="AD737" i="2"/>
  <c r="AD736" i="2"/>
  <c r="AD735" i="2"/>
  <c r="AD734" i="2"/>
  <c r="AD733" i="2"/>
  <c r="AD732" i="2"/>
  <c r="AD731" i="2"/>
  <c r="AD730" i="2"/>
  <c r="AD729" i="2"/>
  <c r="AD728" i="2"/>
  <c r="AD727" i="2"/>
  <c r="AD726" i="2"/>
  <c r="AD725" i="2"/>
  <c r="AD724" i="2"/>
  <c r="AD723" i="2"/>
  <c r="AD722" i="2"/>
  <c r="AD721" i="2"/>
  <c r="AD720" i="2"/>
  <c r="AD719" i="2"/>
  <c r="AD718" i="2"/>
  <c r="AD717" i="2"/>
  <c r="AD716" i="2"/>
  <c r="AD715" i="2"/>
  <c r="AD714" i="2"/>
  <c r="AD713" i="2"/>
  <c r="AD712" i="2"/>
  <c r="AD711" i="2"/>
  <c r="AD710" i="2"/>
  <c r="AD709" i="2"/>
  <c r="AD708" i="2"/>
  <c r="AD707" i="2"/>
  <c r="AD706" i="2"/>
  <c r="AD705" i="2"/>
  <c r="AD704" i="2"/>
  <c r="AD703" i="2"/>
  <c r="AD702" i="2"/>
  <c r="AD701" i="2"/>
  <c r="AD700" i="2"/>
  <c r="AD699" i="2"/>
  <c r="AD698" i="2"/>
  <c r="AD697" i="2"/>
  <c r="AD696" i="2"/>
  <c r="AD695" i="2"/>
  <c r="AD694" i="2"/>
  <c r="AD693" i="2"/>
  <c r="AD692" i="2"/>
  <c r="AD691" i="2"/>
  <c r="AD690" i="2"/>
  <c r="AD689" i="2"/>
  <c r="AD688" i="2"/>
  <c r="AD687" i="2"/>
  <c r="AD686" i="2"/>
  <c r="AD685" i="2"/>
  <c r="AD684" i="2"/>
  <c r="AD683" i="2"/>
  <c r="AD682" i="2"/>
  <c r="AD681" i="2"/>
  <c r="AD680" i="2"/>
  <c r="AD679" i="2"/>
  <c r="AD678" i="2"/>
  <c r="AD677" i="2"/>
  <c r="AD676" i="2"/>
  <c r="AD675" i="2"/>
  <c r="AD674" i="2"/>
  <c r="AD673" i="2"/>
  <c r="AD672" i="2"/>
  <c r="AD671" i="2"/>
  <c r="AD670" i="2"/>
  <c r="AD669" i="2"/>
  <c r="AD668" i="2"/>
  <c r="AD667" i="2"/>
  <c r="AD666" i="2"/>
  <c r="AD665" i="2"/>
  <c r="AD664" i="2"/>
  <c r="AD663" i="2"/>
  <c r="AD662" i="2"/>
  <c r="AD661" i="2"/>
  <c r="AD660" i="2"/>
  <c r="AD659" i="2"/>
  <c r="AD658" i="2"/>
  <c r="AD657" i="2"/>
  <c r="AD656" i="2"/>
  <c r="AD655" i="2"/>
  <c r="AD654" i="2"/>
  <c r="AD653" i="2"/>
  <c r="AD652" i="2"/>
  <c r="AD651" i="2"/>
  <c r="AD650" i="2"/>
  <c r="AD649" i="2"/>
  <c r="AD648" i="2"/>
  <c r="AD647" i="2"/>
  <c r="AD646" i="2"/>
  <c r="AD645" i="2"/>
  <c r="AD644" i="2"/>
  <c r="AD643" i="2"/>
  <c r="AD642" i="2"/>
  <c r="AD641" i="2"/>
  <c r="AD640" i="2"/>
  <c r="AD639" i="2"/>
  <c r="AD638" i="2"/>
  <c r="AD637" i="2"/>
  <c r="AD636" i="2"/>
  <c r="AD635" i="2"/>
  <c r="AD634" i="2"/>
  <c r="AD633" i="2"/>
  <c r="AD632" i="2"/>
  <c r="AD631" i="2"/>
  <c r="AD630" i="2"/>
  <c r="AD629" i="2"/>
  <c r="AD628" i="2"/>
  <c r="AD627" i="2"/>
  <c r="AD626" i="2"/>
  <c r="AD625" i="2"/>
  <c r="AD624" i="2"/>
  <c r="AD623" i="2"/>
  <c r="AD622" i="2"/>
  <c r="AD621" i="2"/>
  <c r="AD620" i="2"/>
  <c r="AD619" i="2"/>
  <c r="AD618" i="2"/>
  <c r="AD617" i="2"/>
  <c r="AD616" i="2"/>
  <c r="AD615" i="2"/>
  <c r="AD614" i="2"/>
  <c r="AD613" i="2"/>
  <c r="AD612" i="2"/>
  <c r="AD611" i="2"/>
  <c r="AD610" i="2"/>
  <c r="AD609" i="2"/>
  <c r="AD608" i="2"/>
  <c r="AD607" i="2"/>
  <c r="AD606" i="2"/>
  <c r="AD605" i="2"/>
  <c r="AD604" i="2"/>
  <c r="AD603" i="2"/>
  <c r="AD602" i="2"/>
  <c r="AD601" i="2"/>
  <c r="AD600" i="2"/>
  <c r="AD599" i="2"/>
  <c r="AD598" i="2"/>
  <c r="AD597" i="2"/>
  <c r="AD596" i="2"/>
  <c r="AD595" i="2"/>
  <c r="AD594" i="2"/>
  <c r="AD593" i="2"/>
  <c r="AD592" i="2"/>
  <c r="AD591" i="2"/>
  <c r="AD590" i="2"/>
  <c r="AD589" i="2"/>
  <c r="AD588" i="2"/>
  <c r="AD587" i="2"/>
  <c r="AD586" i="2"/>
  <c r="AD585" i="2"/>
  <c r="AD584" i="2"/>
  <c r="AD583" i="2"/>
  <c r="AD582" i="2"/>
  <c r="AD581" i="2"/>
  <c r="AD580" i="2"/>
  <c r="AD579" i="2"/>
  <c r="AD578" i="2"/>
  <c r="AD577" i="2"/>
  <c r="AD576" i="2"/>
  <c r="AD575" i="2"/>
  <c r="AD574" i="2"/>
  <c r="AD573" i="2"/>
  <c r="AD572" i="2"/>
  <c r="AD571" i="2"/>
  <c r="AD570" i="2"/>
  <c r="AD569" i="2"/>
  <c r="AD568" i="2"/>
  <c r="AD567" i="2"/>
  <c r="AD566" i="2"/>
  <c r="AD565" i="2"/>
  <c r="AD564" i="2"/>
  <c r="AD563" i="2"/>
  <c r="AD562" i="2"/>
  <c r="AD561" i="2"/>
  <c r="AD560" i="2"/>
  <c r="AD559" i="2"/>
  <c r="AD558" i="2"/>
  <c r="AD557" i="2"/>
  <c r="AD556" i="2"/>
  <c r="AD555" i="2"/>
  <c r="AD554" i="2"/>
  <c r="AD553" i="2"/>
  <c r="AD552" i="2"/>
  <c r="AD551" i="2"/>
  <c r="AD550" i="2"/>
  <c r="AD549" i="2"/>
  <c r="AD548" i="2"/>
  <c r="AD547" i="2"/>
  <c r="AD546" i="2"/>
  <c r="AD545" i="2"/>
  <c r="AD544" i="2"/>
  <c r="AD543" i="2"/>
  <c r="AD542" i="2"/>
  <c r="AD541" i="2"/>
  <c r="AD540" i="2"/>
  <c r="AD539" i="2"/>
  <c r="AD538" i="2"/>
  <c r="AD537" i="2"/>
  <c r="AD536" i="2"/>
  <c r="AD535" i="2"/>
  <c r="AD534" i="2"/>
  <c r="AD533" i="2"/>
  <c r="AD532" i="2"/>
  <c r="AD531" i="2"/>
  <c r="AD530" i="2"/>
  <c r="AD529" i="2"/>
  <c r="AD528" i="2"/>
  <c r="AD527" i="2"/>
  <c r="AD526" i="2"/>
  <c r="AD525" i="2"/>
  <c r="AD524" i="2"/>
  <c r="AD523" i="2"/>
  <c r="AD522" i="2"/>
  <c r="AD521" i="2"/>
  <c r="AD520" i="2"/>
  <c r="AD519" i="2"/>
  <c r="AD518" i="2"/>
  <c r="AD517" i="2"/>
  <c r="AD516" i="2"/>
  <c r="AD515" i="2"/>
  <c r="AD514" i="2"/>
  <c r="AD513" i="2"/>
  <c r="AD512" i="2"/>
  <c r="AD511" i="2"/>
  <c r="AD510" i="2"/>
  <c r="AD509" i="2"/>
  <c r="AD508" i="2"/>
  <c r="AD507" i="2"/>
  <c r="AD506" i="2"/>
  <c r="AD505" i="2"/>
  <c r="AD504" i="2"/>
  <c r="AD503" i="2"/>
  <c r="AD502" i="2"/>
  <c r="AD501" i="2"/>
  <c r="AD500" i="2"/>
  <c r="AD499" i="2"/>
  <c r="AD498" i="2"/>
  <c r="AD497" i="2"/>
  <c r="AD496" i="2"/>
  <c r="AD495" i="2"/>
  <c r="AD494" i="2"/>
  <c r="AD493" i="2"/>
  <c r="AD492" i="2"/>
  <c r="AD491" i="2"/>
  <c r="AD490" i="2"/>
  <c r="AD489" i="2"/>
  <c r="AD488" i="2"/>
  <c r="AD487" i="2"/>
  <c r="AD486" i="2"/>
  <c r="AD485" i="2"/>
  <c r="AD484" i="2"/>
  <c r="AD483" i="2"/>
  <c r="AD482" i="2"/>
  <c r="AD481" i="2"/>
  <c r="AD480" i="2"/>
  <c r="AD479" i="2"/>
  <c r="AD478" i="2"/>
  <c r="AD477" i="2"/>
  <c r="AD476" i="2"/>
  <c r="AD475" i="2"/>
  <c r="AD474" i="2"/>
  <c r="AD473" i="2"/>
  <c r="AD472" i="2"/>
  <c r="AD471" i="2"/>
  <c r="AD470" i="2"/>
  <c r="AD469" i="2"/>
  <c r="AD468" i="2"/>
  <c r="AD467" i="2"/>
  <c r="AD466" i="2"/>
  <c r="AD465" i="2"/>
  <c r="AD464" i="2"/>
  <c r="AD463" i="2"/>
  <c r="AD462" i="2"/>
  <c r="AD461" i="2"/>
  <c r="AD460" i="2"/>
  <c r="AD459" i="2"/>
  <c r="AD458" i="2"/>
  <c r="AD457" i="2"/>
  <c r="AD456" i="2"/>
  <c r="AD455" i="2"/>
  <c r="AD454" i="2"/>
  <c r="AD453" i="2"/>
  <c r="AD452" i="2"/>
  <c r="AD451" i="2"/>
  <c r="AD450" i="2"/>
  <c r="AD449" i="2"/>
  <c r="AD448" i="2"/>
  <c r="AD447" i="2"/>
  <c r="AD446" i="2"/>
  <c r="AD445" i="2"/>
  <c r="AD444" i="2"/>
  <c r="AD443" i="2"/>
  <c r="AD442" i="2"/>
  <c r="AD441" i="2"/>
  <c r="AD440" i="2"/>
  <c r="AD439" i="2"/>
  <c r="AD438" i="2"/>
  <c r="AD437" i="2"/>
  <c r="AD436" i="2"/>
  <c r="AD435" i="2"/>
  <c r="AD434" i="2"/>
  <c r="AD433" i="2"/>
  <c r="AD432" i="2"/>
  <c r="AD431" i="2"/>
  <c r="AD430" i="2"/>
  <c r="AD429" i="2"/>
  <c r="AD428" i="2"/>
  <c r="AD427" i="2"/>
  <c r="AD426" i="2"/>
  <c r="AD425" i="2"/>
  <c r="AD424" i="2"/>
  <c r="AD423" i="2"/>
  <c r="AD422" i="2"/>
  <c r="AD421" i="2"/>
  <c r="AD420" i="2"/>
  <c r="AD419" i="2"/>
  <c r="AD418" i="2"/>
  <c r="AD417" i="2"/>
  <c r="AD416" i="2"/>
  <c r="AD415" i="2"/>
  <c r="AD414" i="2"/>
  <c r="AD413" i="2"/>
  <c r="AD412" i="2"/>
  <c r="AD411" i="2"/>
  <c r="AD410" i="2"/>
  <c r="AD409" i="2"/>
  <c r="AD408" i="2"/>
  <c r="AD407" i="2"/>
  <c r="AD406" i="2"/>
  <c r="AD405" i="2"/>
  <c r="AD404" i="2"/>
  <c r="AD403" i="2"/>
  <c r="AD402" i="2"/>
  <c r="AD401" i="2"/>
  <c r="AD400" i="2"/>
  <c r="AD399" i="2"/>
  <c r="AD398" i="2"/>
  <c r="AD397" i="2"/>
  <c r="AD396" i="2"/>
  <c r="AD395" i="2"/>
  <c r="AD394" i="2"/>
  <c r="AD393" i="2"/>
  <c r="AD392" i="2"/>
  <c r="AD391" i="2"/>
  <c r="AD390" i="2"/>
  <c r="AD389" i="2"/>
  <c r="AD388" i="2"/>
  <c r="AD387" i="2"/>
  <c r="AD386" i="2"/>
  <c r="AD385" i="2"/>
  <c r="AD384" i="2"/>
  <c r="AD383" i="2"/>
  <c r="AD382" i="2"/>
  <c r="AD381" i="2"/>
  <c r="AD380" i="2"/>
  <c r="AD379" i="2"/>
  <c r="AD378" i="2"/>
  <c r="AD377" i="2"/>
  <c r="AD376" i="2"/>
  <c r="AD375" i="2"/>
  <c r="AD374" i="2"/>
  <c r="AD373" i="2"/>
  <c r="AD372" i="2"/>
  <c r="AD371" i="2"/>
  <c r="AD370" i="2"/>
  <c r="AD369" i="2"/>
  <c r="AD368" i="2"/>
  <c r="AD367" i="2"/>
  <c r="AD366" i="2"/>
  <c r="AD365" i="2"/>
  <c r="AD364" i="2"/>
  <c r="AD363" i="2"/>
  <c r="AD362" i="2"/>
  <c r="AD361" i="2"/>
  <c r="AD360" i="2"/>
  <c r="AD359" i="2"/>
  <c r="AD358" i="2"/>
  <c r="AD357" i="2"/>
  <c r="AD356" i="2"/>
  <c r="AD355" i="2"/>
  <c r="AD354" i="2"/>
  <c r="AD353" i="2"/>
  <c r="AD352" i="2"/>
  <c r="AD351" i="2"/>
  <c r="AD350" i="2"/>
  <c r="AD349" i="2"/>
  <c r="AD348" i="2"/>
  <c r="AD347" i="2"/>
  <c r="AD346" i="2"/>
  <c r="AD345" i="2"/>
  <c r="AD344" i="2"/>
  <c r="AD343" i="2"/>
  <c r="AD342" i="2"/>
  <c r="AD341" i="2"/>
  <c r="AD340" i="2"/>
  <c r="AD339" i="2"/>
  <c r="AD338" i="2"/>
  <c r="AD337" i="2"/>
  <c r="AD336" i="2"/>
  <c r="AD335" i="2"/>
  <c r="AD334" i="2"/>
  <c r="AD333" i="2"/>
  <c r="AD332" i="2"/>
  <c r="AD331" i="2"/>
  <c r="AD330" i="2"/>
  <c r="AD329" i="2"/>
  <c r="AD328" i="2"/>
  <c r="AD327" i="2"/>
  <c r="AD326" i="2"/>
  <c r="AD325" i="2"/>
  <c r="AD324" i="2"/>
  <c r="AD323" i="2"/>
  <c r="AD322" i="2"/>
  <c r="AD321" i="2"/>
  <c r="AD320" i="2"/>
  <c r="AD319" i="2"/>
  <c r="AD318" i="2"/>
  <c r="AD317" i="2"/>
  <c r="AD316" i="2"/>
  <c r="AD315" i="2"/>
  <c r="AD314" i="2"/>
  <c r="AD313" i="2"/>
  <c r="AD312" i="2"/>
  <c r="AD311" i="2"/>
  <c r="AD310" i="2"/>
  <c r="AD309" i="2"/>
  <c r="AD308" i="2"/>
  <c r="AD307" i="2"/>
  <c r="AD306" i="2"/>
  <c r="AD305" i="2"/>
  <c r="AD304" i="2"/>
  <c r="AD303" i="2"/>
  <c r="AD302" i="2"/>
  <c r="AD301" i="2"/>
  <c r="AD300" i="2"/>
  <c r="AD299" i="2"/>
  <c r="AD298" i="2"/>
  <c r="AD297" i="2"/>
  <c r="AD296" i="2"/>
  <c r="AD295" i="2"/>
  <c r="AD294" i="2"/>
  <c r="AD293" i="2"/>
  <c r="AD292" i="2"/>
  <c r="AD291" i="2"/>
  <c r="AD290" i="2"/>
  <c r="AD289" i="2"/>
  <c r="AD288" i="2"/>
  <c r="AD287" i="2"/>
  <c r="AD286" i="2"/>
  <c r="AD285" i="2"/>
  <c r="AD284" i="2"/>
  <c r="AD283" i="2"/>
  <c r="AD282" i="2"/>
  <c r="AD281" i="2"/>
  <c r="AD280" i="2"/>
  <c r="AD279" i="2"/>
  <c r="AD278" i="2"/>
  <c r="AD277" i="2"/>
  <c r="AD276" i="2"/>
  <c r="AD275" i="2"/>
  <c r="AD274" i="2"/>
  <c r="AD273" i="2"/>
  <c r="AD272" i="2"/>
  <c r="AD271" i="2"/>
  <c r="AD270" i="2"/>
  <c r="AD269" i="2"/>
  <c r="AD268" i="2"/>
  <c r="AD267" i="2"/>
  <c r="AD266" i="2"/>
  <c r="AD265" i="2"/>
  <c r="AD264" i="2"/>
  <c r="AD263" i="2"/>
  <c r="AD262" i="2"/>
  <c r="AD261" i="2"/>
  <c r="AD260" i="2"/>
  <c r="AD259" i="2"/>
  <c r="AD258" i="2"/>
  <c r="AD257" i="2"/>
  <c r="AD256" i="2"/>
  <c r="AD255" i="2"/>
  <c r="AD254" i="2"/>
  <c r="AD253" i="2"/>
  <c r="AD252" i="2"/>
  <c r="AD251" i="2"/>
  <c r="AD250" i="2"/>
  <c r="AD249" i="2"/>
  <c r="AD248" i="2"/>
  <c r="AD247" i="2"/>
  <c r="AD246" i="2"/>
  <c r="AD245" i="2"/>
  <c r="AD244" i="2"/>
  <c r="AD243" i="2"/>
  <c r="AD242" i="2"/>
  <c r="AD241" i="2"/>
  <c r="AD240" i="2"/>
  <c r="AD239" i="2"/>
  <c r="AD238" i="2"/>
  <c r="AD237" i="2"/>
  <c r="AD236" i="2"/>
  <c r="AD235" i="2"/>
  <c r="AD234" i="2"/>
  <c r="AD233" i="2"/>
  <c r="AD232" i="2"/>
  <c r="AD231" i="2"/>
  <c r="AD230" i="2"/>
  <c r="AD229" i="2"/>
  <c r="AD228" i="2"/>
  <c r="AD227" i="2"/>
  <c r="AD226" i="2"/>
  <c r="AD225" i="2"/>
  <c r="AD224" i="2"/>
  <c r="AD223" i="2"/>
  <c r="AD222" i="2"/>
  <c r="AD221" i="2"/>
  <c r="AD220" i="2"/>
  <c r="AD219" i="2"/>
  <c r="AD218" i="2"/>
  <c r="AD217" i="2"/>
  <c r="AD216" i="2"/>
  <c r="AD215" i="2"/>
  <c r="AD214" i="2"/>
  <c r="AD213" i="2"/>
  <c r="AD212" i="2"/>
  <c r="AD211" i="2"/>
  <c r="AD210" i="2"/>
  <c r="AD209" i="2"/>
  <c r="AD208" i="2"/>
  <c r="AD207" i="2"/>
  <c r="AD206" i="2"/>
  <c r="AD205" i="2"/>
  <c r="AD204" i="2"/>
  <c r="AD203" i="2"/>
  <c r="AD202" i="2"/>
  <c r="AD201" i="2"/>
  <c r="AD200" i="2"/>
  <c r="AD199" i="2"/>
  <c r="AD198" i="2"/>
  <c r="AD197" i="2"/>
  <c r="AD196" i="2"/>
  <c r="AD195" i="2"/>
  <c r="AD194" i="2"/>
  <c r="AD193" i="2"/>
  <c r="AD192" i="2"/>
  <c r="AD191" i="2"/>
  <c r="AD190" i="2"/>
  <c r="AD189" i="2"/>
  <c r="AD188" i="2"/>
  <c r="AD187" i="2"/>
  <c r="AD186" i="2"/>
  <c r="AD185" i="2"/>
  <c r="AD184" i="2"/>
  <c r="AD183" i="2"/>
  <c r="AD182" i="2"/>
  <c r="AD181" i="2"/>
  <c r="AD180" i="2"/>
  <c r="AD179" i="2"/>
  <c r="AD178" i="2"/>
  <c r="AD177" i="2"/>
  <c r="AD176" i="2"/>
  <c r="AD175" i="2"/>
  <c r="AD174" i="2"/>
  <c r="AD173" i="2"/>
  <c r="AD172" i="2"/>
  <c r="AD171" i="2"/>
  <c r="AD170" i="2"/>
  <c r="AD169" i="2"/>
  <c r="AD168" i="2"/>
  <c r="AD167" i="2"/>
  <c r="AD166" i="2"/>
  <c r="AD165" i="2"/>
  <c r="AD164" i="2"/>
  <c r="AD163" i="2"/>
  <c r="AD162" i="2"/>
  <c r="AD161" i="2"/>
  <c r="AD160" i="2"/>
  <c r="AD159" i="2"/>
  <c r="AD158" i="2"/>
  <c r="AD157" i="2"/>
  <c r="AD156" i="2"/>
  <c r="AD155" i="2"/>
  <c r="AD154" i="2"/>
  <c r="AD153" i="2"/>
  <c r="AD152" i="2"/>
  <c r="AD151" i="2"/>
  <c r="AD150" i="2"/>
  <c r="AD149" i="2"/>
  <c r="AD148" i="2"/>
  <c r="AD147" i="2"/>
  <c r="AD146" i="2"/>
  <c r="AD145" i="2"/>
  <c r="AD144" i="2"/>
  <c r="AD143" i="2"/>
  <c r="AD142" i="2"/>
  <c r="AD141" i="2"/>
  <c r="AD140" i="2"/>
  <c r="AD139" i="2"/>
  <c r="AD138" i="2"/>
  <c r="AD137" i="2"/>
  <c r="AD136" i="2"/>
  <c r="AD135" i="2"/>
  <c r="AD134" i="2"/>
  <c r="AD133" i="2"/>
  <c r="AD132" i="2"/>
  <c r="AD131" i="2"/>
  <c r="AD130" i="2"/>
  <c r="AD129" i="2"/>
  <c r="AD128" i="2"/>
  <c r="AD127" i="2"/>
  <c r="AD126" i="2"/>
  <c r="AD125" i="2"/>
  <c r="AD124" i="2"/>
  <c r="AD123" i="2"/>
  <c r="AD122" i="2"/>
  <c r="AD121" i="2"/>
  <c r="AD120" i="2"/>
  <c r="AD119" i="2"/>
  <c r="AD118" i="2"/>
  <c r="AD117" i="2"/>
  <c r="AD116" i="2"/>
  <c r="AD115" i="2"/>
  <c r="AD114" i="2"/>
  <c r="AD113" i="2"/>
  <c r="AD112" i="2"/>
  <c r="AD111" i="2"/>
  <c r="AD110" i="2"/>
  <c r="AD109" i="2"/>
  <c r="AD108" i="2"/>
  <c r="AD107" i="2"/>
  <c r="AD106" i="2"/>
  <c r="AD105" i="2"/>
  <c r="AD104" i="2"/>
  <c r="AD103" i="2"/>
  <c r="AD102" i="2"/>
  <c r="AD101" i="2"/>
  <c r="AD100" i="2"/>
  <c r="AD99" i="2"/>
  <c r="AD98" i="2"/>
  <c r="AD97" i="2"/>
  <c r="AD96" i="2"/>
  <c r="AD95" i="2"/>
  <c r="AD94" i="2"/>
  <c r="AD93" i="2"/>
  <c r="AD92" i="2"/>
  <c r="AD91" i="2"/>
  <c r="AD90" i="2"/>
  <c r="AD89" i="2"/>
  <c r="AD88" i="2"/>
  <c r="AD87" i="2"/>
  <c r="AD86" i="2"/>
  <c r="AD85" i="2"/>
  <c r="AD84" i="2"/>
  <c r="AD83" i="2"/>
  <c r="AD82" i="2"/>
  <c r="AD81" i="2"/>
  <c r="AD80" i="2"/>
  <c r="AD79" i="2"/>
  <c r="AD78" i="2"/>
  <c r="AD77" i="2"/>
  <c r="AD76" i="2"/>
  <c r="AD75" i="2"/>
  <c r="AD74" i="2"/>
  <c r="AD73" i="2"/>
  <c r="AD72" i="2"/>
  <c r="AD71" i="2"/>
  <c r="AD70" i="2"/>
  <c r="AD69" i="2"/>
  <c r="AD68" i="2"/>
  <c r="AD67" i="2"/>
  <c r="AD66" i="2"/>
  <c r="AD65" i="2"/>
  <c r="AD64" i="2"/>
  <c r="AD63" i="2"/>
  <c r="AD62" i="2"/>
  <c r="AD61" i="2"/>
  <c r="AD60" i="2"/>
  <c r="AD59" i="2"/>
  <c r="AD58" i="2"/>
  <c r="AD57" i="2"/>
  <c r="AD56" i="2"/>
  <c r="AD55" i="2"/>
  <c r="AD54" i="2"/>
  <c r="AD53" i="2"/>
  <c r="AD52" i="2"/>
  <c r="AD51" i="2"/>
  <c r="AD50" i="2"/>
  <c r="AD49" i="2"/>
  <c r="AD48" i="2"/>
  <c r="AD47" i="2"/>
  <c r="AD46" i="2"/>
  <c r="AD45" i="2"/>
  <c r="AD44" i="2"/>
  <c r="AD43" i="2"/>
  <c r="AD42" i="2"/>
  <c r="AD41" i="2"/>
  <c r="AD40" i="2"/>
  <c r="AD39" i="2"/>
  <c r="AD38" i="2"/>
  <c r="AD37" i="2"/>
  <c r="AD36" i="2"/>
  <c r="AD35" i="2"/>
  <c r="AD34" i="2"/>
  <c r="AD33" i="2"/>
  <c r="AD32" i="2"/>
  <c r="AD31" i="2"/>
  <c r="AD30" i="2"/>
  <c r="AD29" i="2"/>
  <c r="AD28" i="2"/>
  <c r="AD27" i="2"/>
  <c r="AD26" i="2"/>
  <c r="AD25" i="2"/>
  <c r="AD24" i="2"/>
  <c r="AD23" i="2"/>
  <c r="AD22" i="2"/>
  <c r="AI1003" i="6" l="1"/>
  <c r="AI1002" i="6"/>
  <c r="AI1001" i="6"/>
  <c r="AI1000" i="6"/>
  <c r="AI999" i="6"/>
  <c r="AI998" i="6"/>
  <c r="AI997" i="6"/>
  <c r="AI996" i="6"/>
  <c r="AI995" i="6"/>
  <c r="AI994" i="6"/>
  <c r="AI993" i="6"/>
  <c r="AI992" i="6"/>
  <c r="AI991" i="6"/>
  <c r="AI990" i="6"/>
  <c r="AI989" i="6"/>
  <c r="AI988" i="6"/>
  <c r="AI987" i="6"/>
  <c r="AI986" i="6"/>
  <c r="AI985" i="6"/>
  <c r="AI984" i="6"/>
  <c r="AI983" i="6"/>
  <c r="AI982" i="6"/>
  <c r="AI981" i="6"/>
  <c r="AI980" i="6"/>
  <c r="AI979" i="6"/>
  <c r="AI978" i="6"/>
  <c r="AI977" i="6"/>
  <c r="AI976" i="6"/>
  <c r="AI975" i="6"/>
  <c r="AI974" i="6"/>
  <c r="AI973" i="6"/>
  <c r="AI972" i="6"/>
  <c r="AI971" i="6"/>
  <c r="AI970" i="6"/>
  <c r="AI969" i="6"/>
  <c r="AI968" i="6"/>
  <c r="AI967" i="6"/>
  <c r="AI966" i="6"/>
  <c r="AI965" i="6"/>
  <c r="AI964" i="6"/>
  <c r="AI963" i="6"/>
  <c r="AI962" i="6"/>
  <c r="AI961" i="6"/>
  <c r="AI960" i="6"/>
  <c r="AI959" i="6"/>
  <c r="AI958" i="6"/>
  <c r="AI957" i="6"/>
  <c r="AI956" i="6"/>
  <c r="AI955" i="6"/>
  <c r="AI954" i="6"/>
  <c r="AI953" i="6"/>
  <c r="AI952" i="6"/>
  <c r="AI951" i="6"/>
  <c r="AI950" i="6"/>
  <c r="AI949" i="6"/>
  <c r="AI948" i="6"/>
  <c r="AI947" i="6"/>
  <c r="AI946" i="6"/>
  <c r="AI945" i="6"/>
  <c r="AI944" i="6"/>
  <c r="AI943" i="6"/>
  <c r="AI942" i="6"/>
  <c r="AI941" i="6"/>
  <c r="AI940" i="6"/>
  <c r="AI939" i="6"/>
  <c r="AI938" i="6"/>
  <c r="AI937" i="6"/>
  <c r="AI936" i="6"/>
  <c r="AI935" i="6"/>
  <c r="AI934" i="6"/>
  <c r="AI933" i="6"/>
  <c r="AI932" i="6"/>
  <c r="AI931" i="6"/>
  <c r="AI930" i="6"/>
  <c r="AI929" i="6"/>
  <c r="AI928" i="6"/>
  <c r="AI927" i="6"/>
  <c r="AI926" i="6"/>
  <c r="AI925" i="6"/>
  <c r="AI924" i="6"/>
  <c r="AI923" i="6"/>
  <c r="AI922" i="6"/>
  <c r="AI921" i="6"/>
  <c r="AI920" i="6"/>
  <c r="AI919" i="6"/>
  <c r="AI918" i="6"/>
  <c r="AI917" i="6"/>
  <c r="AI916" i="6"/>
  <c r="AI915" i="6"/>
  <c r="AI914" i="6"/>
  <c r="AI913" i="6"/>
  <c r="AI912" i="6"/>
  <c r="AI911" i="6"/>
  <c r="AI910" i="6"/>
  <c r="AI909" i="6"/>
  <c r="AI908" i="6"/>
  <c r="AI907" i="6"/>
  <c r="AI906" i="6"/>
  <c r="AI905" i="6"/>
  <c r="AI904" i="6"/>
  <c r="AI903" i="6"/>
  <c r="AI902" i="6"/>
  <c r="AI901" i="6"/>
  <c r="AI900" i="6"/>
  <c r="AI899" i="6"/>
  <c r="AI898" i="6"/>
  <c r="AI897" i="6"/>
  <c r="AI896" i="6"/>
  <c r="AI895" i="6"/>
  <c r="AI894" i="6"/>
  <c r="AI893" i="6"/>
  <c r="AI892" i="6"/>
  <c r="AI891" i="6"/>
  <c r="AI890" i="6"/>
  <c r="AI889" i="6"/>
  <c r="AI888" i="6"/>
  <c r="AI887" i="6"/>
  <c r="AI886" i="6"/>
  <c r="AI885" i="6"/>
  <c r="AI884" i="6"/>
  <c r="AI883" i="6"/>
  <c r="AI882" i="6"/>
  <c r="AI881" i="6"/>
  <c r="AI880" i="6"/>
  <c r="AI879" i="6"/>
  <c r="AI878" i="6"/>
  <c r="AI877" i="6"/>
  <c r="AI876" i="6"/>
  <c r="AI875" i="6"/>
  <c r="AI874" i="6"/>
  <c r="AI873" i="6"/>
  <c r="AI872" i="6"/>
  <c r="AI871" i="6"/>
  <c r="AI870" i="6"/>
  <c r="AI869" i="6"/>
  <c r="AI868" i="6"/>
  <c r="AI867" i="6"/>
  <c r="AI866" i="6"/>
  <c r="AI865" i="6"/>
  <c r="AI864" i="6"/>
  <c r="AI863" i="6"/>
  <c r="AI862" i="6"/>
  <c r="AI861" i="6"/>
  <c r="AI860" i="6"/>
  <c r="AI859" i="6"/>
  <c r="AI858" i="6"/>
  <c r="AI857" i="6"/>
  <c r="AI856" i="6"/>
  <c r="AI855" i="6"/>
  <c r="AI854" i="6"/>
  <c r="AI853" i="6"/>
  <c r="AI852" i="6"/>
  <c r="AI851" i="6"/>
  <c r="AI850" i="6"/>
  <c r="AI849" i="6"/>
  <c r="AI848" i="6"/>
  <c r="AI847" i="6"/>
  <c r="AI846" i="6"/>
  <c r="AI845" i="6"/>
  <c r="AI844" i="6"/>
  <c r="AI843" i="6"/>
  <c r="AI842" i="6"/>
  <c r="AI841" i="6"/>
  <c r="AI840" i="6"/>
  <c r="AI839" i="6"/>
  <c r="AI838" i="6"/>
  <c r="AI837" i="6"/>
  <c r="AI836" i="6"/>
  <c r="AI835" i="6"/>
  <c r="AI834" i="6"/>
  <c r="AI833" i="6"/>
  <c r="AI832" i="6"/>
  <c r="AI831" i="6"/>
  <c r="AI830" i="6"/>
  <c r="AI829" i="6"/>
  <c r="AI828" i="6"/>
  <c r="AI827" i="6"/>
  <c r="AI826" i="6"/>
  <c r="AI825" i="6"/>
  <c r="AI824" i="6"/>
  <c r="AI823" i="6"/>
  <c r="AI822" i="6"/>
  <c r="AI821" i="6"/>
  <c r="AI820" i="6"/>
  <c r="AI819" i="6"/>
  <c r="AI818" i="6"/>
  <c r="AI817" i="6"/>
  <c r="AI816" i="6"/>
  <c r="AI815" i="6"/>
  <c r="AI814" i="6"/>
  <c r="AI813" i="6"/>
  <c r="AI812" i="6"/>
  <c r="AI811" i="6"/>
  <c r="AI810" i="6"/>
  <c r="AI809" i="6"/>
  <c r="AI808" i="6"/>
  <c r="AI807" i="6"/>
  <c r="AI806" i="6"/>
  <c r="AI805" i="6"/>
  <c r="AI804" i="6"/>
  <c r="AI803" i="6"/>
  <c r="AI802" i="6"/>
  <c r="AI801" i="6"/>
  <c r="AI800" i="6"/>
  <c r="AI799" i="6"/>
  <c r="AI798" i="6"/>
  <c r="AI797" i="6"/>
  <c r="AI796" i="6"/>
  <c r="AI795" i="6"/>
  <c r="AI794" i="6"/>
  <c r="AI793" i="6"/>
  <c r="AI792" i="6"/>
  <c r="AI791" i="6"/>
  <c r="AI790" i="6"/>
  <c r="AI789" i="6"/>
  <c r="AI788" i="6"/>
  <c r="AI787" i="6"/>
  <c r="AI786" i="6"/>
  <c r="AI785" i="6"/>
  <c r="AI784" i="6"/>
  <c r="AI783" i="6"/>
  <c r="AI782" i="6"/>
  <c r="AI781" i="6"/>
  <c r="AI780" i="6"/>
  <c r="AI779" i="6"/>
  <c r="AI778" i="6"/>
  <c r="AI777" i="6"/>
  <c r="AI776" i="6"/>
  <c r="AI775" i="6"/>
  <c r="AI774" i="6"/>
  <c r="AI773" i="6"/>
  <c r="AI772" i="6"/>
  <c r="AI771" i="6"/>
  <c r="AI770" i="6"/>
  <c r="AI769" i="6"/>
  <c r="AI768" i="6"/>
  <c r="AI767" i="6"/>
  <c r="AI766" i="6"/>
  <c r="AI765" i="6"/>
  <c r="AI764" i="6"/>
  <c r="AI763" i="6"/>
  <c r="AI762" i="6"/>
  <c r="AI761" i="6"/>
  <c r="AI760" i="6"/>
  <c r="AI759" i="6"/>
  <c r="AI758" i="6"/>
  <c r="AI757" i="6"/>
  <c r="AI756" i="6"/>
  <c r="AI755" i="6"/>
  <c r="AI754" i="6"/>
  <c r="AI753" i="6"/>
  <c r="AI752" i="6"/>
  <c r="AI751" i="6"/>
  <c r="AI750" i="6"/>
  <c r="AI749" i="6"/>
  <c r="AI748" i="6"/>
  <c r="AI747" i="6"/>
  <c r="AI746" i="6"/>
  <c r="AI745" i="6"/>
  <c r="AI744" i="6"/>
  <c r="AI743" i="6"/>
  <c r="AI742" i="6"/>
  <c r="AI741" i="6"/>
  <c r="AI740" i="6"/>
  <c r="AI739" i="6"/>
  <c r="AI738" i="6"/>
  <c r="AI737" i="6"/>
  <c r="AI736" i="6"/>
  <c r="AI735" i="6"/>
  <c r="AI734" i="6"/>
  <c r="AI733" i="6"/>
  <c r="AI732" i="6"/>
  <c r="AI731" i="6"/>
  <c r="AI730" i="6"/>
  <c r="AI729" i="6"/>
  <c r="AI728" i="6"/>
  <c r="AI727" i="6"/>
  <c r="AI726" i="6"/>
  <c r="AI725" i="6"/>
  <c r="AI724" i="6"/>
  <c r="AI723" i="6"/>
  <c r="AI722" i="6"/>
  <c r="AI721" i="6"/>
  <c r="AI720" i="6"/>
  <c r="AI719" i="6"/>
  <c r="AI718" i="6"/>
  <c r="AI717" i="6"/>
  <c r="AI716" i="6"/>
  <c r="AI715" i="6"/>
  <c r="AI714" i="6"/>
  <c r="AI713" i="6"/>
  <c r="AI712" i="6"/>
  <c r="AI711" i="6"/>
  <c r="AI710" i="6"/>
  <c r="AI709" i="6"/>
  <c r="AI708" i="6"/>
  <c r="AI707" i="6"/>
  <c r="AI706" i="6"/>
  <c r="AI705" i="6"/>
  <c r="AI704" i="6"/>
  <c r="AI703" i="6"/>
  <c r="AI702" i="6"/>
  <c r="AI701" i="6"/>
  <c r="AI700" i="6"/>
  <c r="AI699" i="6"/>
  <c r="AI698" i="6"/>
  <c r="AI697" i="6"/>
  <c r="AI696" i="6"/>
  <c r="AI695" i="6"/>
  <c r="AI694" i="6"/>
  <c r="AI693" i="6"/>
  <c r="AI692" i="6"/>
  <c r="AI691" i="6"/>
  <c r="AI690" i="6"/>
  <c r="AI689" i="6"/>
  <c r="AI688" i="6"/>
  <c r="AI687" i="6"/>
  <c r="AI686" i="6"/>
  <c r="AI685" i="6"/>
  <c r="AI684" i="6"/>
  <c r="AI683" i="6"/>
  <c r="AI682" i="6"/>
  <c r="AI681" i="6"/>
  <c r="AI680" i="6"/>
  <c r="AI679" i="6"/>
  <c r="AI678" i="6"/>
  <c r="AI677" i="6"/>
  <c r="AI676" i="6"/>
  <c r="AI675" i="6"/>
  <c r="AI674" i="6"/>
  <c r="AI673" i="6"/>
  <c r="AI672" i="6"/>
  <c r="AI671" i="6"/>
  <c r="AI670" i="6"/>
  <c r="AI669" i="6"/>
  <c r="AI668" i="6"/>
  <c r="AI667" i="6"/>
  <c r="AI666" i="6"/>
  <c r="AI665" i="6"/>
  <c r="AI664" i="6"/>
  <c r="AI663" i="6"/>
  <c r="AI662" i="6"/>
  <c r="AI661" i="6"/>
  <c r="AI660" i="6"/>
  <c r="AI659" i="6"/>
  <c r="AI658" i="6"/>
  <c r="AI657" i="6"/>
  <c r="AI656" i="6"/>
  <c r="AI655" i="6"/>
  <c r="AI654" i="6"/>
  <c r="AI653" i="6"/>
  <c r="AI652" i="6"/>
  <c r="AI651" i="6"/>
  <c r="AI650" i="6"/>
  <c r="AI649" i="6"/>
  <c r="AI648" i="6"/>
  <c r="AI647" i="6"/>
  <c r="AI646" i="6"/>
  <c r="AI645" i="6"/>
  <c r="AI644" i="6"/>
  <c r="AI643" i="6"/>
  <c r="AI642" i="6"/>
  <c r="AI641" i="6"/>
  <c r="AI640" i="6"/>
  <c r="AI639" i="6"/>
  <c r="AI638" i="6"/>
  <c r="AI637" i="6"/>
  <c r="AI636" i="6"/>
  <c r="AI635" i="6"/>
  <c r="AI634" i="6"/>
  <c r="AI633" i="6"/>
  <c r="AI632" i="6"/>
  <c r="AI631" i="6"/>
  <c r="AI630" i="6"/>
  <c r="AI629" i="6"/>
  <c r="AI628" i="6"/>
  <c r="AI627" i="6"/>
  <c r="AI626" i="6"/>
  <c r="AI625" i="6"/>
  <c r="AI624" i="6"/>
  <c r="AI623" i="6"/>
  <c r="AI622" i="6"/>
  <c r="AI621" i="6"/>
  <c r="AI620" i="6"/>
  <c r="AI619" i="6"/>
  <c r="AI618" i="6"/>
  <c r="AI617" i="6"/>
  <c r="AI616" i="6"/>
  <c r="AI615" i="6"/>
  <c r="AI614" i="6"/>
  <c r="AI613" i="6"/>
  <c r="AI612" i="6"/>
  <c r="AI611" i="6"/>
  <c r="AI610" i="6"/>
  <c r="AI609" i="6"/>
  <c r="AI608" i="6"/>
  <c r="AI607" i="6"/>
  <c r="AI606" i="6"/>
  <c r="AI605" i="6"/>
  <c r="AI604" i="6"/>
  <c r="AI603" i="6"/>
  <c r="AI602" i="6"/>
  <c r="AI601" i="6"/>
  <c r="AI600" i="6"/>
  <c r="AI599" i="6"/>
  <c r="AI598" i="6"/>
  <c r="AI597" i="6"/>
  <c r="AI596" i="6"/>
  <c r="AI595" i="6"/>
  <c r="AI594" i="6"/>
  <c r="AI593" i="6"/>
  <c r="AI592" i="6"/>
  <c r="AI591" i="6"/>
  <c r="AI590" i="6"/>
  <c r="AI589" i="6"/>
  <c r="AI588" i="6"/>
  <c r="AI587" i="6"/>
  <c r="AI586" i="6"/>
  <c r="AI585" i="6"/>
  <c r="AI584" i="6"/>
  <c r="AI583" i="6"/>
  <c r="AI582" i="6"/>
  <c r="AI581" i="6"/>
  <c r="AI580" i="6"/>
  <c r="AI579" i="6"/>
  <c r="AI578" i="6"/>
  <c r="AI577" i="6"/>
  <c r="AI576" i="6"/>
  <c r="AI575" i="6"/>
  <c r="AI574" i="6"/>
  <c r="AI573" i="6"/>
  <c r="AI572" i="6"/>
  <c r="AI571" i="6"/>
  <c r="AI570" i="6"/>
  <c r="AI569" i="6"/>
  <c r="AI568" i="6"/>
  <c r="AI567" i="6"/>
  <c r="AI566" i="6"/>
  <c r="AI565" i="6"/>
  <c r="AI564" i="6"/>
  <c r="AI563" i="6"/>
  <c r="AI562" i="6"/>
  <c r="AI561" i="6"/>
  <c r="AI560" i="6"/>
  <c r="AI559" i="6"/>
  <c r="AI558" i="6"/>
  <c r="AI557" i="6"/>
  <c r="AI556" i="6"/>
  <c r="AI555" i="6"/>
  <c r="AI554" i="6"/>
  <c r="AI553" i="6"/>
  <c r="AI552" i="6"/>
  <c r="AI551" i="6"/>
  <c r="AI550" i="6"/>
  <c r="AI549" i="6"/>
  <c r="AI548" i="6"/>
  <c r="AI547" i="6"/>
  <c r="AI546" i="6"/>
  <c r="AI545" i="6"/>
  <c r="AI544" i="6"/>
  <c r="AI543" i="6"/>
  <c r="AI542" i="6"/>
  <c r="AI541" i="6"/>
  <c r="AI540" i="6"/>
  <c r="AI539" i="6"/>
  <c r="AI538" i="6"/>
  <c r="AI537" i="6"/>
  <c r="AI536" i="6"/>
  <c r="AI535" i="6"/>
  <c r="AI534" i="6"/>
  <c r="AI533" i="6"/>
  <c r="AI532" i="6"/>
  <c r="AI531" i="6"/>
  <c r="AI530" i="6"/>
  <c r="AI529" i="6"/>
  <c r="AI528" i="6"/>
  <c r="AI527" i="6"/>
  <c r="AI526" i="6"/>
  <c r="AI525" i="6"/>
  <c r="AI524" i="6"/>
  <c r="AI523" i="6"/>
  <c r="AI522" i="6"/>
  <c r="AI521" i="6"/>
  <c r="AI520" i="6"/>
  <c r="AI519" i="6"/>
  <c r="AI518" i="6"/>
  <c r="AI517" i="6"/>
  <c r="AI516" i="6"/>
  <c r="AI515" i="6"/>
  <c r="AI514" i="6"/>
  <c r="AI513" i="6"/>
  <c r="AI512" i="6"/>
  <c r="AI511" i="6"/>
  <c r="AI510" i="6"/>
  <c r="AI509" i="6"/>
  <c r="AI508" i="6"/>
  <c r="AI507" i="6"/>
  <c r="AI506" i="6"/>
  <c r="AI505" i="6"/>
  <c r="AI504" i="6"/>
  <c r="AI503" i="6"/>
  <c r="AI502" i="6"/>
  <c r="AI501" i="6"/>
  <c r="AI500" i="6"/>
  <c r="AI499" i="6"/>
  <c r="AI498" i="6"/>
  <c r="AI497" i="6"/>
  <c r="AI496" i="6"/>
  <c r="AI495" i="6"/>
  <c r="AI494" i="6"/>
  <c r="AI493" i="6"/>
  <c r="AI492" i="6"/>
  <c r="AI491" i="6"/>
  <c r="AI490" i="6"/>
  <c r="AI489" i="6"/>
  <c r="AI488" i="6"/>
  <c r="AI487" i="6"/>
  <c r="AI486" i="6"/>
  <c r="AI485" i="6"/>
  <c r="AI484" i="6"/>
  <c r="AI483" i="6"/>
  <c r="AI482" i="6"/>
  <c r="AI481" i="6"/>
  <c r="AI480" i="6"/>
  <c r="AI479" i="6"/>
  <c r="AI478" i="6"/>
  <c r="AI477" i="6"/>
  <c r="AI476" i="6"/>
  <c r="AI475" i="6"/>
  <c r="AI474" i="6"/>
  <c r="AI473" i="6"/>
  <c r="AI472" i="6"/>
  <c r="AI471" i="6"/>
  <c r="AI470" i="6"/>
  <c r="AI469" i="6"/>
  <c r="AI468" i="6"/>
  <c r="AI467" i="6"/>
  <c r="AI466" i="6"/>
  <c r="AI465" i="6"/>
  <c r="AI464" i="6"/>
  <c r="AI463" i="6"/>
  <c r="AI462" i="6"/>
  <c r="AI461" i="6"/>
  <c r="AI460" i="6"/>
  <c r="AI459" i="6"/>
  <c r="AI458" i="6"/>
  <c r="AI457" i="6"/>
  <c r="AI456" i="6"/>
  <c r="AI455" i="6"/>
  <c r="AI454" i="6"/>
  <c r="AI453" i="6"/>
  <c r="AI452" i="6"/>
  <c r="AI451" i="6"/>
  <c r="AI450" i="6"/>
  <c r="AI449" i="6"/>
  <c r="AI448" i="6"/>
  <c r="AI447" i="6"/>
  <c r="AI446" i="6"/>
  <c r="AI445" i="6"/>
  <c r="AI444" i="6"/>
  <c r="AI443" i="6"/>
  <c r="AI442" i="6"/>
  <c r="AI441" i="6"/>
  <c r="AI440" i="6"/>
  <c r="AI439" i="6"/>
  <c r="AI438" i="6"/>
  <c r="AI437" i="6"/>
  <c r="AI436" i="6"/>
  <c r="AI435" i="6"/>
  <c r="AI434" i="6"/>
  <c r="AI433" i="6"/>
  <c r="AI432" i="6"/>
  <c r="AI431" i="6"/>
  <c r="AI430" i="6"/>
  <c r="AI429" i="6"/>
  <c r="AI428" i="6"/>
  <c r="AI427" i="6"/>
  <c r="AI426" i="6"/>
  <c r="AI425" i="6"/>
  <c r="AI424" i="6"/>
  <c r="AI423" i="6"/>
  <c r="AI422" i="6"/>
  <c r="AI421" i="6"/>
  <c r="AI420" i="6"/>
  <c r="AI419" i="6"/>
  <c r="AI418" i="6"/>
  <c r="AI417" i="6"/>
  <c r="AI416" i="6"/>
  <c r="AI415" i="6"/>
  <c r="AI414" i="6"/>
  <c r="AI413" i="6"/>
  <c r="AI412" i="6"/>
  <c r="AI411" i="6"/>
  <c r="AI410" i="6"/>
  <c r="AI409" i="6"/>
  <c r="AI408" i="6"/>
  <c r="AI407" i="6"/>
  <c r="AI406" i="6"/>
  <c r="AI405" i="6"/>
  <c r="AI404" i="6"/>
  <c r="AI403" i="6"/>
  <c r="AI402" i="6"/>
  <c r="AI401" i="6"/>
  <c r="AI400" i="6"/>
  <c r="AI399" i="6"/>
  <c r="AI398" i="6"/>
  <c r="AI397" i="6"/>
  <c r="AI396" i="6"/>
  <c r="AI395" i="6"/>
  <c r="AI394" i="6"/>
  <c r="AI393" i="6"/>
  <c r="AI392" i="6"/>
  <c r="AI391" i="6"/>
  <c r="AI390" i="6"/>
  <c r="AI389" i="6"/>
  <c r="AI388" i="6"/>
  <c r="AI387" i="6"/>
  <c r="AI386" i="6"/>
  <c r="AI385" i="6"/>
  <c r="AI384" i="6"/>
  <c r="AI383" i="6"/>
  <c r="AI382" i="6"/>
  <c r="AI381" i="6"/>
  <c r="AI380" i="6"/>
  <c r="AI379" i="6"/>
  <c r="AI378" i="6"/>
  <c r="AI377" i="6"/>
  <c r="AI376" i="6"/>
  <c r="AI375" i="6"/>
  <c r="AI374" i="6"/>
  <c r="AI373" i="6"/>
  <c r="AI372" i="6"/>
  <c r="AI371" i="6"/>
  <c r="AI370" i="6"/>
  <c r="AI369" i="6"/>
  <c r="AI368" i="6"/>
  <c r="AI367" i="6"/>
  <c r="AI366" i="6"/>
  <c r="AI365" i="6"/>
  <c r="AI364" i="6"/>
  <c r="AI363" i="6"/>
  <c r="AI362" i="6"/>
  <c r="AI361" i="6"/>
  <c r="AI360" i="6"/>
  <c r="AI359" i="6"/>
  <c r="AI358" i="6"/>
  <c r="AI357" i="6"/>
  <c r="AI356" i="6"/>
  <c r="AI355" i="6"/>
  <c r="AI354" i="6"/>
  <c r="AI353" i="6"/>
  <c r="AI352" i="6"/>
  <c r="AI351" i="6"/>
  <c r="AI350" i="6"/>
  <c r="AI349" i="6"/>
  <c r="AI348" i="6"/>
  <c r="AI347" i="6"/>
  <c r="AI346" i="6"/>
  <c r="AI345" i="6"/>
  <c r="AI344" i="6"/>
  <c r="AI343" i="6"/>
  <c r="AI342" i="6"/>
  <c r="AI341" i="6"/>
  <c r="AI340" i="6"/>
  <c r="AI339" i="6"/>
  <c r="AI338" i="6"/>
  <c r="AI337" i="6"/>
  <c r="AI336" i="6"/>
  <c r="AI335" i="6"/>
  <c r="AI334" i="6"/>
  <c r="AI333" i="6"/>
  <c r="AI332" i="6"/>
  <c r="AI331" i="6"/>
  <c r="AI330" i="6"/>
  <c r="AI329" i="6"/>
  <c r="AI328" i="6"/>
  <c r="AI327" i="6"/>
  <c r="AI326" i="6"/>
  <c r="AI325" i="6"/>
  <c r="AI324" i="6"/>
  <c r="AI323" i="6"/>
  <c r="AI322" i="6"/>
  <c r="AI321" i="6"/>
  <c r="AI320" i="6"/>
  <c r="AI319" i="6"/>
  <c r="AI318" i="6"/>
  <c r="AI317" i="6"/>
  <c r="AI316" i="6"/>
  <c r="AI315" i="6"/>
  <c r="AI314" i="6"/>
  <c r="AI313" i="6"/>
  <c r="AI312" i="6"/>
  <c r="AI311" i="6"/>
  <c r="AI310" i="6"/>
  <c r="AI309" i="6"/>
  <c r="AI308" i="6"/>
  <c r="AI307" i="6"/>
  <c r="AI306" i="6"/>
  <c r="AI305" i="6"/>
  <c r="AI304" i="6"/>
  <c r="AI303" i="6"/>
  <c r="AI302" i="6"/>
  <c r="AI301" i="6"/>
  <c r="AI300" i="6"/>
  <c r="AI299" i="6"/>
  <c r="AI298" i="6"/>
  <c r="AI297" i="6"/>
  <c r="AI296" i="6"/>
  <c r="AI295" i="6"/>
  <c r="AI294" i="6"/>
  <c r="AI293" i="6"/>
  <c r="AI292" i="6"/>
  <c r="AI291" i="6"/>
  <c r="AI290" i="6"/>
  <c r="AI289" i="6"/>
  <c r="AI288" i="6"/>
  <c r="AI287" i="6"/>
  <c r="AI286" i="6"/>
  <c r="AI285" i="6"/>
  <c r="AI284" i="6"/>
  <c r="AI283" i="6"/>
  <c r="AI282" i="6"/>
  <c r="AI281" i="6"/>
  <c r="AI280" i="6"/>
  <c r="AI279" i="6"/>
  <c r="AI278" i="6"/>
  <c r="AI277" i="6"/>
  <c r="AI276" i="6"/>
  <c r="AI275" i="6"/>
  <c r="AI274" i="6"/>
  <c r="AI273" i="6"/>
  <c r="AI272" i="6"/>
  <c r="AI271" i="6"/>
  <c r="AI270" i="6"/>
  <c r="AI269" i="6"/>
  <c r="AI268" i="6"/>
  <c r="AI267" i="6"/>
  <c r="AI266" i="6"/>
  <c r="AI265" i="6"/>
  <c r="AI264" i="6"/>
  <c r="AI263" i="6"/>
  <c r="AI262" i="6"/>
  <c r="AI261" i="6"/>
  <c r="AI260" i="6"/>
  <c r="AI259" i="6"/>
  <c r="AI258" i="6"/>
  <c r="AI257" i="6"/>
  <c r="AI256" i="6"/>
  <c r="AI255" i="6"/>
  <c r="AI254" i="6"/>
  <c r="AI253" i="6"/>
  <c r="AI252" i="6"/>
  <c r="AI251" i="6"/>
  <c r="AI250" i="6"/>
  <c r="AI249" i="6"/>
  <c r="AI248" i="6"/>
  <c r="AI247" i="6"/>
  <c r="AI246" i="6"/>
  <c r="AI245" i="6"/>
  <c r="AI244" i="6"/>
  <c r="AI243" i="6"/>
  <c r="AI242" i="6"/>
  <c r="AI241" i="6"/>
  <c r="AI240" i="6"/>
  <c r="AI239" i="6"/>
  <c r="AI238" i="6"/>
  <c r="AI237" i="6"/>
  <c r="AI236" i="6"/>
  <c r="AI235" i="6"/>
  <c r="AI234" i="6"/>
  <c r="AI233" i="6"/>
  <c r="AI232" i="6"/>
  <c r="AI231" i="6"/>
  <c r="AI230" i="6"/>
  <c r="AI229" i="6"/>
  <c r="AI228" i="6"/>
  <c r="AI227" i="6"/>
  <c r="AI226" i="6"/>
  <c r="AI225" i="6"/>
  <c r="AI224" i="6"/>
  <c r="AI223" i="6"/>
  <c r="AI222" i="6"/>
  <c r="AI221" i="6"/>
  <c r="AI220" i="6"/>
  <c r="AI219" i="6"/>
  <c r="AI218" i="6"/>
  <c r="AI217" i="6"/>
  <c r="AI216" i="6"/>
  <c r="AI215" i="6"/>
  <c r="AI214" i="6"/>
  <c r="AI213" i="6"/>
  <c r="AI212" i="6"/>
  <c r="AI211" i="6"/>
  <c r="AI210" i="6"/>
  <c r="AI209" i="6"/>
  <c r="AI208" i="6"/>
  <c r="AI207" i="6"/>
  <c r="AI206" i="6"/>
  <c r="AI205" i="6"/>
  <c r="AI204" i="6"/>
  <c r="AI203" i="6"/>
  <c r="AI202" i="6"/>
  <c r="AI201" i="6"/>
  <c r="AI200" i="6"/>
  <c r="AI199" i="6"/>
  <c r="AI198" i="6"/>
  <c r="AI197" i="6"/>
  <c r="AI196" i="6"/>
  <c r="AI195" i="6"/>
  <c r="AI194" i="6"/>
  <c r="AI193" i="6"/>
  <c r="AI192" i="6"/>
  <c r="AI191" i="6"/>
  <c r="AI190" i="6"/>
  <c r="AI189" i="6"/>
  <c r="AI188" i="6"/>
  <c r="AI187" i="6"/>
  <c r="AI186" i="6"/>
  <c r="AI185" i="6"/>
  <c r="AI184" i="6"/>
  <c r="AI183" i="6"/>
  <c r="AI182" i="6"/>
  <c r="AI181" i="6"/>
  <c r="AI180" i="6"/>
  <c r="AI179" i="6"/>
  <c r="AI178" i="6"/>
  <c r="AI177" i="6"/>
  <c r="AI176" i="6"/>
  <c r="AI175" i="6"/>
  <c r="AI174" i="6"/>
  <c r="AI173" i="6"/>
  <c r="AI172" i="6"/>
  <c r="AI171" i="6"/>
  <c r="AI170" i="6"/>
  <c r="AI169" i="6"/>
  <c r="AI168" i="6"/>
  <c r="AI167" i="6"/>
  <c r="AI166" i="6"/>
  <c r="AI165" i="6"/>
  <c r="AI164" i="6"/>
  <c r="AI163" i="6"/>
  <c r="AI162" i="6"/>
  <c r="AI161" i="6"/>
  <c r="AI160" i="6"/>
  <c r="AI159" i="6"/>
  <c r="AI158" i="6"/>
  <c r="AI157" i="6"/>
  <c r="AI156" i="6"/>
  <c r="AI155" i="6"/>
  <c r="AI154" i="6"/>
  <c r="AI153" i="6"/>
  <c r="AI152" i="6"/>
  <c r="AI151" i="6"/>
  <c r="AI150" i="6"/>
  <c r="AI149" i="6"/>
  <c r="AI148" i="6"/>
  <c r="AI147" i="6"/>
  <c r="AI146" i="6"/>
  <c r="AI145" i="6"/>
  <c r="AI144" i="6"/>
  <c r="AI143" i="6"/>
  <c r="AI142" i="6"/>
  <c r="AI141" i="6"/>
  <c r="AI140" i="6"/>
  <c r="AI139" i="6"/>
  <c r="AI138" i="6"/>
  <c r="AI137" i="6"/>
  <c r="AI136" i="6"/>
  <c r="AI135" i="6"/>
  <c r="AI134" i="6"/>
  <c r="AI133" i="6"/>
  <c r="AI132" i="6"/>
  <c r="AI131" i="6"/>
  <c r="AI130" i="6"/>
  <c r="AI129" i="6"/>
  <c r="AI128" i="6"/>
  <c r="AI127" i="6"/>
  <c r="AI126" i="6"/>
  <c r="AI125" i="6"/>
  <c r="AI124" i="6"/>
  <c r="AI123" i="6"/>
  <c r="AI122" i="6"/>
  <c r="AI121" i="6"/>
  <c r="AI120" i="6"/>
  <c r="AI119" i="6"/>
  <c r="AI118" i="6"/>
  <c r="AI117" i="6"/>
  <c r="AI116" i="6"/>
  <c r="AI115" i="6"/>
  <c r="AI114" i="6"/>
  <c r="AI113" i="6"/>
  <c r="AI112" i="6"/>
  <c r="AI111" i="6"/>
  <c r="AI110" i="6"/>
  <c r="AI109" i="6"/>
  <c r="AI108" i="6"/>
  <c r="AI107" i="6"/>
  <c r="AI106" i="6"/>
  <c r="AI105" i="6"/>
  <c r="AI104" i="6"/>
  <c r="AI103" i="6"/>
  <c r="AI102" i="6"/>
  <c r="AI101" i="6"/>
  <c r="AI100" i="6"/>
  <c r="AI99" i="6"/>
  <c r="AI98" i="6"/>
  <c r="AI97" i="6"/>
  <c r="AI96" i="6"/>
  <c r="AI95" i="6"/>
  <c r="AI94" i="6"/>
  <c r="AI93" i="6"/>
  <c r="AI92" i="6"/>
  <c r="AI91" i="6"/>
  <c r="AI90" i="6"/>
  <c r="AI89" i="6"/>
  <c r="AI88" i="6"/>
  <c r="AI87" i="6"/>
  <c r="AI86" i="6"/>
  <c r="AI85" i="6"/>
  <c r="AI84" i="6"/>
  <c r="AI83" i="6"/>
  <c r="AI82" i="6"/>
  <c r="AI81" i="6"/>
  <c r="AI80" i="6"/>
  <c r="AI79" i="6"/>
  <c r="AI78" i="6"/>
  <c r="AI77" i="6"/>
  <c r="AI76" i="6"/>
  <c r="AI75" i="6"/>
  <c r="AI74" i="6"/>
  <c r="AI73" i="6"/>
  <c r="AI72" i="6"/>
  <c r="AI71" i="6"/>
  <c r="AI70" i="6"/>
  <c r="AI69" i="6"/>
  <c r="AI68" i="6"/>
  <c r="AI67" i="6"/>
  <c r="AI66" i="6"/>
  <c r="AI65" i="6"/>
  <c r="AI64" i="6"/>
  <c r="AI63" i="6"/>
  <c r="AI62" i="6"/>
  <c r="AI61" i="6"/>
  <c r="AI60" i="6"/>
  <c r="AI59" i="6"/>
  <c r="AI58" i="6"/>
  <c r="AI57" i="6"/>
  <c r="AI56" i="6"/>
  <c r="AI55" i="6"/>
  <c r="AI54" i="6"/>
  <c r="AI53" i="6"/>
  <c r="AI52" i="6"/>
  <c r="AI51" i="6"/>
  <c r="AI50" i="6"/>
  <c r="AI49" i="6"/>
  <c r="AI48" i="6"/>
  <c r="AI47" i="6"/>
  <c r="AI46" i="6"/>
  <c r="AI45" i="6"/>
  <c r="AI44" i="6"/>
  <c r="AI43" i="6"/>
  <c r="AI42" i="6"/>
  <c r="AI41" i="6"/>
  <c r="AI40" i="6"/>
  <c r="AI39" i="6"/>
  <c r="AI38" i="6"/>
  <c r="AI37" i="6"/>
  <c r="AI36" i="6"/>
  <c r="AI35" i="6"/>
  <c r="AI34" i="6"/>
  <c r="AI33" i="6"/>
  <c r="AI32" i="6"/>
  <c r="AI31" i="6"/>
  <c r="AI30" i="6"/>
  <c r="AI29" i="6"/>
  <c r="AI28" i="6"/>
  <c r="AI27" i="6"/>
  <c r="AI26" i="6"/>
  <c r="AI25" i="6"/>
  <c r="AI24" i="6"/>
  <c r="AI23" i="6"/>
  <c r="AI22" i="6"/>
  <c r="AI21" i="6"/>
  <c r="AI20" i="6"/>
  <c r="AI19" i="6"/>
  <c r="AI18" i="6"/>
  <c r="AI17" i="6"/>
  <c r="AR26" i="2"/>
  <c r="AH30" i="2"/>
  <c r="AG47" i="2"/>
  <c r="AG46" i="2"/>
  <c r="AG45" i="2"/>
  <c r="AG44" i="2"/>
  <c r="AG43" i="2"/>
  <c r="AG42" i="2"/>
  <c r="AG41" i="2"/>
  <c r="AG40" i="2"/>
  <c r="AG39" i="2"/>
  <c r="AG38" i="2"/>
  <c r="AG37" i="2"/>
  <c r="AG36" i="2"/>
  <c r="AG35" i="2"/>
  <c r="AG34" i="2"/>
  <c r="AG32" i="2"/>
  <c r="AG31" i="2"/>
  <c r="AG30" i="2"/>
  <c r="AG29" i="2"/>
  <c r="AG28" i="2"/>
  <c r="AH28" i="2" s="1"/>
  <c r="AG27" i="2"/>
  <c r="AH27" i="2" s="1"/>
  <c r="AH29" i="2"/>
  <c r="AI1002" i="2"/>
  <c r="AI1001" i="2"/>
  <c r="AI1000" i="2"/>
  <c r="AI999" i="2"/>
  <c r="AI998" i="2"/>
  <c r="AI997" i="2"/>
  <c r="AI996" i="2"/>
  <c r="AI995" i="2"/>
  <c r="AI994" i="2"/>
  <c r="AI993" i="2"/>
  <c r="AI992" i="2"/>
  <c r="AI991" i="2"/>
  <c r="AI990" i="2"/>
  <c r="AI989" i="2"/>
  <c r="AI988" i="2"/>
  <c r="AI987" i="2"/>
  <c r="AI986" i="2"/>
  <c r="AI985" i="2"/>
  <c r="AI984" i="2"/>
  <c r="AI983" i="2"/>
  <c r="AI982" i="2"/>
  <c r="AI981" i="2"/>
  <c r="AI980" i="2"/>
  <c r="AI979" i="2"/>
  <c r="AI978" i="2"/>
  <c r="AI977" i="2"/>
  <c r="AI976" i="2"/>
  <c r="AI975" i="2"/>
  <c r="AI974" i="2"/>
  <c r="AI973" i="2"/>
  <c r="AI972" i="2"/>
  <c r="AI971" i="2"/>
  <c r="AI970" i="2"/>
  <c r="AI969" i="2"/>
  <c r="AI968" i="2"/>
  <c r="AI967" i="2"/>
  <c r="AI966" i="2"/>
  <c r="AI965" i="2"/>
  <c r="AI964" i="2"/>
  <c r="AI963" i="2"/>
  <c r="AI962" i="2"/>
  <c r="AI961" i="2"/>
  <c r="AI960" i="2"/>
  <c r="AI959" i="2"/>
  <c r="AI958" i="2"/>
  <c r="AI957" i="2"/>
  <c r="AI956" i="2"/>
  <c r="AI955" i="2"/>
  <c r="AI954" i="2"/>
  <c r="AI953" i="2"/>
  <c r="AI952" i="2"/>
  <c r="AI951" i="2"/>
  <c r="AI950" i="2"/>
  <c r="AI949" i="2"/>
  <c r="AI948" i="2"/>
  <c r="AI947" i="2"/>
  <c r="AI946" i="2"/>
  <c r="AI945" i="2"/>
  <c r="AI944" i="2"/>
  <c r="AI943" i="2"/>
  <c r="AI942" i="2"/>
  <c r="AI941" i="2"/>
  <c r="AI940" i="2"/>
  <c r="AI939" i="2"/>
  <c r="AI938" i="2"/>
  <c r="AI937" i="2"/>
  <c r="AI936" i="2"/>
  <c r="AI935" i="2"/>
  <c r="AI934" i="2"/>
  <c r="AI933" i="2"/>
  <c r="AI932" i="2"/>
  <c r="AI931" i="2"/>
  <c r="AI930" i="2"/>
  <c r="AI929" i="2"/>
  <c r="AI928" i="2"/>
  <c r="AI927" i="2"/>
  <c r="AI926" i="2"/>
  <c r="AI925" i="2"/>
  <c r="AI924" i="2"/>
  <c r="AI923" i="2"/>
  <c r="AI922" i="2"/>
  <c r="AI921" i="2"/>
  <c r="AI920" i="2"/>
  <c r="AI919" i="2"/>
  <c r="AI918" i="2"/>
  <c r="AI917" i="2"/>
  <c r="AI916" i="2"/>
  <c r="AI915" i="2"/>
  <c r="AI914" i="2"/>
  <c r="AI913" i="2"/>
  <c r="AI912" i="2"/>
  <c r="AI911" i="2"/>
  <c r="AI910" i="2"/>
  <c r="AI909" i="2"/>
  <c r="AI908" i="2"/>
  <c r="AI907" i="2"/>
  <c r="AI906" i="2"/>
  <c r="AI905" i="2"/>
  <c r="AI904" i="2"/>
  <c r="AI903" i="2"/>
  <c r="AI902" i="2"/>
  <c r="AI901" i="2"/>
  <c r="AI900" i="2"/>
  <c r="AI899" i="2"/>
  <c r="AI898" i="2"/>
  <c r="AI897" i="2"/>
  <c r="AI896" i="2"/>
  <c r="AI895" i="2"/>
  <c r="AI894" i="2"/>
  <c r="AI893" i="2"/>
  <c r="AI892" i="2"/>
  <c r="AI891" i="2"/>
  <c r="AI890" i="2"/>
  <c r="AI889" i="2"/>
  <c r="AI888" i="2"/>
  <c r="AI887" i="2"/>
  <c r="AI886" i="2"/>
  <c r="AI885" i="2"/>
  <c r="AI884" i="2"/>
  <c r="AI883" i="2"/>
  <c r="AI882" i="2"/>
  <c r="AI881" i="2"/>
  <c r="AI880" i="2"/>
  <c r="AI879" i="2"/>
  <c r="AI878" i="2"/>
  <c r="AI877" i="2"/>
  <c r="AI876" i="2"/>
  <c r="AI875" i="2"/>
  <c r="AI874" i="2"/>
  <c r="AI873" i="2"/>
  <c r="AI872" i="2"/>
  <c r="AI871" i="2"/>
  <c r="AI870" i="2"/>
  <c r="AI869" i="2"/>
  <c r="AI868" i="2"/>
  <c r="AI867" i="2"/>
  <c r="AI866" i="2"/>
  <c r="AI865" i="2"/>
  <c r="AI864" i="2"/>
  <c r="AI863" i="2"/>
  <c r="AI862" i="2"/>
  <c r="AI861" i="2"/>
  <c r="AI860" i="2"/>
  <c r="AI859" i="2"/>
  <c r="AI858" i="2"/>
  <c r="AI857" i="2"/>
  <c r="AI856" i="2"/>
  <c r="AI855" i="2"/>
  <c r="AI854" i="2"/>
  <c r="AI853" i="2"/>
  <c r="AI852" i="2"/>
  <c r="AI851" i="2"/>
  <c r="AI850" i="2"/>
  <c r="AI849" i="2"/>
  <c r="AI848" i="2"/>
  <c r="AI847" i="2"/>
  <c r="AI846" i="2"/>
  <c r="AI845" i="2"/>
  <c r="AI844" i="2"/>
  <c r="AI843" i="2"/>
  <c r="AI842" i="2"/>
  <c r="AI841" i="2"/>
  <c r="AI840" i="2"/>
  <c r="AI839" i="2"/>
  <c r="AI838" i="2"/>
  <c r="AI837" i="2"/>
  <c r="AI836" i="2"/>
  <c r="AI835" i="2"/>
  <c r="AI834" i="2"/>
  <c r="AI833" i="2"/>
  <c r="AI832" i="2"/>
  <c r="AI831" i="2"/>
  <c r="AI830" i="2"/>
  <c r="AI829" i="2"/>
  <c r="AI828" i="2"/>
  <c r="AI827" i="2"/>
  <c r="AI826" i="2"/>
  <c r="AI825" i="2"/>
  <c r="AI824" i="2"/>
  <c r="AI823" i="2"/>
  <c r="AI822" i="2"/>
  <c r="AI821" i="2"/>
  <c r="AI820" i="2"/>
  <c r="AI819" i="2"/>
  <c r="AI818" i="2"/>
  <c r="AI817" i="2"/>
  <c r="AI816" i="2"/>
  <c r="AI815" i="2"/>
  <c r="AI814" i="2"/>
  <c r="AI813" i="2"/>
  <c r="AI812" i="2"/>
  <c r="AI811" i="2"/>
  <c r="AI810" i="2"/>
  <c r="AI809" i="2"/>
  <c r="AI808" i="2"/>
  <c r="AI807" i="2"/>
  <c r="AI806" i="2"/>
  <c r="AI805" i="2"/>
  <c r="AI804" i="2"/>
  <c r="AI803" i="2"/>
  <c r="AI802" i="2"/>
  <c r="AI801" i="2"/>
  <c r="AI800" i="2"/>
  <c r="AI799" i="2"/>
  <c r="AI798" i="2"/>
  <c r="AI797" i="2"/>
  <c r="AI796" i="2"/>
  <c r="AI795" i="2"/>
  <c r="AI794" i="2"/>
  <c r="AI793" i="2"/>
  <c r="AI792" i="2"/>
  <c r="AI791" i="2"/>
  <c r="AI790" i="2"/>
  <c r="AI789" i="2"/>
  <c r="AI788" i="2"/>
  <c r="AI787" i="2"/>
  <c r="AI786" i="2"/>
  <c r="AI785" i="2"/>
  <c r="AI784" i="2"/>
  <c r="AI783" i="2"/>
  <c r="AI782" i="2"/>
  <c r="AI781" i="2"/>
  <c r="AI780" i="2"/>
  <c r="AI779" i="2"/>
  <c r="AI778" i="2"/>
  <c r="AI777" i="2"/>
  <c r="AI776" i="2"/>
  <c r="AI775" i="2"/>
  <c r="AI774" i="2"/>
  <c r="AI773" i="2"/>
  <c r="AI772" i="2"/>
  <c r="AI771" i="2"/>
  <c r="AI770" i="2"/>
  <c r="AI769" i="2"/>
  <c r="AI768" i="2"/>
  <c r="AI767" i="2"/>
  <c r="AI766" i="2"/>
  <c r="AI765" i="2"/>
  <c r="AI764" i="2"/>
  <c r="AI763" i="2"/>
  <c r="AI762" i="2"/>
  <c r="AI761" i="2"/>
  <c r="AI760" i="2"/>
  <c r="AI759" i="2"/>
  <c r="AI758" i="2"/>
  <c r="AI757" i="2"/>
  <c r="AI756" i="2"/>
  <c r="AI755" i="2"/>
  <c r="AI754" i="2"/>
  <c r="AI753" i="2"/>
  <c r="AI752" i="2"/>
  <c r="AI751" i="2"/>
  <c r="AI750" i="2"/>
  <c r="AI749" i="2"/>
  <c r="AI748" i="2"/>
  <c r="AI747" i="2"/>
  <c r="AI746" i="2"/>
  <c r="AI745" i="2"/>
  <c r="AI744" i="2"/>
  <c r="AI743" i="2"/>
  <c r="AI742" i="2"/>
  <c r="AI741" i="2"/>
  <c r="AI740" i="2"/>
  <c r="AI739" i="2"/>
  <c r="AI738" i="2"/>
  <c r="AI737" i="2"/>
  <c r="AI736" i="2"/>
  <c r="AI735" i="2"/>
  <c r="AI734" i="2"/>
  <c r="AI733" i="2"/>
  <c r="AI732" i="2"/>
  <c r="AI731" i="2"/>
  <c r="AI730" i="2"/>
  <c r="AI729" i="2"/>
  <c r="AI728" i="2"/>
  <c r="AI727" i="2"/>
  <c r="AI726" i="2"/>
  <c r="AI725" i="2"/>
  <c r="AI724" i="2"/>
  <c r="AI723" i="2"/>
  <c r="AI722" i="2"/>
  <c r="AI721" i="2"/>
  <c r="AI720" i="2"/>
  <c r="AI719" i="2"/>
  <c r="AI718" i="2"/>
  <c r="AI717" i="2"/>
  <c r="AI716" i="2"/>
  <c r="AI715" i="2"/>
  <c r="AI714" i="2"/>
  <c r="AI713" i="2"/>
  <c r="AI712" i="2"/>
  <c r="AI711" i="2"/>
  <c r="AI710" i="2"/>
  <c r="AI709" i="2"/>
  <c r="AI708" i="2"/>
  <c r="AI707" i="2"/>
  <c r="AI706" i="2"/>
  <c r="AI705" i="2"/>
  <c r="AI704" i="2"/>
  <c r="AI703" i="2"/>
  <c r="AI702" i="2"/>
  <c r="AI701" i="2"/>
  <c r="AI700" i="2"/>
  <c r="AI699" i="2"/>
  <c r="AI698" i="2"/>
  <c r="AI697" i="2"/>
  <c r="AI696" i="2"/>
  <c r="AI695" i="2"/>
  <c r="AI694" i="2"/>
  <c r="AI693" i="2"/>
  <c r="AI692" i="2"/>
  <c r="AI691" i="2"/>
  <c r="AI690" i="2"/>
  <c r="AI689" i="2"/>
  <c r="AI688" i="2"/>
  <c r="AI687" i="2"/>
  <c r="AI686" i="2"/>
  <c r="AI685" i="2"/>
  <c r="AI684" i="2"/>
  <c r="AI683" i="2"/>
  <c r="AI682" i="2"/>
  <c r="AI681" i="2"/>
  <c r="AI680" i="2"/>
  <c r="AI679" i="2"/>
  <c r="AI678" i="2"/>
  <c r="AI677" i="2"/>
  <c r="AI676" i="2"/>
  <c r="AI675" i="2"/>
  <c r="AI674" i="2"/>
  <c r="AI673" i="2"/>
  <c r="AI672" i="2"/>
  <c r="AI671" i="2"/>
  <c r="AI670" i="2"/>
  <c r="AI669" i="2"/>
  <c r="AI668" i="2"/>
  <c r="AI667" i="2"/>
  <c r="AI666" i="2"/>
  <c r="AI665" i="2"/>
  <c r="AI664" i="2"/>
  <c r="AI663" i="2"/>
  <c r="AI662" i="2"/>
  <c r="AI661" i="2"/>
  <c r="AI660" i="2"/>
  <c r="AI659" i="2"/>
  <c r="AI658" i="2"/>
  <c r="AI657" i="2"/>
  <c r="AI656" i="2"/>
  <c r="AI655" i="2"/>
  <c r="AI654" i="2"/>
  <c r="AI653" i="2"/>
  <c r="AI652" i="2"/>
  <c r="AI651" i="2"/>
  <c r="AI650" i="2"/>
  <c r="AI649" i="2"/>
  <c r="AI648" i="2"/>
  <c r="AI647" i="2"/>
  <c r="AI646" i="2"/>
  <c r="AI645" i="2"/>
  <c r="AI644" i="2"/>
  <c r="AI643" i="2"/>
  <c r="AI642" i="2"/>
  <c r="AI641" i="2"/>
  <c r="AI640" i="2"/>
  <c r="AI639" i="2"/>
  <c r="AI638" i="2"/>
  <c r="AI637" i="2"/>
  <c r="AI636" i="2"/>
  <c r="AI635" i="2"/>
  <c r="AI634" i="2"/>
  <c r="AI633" i="2"/>
  <c r="AI632" i="2"/>
  <c r="AI631" i="2"/>
  <c r="AI630" i="2"/>
  <c r="AI629" i="2"/>
  <c r="AI628" i="2"/>
  <c r="AI627" i="2"/>
  <c r="AI626" i="2"/>
  <c r="AI625" i="2"/>
  <c r="AI624" i="2"/>
  <c r="AI623" i="2"/>
  <c r="AI622" i="2"/>
  <c r="AI621" i="2"/>
  <c r="AI620" i="2"/>
  <c r="AI619" i="2"/>
  <c r="AI618" i="2"/>
  <c r="AI617" i="2"/>
  <c r="AI616" i="2"/>
  <c r="AI615" i="2"/>
  <c r="AI614" i="2"/>
  <c r="AI613" i="2"/>
  <c r="AI612" i="2"/>
  <c r="AI611" i="2"/>
  <c r="AI610" i="2"/>
  <c r="AI609" i="2"/>
  <c r="AI608" i="2"/>
  <c r="AI607" i="2"/>
  <c r="AI606" i="2"/>
  <c r="AI605" i="2"/>
  <c r="AI604" i="2"/>
  <c r="AI603" i="2"/>
  <c r="AI602" i="2"/>
  <c r="AI601" i="2"/>
  <c r="AI600" i="2"/>
  <c r="AI599" i="2"/>
  <c r="AI598" i="2"/>
  <c r="AI597" i="2"/>
  <c r="AI596" i="2"/>
  <c r="AI595" i="2"/>
  <c r="AI594" i="2"/>
  <c r="AI593" i="2"/>
  <c r="AI592" i="2"/>
  <c r="AI591" i="2"/>
  <c r="AI590" i="2"/>
  <c r="AI589" i="2"/>
  <c r="AI588" i="2"/>
  <c r="AI587" i="2"/>
  <c r="AI586" i="2"/>
  <c r="AI585" i="2"/>
  <c r="AI584" i="2"/>
  <c r="AI583" i="2"/>
  <c r="AI582" i="2"/>
  <c r="AI581" i="2"/>
  <c r="AI580" i="2"/>
  <c r="AI579" i="2"/>
  <c r="AI578" i="2"/>
  <c r="AI577" i="2"/>
  <c r="AI576" i="2"/>
  <c r="AI575" i="2"/>
  <c r="AI574" i="2"/>
  <c r="AI573" i="2"/>
  <c r="AI572" i="2"/>
  <c r="AI571" i="2"/>
  <c r="AI570" i="2"/>
  <c r="AI569" i="2"/>
  <c r="AI568" i="2"/>
  <c r="AI567" i="2"/>
  <c r="AI566" i="2"/>
  <c r="AI565" i="2"/>
  <c r="AI564" i="2"/>
  <c r="AI563" i="2"/>
  <c r="AI562" i="2"/>
  <c r="AI561" i="2"/>
  <c r="AI560" i="2"/>
  <c r="AI559" i="2"/>
  <c r="AI558" i="2"/>
  <c r="AI557" i="2"/>
  <c r="AI556" i="2"/>
  <c r="AI555" i="2"/>
  <c r="AI554" i="2"/>
  <c r="AI553" i="2"/>
  <c r="AI552" i="2"/>
  <c r="AI551" i="2"/>
  <c r="AI550" i="2"/>
  <c r="AI549" i="2"/>
  <c r="AI548" i="2"/>
  <c r="AI547" i="2"/>
  <c r="AI546" i="2"/>
  <c r="AI545" i="2"/>
  <c r="AI544" i="2"/>
  <c r="AI543" i="2"/>
  <c r="AI542" i="2"/>
  <c r="AI541" i="2"/>
  <c r="AI540" i="2"/>
  <c r="AI539" i="2"/>
  <c r="AI538" i="2"/>
  <c r="AI537" i="2"/>
  <c r="AI536" i="2"/>
  <c r="AI535" i="2"/>
  <c r="AI534" i="2"/>
  <c r="AI533" i="2"/>
  <c r="AI532" i="2"/>
  <c r="AI531" i="2"/>
  <c r="AI530" i="2"/>
  <c r="AI529" i="2"/>
  <c r="AI528" i="2"/>
  <c r="AI527" i="2"/>
  <c r="AI526" i="2"/>
  <c r="AI525" i="2"/>
  <c r="AI524" i="2"/>
  <c r="AI523" i="2"/>
  <c r="AI522" i="2"/>
  <c r="AI521" i="2"/>
  <c r="AI520" i="2"/>
  <c r="AI519" i="2"/>
  <c r="AI518" i="2"/>
  <c r="AI517" i="2"/>
  <c r="AI516" i="2"/>
  <c r="AI515" i="2"/>
  <c r="AI514" i="2"/>
  <c r="AI513" i="2"/>
  <c r="AI512" i="2"/>
  <c r="AI511" i="2"/>
  <c r="AI510" i="2"/>
  <c r="AI509" i="2"/>
  <c r="AI508" i="2"/>
  <c r="AI507" i="2"/>
  <c r="AI506" i="2"/>
  <c r="AI505" i="2"/>
  <c r="AI504" i="2"/>
  <c r="AI503" i="2"/>
  <c r="AI502" i="2"/>
  <c r="AI501" i="2"/>
  <c r="AI500" i="2"/>
  <c r="AI499" i="2"/>
  <c r="AI498" i="2"/>
  <c r="AI497" i="2"/>
  <c r="AI496" i="2"/>
  <c r="AI495" i="2"/>
  <c r="AI494" i="2"/>
  <c r="AI493" i="2"/>
  <c r="AI492" i="2"/>
  <c r="AI491" i="2"/>
  <c r="AI490" i="2"/>
  <c r="AI489" i="2"/>
  <c r="AI488" i="2"/>
  <c r="AI487" i="2"/>
  <c r="AI486" i="2"/>
  <c r="AI485" i="2"/>
  <c r="AI484" i="2"/>
  <c r="AI483" i="2"/>
  <c r="AI482" i="2"/>
  <c r="AI481" i="2"/>
  <c r="AI480" i="2"/>
  <c r="AI479" i="2"/>
  <c r="AI478" i="2"/>
  <c r="AI477" i="2"/>
  <c r="AI476" i="2"/>
  <c r="AI475" i="2"/>
  <c r="AI474" i="2"/>
  <c r="AI473" i="2"/>
  <c r="AI472" i="2"/>
  <c r="AI471" i="2"/>
  <c r="AI470" i="2"/>
  <c r="AI469" i="2"/>
  <c r="AI468" i="2"/>
  <c r="AI467" i="2"/>
  <c r="AI466" i="2"/>
  <c r="AI465" i="2"/>
  <c r="AI464" i="2"/>
  <c r="AI463" i="2"/>
  <c r="AI462" i="2"/>
  <c r="AI461" i="2"/>
  <c r="AI460" i="2"/>
  <c r="AI459" i="2"/>
  <c r="AI458" i="2"/>
  <c r="AI457" i="2"/>
  <c r="AI456" i="2"/>
  <c r="AI455" i="2"/>
  <c r="AI454" i="2"/>
  <c r="AI453" i="2"/>
  <c r="AI452" i="2"/>
  <c r="AI451" i="2"/>
  <c r="AI450" i="2"/>
  <c r="AI449" i="2"/>
  <c r="AI448" i="2"/>
  <c r="AI447" i="2"/>
  <c r="AI446" i="2"/>
  <c r="AI445" i="2"/>
  <c r="AI444" i="2"/>
  <c r="AI443" i="2"/>
  <c r="AI442" i="2"/>
  <c r="AI441" i="2"/>
  <c r="AI440" i="2"/>
  <c r="AI439" i="2"/>
  <c r="AI438" i="2"/>
  <c r="AI437" i="2"/>
  <c r="AI436" i="2"/>
  <c r="AI435" i="2"/>
  <c r="AI434" i="2"/>
  <c r="AI433" i="2"/>
  <c r="AI432" i="2"/>
  <c r="AI431" i="2"/>
  <c r="AI430" i="2"/>
  <c r="AI429" i="2"/>
  <c r="AI428" i="2"/>
  <c r="AI427" i="2"/>
  <c r="AI426" i="2"/>
  <c r="AI425" i="2"/>
  <c r="AI424" i="2"/>
  <c r="AI423" i="2"/>
  <c r="AI422" i="2"/>
  <c r="AI421" i="2"/>
  <c r="AI420" i="2"/>
  <c r="AI419" i="2"/>
  <c r="AI418" i="2"/>
  <c r="AI417" i="2"/>
  <c r="AI416" i="2"/>
  <c r="AI415" i="2"/>
  <c r="AI414" i="2"/>
  <c r="AI413" i="2"/>
  <c r="AI412" i="2"/>
  <c r="AI411" i="2"/>
  <c r="AI410" i="2"/>
  <c r="AI409" i="2"/>
  <c r="AI408" i="2"/>
  <c r="AI407" i="2"/>
  <c r="AI406" i="2"/>
  <c r="AI405" i="2"/>
  <c r="AI404" i="2"/>
  <c r="AI403" i="2"/>
  <c r="AI402" i="2"/>
  <c r="AI401" i="2"/>
  <c r="AI400" i="2"/>
  <c r="AI399" i="2"/>
  <c r="AI398" i="2"/>
  <c r="AI397" i="2"/>
  <c r="AI396" i="2"/>
  <c r="AI395" i="2"/>
  <c r="AI394" i="2"/>
  <c r="AI393" i="2"/>
  <c r="AI392" i="2"/>
  <c r="AI391" i="2"/>
  <c r="AI390" i="2"/>
  <c r="AI389" i="2"/>
  <c r="AI388" i="2"/>
  <c r="AI387" i="2"/>
  <c r="AI386" i="2"/>
  <c r="AI385" i="2"/>
  <c r="AI384" i="2"/>
  <c r="AI383" i="2"/>
  <c r="AI382" i="2"/>
  <c r="AI381" i="2"/>
  <c r="AI380" i="2"/>
  <c r="AI379" i="2"/>
  <c r="AI378" i="2"/>
  <c r="AI377" i="2"/>
  <c r="AI376" i="2"/>
  <c r="AI375" i="2"/>
  <c r="AI374" i="2"/>
  <c r="AI373" i="2"/>
  <c r="AI372" i="2"/>
  <c r="AI371" i="2"/>
  <c r="AI370" i="2"/>
  <c r="AI369" i="2"/>
  <c r="AI368" i="2"/>
  <c r="AI367" i="2"/>
  <c r="AI366" i="2"/>
  <c r="AI365" i="2"/>
  <c r="AI364" i="2"/>
  <c r="AI363" i="2"/>
  <c r="AI362" i="2"/>
  <c r="AI361" i="2"/>
  <c r="AI360" i="2"/>
  <c r="AI359" i="2"/>
  <c r="AI358" i="2"/>
  <c r="AI357" i="2"/>
  <c r="AI356" i="2"/>
  <c r="AI355" i="2"/>
  <c r="AI354" i="2"/>
  <c r="AI353" i="2"/>
  <c r="AI352" i="2"/>
  <c r="AI351" i="2"/>
  <c r="AI350" i="2"/>
  <c r="AI349" i="2"/>
  <c r="AI348" i="2"/>
  <c r="AI347" i="2"/>
  <c r="AI346" i="2"/>
  <c r="AI345" i="2"/>
  <c r="AI344" i="2"/>
  <c r="AI343" i="2"/>
  <c r="AI342" i="2"/>
  <c r="AI341" i="2"/>
  <c r="AI340" i="2"/>
  <c r="AI339" i="2"/>
  <c r="AI338" i="2"/>
  <c r="AI337" i="2"/>
  <c r="AI336" i="2"/>
  <c r="AI335" i="2"/>
  <c r="AI334" i="2"/>
  <c r="AI333" i="2"/>
  <c r="AI332" i="2"/>
  <c r="AI331" i="2"/>
  <c r="AI330" i="2"/>
  <c r="AI329" i="2"/>
  <c r="AI328" i="2"/>
  <c r="AI327" i="2"/>
  <c r="AI326" i="2"/>
  <c r="AI325" i="2"/>
  <c r="AI324" i="2"/>
  <c r="AI323" i="2"/>
  <c r="AI322" i="2"/>
  <c r="AI321" i="2"/>
  <c r="AI320" i="2"/>
  <c r="AI319" i="2"/>
  <c r="AI318" i="2"/>
  <c r="AI317" i="2"/>
  <c r="AI316" i="2"/>
  <c r="AI315" i="2"/>
  <c r="AI314" i="2"/>
  <c r="AI313" i="2"/>
  <c r="AI312" i="2"/>
  <c r="AI311" i="2"/>
  <c r="AI310" i="2"/>
  <c r="AI309" i="2"/>
  <c r="AI308" i="2"/>
  <c r="AI307" i="2"/>
  <c r="AI306" i="2"/>
  <c r="AI305" i="2"/>
  <c r="AI304" i="2"/>
  <c r="AI303" i="2"/>
  <c r="AI302" i="2"/>
  <c r="AI301" i="2"/>
  <c r="AI300" i="2"/>
  <c r="AI299" i="2"/>
  <c r="AI298" i="2"/>
  <c r="AI297" i="2"/>
  <c r="AI296" i="2"/>
  <c r="AI295" i="2"/>
  <c r="AI294" i="2"/>
  <c r="AI293" i="2"/>
  <c r="AI292" i="2"/>
  <c r="AI291" i="2"/>
  <c r="AI290" i="2"/>
  <c r="AI289" i="2"/>
  <c r="AI288" i="2"/>
  <c r="AI287" i="2"/>
  <c r="AI286" i="2"/>
  <c r="AI285" i="2"/>
  <c r="AI284" i="2"/>
  <c r="AI283" i="2"/>
  <c r="AI282" i="2"/>
  <c r="AI281" i="2"/>
  <c r="AI280" i="2"/>
  <c r="AI279" i="2"/>
  <c r="AI278" i="2"/>
  <c r="AI277" i="2"/>
  <c r="AI276" i="2"/>
  <c r="AI275" i="2"/>
  <c r="AI274" i="2"/>
  <c r="AI273" i="2"/>
  <c r="AI272" i="2"/>
  <c r="AI271" i="2"/>
  <c r="AI270" i="2"/>
  <c r="AI269" i="2"/>
  <c r="AI268" i="2"/>
  <c r="AI267" i="2"/>
  <c r="AI266" i="2"/>
  <c r="AI265" i="2"/>
  <c r="AI264" i="2"/>
  <c r="AI263" i="2"/>
  <c r="AI262" i="2"/>
  <c r="AI261" i="2"/>
  <c r="AI260" i="2"/>
  <c r="AI259" i="2"/>
  <c r="AI258" i="2"/>
  <c r="AI257" i="2"/>
  <c r="AI256" i="2"/>
  <c r="AI255" i="2"/>
  <c r="AI254" i="2"/>
  <c r="AI253" i="2"/>
  <c r="AI252" i="2"/>
  <c r="AI251" i="2"/>
  <c r="AI250" i="2"/>
  <c r="AI249" i="2"/>
  <c r="AI248" i="2"/>
  <c r="AI247" i="2"/>
  <c r="AI246" i="2"/>
  <c r="AI245" i="2"/>
  <c r="AI244" i="2"/>
  <c r="AI243" i="2"/>
  <c r="AI242" i="2"/>
  <c r="AI241" i="2"/>
  <c r="AI240" i="2"/>
  <c r="AI239" i="2"/>
  <c r="AI238" i="2"/>
  <c r="AI237" i="2"/>
  <c r="AI236" i="2"/>
  <c r="AI235" i="2"/>
  <c r="AI234" i="2"/>
  <c r="AI233" i="2"/>
  <c r="AI232" i="2"/>
  <c r="AI231" i="2"/>
  <c r="AI230" i="2"/>
  <c r="AI229" i="2"/>
  <c r="AI228" i="2"/>
  <c r="AI227" i="2"/>
  <c r="AI226" i="2"/>
  <c r="AI225" i="2"/>
  <c r="AI224" i="2"/>
  <c r="AI223" i="2"/>
  <c r="AI222" i="2"/>
  <c r="AI221" i="2"/>
  <c r="AI220" i="2"/>
  <c r="AI219" i="2"/>
  <c r="AI218" i="2"/>
  <c r="AI217" i="2"/>
  <c r="AI216" i="2"/>
  <c r="AI215" i="2"/>
  <c r="AI214" i="2"/>
  <c r="AI213" i="2"/>
  <c r="AI212" i="2"/>
  <c r="AI211" i="2"/>
  <c r="AI210" i="2"/>
  <c r="AI209" i="2"/>
  <c r="AI208" i="2"/>
  <c r="AI207" i="2"/>
  <c r="AI206" i="2"/>
  <c r="AI205" i="2"/>
  <c r="AI204" i="2"/>
  <c r="AI203" i="2"/>
  <c r="AI202" i="2"/>
  <c r="AI201" i="2"/>
  <c r="AI200" i="2"/>
  <c r="AI199" i="2"/>
  <c r="AI198" i="2"/>
  <c r="AI197" i="2"/>
  <c r="AI196" i="2"/>
  <c r="AI195" i="2"/>
  <c r="AI194" i="2"/>
  <c r="AI193" i="2"/>
  <c r="AI192" i="2"/>
  <c r="AI191" i="2"/>
  <c r="AI190" i="2"/>
  <c r="AI189" i="2"/>
  <c r="AI188" i="2"/>
  <c r="AI187" i="2"/>
  <c r="AI186" i="2"/>
  <c r="AI185" i="2"/>
  <c r="AI184" i="2"/>
  <c r="AI183" i="2"/>
  <c r="AI182" i="2"/>
  <c r="AI181" i="2"/>
  <c r="AI180" i="2"/>
  <c r="AI179" i="2"/>
  <c r="AI178" i="2"/>
  <c r="AI177" i="2"/>
  <c r="AI176" i="2"/>
  <c r="AI175" i="2"/>
  <c r="AI174" i="2"/>
  <c r="AI173" i="2"/>
  <c r="AI172" i="2"/>
  <c r="AI171" i="2"/>
  <c r="AI170" i="2"/>
  <c r="AI169" i="2"/>
  <c r="AI168" i="2"/>
  <c r="AI167" i="2"/>
  <c r="AI166" i="2"/>
  <c r="AI165" i="2"/>
  <c r="AI164" i="2"/>
  <c r="AI163" i="2"/>
  <c r="AI162" i="2"/>
  <c r="AI161" i="2"/>
  <c r="AI160" i="2"/>
  <c r="AI159" i="2"/>
  <c r="AI158" i="2"/>
  <c r="AI157" i="2"/>
  <c r="AI156" i="2"/>
  <c r="AI155" i="2"/>
  <c r="AI154" i="2"/>
  <c r="AI153" i="2"/>
  <c r="AI152" i="2"/>
  <c r="AI151" i="2"/>
  <c r="AI150" i="2"/>
  <c r="AI149" i="2"/>
  <c r="AI148" i="2"/>
  <c r="AI147" i="2"/>
  <c r="AI146" i="2"/>
  <c r="AI145" i="2"/>
  <c r="AI144" i="2"/>
  <c r="AI143" i="2"/>
  <c r="AI142" i="2"/>
  <c r="AI141" i="2"/>
  <c r="AI140" i="2"/>
  <c r="AI139" i="2"/>
  <c r="AI138" i="2"/>
  <c r="AI137" i="2"/>
  <c r="AI136" i="2"/>
  <c r="AI135" i="2"/>
  <c r="AI134" i="2"/>
  <c r="AI133" i="2"/>
  <c r="AI132" i="2"/>
  <c r="AI131" i="2"/>
  <c r="AI130" i="2"/>
  <c r="AI129" i="2"/>
  <c r="AI128" i="2"/>
  <c r="AI127" i="2"/>
  <c r="AI126" i="2"/>
  <c r="AI125" i="2"/>
  <c r="AI124" i="2"/>
  <c r="AI123" i="2"/>
  <c r="AI122" i="2"/>
  <c r="AI121" i="2"/>
  <c r="AI120" i="2"/>
  <c r="AI119" i="2"/>
  <c r="AI118" i="2"/>
  <c r="AI117" i="2"/>
  <c r="AI116" i="2"/>
  <c r="AI115" i="2"/>
  <c r="AI114" i="2"/>
  <c r="AI113" i="2"/>
  <c r="AI112" i="2"/>
  <c r="AI111" i="2"/>
  <c r="AI110" i="2"/>
  <c r="AI109" i="2"/>
  <c r="AI108" i="2"/>
  <c r="AI107" i="2"/>
  <c r="AI106" i="2"/>
  <c r="AI105" i="2"/>
  <c r="AI104" i="2"/>
  <c r="AI103" i="2"/>
  <c r="AI102" i="2"/>
  <c r="AI101" i="2"/>
  <c r="AI100" i="2"/>
  <c r="AI99" i="2"/>
  <c r="AI98" i="2"/>
  <c r="AI97" i="2"/>
  <c r="AI96" i="2"/>
  <c r="AI95" i="2"/>
  <c r="AI94" i="2"/>
  <c r="AI93" i="2"/>
  <c r="AI92" i="2"/>
  <c r="AI91" i="2"/>
  <c r="AI90" i="2"/>
  <c r="AI89" i="2"/>
  <c r="AI88" i="2"/>
  <c r="AI87" i="2"/>
  <c r="AI86" i="2"/>
  <c r="AI85" i="2"/>
  <c r="AI84" i="2"/>
  <c r="AI83" i="2"/>
  <c r="AI82" i="2"/>
  <c r="AI81" i="2"/>
  <c r="AI80" i="2"/>
  <c r="AI79" i="2"/>
  <c r="AI78" i="2"/>
  <c r="AI77" i="2"/>
  <c r="AI76" i="2"/>
  <c r="AI75" i="2"/>
  <c r="AI74" i="2"/>
  <c r="AI73" i="2"/>
  <c r="AI72" i="2"/>
  <c r="AI71" i="2"/>
  <c r="AI70" i="2"/>
  <c r="AI69" i="2"/>
  <c r="AI68" i="2"/>
  <c r="AI67" i="2"/>
  <c r="AI66" i="2"/>
  <c r="AI65" i="2"/>
  <c r="AI64" i="2"/>
  <c r="AI63" i="2"/>
  <c r="AI62" i="2"/>
  <c r="AI61" i="2"/>
  <c r="AI60" i="2"/>
  <c r="AI59" i="2"/>
  <c r="AI58" i="2"/>
  <c r="AI57" i="2"/>
  <c r="AI56" i="2"/>
  <c r="AI55" i="2"/>
  <c r="AI54" i="2"/>
  <c r="AI53" i="2"/>
  <c r="AI52" i="2"/>
  <c r="AI51" i="2"/>
  <c r="AI50" i="2"/>
  <c r="AI49" i="2"/>
  <c r="AI48" i="2"/>
  <c r="AI47" i="2"/>
  <c r="AI46" i="2"/>
  <c r="AI45" i="2"/>
  <c r="AI44" i="2"/>
  <c r="AI43" i="2"/>
  <c r="AI42" i="2"/>
  <c r="AI41" i="2"/>
  <c r="AI40" i="2"/>
  <c r="AI39" i="2"/>
  <c r="AI38" i="2"/>
  <c r="AI37" i="2"/>
  <c r="AI36" i="2"/>
  <c r="AI35" i="2"/>
  <c r="AI34" i="2"/>
  <c r="AI33" i="2"/>
  <c r="AI32" i="2"/>
  <c r="AI31" i="2"/>
  <c r="AI30" i="2"/>
  <c r="AI29" i="2"/>
  <c r="AI28" i="2"/>
  <c r="AI27" i="2"/>
  <c r="AC1002" i="2"/>
  <c r="AC1001" i="2"/>
  <c r="AC1000" i="2"/>
  <c r="AC999" i="2"/>
  <c r="AC998" i="2"/>
  <c r="AC997" i="2"/>
  <c r="AC996" i="2"/>
  <c r="AC995" i="2"/>
  <c r="AC994" i="2"/>
  <c r="AC993" i="2"/>
  <c r="AC992" i="2"/>
  <c r="AC991" i="2"/>
  <c r="AC990" i="2"/>
  <c r="AC989" i="2"/>
  <c r="AC988" i="2"/>
  <c r="AC987" i="2"/>
  <c r="AC986" i="2"/>
  <c r="AC985" i="2"/>
  <c r="AC984" i="2"/>
  <c r="AC983" i="2"/>
  <c r="AC982" i="2"/>
  <c r="AC981" i="2"/>
  <c r="AC980" i="2"/>
  <c r="AC979" i="2"/>
  <c r="AC978" i="2"/>
  <c r="AC977" i="2"/>
  <c r="AC976" i="2"/>
  <c r="AC975" i="2"/>
  <c r="AC974" i="2"/>
  <c r="AC973" i="2"/>
  <c r="AC972" i="2"/>
  <c r="AC971" i="2"/>
  <c r="AC970" i="2"/>
  <c r="AC969" i="2"/>
  <c r="AC968" i="2"/>
  <c r="AC967" i="2"/>
  <c r="AC966" i="2"/>
  <c r="AC965" i="2"/>
  <c r="AC964" i="2"/>
  <c r="AC963" i="2"/>
  <c r="AC962" i="2"/>
  <c r="AC961" i="2"/>
  <c r="AC960" i="2"/>
  <c r="AC959" i="2"/>
  <c r="AC958" i="2"/>
  <c r="AC957" i="2"/>
  <c r="AC956" i="2"/>
  <c r="AC955" i="2"/>
  <c r="AC954" i="2"/>
  <c r="AC953" i="2"/>
  <c r="AC952" i="2"/>
  <c r="AC951" i="2"/>
  <c r="AC950" i="2"/>
  <c r="AC949" i="2"/>
  <c r="AC948" i="2"/>
  <c r="AC947" i="2"/>
  <c r="AC946" i="2"/>
  <c r="AC945" i="2"/>
  <c r="AC944" i="2"/>
  <c r="AC943" i="2"/>
  <c r="AC942" i="2"/>
  <c r="AC941" i="2"/>
  <c r="AC940" i="2"/>
  <c r="AC939" i="2"/>
  <c r="AC938" i="2"/>
  <c r="AC937" i="2"/>
  <c r="AC936" i="2"/>
  <c r="AC935" i="2"/>
  <c r="AC934" i="2"/>
  <c r="AC933" i="2"/>
  <c r="AC932" i="2"/>
  <c r="AC931" i="2"/>
  <c r="AC930" i="2"/>
  <c r="AC929" i="2"/>
  <c r="AC928" i="2"/>
  <c r="AC927" i="2"/>
  <c r="AC926" i="2"/>
  <c r="AC925" i="2"/>
  <c r="AC924" i="2"/>
  <c r="AC923" i="2"/>
  <c r="AC922" i="2"/>
  <c r="AC921" i="2"/>
  <c r="AC920" i="2"/>
  <c r="AC919" i="2"/>
  <c r="AC918" i="2"/>
  <c r="AC917" i="2"/>
  <c r="AC916" i="2"/>
  <c r="AC915" i="2"/>
  <c r="AC914" i="2"/>
  <c r="AC913" i="2"/>
  <c r="AC912" i="2"/>
  <c r="AC911" i="2"/>
  <c r="AC910" i="2"/>
  <c r="AC909" i="2"/>
  <c r="AC908" i="2"/>
  <c r="AC907" i="2"/>
  <c r="AC906" i="2"/>
  <c r="AC905" i="2"/>
  <c r="AC904" i="2"/>
  <c r="AC903" i="2"/>
  <c r="AC902" i="2"/>
  <c r="AC901" i="2"/>
  <c r="AC900" i="2"/>
  <c r="AC899" i="2"/>
  <c r="AC898" i="2"/>
  <c r="AC897" i="2"/>
  <c r="AC896" i="2"/>
  <c r="AC895" i="2"/>
  <c r="AC894" i="2"/>
  <c r="AC893" i="2"/>
  <c r="AC892" i="2"/>
  <c r="AC891" i="2"/>
  <c r="AC890" i="2"/>
  <c r="AC889" i="2"/>
  <c r="AC888" i="2"/>
  <c r="AC887" i="2"/>
  <c r="AC886" i="2"/>
  <c r="AC885" i="2"/>
  <c r="AC884" i="2"/>
  <c r="AC883" i="2"/>
  <c r="AC882" i="2"/>
  <c r="AC881" i="2"/>
  <c r="AC880" i="2"/>
  <c r="AC879" i="2"/>
  <c r="AC878" i="2"/>
  <c r="AC877" i="2"/>
  <c r="AC876" i="2"/>
  <c r="AC875" i="2"/>
  <c r="AC874" i="2"/>
  <c r="AC873" i="2"/>
  <c r="AC872" i="2"/>
  <c r="AC871" i="2"/>
  <c r="AC870" i="2"/>
  <c r="AC869" i="2"/>
  <c r="AC868" i="2"/>
  <c r="AC867" i="2"/>
  <c r="AC866" i="2"/>
  <c r="AC865" i="2"/>
  <c r="AC864" i="2"/>
  <c r="AC863" i="2"/>
  <c r="AC862" i="2"/>
  <c r="AC861" i="2"/>
  <c r="AC860" i="2"/>
  <c r="AC859" i="2"/>
  <c r="AC858" i="2"/>
  <c r="AC857" i="2"/>
  <c r="AC856" i="2"/>
  <c r="AC855" i="2"/>
  <c r="AC854" i="2"/>
  <c r="AC853" i="2"/>
  <c r="AC852" i="2"/>
  <c r="AC851" i="2"/>
  <c r="AC850" i="2"/>
  <c r="AC849" i="2"/>
  <c r="AC848" i="2"/>
  <c r="AC847" i="2"/>
  <c r="AC846" i="2"/>
  <c r="AC845" i="2"/>
  <c r="AC844" i="2"/>
  <c r="AC843" i="2"/>
  <c r="AC842" i="2"/>
  <c r="AC841" i="2"/>
  <c r="AC840" i="2"/>
  <c r="AC839" i="2"/>
  <c r="AC838" i="2"/>
  <c r="AC837" i="2"/>
  <c r="AC836" i="2"/>
  <c r="AC835" i="2"/>
  <c r="AC834" i="2"/>
  <c r="AC833" i="2"/>
  <c r="AC832" i="2"/>
  <c r="AC831" i="2"/>
  <c r="AC830" i="2"/>
  <c r="AC829" i="2"/>
  <c r="AC828" i="2"/>
  <c r="AC827" i="2"/>
  <c r="AC826" i="2"/>
  <c r="AC825" i="2"/>
  <c r="AC824" i="2"/>
  <c r="AC823" i="2"/>
  <c r="AC822" i="2"/>
  <c r="AC821" i="2"/>
  <c r="AC820" i="2"/>
  <c r="AC819" i="2"/>
  <c r="AC818" i="2"/>
  <c r="AC817" i="2"/>
  <c r="AC816" i="2"/>
  <c r="AC815" i="2"/>
  <c r="AC814" i="2"/>
  <c r="AC813" i="2"/>
  <c r="AC812" i="2"/>
  <c r="AC811" i="2"/>
  <c r="AC810" i="2"/>
  <c r="AC809" i="2"/>
  <c r="AC808" i="2"/>
  <c r="AC807" i="2"/>
  <c r="AC806" i="2"/>
  <c r="AC805" i="2"/>
  <c r="AC804" i="2"/>
  <c r="AC803" i="2"/>
  <c r="AC802" i="2"/>
  <c r="AC801" i="2"/>
  <c r="AC800" i="2"/>
  <c r="AC799" i="2"/>
  <c r="AC798" i="2"/>
  <c r="AC797" i="2"/>
  <c r="AC796" i="2"/>
  <c r="AC795" i="2"/>
  <c r="AC794" i="2"/>
  <c r="AC793" i="2"/>
  <c r="AC792" i="2"/>
  <c r="AC791" i="2"/>
  <c r="AC790" i="2"/>
  <c r="AC789" i="2"/>
  <c r="AC788" i="2"/>
  <c r="AC787" i="2"/>
  <c r="AC786" i="2"/>
  <c r="AC785" i="2"/>
  <c r="AC784" i="2"/>
  <c r="AC783" i="2"/>
  <c r="AC782" i="2"/>
  <c r="AC781" i="2"/>
  <c r="AC780" i="2"/>
  <c r="AC779" i="2"/>
  <c r="AC778" i="2"/>
  <c r="AC777" i="2"/>
  <c r="AC776" i="2"/>
  <c r="AC775" i="2"/>
  <c r="AC774" i="2"/>
  <c r="AC773" i="2"/>
  <c r="AC772" i="2"/>
  <c r="AC771" i="2"/>
  <c r="AC770" i="2"/>
  <c r="AC769" i="2"/>
  <c r="AC768" i="2"/>
  <c r="AC767" i="2"/>
  <c r="AC766" i="2"/>
  <c r="AC765" i="2"/>
  <c r="AC764" i="2"/>
  <c r="AC763" i="2"/>
  <c r="AC762" i="2"/>
  <c r="AC761" i="2"/>
  <c r="AC760" i="2"/>
  <c r="AC759" i="2"/>
  <c r="AC758" i="2"/>
  <c r="AC757" i="2"/>
  <c r="AC756" i="2"/>
  <c r="AC755" i="2"/>
  <c r="AC754" i="2"/>
  <c r="AC753" i="2"/>
  <c r="AC752" i="2"/>
  <c r="AC751" i="2"/>
  <c r="AC750" i="2"/>
  <c r="AC749" i="2"/>
  <c r="AC748" i="2"/>
  <c r="AC747" i="2"/>
  <c r="AC746" i="2"/>
  <c r="AC745" i="2"/>
  <c r="AC744" i="2"/>
  <c r="AC743" i="2"/>
  <c r="AC742" i="2"/>
  <c r="AC741" i="2"/>
  <c r="AC740" i="2"/>
  <c r="AC739" i="2"/>
  <c r="AC738" i="2"/>
  <c r="AC737" i="2"/>
  <c r="AC736" i="2"/>
  <c r="AC735" i="2"/>
  <c r="AC734" i="2"/>
  <c r="AC733" i="2"/>
  <c r="AC732" i="2"/>
  <c r="AC731" i="2"/>
  <c r="AC730" i="2"/>
  <c r="AC729" i="2"/>
  <c r="AC728" i="2"/>
  <c r="AC727" i="2"/>
  <c r="AC726" i="2"/>
  <c r="AC725" i="2"/>
  <c r="AC724" i="2"/>
  <c r="AC723" i="2"/>
  <c r="AC722" i="2"/>
  <c r="AC721" i="2"/>
  <c r="AC720" i="2"/>
  <c r="AC719" i="2"/>
  <c r="AC718" i="2"/>
  <c r="AC717" i="2"/>
  <c r="AC716" i="2"/>
  <c r="AC715" i="2"/>
  <c r="AC714" i="2"/>
  <c r="AC713" i="2"/>
  <c r="AC712" i="2"/>
  <c r="AC711" i="2"/>
  <c r="AC710" i="2"/>
  <c r="AC709" i="2"/>
  <c r="AC708" i="2"/>
  <c r="AC707" i="2"/>
  <c r="AC706" i="2"/>
  <c r="AC705" i="2"/>
  <c r="AC704" i="2"/>
  <c r="AC703" i="2"/>
  <c r="AC702" i="2"/>
  <c r="AC701" i="2"/>
  <c r="AC700" i="2"/>
  <c r="AC699" i="2"/>
  <c r="AC698" i="2"/>
  <c r="AC697" i="2"/>
  <c r="AC696" i="2"/>
  <c r="AC695" i="2"/>
  <c r="AC694" i="2"/>
  <c r="AC693" i="2"/>
  <c r="AC692" i="2"/>
  <c r="AC691" i="2"/>
  <c r="AC690" i="2"/>
  <c r="AC689" i="2"/>
  <c r="AC688" i="2"/>
  <c r="AC687" i="2"/>
  <c r="AC686" i="2"/>
  <c r="AC685" i="2"/>
  <c r="AC684" i="2"/>
  <c r="AC683" i="2"/>
  <c r="AC682" i="2"/>
  <c r="AC681" i="2"/>
  <c r="AC680" i="2"/>
  <c r="AC679" i="2"/>
  <c r="AC678" i="2"/>
  <c r="AC677" i="2"/>
  <c r="AC676" i="2"/>
  <c r="AC675" i="2"/>
  <c r="AC674" i="2"/>
  <c r="AC673" i="2"/>
  <c r="AC672" i="2"/>
  <c r="AC671" i="2"/>
  <c r="AC670" i="2"/>
  <c r="AC669" i="2"/>
  <c r="AC668" i="2"/>
  <c r="AC667" i="2"/>
  <c r="AC666" i="2"/>
  <c r="AC665" i="2"/>
  <c r="AC664" i="2"/>
  <c r="AC663" i="2"/>
  <c r="AC662" i="2"/>
  <c r="AC661" i="2"/>
  <c r="AC660" i="2"/>
  <c r="AC659" i="2"/>
  <c r="AC658" i="2"/>
  <c r="AC657" i="2"/>
  <c r="AC656" i="2"/>
  <c r="AC655" i="2"/>
  <c r="AC654" i="2"/>
  <c r="AC653" i="2"/>
  <c r="AC652" i="2"/>
  <c r="AC651" i="2"/>
  <c r="AC650" i="2"/>
  <c r="AC649" i="2"/>
  <c r="AC648" i="2"/>
  <c r="AC647" i="2"/>
  <c r="AC646" i="2"/>
  <c r="AC645" i="2"/>
  <c r="AC644" i="2"/>
  <c r="AC643" i="2"/>
  <c r="AC642" i="2"/>
  <c r="AC641" i="2"/>
  <c r="AC640" i="2"/>
  <c r="AC639" i="2"/>
  <c r="AC638" i="2"/>
  <c r="AC637" i="2"/>
  <c r="AC636" i="2"/>
  <c r="AC635" i="2"/>
  <c r="AC634" i="2"/>
  <c r="AC633" i="2"/>
  <c r="AC632" i="2"/>
  <c r="AC631" i="2"/>
  <c r="AC630" i="2"/>
  <c r="AC629" i="2"/>
  <c r="AC628" i="2"/>
  <c r="AC627" i="2"/>
  <c r="AC626" i="2"/>
  <c r="AC625" i="2"/>
  <c r="AC624" i="2"/>
  <c r="AC623" i="2"/>
  <c r="AC622" i="2"/>
  <c r="AC621" i="2"/>
  <c r="AC620" i="2"/>
  <c r="AC619" i="2"/>
  <c r="AC618" i="2"/>
  <c r="AC617" i="2"/>
  <c r="AC616" i="2"/>
  <c r="AC615" i="2"/>
  <c r="AC614" i="2"/>
  <c r="AC613" i="2"/>
  <c r="AC612" i="2"/>
  <c r="AC611" i="2"/>
  <c r="AC610" i="2"/>
  <c r="AC609" i="2"/>
  <c r="AC608" i="2"/>
  <c r="AC607" i="2"/>
  <c r="AC606" i="2"/>
  <c r="AC605" i="2"/>
  <c r="AC604" i="2"/>
  <c r="AC603" i="2"/>
  <c r="AC602" i="2"/>
  <c r="AC601" i="2"/>
  <c r="AC600" i="2"/>
  <c r="AC599" i="2"/>
  <c r="AC598" i="2"/>
  <c r="AC597" i="2"/>
  <c r="AC596" i="2"/>
  <c r="AC595" i="2"/>
  <c r="AC594" i="2"/>
  <c r="AC593" i="2"/>
  <c r="AC592" i="2"/>
  <c r="AC591" i="2"/>
  <c r="AC590" i="2"/>
  <c r="AC589" i="2"/>
  <c r="AC588" i="2"/>
  <c r="AC587" i="2"/>
  <c r="AC586" i="2"/>
  <c r="AC585" i="2"/>
  <c r="AC584" i="2"/>
  <c r="AC583" i="2"/>
  <c r="AC582" i="2"/>
  <c r="AC581" i="2"/>
  <c r="AC580" i="2"/>
  <c r="AC579" i="2"/>
  <c r="AC578" i="2"/>
  <c r="AC577" i="2"/>
  <c r="AC576" i="2"/>
  <c r="AC575" i="2"/>
  <c r="AC574" i="2"/>
  <c r="AC573" i="2"/>
  <c r="AC572" i="2"/>
  <c r="AC571" i="2"/>
  <c r="AC570" i="2"/>
  <c r="AC569" i="2"/>
  <c r="AC568" i="2"/>
  <c r="AC567" i="2"/>
  <c r="AC566" i="2"/>
  <c r="AC565" i="2"/>
  <c r="AC564" i="2"/>
  <c r="AC563" i="2"/>
  <c r="AC562" i="2"/>
  <c r="AC561" i="2"/>
  <c r="AC560" i="2"/>
  <c r="AC559" i="2"/>
  <c r="AC558" i="2"/>
  <c r="AC557" i="2"/>
  <c r="AC556" i="2"/>
  <c r="AC555" i="2"/>
  <c r="AC554" i="2"/>
  <c r="AC553" i="2"/>
  <c r="AC552" i="2"/>
  <c r="AC551" i="2"/>
  <c r="AC550" i="2"/>
  <c r="AC549" i="2"/>
  <c r="AC548" i="2"/>
  <c r="AC547" i="2"/>
  <c r="AC546" i="2"/>
  <c r="AC545" i="2"/>
  <c r="AC544" i="2"/>
  <c r="AC543" i="2"/>
  <c r="AC542" i="2"/>
  <c r="AC541" i="2"/>
  <c r="AC540" i="2"/>
  <c r="AC539" i="2"/>
  <c r="AC538" i="2"/>
  <c r="AC537" i="2"/>
  <c r="AC536" i="2"/>
  <c r="AC535" i="2"/>
  <c r="AC534" i="2"/>
  <c r="AC533" i="2"/>
  <c r="AC532" i="2"/>
  <c r="AC531" i="2"/>
  <c r="AC530" i="2"/>
  <c r="AC529" i="2"/>
  <c r="AC528" i="2"/>
  <c r="AC527" i="2"/>
  <c r="AC526" i="2"/>
  <c r="AC525" i="2"/>
  <c r="AC524" i="2"/>
  <c r="AC523" i="2"/>
  <c r="AC522" i="2"/>
  <c r="AC521" i="2"/>
  <c r="AC520" i="2"/>
  <c r="AC519" i="2"/>
  <c r="AC518" i="2"/>
  <c r="AC517" i="2"/>
  <c r="AC516" i="2"/>
  <c r="AC515" i="2"/>
  <c r="AC514" i="2"/>
  <c r="AC513" i="2"/>
  <c r="AC512" i="2"/>
  <c r="AC511" i="2"/>
  <c r="AC510" i="2"/>
  <c r="AC509" i="2"/>
  <c r="AC508" i="2"/>
  <c r="AC507" i="2"/>
  <c r="AC506" i="2"/>
  <c r="AC505" i="2"/>
  <c r="AC504" i="2"/>
  <c r="AC503" i="2"/>
  <c r="AC502" i="2"/>
  <c r="AC501" i="2"/>
  <c r="AC500" i="2"/>
  <c r="AC499" i="2"/>
  <c r="AC498" i="2"/>
  <c r="AC497" i="2"/>
  <c r="AC496" i="2"/>
  <c r="AC495" i="2"/>
  <c r="AC494" i="2"/>
  <c r="AC493" i="2"/>
  <c r="AC492" i="2"/>
  <c r="AC491" i="2"/>
  <c r="AC490" i="2"/>
  <c r="AC489" i="2"/>
  <c r="AC488" i="2"/>
  <c r="AC487" i="2"/>
  <c r="AC486" i="2"/>
  <c r="AC485" i="2"/>
  <c r="AC484" i="2"/>
  <c r="AC483" i="2"/>
  <c r="AC482" i="2"/>
  <c r="AC481" i="2"/>
  <c r="AC480" i="2"/>
  <c r="AC479" i="2"/>
  <c r="AC478" i="2"/>
  <c r="AC477" i="2"/>
  <c r="AC476" i="2"/>
  <c r="AC475" i="2"/>
  <c r="AC474" i="2"/>
  <c r="AC473" i="2"/>
  <c r="AC472" i="2"/>
  <c r="AC471" i="2"/>
  <c r="AC470" i="2"/>
  <c r="AC469" i="2"/>
  <c r="AC468" i="2"/>
  <c r="AC467" i="2"/>
  <c r="AC466" i="2"/>
  <c r="AC465" i="2"/>
  <c r="AC464" i="2"/>
  <c r="AC463" i="2"/>
  <c r="AC462" i="2"/>
  <c r="AC461" i="2"/>
  <c r="AC460" i="2"/>
  <c r="AC459" i="2"/>
  <c r="AC458" i="2"/>
  <c r="AC457" i="2"/>
  <c r="AC456" i="2"/>
  <c r="AC455" i="2"/>
  <c r="AC454" i="2"/>
  <c r="AC453" i="2"/>
  <c r="AC452" i="2"/>
  <c r="AC451" i="2"/>
  <c r="AC450" i="2"/>
  <c r="AC449" i="2"/>
  <c r="AC448" i="2"/>
  <c r="AC447" i="2"/>
  <c r="AC446" i="2"/>
  <c r="AC445" i="2"/>
  <c r="AC444" i="2"/>
  <c r="AC443" i="2"/>
  <c r="AC442" i="2"/>
  <c r="AC441" i="2"/>
  <c r="AC440" i="2"/>
  <c r="AC439" i="2"/>
  <c r="AC438" i="2"/>
  <c r="AC437" i="2"/>
  <c r="AC436" i="2"/>
  <c r="AC435" i="2"/>
  <c r="AC434" i="2"/>
  <c r="AC433" i="2"/>
  <c r="AC432" i="2"/>
  <c r="AC431" i="2"/>
  <c r="AC430" i="2"/>
  <c r="AC429" i="2"/>
  <c r="AC428" i="2"/>
  <c r="AC427" i="2"/>
  <c r="AC426" i="2"/>
  <c r="AC425" i="2"/>
  <c r="AC424" i="2"/>
  <c r="AC423" i="2"/>
  <c r="AC422" i="2"/>
  <c r="AC421" i="2"/>
  <c r="AC420" i="2"/>
  <c r="AC419" i="2"/>
  <c r="AC418" i="2"/>
  <c r="AC417" i="2"/>
  <c r="AC416" i="2"/>
  <c r="AC415" i="2"/>
  <c r="AC414" i="2"/>
  <c r="AC413" i="2"/>
  <c r="AC412" i="2"/>
  <c r="AC411" i="2"/>
  <c r="AC410" i="2"/>
  <c r="AC409" i="2"/>
  <c r="AC408" i="2"/>
  <c r="AC407" i="2"/>
  <c r="AC406" i="2"/>
  <c r="AC405" i="2"/>
  <c r="AC404" i="2"/>
  <c r="AC403" i="2"/>
  <c r="AC402" i="2"/>
  <c r="AC401" i="2"/>
  <c r="AC400" i="2"/>
  <c r="AC399" i="2"/>
  <c r="AC398" i="2"/>
  <c r="AC397" i="2"/>
  <c r="AC396" i="2"/>
  <c r="AC395" i="2"/>
  <c r="AC394" i="2"/>
  <c r="AC393" i="2"/>
  <c r="AC392" i="2"/>
  <c r="AC391" i="2"/>
  <c r="AC390" i="2"/>
  <c r="AC389" i="2"/>
  <c r="AC388" i="2"/>
  <c r="AC387" i="2"/>
  <c r="AC386" i="2"/>
  <c r="AC385" i="2"/>
  <c r="AC384" i="2"/>
  <c r="AC383" i="2"/>
  <c r="AC382" i="2"/>
  <c r="AC381" i="2"/>
  <c r="AC380" i="2"/>
  <c r="AC379" i="2"/>
  <c r="AC378" i="2"/>
  <c r="AC377" i="2"/>
  <c r="AC376" i="2"/>
  <c r="AC375" i="2"/>
  <c r="AC374" i="2"/>
  <c r="AC373" i="2"/>
  <c r="AC372" i="2"/>
  <c r="AC371" i="2"/>
  <c r="AC370" i="2"/>
  <c r="AC369" i="2"/>
  <c r="AC368" i="2"/>
  <c r="AC367" i="2"/>
  <c r="AC366" i="2"/>
  <c r="AC365" i="2"/>
  <c r="AC364" i="2"/>
  <c r="AC363" i="2"/>
  <c r="AC362" i="2"/>
  <c r="AC361" i="2"/>
  <c r="AC360" i="2"/>
  <c r="AC359" i="2"/>
  <c r="AC358" i="2"/>
  <c r="AC357" i="2"/>
  <c r="AC356" i="2"/>
  <c r="AC355" i="2"/>
  <c r="AC354" i="2"/>
  <c r="AC353" i="2"/>
  <c r="AC352" i="2"/>
  <c r="AC351" i="2"/>
  <c r="AC350" i="2"/>
  <c r="AC349" i="2"/>
  <c r="AC348" i="2"/>
  <c r="AC347" i="2"/>
  <c r="AC346" i="2"/>
  <c r="AC345" i="2"/>
  <c r="AC344" i="2"/>
  <c r="AC343" i="2"/>
  <c r="AC342" i="2"/>
  <c r="AC341" i="2"/>
  <c r="AC340" i="2"/>
  <c r="AC339" i="2"/>
  <c r="AC338" i="2"/>
  <c r="AC337" i="2"/>
  <c r="AC336" i="2"/>
  <c r="AC335" i="2"/>
  <c r="AC334" i="2"/>
  <c r="AC333" i="2"/>
  <c r="AC332" i="2"/>
  <c r="AC331" i="2"/>
  <c r="AC330" i="2"/>
  <c r="AC329" i="2"/>
  <c r="AC328" i="2"/>
  <c r="AC327" i="2"/>
  <c r="AC326" i="2"/>
  <c r="AC325" i="2"/>
  <c r="AC324" i="2"/>
  <c r="AC323" i="2"/>
  <c r="AC322" i="2"/>
  <c r="AC321" i="2"/>
  <c r="AC320" i="2"/>
  <c r="AC319" i="2"/>
  <c r="AC318" i="2"/>
  <c r="AC317" i="2"/>
  <c r="AC316" i="2"/>
  <c r="AC315" i="2"/>
  <c r="AC314" i="2"/>
  <c r="AC313" i="2"/>
  <c r="AC312" i="2"/>
  <c r="AC311" i="2"/>
  <c r="AC310" i="2"/>
  <c r="AC309" i="2"/>
  <c r="AC308" i="2"/>
  <c r="AC307" i="2"/>
  <c r="AC306" i="2"/>
  <c r="AC305" i="2"/>
  <c r="AC304" i="2"/>
  <c r="AC303" i="2"/>
  <c r="AC302" i="2"/>
  <c r="AC301" i="2"/>
  <c r="AC300" i="2"/>
  <c r="AC299" i="2"/>
  <c r="AC298" i="2"/>
  <c r="AC297" i="2"/>
  <c r="AC296" i="2"/>
  <c r="AC295" i="2"/>
  <c r="AC294" i="2"/>
  <c r="AC293" i="2"/>
  <c r="AC292" i="2"/>
  <c r="AC291" i="2"/>
  <c r="AC290" i="2"/>
  <c r="AC289" i="2"/>
  <c r="AC288" i="2"/>
  <c r="AC287" i="2"/>
  <c r="AC286" i="2"/>
  <c r="AC285" i="2"/>
  <c r="AC284" i="2"/>
  <c r="AC283" i="2"/>
  <c r="AC282" i="2"/>
  <c r="AC281" i="2"/>
  <c r="AC280" i="2"/>
  <c r="AC279" i="2"/>
  <c r="AC278" i="2"/>
  <c r="AC277" i="2"/>
  <c r="AC276" i="2"/>
  <c r="AC275" i="2"/>
  <c r="AC274" i="2"/>
  <c r="AC273" i="2"/>
  <c r="AC272" i="2"/>
  <c r="AC271" i="2"/>
  <c r="AC270" i="2"/>
  <c r="AC269" i="2"/>
  <c r="AC268" i="2"/>
  <c r="AC267" i="2"/>
  <c r="AC266" i="2"/>
  <c r="AC265" i="2"/>
  <c r="AC264" i="2"/>
  <c r="AC263" i="2"/>
  <c r="AC262" i="2"/>
  <c r="AC261" i="2"/>
  <c r="AC260" i="2"/>
  <c r="AC259" i="2"/>
  <c r="AC258" i="2"/>
  <c r="AC257" i="2"/>
  <c r="AC256" i="2"/>
  <c r="AC255" i="2"/>
  <c r="AC254" i="2"/>
  <c r="AC253" i="2"/>
  <c r="AC252" i="2"/>
  <c r="AC251" i="2"/>
  <c r="AC250" i="2"/>
  <c r="AC249" i="2"/>
  <c r="AC248" i="2"/>
  <c r="AC247" i="2"/>
  <c r="AC246" i="2"/>
  <c r="AC245" i="2"/>
  <c r="AC244" i="2"/>
  <c r="AC243" i="2"/>
  <c r="AC242" i="2"/>
  <c r="AC241" i="2"/>
  <c r="AC240" i="2"/>
  <c r="AC239" i="2"/>
  <c r="AC238" i="2"/>
  <c r="AC237" i="2"/>
  <c r="AC236" i="2"/>
  <c r="AC235" i="2"/>
  <c r="AC234" i="2"/>
  <c r="AC233" i="2"/>
  <c r="AC232" i="2"/>
  <c r="AC231" i="2"/>
  <c r="AC230" i="2"/>
  <c r="AC229" i="2"/>
  <c r="AC228" i="2"/>
  <c r="AC227" i="2"/>
  <c r="AC226" i="2"/>
  <c r="AC225" i="2"/>
  <c r="AC224" i="2"/>
  <c r="AC223" i="2"/>
  <c r="AC222" i="2"/>
  <c r="AC221" i="2"/>
  <c r="AC220" i="2"/>
  <c r="AC219" i="2"/>
  <c r="AC218" i="2"/>
  <c r="AC217" i="2"/>
  <c r="AC216" i="2"/>
  <c r="AC215" i="2"/>
  <c r="AC214" i="2"/>
  <c r="AC213" i="2"/>
  <c r="AC212" i="2"/>
  <c r="AC211" i="2"/>
  <c r="AC210" i="2"/>
  <c r="AC209" i="2"/>
  <c r="AC208" i="2"/>
  <c r="AC207" i="2"/>
  <c r="AC206" i="2"/>
  <c r="AC205" i="2"/>
  <c r="AC204" i="2"/>
  <c r="AC203" i="2"/>
  <c r="AC202" i="2"/>
  <c r="AC201" i="2"/>
  <c r="AC200" i="2"/>
  <c r="AC199" i="2"/>
  <c r="AC198" i="2"/>
  <c r="AC197" i="2"/>
  <c r="AC196" i="2"/>
  <c r="AC195" i="2"/>
  <c r="AC194" i="2"/>
  <c r="AC193" i="2"/>
  <c r="AC192" i="2"/>
  <c r="AC191" i="2"/>
  <c r="AC190" i="2"/>
  <c r="AC189" i="2"/>
  <c r="AC188" i="2"/>
  <c r="AC187" i="2"/>
  <c r="AC186" i="2"/>
  <c r="AC185" i="2"/>
  <c r="AC184" i="2"/>
  <c r="AC183" i="2"/>
  <c r="AC182" i="2"/>
  <c r="AC181" i="2"/>
  <c r="AC180" i="2"/>
  <c r="AC179" i="2"/>
  <c r="AC178" i="2"/>
  <c r="AC177" i="2"/>
  <c r="AC176" i="2"/>
  <c r="AC175" i="2"/>
  <c r="AC174" i="2"/>
  <c r="AC173" i="2"/>
  <c r="AC172" i="2"/>
  <c r="AC171" i="2"/>
  <c r="AC170" i="2"/>
  <c r="AC169" i="2"/>
  <c r="AC168" i="2"/>
  <c r="AC167" i="2"/>
  <c r="AC166" i="2"/>
  <c r="AC165" i="2"/>
  <c r="AC164" i="2"/>
  <c r="AC163" i="2"/>
  <c r="AC162" i="2"/>
  <c r="AC161" i="2"/>
  <c r="AC160" i="2"/>
  <c r="AC159" i="2"/>
  <c r="AC158" i="2"/>
  <c r="AC157" i="2"/>
  <c r="AC156" i="2"/>
  <c r="AC155" i="2"/>
  <c r="AC154" i="2"/>
  <c r="AC153" i="2"/>
  <c r="AC152" i="2"/>
  <c r="AC151" i="2"/>
  <c r="AC150" i="2"/>
  <c r="AC149" i="2"/>
  <c r="AC148" i="2"/>
  <c r="AC147" i="2"/>
  <c r="AC146" i="2"/>
  <c r="AC145" i="2"/>
  <c r="AC144" i="2"/>
  <c r="AC143" i="2"/>
  <c r="AC142" i="2"/>
  <c r="AC141" i="2"/>
  <c r="AC140" i="2"/>
  <c r="AC139" i="2"/>
  <c r="AC138" i="2"/>
  <c r="AC137" i="2"/>
  <c r="AC136" i="2"/>
  <c r="AC135" i="2"/>
  <c r="AC134" i="2"/>
  <c r="AC133" i="2"/>
  <c r="AC132" i="2"/>
  <c r="AC131" i="2"/>
  <c r="AC130" i="2"/>
  <c r="AC129" i="2"/>
  <c r="AC128" i="2"/>
  <c r="AB1002" i="2"/>
  <c r="AB1001" i="2"/>
  <c r="AB1000" i="2"/>
  <c r="AB999" i="2"/>
  <c r="AB998" i="2"/>
  <c r="AB997" i="2"/>
  <c r="AB996" i="2"/>
  <c r="AB995" i="2"/>
  <c r="AB994" i="2"/>
  <c r="AB993" i="2"/>
  <c r="AB992" i="2"/>
  <c r="AB991" i="2"/>
  <c r="AB990" i="2"/>
  <c r="AB989" i="2"/>
  <c r="AB988" i="2"/>
  <c r="AB987" i="2"/>
  <c r="AB986" i="2"/>
  <c r="AB985" i="2"/>
  <c r="AB984" i="2"/>
  <c r="AB983" i="2"/>
  <c r="AB982" i="2"/>
  <c r="AB981" i="2"/>
  <c r="AB980" i="2"/>
  <c r="AB979" i="2"/>
  <c r="AB978" i="2"/>
  <c r="AB977" i="2"/>
  <c r="AB976" i="2"/>
  <c r="AB975" i="2"/>
  <c r="AB974" i="2"/>
  <c r="AB973" i="2"/>
  <c r="AB972" i="2"/>
  <c r="AB971" i="2"/>
  <c r="AB970" i="2"/>
  <c r="AB969" i="2"/>
  <c r="AB968" i="2"/>
  <c r="AB967" i="2"/>
  <c r="AB966" i="2"/>
  <c r="AB965" i="2"/>
  <c r="AB964" i="2"/>
  <c r="AB963" i="2"/>
  <c r="AB962" i="2"/>
  <c r="AB961" i="2"/>
  <c r="AB960" i="2"/>
  <c r="AB959" i="2"/>
  <c r="AB958" i="2"/>
  <c r="AB957" i="2"/>
  <c r="AB956" i="2"/>
  <c r="AB955" i="2"/>
  <c r="AB954" i="2"/>
  <c r="AB953" i="2"/>
  <c r="AB952" i="2"/>
  <c r="AB951" i="2"/>
  <c r="AB950" i="2"/>
  <c r="AB949" i="2"/>
  <c r="AB948" i="2"/>
  <c r="AB947" i="2"/>
  <c r="AB946" i="2"/>
  <c r="AB945" i="2"/>
  <c r="AB944" i="2"/>
  <c r="AB943" i="2"/>
  <c r="AB942" i="2"/>
  <c r="AB941" i="2"/>
  <c r="AB940" i="2"/>
  <c r="AB939" i="2"/>
  <c r="AB938" i="2"/>
  <c r="AB937" i="2"/>
  <c r="AB936" i="2"/>
  <c r="AB935" i="2"/>
  <c r="AB934" i="2"/>
  <c r="AB933" i="2"/>
  <c r="AB932" i="2"/>
  <c r="AB931" i="2"/>
  <c r="AB930" i="2"/>
  <c r="AB929" i="2"/>
  <c r="AB928" i="2"/>
  <c r="AB927" i="2"/>
  <c r="AB926" i="2"/>
  <c r="AB925" i="2"/>
  <c r="AB924" i="2"/>
  <c r="AB923" i="2"/>
  <c r="AB922" i="2"/>
  <c r="AB921" i="2"/>
  <c r="AB920" i="2"/>
  <c r="AB919" i="2"/>
  <c r="AB918" i="2"/>
  <c r="AB917" i="2"/>
  <c r="AB916" i="2"/>
  <c r="AB915" i="2"/>
  <c r="AB914" i="2"/>
  <c r="AB913" i="2"/>
  <c r="AB912" i="2"/>
  <c r="AB911" i="2"/>
  <c r="AB910" i="2"/>
  <c r="AB909" i="2"/>
  <c r="AB908" i="2"/>
  <c r="AB907" i="2"/>
  <c r="AB906" i="2"/>
  <c r="AB905" i="2"/>
  <c r="AB904" i="2"/>
  <c r="AB903" i="2"/>
  <c r="AB902" i="2"/>
  <c r="AB901" i="2"/>
  <c r="AB900" i="2"/>
  <c r="AB899" i="2"/>
  <c r="AB898" i="2"/>
  <c r="AB897" i="2"/>
  <c r="AB896" i="2"/>
  <c r="AB895" i="2"/>
  <c r="AB894" i="2"/>
  <c r="AB893" i="2"/>
  <c r="AB892" i="2"/>
  <c r="AB891" i="2"/>
  <c r="AB890" i="2"/>
  <c r="AB889" i="2"/>
  <c r="AB888" i="2"/>
  <c r="AB887" i="2"/>
  <c r="AB886" i="2"/>
  <c r="AB885" i="2"/>
  <c r="AB884" i="2"/>
  <c r="AB883" i="2"/>
  <c r="AB882" i="2"/>
  <c r="AB881" i="2"/>
  <c r="AB880" i="2"/>
  <c r="AB879" i="2"/>
  <c r="AB878" i="2"/>
  <c r="AB877" i="2"/>
  <c r="AB876" i="2"/>
  <c r="AB875" i="2"/>
  <c r="AB874" i="2"/>
  <c r="AB873" i="2"/>
  <c r="AB872" i="2"/>
  <c r="AB871" i="2"/>
  <c r="AB870" i="2"/>
  <c r="AB869" i="2"/>
  <c r="AB868" i="2"/>
  <c r="AB867" i="2"/>
  <c r="AB866" i="2"/>
  <c r="AB865" i="2"/>
  <c r="AB864" i="2"/>
  <c r="AB863" i="2"/>
  <c r="AB862" i="2"/>
  <c r="AB861" i="2"/>
  <c r="AB860" i="2"/>
  <c r="AB859" i="2"/>
  <c r="AB858" i="2"/>
  <c r="AB857" i="2"/>
  <c r="AB856" i="2"/>
  <c r="AB855" i="2"/>
  <c r="AB854" i="2"/>
  <c r="AB853" i="2"/>
  <c r="AB852" i="2"/>
  <c r="AB851" i="2"/>
  <c r="AB850" i="2"/>
  <c r="AB849" i="2"/>
  <c r="AB848" i="2"/>
  <c r="AB847" i="2"/>
  <c r="AB846" i="2"/>
  <c r="AB845" i="2"/>
  <c r="AB844" i="2"/>
  <c r="AB843" i="2"/>
  <c r="AB842" i="2"/>
  <c r="AB841" i="2"/>
  <c r="AB840" i="2"/>
  <c r="AB839" i="2"/>
  <c r="AB838" i="2"/>
  <c r="AB837" i="2"/>
  <c r="AB836" i="2"/>
  <c r="AB835" i="2"/>
  <c r="AB834" i="2"/>
  <c r="AB833" i="2"/>
  <c r="AB832" i="2"/>
  <c r="AB831" i="2"/>
  <c r="AB830" i="2"/>
  <c r="AB829" i="2"/>
  <c r="AB828" i="2"/>
  <c r="AB827" i="2"/>
  <c r="AB826" i="2"/>
  <c r="AB825" i="2"/>
  <c r="AB824" i="2"/>
  <c r="AB823" i="2"/>
  <c r="AB822" i="2"/>
  <c r="AB821" i="2"/>
  <c r="AB820" i="2"/>
  <c r="AB819" i="2"/>
  <c r="AB818" i="2"/>
  <c r="AB817" i="2"/>
  <c r="AB816" i="2"/>
  <c r="AB815" i="2"/>
  <c r="AB814" i="2"/>
  <c r="AB813" i="2"/>
  <c r="AB812" i="2"/>
  <c r="AB811" i="2"/>
  <c r="AB810" i="2"/>
  <c r="AB809" i="2"/>
  <c r="AB808" i="2"/>
  <c r="AB807" i="2"/>
  <c r="AB806" i="2"/>
  <c r="AB805" i="2"/>
  <c r="AB804" i="2"/>
  <c r="AB803" i="2"/>
  <c r="AB802" i="2"/>
  <c r="AB801" i="2"/>
  <c r="AB800" i="2"/>
  <c r="AB799" i="2"/>
  <c r="AB798" i="2"/>
  <c r="AB797" i="2"/>
  <c r="AB796" i="2"/>
  <c r="AB795" i="2"/>
  <c r="AB794" i="2"/>
  <c r="AB793" i="2"/>
  <c r="AB792" i="2"/>
  <c r="AB791" i="2"/>
  <c r="AB790" i="2"/>
  <c r="AB789" i="2"/>
  <c r="AB788" i="2"/>
  <c r="AB787" i="2"/>
  <c r="AB786" i="2"/>
  <c r="AB785" i="2"/>
  <c r="AB784" i="2"/>
  <c r="AB783" i="2"/>
  <c r="AB782" i="2"/>
  <c r="AB781" i="2"/>
  <c r="AB780" i="2"/>
  <c r="AB779" i="2"/>
  <c r="AB778" i="2"/>
  <c r="AB777" i="2"/>
  <c r="AB776" i="2"/>
  <c r="AB775" i="2"/>
  <c r="AB774" i="2"/>
  <c r="AB773" i="2"/>
  <c r="AB772" i="2"/>
  <c r="AB771" i="2"/>
  <c r="AB770" i="2"/>
  <c r="AB769" i="2"/>
  <c r="AB768" i="2"/>
  <c r="AB767" i="2"/>
  <c r="AB766" i="2"/>
  <c r="AB765" i="2"/>
  <c r="AB764" i="2"/>
  <c r="AB763" i="2"/>
  <c r="AB762" i="2"/>
  <c r="AB761" i="2"/>
  <c r="AB760" i="2"/>
  <c r="AB759" i="2"/>
  <c r="AB758" i="2"/>
  <c r="AB757" i="2"/>
  <c r="AB756" i="2"/>
  <c r="AB755" i="2"/>
  <c r="AB754" i="2"/>
  <c r="AB753" i="2"/>
  <c r="AB752" i="2"/>
  <c r="AB751" i="2"/>
  <c r="AB750" i="2"/>
  <c r="AB749" i="2"/>
  <c r="AB748" i="2"/>
  <c r="AB747" i="2"/>
  <c r="AB746" i="2"/>
  <c r="AB745" i="2"/>
  <c r="AB744" i="2"/>
  <c r="AB743" i="2"/>
  <c r="AB742" i="2"/>
  <c r="AB741" i="2"/>
  <c r="AB740" i="2"/>
  <c r="AB739" i="2"/>
  <c r="AB738" i="2"/>
  <c r="AB737" i="2"/>
  <c r="AB736" i="2"/>
  <c r="AB735" i="2"/>
  <c r="AB734" i="2"/>
  <c r="AB733" i="2"/>
  <c r="AB732" i="2"/>
  <c r="AB731" i="2"/>
  <c r="AB730" i="2"/>
  <c r="AB729" i="2"/>
  <c r="AB728" i="2"/>
  <c r="AB727" i="2"/>
  <c r="AB726" i="2"/>
  <c r="AB725" i="2"/>
  <c r="AB724" i="2"/>
  <c r="AB723" i="2"/>
  <c r="AB722" i="2"/>
  <c r="AB721" i="2"/>
  <c r="AB720" i="2"/>
  <c r="AB719" i="2"/>
  <c r="AB718" i="2"/>
  <c r="AB717" i="2"/>
  <c r="AB716" i="2"/>
  <c r="AB715" i="2"/>
  <c r="AB714" i="2"/>
  <c r="AB713" i="2"/>
  <c r="AB712" i="2"/>
  <c r="AB711" i="2"/>
  <c r="AB710" i="2"/>
  <c r="AB709" i="2"/>
  <c r="AB708" i="2"/>
  <c r="AB707" i="2"/>
  <c r="AB706" i="2"/>
  <c r="AB705" i="2"/>
  <c r="AB704" i="2"/>
  <c r="AB703" i="2"/>
  <c r="AB702" i="2"/>
  <c r="AB701" i="2"/>
  <c r="AB700" i="2"/>
  <c r="AB699" i="2"/>
  <c r="AB698" i="2"/>
  <c r="AB697" i="2"/>
  <c r="AB696" i="2"/>
  <c r="AB695" i="2"/>
  <c r="AB694" i="2"/>
  <c r="AB693" i="2"/>
  <c r="AB692" i="2"/>
  <c r="AB691" i="2"/>
  <c r="AB690" i="2"/>
  <c r="AB689" i="2"/>
  <c r="AB688" i="2"/>
  <c r="AB687" i="2"/>
  <c r="AB686" i="2"/>
  <c r="AB685" i="2"/>
  <c r="AB684" i="2"/>
  <c r="AB683" i="2"/>
  <c r="AB682" i="2"/>
  <c r="AB681" i="2"/>
  <c r="AB680" i="2"/>
  <c r="AB679" i="2"/>
  <c r="AB678" i="2"/>
  <c r="AB677" i="2"/>
  <c r="AB676" i="2"/>
  <c r="AB675" i="2"/>
  <c r="AB674" i="2"/>
  <c r="AB673" i="2"/>
  <c r="AB672" i="2"/>
  <c r="AB671" i="2"/>
  <c r="AB670" i="2"/>
  <c r="AB669" i="2"/>
  <c r="AB668" i="2"/>
  <c r="AB667" i="2"/>
  <c r="AB666" i="2"/>
  <c r="AB665" i="2"/>
  <c r="AB664" i="2"/>
  <c r="AB663" i="2"/>
  <c r="AB662" i="2"/>
  <c r="AB661" i="2"/>
  <c r="AB660" i="2"/>
  <c r="AB659" i="2"/>
  <c r="AB658" i="2"/>
  <c r="AB657" i="2"/>
  <c r="AB656" i="2"/>
  <c r="AB655" i="2"/>
  <c r="AB654" i="2"/>
  <c r="AB653" i="2"/>
  <c r="AB652" i="2"/>
  <c r="AB651" i="2"/>
  <c r="AB650" i="2"/>
  <c r="AB649" i="2"/>
  <c r="AB648" i="2"/>
  <c r="AB647" i="2"/>
  <c r="AB646" i="2"/>
  <c r="AB645" i="2"/>
  <c r="AB644" i="2"/>
  <c r="AB643" i="2"/>
  <c r="AB642" i="2"/>
  <c r="AB641" i="2"/>
  <c r="AB640" i="2"/>
  <c r="AB639" i="2"/>
  <c r="AB638" i="2"/>
  <c r="AB637" i="2"/>
  <c r="AB636" i="2"/>
  <c r="AB635" i="2"/>
  <c r="AB634" i="2"/>
  <c r="AB633" i="2"/>
  <c r="AB632" i="2"/>
  <c r="AB631" i="2"/>
  <c r="AB630" i="2"/>
  <c r="AB629" i="2"/>
  <c r="AB628" i="2"/>
  <c r="AB627" i="2"/>
  <c r="AB626" i="2"/>
  <c r="AB625" i="2"/>
  <c r="AB624" i="2"/>
  <c r="AB623" i="2"/>
  <c r="AB622" i="2"/>
  <c r="AB621" i="2"/>
  <c r="AB620" i="2"/>
  <c r="AB619" i="2"/>
  <c r="AB618" i="2"/>
  <c r="AB617" i="2"/>
  <c r="AB616" i="2"/>
  <c r="AB615" i="2"/>
  <c r="AB614" i="2"/>
  <c r="AB613" i="2"/>
  <c r="AB612" i="2"/>
  <c r="AB611" i="2"/>
  <c r="AB610" i="2"/>
  <c r="AB609" i="2"/>
  <c r="AB608" i="2"/>
  <c r="AB607" i="2"/>
  <c r="AB606" i="2"/>
  <c r="AB605" i="2"/>
  <c r="AB604" i="2"/>
  <c r="AB603" i="2"/>
  <c r="AB602" i="2"/>
  <c r="AB601" i="2"/>
  <c r="AB600" i="2"/>
  <c r="AB599" i="2"/>
  <c r="AB598" i="2"/>
  <c r="AB597" i="2"/>
  <c r="AB596" i="2"/>
  <c r="AB595" i="2"/>
  <c r="AB594" i="2"/>
  <c r="AB593" i="2"/>
  <c r="AB592" i="2"/>
  <c r="AB591" i="2"/>
  <c r="AB590" i="2"/>
  <c r="AB589" i="2"/>
  <c r="AB588" i="2"/>
  <c r="AB587" i="2"/>
  <c r="AB586" i="2"/>
  <c r="AB585" i="2"/>
  <c r="AB584" i="2"/>
  <c r="AB583" i="2"/>
  <c r="AB582" i="2"/>
  <c r="AB581" i="2"/>
  <c r="AB580" i="2"/>
  <c r="AB579" i="2"/>
  <c r="AB578" i="2"/>
  <c r="AB577" i="2"/>
  <c r="AB576" i="2"/>
  <c r="AB575" i="2"/>
  <c r="AB574" i="2"/>
  <c r="AB573" i="2"/>
  <c r="AB572" i="2"/>
  <c r="AB571" i="2"/>
  <c r="AB570" i="2"/>
  <c r="AB569" i="2"/>
  <c r="AB568" i="2"/>
  <c r="AB567" i="2"/>
  <c r="AB566" i="2"/>
  <c r="AB565" i="2"/>
  <c r="AB564" i="2"/>
  <c r="AB563" i="2"/>
  <c r="AB562" i="2"/>
  <c r="AB561" i="2"/>
  <c r="AB560" i="2"/>
  <c r="AB559" i="2"/>
  <c r="AB558" i="2"/>
  <c r="AB557" i="2"/>
  <c r="AB556" i="2"/>
  <c r="AB555" i="2"/>
  <c r="AB554" i="2"/>
  <c r="AB553" i="2"/>
  <c r="AB552" i="2"/>
  <c r="AB551" i="2"/>
  <c r="AB550" i="2"/>
  <c r="AB549" i="2"/>
  <c r="AB548" i="2"/>
  <c r="AB547" i="2"/>
  <c r="AB546" i="2"/>
  <c r="AB545" i="2"/>
  <c r="AB544" i="2"/>
  <c r="AB543" i="2"/>
  <c r="AB542" i="2"/>
  <c r="AB541" i="2"/>
  <c r="AB540" i="2"/>
  <c r="AB539" i="2"/>
  <c r="AB538" i="2"/>
  <c r="AB537" i="2"/>
  <c r="AB536" i="2"/>
  <c r="AB535" i="2"/>
  <c r="AB534" i="2"/>
  <c r="AB533" i="2"/>
  <c r="AB532" i="2"/>
  <c r="AB531" i="2"/>
  <c r="AB530" i="2"/>
  <c r="AB529" i="2"/>
  <c r="AB528" i="2"/>
  <c r="AB527" i="2"/>
  <c r="AB526" i="2"/>
  <c r="AB525" i="2"/>
  <c r="AB524" i="2"/>
  <c r="AB523" i="2"/>
  <c r="AB522" i="2"/>
  <c r="AB521" i="2"/>
  <c r="AB520" i="2"/>
  <c r="AB519" i="2"/>
  <c r="AB518" i="2"/>
  <c r="AB517" i="2"/>
  <c r="AB516" i="2"/>
  <c r="AB515" i="2"/>
  <c r="AB514" i="2"/>
  <c r="AB513" i="2"/>
  <c r="AB512" i="2"/>
  <c r="AB511" i="2"/>
  <c r="AB510" i="2"/>
  <c r="AB509" i="2"/>
  <c r="AB508" i="2"/>
  <c r="AB507" i="2"/>
  <c r="AB506" i="2"/>
  <c r="AB505" i="2"/>
  <c r="AB504" i="2"/>
  <c r="AB503" i="2"/>
  <c r="AB502" i="2"/>
  <c r="AB501" i="2"/>
  <c r="AB500" i="2"/>
  <c r="AB499" i="2"/>
  <c r="AB498" i="2"/>
  <c r="AB497" i="2"/>
  <c r="AB496" i="2"/>
  <c r="AB495" i="2"/>
  <c r="AB494" i="2"/>
  <c r="AB493" i="2"/>
  <c r="AB492" i="2"/>
  <c r="AB491" i="2"/>
  <c r="AB490" i="2"/>
  <c r="AB489" i="2"/>
  <c r="AB488" i="2"/>
  <c r="AB487" i="2"/>
  <c r="AB486" i="2"/>
  <c r="AB485" i="2"/>
  <c r="AB484" i="2"/>
  <c r="AB483" i="2"/>
  <c r="AB482" i="2"/>
  <c r="AB481" i="2"/>
  <c r="AB480" i="2"/>
  <c r="AB479" i="2"/>
  <c r="AB478" i="2"/>
  <c r="AB477" i="2"/>
  <c r="AB476" i="2"/>
  <c r="AB475" i="2"/>
  <c r="AB474" i="2"/>
  <c r="AB473" i="2"/>
  <c r="AB472" i="2"/>
  <c r="AB471" i="2"/>
  <c r="AB470" i="2"/>
  <c r="AB469" i="2"/>
  <c r="AB468" i="2"/>
  <c r="AB467" i="2"/>
  <c r="AB466" i="2"/>
  <c r="AB465" i="2"/>
  <c r="AB464" i="2"/>
  <c r="AB463" i="2"/>
  <c r="AB462" i="2"/>
  <c r="AB461" i="2"/>
  <c r="AB460" i="2"/>
  <c r="AB459" i="2"/>
  <c r="AB458" i="2"/>
  <c r="AB457" i="2"/>
  <c r="AB456" i="2"/>
  <c r="AB455" i="2"/>
  <c r="AB454" i="2"/>
  <c r="AB453" i="2"/>
  <c r="AB452" i="2"/>
  <c r="AB451" i="2"/>
  <c r="AB450" i="2"/>
  <c r="AB449" i="2"/>
  <c r="AB448" i="2"/>
  <c r="AB447" i="2"/>
  <c r="AB446" i="2"/>
  <c r="AB445" i="2"/>
  <c r="AB444" i="2"/>
  <c r="AB443" i="2"/>
  <c r="AB442" i="2"/>
  <c r="AB441" i="2"/>
  <c r="AB440" i="2"/>
  <c r="AB439" i="2"/>
  <c r="AB438" i="2"/>
  <c r="AB437" i="2"/>
  <c r="AB436" i="2"/>
  <c r="AB435" i="2"/>
  <c r="AB434" i="2"/>
  <c r="AB433" i="2"/>
  <c r="AB432" i="2"/>
  <c r="AB431" i="2"/>
  <c r="AB430" i="2"/>
  <c r="AB429" i="2"/>
  <c r="AB428" i="2"/>
  <c r="AB427" i="2"/>
  <c r="AB426" i="2"/>
  <c r="AB425" i="2"/>
  <c r="AB424" i="2"/>
  <c r="AB423" i="2"/>
  <c r="AB422" i="2"/>
  <c r="AB421" i="2"/>
  <c r="AB420" i="2"/>
  <c r="AB419" i="2"/>
  <c r="AB418" i="2"/>
  <c r="AB417" i="2"/>
  <c r="AB416" i="2"/>
  <c r="AB415" i="2"/>
  <c r="AB414" i="2"/>
  <c r="AB413" i="2"/>
  <c r="AB412" i="2"/>
  <c r="AB411" i="2"/>
  <c r="AB410" i="2"/>
  <c r="AB409" i="2"/>
  <c r="AB408" i="2"/>
  <c r="AB407" i="2"/>
  <c r="AB406" i="2"/>
  <c r="AB405" i="2"/>
  <c r="AB404" i="2"/>
  <c r="AB403" i="2"/>
  <c r="AB402" i="2"/>
  <c r="AB401" i="2"/>
  <c r="AB400" i="2"/>
  <c r="AB399" i="2"/>
  <c r="AB398" i="2"/>
  <c r="AB397" i="2"/>
  <c r="AB396" i="2"/>
  <c r="AB395" i="2"/>
  <c r="AB394" i="2"/>
  <c r="AB393" i="2"/>
  <c r="AB392" i="2"/>
  <c r="AB391" i="2"/>
  <c r="AB390" i="2"/>
  <c r="AB389" i="2"/>
  <c r="AB388" i="2"/>
  <c r="AB387" i="2"/>
  <c r="AB386" i="2"/>
  <c r="AB385" i="2"/>
  <c r="AB384" i="2"/>
  <c r="AB383" i="2"/>
  <c r="AB382" i="2"/>
  <c r="AB381" i="2"/>
  <c r="AB380" i="2"/>
  <c r="AB379" i="2"/>
  <c r="AB378" i="2"/>
  <c r="AB377" i="2"/>
  <c r="AB376" i="2"/>
  <c r="AB375" i="2"/>
  <c r="AB374" i="2"/>
  <c r="AB373" i="2"/>
  <c r="AB372" i="2"/>
  <c r="AB371" i="2"/>
  <c r="AB370" i="2"/>
  <c r="AB369" i="2"/>
  <c r="AB368" i="2"/>
  <c r="AB367" i="2"/>
  <c r="AB366" i="2"/>
  <c r="AB365" i="2"/>
  <c r="AB364" i="2"/>
  <c r="AB363" i="2"/>
  <c r="AB362" i="2"/>
  <c r="AB361" i="2"/>
  <c r="AB360" i="2"/>
  <c r="AB359" i="2"/>
  <c r="AB358" i="2"/>
  <c r="AB357" i="2"/>
  <c r="AB356" i="2"/>
  <c r="AB355" i="2"/>
  <c r="AB354" i="2"/>
  <c r="AB353" i="2"/>
  <c r="AB352" i="2"/>
  <c r="AB351" i="2"/>
  <c r="AB350" i="2"/>
  <c r="AB349" i="2"/>
  <c r="AB348" i="2"/>
  <c r="AB347" i="2"/>
  <c r="AB346" i="2"/>
  <c r="AB345" i="2"/>
  <c r="AB344" i="2"/>
  <c r="AB343" i="2"/>
  <c r="AB342" i="2"/>
  <c r="AB341" i="2"/>
  <c r="AB340" i="2"/>
  <c r="AB339" i="2"/>
  <c r="AB338" i="2"/>
  <c r="AB337" i="2"/>
  <c r="AB336" i="2"/>
  <c r="AB335" i="2"/>
  <c r="AB334" i="2"/>
  <c r="AB333" i="2"/>
  <c r="AB332" i="2"/>
  <c r="AB331" i="2"/>
  <c r="AB330" i="2"/>
  <c r="AB329" i="2"/>
  <c r="AB328" i="2"/>
  <c r="AB327" i="2"/>
  <c r="AB326" i="2"/>
  <c r="AB325" i="2"/>
  <c r="AB324" i="2"/>
  <c r="AB323" i="2"/>
  <c r="AB322" i="2"/>
  <c r="AB321" i="2"/>
  <c r="AB320" i="2"/>
  <c r="AB319" i="2"/>
  <c r="AB318" i="2"/>
  <c r="AB317" i="2"/>
  <c r="AB316" i="2"/>
  <c r="AB315" i="2"/>
  <c r="AB314" i="2"/>
  <c r="AB313" i="2"/>
  <c r="AB312" i="2"/>
  <c r="AB311" i="2"/>
  <c r="AB310" i="2"/>
  <c r="AB309" i="2"/>
  <c r="AB308" i="2"/>
  <c r="AB307" i="2"/>
  <c r="AB306" i="2"/>
  <c r="AB305" i="2"/>
  <c r="AB304" i="2"/>
  <c r="AB303" i="2"/>
  <c r="AB302" i="2"/>
  <c r="AB301" i="2"/>
  <c r="AB300" i="2"/>
  <c r="AB299" i="2"/>
  <c r="AB298" i="2"/>
  <c r="AB297" i="2"/>
  <c r="AB296" i="2"/>
  <c r="AB295" i="2"/>
  <c r="AB294" i="2"/>
  <c r="AB293" i="2"/>
  <c r="AB292" i="2"/>
  <c r="AB291" i="2"/>
  <c r="AB290" i="2"/>
  <c r="AB289" i="2"/>
  <c r="AB288" i="2"/>
  <c r="AB287" i="2"/>
  <c r="AB286" i="2"/>
  <c r="AB285" i="2"/>
  <c r="AB284" i="2"/>
  <c r="AB283" i="2"/>
  <c r="AB282" i="2"/>
  <c r="AB281" i="2"/>
  <c r="AB280" i="2"/>
  <c r="AB279" i="2"/>
  <c r="AB278" i="2"/>
  <c r="AB277" i="2"/>
  <c r="AB276" i="2"/>
  <c r="AB275" i="2"/>
  <c r="AB274" i="2"/>
  <c r="AB273" i="2"/>
  <c r="AB272" i="2"/>
  <c r="AB271" i="2"/>
  <c r="AB270" i="2"/>
  <c r="AB269" i="2"/>
  <c r="AB268" i="2"/>
  <c r="AB267" i="2"/>
  <c r="AB266" i="2"/>
  <c r="AB265" i="2"/>
  <c r="AB264" i="2"/>
  <c r="AB263" i="2"/>
  <c r="AB262" i="2"/>
  <c r="AB261" i="2"/>
  <c r="AB260" i="2"/>
  <c r="AB259" i="2"/>
  <c r="AB258" i="2"/>
  <c r="AB257" i="2"/>
  <c r="AB256" i="2"/>
  <c r="AB255" i="2"/>
  <c r="AB254" i="2"/>
  <c r="AB253" i="2"/>
  <c r="AB252" i="2"/>
  <c r="AB251" i="2"/>
  <c r="AB250" i="2"/>
  <c r="AB249" i="2"/>
  <c r="AB248" i="2"/>
  <c r="AB247" i="2"/>
  <c r="AB246" i="2"/>
  <c r="AB245" i="2"/>
  <c r="AB244" i="2"/>
  <c r="AB243" i="2"/>
  <c r="AB242" i="2"/>
  <c r="AB241" i="2"/>
  <c r="AB240" i="2"/>
  <c r="AB239" i="2"/>
  <c r="AB238" i="2"/>
  <c r="AB237" i="2"/>
  <c r="AB236" i="2"/>
  <c r="AB235" i="2"/>
  <c r="AB234" i="2"/>
  <c r="AB233" i="2"/>
  <c r="AB232" i="2"/>
  <c r="AB231" i="2"/>
  <c r="AB230" i="2"/>
  <c r="AB229" i="2"/>
  <c r="AB228" i="2"/>
  <c r="AB227" i="2"/>
  <c r="AB226" i="2"/>
  <c r="AB225" i="2"/>
  <c r="AB224" i="2"/>
  <c r="AB223" i="2"/>
  <c r="AB222" i="2"/>
  <c r="AB221" i="2"/>
  <c r="AB220" i="2"/>
  <c r="AB219" i="2"/>
  <c r="AB218" i="2"/>
  <c r="AB217" i="2"/>
  <c r="AB216" i="2"/>
  <c r="AB215" i="2"/>
  <c r="AB214" i="2"/>
  <c r="AB213" i="2"/>
  <c r="AB212" i="2"/>
  <c r="AB211" i="2"/>
  <c r="AB210" i="2"/>
  <c r="AB209" i="2"/>
  <c r="AB208" i="2"/>
  <c r="AB207" i="2"/>
  <c r="AB206" i="2"/>
  <c r="AB205" i="2"/>
  <c r="AB204" i="2"/>
  <c r="AB203" i="2"/>
  <c r="AB202" i="2"/>
  <c r="AB201" i="2"/>
  <c r="AB200" i="2"/>
  <c r="AB199" i="2"/>
  <c r="AB198" i="2"/>
  <c r="AB197" i="2"/>
  <c r="AB196" i="2"/>
  <c r="AB195" i="2"/>
  <c r="AB194" i="2"/>
  <c r="AB193" i="2"/>
  <c r="AB192" i="2"/>
  <c r="AB191" i="2"/>
  <c r="AB190" i="2"/>
  <c r="AB189" i="2"/>
  <c r="AB188" i="2"/>
  <c r="AB187" i="2"/>
  <c r="AB186" i="2"/>
  <c r="AB185" i="2"/>
  <c r="AB184" i="2"/>
  <c r="AB183" i="2"/>
  <c r="AB182" i="2"/>
  <c r="AB181" i="2"/>
  <c r="AB180" i="2"/>
  <c r="AB179" i="2"/>
  <c r="AB178" i="2"/>
  <c r="AB177" i="2"/>
  <c r="AB176" i="2"/>
  <c r="AB175" i="2"/>
  <c r="AB174" i="2"/>
  <c r="AB173" i="2"/>
  <c r="AB172" i="2"/>
  <c r="AB171" i="2"/>
  <c r="AB170" i="2"/>
  <c r="AB169" i="2"/>
  <c r="AB168" i="2"/>
  <c r="AB167" i="2"/>
  <c r="AB166" i="2"/>
  <c r="AB165" i="2"/>
  <c r="AB164" i="2"/>
  <c r="AB163" i="2"/>
  <c r="AB162" i="2"/>
  <c r="AB161" i="2"/>
  <c r="AB160" i="2"/>
  <c r="AB159" i="2"/>
  <c r="AB158" i="2"/>
  <c r="AB157" i="2"/>
  <c r="AB156" i="2"/>
  <c r="AB155" i="2"/>
  <c r="AB154" i="2"/>
  <c r="AB153" i="2"/>
  <c r="AB152" i="2"/>
  <c r="AB151" i="2"/>
  <c r="AB150" i="2"/>
  <c r="AB149" i="2"/>
  <c r="AB148" i="2"/>
  <c r="AB147" i="2"/>
  <c r="AB146" i="2"/>
  <c r="AB145" i="2"/>
  <c r="AB144" i="2"/>
  <c r="AB143" i="2"/>
  <c r="AB142" i="2"/>
  <c r="AB141" i="2"/>
  <c r="AB140" i="2"/>
  <c r="AB139" i="2"/>
  <c r="AB138" i="2"/>
  <c r="AB137" i="2"/>
  <c r="AB136" i="2"/>
  <c r="AB135" i="2"/>
  <c r="AB134" i="2"/>
  <c r="AB133" i="2"/>
  <c r="AB132" i="2"/>
  <c r="AB131" i="2"/>
  <c r="AB130" i="2"/>
  <c r="AB129" i="2"/>
  <c r="AB128" i="2"/>
  <c r="AB127" i="2"/>
  <c r="AB126" i="2"/>
  <c r="AB125" i="2"/>
  <c r="AB124" i="2"/>
  <c r="AB123" i="2"/>
  <c r="AB122" i="2"/>
  <c r="AB121" i="2"/>
  <c r="AB120" i="2"/>
  <c r="AB119" i="2"/>
  <c r="AB118" i="2"/>
  <c r="AB117" i="2"/>
  <c r="AB116" i="2"/>
  <c r="AB115" i="2"/>
  <c r="AB114" i="2"/>
  <c r="AB113" i="2"/>
  <c r="AB112" i="2"/>
  <c r="AB111" i="2"/>
  <c r="AB110" i="2"/>
  <c r="AB109" i="2"/>
  <c r="AB108" i="2"/>
  <c r="AB107" i="2"/>
  <c r="AB106" i="2"/>
  <c r="AB105" i="2"/>
  <c r="AB104" i="2"/>
  <c r="AB103" i="2"/>
  <c r="AB102" i="2"/>
  <c r="AB101" i="2"/>
  <c r="AB100" i="2"/>
  <c r="AB99" i="2"/>
  <c r="AB98" i="2"/>
  <c r="AB97" i="2"/>
  <c r="AB96" i="2"/>
  <c r="AB95" i="2"/>
  <c r="AB94" i="2"/>
  <c r="AB93" i="2"/>
  <c r="AB92" i="2"/>
  <c r="AB91" i="2"/>
  <c r="AB90" i="2"/>
  <c r="AB89" i="2"/>
  <c r="AB88" i="2"/>
  <c r="AB87" i="2"/>
  <c r="AB86" i="2"/>
  <c r="AB85" i="2"/>
  <c r="AB84" i="2"/>
  <c r="AB83" i="2"/>
  <c r="AB82" i="2"/>
  <c r="AB81" i="2"/>
  <c r="AB80" i="2"/>
  <c r="AB79" i="2"/>
  <c r="AB78" i="2"/>
  <c r="AB77" i="2"/>
  <c r="AB76" i="2"/>
  <c r="AB75" i="2"/>
  <c r="AB74" i="2"/>
  <c r="AB73" i="2"/>
  <c r="AB72" i="2"/>
  <c r="AB71" i="2"/>
  <c r="AB70" i="2"/>
  <c r="AB69" i="2"/>
  <c r="AB68" i="2"/>
  <c r="AB67" i="2"/>
  <c r="AB66" i="2"/>
  <c r="AB65" i="2"/>
  <c r="AB64" i="2"/>
  <c r="AB63" i="2"/>
  <c r="AB62" i="2"/>
  <c r="AB61" i="2"/>
  <c r="AB60" i="2"/>
  <c r="AB59" i="2"/>
  <c r="AB58" i="2"/>
  <c r="AB57" i="2"/>
  <c r="AB56" i="2"/>
  <c r="AB55" i="2"/>
  <c r="AB54" i="2"/>
  <c r="AB53" i="2"/>
  <c r="AB52" i="2"/>
  <c r="AB51" i="2"/>
  <c r="AB50" i="2"/>
  <c r="AB49" i="2"/>
  <c r="AB48" i="2"/>
  <c r="AB47" i="2"/>
  <c r="AB46" i="2"/>
  <c r="AB45" i="2"/>
  <c r="AB44" i="2"/>
  <c r="AB43" i="2"/>
  <c r="AB42" i="2"/>
  <c r="AB41" i="2"/>
  <c r="AB40" i="2"/>
  <c r="AB39" i="2"/>
  <c r="AB38" i="2"/>
  <c r="AB37" i="2"/>
  <c r="AB36" i="2"/>
  <c r="AB35" i="2"/>
  <c r="AB34" i="2"/>
  <c r="AB33" i="2"/>
  <c r="AB32" i="2"/>
  <c r="AB31" i="2"/>
  <c r="AB30" i="2"/>
  <c r="AB29" i="2"/>
  <c r="AB28" i="2"/>
  <c r="AB27" i="2"/>
  <c r="AB26" i="2"/>
  <c r="AB25" i="2"/>
  <c r="AB24" i="2"/>
  <c r="AB23" i="2"/>
  <c r="AA1002" i="2"/>
  <c r="AA1001" i="2"/>
  <c r="AA1000" i="2"/>
  <c r="AA999" i="2"/>
  <c r="AA998" i="2"/>
  <c r="AA997" i="2"/>
  <c r="AA996" i="2"/>
  <c r="AA995" i="2"/>
  <c r="AA994" i="2"/>
  <c r="AA993" i="2"/>
  <c r="AA992" i="2"/>
  <c r="AA991" i="2"/>
  <c r="AA990" i="2"/>
  <c r="AA989" i="2"/>
  <c r="AA988" i="2"/>
  <c r="AA987" i="2"/>
  <c r="AA986" i="2"/>
  <c r="AA985" i="2"/>
  <c r="AA984" i="2"/>
  <c r="AA983" i="2"/>
  <c r="AA982" i="2"/>
  <c r="AA981" i="2"/>
  <c r="AA980" i="2"/>
  <c r="AA979" i="2"/>
  <c r="AA978" i="2"/>
  <c r="AA977" i="2"/>
  <c r="AA976" i="2"/>
  <c r="AA975" i="2"/>
  <c r="AA974" i="2"/>
  <c r="AA973" i="2"/>
  <c r="AA972" i="2"/>
  <c r="AA971" i="2"/>
  <c r="AA970" i="2"/>
  <c r="AA969" i="2"/>
  <c r="AA968" i="2"/>
  <c r="AA967" i="2"/>
  <c r="AA966" i="2"/>
  <c r="AA965" i="2"/>
  <c r="AA964" i="2"/>
  <c r="AA963" i="2"/>
  <c r="AA962" i="2"/>
  <c r="AA961" i="2"/>
  <c r="AA960" i="2"/>
  <c r="AA959" i="2"/>
  <c r="AA958" i="2"/>
  <c r="AA957" i="2"/>
  <c r="AA956" i="2"/>
  <c r="AA955" i="2"/>
  <c r="AA954" i="2"/>
  <c r="AA953" i="2"/>
  <c r="AA952" i="2"/>
  <c r="AA951" i="2"/>
  <c r="AA950" i="2"/>
  <c r="AA949" i="2"/>
  <c r="AA948" i="2"/>
  <c r="AA947" i="2"/>
  <c r="AA946" i="2"/>
  <c r="AA945" i="2"/>
  <c r="AA944" i="2"/>
  <c r="AA943" i="2"/>
  <c r="AA942" i="2"/>
  <c r="AA941" i="2"/>
  <c r="AA940" i="2"/>
  <c r="AA939" i="2"/>
  <c r="AA938" i="2"/>
  <c r="AA937" i="2"/>
  <c r="AA936" i="2"/>
  <c r="AA935" i="2"/>
  <c r="AA934" i="2"/>
  <c r="AA933" i="2"/>
  <c r="AA932" i="2"/>
  <c r="AA931" i="2"/>
  <c r="AA930" i="2"/>
  <c r="AA929" i="2"/>
  <c r="AA928" i="2"/>
  <c r="AA927" i="2"/>
  <c r="AA926" i="2"/>
  <c r="AA925" i="2"/>
  <c r="AA924" i="2"/>
  <c r="AA923" i="2"/>
  <c r="AA922" i="2"/>
  <c r="AA921" i="2"/>
  <c r="AA920" i="2"/>
  <c r="AA919" i="2"/>
  <c r="AA918" i="2"/>
  <c r="AA917" i="2"/>
  <c r="AA916" i="2"/>
  <c r="AA915" i="2"/>
  <c r="AA914" i="2"/>
  <c r="AA913" i="2"/>
  <c r="AA912" i="2"/>
  <c r="AA911" i="2"/>
  <c r="AA910" i="2"/>
  <c r="AA909" i="2"/>
  <c r="AA908" i="2"/>
  <c r="AA907" i="2"/>
  <c r="AA906" i="2"/>
  <c r="AA905" i="2"/>
  <c r="AA904" i="2"/>
  <c r="AA903" i="2"/>
  <c r="AA902" i="2"/>
  <c r="AA901" i="2"/>
  <c r="AA900" i="2"/>
  <c r="AA899" i="2"/>
  <c r="AA898" i="2"/>
  <c r="AA897" i="2"/>
  <c r="AA896" i="2"/>
  <c r="AA895" i="2"/>
  <c r="AA894" i="2"/>
  <c r="AA893" i="2"/>
  <c r="AA892" i="2"/>
  <c r="AA891" i="2"/>
  <c r="AA890" i="2"/>
  <c r="AA889" i="2"/>
  <c r="AA888" i="2"/>
  <c r="AA887" i="2"/>
  <c r="AA886" i="2"/>
  <c r="AA885" i="2"/>
  <c r="AA884" i="2"/>
  <c r="AA883" i="2"/>
  <c r="AA882" i="2"/>
  <c r="AA881" i="2"/>
  <c r="AA880" i="2"/>
  <c r="AA879" i="2"/>
  <c r="AA878" i="2"/>
  <c r="AA877" i="2"/>
  <c r="AA876" i="2"/>
  <c r="AA875" i="2"/>
  <c r="AA874" i="2"/>
  <c r="AA873" i="2"/>
  <c r="AA872" i="2"/>
  <c r="AA871" i="2"/>
  <c r="AA870" i="2"/>
  <c r="AA869" i="2"/>
  <c r="AA868" i="2"/>
  <c r="AA867" i="2"/>
  <c r="AA866" i="2"/>
  <c r="AA865" i="2"/>
  <c r="AA864" i="2"/>
  <c r="AA863" i="2"/>
  <c r="AA862" i="2"/>
  <c r="AA861" i="2"/>
  <c r="AA860" i="2"/>
  <c r="AA859" i="2"/>
  <c r="AA858" i="2"/>
  <c r="AA857" i="2"/>
  <c r="AA856" i="2"/>
  <c r="AA855" i="2"/>
  <c r="AA854" i="2"/>
  <c r="AA853" i="2"/>
  <c r="AA852" i="2"/>
  <c r="AA851" i="2"/>
  <c r="AA850" i="2"/>
  <c r="AA849" i="2"/>
  <c r="AA848" i="2"/>
  <c r="AA847" i="2"/>
  <c r="AA846" i="2"/>
  <c r="AA845" i="2"/>
  <c r="AA844" i="2"/>
  <c r="AA843" i="2"/>
  <c r="AA842" i="2"/>
  <c r="AA841" i="2"/>
  <c r="AA840" i="2"/>
  <c r="AA839" i="2"/>
  <c r="AA838" i="2"/>
  <c r="AA837" i="2"/>
  <c r="AA836" i="2"/>
  <c r="AA835" i="2"/>
  <c r="AA834" i="2"/>
  <c r="AA833" i="2"/>
  <c r="AA832" i="2"/>
  <c r="AA831" i="2"/>
  <c r="AA830" i="2"/>
  <c r="AA829" i="2"/>
  <c r="AA828" i="2"/>
  <c r="AA827" i="2"/>
  <c r="AA826" i="2"/>
  <c r="AA825" i="2"/>
  <c r="AA824" i="2"/>
  <c r="AA823" i="2"/>
  <c r="AA822" i="2"/>
  <c r="AA821" i="2"/>
  <c r="AA820" i="2"/>
  <c r="AA819" i="2"/>
  <c r="AA818" i="2"/>
  <c r="AA817" i="2"/>
  <c r="AA816" i="2"/>
  <c r="AA815" i="2"/>
  <c r="AA814" i="2"/>
  <c r="AA813" i="2"/>
  <c r="AA812" i="2"/>
  <c r="AA811" i="2"/>
  <c r="AA810" i="2"/>
  <c r="AA809" i="2"/>
  <c r="AA808" i="2"/>
  <c r="AA807" i="2"/>
  <c r="AA806" i="2"/>
  <c r="AA805" i="2"/>
  <c r="AA804" i="2"/>
  <c r="AA803" i="2"/>
  <c r="AA802" i="2"/>
  <c r="AA801" i="2"/>
  <c r="AA800" i="2"/>
  <c r="AA799" i="2"/>
  <c r="AA798" i="2"/>
  <c r="AA797" i="2"/>
  <c r="AA796" i="2"/>
  <c r="AA795" i="2"/>
  <c r="AA794" i="2"/>
  <c r="AA793" i="2"/>
  <c r="AA792" i="2"/>
  <c r="AA791" i="2"/>
  <c r="AA790" i="2"/>
  <c r="AA789" i="2"/>
  <c r="AA788" i="2"/>
  <c r="AA787" i="2"/>
  <c r="AA786" i="2"/>
  <c r="AA785" i="2"/>
  <c r="AA784" i="2"/>
  <c r="AA783" i="2"/>
  <c r="AA782" i="2"/>
  <c r="AA781" i="2"/>
  <c r="AA780" i="2"/>
  <c r="AA779" i="2"/>
  <c r="AA778" i="2"/>
  <c r="AA777" i="2"/>
  <c r="AA776" i="2"/>
  <c r="AA775" i="2"/>
  <c r="AA774" i="2"/>
  <c r="AA773" i="2"/>
  <c r="AA772" i="2"/>
  <c r="AA771" i="2"/>
  <c r="AA770" i="2"/>
  <c r="AA769" i="2"/>
  <c r="AA768" i="2"/>
  <c r="AA767" i="2"/>
  <c r="AA766" i="2"/>
  <c r="AA765" i="2"/>
  <c r="AA764" i="2"/>
  <c r="AA763" i="2"/>
  <c r="AA762" i="2"/>
  <c r="AA761" i="2"/>
  <c r="AA760" i="2"/>
  <c r="AA759" i="2"/>
  <c r="AA758" i="2"/>
  <c r="AA757" i="2"/>
  <c r="AA756" i="2"/>
  <c r="AA755" i="2"/>
  <c r="AA754" i="2"/>
  <c r="AA753" i="2"/>
  <c r="AA752" i="2"/>
  <c r="AA751" i="2"/>
  <c r="AA750" i="2"/>
  <c r="AA749" i="2"/>
  <c r="AA748" i="2"/>
  <c r="AA747" i="2"/>
  <c r="AA746" i="2"/>
  <c r="AA745" i="2"/>
  <c r="AA744" i="2"/>
  <c r="AA743" i="2"/>
  <c r="AA742" i="2"/>
  <c r="AA741" i="2"/>
  <c r="AA740" i="2"/>
  <c r="AA739" i="2"/>
  <c r="AA738" i="2"/>
  <c r="AA737" i="2"/>
  <c r="AA736" i="2"/>
  <c r="AA735" i="2"/>
  <c r="AA734" i="2"/>
  <c r="AA733" i="2"/>
  <c r="AA732" i="2"/>
  <c r="AA731" i="2"/>
  <c r="AA730" i="2"/>
  <c r="AA729" i="2"/>
  <c r="AA728" i="2"/>
  <c r="AA727" i="2"/>
  <c r="AA726" i="2"/>
  <c r="AA725" i="2"/>
  <c r="AA724" i="2"/>
  <c r="AA723" i="2"/>
  <c r="AA722" i="2"/>
  <c r="AA721" i="2"/>
  <c r="AA720" i="2"/>
  <c r="AA719" i="2"/>
  <c r="AA718" i="2"/>
  <c r="AA717" i="2"/>
  <c r="AA716" i="2"/>
  <c r="AA715" i="2"/>
  <c r="AA714" i="2"/>
  <c r="AA713" i="2"/>
  <c r="AA712" i="2"/>
  <c r="AA711" i="2"/>
  <c r="AA710" i="2"/>
  <c r="AA709" i="2"/>
  <c r="AA708" i="2"/>
  <c r="AA707" i="2"/>
  <c r="AA706" i="2"/>
  <c r="AA705" i="2"/>
  <c r="AA704" i="2"/>
  <c r="AA703" i="2"/>
  <c r="AA702" i="2"/>
  <c r="AA701" i="2"/>
  <c r="AA700" i="2"/>
  <c r="AA699" i="2"/>
  <c r="AA698" i="2"/>
  <c r="AA697" i="2"/>
  <c r="AA696" i="2"/>
  <c r="AA695" i="2"/>
  <c r="AA694" i="2"/>
  <c r="AA693" i="2"/>
  <c r="AA692" i="2"/>
  <c r="AA691" i="2"/>
  <c r="AA690" i="2"/>
  <c r="AA689" i="2"/>
  <c r="AA688" i="2"/>
  <c r="AA687" i="2"/>
  <c r="AA686" i="2"/>
  <c r="AA685" i="2"/>
  <c r="AA684" i="2"/>
  <c r="AA683" i="2"/>
  <c r="AA682" i="2"/>
  <c r="AA681" i="2"/>
  <c r="AA680" i="2"/>
  <c r="AA679" i="2"/>
  <c r="AA678" i="2"/>
  <c r="AA677" i="2"/>
  <c r="AA676" i="2"/>
  <c r="AA675" i="2"/>
  <c r="AA674" i="2"/>
  <c r="AA673" i="2"/>
  <c r="AA672" i="2"/>
  <c r="AA671" i="2"/>
  <c r="AA670" i="2"/>
  <c r="AA669" i="2"/>
  <c r="AA668" i="2"/>
  <c r="AA667" i="2"/>
  <c r="AA666" i="2"/>
  <c r="AA665" i="2"/>
  <c r="AA664" i="2"/>
  <c r="AA663" i="2"/>
  <c r="AA662" i="2"/>
  <c r="AA661" i="2"/>
  <c r="AA660" i="2"/>
  <c r="AA659" i="2"/>
  <c r="AA658" i="2"/>
  <c r="AA657" i="2"/>
  <c r="AA656" i="2"/>
  <c r="AA655" i="2"/>
  <c r="AA654" i="2"/>
  <c r="AA653" i="2"/>
  <c r="AA652" i="2"/>
  <c r="AA651" i="2"/>
  <c r="AA650" i="2"/>
  <c r="AA649" i="2"/>
  <c r="AA648" i="2"/>
  <c r="AA647" i="2"/>
  <c r="AA646" i="2"/>
  <c r="AA645" i="2"/>
  <c r="AA644" i="2"/>
  <c r="AA643" i="2"/>
  <c r="AA642" i="2"/>
  <c r="AA641" i="2"/>
  <c r="AA640" i="2"/>
  <c r="AA639" i="2"/>
  <c r="AA638" i="2"/>
  <c r="AA637" i="2"/>
  <c r="AA636" i="2"/>
  <c r="AA635" i="2"/>
  <c r="AA634" i="2"/>
  <c r="AA633" i="2"/>
  <c r="AA632" i="2"/>
  <c r="AA631" i="2"/>
  <c r="AA630" i="2"/>
  <c r="AA629" i="2"/>
  <c r="AA628" i="2"/>
  <c r="AA627" i="2"/>
  <c r="AA626" i="2"/>
  <c r="AA625" i="2"/>
  <c r="AA624" i="2"/>
  <c r="AA623" i="2"/>
  <c r="AA622" i="2"/>
  <c r="AA621" i="2"/>
  <c r="AA620" i="2"/>
  <c r="AA619" i="2"/>
  <c r="AA618" i="2"/>
  <c r="AA617" i="2"/>
  <c r="AA616" i="2"/>
  <c r="AA615" i="2"/>
  <c r="AA614" i="2"/>
  <c r="AA613" i="2"/>
  <c r="AA612" i="2"/>
  <c r="AA611" i="2"/>
  <c r="AA610" i="2"/>
  <c r="AA609" i="2"/>
  <c r="AA608" i="2"/>
  <c r="AA607" i="2"/>
  <c r="AA606" i="2"/>
  <c r="AA605" i="2"/>
  <c r="AA604" i="2"/>
  <c r="AA603" i="2"/>
  <c r="AA602" i="2"/>
  <c r="AA601" i="2"/>
  <c r="AA600" i="2"/>
  <c r="AA599" i="2"/>
  <c r="AA598" i="2"/>
  <c r="AA597" i="2"/>
  <c r="AA596" i="2"/>
  <c r="AA595" i="2"/>
  <c r="AA594" i="2"/>
  <c r="AA593" i="2"/>
  <c r="AA592" i="2"/>
  <c r="AA591" i="2"/>
  <c r="AA590" i="2"/>
  <c r="AA589" i="2"/>
  <c r="AA588" i="2"/>
  <c r="AA587" i="2"/>
  <c r="AA586" i="2"/>
  <c r="AA585" i="2"/>
  <c r="AA584" i="2"/>
  <c r="AA583" i="2"/>
  <c r="AA582" i="2"/>
  <c r="AA581" i="2"/>
  <c r="AA580" i="2"/>
  <c r="AA579" i="2"/>
  <c r="AA578" i="2"/>
  <c r="AA577" i="2"/>
  <c r="AA576" i="2"/>
  <c r="AA575" i="2"/>
  <c r="AA574" i="2"/>
  <c r="AA573" i="2"/>
  <c r="AA572" i="2"/>
  <c r="AA571" i="2"/>
  <c r="AA570" i="2"/>
  <c r="AA569" i="2"/>
  <c r="AA568" i="2"/>
  <c r="AA567" i="2"/>
  <c r="AA566" i="2"/>
  <c r="AA565" i="2"/>
  <c r="AA564" i="2"/>
  <c r="AA563" i="2"/>
  <c r="AA562" i="2"/>
  <c r="AA561" i="2"/>
  <c r="AA560" i="2"/>
  <c r="AA559" i="2"/>
  <c r="AA558" i="2"/>
  <c r="AA557" i="2"/>
  <c r="AA556" i="2"/>
  <c r="AA555" i="2"/>
  <c r="AA554" i="2"/>
  <c r="AA553" i="2"/>
  <c r="AA552" i="2"/>
  <c r="AA551" i="2"/>
  <c r="AA550" i="2"/>
  <c r="AA549" i="2"/>
  <c r="AA548" i="2"/>
  <c r="AA547" i="2"/>
  <c r="AA546" i="2"/>
  <c r="AA545" i="2"/>
  <c r="AA544" i="2"/>
  <c r="AA543" i="2"/>
  <c r="AA542" i="2"/>
  <c r="AA541" i="2"/>
  <c r="AA540" i="2"/>
  <c r="AA539" i="2"/>
  <c r="AA538" i="2"/>
  <c r="AA537" i="2"/>
  <c r="AA536" i="2"/>
  <c r="AA535" i="2"/>
  <c r="AA534" i="2"/>
  <c r="AA533" i="2"/>
  <c r="AA532" i="2"/>
  <c r="AA531" i="2"/>
  <c r="AA530" i="2"/>
  <c r="AA529" i="2"/>
  <c r="AA528" i="2"/>
  <c r="AA527" i="2"/>
  <c r="AA526" i="2"/>
  <c r="AA525" i="2"/>
  <c r="AA524" i="2"/>
  <c r="AA523" i="2"/>
  <c r="AA522" i="2"/>
  <c r="AA521" i="2"/>
  <c r="AA520" i="2"/>
  <c r="AA519" i="2"/>
  <c r="AA518" i="2"/>
  <c r="AA517" i="2"/>
  <c r="AA516" i="2"/>
  <c r="AA515" i="2"/>
  <c r="AA514" i="2"/>
  <c r="AA513" i="2"/>
  <c r="AA512" i="2"/>
  <c r="AA511" i="2"/>
  <c r="AA510" i="2"/>
  <c r="AA509" i="2"/>
  <c r="AA508" i="2"/>
  <c r="AA507" i="2"/>
  <c r="AA506" i="2"/>
  <c r="AA505" i="2"/>
  <c r="AA504" i="2"/>
  <c r="AA503" i="2"/>
  <c r="AA502" i="2"/>
  <c r="AA501" i="2"/>
  <c r="AA500" i="2"/>
  <c r="AA499" i="2"/>
  <c r="AA498" i="2"/>
  <c r="AA497" i="2"/>
  <c r="AA496" i="2"/>
  <c r="AA495" i="2"/>
  <c r="AA494" i="2"/>
  <c r="AA493" i="2"/>
  <c r="AA492" i="2"/>
  <c r="AA491" i="2"/>
  <c r="AA490" i="2"/>
  <c r="AA489" i="2"/>
  <c r="AA488" i="2"/>
  <c r="AA487" i="2"/>
  <c r="AA486" i="2"/>
  <c r="AA485" i="2"/>
  <c r="AA484" i="2"/>
  <c r="AA483" i="2"/>
  <c r="AA482" i="2"/>
  <c r="AA481" i="2"/>
  <c r="AA480" i="2"/>
  <c r="AA479" i="2"/>
  <c r="AA478" i="2"/>
  <c r="AA477" i="2"/>
  <c r="AA476" i="2"/>
  <c r="AA475" i="2"/>
  <c r="AA474" i="2"/>
  <c r="AA473" i="2"/>
  <c r="AA472" i="2"/>
  <c r="AA471" i="2"/>
  <c r="AA470" i="2"/>
  <c r="AA469" i="2"/>
  <c r="AA468" i="2"/>
  <c r="AA467" i="2"/>
  <c r="AA466" i="2"/>
  <c r="AA465" i="2"/>
  <c r="AA464" i="2"/>
  <c r="AA463" i="2"/>
  <c r="AA462" i="2"/>
  <c r="AA461" i="2"/>
  <c r="AA460" i="2"/>
  <c r="AA459" i="2"/>
  <c r="AA458" i="2"/>
  <c r="AA457" i="2"/>
  <c r="AA456" i="2"/>
  <c r="AA455" i="2"/>
  <c r="AA454" i="2"/>
  <c r="AA453" i="2"/>
  <c r="AA452" i="2"/>
  <c r="AA451" i="2"/>
  <c r="AA450" i="2"/>
  <c r="AA449" i="2"/>
  <c r="AA448" i="2"/>
  <c r="AA447" i="2"/>
  <c r="AA446" i="2"/>
  <c r="AA445" i="2"/>
  <c r="AA444" i="2"/>
  <c r="AA443" i="2"/>
  <c r="AA442" i="2"/>
  <c r="AA441" i="2"/>
  <c r="AA440" i="2"/>
  <c r="AA439" i="2"/>
  <c r="AA438" i="2"/>
  <c r="AA437" i="2"/>
  <c r="AA436" i="2"/>
  <c r="AA435" i="2"/>
  <c r="AA434" i="2"/>
  <c r="AA433" i="2"/>
  <c r="AA432" i="2"/>
  <c r="AA431" i="2"/>
  <c r="AA430" i="2"/>
  <c r="AA429" i="2"/>
  <c r="AA428" i="2"/>
  <c r="AA427" i="2"/>
  <c r="AA426" i="2"/>
  <c r="AA425" i="2"/>
  <c r="AA424" i="2"/>
  <c r="AA423" i="2"/>
  <c r="AA422" i="2"/>
  <c r="AA421" i="2"/>
  <c r="AA420" i="2"/>
  <c r="AA419" i="2"/>
  <c r="AA418" i="2"/>
  <c r="AA417" i="2"/>
  <c r="AA416" i="2"/>
  <c r="AA415" i="2"/>
  <c r="AA414" i="2"/>
  <c r="AA413" i="2"/>
  <c r="AA412" i="2"/>
  <c r="AA411" i="2"/>
  <c r="AA410" i="2"/>
  <c r="AA409" i="2"/>
  <c r="AA408" i="2"/>
  <c r="AA407" i="2"/>
  <c r="AA406" i="2"/>
  <c r="AA405" i="2"/>
  <c r="AA404" i="2"/>
  <c r="AA403" i="2"/>
  <c r="AA402" i="2"/>
  <c r="AA401" i="2"/>
  <c r="AA400" i="2"/>
  <c r="AA399" i="2"/>
  <c r="AA398" i="2"/>
  <c r="AA397" i="2"/>
  <c r="AA396" i="2"/>
  <c r="AA395" i="2"/>
  <c r="AA394" i="2"/>
  <c r="AA393" i="2"/>
  <c r="AA392" i="2"/>
  <c r="AA391" i="2"/>
  <c r="AA390" i="2"/>
  <c r="AA389" i="2"/>
  <c r="AA388" i="2"/>
  <c r="AA387" i="2"/>
  <c r="AA386" i="2"/>
  <c r="AA385" i="2"/>
  <c r="AA384" i="2"/>
  <c r="AA383" i="2"/>
  <c r="AA382" i="2"/>
  <c r="AA381" i="2"/>
  <c r="AA380" i="2"/>
  <c r="AA379" i="2"/>
  <c r="AA378" i="2"/>
  <c r="AA377" i="2"/>
  <c r="AA376" i="2"/>
  <c r="AA375" i="2"/>
  <c r="AA374" i="2"/>
  <c r="AA373" i="2"/>
  <c r="AA372" i="2"/>
  <c r="AA371" i="2"/>
  <c r="AA370" i="2"/>
  <c r="AA369" i="2"/>
  <c r="AA368" i="2"/>
  <c r="AA367" i="2"/>
  <c r="AA366" i="2"/>
  <c r="AA365" i="2"/>
  <c r="AA364" i="2"/>
  <c r="AA363" i="2"/>
  <c r="AA362" i="2"/>
  <c r="AA361" i="2"/>
  <c r="AA360" i="2"/>
  <c r="AA359" i="2"/>
  <c r="AA358" i="2"/>
  <c r="AA357" i="2"/>
  <c r="AA356" i="2"/>
  <c r="AA355" i="2"/>
  <c r="AA354" i="2"/>
  <c r="AA353" i="2"/>
  <c r="AA352" i="2"/>
  <c r="AA351" i="2"/>
  <c r="AA350" i="2"/>
  <c r="AA349" i="2"/>
  <c r="AA348" i="2"/>
  <c r="AA347" i="2"/>
  <c r="AA346" i="2"/>
  <c r="AA345" i="2"/>
  <c r="AA344" i="2"/>
  <c r="AA343" i="2"/>
  <c r="AA342" i="2"/>
  <c r="AA341" i="2"/>
  <c r="AA340" i="2"/>
  <c r="AA339" i="2"/>
  <c r="AA338" i="2"/>
  <c r="AA337" i="2"/>
  <c r="AA336" i="2"/>
  <c r="AA335" i="2"/>
  <c r="AA334" i="2"/>
  <c r="AA333" i="2"/>
  <c r="AA332" i="2"/>
  <c r="AA331" i="2"/>
  <c r="AA330" i="2"/>
  <c r="AA329" i="2"/>
  <c r="AA328" i="2"/>
  <c r="AA327" i="2"/>
  <c r="AA326" i="2"/>
  <c r="AA325" i="2"/>
  <c r="AA324" i="2"/>
  <c r="AA323" i="2"/>
  <c r="AA322" i="2"/>
  <c r="AA321" i="2"/>
  <c r="AA320" i="2"/>
  <c r="AA319" i="2"/>
  <c r="AA318" i="2"/>
  <c r="AA317" i="2"/>
  <c r="AA316" i="2"/>
  <c r="AA315" i="2"/>
  <c r="AA314" i="2"/>
  <c r="AA313" i="2"/>
  <c r="AA312" i="2"/>
  <c r="AA311" i="2"/>
  <c r="AA310" i="2"/>
  <c r="AA309" i="2"/>
  <c r="AA308" i="2"/>
  <c r="AA307" i="2"/>
  <c r="AA306" i="2"/>
  <c r="AA305" i="2"/>
  <c r="AA304" i="2"/>
  <c r="AA303" i="2"/>
  <c r="AA302" i="2"/>
  <c r="AA301" i="2"/>
  <c r="AA300" i="2"/>
  <c r="AA299" i="2"/>
  <c r="AA298" i="2"/>
  <c r="AA297" i="2"/>
  <c r="AA296" i="2"/>
  <c r="AA295" i="2"/>
  <c r="AA294" i="2"/>
  <c r="AA293" i="2"/>
  <c r="AA292" i="2"/>
  <c r="AA291" i="2"/>
  <c r="AA290" i="2"/>
  <c r="AA289" i="2"/>
  <c r="AA288" i="2"/>
  <c r="AA287" i="2"/>
  <c r="AA286" i="2"/>
  <c r="AA285" i="2"/>
  <c r="AA284" i="2"/>
  <c r="AA283" i="2"/>
  <c r="AA282" i="2"/>
  <c r="AA281" i="2"/>
  <c r="AA280" i="2"/>
  <c r="AA279" i="2"/>
  <c r="AA278" i="2"/>
  <c r="AA277" i="2"/>
  <c r="AA276" i="2"/>
  <c r="AA275" i="2"/>
  <c r="AA274" i="2"/>
  <c r="AA273" i="2"/>
  <c r="AA272" i="2"/>
  <c r="AA271" i="2"/>
  <c r="AA270" i="2"/>
  <c r="AA269" i="2"/>
  <c r="AA268" i="2"/>
  <c r="AA267" i="2"/>
  <c r="AA266" i="2"/>
  <c r="AA265" i="2"/>
  <c r="AA264" i="2"/>
  <c r="AA263" i="2"/>
  <c r="AA262" i="2"/>
  <c r="AA261" i="2"/>
  <c r="AA260" i="2"/>
  <c r="AA259" i="2"/>
  <c r="AA258" i="2"/>
  <c r="AA257" i="2"/>
  <c r="AA256" i="2"/>
  <c r="AA255" i="2"/>
  <c r="AA254" i="2"/>
  <c r="AA253" i="2"/>
  <c r="AA252" i="2"/>
  <c r="AA251" i="2"/>
  <c r="AA250" i="2"/>
  <c r="AA249" i="2"/>
  <c r="AA248" i="2"/>
  <c r="AA247" i="2"/>
  <c r="AA246" i="2"/>
  <c r="AA245" i="2"/>
  <c r="AA244" i="2"/>
  <c r="AA243" i="2"/>
  <c r="AA242" i="2"/>
  <c r="AA241" i="2"/>
  <c r="AA240" i="2"/>
  <c r="AA239" i="2"/>
  <c r="AA238" i="2"/>
  <c r="AA237" i="2"/>
  <c r="AA236" i="2"/>
  <c r="AA235" i="2"/>
  <c r="AA234" i="2"/>
  <c r="AA233" i="2"/>
  <c r="AA232" i="2"/>
  <c r="AA231" i="2"/>
  <c r="AA230" i="2"/>
  <c r="AA229" i="2"/>
  <c r="AA228" i="2"/>
  <c r="AA227" i="2"/>
  <c r="AA226" i="2"/>
  <c r="AA225" i="2"/>
  <c r="AA224" i="2"/>
  <c r="AA223" i="2"/>
  <c r="AA222" i="2"/>
  <c r="AA221" i="2"/>
  <c r="AA220" i="2"/>
  <c r="AA219" i="2"/>
  <c r="AA218" i="2"/>
  <c r="AA217" i="2"/>
  <c r="AA216" i="2"/>
  <c r="AA215" i="2"/>
  <c r="AA214" i="2"/>
  <c r="AA213" i="2"/>
  <c r="AA212" i="2"/>
  <c r="AA211" i="2"/>
  <c r="AA210" i="2"/>
  <c r="AA209" i="2"/>
  <c r="AA208" i="2"/>
  <c r="AA207" i="2"/>
  <c r="AA206" i="2"/>
  <c r="AA205" i="2"/>
  <c r="AA204" i="2"/>
  <c r="AA203" i="2"/>
  <c r="AA202" i="2"/>
  <c r="AA201" i="2"/>
  <c r="AA200" i="2"/>
  <c r="AA199" i="2"/>
  <c r="AA198" i="2"/>
  <c r="AA197" i="2"/>
  <c r="AA196" i="2"/>
  <c r="AA195" i="2"/>
  <c r="AA194" i="2"/>
  <c r="AA193" i="2"/>
  <c r="AA192" i="2"/>
  <c r="AA191" i="2"/>
  <c r="AA190" i="2"/>
  <c r="AA189" i="2"/>
  <c r="AA188" i="2"/>
  <c r="AA187" i="2"/>
  <c r="AA186" i="2"/>
  <c r="AA185" i="2"/>
  <c r="AA184" i="2"/>
  <c r="AA183" i="2"/>
  <c r="AA182" i="2"/>
  <c r="AA181" i="2"/>
  <c r="AA180" i="2"/>
  <c r="AA179" i="2"/>
  <c r="AA178" i="2"/>
  <c r="AA177" i="2"/>
  <c r="AA176" i="2"/>
  <c r="AA175" i="2"/>
  <c r="AA174" i="2"/>
  <c r="AA173" i="2"/>
  <c r="AA172" i="2"/>
  <c r="AA171" i="2"/>
  <c r="AA170" i="2"/>
  <c r="AA169" i="2"/>
  <c r="AA168" i="2"/>
  <c r="AA167" i="2"/>
  <c r="AA166" i="2"/>
  <c r="AA165" i="2"/>
  <c r="AA164" i="2"/>
  <c r="AA163" i="2"/>
  <c r="AA162" i="2"/>
  <c r="AA161" i="2"/>
  <c r="AA160" i="2"/>
  <c r="AA159" i="2"/>
  <c r="AA158" i="2"/>
  <c r="AA157" i="2"/>
  <c r="AA156" i="2"/>
  <c r="AA155" i="2"/>
  <c r="AA154" i="2"/>
  <c r="AA153" i="2"/>
  <c r="AA152" i="2"/>
  <c r="AA151" i="2"/>
  <c r="AA150" i="2"/>
  <c r="AA149" i="2"/>
  <c r="AA148" i="2"/>
  <c r="AA147" i="2"/>
  <c r="AA146" i="2"/>
  <c r="AA145" i="2"/>
  <c r="AA144" i="2"/>
  <c r="AA143" i="2"/>
  <c r="AA142" i="2"/>
  <c r="AA141" i="2"/>
  <c r="AA140" i="2"/>
  <c r="AA139" i="2"/>
  <c r="AA138" i="2"/>
  <c r="AA137" i="2"/>
  <c r="AA136" i="2"/>
  <c r="AA135" i="2"/>
  <c r="AA134" i="2"/>
  <c r="AA133" i="2"/>
  <c r="AA132" i="2"/>
  <c r="AA131" i="2"/>
  <c r="AA130" i="2"/>
  <c r="AA129" i="2"/>
  <c r="AA128" i="2"/>
  <c r="AA127" i="2"/>
  <c r="AA126" i="2"/>
  <c r="AA125" i="2"/>
  <c r="AA124" i="2"/>
  <c r="AA123" i="2"/>
  <c r="AA122" i="2"/>
  <c r="AA121" i="2"/>
  <c r="AA120" i="2"/>
  <c r="AA119" i="2"/>
  <c r="AA118" i="2"/>
  <c r="AA117" i="2"/>
  <c r="AA116" i="2"/>
  <c r="AA115" i="2"/>
  <c r="AA114" i="2"/>
  <c r="AA113" i="2"/>
  <c r="AA112" i="2"/>
  <c r="AA111" i="2"/>
  <c r="AA110" i="2"/>
  <c r="AA109" i="2"/>
  <c r="AA108" i="2"/>
  <c r="AA107" i="2"/>
  <c r="AA106" i="2"/>
  <c r="AA105" i="2"/>
  <c r="AA104" i="2"/>
  <c r="AA103" i="2"/>
  <c r="AA102" i="2"/>
  <c r="AA101" i="2"/>
  <c r="AA100" i="2"/>
  <c r="AA99" i="2"/>
  <c r="AA98" i="2"/>
  <c r="AA97" i="2"/>
  <c r="AA96" i="2"/>
  <c r="AA95" i="2"/>
  <c r="AA94" i="2"/>
  <c r="AA93" i="2"/>
  <c r="AA92" i="2"/>
  <c r="AA91" i="2"/>
  <c r="AA90" i="2"/>
  <c r="AA89" i="2"/>
  <c r="AA88" i="2"/>
  <c r="AA87" i="2"/>
  <c r="AA86" i="2"/>
  <c r="AC86" i="2" s="1"/>
  <c r="AA85" i="2"/>
  <c r="AA84" i="2"/>
  <c r="AA83" i="2"/>
  <c r="AA82" i="2"/>
  <c r="AA81" i="2"/>
  <c r="AA80" i="2"/>
  <c r="AA79" i="2"/>
  <c r="AA78" i="2"/>
  <c r="AA77" i="2"/>
  <c r="AA76" i="2"/>
  <c r="AA75" i="2"/>
  <c r="AA74" i="2"/>
  <c r="AA73" i="2"/>
  <c r="AA72" i="2"/>
  <c r="AA71" i="2"/>
  <c r="AA70" i="2"/>
  <c r="AA69" i="2"/>
  <c r="AA68" i="2"/>
  <c r="AA67" i="2"/>
  <c r="AA66" i="2"/>
  <c r="AA65" i="2"/>
  <c r="AA64" i="2"/>
  <c r="AA63" i="2"/>
  <c r="AA62" i="2"/>
  <c r="AA61" i="2"/>
  <c r="AA60" i="2"/>
  <c r="AA59" i="2"/>
  <c r="AA58" i="2"/>
  <c r="AA57" i="2"/>
  <c r="AA56" i="2"/>
  <c r="AA55" i="2"/>
  <c r="AA54" i="2"/>
  <c r="AA53" i="2"/>
  <c r="AA52" i="2"/>
  <c r="AA51" i="2"/>
  <c r="AA50" i="2"/>
  <c r="Z1002" i="2"/>
  <c r="Z1001" i="2"/>
  <c r="Z1000" i="2"/>
  <c r="Z999" i="2"/>
  <c r="Z998" i="2"/>
  <c r="Z997" i="2"/>
  <c r="Z996" i="2"/>
  <c r="Z995" i="2"/>
  <c r="Z994" i="2"/>
  <c r="Z993" i="2"/>
  <c r="Z992" i="2"/>
  <c r="Z991" i="2"/>
  <c r="Z990" i="2"/>
  <c r="Z989" i="2"/>
  <c r="Z988" i="2"/>
  <c r="Z987" i="2"/>
  <c r="Z986" i="2"/>
  <c r="Z985" i="2"/>
  <c r="Z984" i="2"/>
  <c r="Z983" i="2"/>
  <c r="Z982" i="2"/>
  <c r="Z981" i="2"/>
  <c r="Z980" i="2"/>
  <c r="Z979" i="2"/>
  <c r="Z978" i="2"/>
  <c r="Z977" i="2"/>
  <c r="Z976" i="2"/>
  <c r="Z975" i="2"/>
  <c r="Z974" i="2"/>
  <c r="Z973" i="2"/>
  <c r="Z972" i="2"/>
  <c r="Z971" i="2"/>
  <c r="Z970" i="2"/>
  <c r="Z969" i="2"/>
  <c r="Z968" i="2"/>
  <c r="Z967" i="2"/>
  <c r="Z966" i="2"/>
  <c r="Z965" i="2"/>
  <c r="Z964" i="2"/>
  <c r="Z963" i="2"/>
  <c r="Z962" i="2"/>
  <c r="Z961" i="2"/>
  <c r="Z960" i="2"/>
  <c r="Z959" i="2"/>
  <c r="Z958" i="2"/>
  <c r="Z957" i="2"/>
  <c r="Z956" i="2"/>
  <c r="Z955" i="2"/>
  <c r="Z954" i="2"/>
  <c r="Z953" i="2"/>
  <c r="Z952" i="2"/>
  <c r="Z951" i="2"/>
  <c r="Z950" i="2"/>
  <c r="Z949" i="2"/>
  <c r="Z948" i="2"/>
  <c r="Z947" i="2"/>
  <c r="Z946" i="2"/>
  <c r="Z945" i="2"/>
  <c r="Z944" i="2"/>
  <c r="Z943" i="2"/>
  <c r="Z942" i="2"/>
  <c r="Z941" i="2"/>
  <c r="Z940" i="2"/>
  <c r="Z939" i="2"/>
  <c r="Z938" i="2"/>
  <c r="Z937" i="2"/>
  <c r="Z936" i="2"/>
  <c r="Z935" i="2"/>
  <c r="Z934" i="2"/>
  <c r="Z933" i="2"/>
  <c r="Z932" i="2"/>
  <c r="Z931" i="2"/>
  <c r="Z930" i="2"/>
  <c r="Z929" i="2"/>
  <c r="Z928" i="2"/>
  <c r="Z927" i="2"/>
  <c r="Z926" i="2"/>
  <c r="Z925" i="2"/>
  <c r="Z924" i="2"/>
  <c r="Z923" i="2"/>
  <c r="Z922" i="2"/>
  <c r="Z921" i="2"/>
  <c r="Z920" i="2"/>
  <c r="Z919" i="2"/>
  <c r="Z918" i="2"/>
  <c r="Z917" i="2"/>
  <c r="Z916" i="2"/>
  <c r="Z915" i="2"/>
  <c r="Z914" i="2"/>
  <c r="Z913" i="2"/>
  <c r="Z912" i="2"/>
  <c r="Z911" i="2"/>
  <c r="Z910" i="2"/>
  <c r="Z909" i="2"/>
  <c r="Z908" i="2"/>
  <c r="Z907" i="2"/>
  <c r="Z906" i="2"/>
  <c r="Z905" i="2"/>
  <c r="Z904" i="2"/>
  <c r="Z903" i="2"/>
  <c r="Z902" i="2"/>
  <c r="Z901" i="2"/>
  <c r="Z900" i="2"/>
  <c r="Z899" i="2"/>
  <c r="Z898" i="2"/>
  <c r="Z897" i="2"/>
  <c r="Z896" i="2"/>
  <c r="Z895" i="2"/>
  <c r="Z894" i="2"/>
  <c r="Z893" i="2"/>
  <c r="Z892" i="2"/>
  <c r="Z891" i="2"/>
  <c r="Z890" i="2"/>
  <c r="Z889" i="2"/>
  <c r="Z888" i="2"/>
  <c r="Z887" i="2"/>
  <c r="Z886" i="2"/>
  <c r="Z885" i="2"/>
  <c r="Z884" i="2"/>
  <c r="Z883" i="2"/>
  <c r="Z882" i="2"/>
  <c r="Z881" i="2"/>
  <c r="Z880" i="2"/>
  <c r="Z879" i="2"/>
  <c r="Z878" i="2"/>
  <c r="Z877" i="2"/>
  <c r="Z876" i="2"/>
  <c r="Z875" i="2"/>
  <c r="Z874" i="2"/>
  <c r="Z873" i="2"/>
  <c r="Z872" i="2"/>
  <c r="Z871" i="2"/>
  <c r="Z870" i="2"/>
  <c r="Z869" i="2"/>
  <c r="Z868" i="2"/>
  <c r="Z867" i="2"/>
  <c r="Z866" i="2"/>
  <c r="Z865" i="2"/>
  <c r="Z864" i="2"/>
  <c r="Z863" i="2"/>
  <c r="Z862" i="2"/>
  <c r="Z861" i="2"/>
  <c r="Z860" i="2"/>
  <c r="Z859" i="2"/>
  <c r="Z858" i="2"/>
  <c r="Z857" i="2"/>
  <c r="Z856" i="2"/>
  <c r="Z855" i="2"/>
  <c r="Z854" i="2"/>
  <c r="Z853" i="2"/>
  <c r="Z852" i="2"/>
  <c r="Z851" i="2"/>
  <c r="Z850" i="2"/>
  <c r="Z849" i="2"/>
  <c r="Z848" i="2"/>
  <c r="Z847" i="2"/>
  <c r="Z846" i="2"/>
  <c r="Z845" i="2"/>
  <c r="Z844" i="2"/>
  <c r="Z843" i="2"/>
  <c r="Z842" i="2"/>
  <c r="Z841" i="2"/>
  <c r="Z840" i="2"/>
  <c r="Z839" i="2"/>
  <c r="Z838" i="2"/>
  <c r="Z837" i="2"/>
  <c r="Z836" i="2"/>
  <c r="Z835" i="2"/>
  <c r="Z834" i="2"/>
  <c r="Z833" i="2"/>
  <c r="Z832" i="2"/>
  <c r="Z831" i="2"/>
  <c r="Z830" i="2"/>
  <c r="Z829" i="2"/>
  <c r="Z828" i="2"/>
  <c r="Z827" i="2"/>
  <c r="Z826" i="2"/>
  <c r="Z825" i="2"/>
  <c r="Z824" i="2"/>
  <c r="Z823" i="2"/>
  <c r="Z822" i="2"/>
  <c r="Z821" i="2"/>
  <c r="Z820" i="2"/>
  <c r="Z819" i="2"/>
  <c r="Z818" i="2"/>
  <c r="Z817" i="2"/>
  <c r="Z816" i="2"/>
  <c r="Z815" i="2"/>
  <c r="Z814" i="2"/>
  <c r="Z813" i="2"/>
  <c r="Z812" i="2"/>
  <c r="Z811" i="2"/>
  <c r="Z810" i="2"/>
  <c r="Z809" i="2"/>
  <c r="Z808" i="2"/>
  <c r="Z807" i="2"/>
  <c r="Z806" i="2"/>
  <c r="Z805" i="2"/>
  <c r="Z804" i="2"/>
  <c r="Z803" i="2"/>
  <c r="Z802" i="2"/>
  <c r="Z801" i="2"/>
  <c r="Z800" i="2"/>
  <c r="Z799" i="2"/>
  <c r="Z798" i="2"/>
  <c r="Z797" i="2"/>
  <c r="Z796" i="2"/>
  <c r="Z795" i="2"/>
  <c r="Z794" i="2"/>
  <c r="Z793" i="2"/>
  <c r="Z792" i="2"/>
  <c r="Z791" i="2"/>
  <c r="Z790" i="2"/>
  <c r="Z789" i="2"/>
  <c r="Z788" i="2"/>
  <c r="Z787" i="2"/>
  <c r="Z786" i="2"/>
  <c r="Z785" i="2"/>
  <c r="Z784" i="2"/>
  <c r="Z783" i="2"/>
  <c r="Z782" i="2"/>
  <c r="Z781" i="2"/>
  <c r="Z780" i="2"/>
  <c r="Z779" i="2"/>
  <c r="Z778" i="2"/>
  <c r="Z777" i="2"/>
  <c r="Z776" i="2"/>
  <c r="Z775" i="2"/>
  <c r="Z774" i="2"/>
  <c r="Z773" i="2"/>
  <c r="Z772" i="2"/>
  <c r="Z771" i="2"/>
  <c r="Z770" i="2"/>
  <c r="Z769" i="2"/>
  <c r="Z768" i="2"/>
  <c r="Z767" i="2"/>
  <c r="Z766" i="2"/>
  <c r="Z765" i="2"/>
  <c r="Z764" i="2"/>
  <c r="Z763" i="2"/>
  <c r="Z762" i="2"/>
  <c r="Z761" i="2"/>
  <c r="Z760" i="2"/>
  <c r="Z759" i="2"/>
  <c r="Z758" i="2"/>
  <c r="Z757" i="2"/>
  <c r="Z756" i="2"/>
  <c r="Z755" i="2"/>
  <c r="Z754" i="2"/>
  <c r="Z753" i="2"/>
  <c r="Z752" i="2"/>
  <c r="Z751" i="2"/>
  <c r="Z750" i="2"/>
  <c r="Z749" i="2"/>
  <c r="Z748" i="2"/>
  <c r="Z747" i="2"/>
  <c r="Z746" i="2"/>
  <c r="Z745" i="2"/>
  <c r="Z744" i="2"/>
  <c r="Z743" i="2"/>
  <c r="Z742" i="2"/>
  <c r="Z741" i="2"/>
  <c r="Z740" i="2"/>
  <c r="Z739" i="2"/>
  <c r="Z738" i="2"/>
  <c r="Z737" i="2"/>
  <c r="Z736" i="2"/>
  <c r="Z735" i="2"/>
  <c r="Z734" i="2"/>
  <c r="Z733" i="2"/>
  <c r="Z732" i="2"/>
  <c r="Z731" i="2"/>
  <c r="Z730" i="2"/>
  <c r="Z729" i="2"/>
  <c r="Z728" i="2"/>
  <c r="Z727" i="2"/>
  <c r="Z726" i="2"/>
  <c r="Z725" i="2"/>
  <c r="Z724" i="2"/>
  <c r="Z723" i="2"/>
  <c r="Z722" i="2"/>
  <c r="Z721" i="2"/>
  <c r="Z720" i="2"/>
  <c r="Z719" i="2"/>
  <c r="Z718" i="2"/>
  <c r="Z717" i="2"/>
  <c r="Z716" i="2"/>
  <c r="Z715" i="2"/>
  <c r="Z714" i="2"/>
  <c r="Z713" i="2"/>
  <c r="Z712" i="2"/>
  <c r="Z711" i="2"/>
  <c r="Z710" i="2"/>
  <c r="Z709" i="2"/>
  <c r="Z708" i="2"/>
  <c r="Z707" i="2"/>
  <c r="Z706" i="2"/>
  <c r="Z705" i="2"/>
  <c r="Z704" i="2"/>
  <c r="Z703" i="2"/>
  <c r="Z702" i="2"/>
  <c r="Z701" i="2"/>
  <c r="Z700" i="2"/>
  <c r="Z699" i="2"/>
  <c r="Z698" i="2"/>
  <c r="Z697" i="2"/>
  <c r="Z696" i="2"/>
  <c r="Z695" i="2"/>
  <c r="Z694" i="2"/>
  <c r="Z693" i="2"/>
  <c r="Z692" i="2"/>
  <c r="Z691" i="2"/>
  <c r="Z690" i="2"/>
  <c r="Z689" i="2"/>
  <c r="Z688" i="2"/>
  <c r="Z687" i="2"/>
  <c r="Z686" i="2"/>
  <c r="Z685" i="2"/>
  <c r="Z684" i="2"/>
  <c r="Z683" i="2"/>
  <c r="Z682" i="2"/>
  <c r="Z681" i="2"/>
  <c r="Z680" i="2"/>
  <c r="Z679" i="2"/>
  <c r="Z678" i="2"/>
  <c r="Z677" i="2"/>
  <c r="Z676" i="2"/>
  <c r="Z675" i="2"/>
  <c r="Z674" i="2"/>
  <c r="Z673" i="2"/>
  <c r="Z672" i="2"/>
  <c r="Z671" i="2"/>
  <c r="Z670" i="2"/>
  <c r="Z669" i="2"/>
  <c r="Z668" i="2"/>
  <c r="Z667" i="2"/>
  <c r="Z666" i="2"/>
  <c r="Z665" i="2"/>
  <c r="Z664" i="2"/>
  <c r="Z663" i="2"/>
  <c r="Z662" i="2"/>
  <c r="Z661" i="2"/>
  <c r="Z660" i="2"/>
  <c r="Z659" i="2"/>
  <c r="Z658" i="2"/>
  <c r="Z657" i="2"/>
  <c r="Z656" i="2"/>
  <c r="Z655" i="2"/>
  <c r="Z654" i="2"/>
  <c r="Z653" i="2"/>
  <c r="Z652" i="2"/>
  <c r="Z651" i="2"/>
  <c r="Z650" i="2"/>
  <c r="Z649" i="2"/>
  <c r="Z648" i="2"/>
  <c r="Z647" i="2"/>
  <c r="Z646" i="2"/>
  <c r="Z645" i="2"/>
  <c r="Z644" i="2"/>
  <c r="Z643" i="2"/>
  <c r="Z642" i="2"/>
  <c r="Z641" i="2"/>
  <c r="Z640" i="2"/>
  <c r="Z639" i="2"/>
  <c r="Z638" i="2"/>
  <c r="Z637" i="2"/>
  <c r="Z636" i="2"/>
  <c r="Z635" i="2"/>
  <c r="Z634" i="2"/>
  <c r="Z633" i="2"/>
  <c r="Z632" i="2"/>
  <c r="Z631" i="2"/>
  <c r="Z630" i="2"/>
  <c r="Z629" i="2"/>
  <c r="Z628" i="2"/>
  <c r="Z627" i="2"/>
  <c r="Z626" i="2"/>
  <c r="Z625" i="2"/>
  <c r="Z624" i="2"/>
  <c r="Z623" i="2"/>
  <c r="Z622" i="2"/>
  <c r="Z621" i="2"/>
  <c r="Z620" i="2"/>
  <c r="Z619" i="2"/>
  <c r="Z618" i="2"/>
  <c r="Z617" i="2"/>
  <c r="Z616" i="2"/>
  <c r="Z615" i="2"/>
  <c r="Z614" i="2"/>
  <c r="Z613" i="2"/>
  <c r="Z612" i="2"/>
  <c r="Z611" i="2"/>
  <c r="Z610" i="2"/>
  <c r="Z609" i="2"/>
  <c r="Z608" i="2"/>
  <c r="Z607" i="2"/>
  <c r="Z606" i="2"/>
  <c r="Z605" i="2"/>
  <c r="Z604" i="2"/>
  <c r="Z603" i="2"/>
  <c r="Z602" i="2"/>
  <c r="Z601" i="2"/>
  <c r="Z600" i="2"/>
  <c r="Z599" i="2"/>
  <c r="Z598" i="2"/>
  <c r="Z597" i="2"/>
  <c r="Z596" i="2"/>
  <c r="Z595" i="2"/>
  <c r="Z594" i="2"/>
  <c r="Z593" i="2"/>
  <c r="Z592" i="2"/>
  <c r="Z591" i="2"/>
  <c r="Z590" i="2"/>
  <c r="Z589" i="2"/>
  <c r="Z588" i="2"/>
  <c r="Z587" i="2"/>
  <c r="Z586" i="2"/>
  <c r="Z585" i="2"/>
  <c r="Z584" i="2"/>
  <c r="Z583" i="2"/>
  <c r="Z582" i="2"/>
  <c r="Z581" i="2"/>
  <c r="Z580" i="2"/>
  <c r="Z579" i="2"/>
  <c r="Z578" i="2"/>
  <c r="Z577" i="2"/>
  <c r="Z576" i="2"/>
  <c r="Z575" i="2"/>
  <c r="Z574" i="2"/>
  <c r="Z573" i="2"/>
  <c r="Z572" i="2"/>
  <c r="Z571" i="2"/>
  <c r="Z570" i="2"/>
  <c r="Z569" i="2"/>
  <c r="Z568" i="2"/>
  <c r="Z567" i="2"/>
  <c r="Z566" i="2"/>
  <c r="Z565" i="2"/>
  <c r="Z564" i="2"/>
  <c r="Z563" i="2"/>
  <c r="Z562" i="2"/>
  <c r="Z561" i="2"/>
  <c r="Z560" i="2"/>
  <c r="Z559" i="2"/>
  <c r="Z558" i="2"/>
  <c r="Z557" i="2"/>
  <c r="Z556" i="2"/>
  <c r="Z555" i="2"/>
  <c r="Z554" i="2"/>
  <c r="Z553" i="2"/>
  <c r="Z552" i="2"/>
  <c r="Z551" i="2"/>
  <c r="Z550" i="2"/>
  <c r="Z549" i="2"/>
  <c r="Z548" i="2"/>
  <c r="Z547" i="2"/>
  <c r="Z546" i="2"/>
  <c r="Z545" i="2"/>
  <c r="Z544" i="2"/>
  <c r="Z543" i="2"/>
  <c r="Z542" i="2"/>
  <c r="Z541" i="2"/>
  <c r="Z540" i="2"/>
  <c r="Z539" i="2"/>
  <c r="Z538" i="2"/>
  <c r="Z537" i="2"/>
  <c r="Z536" i="2"/>
  <c r="Z535" i="2"/>
  <c r="Z534" i="2"/>
  <c r="Z533" i="2"/>
  <c r="Z532" i="2"/>
  <c r="Z531" i="2"/>
  <c r="Z530" i="2"/>
  <c r="Z529" i="2"/>
  <c r="Z528" i="2"/>
  <c r="Z527" i="2"/>
  <c r="Z526" i="2"/>
  <c r="Z525" i="2"/>
  <c r="Z524" i="2"/>
  <c r="Z523" i="2"/>
  <c r="Z522" i="2"/>
  <c r="Z521" i="2"/>
  <c r="Z520" i="2"/>
  <c r="Z519" i="2"/>
  <c r="Z518" i="2"/>
  <c r="Z517" i="2"/>
  <c r="Z516" i="2"/>
  <c r="Z515" i="2"/>
  <c r="Z514" i="2"/>
  <c r="Z513" i="2"/>
  <c r="Z512" i="2"/>
  <c r="Z511" i="2"/>
  <c r="Z510" i="2"/>
  <c r="Z509" i="2"/>
  <c r="Z508" i="2"/>
  <c r="Z507" i="2"/>
  <c r="Z506" i="2"/>
  <c r="Z505" i="2"/>
  <c r="Z504" i="2"/>
  <c r="Z503" i="2"/>
  <c r="Z502" i="2"/>
  <c r="Z501" i="2"/>
  <c r="Z500" i="2"/>
  <c r="Z499" i="2"/>
  <c r="Z498" i="2"/>
  <c r="Z497" i="2"/>
  <c r="Z496" i="2"/>
  <c r="Z495" i="2"/>
  <c r="Z494" i="2"/>
  <c r="Z493" i="2"/>
  <c r="Z492" i="2"/>
  <c r="Z491" i="2"/>
  <c r="Z490" i="2"/>
  <c r="Z489" i="2"/>
  <c r="Z488" i="2"/>
  <c r="Z487" i="2"/>
  <c r="Z486" i="2"/>
  <c r="Z485" i="2"/>
  <c r="Z484" i="2"/>
  <c r="Z483" i="2"/>
  <c r="Z482" i="2"/>
  <c r="Z481" i="2"/>
  <c r="Z480" i="2"/>
  <c r="Z479" i="2"/>
  <c r="Z478" i="2"/>
  <c r="Z477" i="2"/>
  <c r="Z476" i="2"/>
  <c r="Z475" i="2"/>
  <c r="Z474" i="2"/>
  <c r="Z473" i="2"/>
  <c r="Z472" i="2"/>
  <c r="Z471" i="2"/>
  <c r="Z470" i="2"/>
  <c r="Z469" i="2"/>
  <c r="Z468" i="2"/>
  <c r="Z467" i="2"/>
  <c r="Z466" i="2"/>
  <c r="Z465" i="2"/>
  <c r="Z464" i="2"/>
  <c r="Z463" i="2"/>
  <c r="Z462" i="2"/>
  <c r="Z461" i="2"/>
  <c r="Z460" i="2"/>
  <c r="Z459" i="2"/>
  <c r="Z458" i="2"/>
  <c r="Z457" i="2"/>
  <c r="Z456" i="2"/>
  <c r="Z455" i="2"/>
  <c r="Z454" i="2"/>
  <c r="Z453" i="2"/>
  <c r="Z452" i="2"/>
  <c r="Z451" i="2"/>
  <c r="Z450" i="2"/>
  <c r="Z449" i="2"/>
  <c r="Z448" i="2"/>
  <c r="Z447" i="2"/>
  <c r="Z446" i="2"/>
  <c r="Z445" i="2"/>
  <c r="Z444" i="2"/>
  <c r="Z443" i="2"/>
  <c r="Z442" i="2"/>
  <c r="Z441" i="2"/>
  <c r="Z440" i="2"/>
  <c r="Z439" i="2"/>
  <c r="Z438" i="2"/>
  <c r="Z437" i="2"/>
  <c r="Z436" i="2"/>
  <c r="Z435" i="2"/>
  <c r="Z434" i="2"/>
  <c r="Z433" i="2"/>
  <c r="Z432" i="2"/>
  <c r="Z431" i="2"/>
  <c r="Z430" i="2"/>
  <c r="Z429" i="2"/>
  <c r="Z428" i="2"/>
  <c r="Z427" i="2"/>
  <c r="Z426" i="2"/>
  <c r="Z425" i="2"/>
  <c r="Z424" i="2"/>
  <c r="Z423" i="2"/>
  <c r="Z422" i="2"/>
  <c r="Z421" i="2"/>
  <c r="Z420" i="2"/>
  <c r="Z419" i="2"/>
  <c r="Z418" i="2"/>
  <c r="Z417" i="2"/>
  <c r="Z416" i="2"/>
  <c r="Z415" i="2"/>
  <c r="Z414" i="2"/>
  <c r="Z413" i="2"/>
  <c r="Z412" i="2"/>
  <c r="Z411" i="2"/>
  <c r="Z410" i="2"/>
  <c r="Z409" i="2"/>
  <c r="Z408" i="2"/>
  <c r="Z407" i="2"/>
  <c r="Z406" i="2"/>
  <c r="Z405" i="2"/>
  <c r="Z404" i="2"/>
  <c r="Z403" i="2"/>
  <c r="Z402" i="2"/>
  <c r="Z401" i="2"/>
  <c r="Z400" i="2"/>
  <c r="Z399" i="2"/>
  <c r="Z398" i="2"/>
  <c r="Z397" i="2"/>
  <c r="Z396" i="2"/>
  <c r="Z395" i="2"/>
  <c r="Z394" i="2"/>
  <c r="Z393" i="2"/>
  <c r="Z392" i="2"/>
  <c r="Z391" i="2"/>
  <c r="Z390" i="2"/>
  <c r="Z389" i="2"/>
  <c r="Z388" i="2"/>
  <c r="Z387" i="2"/>
  <c r="Z386" i="2"/>
  <c r="Z385" i="2"/>
  <c r="Z384" i="2"/>
  <c r="Z383" i="2"/>
  <c r="Z382" i="2"/>
  <c r="Z381" i="2"/>
  <c r="Z380" i="2"/>
  <c r="Z379" i="2"/>
  <c r="Z378" i="2"/>
  <c r="Z377" i="2"/>
  <c r="Z376" i="2"/>
  <c r="Z375" i="2"/>
  <c r="Z374" i="2"/>
  <c r="Z373" i="2"/>
  <c r="Z372" i="2"/>
  <c r="Z371" i="2"/>
  <c r="Z370" i="2"/>
  <c r="Z369" i="2"/>
  <c r="Z368" i="2"/>
  <c r="Z367" i="2"/>
  <c r="Z366" i="2"/>
  <c r="Z365" i="2"/>
  <c r="Z364" i="2"/>
  <c r="Z363" i="2"/>
  <c r="Z362" i="2"/>
  <c r="Z361" i="2"/>
  <c r="Z360" i="2"/>
  <c r="Z359" i="2"/>
  <c r="Z358" i="2"/>
  <c r="Z357" i="2"/>
  <c r="Z356" i="2"/>
  <c r="Z355" i="2"/>
  <c r="Z354" i="2"/>
  <c r="Z353" i="2"/>
  <c r="Z352" i="2"/>
  <c r="Z351" i="2"/>
  <c r="Z350" i="2"/>
  <c r="Z349" i="2"/>
  <c r="Z348" i="2"/>
  <c r="Z347" i="2"/>
  <c r="Z346" i="2"/>
  <c r="Z345" i="2"/>
  <c r="Z344" i="2"/>
  <c r="Z343" i="2"/>
  <c r="Z342" i="2"/>
  <c r="Z341" i="2"/>
  <c r="Z340" i="2"/>
  <c r="Z339" i="2"/>
  <c r="Z338" i="2"/>
  <c r="Z337" i="2"/>
  <c r="Z336" i="2"/>
  <c r="Z335" i="2"/>
  <c r="Z334" i="2"/>
  <c r="Z333" i="2"/>
  <c r="Z332" i="2"/>
  <c r="Z331" i="2"/>
  <c r="Z330" i="2"/>
  <c r="Z329" i="2"/>
  <c r="Z328" i="2"/>
  <c r="Z327" i="2"/>
  <c r="Z326" i="2"/>
  <c r="Z325" i="2"/>
  <c r="Z324" i="2"/>
  <c r="Z323" i="2"/>
  <c r="Z322" i="2"/>
  <c r="Z321" i="2"/>
  <c r="Z320" i="2"/>
  <c r="Z319" i="2"/>
  <c r="Z318" i="2"/>
  <c r="Z317" i="2"/>
  <c r="Z316" i="2"/>
  <c r="Z315" i="2"/>
  <c r="Z314" i="2"/>
  <c r="Z313" i="2"/>
  <c r="Z312" i="2"/>
  <c r="Z311" i="2"/>
  <c r="Z310" i="2"/>
  <c r="Z309" i="2"/>
  <c r="Z308" i="2"/>
  <c r="Z307" i="2"/>
  <c r="Z306" i="2"/>
  <c r="Z305" i="2"/>
  <c r="Z304" i="2"/>
  <c r="Z303" i="2"/>
  <c r="Z302" i="2"/>
  <c r="Z301" i="2"/>
  <c r="Z300" i="2"/>
  <c r="Z299" i="2"/>
  <c r="Z298" i="2"/>
  <c r="Z297" i="2"/>
  <c r="Z296" i="2"/>
  <c r="Z295" i="2"/>
  <c r="Z294" i="2"/>
  <c r="Z293" i="2"/>
  <c r="Z292" i="2"/>
  <c r="Z291" i="2"/>
  <c r="Z290" i="2"/>
  <c r="Z289" i="2"/>
  <c r="Z288" i="2"/>
  <c r="Z287" i="2"/>
  <c r="Z286" i="2"/>
  <c r="Z285" i="2"/>
  <c r="Z284" i="2"/>
  <c r="Z283" i="2"/>
  <c r="Z282" i="2"/>
  <c r="Z281" i="2"/>
  <c r="Z280" i="2"/>
  <c r="Z279" i="2"/>
  <c r="Z278" i="2"/>
  <c r="Z277" i="2"/>
  <c r="Z276" i="2"/>
  <c r="Z275" i="2"/>
  <c r="Z274" i="2"/>
  <c r="Z273" i="2"/>
  <c r="Z272" i="2"/>
  <c r="Z271" i="2"/>
  <c r="Z270" i="2"/>
  <c r="Z269" i="2"/>
  <c r="Z268" i="2"/>
  <c r="Z267" i="2"/>
  <c r="Z266" i="2"/>
  <c r="Z265" i="2"/>
  <c r="Z264" i="2"/>
  <c r="Z263" i="2"/>
  <c r="Z262" i="2"/>
  <c r="Z261" i="2"/>
  <c r="Z260" i="2"/>
  <c r="Z259" i="2"/>
  <c r="Z258" i="2"/>
  <c r="Z257" i="2"/>
  <c r="Z256" i="2"/>
  <c r="Z255" i="2"/>
  <c r="Z254" i="2"/>
  <c r="Z253" i="2"/>
  <c r="Z252" i="2"/>
  <c r="Z251" i="2"/>
  <c r="Z250" i="2"/>
  <c r="Z249" i="2"/>
  <c r="Z248" i="2"/>
  <c r="Z247" i="2"/>
  <c r="Z246" i="2"/>
  <c r="Z245" i="2"/>
  <c r="Z244" i="2"/>
  <c r="Z243" i="2"/>
  <c r="Z242" i="2"/>
  <c r="Z241" i="2"/>
  <c r="Z240" i="2"/>
  <c r="Z239" i="2"/>
  <c r="Z238" i="2"/>
  <c r="Z237" i="2"/>
  <c r="Z236" i="2"/>
  <c r="Z235" i="2"/>
  <c r="Z234" i="2"/>
  <c r="Z233" i="2"/>
  <c r="Z232" i="2"/>
  <c r="Z231" i="2"/>
  <c r="Z230" i="2"/>
  <c r="Z229" i="2"/>
  <c r="Z228" i="2"/>
  <c r="Z227" i="2"/>
  <c r="Z226" i="2"/>
  <c r="Z225" i="2"/>
  <c r="Z224" i="2"/>
  <c r="Z223" i="2"/>
  <c r="Z222" i="2"/>
  <c r="Z221" i="2"/>
  <c r="Z220" i="2"/>
  <c r="Z219" i="2"/>
  <c r="Z218" i="2"/>
  <c r="Z217" i="2"/>
  <c r="Z216" i="2"/>
  <c r="Z215" i="2"/>
  <c r="Z214" i="2"/>
  <c r="Z213" i="2"/>
  <c r="Z212" i="2"/>
  <c r="Z211" i="2"/>
  <c r="Z210" i="2"/>
  <c r="Z209" i="2"/>
  <c r="Z208" i="2"/>
  <c r="Z207" i="2"/>
  <c r="Z206" i="2"/>
  <c r="Z205" i="2"/>
  <c r="Z204" i="2"/>
  <c r="Z203" i="2"/>
  <c r="Z202" i="2"/>
  <c r="Z201" i="2"/>
  <c r="Z200" i="2"/>
  <c r="Z199" i="2"/>
  <c r="Z198" i="2"/>
  <c r="Z197" i="2"/>
  <c r="Z196" i="2"/>
  <c r="Z195" i="2"/>
  <c r="Z194" i="2"/>
  <c r="Z193" i="2"/>
  <c r="Z192" i="2"/>
  <c r="Z191" i="2"/>
  <c r="Z190" i="2"/>
  <c r="Z189" i="2"/>
  <c r="Z188" i="2"/>
  <c r="Z187" i="2"/>
  <c r="Z186" i="2"/>
  <c r="Z185" i="2"/>
  <c r="Z184" i="2"/>
  <c r="Z183" i="2"/>
  <c r="Z182" i="2"/>
  <c r="Z181" i="2"/>
  <c r="Z180" i="2"/>
  <c r="Z179" i="2"/>
  <c r="Z178" i="2"/>
  <c r="Z177" i="2"/>
  <c r="Z176" i="2"/>
  <c r="Z175" i="2"/>
  <c r="Z174" i="2"/>
  <c r="Z173" i="2"/>
  <c r="Z172" i="2"/>
  <c r="Z171" i="2"/>
  <c r="Z170" i="2"/>
  <c r="Z169" i="2"/>
  <c r="Z168" i="2"/>
  <c r="Z167" i="2"/>
  <c r="Z166" i="2"/>
  <c r="Z165" i="2"/>
  <c r="Z164" i="2"/>
  <c r="Z163" i="2"/>
  <c r="Z162" i="2"/>
  <c r="Z161" i="2"/>
  <c r="Z160" i="2"/>
  <c r="Z159" i="2"/>
  <c r="Z158" i="2"/>
  <c r="Z157" i="2"/>
  <c r="Z156" i="2"/>
  <c r="Z155" i="2"/>
  <c r="Z154" i="2"/>
  <c r="Z153" i="2"/>
  <c r="Z152" i="2"/>
  <c r="Z151" i="2"/>
  <c r="Z150" i="2"/>
  <c r="Z149" i="2"/>
  <c r="Z148" i="2"/>
  <c r="Z147" i="2"/>
  <c r="Z146" i="2"/>
  <c r="Z145" i="2"/>
  <c r="Z144" i="2"/>
  <c r="Z143" i="2"/>
  <c r="Z142" i="2"/>
  <c r="Z141" i="2"/>
  <c r="Z140" i="2"/>
  <c r="Z139" i="2"/>
  <c r="Z138" i="2"/>
  <c r="Z137" i="2"/>
  <c r="Z136" i="2"/>
  <c r="Z135" i="2"/>
  <c r="Z134" i="2"/>
  <c r="Z133" i="2"/>
  <c r="Z132" i="2"/>
  <c r="Z131" i="2"/>
  <c r="Z130" i="2"/>
  <c r="Z129" i="2"/>
  <c r="Z128" i="2"/>
  <c r="Z127" i="2"/>
  <c r="Z126" i="2"/>
  <c r="Z125" i="2"/>
  <c r="Z124" i="2"/>
  <c r="Z123" i="2"/>
  <c r="Z122" i="2"/>
  <c r="Z121" i="2"/>
  <c r="Z120" i="2"/>
  <c r="Z119" i="2"/>
  <c r="AC119" i="2" s="1"/>
  <c r="Z118" i="2"/>
  <c r="AC118" i="2" s="1"/>
  <c r="Z117" i="2"/>
  <c r="Z116" i="2"/>
  <c r="Z115" i="2"/>
  <c r="Z114" i="2"/>
  <c r="Z113" i="2"/>
  <c r="Z112" i="2"/>
  <c r="Z111" i="2"/>
  <c r="Z110" i="2"/>
  <c r="Z109" i="2"/>
  <c r="Z108" i="2"/>
  <c r="Z107" i="2"/>
  <c r="Z106" i="2"/>
  <c r="Z105" i="2"/>
  <c r="Z104" i="2"/>
  <c r="AC104" i="2" s="1"/>
  <c r="Z103" i="2"/>
  <c r="AC103" i="2" s="1"/>
  <c r="Z102" i="2"/>
  <c r="AC102" i="2" s="1"/>
  <c r="Z101" i="2"/>
  <c r="Z100" i="2"/>
  <c r="Z99" i="2"/>
  <c r="Z98" i="2"/>
  <c r="Z97" i="2"/>
  <c r="Z96" i="2"/>
  <c r="Z95" i="2"/>
  <c r="Z94" i="2"/>
  <c r="AC94" i="2" s="1"/>
  <c r="Z93" i="2"/>
  <c r="Z92" i="2"/>
  <c r="Z91" i="2"/>
  <c r="Z90" i="2"/>
  <c r="Z89" i="2"/>
  <c r="Z88" i="2"/>
  <c r="Z87" i="2"/>
  <c r="Z86" i="2"/>
  <c r="Z85" i="2"/>
  <c r="Z84" i="2"/>
  <c r="Z83" i="2"/>
  <c r="Z82" i="2"/>
  <c r="Z81" i="2"/>
  <c r="Z80" i="2"/>
  <c r="AC80" i="2" s="1"/>
  <c r="Z79" i="2"/>
  <c r="AC79" i="2" s="1"/>
  <c r="Z78" i="2"/>
  <c r="AC78" i="2" s="1"/>
  <c r="Z77" i="2"/>
  <c r="Z76" i="2"/>
  <c r="Z75" i="2"/>
  <c r="Z74" i="2"/>
  <c r="Z73" i="2"/>
  <c r="Z72" i="2"/>
  <c r="Z71" i="2"/>
  <c r="Z70" i="2"/>
  <c r="Z69" i="2"/>
  <c r="Z68" i="2"/>
  <c r="Z67" i="2"/>
  <c r="Z66" i="2"/>
  <c r="Z65" i="2"/>
  <c r="Z64" i="2"/>
  <c r="Z63" i="2"/>
  <c r="Z62" i="2"/>
  <c r="Z61" i="2"/>
  <c r="Z60" i="2"/>
  <c r="Z59" i="2"/>
  <c r="Z58" i="2"/>
  <c r="Z57" i="2"/>
  <c r="Z56" i="2"/>
  <c r="Z55" i="2"/>
  <c r="AC55" i="2" s="1"/>
  <c r="Z54" i="2"/>
  <c r="AC54" i="2" s="1"/>
  <c r="Z53" i="2"/>
  <c r="Z52" i="2"/>
  <c r="Z51" i="2"/>
  <c r="Z50" i="2"/>
  <c r="Z49" i="2"/>
  <c r="Z48" i="2"/>
  <c r="Z47" i="2"/>
  <c r="Z46" i="2"/>
  <c r="Y1002" i="2"/>
  <c r="Y1001" i="2"/>
  <c r="Y1000" i="2"/>
  <c r="Y999" i="2"/>
  <c r="Y998" i="2"/>
  <c r="Y997" i="2"/>
  <c r="Y996" i="2"/>
  <c r="Y995" i="2"/>
  <c r="Y994" i="2"/>
  <c r="Y993" i="2"/>
  <c r="Y992" i="2"/>
  <c r="Y991" i="2"/>
  <c r="Y990" i="2"/>
  <c r="Y989" i="2"/>
  <c r="Y988" i="2"/>
  <c r="Y987" i="2"/>
  <c r="Y986" i="2"/>
  <c r="Y985" i="2"/>
  <c r="Y984" i="2"/>
  <c r="Y983" i="2"/>
  <c r="Y982" i="2"/>
  <c r="Y981" i="2"/>
  <c r="Y980" i="2"/>
  <c r="Y979" i="2"/>
  <c r="Y978" i="2"/>
  <c r="Y977" i="2"/>
  <c r="Y976" i="2"/>
  <c r="Y975" i="2"/>
  <c r="Y974" i="2"/>
  <c r="Y973" i="2"/>
  <c r="Y972" i="2"/>
  <c r="Y971" i="2"/>
  <c r="Y970" i="2"/>
  <c r="Y969" i="2"/>
  <c r="Y968" i="2"/>
  <c r="Y967" i="2"/>
  <c r="Y966" i="2"/>
  <c r="Y965" i="2"/>
  <c r="Y964" i="2"/>
  <c r="Y963" i="2"/>
  <c r="Y962" i="2"/>
  <c r="Y961" i="2"/>
  <c r="Y960" i="2"/>
  <c r="Y959" i="2"/>
  <c r="Y958" i="2"/>
  <c r="Y957" i="2"/>
  <c r="Y956" i="2"/>
  <c r="Y955" i="2"/>
  <c r="Y954" i="2"/>
  <c r="Y953" i="2"/>
  <c r="Y952" i="2"/>
  <c r="Y951" i="2"/>
  <c r="Y950" i="2"/>
  <c r="Y949" i="2"/>
  <c r="Y948" i="2"/>
  <c r="Y947" i="2"/>
  <c r="Y946" i="2"/>
  <c r="Y945" i="2"/>
  <c r="Y944" i="2"/>
  <c r="Y943" i="2"/>
  <c r="Y942" i="2"/>
  <c r="Y941" i="2"/>
  <c r="Y940" i="2"/>
  <c r="Y939" i="2"/>
  <c r="Y938" i="2"/>
  <c r="Y937" i="2"/>
  <c r="Y936" i="2"/>
  <c r="Y935" i="2"/>
  <c r="Y934" i="2"/>
  <c r="Y933" i="2"/>
  <c r="Y932" i="2"/>
  <c r="Y931" i="2"/>
  <c r="Y930" i="2"/>
  <c r="Y929" i="2"/>
  <c r="Y928" i="2"/>
  <c r="Y927" i="2"/>
  <c r="Y926" i="2"/>
  <c r="Y925" i="2"/>
  <c r="Y924" i="2"/>
  <c r="Y923" i="2"/>
  <c r="Y922" i="2"/>
  <c r="Y921" i="2"/>
  <c r="Y920" i="2"/>
  <c r="Y919" i="2"/>
  <c r="Y918" i="2"/>
  <c r="Y917" i="2"/>
  <c r="Y916" i="2"/>
  <c r="Y915" i="2"/>
  <c r="Y914" i="2"/>
  <c r="Y913" i="2"/>
  <c r="Y912" i="2"/>
  <c r="Y911" i="2"/>
  <c r="Y910" i="2"/>
  <c r="Y909" i="2"/>
  <c r="Y908" i="2"/>
  <c r="Y907" i="2"/>
  <c r="Y906" i="2"/>
  <c r="Y905" i="2"/>
  <c r="Y904" i="2"/>
  <c r="Y903" i="2"/>
  <c r="Y902" i="2"/>
  <c r="Y901" i="2"/>
  <c r="Y900" i="2"/>
  <c r="Y899" i="2"/>
  <c r="Y898" i="2"/>
  <c r="Y897" i="2"/>
  <c r="Y896" i="2"/>
  <c r="Y895" i="2"/>
  <c r="Y894" i="2"/>
  <c r="Y893" i="2"/>
  <c r="Y892" i="2"/>
  <c r="Y891" i="2"/>
  <c r="Y890" i="2"/>
  <c r="Y889" i="2"/>
  <c r="Y888" i="2"/>
  <c r="Y887" i="2"/>
  <c r="Y886" i="2"/>
  <c r="Y885" i="2"/>
  <c r="Y884" i="2"/>
  <c r="Y883" i="2"/>
  <c r="Y882" i="2"/>
  <c r="Y881" i="2"/>
  <c r="Y880" i="2"/>
  <c r="Y879" i="2"/>
  <c r="Y878" i="2"/>
  <c r="Y877" i="2"/>
  <c r="Y876" i="2"/>
  <c r="Y875" i="2"/>
  <c r="Y874" i="2"/>
  <c r="Y873" i="2"/>
  <c r="Y872" i="2"/>
  <c r="Y871" i="2"/>
  <c r="Y870" i="2"/>
  <c r="Y869" i="2"/>
  <c r="Y868" i="2"/>
  <c r="Y867" i="2"/>
  <c r="Y866" i="2"/>
  <c r="Y865" i="2"/>
  <c r="Y864" i="2"/>
  <c r="Y863" i="2"/>
  <c r="Y862" i="2"/>
  <c r="Y861" i="2"/>
  <c r="Y860" i="2"/>
  <c r="Y859" i="2"/>
  <c r="Y858" i="2"/>
  <c r="Y857" i="2"/>
  <c r="Y856" i="2"/>
  <c r="Y855" i="2"/>
  <c r="Y854" i="2"/>
  <c r="Y853" i="2"/>
  <c r="Y852" i="2"/>
  <c r="Y851" i="2"/>
  <c r="Y850" i="2"/>
  <c r="Y849" i="2"/>
  <c r="Y848" i="2"/>
  <c r="Y847" i="2"/>
  <c r="Y846" i="2"/>
  <c r="Y845" i="2"/>
  <c r="Y844" i="2"/>
  <c r="Y843" i="2"/>
  <c r="Y842" i="2"/>
  <c r="Y841" i="2"/>
  <c r="Y840" i="2"/>
  <c r="Y839" i="2"/>
  <c r="Y838" i="2"/>
  <c r="Y837" i="2"/>
  <c r="Y836" i="2"/>
  <c r="Y835" i="2"/>
  <c r="Y834" i="2"/>
  <c r="Y833" i="2"/>
  <c r="Y832" i="2"/>
  <c r="Y831" i="2"/>
  <c r="Y830" i="2"/>
  <c r="Y829" i="2"/>
  <c r="Y828" i="2"/>
  <c r="Y827" i="2"/>
  <c r="Y826" i="2"/>
  <c r="Y825" i="2"/>
  <c r="Y824" i="2"/>
  <c r="Y823" i="2"/>
  <c r="Y822" i="2"/>
  <c r="Y821" i="2"/>
  <c r="Y820" i="2"/>
  <c r="Y819" i="2"/>
  <c r="Y818" i="2"/>
  <c r="Y817" i="2"/>
  <c r="Y816" i="2"/>
  <c r="Y815" i="2"/>
  <c r="Y814" i="2"/>
  <c r="Y813" i="2"/>
  <c r="Y812" i="2"/>
  <c r="Y811" i="2"/>
  <c r="Y810" i="2"/>
  <c r="Y809" i="2"/>
  <c r="Y808" i="2"/>
  <c r="Y807" i="2"/>
  <c r="Y806" i="2"/>
  <c r="Y805" i="2"/>
  <c r="Y804" i="2"/>
  <c r="Y803" i="2"/>
  <c r="Y802" i="2"/>
  <c r="Y801" i="2"/>
  <c r="Y800" i="2"/>
  <c r="Y799" i="2"/>
  <c r="Y798" i="2"/>
  <c r="Y797" i="2"/>
  <c r="Y796" i="2"/>
  <c r="Y795" i="2"/>
  <c r="Y794" i="2"/>
  <c r="Y793" i="2"/>
  <c r="Y792" i="2"/>
  <c r="Y791" i="2"/>
  <c r="Y790" i="2"/>
  <c r="Y789" i="2"/>
  <c r="Y788" i="2"/>
  <c r="Y787" i="2"/>
  <c r="Y786" i="2"/>
  <c r="Y785" i="2"/>
  <c r="Y784" i="2"/>
  <c r="Y783" i="2"/>
  <c r="Y782" i="2"/>
  <c r="Y781" i="2"/>
  <c r="Y780" i="2"/>
  <c r="Y779" i="2"/>
  <c r="Y778" i="2"/>
  <c r="Y777" i="2"/>
  <c r="Y776" i="2"/>
  <c r="Y775" i="2"/>
  <c r="Y774" i="2"/>
  <c r="Y773" i="2"/>
  <c r="Y772" i="2"/>
  <c r="Y771" i="2"/>
  <c r="Y770" i="2"/>
  <c r="Y769" i="2"/>
  <c r="Y768" i="2"/>
  <c r="Y767" i="2"/>
  <c r="Y766" i="2"/>
  <c r="Y765" i="2"/>
  <c r="Y764" i="2"/>
  <c r="Y763" i="2"/>
  <c r="Y762" i="2"/>
  <c r="Y761" i="2"/>
  <c r="Y760" i="2"/>
  <c r="Y759" i="2"/>
  <c r="Y758" i="2"/>
  <c r="Y757" i="2"/>
  <c r="Y756" i="2"/>
  <c r="Y755" i="2"/>
  <c r="Y754" i="2"/>
  <c r="Y753" i="2"/>
  <c r="Y752" i="2"/>
  <c r="Y751" i="2"/>
  <c r="Y750" i="2"/>
  <c r="Y749" i="2"/>
  <c r="Y748" i="2"/>
  <c r="Y747" i="2"/>
  <c r="Y746" i="2"/>
  <c r="Y745" i="2"/>
  <c r="Y744" i="2"/>
  <c r="Y743" i="2"/>
  <c r="Y742" i="2"/>
  <c r="Y741" i="2"/>
  <c r="Y740" i="2"/>
  <c r="Y739" i="2"/>
  <c r="Y738" i="2"/>
  <c r="Y737" i="2"/>
  <c r="Y736" i="2"/>
  <c r="Y735" i="2"/>
  <c r="Y734" i="2"/>
  <c r="Y733" i="2"/>
  <c r="Y732" i="2"/>
  <c r="Y731" i="2"/>
  <c r="Y730" i="2"/>
  <c r="Y729" i="2"/>
  <c r="Y728" i="2"/>
  <c r="Y727" i="2"/>
  <c r="Y726" i="2"/>
  <c r="Y725" i="2"/>
  <c r="Y724" i="2"/>
  <c r="Y723" i="2"/>
  <c r="Y722" i="2"/>
  <c r="Y721" i="2"/>
  <c r="Y720" i="2"/>
  <c r="Y719" i="2"/>
  <c r="Y718" i="2"/>
  <c r="Y717" i="2"/>
  <c r="Y716" i="2"/>
  <c r="Y715" i="2"/>
  <c r="Y714" i="2"/>
  <c r="Y713" i="2"/>
  <c r="Y712" i="2"/>
  <c r="Y711" i="2"/>
  <c r="Y710" i="2"/>
  <c r="Y709" i="2"/>
  <c r="Y708" i="2"/>
  <c r="Y707" i="2"/>
  <c r="Y706" i="2"/>
  <c r="Y705" i="2"/>
  <c r="Y704" i="2"/>
  <c r="Y703" i="2"/>
  <c r="Y702" i="2"/>
  <c r="Y701" i="2"/>
  <c r="Y700" i="2"/>
  <c r="Y699" i="2"/>
  <c r="Y698" i="2"/>
  <c r="Y697" i="2"/>
  <c r="Y696" i="2"/>
  <c r="Y695" i="2"/>
  <c r="Y694" i="2"/>
  <c r="Y693" i="2"/>
  <c r="Y692" i="2"/>
  <c r="Y691" i="2"/>
  <c r="Y690" i="2"/>
  <c r="Y689" i="2"/>
  <c r="Y688" i="2"/>
  <c r="Y687" i="2"/>
  <c r="Y686" i="2"/>
  <c r="Y685" i="2"/>
  <c r="Y684" i="2"/>
  <c r="Y683" i="2"/>
  <c r="Y682" i="2"/>
  <c r="Y681" i="2"/>
  <c r="Y680" i="2"/>
  <c r="Y679" i="2"/>
  <c r="Y678" i="2"/>
  <c r="Y677" i="2"/>
  <c r="Y676" i="2"/>
  <c r="Y675" i="2"/>
  <c r="Y674" i="2"/>
  <c r="Y673" i="2"/>
  <c r="Y672" i="2"/>
  <c r="Y671" i="2"/>
  <c r="Y670" i="2"/>
  <c r="Y669" i="2"/>
  <c r="Y668" i="2"/>
  <c r="Y667" i="2"/>
  <c r="Y666" i="2"/>
  <c r="Y665" i="2"/>
  <c r="Y664" i="2"/>
  <c r="Y663" i="2"/>
  <c r="Y662" i="2"/>
  <c r="Y661" i="2"/>
  <c r="Y660" i="2"/>
  <c r="Y659" i="2"/>
  <c r="Y658" i="2"/>
  <c r="Y657" i="2"/>
  <c r="Y656" i="2"/>
  <c r="Y655" i="2"/>
  <c r="Y654" i="2"/>
  <c r="Y653" i="2"/>
  <c r="Y652" i="2"/>
  <c r="Y651" i="2"/>
  <c r="Y650" i="2"/>
  <c r="Y649" i="2"/>
  <c r="Y648" i="2"/>
  <c r="Y647" i="2"/>
  <c r="Y646" i="2"/>
  <c r="Y645" i="2"/>
  <c r="Y644" i="2"/>
  <c r="Y643" i="2"/>
  <c r="Y642" i="2"/>
  <c r="Y641" i="2"/>
  <c r="Y640" i="2"/>
  <c r="Y639" i="2"/>
  <c r="Y638" i="2"/>
  <c r="Y637" i="2"/>
  <c r="Y636" i="2"/>
  <c r="Y635" i="2"/>
  <c r="Y634" i="2"/>
  <c r="Y633" i="2"/>
  <c r="Y632" i="2"/>
  <c r="Y631" i="2"/>
  <c r="Y630" i="2"/>
  <c r="Y629" i="2"/>
  <c r="Y628" i="2"/>
  <c r="Y627" i="2"/>
  <c r="Y626" i="2"/>
  <c r="Y625" i="2"/>
  <c r="Y624" i="2"/>
  <c r="Y623" i="2"/>
  <c r="Y622" i="2"/>
  <c r="Y621" i="2"/>
  <c r="Y620" i="2"/>
  <c r="Y619" i="2"/>
  <c r="Y618" i="2"/>
  <c r="Y617" i="2"/>
  <c r="Y616" i="2"/>
  <c r="Y615" i="2"/>
  <c r="Y614" i="2"/>
  <c r="Y613" i="2"/>
  <c r="Y612" i="2"/>
  <c r="Y611" i="2"/>
  <c r="Y610" i="2"/>
  <c r="Y609" i="2"/>
  <c r="Y608" i="2"/>
  <c r="Y607" i="2"/>
  <c r="Y606" i="2"/>
  <c r="Y605" i="2"/>
  <c r="Y604" i="2"/>
  <c r="Y603" i="2"/>
  <c r="Y602" i="2"/>
  <c r="Y601" i="2"/>
  <c r="Y600" i="2"/>
  <c r="Y599" i="2"/>
  <c r="Y598" i="2"/>
  <c r="Y597" i="2"/>
  <c r="Y596" i="2"/>
  <c r="Y595" i="2"/>
  <c r="Y594" i="2"/>
  <c r="Y593" i="2"/>
  <c r="Y592" i="2"/>
  <c r="Y591" i="2"/>
  <c r="Y590" i="2"/>
  <c r="Y589" i="2"/>
  <c r="Y588" i="2"/>
  <c r="Y587" i="2"/>
  <c r="Y586" i="2"/>
  <c r="Y585" i="2"/>
  <c r="Y584" i="2"/>
  <c r="Y583" i="2"/>
  <c r="Y582" i="2"/>
  <c r="Y581" i="2"/>
  <c r="Y580" i="2"/>
  <c r="Y579" i="2"/>
  <c r="Y578" i="2"/>
  <c r="Y577" i="2"/>
  <c r="Y576" i="2"/>
  <c r="Y575" i="2"/>
  <c r="Y574" i="2"/>
  <c r="Y573" i="2"/>
  <c r="Y572" i="2"/>
  <c r="Y571" i="2"/>
  <c r="Y570" i="2"/>
  <c r="Y569" i="2"/>
  <c r="Y568" i="2"/>
  <c r="Y567" i="2"/>
  <c r="Y566" i="2"/>
  <c r="Y565" i="2"/>
  <c r="Y564" i="2"/>
  <c r="Y563" i="2"/>
  <c r="Y562" i="2"/>
  <c r="Y561" i="2"/>
  <c r="Y560" i="2"/>
  <c r="Y559" i="2"/>
  <c r="Y558" i="2"/>
  <c r="Y557" i="2"/>
  <c r="Y556" i="2"/>
  <c r="Y555" i="2"/>
  <c r="Y554" i="2"/>
  <c r="Y553" i="2"/>
  <c r="Y552" i="2"/>
  <c r="Y551" i="2"/>
  <c r="Y550" i="2"/>
  <c r="Y549" i="2"/>
  <c r="Y548" i="2"/>
  <c r="Y547" i="2"/>
  <c r="Y546" i="2"/>
  <c r="Y545" i="2"/>
  <c r="Y544" i="2"/>
  <c r="Y543" i="2"/>
  <c r="Y542" i="2"/>
  <c r="Y541" i="2"/>
  <c r="Y540" i="2"/>
  <c r="Y539" i="2"/>
  <c r="Y538" i="2"/>
  <c r="Y537" i="2"/>
  <c r="Y536" i="2"/>
  <c r="Y535" i="2"/>
  <c r="Y534" i="2"/>
  <c r="Y533" i="2"/>
  <c r="Y532" i="2"/>
  <c r="Y531" i="2"/>
  <c r="Y530" i="2"/>
  <c r="Y529" i="2"/>
  <c r="Y528" i="2"/>
  <c r="Y527" i="2"/>
  <c r="Y526" i="2"/>
  <c r="Y525" i="2"/>
  <c r="Y524" i="2"/>
  <c r="Y523" i="2"/>
  <c r="Y522" i="2"/>
  <c r="Y521" i="2"/>
  <c r="Y520" i="2"/>
  <c r="Y519" i="2"/>
  <c r="Y518" i="2"/>
  <c r="Y517" i="2"/>
  <c r="Y516" i="2"/>
  <c r="Y515" i="2"/>
  <c r="Y514" i="2"/>
  <c r="Y513" i="2"/>
  <c r="Y512" i="2"/>
  <c r="Y511" i="2"/>
  <c r="Y510" i="2"/>
  <c r="Y509" i="2"/>
  <c r="Y508" i="2"/>
  <c r="Y507" i="2"/>
  <c r="Y506" i="2"/>
  <c r="Y505" i="2"/>
  <c r="Y504" i="2"/>
  <c r="Y503" i="2"/>
  <c r="Y502" i="2"/>
  <c r="Y501" i="2"/>
  <c r="Y500" i="2"/>
  <c r="Y499" i="2"/>
  <c r="Y498" i="2"/>
  <c r="Y497" i="2"/>
  <c r="Y496" i="2"/>
  <c r="Y495" i="2"/>
  <c r="Y494" i="2"/>
  <c r="Y493" i="2"/>
  <c r="Y492" i="2"/>
  <c r="Y491" i="2"/>
  <c r="Y490" i="2"/>
  <c r="Y489" i="2"/>
  <c r="Y488" i="2"/>
  <c r="Y487" i="2"/>
  <c r="Y486" i="2"/>
  <c r="Y485" i="2"/>
  <c r="Y484" i="2"/>
  <c r="Y483" i="2"/>
  <c r="Y482" i="2"/>
  <c r="Y481" i="2"/>
  <c r="Y480" i="2"/>
  <c r="Y479" i="2"/>
  <c r="Y478" i="2"/>
  <c r="Y477" i="2"/>
  <c r="Y476" i="2"/>
  <c r="Y475" i="2"/>
  <c r="Y474" i="2"/>
  <c r="Y473" i="2"/>
  <c r="Y472" i="2"/>
  <c r="Y471" i="2"/>
  <c r="Y470" i="2"/>
  <c r="Y469" i="2"/>
  <c r="Y468" i="2"/>
  <c r="Y467" i="2"/>
  <c r="Y466" i="2"/>
  <c r="Y465" i="2"/>
  <c r="Y464" i="2"/>
  <c r="Y463" i="2"/>
  <c r="Y462" i="2"/>
  <c r="Y461" i="2"/>
  <c r="Y460" i="2"/>
  <c r="Y459" i="2"/>
  <c r="Y458" i="2"/>
  <c r="Y457" i="2"/>
  <c r="Y456" i="2"/>
  <c r="Y455" i="2"/>
  <c r="Y454" i="2"/>
  <c r="Y453" i="2"/>
  <c r="Y452" i="2"/>
  <c r="Y451" i="2"/>
  <c r="Y450" i="2"/>
  <c r="Y449" i="2"/>
  <c r="Y448" i="2"/>
  <c r="Y447" i="2"/>
  <c r="Y446" i="2"/>
  <c r="Y445" i="2"/>
  <c r="Y444" i="2"/>
  <c r="Y443" i="2"/>
  <c r="Y442" i="2"/>
  <c r="Y441" i="2"/>
  <c r="Y440" i="2"/>
  <c r="Y439" i="2"/>
  <c r="Y438" i="2"/>
  <c r="Y437" i="2"/>
  <c r="Y436" i="2"/>
  <c r="Y435" i="2"/>
  <c r="Y434" i="2"/>
  <c r="Y433" i="2"/>
  <c r="Y432" i="2"/>
  <c r="Y431" i="2"/>
  <c r="Y430" i="2"/>
  <c r="Y429" i="2"/>
  <c r="Y428" i="2"/>
  <c r="Y427" i="2"/>
  <c r="Y426" i="2"/>
  <c r="Y425" i="2"/>
  <c r="Y424" i="2"/>
  <c r="Y423" i="2"/>
  <c r="Y422" i="2"/>
  <c r="Y421" i="2"/>
  <c r="Y420" i="2"/>
  <c r="Y419" i="2"/>
  <c r="Y418" i="2"/>
  <c r="Y417" i="2"/>
  <c r="Y416" i="2"/>
  <c r="Y415" i="2"/>
  <c r="Y414" i="2"/>
  <c r="Y413" i="2"/>
  <c r="Y412" i="2"/>
  <c r="Y411" i="2"/>
  <c r="Y410" i="2"/>
  <c r="Y409" i="2"/>
  <c r="Y408" i="2"/>
  <c r="Y407" i="2"/>
  <c r="Y406" i="2"/>
  <c r="Y405" i="2"/>
  <c r="Y404" i="2"/>
  <c r="Y403" i="2"/>
  <c r="Y402" i="2"/>
  <c r="Y401" i="2"/>
  <c r="Y400" i="2"/>
  <c r="Y399" i="2"/>
  <c r="Y398" i="2"/>
  <c r="Y397" i="2"/>
  <c r="Y396" i="2"/>
  <c r="Y395" i="2"/>
  <c r="Y394" i="2"/>
  <c r="Y393" i="2"/>
  <c r="Y392" i="2"/>
  <c r="Y391" i="2"/>
  <c r="Y390" i="2"/>
  <c r="Y389" i="2"/>
  <c r="Y388" i="2"/>
  <c r="Y387" i="2"/>
  <c r="Y386" i="2"/>
  <c r="Y385" i="2"/>
  <c r="Y384" i="2"/>
  <c r="Y383" i="2"/>
  <c r="Y382" i="2"/>
  <c r="Y381" i="2"/>
  <c r="Y380" i="2"/>
  <c r="Y379" i="2"/>
  <c r="Y378" i="2"/>
  <c r="Y377" i="2"/>
  <c r="Y376" i="2"/>
  <c r="Y375" i="2"/>
  <c r="Y374" i="2"/>
  <c r="Y373" i="2"/>
  <c r="Y372" i="2"/>
  <c r="Y371" i="2"/>
  <c r="Y370" i="2"/>
  <c r="Y369" i="2"/>
  <c r="Y368" i="2"/>
  <c r="Y367" i="2"/>
  <c r="Y366" i="2"/>
  <c r="Y365" i="2"/>
  <c r="Y364" i="2"/>
  <c r="Y363" i="2"/>
  <c r="Y362" i="2"/>
  <c r="Y361" i="2"/>
  <c r="Y360" i="2"/>
  <c r="Y359" i="2"/>
  <c r="Y358" i="2"/>
  <c r="Y357" i="2"/>
  <c r="Y356" i="2"/>
  <c r="Y355" i="2"/>
  <c r="Y354" i="2"/>
  <c r="Y353" i="2"/>
  <c r="Y352" i="2"/>
  <c r="Y351" i="2"/>
  <c r="Y350" i="2"/>
  <c r="Y349" i="2"/>
  <c r="Y348" i="2"/>
  <c r="Y347" i="2"/>
  <c r="Y346" i="2"/>
  <c r="Y345" i="2"/>
  <c r="Y344" i="2"/>
  <c r="Y343" i="2"/>
  <c r="Y342" i="2"/>
  <c r="Y341" i="2"/>
  <c r="Y340" i="2"/>
  <c r="Y339" i="2"/>
  <c r="Y338" i="2"/>
  <c r="Y337" i="2"/>
  <c r="Y336" i="2"/>
  <c r="Y335" i="2"/>
  <c r="Y334" i="2"/>
  <c r="Y333" i="2"/>
  <c r="Y332" i="2"/>
  <c r="Y331" i="2"/>
  <c r="Y330" i="2"/>
  <c r="Y329" i="2"/>
  <c r="Y328" i="2"/>
  <c r="Y327" i="2"/>
  <c r="Y326" i="2"/>
  <c r="Y325" i="2"/>
  <c r="Y324" i="2"/>
  <c r="Y323" i="2"/>
  <c r="Y322" i="2"/>
  <c r="Y321" i="2"/>
  <c r="Y320" i="2"/>
  <c r="Y319" i="2"/>
  <c r="Y318" i="2"/>
  <c r="Y317" i="2"/>
  <c r="Y316" i="2"/>
  <c r="Y315" i="2"/>
  <c r="Y314" i="2"/>
  <c r="Y313" i="2"/>
  <c r="Y312" i="2"/>
  <c r="Y311" i="2"/>
  <c r="Y310" i="2"/>
  <c r="Y309" i="2"/>
  <c r="Y308" i="2"/>
  <c r="Y307" i="2"/>
  <c r="Y306" i="2"/>
  <c r="Y305" i="2"/>
  <c r="Y304" i="2"/>
  <c r="Y303" i="2"/>
  <c r="Y302" i="2"/>
  <c r="Y301" i="2"/>
  <c r="Y300" i="2"/>
  <c r="Y299" i="2"/>
  <c r="Y298" i="2"/>
  <c r="Y297" i="2"/>
  <c r="Y296" i="2"/>
  <c r="Y295" i="2"/>
  <c r="Y294" i="2"/>
  <c r="Y293" i="2"/>
  <c r="Y292" i="2"/>
  <c r="Y291" i="2"/>
  <c r="Y290" i="2"/>
  <c r="Y289" i="2"/>
  <c r="Y288" i="2"/>
  <c r="Y287" i="2"/>
  <c r="Y286" i="2"/>
  <c r="Y285" i="2"/>
  <c r="Y284" i="2"/>
  <c r="Y283" i="2"/>
  <c r="Y282" i="2"/>
  <c r="Y281" i="2"/>
  <c r="Y280" i="2"/>
  <c r="Y279" i="2"/>
  <c r="Y278" i="2"/>
  <c r="Y277" i="2"/>
  <c r="Y276" i="2"/>
  <c r="Y275" i="2"/>
  <c r="Y274" i="2"/>
  <c r="Y273" i="2"/>
  <c r="Y272" i="2"/>
  <c r="Y271" i="2"/>
  <c r="Y270" i="2"/>
  <c r="Y269" i="2"/>
  <c r="Y268" i="2"/>
  <c r="Y267" i="2"/>
  <c r="Y266" i="2"/>
  <c r="Y265" i="2"/>
  <c r="Y264" i="2"/>
  <c r="Y263" i="2"/>
  <c r="Y262" i="2"/>
  <c r="Y261" i="2"/>
  <c r="Y260" i="2"/>
  <c r="Y259" i="2"/>
  <c r="Y258" i="2"/>
  <c r="Y257" i="2"/>
  <c r="Y256" i="2"/>
  <c r="Y255" i="2"/>
  <c r="Y254" i="2"/>
  <c r="Y253" i="2"/>
  <c r="Y252" i="2"/>
  <c r="Y251" i="2"/>
  <c r="Y250" i="2"/>
  <c r="Y249" i="2"/>
  <c r="Y248" i="2"/>
  <c r="Y247" i="2"/>
  <c r="Y246" i="2"/>
  <c r="Y245" i="2"/>
  <c r="Y244" i="2"/>
  <c r="Y243" i="2"/>
  <c r="Y242" i="2"/>
  <c r="Y241" i="2"/>
  <c r="Y240" i="2"/>
  <c r="Y239" i="2"/>
  <c r="Y238" i="2"/>
  <c r="Y237" i="2"/>
  <c r="Y236" i="2"/>
  <c r="Y235" i="2"/>
  <c r="Y234" i="2"/>
  <c r="Y233" i="2"/>
  <c r="Y232" i="2"/>
  <c r="Y231" i="2"/>
  <c r="Y230" i="2"/>
  <c r="Y229" i="2"/>
  <c r="Y228" i="2"/>
  <c r="Y227" i="2"/>
  <c r="Y226" i="2"/>
  <c r="Y225" i="2"/>
  <c r="Y224" i="2"/>
  <c r="Y223" i="2"/>
  <c r="Y222" i="2"/>
  <c r="Y221" i="2"/>
  <c r="Y220" i="2"/>
  <c r="Y219" i="2"/>
  <c r="Y218" i="2"/>
  <c r="Y217" i="2"/>
  <c r="Y216" i="2"/>
  <c r="Y215" i="2"/>
  <c r="Y214" i="2"/>
  <c r="Y213" i="2"/>
  <c r="Y212" i="2"/>
  <c r="Y211" i="2"/>
  <c r="Y210" i="2"/>
  <c r="Y209" i="2"/>
  <c r="Y208" i="2"/>
  <c r="Y207" i="2"/>
  <c r="Y206" i="2"/>
  <c r="Y205" i="2"/>
  <c r="Y204" i="2"/>
  <c r="Y203" i="2"/>
  <c r="Y202" i="2"/>
  <c r="Y201" i="2"/>
  <c r="Y200" i="2"/>
  <c r="Y199" i="2"/>
  <c r="Y198" i="2"/>
  <c r="Y197" i="2"/>
  <c r="Y196" i="2"/>
  <c r="Y195" i="2"/>
  <c r="Y194" i="2"/>
  <c r="Y193" i="2"/>
  <c r="Y192" i="2"/>
  <c r="Y191" i="2"/>
  <c r="Y190" i="2"/>
  <c r="Y189" i="2"/>
  <c r="Y188" i="2"/>
  <c r="Y187" i="2"/>
  <c r="Y186" i="2"/>
  <c r="Y185" i="2"/>
  <c r="Y184" i="2"/>
  <c r="Y183" i="2"/>
  <c r="Y182" i="2"/>
  <c r="Y181" i="2"/>
  <c r="Y180" i="2"/>
  <c r="Y179" i="2"/>
  <c r="Y178" i="2"/>
  <c r="Y177" i="2"/>
  <c r="Y176" i="2"/>
  <c r="Y175" i="2"/>
  <c r="Y174" i="2"/>
  <c r="Y173" i="2"/>
  <c r="Y172" i="2"/>
  <c r="Y171" i="2"/>
  <c r="Y170" i="2"/>
  <c r="Y169" i="2"/>
  <c r="Y168" i="2"/>
  <c r="Y167" i="2"/>
  <c r="Y166" i="2"/>
  <c r="Y165" i="2"/>
  <c r="Y164" i="2"/>
  <c r="Y163" i="2"/>
  <c r="Y162" i="2"/>
  <c r="Y161" i="2"/>
  <c r="Y160" i="2"/>
  <c r="Y159" i="2"/>
  <c r="Y158" i="2"/>
  <c r="Y157" i="2"/>
  <c r="Y156" i="2"/>
  <c r="Y155" i="2"/>
  <c r="Y154" i="2"/>
  <c r="Y153" i="2"/>
  <c r="Y152" i="2"/>
  <c r="Y151" i="2"/>
  <c r="Y150" i="2"/>
  <c r="Y149" i="2"/>
  <c r="Y148" i="2"/>
  <c r="Y147" i="2"/>
  <c r="Y146" i="2"/>
  <c r="Y145" i="2"/>
  <c r="Y144" i="2"/>
  <c r="Y143" i="2"/>
  <c r="Y142" i="2"/>
  <c r="Y141" i="2"/>
  <c r="Y140" i="2"/>
  <c r="Y139" i="2"/>
  <c r="Y138" i="2"/>
  <c r="Y137" i="2"/>
  <c r="Y136" i="2"/>
  <c r="Y135" i="2"/>
  <c r="Y134" i="2"/>
  <c r="Y133" i="2"/>
  <c r="Y132" i="2"/>
  <c r="Y131" i="2"/>
  <c r="Y130" i="2"/>
  <c r="Y129" i="2"/>
  <c r="Y128" i="2"/>
  <c r="Y127" i="2"/>
  <c r="Y126" i="2"/>
  <c r="Y125" i="2"/>
  <c r="Y124" i="2"/>
  <c r="Y123" i="2"/>
  <c r="Y122" i="2"/>
  <c r="Y121" i="2"/>
  <c r="Y120" i="2"/>
  <c r="Y119" i="2"/>
  <c r="Y118" i="2"/>
  <c r="Y117" i="2"/>
  <c r="Y116" i="2"/>
  <c r="Y115" i="2"/>
  <c r="Y114" i="2"/>
  <c r="Y113" i="2"/>
  <c r="Y112" i="2"/>
  <c r="Y111" i="2"/>
  <c r="Y110" i="2"/>
  <c r="Y109" i="2"/>
  <c r="Y108" i="2"/>
  <c r="Y107" i="2"/>
  <c r="Y106" i="2"/>
  <c r="Y105" i="2"/>
  <c r="Y104" i="2"/>
  <c r="Y103" i="2"/>
  <c r="Y102" i="2"/>
  <c r="Y101" i="2"/>
  <c r="Y100" i="2"/>
  <c r="Y99" i="2"/>
  <c r="Y98" i="2"/>
  <c r="Y97" i="2"/>
  <c r="Y96" i="2"/>
  <c r="Y95" i="2"/>
  <c r="Y94" i="2"/>
  <c r="Y93" i="2"/>
  <c r="Y92" i="2"/>
  <c r="Y91" i="2"/>
  <c r="Y90" i="2"/>
  <c r="Y89" i="2"/>
  <c r="Y88" i="2"/>
  <c r="Y87" i="2"/>
  <c r="Y86" i="2"/>
  <c r="Y85" i="2"/>
  <c r="Y84" i="2"/>
  <c r="Y83" i="2"/>
  <c r="Y82" i="2"/>
  <c r="Y81" i="2"/>
  <c r="Y80" i="2"/>
  <c r="Y79" i="2"/>
  <c r="Y78" i="2"/>
  <c r="Y77" i="2"/>
  <c r="Y76" i="2"/>
  <c r="Y75" i="2"/>
  <c r="Y74" i="2"/>
  <c r="Y73" i="2"/>
  <c r="Y72" i="2"/>
  <c r="Y71" i="2"/>
  <c r="Y70" i="2"/>
  <c r="Y69" i="2"/>
  <c r="Y68" i="2"/>
  <c r="Y67" i="2"/>
  <c r="Y66" i="2"/>
  <c r="Y65" i="2"/>
  <c r="Y64" i="2"/>
  <c r="Y63" i="2"/>
  <c r="Y62" i="2"/>
  <c r="Y61" i="2"/>
  <c r="Y60" i="2"/>
  <c r="Y59" i="2"/>
  <c r="Y58" i="2"/>
  <c r="Y57" i="2"/>
  <c r="Y56" i="2"/>
  <c r="Y55" i="2"/>
  <c r="Y54" i="2"/>
  <c r="Y53" i="2"/>
  <c r="Y52" i="2"/>
  <c r="Y51" i="2"/>
  <c r="Y50" i="2"/>
  <c r="Y49" i="2"/>
  <c r="Y48" i="2"/>
  <c r="Y47" i="2"/>
  <c r="Y46" i="2"/>
  <c r="Y45" i="2"/>
  <c r="Y44" i="2"/>
  <c r="Y43" i="2"/>
  <c r="AA49" i="2"/>
  <c r="AA48" i="2"/>
  <c r="AA47" i="2"/>
  <c r="AA46" i="2"/>
  <c r="AA45" i="2"/>
  <c r="AA44" i="2"/>
  <c r="AA43" i="2"/>
  <c r="AA42" i="2"/>
  <c r="AA41" i="2"/>
  <c r="AA40" i="2"/>
  <c r="AA39" i="2"/>
  <c r="AA38" i="2"/>
  <c r="AA37" i="2"/>
  <c r="AC37" i="2" s="1"/>
  <c r="AA36" i="2"/>
  <c r="AC36" i="2" s="1"/>
  <c r="AA35" i="2"/>
  <c r="AA34" i="2"/>
  <c r="AC34" i="2" s="1"/>
  <c r="AA33" i="2"/>
  <c r="AA32" i="2"/>
  <c r="AA31" i="2"/>
  <c r="AA30" i="2"/>
  <c r="Z45" i="2"/>
  <c r="Z44" i="2"/>
  <c r="Z43" i="2"/>
  <c r="Z42" i="2"/>
  <c r="AC42" i="2" s="1"/>
  <c r="Z41" i="2"/>
  <c r="AC41" i="2" s="1"/>
  <c r="Z40" i="2"/>
  <c r="AC40" i="2" s="1"/>
  <c r="Z39" i="2"/>
  <c r="AC39" i="2" s="1"/>
  <c r="Z38" i="2"/>
  <c r="AC38" i="2" s="1"/>
  <c r="Z37" i="2"/>
  <c r="Z36" i="2"/>
  <c r="Z35" i="2"/>
  <c r="Z34" i="2"/>
  <c r="Z33" i="2"/>
  <c r="AC33" i="2" s="1"/>
  <c r="Z32" i="2"/>
  <c r="AC32" i="2" s="1"/>
  <c r="Z31" i="2"/>
  <c r="AC31" i="2" s="1"/>
  <c r="Z30" i="2"/>
  <c r="AC30" i="2" s="1"/>
  <c r="Y42" i="2"/>
  <c r="Y41" i="2"/>
  <c r="Y40" i="2"/>
  <c r="Y39" i="2"/>
  <c r="Y38" i="2"/>
  <c r="Y37" i="2"/>
  <c r="Y36" i="2"/>
  <c r="Y35" i="2"/>
  <c r="Y34" i="2"/>
  <c r="Y33" i="2"/>
  <c r="Y32" i="2"/>
  <c r="Y31" i="2"/>
  <c r="Y30" i="2"/>
  <c r="AM49" i="6"/>
  <c r="AN27" i="6"/>
  <c r="AN26" i="6"/>
  <c r="AN25" i="6"/>
  <c r="AN24" i="6"/>
  <c r="AM22" i="6"/>
  <c r="AM21" i="6"/>
  <c r="AM47" i="6"/>
  <c r="AL42" i="6" a="1"/>
  <c r="AL42" i="6" s="1"/>
  <c r="AL35" i="6" a="1"/>
  <c r="AL35" i="6" s="1"/>
  <c r="AL32" i="6" a="1"/>
  <c r="AL32" i="6" s="1"/>
  <c r="AM20" i="6"/>
  <c r="AM19" i="6"/>
  <c r="AM18" i="6"/>
  <c r="AM17" i="6"/>
  <c r="AM16" i="6"/>
  <c r="AM14" i="6"/>
  <c r="AM13" i="6"/>
  <c r="AM12" i="6"/>
  <c r="AM11" i="6"/>
  <c r="AM10" i="6"/>
  <c r="AM9" i="6"/>
  <c r="AM8" i="6"/>
  <c r="AM10" i="2"/>
  <c r="AM7" i="6"/>
  <c r="AM6" i="6"/>
  <c r="AM5" i="6"/>
  <c r="AM4" i="6"/>
  <c r="AI16" i="6"/>
  <c r="AI15" i="6"/>
  <c r="AI14" i="6"/>
  <c r="AI13" i="6"/>
  <c r="AI4" i="6"/>
  <c r="AG1003" i="6"/>
  <c r="AH1003" i="6" s="1"/>
  <c r="AG1002" i="6"/>
  <c r="AG1001" i="6"/>
  <c r="AG1000" i="6"/>
  <c r="AG999" i="6"/>
  <c r="AH999" i="6" s="1"/>
  <c r="AG998" i="6"/>
  <c r="AH998" i="6" s="1"/>
  <c r="AG997" i="6"/>
  <c r="AH997" i="6" s="1"/>
  <c r="AG996" i="6"/>
  <c r="AH996" i="6" s="1"/>
  <c r="AG995" i="6"/>
  <c r="AH995" i="6" s="1"/>
  <c r="AG994" i="6"/>
  <c r="AH994" i="6" s="1"/>
  <c r="AG993" i="6"/>
  <c r="AH993" i="6" s="1"/>
  <c r="AG992" i="6"/>
  <c r="AH992" i="6" s="1"/>
  <c r="AG991" i="6"/>
  <c r="AH991" i="6" s="1"/>
  <c r="AG990" i="6"/>
  <c r="AH990" i="6" s="1"/>
  <c r="AG989" i="6"/>
  <c r="AH989" i="6" s="1"/>
  <c r="AG988" i="6"/>
  <c r="AH988" i="6" s="1"/>
  <c r="AG987" i="6"/>
  <c r="AH987" i="6" s="1"/>
  <c r="AG986" i="6"/>
  <c r="AH986" i="6" s="1"/>
  <c r="AG985" i="6"/>
  <c r="AH985" i="6" s="1"/>
  <c r="AG984" i="6"/>
  <c r="AH984" i="6" s="1"/>
  <c r="AG983" i="6"/>
  <c r="AH983" i="6" s="1"/>
  <c r="AG982" i="6"/>
  <c r="AH982" i="6" s="1"/>
  <c r="AG981" i="6"/>
  <c r="AH981" i="6" s="1"/>
  <c r="AG980" i="6"/>
  <c r="AH980" i="6" s="1"/>
  <c r="AG979" i="6"/>
  <c r="AH979" i="6" s="1"/>
  <c r="AG978" i="6"/>
  <c r="AH978" i="6" s="1"/>
  <c r="AG977" i="6"/>
  <c r="AH977" i="6" s="1"/>
  <c r="AG976" i="6"/>
  <c r="AH976" i="6" s="1"/>
  <c r="AG975" i="6"/>
  <c r="AH975" i="6" s="1"/>
  <c r="AG974" i="6"/>
  <c r="AH974" i="6" s="1"/>
  <c r="AG973" i="6"/>
  <c r="AH973" i="6" s="1"/>
  <c r="AG972" i="6"/>
  <c r="AH972" i="6" s="1"/>
  <c r="AG971" i="6"/>
  <c r="AH971" i="6" s="1"/>
  <c r="AG970" i="6"/>
  <c r="AH970" i="6" s="1"/>
  <c r="AG969" i="6"/>
  <c r="AH969" i="6" s="1"/>
  <c r="AG968" i="6"/>
  <c r="AH968" i="6" s="1"/>
  <c r="AG967" i="6"/>
  <c r="AH967" i="6" s="1"/>
  <c r="AG966" i="6"/>
  <c r="AH966" i="6" s="1"/>
  <c r="AG965" i="6"/>
  <c r="AH965" i="6" s="1"/>
  <c r="AG964" i="6"/>
  <c r="AH964" i="6" s="1"/>
  <c r="AG963" i="6"/>
  <c r="AH963" i="6" s="1"/>
  <c r="AG962" i="6"/>
  <c r="AH962" i="6" s="1"/>
  <c r="AG961" i="6"/>
  <c r="AH961" i="6" s="1"/>
  <c r="AG960" i="6"/>
  <c r="AH960" i="6" s="1"/>
  <c r="AG959" i="6"/>
  <c r="AH959" i="6" s="1"/>
  <c r="AG958" i="6"/>
  <c r="AH958" i="6" s="1"/>
  <c r="AG957" i="6"/>
  <c r="AH957" i="6" s="1"/>
  <c r="AG956" i="6"/>
  <c r="AH956" i="6" s="1"/>
  <c r="AG955" i="6"/>
  <c r="AH955" i="6" s="1"/>
  <c r="AG954" i="6"/>
  <c r="AH954" i="6" s="1"/>
  <c r="AG953" i="6"/>
  <c r="AH953" i="6" s="1"/>
  <c r="AG952" i="6"/>
  <c r="AH952" i="6" s="1"/>
  <c r="AG951" i="6"/>
  <c r="AH951" i="6" s="1"/>
  <c r="AG950" i="6"/>
  <c r="AH950" i="6" s="1"/>
  <c r="AG949" i="6"/>
  <c r="AH949" i="6" s="1"/>
  <c r="AG948" i="6"/>
  <c r="AH948" i="6" s="1"/>
  <c r="AG947" i="6"/>
  <c r="AH947" i="6" s="1"/>
  <c r="AG946" i="6"/>
  <c r="AH946" i="6" s="1"/>
  <c r="AG945" i="6"/>
  <c r="AH945" i="6" s="1"/>
  <c r="AG944" i="6"/>
  <c r="AH944" i="6" s="1"/>
  <c r="AG943" i="6"/>
  <c r="AH943" i="6" s="1"/>
  <c r="AG942" i="6"/>
  <c r="AH942" i="6" s="1"/>
  <c r="AG941" i="6"/>
  <c r="AH941" i="6" s="1"/>
  <c r="AG940" i="6"/>
  <c r="AH940" i="6" s="1"/>
  <c r="AG939" i="6"/>
  <c r="AH939" i="6" s="1"/>
  <c r="AG938" i="6"/>
  <c r="AH938" i="6" s="1"/>
  <c r="AG937" i="6"/>
  <c r="AH937" i="6" s="1"/>
  <c r="AG936" i="6"/>
  <c r="AH936" i="6" s="1"/>
  <c r="AG935" i="6"/>
  <c r="AH935" i="6" s="1"/>
  <c r="AG934" i="6"/>
  <c r="AH934" i="6" s="1"/>
  <c r="AG933" i="6"/>
  <c r="AH933" i="6" s="1"/>
  <c r="AG932" i="6"/>
  <c r="AH932" i="6" s="1"/>
  <c r="AG931" i="6"/>
  <c r="AH931" i="6" s="1"/>
  <c r="AG930" i="6"/>
  <c r="AH930" i="6" s="1"/>
  <c r="AG929" i="6"/>
  <c r="AH929" i="6" s="1"/>
  <c r="AG928" i="6"/>
  <c r="AH928" i="6" s="1"/>
  <c r="AG927" i="6"/>
  <c r="AH927" i="6" s="1"/>
  <c r="AG926" i="6"/>
  <c r="AH926" i="6" s="1"/>
  <c r="AG925" i="6"/>
  <c r="AH925" i="6" s="1"/>
  <c r="AG924" i="6"/>
  <c r="AH924" i="6" s="1"/>
  <c r="AG923" i="6"/>
  <c r="AH923" i="6" s="1"/>
  <c r="AG922" i="6"/>
  <c r="AH922" i="6" s="1"/>
  <c r="AG921" i="6"/>
  <c r="AH921" i="6" s="1"/>
  <c r="AG920" i="6"/>
  <c r="AH920" i="6" s="1"/>
  <c r="AG919" i="6"/>
  <c r="AH919" i="6" s="1"/>
  <c r="AG918" i="6"/>
  <c r="AH918" i="6" s="1"/>
  <c r="AG917" i="6"/>
  <c r="AH917" i="6" s="1"/>
  <c r="AG916" i="6"/>
  <c r="AH916" i="6" s="1"/>
  <c r="AG915" i="6"/>
  <c r="AH915" i="6" s="1"/>
  <c r="AG914" i="6"/>
  <c r="AH914" i="6" s="1"/>
  <c r="AG913" i="6"/>
  <c r="AH913" i="6" s="1"/>
  <c r="AG912" i="6"/>
  <c r="AH912" i="6" s="1"/>
  <c r="AG911" i="6"/>
  <c r="AH911" i="6" s="1"/>
  <c r="AG910" i="6"/>
  <c r="AH910" i="6" s="1"/>
  <c r="AG909" i="6"/>
  <c r="AH909" i="6" s="1"/>
  <c r="AG908" i="6"/>
  <c r="AH908" i="6" s="1"/>
  <c r="AG907" i="6"/>
  <c r="AH907" i="6" s="1"/>
  <c r="AG906" i="6"/>
  <c r="AH906" i="6" s="1"/>
  <c r="AG905" i="6"/>
  <c r="AH905" i="6" s="1"/>
  <c r="AG904" i="6"/>
  <c r="AH904" i="6" s="1"/>
  <c r="AG903" i="6"/>
  <c r="AH903" i="6" s="1"/>
  <c r="AG902" i="6"/>
  <c r="AH902" i="6" s="1"/>
  <c r="AG901" i="6"/>
  <c r="AH901" i="6" s="1"/>
  <c r="AG900" i="6"/>
  <c r="AH900" i="6" s="1"/>
  <c r="AG899" i="6"/>
  <c r="AH899" i="6" s="1"/>
  <c r="AG898" i="6"/>
  <c r="AH898" i="6" s="1"/>
  <c r="AG897" i="6"/>
  <c r="AH897" i="6" s="1"/>
  <c r="AG896" i="6"/>
  <c r="AH896" i="6" s="1"/>
  <c r="AG895" i="6"/>
  <c r="AH895" i="6" s="1"/>
  <c r="AG894" i="6"/>
  <c r="AH894" i="6" s="1"/>
  <c r="AG893" i="6"/>
  <c r="AH893" i="6" s="1"/>
  <c r="AG892" i="6"/>
  <c r="AH892" i="6" s="1"/>
  <c r="AG891" i="6"/>
  <c r="AH891" i="6" s="1"/>
  <c r="AG890" i="6"/>
  <c r="AH890" i="6" s="1"/>
  <c r="AG889" i="6"/>
  <c r="AH889" i="6" s="1"/>
  <c r="AG888" i="6"/>
  <c r="AH888" i="6" s="1"/>
  <c r="AG887" i="6"/>
  <c r="AH887" i="6" s="1"/>
  <c r="AG886" i="6"/>
  <c r="AH886" i="6" s="1"/>
  <c r="AG885" i="6"/>
  <c r="AH885" i="6" s="1"/>
  <c r="AG884" i="6"/>
  <c r="AH884" i="6" s="1"/>
  <c r="AG883" i="6"/>
  <c r="AH883" i="6" s="1"/>
  <c r="AG882" i="6"/>
  <c r="AH882" i="6" s="1"/>
  <c r="AG881" i="6"/>
  <c r="AH881" i="6" s="1"/>
  <c r="AG880" i="6"/>
  <c r="AH880" i="6" s="1"/>
  <c r="AG879" i="6"/>
  <c r="AH879" i="6" s="1"/>
  <c r="AG878" i="6"/>
  <c r="AH878" i="6" s="1"/>
  <c r="AG877" i="6"/>
  <c r="AH877" i="6" s="1"/>
  <c r="AG876" i="6"/>
  <c r="AH876" i="6" s="1"/>
  <c r="AG875" i="6"/>
  <c r="AH875" i="6" s="1"/>
  <c r="AG874" i="6"/>
  <c r="AH874" i="6" s="1"/>
  <c r="AG873" i="6"/>
  <c r="AH873" i="6" s="1"/>
  <c r="AG872" i="6"/>
  <c r="AH872" i="6" s="1"/>
  <c r="AG871" i="6"/>
  <c r="AH871" i="6" s="1"/>
  <c r="AG870" i="6"/>
  <c r="AH870" i="6" s="1"/>
  <c r="AG869" i="6"/>
  <c r="AH869" i="6" s="1"/>
  <c r="AG868" i="6"/>
  <c r="AH868" i="6" s="1"/>
  <c r="AG867" i="6"/>
  <c r="AH867" i="6" s="1"/>
  <c r="AG866" i="6"/>
  <c r="AH866" i="6" s="1"/>
  <c r="AG865" i="6"/>
  <c r="AH865" i="6" s="1"/>
  <c r="AG864" i="6"/>
  <c r="AH864" i="6" s="1"/>
  <c r="AG863" i="6"/>
  <c r="AH863" i="6" s="1"/>
  <c r="AG862" i="6"/>
  <c r="AH862" i="6" s="1"/>
  <c r="AG861" i="6"/>
  <c r="AH861" i="6" s="1"/>
  <c r="AG860" i="6"/>
  <c r="AH860" i="6" s="1"/>
  <c r="AG859" i="6"/>
  <c r="AH859" i="6" s="1"/>
  <c r="AG858" i="6"/>
  <c r="AH858" i="6" s="1"/>
  <c r="AG857" i="6"/>
  <c r="AH857" i="6" s="1"/>
  <c r="AG856" i="6"/>
  <c r="AH856" i="6" s="1"/>
  <c r="AG855" i="6"/>
  <c r="AH855" i="6" s="1"/>
  <c r="AG854" i="6"/>
  <c r="AH854" i="6" s="1"/>
  <c r="AG853" i="6"/>
  <c r="AH853" i="6" s="1"/>
  <c r="AG852" i="6"/>
  <c r="AH852" i="6" s="1"/>
  <c r="AG851" i="6"/>
  <c r="AH851" i="6" s="1"/>
  <c r="AG850" i="6"/>
  <c r="AH850" i="6" s="1"/>
  <c r="AG849" i="6"/>
  <c r="AH849" i="6" s="1"/>
  <c r="AG848" i="6"/>
  <c r="AH848" i="6" s="1"/>
  <c r="AG847" i="6"/>
  <c r="AH847" i="6" s="1"/>
  <c r="AG846" i="6"/>
  <c r="AH846" i="6" s="1"/>
  <c r="AG845" i="6"/>
  <c r="AH845" i="6" s="1"/>
  <c r="AG844" i="6"/>
  <c r="AH844" i="6" s="1"/>
  <c r="AG843" i="6"/>
  <c r="AH843" i="6" s="1"/>
  <c r="AG842" i="6"/>
  <c r="AH842" i="6" s="1"/>
  <c r="AG841" i="6"/>
  <c r="AH841" i="6" s="1"/>
  <c r="AG840" i="6"/>
  <c r="AH840" i="6" s="1"/>
  <c r="AG839" i="6"/>
  <c r="AH839" i="6" s="1"/>
  <c r="AG838" i="6"/>
  <c r="AH838" i="6" s="1"/>
  <c r="AG837" i="6"/>
  <c r="AH837" i="6" s="1"/>
  <c r="AG836" i="6"/>
  <c r="AH836" i="6" s="1"/>
  <c r="AG835" i="6"/>
  <c r="AH835" i="6" s="1"/>
  <c r="AG834" i="6"/>
  <c r="AH834" i="6" s="1"/>
  <c r="AG833" i="6"/>
  <c r="AH833" i="6" s="1"/>
  <c r="AG832" i="6"/>
  <c r="AH832" i="6" s="1"/>
  <c r="AG831" i="6"/>
  <c r="AH831" i="6" s="1"/>
  <c r="AG830" i="6"/>
  <c r="AH830" i="6" s="1"/>
  <c r="AG829" i="6"/>
  <c r="AH829" i="6" s="1"/>
  <c r="AG828" i="6"/>
  <c r="AH828" i="6" s="1"/>
  <c r="AG827" i="6"/>
  <c r="AH827" i="6" s="1"/>
  <c r="AG826" i="6"/>
  <c r="AH826" i="6" s="1"/>
  <c r="AG825" i="6"/>
  <c r="AH825" i="6" s="1"/>
  <c r="AG824" i="6"/>
  <c r="AH824" i="6" s="1"/>
  <c r="AG823" i="6"/>
  <c r="AH823" i="6" s="1"/>
  <c r="AG822" i="6"/>
  <c r="AH822" i="6" s="1"/>
  <c r="AG821" i="6"/>
  <c r="AH821" i="6" s="1"/>
  <c r="AG820" i="6"/>
  <c r="AH820" i="6" s="1"/>
  <c r="AG819" i="6"/>
  <c r="AH819" i="6" s="1"/>
  <c r="AG818" i="6"/>
  <c r="AH818" i="6" s="1"/>
  <c r="AG817" i="6"/>
  <c r="AH817" i="6" s="1"/>
  <c r="AG816" i="6"/>
  <c r="AH816" i="6" s="1"/>
  <c r="AG815" i="6"/>
  <c r="AH815" i="6" s="1"/>
  <c r="AG814" i="6"/>
  <c r="AH814" i="6" s="1"/>
  <c r="AG813" i="6"/>
  <c r="AH813" i="6" s="1"/>
  <c r="AG812" i="6"/>
  <c r="AH812" i="6" s="1"/>
  <c r="AG811" i="6"/>
  <c r="AH811" i="6" s="1"/>
  <c r="AG810" i="6"/>
  <c r="AH810" i="6" s="1"/>
  <c r="AG809" i="6"/>
  <c r="AH809" i="6" s="1"/>
  <c r="AG808" i="6"/>
  <c r="AH808" i="6" s="1"/>
  <c r="AG807" i="6"/>
  <c r="AH807" i="6" s="1"/>
  <c r="AG806" i="6"/>
  <c r="AH806" i="6" s="1"/>
  <c r="AG805" i="6"/>
  <c r="AH805" i="6" s="1"/>
  <c r="AG804" i="6"/>
  <c r="AH804" i="6" s="1"/>
  <c r="AG803" i="6"/>
  <c r="AH803" i="6" s="1"/>
  <c r="AG802" i="6"/>
  <c r="AH802" i="6" s="1"/>
  <c r="AG801" i="6"/>
  <c r="AH801" i="6" s="1"/>
  <c r="AG800" i="6"/>
  <c r="AH800" i="6" s="1"/>
  <c r="AG799" i="6"/>
  <c r="AH799" i="6" s="1"/>
  <c r="AG798" i="6"/>
  <c r="AH798" i="6" s="1"/>
  <c r="AG797" i="6"/>
  <c r="AH797" i="6" s="1"/>
  <c r="AG796" i="6"/>
  <c r="AH796" i="6" s="1"/>
  <c r="AG795" i="6"/>
  <c r="AH795" i="6" s="1"/>
  <c r="AG794" i="6"/>
  <c r="AH794" i="6" s="1"/>
  <c r="AG793" i="6"/>
  <c r="AH793" i="6" s="1"/>
  <c r="AG792" i="6"/>
  <c r="AH792" i="6" s="1"/>
  <c r="AG791" i="6"/>
  <c r="AH791" i="6" s="1"/>
  <c r="AG790" i="6"/>
  <c r="AH790" i="6" s="1"/>
  <c r="AG789" i="6"/>
  <c r="AH789" i="6" s="1"/>
  <c r="AG788" i="6"/>
  <c r="AH788" i="6" s="1"/>
  <c r="AG787" i="6"/>
  <c r="AH787" i="6" s="1"/>
  <c r="AG786" i="6"/>
  <c r="AH786" i="6" s="1"/>
  <c r="AG785" i="6"/>
  <c r="AH785" i="6" s="1"/>
  <c r="AG784" i="6"/>
  <c r="AH784" i="6" s="1"/>
  <c r="AG783" i="6"/>
  <c r="AH783" i="6" s="1"/>
  <c r="AG782" i="6"/>
  <c r="AH782" i="6" s="1"/>
  <c r="AG781" i="6"/>
  <c r="AH781" i="6" s="1"/>
  <c r="AG780" i="6"/>
  <c r="AH780" i="6" s="1"/>
  <c r="AG779" i="6"/>
  <c r="AH779" i="6" s="1"/>
  <c r="AG778" i="6"/>
  <c r="AH778" i="6" s="1"/>
  <c r="AG777" i="6"/>
  <c r="AH777" i="6" s="1"/>
  <c r="AG776" i="6"/>
  <c r="AH776" i="6" s="1"/>
  <c r="AG775" i="6"/>
  <c r="AH775" i="6" s="1"/>
  <c r="AG774" i="6"/>
  <c r="AH774" i="6" s="1"/>
  <c r="AG773" i="6"/>
  <c r="AH773" i="6" s="1"/>
  <c r="AG772" i="6"/>
  <c r="AH772" i="6" s="1"/>
  <c r="AG771" i="6"/>
  <c r="AH771" i="6" s="1"/>
  <c r="AG770" i="6"/>
  <c r="AH770" i="6" s="1"/>
  <c r="AG769" i="6"/>
  <c r="AH769" i="6" s="1"/>
  <c r="AG768" i="6"/>
  <c r="AH768" i="6" s="1"/>
  <c r="AG767" i="6"/>
  <c r="AH767" i="6" s="1"/>
  <c r="AG766" i="6"/>
  <c r="AH766" i="6" s="1"/>
  <c r="AG765" i="6"/>
  <c r="AH765" i="6" s="1"/>
  <c r="AG764" i="6"/>
  <c r="AH764" i="6" s="1"/>
  <c r="AG763" i="6"/>
  <c r="AH763" i="6" s="1"/>
  <c r="AG762" i="6"/>
  <c r="AH762" i="6" s="1"/>
  <c r="AG761" i="6"/>
  <c r="AH761" i="6" s="1"/>
  <c r="AG760" i="6"/>
  <c r="AH760" i="6" s="1"/>
  <c r="AG759" i="6"/>
  <c r="AH759" i="6" s="1"/>
  <c r="AG758" i="6"/>
  <c r="AH758" i="6" s="1"/>
  <c r="AG757" i="6"/>
  <c r="AH757" i="6" s="1"/>
  <c r="AG756" i="6"/>
  <c r="AH756" i="6" s="1"/>
  <c r="AG755" i="6"/>
  <c r="AH755" i="6" s="1"/>
  <c r="AG754" i="6"/>
  <c r="AH754" i="6" s="1"/>
  <c r="AG753" i="6"/>
  <c r="AH753" i="6" s="1"/>
  <c r="AG752" i="6"/>
  <c r="AH752" i="6" s="1"/>
  <c r="AG751" i="6"/>
  <c r="AH751" i="6" s="1"/>
  <c r="AG750" i="6"/>
  <c r="AH750" i="6" s="1"/>
  <c r="AG749" i="6"/>
  <c r="AH749" i="6" s="1"/>
  <c r="AG748" i="6"/>
  <c r="AH748" i="6" s="1"/>
  <c r="AG747" i="6"/>
  <c r="AH747" i="6" s="1"/>
  <c r="AG746" i="6"/>
  <c r="AH746" i="6" s="1"/>
  <c r="AG745" i="6"/>
  <c r="AH745" i="6" s="1"/>
  <c r="AG744" i="6"/>
  <c r="AH744" i="6" s="1"/>
  <c r="AG743" i="6"/>
  <c r="AH743" i="6" s="1"/>
  <c r="AG742" i="6"/>
  <c r="AH742" i="6" s="1"/>
  <c r="AG741" i="6"/>
  <c r="AH741" i="6" s="1"/>
  <c r="AG740" i="6"/>
  <c r="AH740" i="6" s="1"/>
  <c r="AG739" i="6"/>
  <c r="AH739" i="6" s="1"/>
  <c r="AG738" i="6"/>
  <c r="AH738" i="6" s="1"/>
  <c r="AG737" i="6"/>
  <c r="AH737" i="6" s="1"/>
  <c r="AG736" i="6"/>
  <c r="AH736" i="6" s="1"/>
  <c r="AG735" i="6"/>
  <c r="AH735" i="6" s="1"/>
  <c r="AG734" i="6"/>
  <c r="AH734" i="6" s="1"/>
  <c r="AG733" i="6"/>
  <c r="AH733" i="6" s="1"/>
  <c r="AG732" i="6"/>
  <c r="AH732" i="6" s="1"/>
  <c r="AG731" i="6"/>
  <c r="AH731" i="6" s="1"/>
  <c r="AG730" i="6"/>
  <c r="AH730" i="6" s="1"/>
  <c r="AG729" i="6"/>
  <c r="AH729" i="6" s="1"/>
  <c r="AG728" i="6"/>
  <c r="AH728" i="6" s="1"/>
  <c r="AG727" i="6"/>
  <c r="AH727" i="6" s="1"/>
  <c r="AG726" i="6"/>
  <c r="AH726" i="6" s="1"/>
  <c r="AG725" i="6"/>
  <c r="AH725" i="6" s="1"/>
  <c r="AG724" i="6"/>
  <c r="AH724" i="6" s="1"/>
  <c r="AG723" i="6"/>
  <c r="AH723" i="6" s="1"/>
  <c r="AG722" i="6"/>
  <c r="AH722" i="6" s="1"/>
  <c r="AG721" i="6"/>
  <c r="AH721" i="6" s="1"/>
  <c r="AG720" i="6"/>
  <c r="AH720" i="6" s="1"/>
  <c r="AG719" i="6"/>
  <c r="AH719" i="6" s="1"/>
  <c r="AG718" i="6"/>
  <c r="AH718" i="6" s="1"/>
  <c r="AG717" i="6"/>
  <c r="AH717" i="6" s="1"/>
  <c r="AG716" i="6"/>
  <c r="AH716" i="6" s="1"/>
  <c r="AG715" i="6"/>
  <c r="AH715" i="6" s="1"/>
  <c r="AG714" i="6"/>
  <c r="AH714" i="6" s="1"/>
  <c r="AG713" i="6"/>
  <c r="AH713" i="6" s="1"/>
  <c r="AG712" i="6"/>
  <c r="AH712" i="6" s="1"/>
  <c r="AG711" i="6"/>
  <c r="AH711" i="6" s="1"/>
  <c r="AG710" i="6"/>
  <c r="AH710" i="6" s="1"/>
  <c r="AG709" i="6"/>
  <c r="AH709" i="6" s="1"/>
  <c r="AG708" i="6"/>
  <c r="AH708" i="6" s="1"/>
  <c r="AG707" i="6"/>
  <c r="AH707" i="6" s="1"/>
  <c r="AG706" i="6"/>
  <c r="AH706" i="6" s="1"/>
  <c r="AG705" i="6"/>
  <c r="AH705" i="6" s="1"/>
  <c r="AG704" i="6"/>
  <c r="AG703" i="6"/>
  <c r="AH703" i="6" s="1"/>
  <c r="AG702" i="6"/>
  <c r="AH702" i="6" s="1"/>
  <c r="AG701" i="6"/>
  <c r="AH701" i="6" s="1"/>
  <c r="AG700" i="6"/>
  <c r="AH700" i="6" s="1"/>
  <c r="AG699" i="6"/>
  <c r="AH699" i="6" s="1"/>
  <c r="AG698" i="6"/>
  <c r="AH698" i="6" s="1"/>
  <c r="AG697" i="6"/>
  <c r="AH697" i="6" s="1"/>
  <c r="AG696" i="6"/>
  <c r="AH696" i="6" s="1"/>
  <c r="AG695" i="6"/>
  <c r="AH695" i="6" s="1"/>
  <c r="AG694" i="6"/>
  <c r="AH694" i="6" s="1"/>
  <c r="AG693" i="6"/>
  <c r="AH693" i="6" s="1"/>
  <c r="AG692" i="6"/>
  <c r="AH692" i="6" s="1"/>
  <c r="AG691" i="6"/>
  <c r="AH691" i="6" s="1"/>
  <c r="AG690" i="6"/>
  <c r="AH690" i="6" s="1"/>
  <c r="AG689" i="6"/>
  <c r="AH689" i="6" s="1"/>
  <c r="AG688" i="6"/>
  <c r="AH688" i="6" s="1"/>
  <c r="AG687" i="6"/>
  <c r="AH687" i="6" s="1"/>
  <c r="AG686" i="6"/>
  <c r="AH686" i="6" s="1"/>
  <c r="AG685" i="6"/>
  <c r="AH685" i="6" s="1"/>
  <c r="AG684" i="6"/>
  <c r="AH684" i="6" s="1"/>
  <c r="AG683" i="6"/>
  <c r="AH683" i="6" s="1"/>
  <c r="AG682" i="6"/>
  <c r="AH682" i="6" s="1"/>
  <c r="AG681" i="6"/>
  <c r="AH681" i="6" s="1"/>
  <c r="AG680" i="6"/>
  <c r="AG679" i="6"/>
  <c r="AH679" i="6" s="1"/>
  <c r="AG678" i="6"/>
  <c r="AH678" i="6" s="1"/>
  <c r="AG677" i="6"/>
  <c r="AH677" i="6" s="1"/>
  <c r="AG676" i="6"/>
  <c r="AH676" i="6" s="1"/>
  <c r="AG675" i="6"/>
  <c r="AH675" i="6" s="1"/>
  <c r="AG674" i="6"/>
  <c r="AH674" i="6" s="1"/>
  <c r="AG673" i="6"/>
  <c r="AH673" i="6" s="1"/>
  <c r="AG672" i="6"/>
  <c r="AH672" i="6" s="1"/>
  <c r="AG671" i="6"/>
  <c r="AH671" i="6" s="1"/>
  <c r="AG670" i="6"/>
  <c r="AH670" i="6" s="1"/>
  <c r="AG669" i="6"/>
  <c r="AH669" i="6" s="1"/>
  <c r="AG668" i="6"/>
  <c r="AH668" i="6" s="1"/>
  <c r="AG667" i="6"/>
  <c r="AH667" i="6" s="1"/>
  <c r="AG666" i="6"/>
  <c r="AH666" i="6" s="1"/>
  <c r="AG665" i="6"/>
  <c r="AH665" i="6" s="1"/>
  <c r="AG664" i="6"/>
  <c r="AH664" i="6" s="1"/>
  <c r="AG663" i="6"/>
  <c r="AH663" i="6" s="1"/>
  <c r="AG662" i="6"/>
  <c r="AH662" i="6" s="1"/>
  <c r="AG661" i="6"/>
  <c r="AH661" i="6" s="1"/>
  <c r="AG660" i="6"/>
  <c r="AH660" i="6" s="1"/>
  <c r="AG659" i="6"/>
  <c r="AH659" i="6" s="1"/>
  <c r="AG658" i="6"/>
  <c r="AH658" i="6" s="1"/>
  <c r="AG657" i="6"/>
  <c r="AH657" i="6" s="1"/>
  <c r="AG656" i="6"/>
  <c r="AH656" i="6" s="1"/>
  <c r="AG655" i="6"/>
  <c r="AH655" i="6" s="1"/>
  <c r="AG654" i="6"/>
  <c r="AH654" i="6" s="1"/>
  <c r="AG653" i="6"/>
  <c r="AH653" i="6" s="1"/>
  <c r="AG652" i="6"/>
  <c r="AH652" i="6" s="1"/>
  <c r="AG651" i="6"/>
  <c r="AH651" i="6" s="1"/>
  <c r="AG650" i="6"/>
  <c r="AH650" i="6" s="1"/>
  <c r="AG649" i="6"/>
  <c r="AH649" i="6" s="1"/>
  <c r="AG648" i="6"/>
  <c r="AH648" i="6" s="1"/>
  <c r="AG647" i="6"/>
  <c r="AH647" i="6" s="1"/>
  <c r="AG646" i="6"/>
  <c r="AH646" i="6" s="1"/>
  <c r="AG645" i="6"/>
  <c r="AH645" i="6" s="1"/>
  <c r="AG644" i="6"/>
  <c r="AH644" i="6" s="1"/>
  <c r="AG643" i="6"/>
  <c r="AH643" i="6" s="1"/>
  <c r="AG642" i="6"/>
  <c r="AH642" i="6" s="1"/>
  <c r="AG641" i="6"/>
  <c r="AH641" i="6" s="1"/>
  <c r="AG640" i="6"/>
  <c r="AH640" i="6" s="1"/>
  <c r="AG639" i="6"/>
  <c r="AH639" i="6" s="1"/>
  <c r="AG638" i="6"/>
  <c r="AH638" i="6" s="1"/>
  <c r="AG637" i="6"/>
  <c r="AH637" i="6" s="1"/>
  <c r="AG636" i="6"/>
  <c r="AH636" i="6" s="1"/>
  <c r="AG635" i="6"/>
  <c r="AH635" i="6" s="1"/>
  <c r="AG634" i="6"/>
  <c r="AH634" i="6" s="1"/>
  <c r="AG633" i="6"/>
  <c r="AH633" i="6" s="1"/>
  <c r="AG632" i="6"/>
  <c r="AH632" i="6" s="1"/>
  <c r="AG631" i="6"/>
  <c r="AH631" i="6" s="1"/>
  <c r="AG630" i="6"/>
  <c r="AH630" i="6" s="1"/>
  <c r="AG629" i="6"/>
  <c r="AH629" i="6" s="1"/>
  <c r="AG628" i="6"/>
  <c r="AH628" i="6" s="1"/>
  <c r="AG627" i="6"/>
  <c r="AH627" i="6" s="1"/>
  <c r="AG626" i="6"/>
  <c r="AH626" i="6" s="1"/>
  <c r="AG625" i="6"/>
  <c r="AH625" i="6" s="1"/>
  <c r="AG624" i="6"/>
  <c r="AH624" i="6" s="1"/>
  <c r="AG623" i="6"/>
  <c r="AH623" i="6" s="1"/>
  <c r="AG622" i="6"/>
  <c r="AH622" i="6" s="1"/>
  <c r="AG621" i="6"/>
  <c r="AH621" i="6" s="1"/>
  <c r="AG620" i="6"/>
  <c r="AH620" i="6" s="1"/>
  <c r="AG619" i="6"/>
  <c r="AH619" i="6" s="1"/>
  <c r="AG618" i="6"/>
  <c r="AH618" i="6" s="1"/>
  <c r="AG617" i="6"/>
  <c r="AH617" i="6" s="1"/>
  <c r="AG616" i="6"/>
  <c r="AH616" i="6" s="1"/>
  <c r="AG615" i="6"/>
  <c r="AH615" i="6" s="1"/>
  <c r="AG614" i="6"/>
  <c r="AH614" i="6" s="1"/>
  <c r="AG613" i="6"/>
  <c r="AH613" i="6" s="1"/>
  <c r="AG612" i="6"/>
  <c r="AH612" i="6" s="1"/>
  <c r="AG611" i="6"/>
  <c r="AH611" i="6" s="1"/>
  <c r="AG610" i="6"/>
  <c r="AH610" i="6" s="1"/>
  <c r="AG609" i="6"/>
  <c r="AH609" i="6" s="1"/>
  <c r="AG608" i="6"/>
  <c r="AH608" i="6" s="1"/>
  <c r="AG607" i="6"/>
  <c r="AH607" i="6" s="1"/>
  <c r="AG606" i="6"/>
  <c r="AH606" i="6" s="1"/>
  <c r="AG605" i="6"/>
  <c r="AH605" i="6" s="1"/>
  <c r="AG604" i="6"/>
  <c r="AH604" i="6" s="1"/>
  <c r="AG603" i="6"/>
  <c r="AH603" i="6" s="1"/>
  <c r="AG602" i="6"/>
  <c r="AH602" i="6" s="1"/>
  <c r="AG601" i="6"/>
  <c r="AH601" i="6" s="1"/>
  <c r="AG600" i="6"/>
  <c r="AH600" i="6" s="1"/>
  <c r="AG599" i="6"/>
  <c r="AH599" i="6" s="1"/>
  <c r="AG598" i="6"/>
  <c r="AH598" i="6" s="1"/>
  <c r="AG597" i="6"/>
  <c r="AH597" i="6" s="1"/>
  <c r="AG596" i="6"/>
  <c r="AH596" i="6" s="1"/>
  <c r="AG595" i="6"/>
  <c r="AH595" i="6" s="1"/>
  <c r="AG594" i="6"/>
  <c r="AH594" i="6" s="1"/>
  <c r="AG593" i="6"/>
  <c r="AH593" i="6" s="1"/>
  <c r="AG592" i="6"/>
  <c r="AH592" i="6" s="1"/>
  <c r="AG591" i="6"/>
  <c r="AH591" i="6" s="1"/>
  <c r="AG590" i="6"/>
  <c r="AH590" i="6" s="1"/>
  <c r="AG589" i="6"/>
  <c r="AH589" i="6" s="1"/>
  <c r="AG588" i="6"/>
  <c r="AH588" i="6" s="1"/>
  <c r="AG587" i="6"/>
  <c r="AH587" i="6" s="1"/>
  <c r="AG586" i="6"/>
  <c r="AH586" i="6" s="1"/>
  <c r="AG585" i="6"/>
  <c r="AH585" i="6" s="1"/>
  <c r="AG584" i="6"/>
  <c r="AH584" i="6" s="1"/>
  <c r="AG583" i="6"/>
  <c r="AH583" i="6" s="1"/>
  <c r="AG582" i="6"/>
  <c r="AH582" i="6" s="1"/>
  <c r="AG581" i="6"/>
  <c r="AH581" i="6" s="1"/>
  <c r="AG580" i="6"/>
  <c r="AH580" i="6" s="1"/>
  <c r="AG579" i="6"/>
  <c r="AH579" i="6" s="1"/>
  <c r="AG578" i="6"/>
  <c r="AH578" i="6" s="1"/>
  <c r="AG577" i="6"/>
  <c r="AH577" i="6" s="1"/>
  <c r="AG576" i="6"/>
  <c r="AH576" i="6" s="1"/>
  <c r="AG575" i="6"/>
  <c r="AH575" i="6" s="1"/>
  <c r="AG574" i="6"/>
  <c r="AH574" i="6" s="1"/>
  <c r="AG573" i="6"/>
  <c r="AH573" i="6" s="1"/>
  <c r="AG572" i="6"/>
  <c r="AH572" i="6" s="1"/>
  <c r="AG571" i="6"/>
  <c r="AH571" i="6" s="1"/>
  <c r="AG570" i="6"/>
  <c r="AG569" i="6"/>
  <c r="AH569" i="6" s="1"/>
  <c r="AG568" i="6"/>
  <c r="AH568" i="6" s="1"/>
  <c r="AG567" i="6"/>
  <c r="AH567" i="6" s="1"/>
  <c r="AG566" i="6"/>
  <c r="AH566" i="6" s="1"/>
  <c r="AG565" i="6"/>
  <c r="AH565" i="6" s="1"/>
  <c r="AG564" i="6"/>
  <c r="AH564" i="6" s="1"/>
  <c r="AG563" i="6"/>
  <c r="AH563" i="6" s="1"/>
  <c r="AG562" i="6"/>
  <c r="AH562" i="6" s="1"/>
  <c r="AG561" i="6"/>
  <c r="AH561" i="6" s="1"/>
  <c r="AG560" i="6"/>
  <c r="AH560" i="6" s="1"/>
  <c r="AG559" i="6"/>
  <c r="AH559" i="6" s="1"/>
  <c r="AG558" i="6"/>
  <c r="AH558" i="6" s="1"/>
  <c r="AG557" i="6"/>
  <c r="AH557" i="6" s="1"/>
  <c r="AG556" i="6"/>
  <c r="AH556" i="6" s="1"/>
  <c r="AG555" i="6"/>
  <c r="AH555" i="6" s="1"/>
  <c r="AG554" i="6"/>
  <c r="AH554" i="6" s="1"/>
  <c r="AG553" i="6"/>
  <c r="AH553" i="6" s="1"/>
  <c r="AG552" i="6"/>
  <c r="AH552" i="6" s="1"/>
  <c r="AG551" i="6"/>
  <c r="AH551" i="6" s="1"/>
  <c r="AG550" i="6"/>
  <c r="AH550" i="6" s="1"/>
  <c r="AG549" i="6"/>
  <c r="AH549" i="6" s="1"/>
  <c r="AG548" i="6"/>
  <c r="AH548" i="6" s="1"/>
  <c r="AG547" i="6"/>
  <c r="AH547" i="6" s="1"/>
  <c r="AG546" i="6"/>
  <c r="AH546" i="6" s="1"/>
  <c r="AG545" i="6"/>
  <c r="AH545" i="6" s="1"/>
  <c r="AG544" i="6"/>
  <c r="AH544" i="6" s="1"/>
  <c r="AG543" i="6"/>
  <c r="AH543" i="6" s="1"/>
  <c r="AG542" i="6"/>
  <c r="AH542" i="6" s="1"/>
  <c r="AG541" i="6"/>
  <c r="AH541" i="6" s="1"/>
  <c r="AG540" i="6"/>
  <c r="AH540" i="6" s="1"/>
  <c r="AG539" i="6"/>
  <c r="AH539" i="6" s="1"/>
  <c r="AG538" i="6"/>
  <c r="AH538" i="6" s="1"/>
  <c r="AG537" i="6"/>
  <c r="AH537" i="6" s="1"/>
  <c r="AG536" i="6"/>
  <c r="AH536" i="6" s="1"/>
  <c r="AG535" i="6"/>
  <c r="AH535" i="6" s="1"/>
  <c r="AG534" i="6"/>
  <c r="AH534" i="6" s="1"/>
  <c r="AG533" i="6"/>
  <c r="AH533" i="6" s="1"/>
  <c r="AG532" i="6"/>
  <c r="AH532" i="6" s="1"/>
  <c r="AG531" i="6"/>
  <c r="AH531" i="6" s="1"/>
  <c r="AG530" i="6"/>
  <c r="AH530" i="6" s="1"/>
  <c r="AG529" i="6"/>
  <c r="AH529" i="6" s="1"/>
  <c r="AG528" i="6"/>
  <c r="AH528" i="6" s="1"/>
  <c r="AG527" i="6"/>
  <c r="AH527" i="6" s="1"/>
  <c r="AG526" i="6"/>
  <c r="AH526" i="6" s="1"/>
  <c r="AG525" i="6"/>
  <c r="AH525" i="6" s="1"/>
  <c r="AG524" i="6"/>
  <c r="AH524" i="6" s="1"/>
  <c r="AG523" i="6"/>
  <c r="AH523" i="6" s="1"/>
  <c r="AG522" i="6"/>
  <c r="AH522" i="6" s="1"/>
  <c r="AG521" i="6"/>
  <c r="AH521" i="6" s="1"/>
  <c r="AG520" i="6"/>
  <c r="AH520" i="6" s="1"/>
  <c r="AG519" i="6"/>
  <c r="AH519" i="6" s="1"/>
  <c r="AG518" i="6"/>
  <c r="AH518" i="6" s="1"/>
  <c r="AG517" i="6"/>
  <c r="AH517" i="6" s="1"/>
  <c r="AG516" i="6"/>
  <c r="AH516" i="6" s="1"/>
  <c r="AG515" i="6"/>
  <c r="AH515" i="6" s="1"/>
  <c r="AG514" i="6"/>
  <c r="AH514" i="6" s="1"/>
  <c r="AG513" i="6"/>
  <c r="AH513" i="6" s="1"/>
  <c r="AG512" i="6"/>
  <c r="AH512" i="6" s="1"/>
  <c r="AG511" i="6"/>
  <c r="AH511" i="6" s="1"/>
  <c r="AG510" i="6"/>
  <c r="AH510" i="6" s="1"/>
  <c r="AG509" i="6"/>
  <c r="AH509" i="6" s="1"/>
  <c r="AG508" i="6"/>
  <c r="AH508" i="6" s="1"/>
  <c r="AG507" i="6"/>
  <c r="AH507" i="6" s="1"/>
  <c r="AG506" i="6"/>
  <c r="AH506" i="6" s="1"/>
  <c r="AG505" i="6"/>
  <c r="AH505" i="6" s="1"/>
  <c r="AG504" i="6"/>
  <c r="AH504" i="6" s="1"/>
  <c r="AG503" i="6"/>
  <c r="AH503" i="6" s="1"/>
  <c r="AG502" i="6"/>
  <c r="AH502" i="6" s="1"/>
  <c r="AG501" i="6"/>
  <c r="AH501" i="6" s="1"/>
  <c r="AG500" i="6"/>
  <c r="AH500" i="6" s="1"/>
  <c r="AG499" i="6"/>
  <c r="AH499" i="6" s="1"/>
  <c r="AG498" i="6"/>
  <c r="AH498" i="6" s="1"/>
  <c r="AG497" i="6"/>
  <c r="AH497" i="6" s="1"/>
  <c r="AG496" i="6"/>
  <c r="AH496" i="6" s="1"/>
  <c r="AG495" i="6"/>
  <c r="AH495" i="6" s="1"/>
  <c r="AG494" i="6"/>
  <c r="AH494" i="6" s="1"/>
  <c r="AG493" i="6"/>
  <c r="AH493" i="6" s="1"/>
  <c r="AG492" i="6"/>
  <c r="AH492" i="6" s="1"/>
  <c r="AG491" i="6"/>
  <c r="AH491" i="6" s="1"/>
  <c r="AG490" i="6"/>
  <c r="AH490" i="6" s="1"/>
  <c r="AG489" i="6"/>
  <c r="AH489" i="6" s="1"/>
  <c r="AG488" i="6"/>
  <c r="AH488" i="6" s="1"/>
  <c r="AG487" i="6"/>
  <c r="AH487" i="6" s="1"/>
  <c r="AG486" i="6"/>
  <c r="AH486" i="6" s="1"/>
  <c r="AG485" i="6"/>
  <c r="AH485" i="6" s="1"/>
  <c r="AG484" i="6"/>
  <c r="AH484" i="6" s="1"/>
  <c r="AG483" i="6"/>
  <c r="AH483" i="6" s="1"/>
  <c r="AG482" i="6"/>
  <c r="AH482" i="6" s="1"/>
  <c r="AG481" i="6"/>
  <c r="AH481" i="6" s="1"/>
  <c r="AG480" i="6"/>
  <c r="AH480" i="6" s="1"/>
  <c r="AG479" i="6"/>
  <c r="AH479" i="6" s="1"/>
  <c r="AG478" i="6"/>
  <c r="AH478" i="6" s="1"/>
  <c r="AG477" i="6"/>
  <c r="AH477" i="6" s="1"/>
  <c r="AG476" i="6"/>
  <c r="AH476" i="6" s="1"/>
  <c r="AG475" i="6"/>
  <c r="AH475" i="6" s="1"/>
  <c r="AG474" i="6"/>
  <c r="AH474" i="6" s="1"/>
  <c r="AG473" i="6"/>
  <c r="AH473" i="6" s="1"/>
  <c r="AG472" i="6"/>
  <c r="AH472" i="6" s="1"/>
  <c r="AG471" i="6"/>
  <c r="AH471" i="6" s="1"/>
  <c r="AG470" i="6"/>
  <c r="AH470" i="6" s="1"/>
  <c r="AG469" i="6"/>
  <c r="AH469" i="6" s="1"/>
  <c r="AG468" i="6"/>
  <c r="AH468" i="6" s="1"/>
  <c r="AG467" i="6"/>
  <c r="AH467" i="6" s="1"/>
  <c r="AG466" i="6"/>
  <c r="AH466" i="6" s="1"/>
  <c r="AG465" i="6"/>
  <c r="AH465" i="6" s="1"/>
  <c r="AG464" i="6"/>
  <c r="AH464" i="6" s="1"/>
  <c r="AG463" i="6"/>
  <c r="AH463" i="6" s="1"/>
  <c r="AG462" i="6"/>
  <c r="AH462" i="6" s="1"/>
  <c r="AG461" i="6"/>
  <c r="AH461" i="6" s="1"/>
  <c r="AG460" i="6"/>
  <c r="AH460" i="6" s="1"/>
  <c r="AG459" i="6"/>
  <c r="AH459" i="6" s="1"/>
  <c r="AG458" i="6"/>
  <c r="AH458" i="6" s="1"/>
  <c r="AG457" i="6"/>
  <c r="AH457" i="6" s="1"/>
  <c r="AG456" i="6"/>
  <c r="AH456" i="6" s="1"/>
  <c r="AG455" i="6"/>
  <c r="AH455" i="6" s="1"/>
  <c r="AG454" i="6"/>
  <c r="AH454" i="6" s="1"/>
  <c r="AG453" i="6"/>
  <c r="AH453" i="6" s="1"/>
  <c r="AG452" i="6"/>
  <c r="AH452" i="6" s="1"/>
  <c r="AG451" i="6"/>
  <c r="AH451" i="6" s="1"/>
  <c r="AG450" i="6"/>
  <c r="AH450" i="6" s="1"/>
  <c r="AG449" i="6"/>
  <c r="AH449" i="6" s="1"/>
  <c r="AG448" i="6"/>
  <c r="AH448" i="6" s="1"/>
  <c r="AG447" i="6"/>
  <c r="AH447" i="6" s="1"/>
  <c r="AG446" i="6"/>
  <c r="AH446" i="6" s="1"/>
  <c r="AG445" i="6"/>
  <c r="AH445" i="6" s="1"/>
  <c r="AG444" i="6"/>
  <c r="AH444" i="6" s="1"/>
  <c r="AG443" i="6"/>
  <c r="AH443" i="6" s="1"/>
  <c r="AG442" i="6"/>
  <c r="AH442" i="6" s="1"/>
  <c r="AG441" i="6"/>
  <c r="AH441" i="6" s="1"/>
  <c r="AG440" i="6"/>
  <c r="AH440" i="6" s="1"/>
  <c r="AG439" i="6"/>
  <c r="AH439" i="6" s="1"/>
  <c r="AG438" i="6"/>
  <c r="AH438" i="6" s="1"/>
  <c r="AG437" i="6"/>
  <c r="AH437" i="6" s="1"/>
  <c r="AG436" i="6"/>
  <c r="AH436" i="6" s="1"/>
  <c r="AG435" i="6"/>
  <c r="AH435" i="6" s="1"/>
  <c r="AG434" i="6"/>
  <c r="AH434" i="6" s="1"/>
  <c r="AG433" i="6"/>
  <c r="AH433" i="6" s="1"/>
  <c r="AG432" i="6"/>
  <c r="AH432" i="6" s="1"/>
  <c r="AG431" i="6"/>
  <c r="AH431" i="6" s="1"/>
  <c r="AG430" i="6"/>
  <c r="AH430" i="6" s="1"/>
  <c r="AG429" i="6"/>
  <c r="AH429" i="6" s="1"/>
  <c r="AG428" i="6"/>
  <c r="AH428" i="6" s="1"/>
  <c r="AG427" i="6"/>
  <c r="AH427" i="6" s="1"/>
  <c r="AG426" i="6"/>
  <c r="AH426" i="6" s="1"/>
  <c r="AG425" i="6"/>
  <c r="AH425" i="6" s="1"/>
  <c r="AG424" i="6"/>
  <c r="AH424" i="6" s="1"/>
  <c r="AG423" i="6"/>
  <c r="AH423" i="6" s="1"/>
  <c r="AG422" i="6"/>
  <c r="AH422" i="6" s="1"/>
  <c r="AG421" i="6"/>
  <c r="AH421" i="6" s="1"/>
  <c r="AG420" i="6"/>
  <c r="AH420" i="6" s="1"/>
  <c r="AG419" i="6"/>
  <c r="AH419" i="6" s="1"/>
  <c r="AG418" i="6"/>
  <c r="AH418" i="6" s="1"/>
  <c r="AG417" i="6"/>
  <c r="AH417" i="6" s="1"/>
  <c r="AG416" i="6"/>
  <c r="AH416" i="6" s="1"/>
  <c r="AG415" i="6"/>
  <c r="AH415" i="6" s="1"/>
  <c r="AG414" i="6"/>
  <c r="AH414" i="6" s="1"/>
  <c r="AG413" i="6"/>
  <c r="AH413" i="6" s="1"/>
  <c r="AG412" i="6"/>
  <c r="AH412" i="6" s="1"/>
  <c r="AG411" i="6"/>
  <c r="AH411" i="6" s="1"/>
  <c r="AG410" i="6"/>
  <c r="AH410" i="6" s="1"/>
  <c r="AG409" i="6"/>
  <c r="AH409" i="6" s="1"/>
  <c r="AG408" i="6"/>
  <c r="AH408" i="6" s="1"/>
  <c r="AG407" i="6"/>
  <c r="AG406" i="6"/>
  <c r="AH406" i="6" s="1"/>
  <c r="AG405" i="6"/>
  <c r="AH405" i="6" s="1"/>
  <c r="AG404" i="6"/>
  <c r="AH404" i="6" s="1"/>
  <c r="AG403" i="6"/>
  <c r="AH403" i="6" s="1"/>
  <c r="AG402" i="6"/>
  <c r="AH402" i="6" s="1"/>
  <c r="AG401" i="6"/>
  <c r="AH401" i="6" s="1"/>
  <c r="AG400" i="6"/>
  <c r="AH400" i="6" s="1"/>
  <c r="AG399" i="6"/>
  <c r="AH399" i="6" s="1"/>
  <c r="AG398" i="6"/>
  <c r="AH398" i="6" s="1"/>
  <c r="AG397" i="6"/>
  <c r="AH397" i="6" s="1"/>
  <c r="AG396" i="6"/>
  <c r="AH396" i="6" s="1"/>
  <c r="AG395" i="6"/>
  <c r="AH395" i="6" s="1"/>
  <c r="AG394" i="6"/>
  <c r="AH394" i="6" s="1"/>
  <c r="AG393" i="6"/>
  <c r="AH393" i="6" s="1"/>
  <c r="AG392" i="6"/>
  <c r="AH392" i="6" s="1"/>
  <c r="AG391" i="6"/>
  <c r="AH391" i="6" s="1"/>
  <c r="AG390" i="6"/>
  <c r="AH390" i="6" s="1"/>
  <c r="AG389" i="6"/>
  <c r="AH389" i="6" s="1"/>
  <c r="AG388" i="6"/>
  <c r="AH388" i="6" s="1"/>
  <c r="AG387" i="6"/>
  <c r="AH387" i="6" s="1"/>
  <c r="AG386" i="6"/>
  <c r="AH386" i="6" s="1"/>
  <c r="AG385" i="6"/>
  <c r="AH385" i="6" s="1"/>
  <c r="AG384" i="6"/>
  <c r="AH384" i="6" s="1"/>
  <c r="AG383" i="6"/>
  <c r="AH383" i="6" s="1"/>
  <c r="AG382" i="6"/>
  <c r="AH382" i="6" s="1"/>
  <c r="AG381" i="6"/>
  <c r="AH381" i="6" s="1"/>
  <c r="AG380" i="6"/>
  <c r="AH380" i="6" s="1"/>
  <c r="AG379" i="6"/>
  <c r="AH379" i="6" s="1"/>
  <c r="AG378" i="6"/>
  <c r="AH378" i="6" s="1"/>
  <c r="AG377" i="6"/>
  <c r="AH377" i="6" s="1"/>
  <c r="AG376" i="6"/>
  <c r="AH376" i="6" s="1"/>
  <c r="AG375" i="6"/>
  <c r="AH375" i="6" s="1"/>
  <c r="AG374" i="6"/>
  <c r="AH374" i="6" s="1"/>
  <c r="AG373" i="6"/>
  <c r="AH373" i="6" s="1"/>
  <c r="AG372" i="6"/>
  <c r="AH372" i="6" s="1"/>
  <c r="AG371" i="6"/>
  <c r="AH371" i="6" s="1"/>
  <c r="AG370" i="6"/>
  <c r="AH370" i="6" s="1"/>
  <c r="AG369" i="6"/>
  <c r="AH369" i="6" s="1"/>
  <c r="AG368" i="6"/>
  <c r="AH368" i="6" s="1"/>
  <c r="AG367" i="6"/>
  <c r="AH367" i="6" s="1"/>
  <c r="AG366" i="6"/>
  <c r="AH366" i="6" s="1"/>
  <c r="AG365" i="6"/>
  <c r="AH365" i="6" s="1"/>
  <c r="AG364" i="6"/>
  <c r="AH364" i="6" s="1"/>
  <c r="AG363" i="6"/>
  <c r="AH363" i="6" s="1"/>
  <c r="AG362" i="6"/>
  <c r="AH362" i="6" s="1"/>
  <c r="AG361" i="6"/>
  <c r="AH361" i="6" s="1"/>
  <c r="AG360" i="6"/>
  <c r="AH360" i="6" s="1"/>
  <c r="AG359" i="6"/>
  <c r="AH359" i="6" s="1"/>
  <c r="AG358" i="6"/>
  <c r="AH358" i="6" s="1"/>
  <c r="AG357" i="6"/>
  <c r="AH357" i="6" s="1"/>
  <c r="AG356" i="6"/>
  <c r="AH356" i="6" s="1"/>
  <c r="AG355" i="6"/>
  <c r="AH355" i="6" s="1"/>
  <c r="AG354" i="6"/>
  <c r="AH354" i="6" s="1"/>
  <c r="AG353" i="6"/>
  <c r="AH353" i="6" s="1"/>
  <c r="AG352" i="6"/>
  <c r="AH352" i="6" s="1"/>
  <c r="AG351" i="6"/>
  <c r="AH351" i="6" s="1"/>
  <c r="AG350" i="6"/>
  <c r="AH350" i="6" s="1"/>
  <c r="AG349" i="6"/>
  <c r="AH349" i="6" s="1"/>
  <c r="AG348" i="6"/>
  <c r="AH348" i="6" s="1"/>
  <c r="AG347" i="6"/>
  <c r="AH347" i="6" s="1"/>
  <c r="AG346" i="6"/>
  <c r="AH346" i="6" s="1"/>
  <c r="AG345" i="6"/>
  <c r="AH345" i="6" s="1"/>
  <c r="AG344" i="6"/>
  <c r="AH344" i="6" s="1"/>
  <c r="AG343" i="6"/>
  <c r="AH343" i="6" s="1"/>
  <c r="AG342" i="6"/>
  <c r="AH342" i="6" s="1"/>
  <c r="AG341" i="6"/>
  <c r="AH341" i="6" s="1"/>
  <c r="AG340" i="6"/>
  <c r="AH340" i="6" s="1"/>
  <c r="AG339" i="6"/>
  <c r="AH339" i="6" s="1"/>
  <c r="AG338" i="6"/>
  <c r="AH338" i="6" s="1"/>
  <c r="AG337" i="6"/>
  <c r="AH337" i="6" s="1"/>
  <c r="AG336" i="6"/>
  <c r="AH336" i="6" s="1"/>
  <c r="AG335" i="6"/>
  <c r="AH335" i="6" s="1"/>
  <c r="AG334" i="6"/>
  <c r="AH334" i="6" s="1"/>
  <c r="AG333" i="6"/>
  <c r="AH333" i="6" s="1"/>
  <c r="AG332" i="6"/>
  <c r="AH332" i="6" s="1"/>
  <c r="AG331" i="6"/>
  <c r="AH331" i="6" s="1"/>
  <c r="AG330" i="6"/>
  <c r="AH330" i="6" s="1"/>
  <c r="AG329" i="6"/>
  <c r="AH329" i="6" s="1"/>
  <c r="AG328" i="6"/>
  <c r="AH328" i="6" s="1"/>
  <c r="AG327" i="6"/>
  <c r="AH327" i="6" s="1"/>
  <c r="AG326" i="6"/>
  <c r="AH326" i="6" s="1"/>
  <c r="AG325" i="6"/>
  <c r="AH325" i="6" s="1"/>
  <c r="AG324" i="6"/>
  <c r="AH324" i="6" s="1"/>
  <c r="AG323" i="6"/>
  <c r="AH323" i="6" s="1"/>
  <c r="AG322" i="6"/>
  <c r="AH322" i="6" s="1"/>
  <c r="AG321" i="6"/>
  <c r="AH321" i="6" s="1"/>
  <c r="AG320" i="6"/>
  <c r="AG319" i="6"/>
  <c r="AH319" i="6" s="1"/>
  <c r="AG318" i="6"/>
  <c r="AH318" i="6" s="1"/>
  <c r="AG317" i="6"/>
  <c r="AH317" i="6" s="1"/>
  <c r="AG316" i="6"/>
  <c r="AH316" i="6" s="1"/>
  <c r="AG315" i="6"/>
  <c r="AH315" i="6" s="1"/>
  <c r="AG314" i="6"/>
  <c r="AH314" i="6" s="1"/>
  <c r="AG313" i="6"/>
  <c r="AH313" i="6" s="1"/>
  <c r="AG312" i="6"/>
  <c r="AH312" i="6" s="1"/>
  <c r="AG311" i="6"/>
  <c r="AH311" i="6" s="1"/>
  <c r="AG310" i="6"/>
  <c r="AH310" i="6" s="1"/>
  <c r="AG309" i="6"/>
  <c r="AH309" i="6" s="1"/>
  <c r="AG308" i="6"/>
  <c r="AH308" i="6" s="1"/>
  <c r="AG307" i="6"/>
  <c r="AH307" i="6" s="1"/>
  <c r="AG306" i="6"/>
  <c r="AH306" i="6" s="1"/>
  <c r="AG305" i="6"/>
  <c r="AH305" i="6" s="1"/>
  <c r="AG304" i="6"/>
  <c r="AH304" i="6" s="1"/>
  <c r="AG303" i="6"/>
  <c r="AH303" i="6" s="1"/>
  <c r="AG302" i="6"/>
  <c r="AH302" i="6" s="1"/>
  <c r="AG301" i="6"/>
  <c r="AH301" i="6" s="1"/>
  <c r="AG300" i="6"/>
  <c r="AH300" i="6" s="1"/>
  <c r="AG299" i="6"/>
  <c r="AH299" i="6" s="1"/>
  <c r="AG298" i="6"/>
  <c r="AH298" i="6" s="1"/>
  <c r="AG297" i="6"/>
  <c r="AH297" i="6" s="1"/>
  <c r="AG296" i="6"/>
  <c r="AH296" i="6" s="1"/>
  <c r="AG295" i="6"/>
  <c r="AH295" i="6" s="1"/>
  <c r="AG294" i="6"/>
  <c r="AH294" i="6" s="1"/>
  <c r="AG293" i="6"/>
  <c r="AH293" i="6" s="1"/>
  <c r="AG292" i="6"/>
  <c r="AH292" i="6" s="1"/>
  <c r="AG291" i="6"/>
  <c r="AH291" i="6" s="1"/>
  <c r="AG290" i="6"/>
  <c r="AH290" i="6" s="1"/>
  <c r="AG289" i="6"/>
  <c r="AH289" i="6" s="1"/>
  <c r="AG288" i="6"/>
  <c r="AH288" i="6" s="1"/>
  <c r="AG287" i="6"/>
  <c r="AG286" i="6"/>
  <c r="AH286" i="6" s="1"/>
  <c r="AG285" i="6"/>
  <c r="AH285" i="6" s="1"/>
  <c r="AG284" i="6"/>
  <c r="AH284" i="6" s="1"/>
  <c r="AG283" i="6"/>
  <c r="AH283" i="6" s="1"/>
  <c r="AG282" i="6"/>
  <c r="AH282" i="6" s="1"/>
  <c r="AG281" i="6"/>
  <c r="AH281" i="6" s="1"/>
  <c r="AG280" i="6"/>
  <c r="AH280" i="6" s="1"/>
  <c r="AG279" i="6"/>
  <c r="AH279" i="6" s="1"/>
  <c r="AG278" i="6"/>
  <c r="AH278" i="6" s="1"/>
  <c r="AG277" i="6"/>
  <c r="AH277" i="6" s="1"/>
  <c r="AG276" i="6"/>
  <c r="AH276" i="6" s="1"/>
  <c r="AG275" i="6"/>
  <c r="AH275" i="6" s="1"/>
  <c r="AG274" i="6"/>
  <c r="AH274" i="6" s="1"/>
  <c r="AG273" i="6"/>
  <c r="AH273" i="6" s="1"/>
  <c r="AG272" i="6"/>
  <c r="AH272" i="6" s="1"/>
  <c r="AG271" i="6"/>
  <c r="AH271" i="6" s="1"/>
  <c r="AG270" i="6"/>
  <c r="AH270" i="6" s="1"/>
  <c r="AG269" i="6"/>
  <c r="AH269" i="6" s="1"/>
  <c r="AG268" i="6"/>
  <c r="AH268" i="6" s="1"/>
  <c r="AG267" i="6"/>
  <c r="AH267" i="6" s="1"/>
  <c r="AG266" i="6"/>
  <c r="AH266" i="6" s="1"/>
  <c r="AG265" i="6"/>
  <c r="AH265" i="6" s="1"/>
  <c r="AG264" i="6"/>
  <c r="AH264" i="6" s="1"/>
  <c r="AG263" i="6"/>
  <c r="AH263" i="6" s="1"/>
  <c r="AG262" i="6"/>
  <c r="AH262" i="6" s="1"/>
  <c r="AG261" i="6"/>
  <c r="AH261" i="6" s="1"/>
  <c r="AG260" i="6"/>
  <c r="AH260" i="6" s="1"/>
  <c r="AG259" i="6"/>
  <c r="AH259" i="6" s="1"/>
  <c r="AG258" i="6"/>
  <c r="AH258" i="6" s="1"/>
  <c r="AG257" i="6"/>
  <c r="AH257" i="6" s="1"/>
  <c r="AG256" i="6"/>
  <c r="AH256" i="6" s="1"/>
  <c r="AG255" i="6"/>
  <c r="AG254" i="6"/>
  <c r="AH254" i="6" s="1"/>
  <c r="AG253" i="6"/>
  <c r="AH253" i="6" s="1"/>
  <c r="AG252" i="6"/>
  <c r="AH252" i="6" s="1"/>
  <c r="AG251" i="6"/>
  <c r="AH251" i="6" s="1"/>
  <c r="AG250" i="6"/>
  <c r="AH250" i="6" s="1"/>
  <c r="AG249" i="6"/>
  <c r="AH249" i="6" s="1"/>
  <c r="AG248" i="6"/>
  <c r="AH248" i="6" s="1"/>
  <c r="AG247" i="6"/>
  <c r="AH247" i="6" s="1"/>
  <c r="AG246" i="6"/>
  <c r="AH246" i="6" s="1"/>
  <c r="AG245" i="6"/>
  <c r="AH245" i="6" s="1"/>
  <c r="AG244" i="6"/>
  <c r="AH244" i="6" s="1"/>
  <c r="AG243" i="6"/>
  <c r="AH243" i="6" s="1"/>
  <c r="AG242" i="6"/>
  <c r="AH242" i="6" s="1"/>
  <c r="AG241" i="6"/>
  <c r="AH241" i="6" s="1"/>
  <c r="AG240" i="6"/>
  <c r="AH240" i="6" s="1"/>
  <c r="AG239" i="6"/>
  <c r="AH239" i="6" s="1"/>
  <c r="AG238" i="6"/>
  <c r="AH238" i="6" s="1"/>
  <c r="AG237" i="6"/>
  <c r="AH237" i="6" s="1"/>
  <c r="AG236" i="6"/>
  <c r="AH236" i="6" s="1"/>
  <c r="AG235" i="6"/>
  <c r="AH235" i="6" s="1"/>
  <c r="AG234" i="6"/>
  <c r="AH234" i="6" s="1"/>
  <c r="AG233" i="6"/>
  <c r="AH233" i="6" s="1"/>
  <c r="AG232" i="6"/>
  <c r="AG231" i="6"/>
  <c r="AG230" i="6"/>
  <c r="AH230" i="6" s="1"/>
  <c r="AG229" i="6"/>
  <c r="AH229" i="6" s="1"/>
  <c r="AG228" i="6"/>
  <c r="AH228" i="6" s="1"/>
  <c r="AG227" i="6"/>
  <c r="AH227" i="6" s="1"/>
  <c r="AG226" i="6"/>
  <c r="AH226" i="6" s="1"/>
  <c r="AG225" i="6"/>
  <c r="AH225" i="6" s="1"/>
  <c r="AG224" i="6"/>
  <c r="AH224" i="6" s="1"/>
  <c r="AG223" i="6"/>
  <c r="AH223" i="6" s="1"/>
  <c r="AG222" i="6"/>
  <c r="AH222" i="6" s="1"/>
  <c r="AG221" i="6"/>
  <c r="AH221" i="6" s="1"/>
  <c r="AG220" i="6"/>
  <c r="AH220" i="6" s="1"/>
  <c r="AG219" i="6"/>
  <c r="AH219" i="6" s="1"/>
  <c r="AG218" i="6"/>
  <c r="AH218" i="6" s="1"/>
  <c r="AG217" i="6"/>
  <c r="AH217" i="6" s="1"/>
  <c r="AG216" i="6"/>
  <c r="AG215" i="6"/>
  <c r="AH215" i="6" s="1"/>
  <c r="AG214" i="6"/>
  <c r="AH214" i="6" s="1"/>
  <c r="AG213" i="6"/>
  <c r="AH213" i="6" s="1"/>
  <c r="AG212" i="6"/>
  <c r="AH212" i="6" s="1"/>
  <c r="AG211" i="6"/>
  <c r="AH211" i="6" s="1"/>
  <c r="AG210" i="6"/>
  <c r="AH210" i="6" s="1"/>
  <c r="AG209" i="6"/>
  <c r="AH209" i="6" s="1"/>
  <c r="AG208" i="6"/>
  <c r="AH208" i="6" s="1"/>
  <c r="AG207" i="6"/>
  <c r="AH207" i="6" s="1"/>
  <c r="AG206" i="6"/>
  <c r="AH206" i="6" s="1"/>
  <c r="AG205" i="6"/>
  <c r="AH205" i="6" s="1"/>
  <c r="AG204" i="6"/>
  <c r="AH204" i="6" s="1"/>
  <c r="AG203" i="6"/>
  <c r="AH203" i="6" s="1"/>
  <c r="AG202" i="6"/>
  <c r="AH202" i="6" s="1"/>
  <c r="AG201" i="6"/>
  <c r="AH201" i="6" s="1"/>
  <c r="AG200" i="6"/>
  <c r="AH200" i="6" s="1"/>
  <c r="AG199" i="6"/>
  <c r="AH199" i="6" s="1"/>
  <c r="AG198" i="6"/>
  <c r="AH198" i="6" s="1"/>
  <c r="AG197" i="6"/>
  <c r="AH197" i="6" s="1"/>
  <c r="AG196" i="6"/>
  <c r="AH196" i="6" s="1"/>
  <c r="AG195" i="6"/>
  <c r="AH195" i="6" s="1"/>
  <c r="AG194" i="6"/>
  <c r="AH194" i="6" s="1"/>
  <c r="AG193" i="6"/>
  <c r="AH193" i="6" s="1"/>
  <c r="AG192" i="6"/>
  <c r="AH192" i="6" s="1"/>
  <c r="AG191" i="6"/>
  <c r="AH191" i="6" s="1"/>
  <c r="AG190" i="6"/>
  <c r="AH190" i="6" s="1"/>
  <c r="AG189" i="6"/>
  <c r="AH189" i="6" s="1"/>
  <c r="AG188" i="6"/>
  <c r="AH188" i="6" s="1"/>
  <c r="AG187" i="6"/>
  <c r="AH187" i="6" s="1"/>
  <c r="AG186" i="6"/>
  <c r="AH186" i="6" s="1"/>
  <c r="AG185" i="6"/>
  <c r="AH185" i="6" s="1"/>
  <c r="AG184" i="6"/>
  <c r="AG183" i="6"/>
  <c r="AH183" i="6" s="1"/>
  <c r="AG182" i="6"/>
  <c r="AH182" i="6" s="1"/>
  <c r="AG181" i="6"/>
  <c r="AH181" i="6" s="1"/>
  <c r="AG180" i="6"/>
  <c r="AH180" i="6" s="1"/>
  <c r="AG179" i="6"/>
  <c r="AH179" i="6" s="1"/>
  <c r="AG178" i="6"/>
  <c r="AH178" i="6" s="1"/>
  <c r="AG177" i="6"/>
  <c r="AH177" i="6" s="1"/>
  <c r="AG176" i="6"/>
  <c r="AH176" i="6" s="1"/>
  <c r="AG175" i="6"/>
  <c r="AH175" i="6" s="1"/>
  <c r="AG174" i="6"/>
  <c r="AH174" i="6" s="1"/>
  <c r="AG173" i="6"/>
  <c r="AH173" i="6" s="1"/>
  <c r="AG172" i="6"/>
  <c r="AH172" i="6" s="1"/>
  <c r="AG171" i="6"/>
  <c r="AH171" i="6" s="1"/>
  <c r="AG170" i="6"/>
  <c r="AH170" i="6" s="1"/>
  <c r="AG169" i="6"/>
  <c r="AH169" i="6" s="1"/>
  <c r="AG168" i="6"/>
  <c r="AH168" i="6" s="1"/>
  <c r="AG167" i="6"/>
  <c r="AH167" i="6" s="1"/>
  <c r="AG166" i="6"/>
  <c r="AH166" i="6" s="1"/>
  <c r="AG165" i="6"/>
  <c r="AH165" i="6" s="1"/>
  <c r="AG164" i="6"/>
  <c r="AH164" i="6" s="1"/>
  <c r="AG163" i="6"/>
  <c r="AH163" i="6" s="1"/>
  <c r="AG162" i="6"/>
  <c r="AH162" i="6" s="1"/>
  <c r="AG161" i="6"/>
  <c r="AH161" i="6" s="1"/>
  <c r="AG160" i="6"/>
  <c r="AH160" i="6" s="1"/>
  <c r="AG159" i="6"/>
  <c r="AH159" i="6" s="1"/>
  <c r="AG158" i="6"/>
  <c r="AH158" i="6" s="1"/>
  <c r="AG157" i="6"/>
  <c r="AH157" i="6" s="1"/>
  <c r="AG156" i="6"/>
  <c r="AH156" i="6" s="1"/>
  <c r="AG155" i="6"/>
  <c r="AH155" i="6" s="1"/>
  <c r="AG154" i="6"/>
  <c r="AH154" i="6" s="1"/>
  <c r="AG153" i="6"/>
  <c r="AH153" i="6" s="1"/>
  <c r="AG152" i="6"/>
  <c r="AG151" i="6"/>
  <c r="AH151" i="6" s="1"/>
  <c r="AG150" i="6"/>
  <c r="AH150" i="6" s="1"/>
  <c r="AG149" i="6"/>
  <c r="AH149" i="6" s="1"/>
  <c r="AG148" i="6"/>
  <c r="AH148" i="6" s="1"/>
  <c r="AG147" i="6"/>
  <c r="AH147" i="6" s="1"/>
  <c r="AG146" i="6"/>
  <c r="AH146" i="6" s="1"/>
  <c r="AG145" i="6"/>
  <c r="AH145" i="6" s="1"/>
  <c r="AG144" i="6"/>
  <c r="AH144" i="6" s="1"/>
  <c r="AG143" i="6"/>
  <c r="AH143" i="6" s="1"/>
  <c r="AG142" i="6"/>
  <c r="AH142" i="6" s="1"/>
  <c r="AG141" i="6"/>
  <c r="AH141" i="6" s="1"/>
  <c r="AG140" i="6"/>
  <c r="AH140" i="6" s="1"/>
  <c r="AG139" i="6"/>
  <c r="AH139" i="6" s="1"/>
  <c r="AG138" i="6"/>
  <c r="AH138" i="6" s="1"/>
  <c r="AG137" i="6"/>
  <c r="AH137" i="6" s="1"/>
  <c r="AG136" i="6"/>
  <c r="AH136" i="6" s="1"/>
  <c r="AG135" i="6"/>
  <c r="AH135" i="6" s="1"/>
  <c r="AG134" i="6"/>
  <c r="AH134" i="6" s="1"/>
  <c r="AG133" i="6"/>
  <c r="AH133" i="6" s="1"/>
  <c r="AG132" i="6"/>
  <c r="AH132" i="6" s="1"/>
  <c r="AG131" i="6"/>
  <c r="AH131" i="6" s="1"/>
  <c r="AG130" i="6"/>
  <c r="AH130" i="6" s="1"/>
  <c r="AG129" i="6"/>
  <c r="AH129" i="6" s="1"/>
  <c r="AG128" i="6"/>
  <c r="AG127" i="6"/>
  <c r="AH127" i="6" s="1"/>
  <c r="AG126" i="6"/>
  <c r="AH126" i="6" s="1"/>
  <c r="AG125" i="6"/>
  <c r="AH125" i="6" s="1"/>
  <c r="AG124" i="6"/>
  <c r="AH124" i="6" s="1"/>
  <c r="AG123" i="6"/>
  <c r="AH123" i="6" s="1"/>
  <c r="AG122" i="6"/>
  <c r="AH122" i="6" s="1"/>
  <c r="AG121" i="6"/>
  <c r="AH121" i="6" s="1"/>
  <c r="AG120" i="6"/>
  <c r="AH120" i="6" s="1"/>
  <c r="AG119" i="6"/>
  <c r="AH119" i="6" s="1"/>
  <c r="AG118" i="6"/>
  <c r="AH118" i="6" s="1"/>
  <c r="AG117" i="6"/>
  <c r="AH117" i="6" s="1"/>
  <c r="AG116" i="6"/>
  <c r="AH116" i="6" s="1"/>
  <c r="AG115" i="6"/>
  <c r="AH115" i="6" s="1"/>
  <c r="AG114" i="6"/>
  <c r="AH114" i="6" s="1"/>
  <c r="AG113" i="6"/>
  <c r="AH113" i="6" s="1"/>
  <c r="AG112" i="6"/>
  <c r="AH112" i="6" s="1"/>
  <c r="AG111" i="6"/>
  <c r="AH111" i="6" s="1"/>
  <c r="AG110" i="6"/>
  <c r="AH110" i="6" s="1"/>
  <c r="AG109" i="6"/>
  <c r="AH109" i="6" s="1"/>
  <c r="AG108" i="6"/>
  <c r="AH108" i="6" s="1"/>
  <c r="AG107" i="6"/>
  <c r="AH107" i="6" s="1"/>
  <c r="AG106" i="6"/>
  <c r="AH106" i="6" s="1"/>
  <c r="AG105" i="6"/>
  <c r="AH105" i="6" s="1"/>
  <c r="AG104" i="6"/>
  <c r="AH104" i="6" s="1"/>
  <c r="AG103" i="6"/>
  <c r="AH103" i="6" s="1"/>
  <c r="AG102" i="6"/>
  <c r="AH102" i="6" s="1"/>
  <c r="AG101" i="6"/>
  <c r="AH101" i="6" s="1"/>
  <c r="AG100" i="6"/>
  <c r="AH100" i="6" s="1"/>
  <c r="AG99" i="6"/>
  <c r="AH99" i="6" s="1"/>
  <c r="AG98" i="6"/>
  <c r="AH98" i="6" s="1"/>
  <c r="AG97" i="6"/>
  <c r="AH97" i="6" s="1"/>
  <c r="AG96" i="6"/>
  <c r="AH96" i="6" s="1"/>
  <c r="AG95" i="6"/>
  <c r="AH95" i="6" s="1"/>
  <c r="AG94" i="6"/>
  <c r="AH94" i="6" s="1"/>
  <c r="AG93" i="6"/>
  <c r="AH93" i="6" s="1"/>
  <c r="AG92" i="6"/>
  <c r="AH92" i="6" s="1"/>
  <c r="AG91" i="6"/>
  <c r="AH91" i="6" s="1"/>
  <c r="AG90" i="6"/>
  <c r="AH90" i="6" s="1"/>
  <c r="AG89" i="6"/>
  <c r="AH89" i="6" s="1"/>
  <c r="AG88" i="6"/>
  <c r="AH88" i="6" s="1"/>
  <c r="AG87" i="6"/>
  <c r="AH87" i="6" s="1"/>
  <c r="AG86" i="6"/>
  <c r="AH86" i="6" s="1"/>
  <c r="AG85" i="6"/>
  <c r="AH85" i="6" s="1"/>
  <c r="AG84" i="6"/>
  <c r="AH84" i="6" s="1"/>
  <c r="AG83" i="6"/>
  <c r="AH83" i="6" s="1"/>
  <c r="AG82" i="6"/>
  <c r="AH82" i="6" s="1"/>
  <c r="AG81" i="6"/>
  <c r="AH81" i="6" s="1"/>
  <c r="AG80" i="6"/>
  <c r="AH80" i="6" s="1"/>
  <c r="AG79" i="6"/>
  <c r="AH79" i="6" s="1"/>
  <c r="AG78" i="6"/>
  <c r="AH78" i="6" s="1"/>
  <c r="AG77" i="6"/>
  <c r="AH77" i="6" s="1"/>
  <c r="AG76" i="6"/>
  <c r="AH76" i="6" s="1"/>
  <c r="AG75" i="6"/>
  <c r="AH75" i="6" s="1"/>
  <c r="AG74" i="6"/>
  <c r="AH74" i="6" s="1"/>
  <c r="AG73" i="6"/>
  <c r="AH73" i="6" s="1"/>
  <c r="AG72" i="6"/>
  <c r="AH72" i="6" s="1"/>
  <c r="AG71" i="6"/>
  <c r="AH71" i="6" s="1"/>
  <c r="AG70" i="6"/>
  <c r="AH70" i="6" s="1"/>
  <c r="AG69" i="6"/>
  <c r="AH69" i="6" s="1"/>
  <c r="AG68" i="6"/>
  <c r="AH68" i="6" s="1"/>
  <c r="AG67" i="6"/>
  <c r="AH67" i="6" s="1"/>
  <c r="AG66" i="6"/>
  <c r="AH66" i="6" s="1"/>
  <c r="AG65" i="6"/>
  <c r="AH65" i="6" s="1"/>
  <c r="AG64" i="6"/>
  <c r="AG63" i="6"/>
  <c r="AH63" i="6" s="1"/>
  <c r="AG62" i="6"/>
  <c r="AH62" i="6" s="1"/>
  <c r="AG61" i="6"/>
  <c r="AH61" i="6" s="1"/>
  <c r="AG60" i="6"/>
  <c r="AH60" i="6" s="1"/>
  <c r="AG59" i="6"/>
  <c r="AH59" i="6" s="1"/>
  <c r="AG58" i="6"/>
  <c r="AH58" i="6" s="1"/>
  <c r="AG57" i="6"/>
  <c r="AH57" i="6" s="1"/>
  <c r="AG56" i="6"/>
  <c r="AH56" i="6" s="1"/>
  <c r="AG55" i="6"/>
  <c r="AH55" i="6" s="1"/>
  <c r="AG54" i="6"/>
  <c r="AH54" i="6" s="1"/>
  <c r="AG53" i="6"/>
  <c r="AH53" i="6" s="1"/>
  <c r="AG52" i="6"/>
  <c r="AH52" i="6" s="1"/>
  <c r="AG51" i="6"/>
  <c r="AH51" i="6" s="1"/>
  <c r="AG50" i="6"/>
  <c r="AG49" i="6"/>
  <c r="AH49" i="6" s="1"/>
  <c r="AG48" i="6"/>
  <c r="AH48" i="6" s="1"/>
  <c r="AG47" i="6"/>
  <c r="AH47" i="6" s="1"/>
  <c r="AG46" i="6"/>
  <c r="AH46" i="6" s="1"/>
  <c r="AG45" i="6"/>
  <c r="AH45" i="6" s="1"/>
  <c r="AG44" i="6"/>
  <c r="AH44" i="6" s="1"/>
  <c r="AG43" i="6"/>
  <c r="AH43" i="6" s="1"/>
  <c r="AG42" i="6"/>
  <c r="AH42" i="6" s="1"/>
  <c r="AG41" i="6"/>
  <c r="AH41" i="6" s="1"/>
  <c r="AG40" i="6"/>
  <c r="AH40" i="6" s="1"/>
  <c r="AG39" i="6"/>
  <c r="AH39" i="6" s="1"/>
  <c r="AG38" i="6"/>
  <c r="AH38" i="6" s="1"/>
  <c r="AG37" i="6"/>
  <c r="AH37" i="6" s="1"/>
  <c r="AG36" i="6"/>
  <c r="AH36" i="6" s="1"/>
  <c r="AG35" i="6"/>
  <c r="AH35" i="6" s="1"/>
  <c r="AG34" i="6"/>
  <c r="AH34" i="6" s="1"/>
  <c r="AG33" i="6"/>
  <c r="AH33" i="6" s="1"/>
  <c r="AG32" i="6"/>
  <c r="AH32" i="6" s="1"/>
  <c r="AG31" i="6"/>
  <c r="AH31" i="6" s="1"/>
  <c r="AG30" i="6"/>
  <c r="AH30" i="6" s="1"/>
  <c r="AG29" i="6"/>
  <c r="AH29" i="6" s="1"/>
  <c r="AG28" i="6"/>
  <c r="AH28" i="6" s="1"/>
  <c r="AG27" i="6"/>
  <c r="AH27" i="6" s="1"/>
  <c r="AG26" i="6"/>
  <c r="AH26" i="6" s="1"/>
  <c r="AG25" i="6"/>
  <c r="AH25" i="6" s="1"/>
  <c r="AG24" i="6"/>
  <c r="AH24" i="6" s="1"/>
  <c r="AG23" i="6"/>
  <c r="AH23" i="6" s="1"/>
  <c r="AG22" i="6"/>
  <c r="AH22" i="6" s="1"/>
  <c r="AG21" i="6"/>
  <c r="AH21" i="6" s="1"/>
  <c r="AG20" i="6"/>
  <c r="AH20" i="6" s="1"/>
  <c r="AG19" i="6"/>
  <c r="AH19" i="6" s="1"/>
  <c r="AG18" i="6"/>
  <c r="AH18" i="6" s="1"/>
  <c r="AG17" i="6"/>
  <c r="AH17" i="6" s="1"/>
  <c r="AG16" i="6"/>
  <c r="AH16" i="6" s="1"/>
  <c r="AG15" i="6"/>
  <c r="AH15" i="6" s="1"/>
  <c r="AG14" i="6"/>
  <c r="AH14" i="6" s="1"/>
  <c r="AG13" i="6"/>
  <c r="AH13" i="6" s="1"/>
  <c r="AG12" i="6"/>
  <c r="AH12" i="6" s="1"/>
  <c r="AG11" i="6"/>
  <c r="AH11" i="6" s="1"/>
  <c r="AG10" i="6"/>
  <c r="AH10" i="6" s="1"/>
  <c r="AG9" i="6"/>
  <c r="AH9" i="6" s="1"/>
  <c r="AG8" i="6"/>
  <c r="AH8" i="6" s="1"/>
  <c r="AG7" i="6"/>
  <c r="AH7" i="6" s="1"/>
  <c r="AG6" i="6"/>
  <c r="AH6" i="6" s="1"/>
  <c r="AG5" i="6"/>
  <c r="AH5" i="6" s="1"/>
  <c r="AG4" i="6"/>
  <c r="AH4" i="6" s="1"/>
  <c r="AE6" i="6"/>
  <c r="AI12" i="6"/>
  <c r="AI11" i="6"/>
  <c r="AI10" i="6"/>
  <c r="AI9" i="6"/>
  <c r="AI8" i="6"/>
  <c r="AI7" i="6"/>
  <c r="AI6" i="6"/>
  <c r="AI5" i="6"/>
  <c r="AH1002" i="6"/>
  <c r="AH1001" i="6"/>
  <c r="AH1000" i="6"/>
  <c r="AH704" i="6"/>
  <c r="AH680" i="6"/>
  <c r="AH570" i="6"/>
  <c r="AH407" i="6"/>
  <c r="AH320" i="6"/>
  <c r="AH287" i="6"/>
  <c r="AH255" i="6"/>
  <c r="AH232" i="6"/>
  <c r="AH231" i="6"/>
  <c r="AH216" i="6"/>
  <c r="AH184" i="6"/>
  <c r="AH152" i="6"/>
  <c r="AH128" i="6"/>
  <c r="AH64" i="6"/>
  <c r="AH50" i="6"/>
  <c r="AF424" i="6"/>
  <c r="AE1003" i="6"/>
  <c r="AE1002" i="6"/>
  <c r="AE1001" i="6"/>
  <c r="AE1000" i="6"/>
  <c r="AE999" i="6"/>
  <c r="AE998" i="6"/>
  <c r="AE997" i="6"/>
  <c r="AE996" i="6"/>
  <c r="AE995" i="6"/>
  <c r="AE994" i="6"/>
  <c r="AE993" i="6"/>
  <c r="AE992" i="6"/>
  <c r="AE991" i="6"/>
  <c r="AE990" i="6"/>
  <c r="AE989" i="6"/>
  <c r="AE988" i="6"/>
  <c r="AE987" i="6"/>
  <c r="AE986" i="6"/>
  <c r="AE985" i="6"/>
  <c r="AE984" i="6"/>
  <c r="AE983" i="6"/>
  <c r="AE982" i="6"/>
  <c r="AE981" i="6"/>
  <c r="AE980" i="6"/>
  <c r="AE979" i="6"/>
  <c r="AE978" i="6"/>
  <c r="AE977" i="6"/>
  <c r="AE976" i="6"/>
  <c r="AE975" i="6"/>
  <c r="AE974" i="6"/>
  <c r="AE973" i="6"/>
  <c r="AE972" i="6"/>
  <c r="AE971" i="6"/>
  <c r="AE970" i="6"/>
  <c r="AE969" i="6"/>
  <c r="AE968" i="6"/>
  <c r="AE967" i="6"/>
  <c r="AE966" i="6"/>
  <c r="AE965" i="6"/>
  <c r="AE964" i="6"/>
  <c r="AE963" i="6"/>
  <c r="AE962" i="6"/>
  <c r="AE961" i="6"/>
  <c r="AE960" i="6"/>
  <c r="AE959" i="6"/>
  <c r="AE958" i="6"/>
  <c r="AE957" i="6"/>
  <c r="AE956" i="6"/>
  <c r="AE955" i="6"/>
  <c r="AE954" i="6"/>
  <c r="AE953" i="6"/>
  <c r="AE952" i="6"/>
  <c r="AE951" i="6"/>
  <c r="AE950" i="6"/>
  <c r="AE949" i="6"/>
  <c r="AE948" i="6"/>
  <c r="AE947" i="6"/>
  <c r="AE946" i="6"/>
  <c r="AE945" i="6"/>
  <c r="AE944" i="6"/>
  <c r="AE943" i="6"/>
  <c r="AE942" i="6"/>
  <c r="AE941" i="6"/>
  <c r="AE940" i="6"/>
  <c r="AE939" i="6"/>
  <c r="AE938" i="6"/>
  <c r="AE937" i="6"/>
  <c r="AE936" i="6"/>
  <c r="AE935" i="6"/>
  <c r="AE934" i="6"/>
  <c r="AE933" i="6"/>
  <c r="AE932" i="6"/>
  <c r="AE931" i="6"/>
  <c r="AE930" i="6"/>
  <c r="AE929" i="6"/>
  <c r="AE928" i="6"/>
  <c r="AE927" i="6"/>
  <c r="AE926" i="6"/>
  <c r="AE925" i="6"/>
  <c r="AE924" i="6"/>
  <c r="AE923" i="6"/>
  <c r="AE922" i="6"/>
  <c r="AE921" i="6"/>
  <c r="AE920" i="6"/>
  <c r="AE919" i="6"/>
  <c r="AE918" i="6"/>
  <c r="AE917" i="6"/>
  <c r="AE916" i="6"/>
  <c r="AE915" i="6"/>
  <c r="AE914" i="6"/>
  <c r="AE913" i="6"/>
  <c r="AE912" i="6"/>
  <c r="AE911" i="6"/>
  <c r="AE910" i="6"/>
  <c r="AE909" i="6"/>
  <c r="AE908" i="6"/>
  <c r="AE907" i="6"/>
  <c r="AE906" i="6"/>
  <c r="AE905" i="6"/>
  <c r="AE904" i="6"/>
  <c r="AE903" i="6"/>
  <c r="AE902" i="6"/>
  <c r="AE901" i="6"/>
  <c r="AE900" i="6"/>
  <c r="AE899" i="6"/>
  <c r="AE898" i="6"/>
  <c r="AE897" i="6"/>
  <c r="AE896" i="6"/>
  <c r="AE895" i="6"/>
  <c r="AE894" i="6"/>
  <c r="AE893" i="6"/>
  <c r="AE892" i="6"/>
  <c r="AE891" i="6"/>
  <c r="AE890" i="6"/>
  <c r="AE889" i="6"/>
  <c r="AE888" i="6"/>
  <c r="AE887" i="6"/>
  <c r="AE886" i="6"/>
  <c r="AE885" i="6"/>
  <c r="AE884" i="6"/>
  <c r="AE883" i="6"/>
  <c r="AE882" i="6"/>
  <c r="AE881" i="6"/>
  <c r="AE880" i="6"/>
  <c r="AE879" i="6"/>
  <c r="AE878" i="6"/>
  <c r="AE877" i="6"/>
  <c r="AE876" i="6"/>
  <c r="AE875" i="6"/>
  <c r="AE874" i="6"/>
  <c r="AE873" i="6"/>
  <c r="AE872" i="6"/>
  <c r="AE871" i="6"/>
  <c r="AE870" i="6"/>
  <c r="AE869" i="6"/>
  <c r="AE868" i="6"/>
  <c r="AE867" i="6"/>
  <c r="AE866" i="6"/>
  <c r="AE865" i="6"/>
  <c r="AE864" i="6"/>
  <c r="AE863" i="6"/>
  <c r="AE862" i="6"/>
  <c r="AE861" i="6"/>
  <c r="AE860" i="6"/>
  <c r="AE859" i="6"/>
  <c r="AE858" i="6"/>
  <c r="AE857" i="6"/>
  <c r="AE856" i="6"/>
  <c r="AE855" i="6"/>
  <c r="AE854" i="6"/>
  <c r="AE853" i="6"/>
  <c r="AE852" i="6"/>
  <c r="AE851" i="6"/>
  <c r="AE850" i="6"/>
  <c r="AE849" i="6"/>
  <c r="AE848" i="6"/>
  <c r="AE847" i="6"/>
  <c r="AE846" i="6"/>
  <c r="AE845" i="6"/>
  <c r="AE844" i="6"/>
  <c r="AE843" i="6"/>
  <c r="AE842" i="6"/>
  <c r="AE841" i="6"/>
  <c r="AE840" i="6"/>
  <c r="AE839" i="6"/>
  <c r="AE838" i="6"/>
  <c r="AE837" i="6"/>
  <c r="AE836" i="6"/>
  <c r="AE835" i="6"/>
  <c r="AE834" i="6"/>
  <c r="AE833" i="6"/>
  <c r="AE832" i="6"/>
  <c r="AE831" i="6"/>
  <c r="AE830" i="6"/>
  <c r="AE829" i="6"/>
  <c r="AE828" i="6"/>
  <c r="AE827" i="6"/>
  <c r="AE826" i="6"/>
  <c r="AE825" i="6"/>
  <c r="AE824" i="6"/>
  <c r="AE823" i="6"/>
  <c r="AE822" i="6"/>
  <c r="AE821" i="6"/>
  <c r="AE820" i="6"/>
  <c r="AE819" i="6"/>
  <c r="AE818" i="6"/>
  <c r="AE817" i="6"/>
  <c r="AE816" i="6"/>
  <c r="AE815" i="6"/>
  <c r="AE814" i="6"/>
  <c r="AE813" i="6"/>
  <c r="AE812" i="6"/>
  <c r="AE811" i="6"/>
  <c r="AE810" i="6"/>
  <c r="AE809" i="6"/>
  <c r="AE808" i="6"/>
  <c r="AE807" i="6"/>
  <c r="AE806" i="6"/>
  <c r="AE805" i="6"/>
  <c r="AE804" i="6"/>
  <c r="AE803" i="6"/>
  <c r="AE802" i="6"/>
  <c r="AE801" i="6"/>
  <c r="AE800" i="6"/>
  <c r="AE799" i="6"/>
  <c r="AE798" i="6"/>
  <c r="AE797" i="6"/>
  <c r="AE796" i="6"/>
  <c r="AE795" i="6"/>
  <c r="AE794" i="6"/>
  <c r="AE793" i="6"/>
  <c r="AE792" i="6"/>
  <c r="AE791" i="6"/>
  <c r="AE790" i="6"/>
  <c r="AE789" i="6"/>
  <c r="AE788" i="6"/>
  <c r="AE787" i="6"/>
  <c r="AE786" i="6"/>
  <c r="AE785" i="6"/>
  <c r="AE784" i="6"/>
  <c r="AE783" i="6"/>
  <c r="AE782" i="6"/>
  <c r="AE781" i="6"/>
  <c r="AE780" i="6"/>
  <c r="AE779" i="6"/>
  <c r="AE778" i="6"/>
  <c r="AE777" i="6"/>
  <c r="AE776" i="6"/>
  <c r="AE775" i="6"/>
  <c r="AE774" i="6"/>
  <c r="AE773" i="6"/>
  <c r="AE772" i="6"/>
  <c r="AE771" i="6"/>
  <c r="AE770" i="6"/>
  <c r="AE769" i="6"/>
  <c r="AE768" i="6"/>
  <c r="AE767" i="6"/>
  <c r="AE766" i="6"/>
  <c r="AE765" i="6"/>
  <c r="AE764" i="6"/>
  <c r="AE763" i="6"/>
  <c r="AE762" i="6"/>
  <c r="AE761" i="6"/>
  <c r="AE760" i="6"/>
  <c r="AE759" i="6"/>
  <c r="AE758" i="6"/>
  <c r="AE757" i="6"/>
  <c r="AE756" i="6"/>
  <c r="AE755" i="6"/>
  <c r="AE754" i="6"/>
  <c r="AE753" i="6"/>
  <c r="AE752" i="6"/>
  <c r="AE751" i="6"/>
  <c r="AE750" i="6"/>
  <c r="AE749" i="6"/>
  <c r="AE748" i="6"/>
  <c r="AE747" i="6"/>
  <c r="AE746" i="6"/>
  <c r="AE745" i="6"/>
  <c r="AE744" i="6"/>
  <c r="AE743" i="6"/>
  <c r="AE742" i="6"/>
  <c r="AE741" i="6"/>
  <c r="AE740" i="6"/>
  <c r="AE739" i="6"/>
  <c r="AE738" i="6"/>
  <c r="AE737" i="6"/>
  <c r="AE736" i="6"/>
  <c r="AE735" i="6"/>
  <c r="AE734" i="6"/>
  <c r="AE733" i="6"/>
  <c r="AE732" i="6"/>
  <c r="AE731" i="6"/>
  <c r="AE730" i="6"/>
  <c r="AE729" i="6"/>
  <c r="AE728" i="6"/>
  <c r="AE727" i="6"/>
  <c r="AE726" i="6"/>
  <c r="AE725" i="6"/>
  <c r="AE724" i="6"/>
  <c r="AE723" i="6"/>
  <c r="AE722" i="6"/>
  <c r="AE721" i="6"/>
  <c r="AE720" i="6"/>
  <c r="AE719" i="6"/>
  <c r="AE718" i="6"/>
  <c r="AE717" i="6"/>
  <c r="AE716" i="6"/>
  <c r="AE715" i="6"/>
  <c r="AE714" i="6"/>
  <c r="AE713" i="6"/>
  <c r="AE712" i="6"/>
  <c r="AE711" i="6"/>
  <c r="AF711" i="6" s="1"/>
  <c r="AE710" i="6"/>
  <c r="AE709" i="6"/>
  <c r="AE708" i="6"/>
  <c r="AE707" i="6"/>
  <c r="AE706" i="6"/>
  <c r="AE705" i="6"/>
  <c r="AE704" i="6"/>
  <c r="AF704" i="6" s="1"/>
  <c r="AE703" i="6"/>
  <c r="AE702" i="6"/>
  <c r="AE701" i="6"/>
  <c r="AE700" i="6"/>
  <c r="AE699" i="6"/>
  <c r="AE698" i="6"/>
  <c r="AE697" i="6"/>
  <c r="AE696" i="6"/>
  <c r="AE695" i="6"/>
  <c r="AE694" i="6"/>
  <c r="AE693" i="6"/>
  <c r="AE692" i="6"/>
  <c r="AE691" i="6"/>
  <c r="AE690" i="6"/>
  <c r="AE689" i="6"/>
  <c r="AE688" i="6"/>
  <c r="AE687" i="6"/>
  <c r="AE686" i="6"/>
  <c r="AE685" i="6"/>
  <c r="AE684" i="6"/>
  <c r="AE683" i="6"/>
  <c r="AE682" i="6"/>
  <c r="AE681" i="6"/>
  <c r="AE680" i="6"/>
  <c r="AE679" i="6"/>
  <c r="AE678" i="6"/>
  <c r="AE677" i="6"/>
  <c r="AE676" i="6"/>
  <c r="AE675" i="6"/>
  <c r="AE674" i="6"/>
  <c r="AE673" i="6"/>
  <c r="AE672" i="6"/>
  <c r="AE671" i="6"/>
  <c r="AE670" i="6"/>
  <c r="AE669" i="6"/>
  <c r="AE668" i="6"/>
  <c r="AE667" i="6"/>
  <c r="AE666" i="6"/>
  <c r="AE665" i="6"/>
  <c r="AE664" i="6"/>
  <c r="AE663" i="6"/>
  <c r="AE662" i="6"/>
  <c r="AE661" i="6"/>
  <c r="AE660" i="6"/>
  <c r="AE659" i="6"/>
  <c r="AE658" i="6"/>
  <c r="AE657" i="6"/>
  <c r="AE656" i="6"/>
  <c r="AE655" i="6"/>
  <c r="AE654" i="6"/>
  <c r="AE653" i="6"/>
  <c r="AE652" i="6"/>
  <c r="AE651" i="6"/>
  <c r="AE650" i="6"/>
  <c r="AE649" i="6"/>
  <c r="AE648" i="6"/>
  <c r="AE647" i="6"/>
  <c r="AE646" i="6"/>
  <c r="AE645" i="6"/>
  <c r="AE644" i="6"/>
  <c r="AE643" i="6"/>
  <c r="AE642" i="6"/>
  <c r="AE641" i="6"/>
  <c r="AE640" i="6"/>
  <c r="AE639" i="6"/>
  <c r="AE638" i="6"/>
  <c r="AE637" i="6"/>
  <c r="AE636" i="6"/>
  <c r="AE635" i="6"/>
  <c r="AE634" i="6"/>
  <c r="AE633" i="6"/>
  <c r="AE632" i="6"/>
  <c r="AE631" i="6"/>
  <c r="AE630" i="6"/>
  <c r="AE629" i="6"/>
  <c r="AE628" i="6"/>
  <c r="AE627" i="6"/>
  <c r="AE626" i="6"/>
  <c r="AE625" i="6"/>
  <c r="AE624" i="6"/>
  <c r="AE623" i="6"/>
  <c r="AE622" i="6"/>
  <c r="AE621" i="6"/>
  <c r="AE620" i="6"/>
  <c r="AE619" i="6"/>
  <c r="AE618" i="6"/>
  <c r="AE617" i="6"/>
  <c r="AE616" i="6"/>
  <c r="AE615" i="6"/>
  <c r="AE614" i="6"/>
  <c r="AE613" i="6"/>
  <c r="AE612" i="6"/>
  <c r="AE611" i="6"/>
  <c r="AE610" i="6"/>
  <c r="AE609" i="6"/>
  <c r="AE608" i="6"/>
  <c r="AE607" i="6"/>
  <c r="AE606" i="6"/>
  <c r="AE605" i="6"/>
  <c r="AE604" i="6"/>
  <c r="AE603" i="6"/>
  <c r="AE602" i="6"/>
  <c r="AE601" i="6"/>
  <c r="AE600" i="6"/>
  <c r="AE599" i="6"/>
  <c r="AE598" i="6"/>
  <c r="AE597" i="6"/>
  <c r="AE596" i="6"/>
  <c r="AE595" i="6"/>
  <c r="AE594" i="6"/>
  <c r="AE593" i="6"/>
  <c r="AE592" i="6"/>
  <c r="AE591" i="6"/>
  <c r="AE590" i="6"/>
  <c r="AE589" i="6"/>
  <c r="AE588" i="6"/>
  <c r="AE587" i="6"/>
  <c r="AE586" i="6"/>
  <c r="AE585" i="6"/>
  <c r="AE584" i="6"/>
  <c r="AE583" i="6"/>
  <c r="AE582" i="6"/>
  <c r="AE581" i="6"/>
  <c r="AE580" i="6"/>
  <c r="AE579" i="6"/>
  <c r="AE578" i="6"/>
  <c r="AE577" i="6"/>
  <c r="AE576" i="6"/>
  <c r="AF576" i="6" s="1"/>
  <c r="AE575" i="6"/>
  <c r="AE574" i="6"/>
  <c r="AE573" i="6"/>
  <c r="AE572" i="6"/>
  <c r="AE571" i="6"/>
  <c r="AE570" i="6"/>
  <c r="AE569" i="6"/>
  <c r="AE568" i="6"/>
  <c r="AE567" i="6"/>
  <c r="AE566" i="6"/>
  <c r="AE565" i="6"/>
  <c r="AE564" i="6"/>
  <c r="AE563" i="6"/>
  <c r="AE562" i="6"/>
  <c r="AE561" i="6"/>
  <c r="AE560" i="6"/>
  <c r="AF560" i="6" s="1"/>
  <c r="AE559" i="6"/>
  <c r="AE558" i="6"/>
  <c r="AE557" i="6"/>
  <c r="AE556" i="6"/>
  <c r="AE555" i="6"/>
  <c r="AE554" i="6"/>
  <c r="AE553" i="6"/>
  <c r="AE552" i="6"/>
  <c r="AE551" i="6"/>
  <c r="AE550" i="6"/>
  <c r="AE549" i="6"/>
  <c r="AE548" i="6"/>
  <c r="AE547" i="6"/>
  <c r="AE546" i="6"/>
  <c r="AE545" i="6"/>
  <c r="AE544" i="6"/>
  <c r="AE543" i="6"/>
  <c r="AE542" i="6"/>
  <c r="AE541" i="6"/>
  <c r="AE540" i="6"/>
  <c r="AE539" i="6"/>
  <c r="AE538" i="6"/>
  <c r="AE537" i="6"/>
  <c r="AE536" i="6"/>
  <c r="AE535" i="6"/>
  <c r="AE534" i="6"/>
  <c r="AE533" i="6"/>
  <c r="AE532" i="6"/>
  <c r="AE531" i="6"/>
  <c r="AE530" i="6"/>
  <c r="AE529" i="6"/>
  <c r="AE528" i="6"/>
  <c r="AE527" i="6"/>
  <c r="AE526" i="6"/>
  <c r="AE525" i="6"/>
  <c r="AE524" i="6"/>
  <c r="AE523" i="6"/>
  <c r="AE522" i="6"/>
  <c r="AE521" i="6"/>
  <c r="AE520" i="6"/>
  <c r="AE519" i="6"/>
  <c r="AE518" i="6"/>
  <c r="AE517" i="6"/>
  <c r="AE516" i="6"/>
  <c r="AE515" i="6"/>
  <c r="AE514" i="6"/>
  <c r="AE513" i="6"/>
  <c r="AE512" i="6"/>
  <c r="AE511" i="6"/>
  <c r="AE510" i="6"/>
  <c r="AE509" i="6"/>
  <c r="AE508" i="6"/>
  <c r="AE507" i="6"/>
  <c r="AE506" i="6"/>
  <c r="AE505" i="6"/>
  <c r="AE504" i="6"/>
  <c r="AE503" i="6"/>
  <c r="AE502" i="6"/>
  <c r="AE501" i="6"/>
  <c r="AE500" i="6"/>
  <c r="AE499" i="6"/>
  <c r="AE498" i="6"/>
  <c r="AE497" i="6"/>
  <c r="AE496" i="6"/>
  <c r="AE495" i="6"/>
  <c r="AE494" i="6"/>
  <c r="AE493" i="6"/>
  <c r="AE492" i="6"/>
  <c r="AE491" i="6"/>
  <c r="AE490" i="6"/>
  <c r="AE489" i="6"/>
  <c r="AE488" i="6"/>
  <c r="AE487" i="6"/>
  <c r="AE486" i="6"/>
  <c r="AE485" i="6"/>
  <c r="AE484" i="6"/>
  <c r="AE483" i="6"/>
  <c r="AE482" i="6"/>
  <c r="AE481" i="6"/>
  <c r="AE480" i="6"/>
  <c r="AE479" i="6"/>
  <c r="AE478" i="6"/>
  <c r="AE477" i="6"/>
  <c r="AE476" i="6"/>
  <c r="AE475" i="6"/>
  <c r="AE474" i="6"/>
  <c r="AE473" i="6"/>
  <c r="AE472" i="6"/>
  <c r="AF472" i="6" s="1"/>
  <c r="AE471" i="6"/>
  <c r="AE470" i="6"/>
  <c r="AE469" i="6"/>
  <c r="AE468" i="6"/>
  <c r="AE467" i="6"/>
  <c r="AE466" i="6"/>
  <c r="AE465" i="6"/>
  <c r="AE464" i="6"/>
  <c r="AE463" i="6"/>
  <c r="AE462" i="6"/>
  <c r="AE461" i="6"/>
  <c r="AE460" i="6"/>
  <c r="AE459" i="6"/>
  <c r="AE458" i="6"/>
  <c r="AE457" i="6"/>
  <c r="AE456" i="6"/>
  <c r="AE455" i="6"/>
  <c r="AE454" i="6"/>
  <c r="AE453" i="6"/>
  <c r="AE452" i="6"/>
  <c r="AE451" i="6"/>
  <c r="AE450" i="6"/>
  <c r="AE449" i="6"/>
  <c r="AE448" i="6"/>
  <c r="AF448" i="6" s="1"/>
  <c r="AE447" i="6"/>
  <c r="AE446" i="6"/>
  <c r="AE445" i="6"/>
  <c r="AE444" i="6"/>
  <c r="AE443" i="6"/>
  <c r="AE442" i="6"/>
  <c r="AE441" i="6"/>
  <c r="AE440" i="6"/>
  <c r="AE439" i="6"/>
  <c r="AE438" i="6"/>
  <c r="AE437" i="6"/>
  <c r="AE436" i="6"/>
  <c r="AE435" i="6"/>
  <c r="AE434" i="6"/>
  <c r="AE433" i="6"/>
  <c r="AE432" i="6"/>
  <c r="AE431" i="6"/>
  <c r="AE430" i="6"/>
  <c r="AE429" i="6"/>
  <c r="AE428" i="6"/>
  <c r="AE427" i="6"/>
  <c r="AE426" i="6"/>
  <c r="AE425" i="6"/>
  <c r="AE424" i="6"/>
  <c r="AE423" i="6"/>
  <c r="AE422" i="6"/>
  <c r="AE421" i="6"/>
  <c r="AE420" i="6"/>
  <c r="AE419" i="6"/>
  <c r="AE418" i="6"/>
  <c r="AE417" i="6"/>
  <c r="AE416" i="6"/>
  <c r="AF416" i="6" s="1"/>
  <c r="AE415" i="6"/>
  <c r="AE414" i="6"/>
  <c r="AE413" i="6"/>
  <c r="AE412" i="6"/>
  <c r="AE411" i="6"/>
  <c r="AE410" i="6"/>
  <c r="AE409" i="6"/>
  <c r="AE408" i="6"/>
  <c r="AE407" i="6"/>
  <c r="AE406" i="6"/>
  <c r="AE405" i="6"/>
  <c r="AE404" i="6"/>
  <c r="AE403" i="6"/>
  <c r="AE402" i="6"/>
  <c r="AE401" i="6"/>
  <c r="AE400" i="6"/>
  <c r="AE399" i="6"/>
  <c r="AE398" i="6"/>
  <c r="AE397" i="6"/>
  <c r="AE396" i="6"/>
  <c r="AE395" i="6"/>
  <c r="AE394" i="6"/>
  <c r="AE393" i="6"/>
  <c r="AE392" i="6"/>
  <c r="AE391" i="6"/>
  <c r="AE390" i="6"/>
  <c r="AE389" i="6"/>
  <c r="AE388" i="6"/>
  <c r="AE387" i="6"/>
  <c r="AE386" i="6"/>
  <c r="AE385" i="6"/>
  <c r="AE384" i="6"/>
  <c r="AE383" i="6"/>
  <c r="AE382" i="6"/>
  <c r="AE381" i="6"/>
  <c r="AE380" i="6"/>
  <c r="AE379" i="6"/>
  <c r="AE378" i="6"/>
  <c r="AE377" i="6"/>
  <c r="AE376" i="6"/>
  <c r="AE375" i="6"/>
  <c r="AE374" i="6"/>
  <c r="AE373" i="6"/>
  <c r="AE372" i="6"/>
  <c r="AE371" i="6"/>
  <c r="AE370" i="6"/>
  <c r="AE369" i="6"/>
  <c r="AE368" i="6"/>
  <c r="AE367" i="6"/>
  <c r="AE366" i="6"/>
  <c r="AE365" i="6"/>
  <c r="AE364" i="6"/>
  <c r="AE363" i="6"/>
  <c r="AE362" i="6"/>
  <c r="AE361" i="6"/>
  <c r="AE360" i="6"/>
  <c r="AE359" i="6"/>
  <c r="AE358" i="6"/>
  <c r="AE357" i="6"/>
  <c r="AE356" i="6"/>
  <c r="AE355" i="6"/>
  <c r="AE354" i="6"/>
  <c r="AE353" i="6"/>
  <c r="AE352" i="6"/>
  <c r="AF352" i="6" s="1"/>
  <c r="AE351" i="6"/>
  <c r="AE350" i="6"/>
  <c r="AE349" i="6"/>
  <c r="AE348" i="6"/>
  <c r="AE347" i="6"/>
  <c r="AE346" i="6"/>
  <c r="AE345" i="6"/>
  <c r="AE344" i="6"/>
  <c r="AF344" i="6" s="1"/>
  <c r="AE343" i="6"/>
  <c r="AE342" i="6"/>
  <c r="AE341" i="6"/>
  <c r="AE340" i="6"/>
  <c r="AE339" i="6"/>
  <c r="AE338" i="6"/>
  <c r="AE337" i="6"/>
  <c r="AE336" i="6"/>
  <c r="AE335" i="6"/>
  <c r="AE334" i="6"/>
  <c r="AE333" i="6"/>
  <c r="AE332" i="6"/>
  <c r="AE331" i="6"/>
  <c r="AE330" i="6"/>
  <c r="AE329" i="6"/>
  <c r="AE328" i="6"/>
  <c r="AE327" i="6"/>
  <c r="AE326" i="6"/>
  <c r="AE325" i="6"/>
  <c r="AE324" i="6"/>
  <c r="AE323" i="6"/>
  <c r="AE322" i="6"/>
  <c r="AE321" i="6"/>
  <c r="AE320" i="6"/>
  <c r="AE319" i="6"/>
  <c r="AE318" i="6"/>
  <c r="AE317" i="6"/>
  <c r="AE316" i="6"/>
  <c r="AE315" i="6"/>
  <c r="AE314" i="6"/>
  <c r="AE313" i="6"/>
  <c r="AE312" i="6"/>
  <c r="AE311" i="6"/>
  <c r="AE310" i="6"/>
  <c r="AE309" i="6"/>
  <c r="AE308" i="6"/>
  <c r="AE307" i="6"/>
  <c r="AE306" i="6"/>
  <c r="AE305" i="6"/>
  <c r="AE304" i="6"/>
  <c r="AE303" i="6"/>
  <c r="AE302" i="6"/>
  <c r="AE301" i="6"/>
  <c r="AE300" i="6"/>
  <c r="AE299" i="6"/>
  <c r="AE298" i="6"/>
  <c r="AE297" i="6"/>
  <c r="AE296" i="6"/>
  <c r="AE295" i="6"/>
  <c r="AE294" i="6"/>
  <c r="AE293" i="6"/>
  <c r="AE292" i="6"/>
  <c r="AE291" i="6"/>
  <c r="AE290" i="6"/>
  <c r="AE289" i="6"/>
  <c r="AE288" i="6"/>
  <c r="AE287" i="6"/>
  <c r="AE286" i="6"/>
  <c r="AE285" i="6"/>
  <c r="AE284" i="6"/>
  <c r="AE283" i="6"/>
  <c r="AE282" i="6"/>
  <c r="AE281" i="6"/>
  <c r="AE280" i="6"/>
  <c r="AE279" i="6"/>
  <c r="AE278" i="6"/>
  <c r="AE277" i="6"/>
  <c r="AE276" i="6"/>
  <c r="AE275" i="6"/>
  <c r="AE274" i="6"/>
  <c r="AE273" i="6"/>
  <c r="AE272" i="6"/>
  <c r="AE271" i="6"/>
  <c r="AE270" i="6"/>
  <c r="AE269" i="6"/>
  <c r="AE268" i="6"/>
  <c r="AE267" i="6"/>
  <c r="AE266" i="6"/>
  <c r="AE265" i="6"/>
  <c r="AE264" i="6"/>
  <c r="AE263" i="6"/>
  <c r="AE262" i="6"/>
  <c r="AE261" i="6"/>
  <c r="AE260" i="6"/>
  <c r="AE259" i="6"/>
  <c r="AE258" i="6"/>
  <c r="AE257" i="6"/>
  <c r="AE256" i="6"/>
  <c r="AE255" i="6"/>
  <c r="AE254" i="6"/>
  <c r="AE253" i="6"/>
  <c r="AE252" i="6"/>
  <c r="AE251" i="6"/>
  <c r="AE250" i="6"/>
  <c r="AE249" i="6"/>
  <c r="AE248" i="6"/>
  <c r="AE247" i="6"/>
  <c r="AE246" i="6"/>
  <c r="AE245" i="6"/>
  <c r="AE244" i="6"/>
  <c r="AE243" i="6"/>
  <c r="AE242" i="6"/>
  <c r="AE241" i="6"/>
  <c r="AE240" i="6"/>
  <c r="AE239" i="6"/>
  <c r="AE238" i="6"/>
  <c r="AE237" i="6"/>
  <c r="AE236" i="6"/>
  <c r="AE235" i="6"/>
  <c r="AE234" i="6"/>
  <c r="AE233" i="6"/>
  <c r="AE232" i="6"/>
  <c r="AE231" i="6"/>
  <c r="AE230" i="6"/>
  <c r="AE229" i="6"/>
  <c r="AE228" i="6"/>
  <c r="AE227" i="6"/>
  <c r="AE226" i="6"/>
  <c r="AE225" i="6"/>
  <c r="AE224" i="6"/>
  <c r="AE223" i="6"/>
  <c r="AE222" i="6"/>
  <c r="AE221" i="6"/>
  <c r="AE220" i="6"/>
  <c r="AE219" i="6"/>
  <c r="AE218" i="6"/>
  <c r="AE217" i="6"/>
  <c r="AE216" i="6"/>
  <c r="AE215" i="6"/>
  <c r="AE214" i="6"/>
  <c r="AE213" i="6"/>
  <c r="AE212" i="6"/>
  <c r="AE211" i="6"/>
  <c r="AE210" i="6"/>
  <c r="AE209" i="6"/>
  <c r="AE208" i="6"/>
  <c r="AE207" i="6"/>
  <c r="AE206" i="6"/>
  <c r="AE205" i="6"/>
  <c r="AE204" i="6"/>
  <c r="AE203" i="6"/>
  <c r="AE202" i="6"/>
  <c r="AE201" i="6"/>
  <c r="AE200" i="6"/>
  <c r="AE199" i="6"/>
  <c r="AE198" i="6"/>
  <c r="AE197" i="6"/>
  <c r="AE196" i="6"/>
  <c r="AE195" i="6"/>
  <c r="AE194" i="6"/>
  <c r="AE193" i="6"/>
  <c r="AE192" i="6"/>
  <c r="AE191" i="6"/>
  <c r="AE190" i="6"/>
  <c r="AE189" i="6"/>
  <c r="AE188" i="6"/>
  <c r="AE187" i="6"/>
  <c r="AE186" i="6"/>
  <c r="AE185" i="6"/>
  <c r="AE184" i="6"/>
  <c r="AE183" i="6"/>
  <c r="AE182" i="6"/>
  <c r="AE181" i="6"/>
  <c r="AE180" i="6"/>
  <c r="AE179" i="6"/>
  <c r="AE178" i="6"/>
  <c r="AE177" i="6"/>
  <c r="AE176" i="6"/>
  <c r="AE175" i="6"/>
  <c r="AE174" i="6"/>
  <c r="AE173" i="6"/>
  <c r="AE172" i="6"/>
  <c r="AE171" i="6"/>
  <c r="AE170" i="6"/>
  <c r="AE169" i="6"/>
  <c r="AE168" i="6"/>
  <c r="AE167" i="6"/>
  <c r="AE166" i="6"/>
  <c r="AE165" i="6"/>
  <c r="AE164" i="6"/>
  <c r="AE163" i="6"/>
  <c r="AE162" i="6"/>
  <c r="AE161" i="6"/>
  <c r="AE160" i="6"/>
  <c r="AE159" i="6"/>
  <c r="AE158" i="6"/>
  <c r="AE157" i="6"/>
  <c r="AE156" i="6"/>
  <c r="AE155" i="6"/>
  <c r="AE154" i="6"/>
  <c r="AE153" i="6"/>
  <c r="AE152" i="6"/>
  <c r="AE151" i="6"/>
  <c r="AE150" i="6"/>
  <c r="AE149" i="6"/>
  <c r="AE148" i="6"/>
  <c r="AE147" i="6"/>
  <c r="AE146" i="6"/>
  <c r="AE145" i="6"/>
  <c r="AE144" i="6"/>
  <c r="AE143" i="6"/>
  <c r="AE142" i="6"/>
  <c r="AE141" i="6"/>
  <c r="AE140" i="6"/>
  <c r="AE139" i="6"/>
  <c r="AE138" i="6"/>
  <c r="AE137" i="6"/>
  <c r="AE136" i="6"/>
  <c r="AE135" i="6"/>
  <c r="AE134" i="6"/>
  <c r="AE133" i="6"/>
  <c r="AE132" i="6"/>
  <c r="AE131" i="6"/>
  <c r="AE130" i="6"/>
  <c r="AE129" i="6"/>
  <c r="AE128" i="6"/>
  <c r="AE127" i="6"/>
  <c r="AE126" i="6"/>
  <c r="AE125" i="6"/>
  <c r="AE124" i="6"/>
  <c r="AE123" i="6"/>
  <c r="AE122" i="6"/>
  <c r="AE121" i="6"/>
  <c r="AE120" i="6"/>
  <c r="AE119" i="6"/>
  <c r="AE118" i="6"/>
  <c r="AE117" i="6"/>
  <c r="AE116" i="6"/>
  <c r="AE115" i="6"/>
  <c r="AE114" i="6"/>
  <c r="AE113" i="6"/>
  <c r="AE112" i="6"/>
  <c r="AE111" i="6"/>
  <c r="AE110" i="6"/>
  <c r="AE109" i="6"/>
  <c r="AE108" i="6"/>
  <c r="AE107" i="6"/>
  <c r="AE106" i="6"/>
  <c r="AE105" i="6"/>
  <c r="AE104" i="6"/>
  <c r="AE103" i="6"/>
  <c r="AE102" i="6"/>
  <c r="AE101" i="6"/>
  <c r="AE100" i="6"/>
  <c r="AE99" i="6"/>
  <c r="AE98" i="6"/>
  <c r="AE97" i="6"/>
  <c r="AE96" i="6"/>
  <c r="AE95" i="6"/>
  <c r="AE94" i="6"/>
  <c r="AE93" i="6"/>
  <c r="AE92" i="6"/>
  <c r="AE91" i="6"/>
  <c r="AE90" i="6"/>
  <c r="AE89" i="6"/>
  <c r="AE88" i="6"/>
  <c r="AE87" i="6"/>
  <c r="AE86" i="6"/>
  <c r="AE85" i="6"/>
  <c r="AE84" i="6"/>
  <c r="AE83" i="6"/>
  <c r="AE82" i="6"/>
  <c r="AE81" i="6"/>
  <c r="AE80" i="6"/>
  <c r="AE79" i="6"/>
  <c r="AE78" i="6"/>
  <c r="AE77" i="6"/>
  <c r="AE76" i="6"/>
  <c r="AE75" i="6"/>
  <c r="AE74" i="6"/>
  <c r="AE73" i="6"/>
  <c r="AE72" i="6"/>
  <c r="AE71" i="6"/>
  <c r="AE70" i="6"/>
  <c r="AE69" i="6"/>
  <c r="AE68" i="6"/>
  <c r="AE67" i="6"/>
  <c r="AE66" i="6"/>
  <c r="AE65" i="6"/>
  <c r="AE64" i="6"/>
  <c r="AE63" i="6"/>
  <c r="AE62" i="6"/>
  <c r="AE61" i="6"/>
  <c r="AE60" i="6"/>
  <c r="AE59" i="6"/>
  <c r="AE58" i="6"/>
  <c r="AE57" i="6"/>
  <c r="AE56" i="6"/>
  <c r="AE55" i="6"/>
  <c r="AE54" i="6"/>
  <c r="AE53" i="6"/>
  <c r="AE52" i="6"/>
  <c r="AE51" i="6"/>
  <c r="AE50" i="6"/>
  <c r="AE49" i="6"/>
  <c r="AE48" i="6"/>
  <c r="AE47" i="6"/>
  <c r="AE46" i="6"/>
  <c r="AE45" i="6"/>
  <c r="AE44" i="6"/>
  <c r="AE43" i="6"/>
  <c r="AE42" i="6"/>
  <c r="AE41" i="6"/>
  <c r="AE40" i="6"/>
  <c r="AE39" i="6"/>
  <c r="AE38" i="6"/>
  <c r="AE37" i="6"/>
  <c r="AE36" i="6"/>
  <c r="AE35" i="6"/>
  <c r="AE34" i="6"/>
  <c r="AE33" i="6"/>
  <c r="AE32" i="6"/>
  <c r="AE31" i="6"/>
  <c r="AE30" i="6"/>
  <c r="AE29" i="6"/>
  <c r="AE28" i="6"/>
  <c r="AE27" i="6"/>
  <c r="AE26" i="6"/>
  <c r="AE25" i="6"/>
  <c r="AE24" i="6"/>
  <c r="AE23" i="6"/>
  <c r="AE22" i="6"/>
  <c r="AE21" i="6"/>
  <c r="AE20" i="6"/>
  <c r="AE19" i="6"/>
  <c r="AE18" i="6"/>
  <c r="AE17" i="6"/>
  <c r="AE16" i="6"/>
  <c r="AE15" i="6"/>
  <c r="AE14" i="6"/>
  <c r="AE13" i="6"/>
  <c r="AE12" i="6"/>
  <c r="AE11" i="6"/>
  <c r="AE10" i="6"/>
  <c r="AE9" i="6"/>
  <c r="AE8" i="6"/>
  <c r="AE7" i="6"/>
  <c r="AE5" i="6"/>
  <c r="AE4" i="6"/>
  <c r="AD29" i="6"/>
  <c r="Z5" i="6"/>
  <c r="AA1003" i="6"/>
  <c r="AA1002" i="6"/>
  <c r="AF1002" i="6" s="1"/>
  <c r="AA1001" i="6"/>
  <c r="AA1000" i="6"/>
  <c r="AA999" i="6"/>
  <c r="AA998" i="6"/>
  <c r="AA997" i="6"/>
  <c r="AA996" i="6"/>
  <c r="AA995" i="6"/>
  <c r="AA994" i="6"/>
  <c r="AF994" i="6" s="1"/>
  <c r="AA993" i="6"/>
  <c r="AA992" i="6"/>
  <c r="AA991" i="6"/>
  <c r="AA990" i="6"/>
  <c r="AA989" i="6"/>
  <c r="AA988" i="6"/>
  <c r="AA987" i="6"/>
  <c r="AA986" i="6"/>
  <c r="AF986" i="6" s="1"/>
  <c r="AA985" i="6"/>
  <c r="AA984" i="6"/>
  <c r="AA983" i="6"/>
  <c r="AA982" i="6"/>
  <c r="AA981" i="6"/>
  <c r="AA980" i="6"/>
  <c r="AA979" i="6"/>
  <c r="AA978" i="6"/>
  <c r="AF978" i="6" s="1"/>
  <c r="AA977" i="6"/>
  <c r="AA976" i="6"/>
  <c r="AA975" i="6"/>
  <c r="AA974" i="6"/>
  <c r="AA973" i="6"/>
  <c r="AA972" i="6"/>
  <c r="AA971" i="6"/>
  <c r="AA970" i="6"/>
  <c r="AF970" i="6" s="1"/>
  <c r="AA969" i="6"/>
  <c r="AA968" i="6"/>
  <c r="AA967" i="6"/>
  <c r="AA966" i="6"/>
  <c r="AA965" i="6"/>
  <c r="AA964" i="6"/>
  <c r="AA963" i="6"/>
  <c r="AA962" i="6"/>
  <c r="AF962" i="6" s="1"/>
  <c r="AA961" i="6"/>
  <c r="AA960" i="6"/>
  <c r="AA959" i="6"/>
  <c r="AA958" i="6"/>
  <c r="AF958" i="6" s="1"/>
  <c r="AA957" i="6"/>
  <c r="AA956" i="6"/>
  <c r="AA955" i="6"/>
  <c r="AA954" i="6"/>
  <c r="AF954" i="6" s="1"/>
  <c r="AA953" i="6"/>
  <c r="AA952" i="6"/>
  <c r="AA951" i="6"/>
  <c r="AA950" i="6"/>
  <c r="AF950" i="6" s="1"/>
  <c r="AA949" i="6"/>
  <c r="AA948" i="6"/>
  <c r="AA947" i="6"/>
  <c r="AA946" i="6"/>
  <c r="AF946" i="6" s="1"/>
  <c r="AA945" i="6"/>
  <c r="AA944" i="6"/>
  <c r="AA943" i="6"/>
  <c r="AA942" i="6"/>
  <c r="AF942" i="6" s="1"/>
  <c r="AA941" i="6"/>
  <c r="AA940" i="6"/>
  <c r="AF940" i="6" s="1"/>
  <c r="AA939" i="6"/>
  <c r="AA938" i="6"/>
  <c r="AF938" i="6" s="1"/>
  <c r="AA937" i="6"/>
  <c r="AA936" i="6"/>
  <c r="AA935" i="6"/>
  <c r="AA934" i="6"/>
  <c r="AF934" i="6" s="1"/>
  <c r="AA933" i="6"/>
  <c r="AA932" i="6"/>
  <c r="AA931" i="6"/>
  <c r="AA930" i="6"/>
  <c r="AF930" i="6" s="1"/>
  <c r="AA929" i="6"/>
  <c r="AA928" i="6"/>
  <c r="AA927" i="6"/>
  <c r="AA926" i="6"/>
  <c r="AF926" i="6" s="1"/>
  <c r="AA925" i="6"/>
  <c r="AA924" i="6"/>
  <c r="AA923" i="6"/>
  <c r="AA922" i="6"/>
  <c r="AF922" i="6" s="1"/>
  <c r="AA921" i="6"/>
  <c r="AA920" i="6"/>
  <c r="AA919" i="6"/>
  <c r="AA918" i="6"/>
  <c r="AF918" i="6" s="1"/>
  <c r="AA917" i="6"/>
  <c r="AA916" i="6"/>
  <c r="AA915" i="6"/>
  <c r="AA914" i="6"/>
  <c r="AF914" i="6" s="1"/>
  <c r="AA913" i="6"/>
  <c r="AA912" i="6"/>
  <c r="AA911" i="6"/>
  <c r="AA910" i="6"/>
  <c r="AF910" i="6" s="1"/>
  <c r="AA909" i="6"/>
  <c r="AA908" i="6"/>
  <c r="AA907" i="6"/>
  <c r="AA906" i="6"/>
  <c r="AF906" i="6" s="1"/>
  <c r="AA905" i="6"/>
  <c r="AA904" i="6"/>
  <c r="AA903" i="6"/>
  <c r="AA902" i="6"/>
  <c r="AF902" i="6" s="1"/>
  <c r="AA901" i="6"/>
  <c r="AA900" i="6"/>
  <c r="AA899" i="6"/>
  <c r="AA898" i="6"/>
  <c r="AF898" i="6" s="1"/>
  <c r="AA897" i="6"/>
  <c r="AA896" i="6"/>
  <c r="AA895" i="6"/>
  <c r="AA894" i="6"/>
  <c r="AF894" i="6" s="1"/>
  <c r="AA893" i="6"/>
  <c r="AA892" i="6"/>
  <c r="AA891" i="6"/>
  <c r="AA890" i="6"/>
  <c r="AF890" i="6" s="1"/>
  <c r="AA889" i="6"/>
  <c r="AA888" i="6"/>
  <c r="AA887" i="6"/>
  <c r="AA886" i="6"/>
  <c r="AF886" i="6" s="1"/>
  <c r="AA885" i="6"/>
  <c r="AA884" i="6"/>
  <c r="AA883" i="6"/>
  <c r="AA882" i="6"/>
  <c r="AF882" i="6" s="1"/>
  <c r="AA881" i="6"/>
  <c r="AA880" i="6"/>
  <c r="AA879" i="6"/>
  <c r="AA878" i="6"/>
  <c r="AF878" i="6" s="1"/>
  <c r="AA877" i="6"/>
  <c r="AA876" i="6"/>
  <c r="AA875" i="6"/>
  <c r="AA874" i="6"/>
  <c r="AF874" i="6" s="1"/>
  <c r="AA873" i="6"/>
  <c r="AA872" i="6"/>
  <c r="AA871" i="6"/>
  <c r="AA870" i="6"/>
  <c r="AF870" i="6" s="1"/>
  <c r="AA869" i="6"/>
  <c r="AA868" i="6"/>
  <c r="AA867" i="6"/>
  <c r="AA866" i="6"/>
  <c r="AF866" i="6" s="1"/>
  <c r="AA865" i="6"/>
  <c r="AA864" i="6"/>
  <c r="AA863" i="6"/>
  <c r="AA862" i="6"/>
  <c r="AF862" i="6" s="1"/>
  <c r="AA861" i="6"/>
  <c r="AA860" i="6"/>
  <c r="AA859" i="6"/>
  <c r="AA858" i="6"/>
  <c r="AF858" i="6" s="1"/>
  <c r="AA857" i="6"/>
  <c r="AA856" i="6"/>
  <c r="AA855" i="6"/>
  <c r="AA854" i="6"/>
  <c r="AF854" i="6" s="1"/>
  <c r="AA853" i="6"/>
  <c r="AA852" i="6"/>
  <c r="AA851" i="6"/>
  <c r="AA850" i="6"/>
  <c r="AF850" i="6" s="1"/>
  <c r="AA849" i="6"/>
  <c r="AA848" i="6"/>
  <c r="AA847" i="6"/>
  <c r="AA846" i="6"/>
  <c r="AF846" i="6" s="1"/>
  <c r="AA845" i="6"/>
  <c r="AA844" i="6"/>
  <c r="AA843" i="6"/>
  <c r="AA842" i="6"/>
  <c r="AF842" i="6" s="1"/>
  <c r="AA841" i="6"/>
  <c r="AA840" i="6"/>
  <c r="AA839" i="6"/>
  <c r="AA838" i="6"/>
  <c r="AF838" i="6" s="1"/>
  <c r="AA837" i="6"/>
  <c r="AA836" i="6"/>
  <c r="AA835" i="6"/>
  <c r="AA834" i="6"/>
  <c r="AF834" i="6" s="1"/>
  <c r="AA833" i="6"/>
  <c r="AA832" i="6"/>
  <c r="AA831" i="6"/>
  <c r="AA830" i="6"/>
  <c r="AF830" i="6" s="1"/>
  <c r="AA829" i="6"/>
  <c r="AA828" i="6"/>
  <c r="AA827" i="6"/>
  <c r="AA826" i="6"/>
  <c r="AF826" i="6" s="1"/>
  <c r="AA825" i="6"/>
  <c r="AA824" i="6"/>
  <c r="AA823" i="6"/>
  <c r="AA822" i="6"/>
  <c r="AF822" i="6" s="1"/>
  <c r="AA821" i="6"/>
  <c r="AA820" i="6"/>
  <c r="AA819" i="6"/>
  <c r="AA818" i="6"/>
  <c r="AF818" i="6" s="1"/>
  <c r="AA817" i="6"/>
  <c r="AA816" i="6"/>
  <c r="AA815" i="6"/>
  <c r="AA814" i="6"/>
  <c r="AF814" i="6" s="1"/>
  <c r="AA813" i="6"/>
  <c r="AA812" i="6"/>
  <c r="AA811" i="6"/>
  <c r="AA810" i="6"/>
  <c r="AF810" i="6" s="1"/>
  <c r="AA809" i="6"/>
  <c r="AA808" i="6"/>
  <c r="AA807" i="6"/>
  <c r="AA806" i="6"/>
  <c r="AF806" i="6" s="1"/>
  <c r="AA805" i="6"/>
  <c r="AA804" i="6"/>
  <c r="AA803" i="6"/>
  <c r="AA802" i="6"/>
  <c r="AF802" i="6" s="1"/>
  <c r="AA801" i="6"/>
  <c r="AA800" i="6"/>
  <c r="AA799" i="6"/>
  <c r="AA798" i="6"/>
  <c r="AF798" i="6" s="1"/>
  <c r="AA797" i="6"/>
  <c r="AA796" i="6"/>
  <c r="AA795" i="6"/>
  <c r="AA794" i="6"/>
  <c r="AF794" i="6" s="1"/>
  <c r="AA793" i="6"/>
  <c r="AA792" i="6"/>
  <c r="AA791" i="6"/>
  <c r="AA790" i="6"/>
  <c r="AF790" i="6" s="1"/>
  <c r="AA789" i="6"/>
  <c r="AA788" i="6"/>
  <c r="AA787" i="6"/>
  <c r="AA786" i="6"/>
  <c r="AF786" i="6" s="1"/>
  <c r="AA785" i="6"/>
  <c r="AA784" i="6"/>
  <c r="AF784" i="6" s="1"/>
  <c r="AA783" i="6"/>
  <c r="AA782" i="6"/>
  <c r="AF782" i="6" s="1"/>
  <c r="AA781" i="6"/>
  <c r="AA780" i="6"/>
  <c r="AA779" i="6"/>
  <c r="AA778" i="6"/>
  <c r="AF778" i="6" s="1"/>
  <c r="AA777" i="6"/>
  <c r="AA776" i="6"/>
  <c r="AA775" i="6"/>
  <c r="AA774" i="6"/>
  <c r="AF774" i="6" s="1"/>
  <c r="AA773" i="6"/>
  <c r="AA772" i="6"/>
  <c r="AA771" i="6"/>
  <c r="AA770" i="6"/>
  <c r="AF770" i="6" s="1"/>
  <c r="AA769" i="6"/>
  <c r="AA768" i="6"/>
  <c r="AA767" i="6"/>
  <c r="AA766" i="6"/>
  <c r="AF766" i="6" s="1"/>
  <c r="AA765" i="6"/>
  <c r="AA764" i="6"/>
  <c r="AA763" i="6"/>
  <c r="AA762" i="6"/>
  <c r="AF762" i="6" s="1"/>
  <c r="AA761" i="6"/>
  <c r="AA760" i="6"/>
  <c r="AA759" i="6"/>
  <c r="AA758" i="6"/>
  <c r="AF758" i="6" s="1"/>
  <c r="AA757" i="6"/>
  <c r="AA756" i="6"/>
  <c r="AA755" i="6"/>
  <c r="AA754" i="6"/>
  <c r="AF754" i="6" s="1"/>
  <c r="AA753" i="6"/>
  <c r="AA752" i="6"/>
  <c r="AA751" i="6"/>
  <c r="AA750" i="6"/>
  <c r="AF750" i="6" s="1"/>
  <c r="AA749" i="6"/>
  <c r="AA748" i="6"/>
  <c r="AA747" i="6"/>
  <c r="AA746" i="6"/>
  <c r="AF746" i="6" s="1"/>
  <c r="AA745" i="6"/>
  <c r="AA744" i="6"/>
  <c r="AA743" i="6"/>
  <c r="AA742" i="6"/>
  <c r="AF742" i="6" s="1"/>
  <c r="AA741" i="6"/>
  <c r="AF741" i="6" s="1"/>
  <c r="AA740" i="6"/>
  <c r="AA739" i="6"/>
  <c r="AA738" i="6"/>
  <c r="AF738" i="6" s="1"/>
  <c r="AA737" i="6"/>
  <c r="AA736" i="6"/>
  <c r="AA735" i="6"/>
  <c r="AA734" i="6"/>
  <c r="AF734" i="6" s="1"/>
  <c r="AA733" i="6"/>
  <c r="AA732" i="6"/>
  <c r="AA731" i="6"/>
  <c r="AA730" i="6"/>
  <c r="AF730" i="6" s="1"/>
  <c r="AA729" i="6"/>
  <c r="AA728" i="6"/>
  <c r="AA727" i="6"/>
  <c r="AA726" i="6"/>
  <c r="AF726" i="6" s="1"/>
  <c r="AA725" i="6"/>
  <c r="AF725" i="6" s="1"/>
  <c r="AA724" i="6"/>
  <c r="AA723" i="6"/>
  <c r="AA722" i="6"/>
  <c r="AF722" i="6" s="1"/>
  <c r="AA721" i="6"/>
  <c r="AA720" i="6"/>
  <c r="AA719" i="6"/>
  <c r="AA718" i="6"/>
  <c r="AF718" i="6" s="1"/>
  <c r="AA717" i="6"/>
  <c r="AF717" i="6" s="1"/>
  <c r="AA716" i="6"/>
  <c r="AA715" i="6"/>
  <c r="AA714" i="6"/>
  <c r="AF714" i="6" s="1"/>
  <c r="AA713" i="6"/>
  <c r="AA712" i="6"/>
  <c r="AA711" i="6"/>
  <c r="AA710" i="6"/>
  <c r="AF710" i="6" s="1"/>
  <c r="AA709" i="6"/>
  <c r="AF709" i="6" s="1"/>
  <c r="AA708" i="6"/>
  <c r="AA707" i="6"/>
  <c r="AA706" i="6"/>
  <c r="AF706" i="6" s="1"/>
  <c r="AA705" i="6"/>
  <c r="AA704" i="6"/>
  <c r="AA703" i="6"/>
  <c r="AA702" i="6"/>
  <c r="AF702" i="6" s="1"/>
  <c r="AA701" i="6"/>
  <c r="AF701" i="6" s="1"/>
  <c r="AA700" i="6"/>
  <c r="AA699" i="6"/>
  <c r="AA698" i="6"/>
  <c r="AF698" i="6" s="1"/>
  <c r="AA697" i="6"/>
  <c r="AA696" i="6"/>
  <c r="AA695" i="6"/>
  <c r="AA694" i="6"/>
  <c r="AF694" i="6" s="1"/>
  <c r="AA693" i="6"/>
  <c r="AF693" i="6" s="1"/>
  <c r="AA692" i="6"/>
  <c r="AA691" i="6"/>
  <c r="AA690" i="6"/>
  <c r="AF690" i="6" s="1"/>
  <c r="AA689" i="6"/>
  <c r="AA688" i="6"/>
  <c r="AA687" i="6"/>
  <c r="AA686" i="6"/>
  <c r="AF686" i="6" s="1"/>
  <c r="AA685" i="6"/>
  <c r="AF685" i="6" s="1"/>
  <c r="AA684" i="6"/>
  <c r="AA683" i="6"/>
  <c r="AA682" i="6"/>
  <c r="AF682" i="6" s="1"/>
  <c r="AA681" i="6"/>
  <c r="AA680" i="6"/>
  <c r="AA679" i="6"/>
  <c r="AA678" i="6"/>
  <c r="AF678" i="6" s="1"/>
  <c r="AA677" i="6"/>
  <c r="AF677" i="6" s="1"/>
  <c r="AA676" i="6"/>
  <c r="AA675" i="6"/>
  <c r="AA674" i="6"/>
  <c r="AF674" i="6" s="1"/>
  <c r="AA673" i="6"/>
  <c r="AA672" i="6"/>
  <c r="AA671" i="6"/>
  <c r="AA670" i="6"/>
  <c r="AF670" i="6" s="1"/>
  <c r="AA669" i="6"/>
  <c r="AF669" i="6" s="1"/>
  <c r="AA668" i="6"/>
  <c r="AA667" i="6"/>
  <c r="AA666" i="6"/>
  <c r="AF666" i="6" s="1"/>
  <c r="AA665" i="6"/>
  <c r="AA664" i="6"/>
  <c r="AA663" i="6"/>
  <c r="AA662" i="6"/>
  <c r="AF662" i="6" s="1"/>
  <c r="AA661" i="6"/>
  <c r="AF661" i="6" s="1"/>
  <c r="AA660" i="6"/>
  <c r="AA659" i="6"/>
  <c r="AA658" i="6"/>
  <c r="AF658" i="6" s="1"/>
  <c r="AA657" i="6"/>
  <c r="AA656" i="6"/>
  <c r="AA655" i="6"/>
  <c r="AA654" i="6"/>
  <c r="AF654" i="6" s="1"/>
  <c r="AA653" i="6"/>
  <c r="AF653" i="6" s="1"/>
  <c r="AA652" i="6"/>
  <c r="AA651" i="6"/>
  <c r="AA650" i="6"/>
  <c r="AF650" i="6" s="1"/>
  <c r="AA649" i="6"/>
  <c r="AA648" i="6"/>
  <c r="AA647" i="6"/>
  <c r="AA646" i="6"/>
  <c r="AF646" i="6" s="1"/>
  <c r="AA645" i="6"/>
  <c r="AF645" i="6" s="1"/>
  <c r="AA644" i="6"/>
  <c r="AA643" i="6"/>
  <c r="AA642" i="6"/>
  <c r="AF642" i="6" s="1"/>
  <c r="AA641" i="6"/>
  <c r="AA640" i="6"/>
  <c r="AA639" i="6"/>
  <c r="AA638" i="6"/>
  <c r="AF638" i="6" s="1"/>
  <c r="AA637" i="6"/>
  <c r="AF637" i="6" s="1"/>
  <c r="AA636" i="6"/>
  <c r="AA635" i="6"/>
  <c r="AA634" i="6"/>
  <c r="AF634" i="6" s="1"/>
  <c r="AA633" i="6"/>
  <c r="AA632" i="6"/>
  <c r="AA631" i="6"/>
  <c r="AA630" i="6"/>
  <c r="AF630" i="6" s="1"/>
  <c r="AA629" i="6"/>
  <c r="AF629" i="6" s="1"/>
  <c r="AA628" i="6"/>
  <c r="AF628" i="6" s="1"/>
  <c r="AA627" i="6"/>
  <c r="AA626" i="6"/>
  <c r="AF626" i="6" s="1"/>
  <c r="AA625" i="6"/>
  <c r="AA624" i="6"/>
  <c r="AA623" i="6"/>
  <c r="AA622" i="6"/>
  <c r="AF622" i="6" s="1"/>
  <c r="AA621" i="6"/>
  <c r="AF621" i="6" s="1"/>
  <c r="AA620" i="6"/>
  <c r="AA619" i="6"/>
  <c r="AA618" i="6"/>
  <c r="AF618" i="6" s="1"/>
  <c r="AA617" i="6"/>
  <c r="AA616" i="6"/>
  <c r="AA615" i="6"/>
  <c r="AA614" i="6"/>
  <c r="AF614" i="6" s="1"/>
  <c r="AA613" i="6"/>
  <c r="AF613" i="6" s="1"/>
  <c r="AA612" i="6"/>
  <c r="AA611" i="6"/>
  <c r="AA610" i="6"/>
  <c r="AF610" i="6" s="1"/>
  <c r="AA609" i="6"/>
  <c r="AA608" i="6"/>
  <c r="AA607" i="6"/>
  <c r="AA606" i="6"/>
  <c r="AF606" i="6" s="1"/>
  <c r="AA605" i="6"/>
  <c r="AF605" i="6" s="1"/>
  <c r="AA604" i="6"/>
  <c r="AA603" i="6"/>
  <c r="AA602" i="6"/>
  <c r="AF602" i="6" s="1"/>
  <c r="AA601" i="6"/>
  <c r="AA600" i="6"/>
  <c r="AA599" i="6"/>
  <c r="AA598" i="6"/>
  <c r="AF598" i="6" s="1"/>
  <c r="AA597" i="6"/>
  <c r="AF597" i="6" s="1"/>
  <c r="AA596" i="6"/>
  <c r="AA595" i="6"/>
  <c r="AA594" i="6"/>
  <c r="AF594" i="6" s="1"/>
  <c r="AA593" i="6"/>
  <c r="AA592" i="6"/>
  <c r="AA591" i="6"/>
  <c r="AA590" i="6"/>
  <c r="AF590" i="6" s="1"/>
  <c r="AA589" i="6"/>
  <c r="AF589" i="6" s="1"/>
  <c r="AA588" i="6"/>
  <c r="AA587" i="6"/>
  <c r="AA586" i="6"/>
  <c r="AF586" i="6" s="1"/>
  <c r="AA585" i="6"/>
  <c r="AA584" i="6"/>
  <c r="AA583" i="6"/>
  <c r="AA582" i="6"/>
  <c r="AF582" i="6" s="1"/>
  <c r="AA581" i="6"/>
  <c r="AF581" i="6" s="1"/>
  <c r="AA580" i="6"/>
  <c r="AA579" i="6"/>
  <c r="AA578" i="6"/>
  <c r="AF578" i="6" s="1"/>
  <c r="AA577" i="6"/>
  <c r="AA576" i="6"/>
  <c r="AA575" i="6"/>
  <c r="AA574" i="6"/>
  <c r="AF574" i="6" s="1"/>
  <c r="AA573" i="6"/>
  <c r="AF573" i="6" s="1"/>
  <c r="AA572" i="6"/>
  <c r="AA571" i="6"/>
  <c r="AA570" i="6"/>
  <c r="AF570" i="6" s="1"/>
  <c r="AA569" i="6"/>
  <c r="AA568" i="6"/>
  <c r="AA567" i="6"/>
  <c r="AA566" i="6"/>
  <c r="AF566" i="6" s="1"/>
  <c r="AA565" i="6"/>
  <c r="AF565" i="6" s="1"/>
  <c r="AA564" i="6"/>
  <c r="AA563" i="6"/>
  <c r="AA562" i="6"/>
  <c r="AF562" i="6" s="1"/>
  <c r="AA561" i="6"/>
  <c r="AA560" i="6"/>
  <c r="AA559" i="6"/>
  <c r="AA558" i="6"/>
  <c r="AF558" i="6" s="1"/>
  <c r="AA557" i="6"/>
  <c r="AF557" i="6" s="1"/>
  <c r="AA556" i="6"/>
  <c r="AA555" i="6"/>
  <c r="AA554" i="6"/>
  <c r="AF554" i="6" s="1"/>
  <c r="AA553" i="6"/>
  <c r="AA552" i="6"/>
  <c r="AA551" i="6"/>
  <c r="AA550" i="6"/>
  <c r="AF550" i="6" s="1"/>
  <c r="AA549" i="6"/>
  <c r="AF549" i="6" s="1"/>
  <c r="AA548" i="6"/>
  <c r="AA547" i="6"/>
  <c r="AA546" i="6"/>
  <c r="AF546" i="6" s="1"/>
  <c r="AA545" i="6"/>
  <c r="AA544" i="6"/>
  <c r="AA543" i="6"/>
  <c r="AA542" i="6"/>
  <c r="AF542" i="6" s="1"/>
  <c r="AA541" i="6"/>
  <c r="AF541" i="6" s="1"/>
  <c r="AA540" i="6"/>
  <c r="AA539" i="6"/>
  <c r="AA538" i="6"/>
  <c r="AF538" i="6" s="1"/>
  <c r="AA537" i="6"/>
  <c r="AA536" i="6"/>
  <c r="AA535" i="6"/>
  <c r="AA534" i="6"/>
  <c r="AF534" i="6" s="1"/>
  <c r="AA533" i="6"/>
  <c r="AF533" i="6" s="1"/>
  <c r="AA532" i="6"/>
  <c r="AA531" i="6"/>
  <c r="AA530" i="6"/>
  <c r="AF530" i="6" s="1"/>
  <c r="AA529" i="6"/>
  <c r="AA528" i="6"/>
  <c r="AA527" i="6"/>
  <c r="AA526" i="6"/>
  <c r="AF526" i="6" s="1"/>
  <c r="AA525" i="6"/>
  <c r="AF525" i="6" s="1"/>
  <c r="AA524" i="6"/>
  <c r="AA523" i="6"/>
  <c r="AA522" i="6"/>
  <c r="AF522" i="6" s="1"/>
  <c r="AA521" i="6"/>
  <c r="AA520" i="6"/>
  <c r="AA519" i="6"/>
  <c r="AA518" i="6"/>
  <c r="AF518" i="6" s="1"/>
  <c r="AA517" i="6"/>
  <c r="AF517" i="6" s="1"/>
  <c r="AA516" i="6"/>
  <c r="AA515" i="6"/>
  <c r="AA514" i="6"/>
  <c r="AF514" i="6" s="1"/>
  <c r="AA513" i="6"/>
  <c r="AA512" i="6"/>
  <c r="AA511" i="6"/>
  <c r="AA510" i="6"/>
  <c r="AF510" i="6" s="1"/>
  <c r="AA509" i="6"/>
  <c r="AF509" i="6" s="1"/>
  <c r="AA508" i="6"/>
  <c r="AA507" i="6"/>
  <c r="AA506" i="6"/>
  <c r="AF506" i="6" s="1"/>
  <c r="AA505" i="6"/>
  <c r="AA504" i="6"/>
  <c r="AA503" i="6"/>
  <c r="AA502" i="6"/>
  <c r="AF502" i="6" s="1"/>
  <c r="AA501" i="6"/>
  <c r="AF501" i="6" s="1"/>
  <c r="AA500" i="6"/>
  <c r="AA499" i="6"/>
  <c r="AA498" i="6"/>
  <c r="AF498" i="6" s="1"/>
  <c r="AA497" i="6"/>
  <c r="AA496" i="6"/>
  <c r="AA495" i="6"/>
  <c r="AA494" i="6"/>
  <c r="AF494" i="6" s="1"/>
  <c r="AA493" i="6"/>
  <c r="AF493" i="6" s="1"/>
  <c r="AA492" i="6"/>
  <c r="AA491" i="6"/>
  <c r="AA490" i="6"/>
  <c r="AF490" i="6" s="1"/>
  <c r="AA489" i="6"/>
  <c r="AA488" i="6"/>
  <c r="AA487" i="6"/>
  <c r="AA486" i="6"/>
  <c r="AF486" i="6" s="1"/>
  <c r="AA485" i="6"/>
  <c r="AF485" i="6" s="1"/>
  <c r="AA484" i="6"/>
  <c r="AA483" i="6"/>
  <c r="AA482" i="6"/>
  <c r="AF482" i="6" s="1"/>
  <c r="AA481" i="6"/>
  <c r="AA480" i="6"/>
  <c r="AA479" i="6"/>
  <c r="AA478" i="6"/>
  <c r="AF478" i="6" s="1"/>
  <c r="AA477" i="6"/>
  <c r="AF477" i="6" s="1"/>
  <c r="AA476" i="6"/>
  <c r="AA475" i="6"/>
  <c r="AA474" i="6"/>
  <c r="AF474" i="6" s="1"/>
  <c r="AA473" i="6"/>
  <c r="AA472" i="6"/>
  <c r="AA471" i="6"/>
  <c r="AA470" i="6"/>
  <c r="AF470" i="6" s="1"/>
  <c r="AA469" i="6"/>
  <c r="AF469" i="6" s="1"/>
  <c r="AA468" i="6"/>
  <c r="AA467" i="6"/>
  <c r="AA466" i="6"/>
  <c r="AF466" i="6" s="1"/>
  <c r="AA465" i="6"/>
  <c r="AA464" i="6"/>
  <c r="AA463" i="6"/>
  <c r="AA462" i="6"/>
  <c r="AF462" i="6" s="1"/>
  <c r="AA461" i="6"/>
  <c r="AF461" i="6" s="1"/>
  <c r="AA460" i="6"/>
  <c r="AA459" i="6"/>
  <c r="AA458" i="6"/>
  <c r="AF458" i="6" s="1"/>
  <c r="AA457" i="6"/>
  <c r="AA456" i="6"/>
  <c r="AA455" i="6"/>
  <c r="AA454" i="6"/>
  <c r="AF454" i="6" s="1"/>
  <c r="AA453" i="6"/>
  <c r="AF453" i="6" s="1"/>
  <c r="AA452" i="6"/>
  <c r="AA451" i="6"/>
  <c r="AA450" i="6"/>
  <c r="AF450" i="6" s="1"/>
  <c r="AA449" i="6"/>
  <c r="AA448" i="6"/>
  <c r="AA447" i="6"/>
  <c r="AA446" i="6"/>
  <c r="AF446" i="6" s="1"/>
  <c r="AA445" i="6"/>
  <c r="AF445" i="6" s="1"/>
  <c r="AA444" i="6"/>
  <c r="AA443" i="6"/>
  <c r="AA442" i="6"/>
  <c r="AF442" i="6" s="1"/>
  <c r="AA441" i="6"/>
  <c r="AA440" i="6"/>
  <c r="AA439" i="6"/>
  <c r="AA438" i="6"/>
  <c r="AF438" i="6" s="1"/>
  <c r="AA437" i="6"/>
  <c r="AF437" i="6" s="1"/>
  <c r="AA436" i="6"/>
  <c r="AA435" i="6"/>
  <c r="AA434" i="6"/>
  <c r="AF434" i="6" s="1"/>
  <c r="AA433" i="6"/>
  <c r="AA432" i="6"/>
  <c r="AA431" i="6"/>
  <c r="AA430" i="6"/>
  <c r="AF430" i="6" s="1"/>
  <c r="AA429" i="6"/>
  <c r="AF429" i="6" s="1"/>
  <c r="AA428" i="6"/>
  <c r="AA427" i="6"/>
  <c r="AA426" i="6"/>
  <c r="AF426" i="6" s="1"/>
  <c r="AA425" i="6"/>
  <c r="AA424" i="6"/>
  <c r="AA423" i="6"/>
  <c r="AA422" i="6"/>
  <c r="AF422" i="6" s="1"/>
  <c r="AA421" i="6"/>
  <c r="AF421" i="6" s="1"/>
  <c r="AA420" i="6"/>
  <c r="AA419" i="6"/>
  <c r="AA418" i="6"/>
  <c r="AF418" i="6" s="1"/>
  <c r="AA417" i="6"/>
  <c r="AA416" i="6"/>
  <c r="AA415" i="6"/>
  <c r="AA414" i="6"/>
  <c r="AF414" i="6" s="1"/>
  <c r="AA413" i="6"/>
  <c r="AF413" i="6" s="1"/>
  <c r="AA412" i="6"/>
  <c r="AA411" i="6"/>
  <c r="AA410" i="6"/>
  <c r="AF410" i="6" s="1"/>
  <c r="AA409" i="6"/>
  <c r="AA408" i="6"/>
  <c r="AA407" i="6"/>
  <c r="AA406" i="6"/>
  <c r="AF406" i="6" s="1"/>
  <c r="AA405" i="6"/>
  <c r="AF405" i="6" s="1"/>
  <c r="AA404" i="6"/>
  <c r="AA403" i="6"/>
  <c r="AA402" i="6"/>
  <c r="AF402" i="6" s="1"/>
  <c r="AA401" i="6"/>
  <c r="AA400" i="6"/>
  <c r="AA399" i="6"/>
  <c r="AA398" i="6"/>
  <c r="AF398" i="6" s="1"/>
  <c r="AA397" i="6"/>
  <c r="AF397" i="6" s="1"/>
  <c r="AA396" i="6"/>
  <c r="AA395" i="6"/>
  <c r="AA394" i="6"/>
  <c r="AF394" i="6" s="1"/>
  <c r="AA393" i="6"/>
  <c r="AA392" i="6"/>
  <c r="AA391" i="6"/>
  <c r="AA390" i="6"/>
  <c r="AF390" i="6" s="1"/>
  <c r="AA389" i="6"/>
  <c r="AF389" i="6" s="1"/>
  <c r="AA388" i="6"/>
  <c r="AA387" i="6"/>
  <c r="AA386" i="6"/>
  <c r="AF386" i="6" s="1"/>
  <c r="AA385" i="6"/>
  <c r="AA384" i="6"/>
  <c r="AA383" i="6"/>
  <c r="AA382" i="6"/>
  <c r="AF382" i="6" s="1"/>
  <c r="AA381" i="6"/>
  <c r="AF381" i="6" s="1"/>
  <c r="AA380" i="6"/>
  <c r="AA379" i="6"/>
  <c r="AA378" i="6"/>
  <c r="AF378" i="6" s="1"/>
  <c r="AA377" i="6"/>
  <c r="AA376" i="6"/>
  <c r="AA375" i="6"/>
  <c r="AA374" i="6"/>
  <c r="AF374" i="6" s="1"/>
  <c r="AA373" i="6"/>
  <c r="AF373" i="6" s="1"/>
  <c r="AA372" i="6"/>
  <c r="AA371" i="6"/>
  <c r="AA370" i="6"/>
  <c r="AF370" i="6" s="1"/>
  <c r="AA369" i="6"/>
  <c r="AA368" i="6"/>
  <c r="AA367" i="6"/>
  <c r="AA366" i="6"/>
  <c r="AF366" i="6" s="1"/>
  <c r="AA365" i="6"/>
  <c r="AF365" i="6" s="1"/>
  <c r="AA364" i="6"/>
  <c r="AA363" i="6"/>
  <c r="AA362" i="6"/>
  <c r="AF362" i="6" s="1"/>
  <c r="AA361" i="6"/>
  <c r="AA360" i="6"/>
  <c r="AA359" i="6"/>
  <c r="AA358" i="6"/>
  <c r="AF358" i="6" s="1"/>
  <c r="AA357" i="6"/>
  <c r="AF357" i="6" s="1"/>
  <c r="AA356" i="6"/>
  <c r="AA355" i="6"/>
  <c r="AA354" i="6"/>
  <c r="AF354" i="6" s="1"/>
  <c r="AA353" i="6"/>
  <c r="AA352" i="6"/>
  <c r="AA351" i="6"/>
  <c r="AA350" i="6"/>
  <c r="AF350" i="6" s="1"/>
  <c r="AA349" i="6"/>
  <c r="AF349" i="6" s="1"/>
  <c r="AA348" i="6"/>
  <c r="AA347" i="6"/>
  <c r="AA346" i="6"/>
  <c r="AF346" i="6" s="1"/>
  <c r="AA345" i="6"/>
  <c r="AA344" i="6"/>
  <c r="AA343" i="6"/>
  <c r="AA342" i="6"/>
  <c r="AF342" i="6" s="1"/>
  <c r="AA341" i="6"/>
  <c r="AF341" i="6" s="1"/>
  <c r="AA340" i="6"/>
  <c r="AA339" i="6"/>
  <c r="AA338" i="6"/>
  <c r="AF338" i="6" s="1"/>
  <c r="AA337" i="6"/>
  <c r="AA336" i="6"/>
  <c r="AA335" i="6"/>
  <c r="AA334" i="6"/>
  <c r="AF334" i="6" s="1"/>
  <c r="AA333" i="6"/>
  <c r="AF333" i="6" s="1"/>
  <c r="AA332" i="6"/>
  <c r="AA331" i="6"/>
  <c r="AA330" i="6"/>
  <c r="AF330" i="6" s="1"/>
  <c r="AA329" i="6"/>
  <c r="AA328" i="6"/>
  <c r="AA327" i="6"/>
  <c r="AA326" i="6"/>
  <c r="AF326" i="6" s="1"/>
  <c r="AA325" i="6"/>
  <c r="AF325" i="6" s="1"/>
  <c r="AA324" i="6"/>
  <c r="AA323" i="6"/>
  <c r="AA322" i="6"/>
  <c r="AF322" i="6" s="1"/>
  <c r="AA321" i="6"/>
  <c r="AA320" i="6"/>
  <c r="AA319" i="6"/>
  <c r="AA318" i="6"/>
  <c r="AF318" i="6" s="1"/>
  <c r="AA317" i="6"/>
  <c r="AF317" i="6" s="1"/>
  <c r="AA316" i="6"/>
  <c r="AA315" i="6"/>
  <c r="AA314" i="6"/>
  <c r="AF314" i="6" s="1"/>
  <c r="AA313" i="6"/>
  <c r="AA312" i="6"/>
  <c r="AA311" i="6"/>
  <c r="AA310" i="6"/>
  <c r="AF310" i="6" s="1"/>
  <c r="AA309" i="6"/>
  <c r="AF309" i="6" s="1"/>
  <c r="AA308" i="6"/>
  <c r="AA307" i="6"/>
  <c r="AA306" i="6"/>
  <c r="AF306" i="6" s="1"/>
  <c r="AA305" i="6"/>
  <c r="AA304" i="6"/>
  <c r="AA303" i="6"/>
  <c r="AA302" i="6"/>
  <c r="AF302" i="6" s="1"/>
  <c r="AA301" i="6"/>
  <c r="AF301" i="6" s="1"/>
  <c r="AA300" i="6"/>
  <c r="AA299" i="6"/>
  <c r="AA298" i="6"/>
  <c r="AF298" i="6" s="1"/>
  <c r="AA297" i="6"/>
  <c r="AA296" i="6"/>
  <c r="AA295" i="6"/>
  <c r="AA294" i="6"/>
  <c r="AF294" i="6" s="1"/>
  <c r="AA293" i="6"/>
  <c r="AF293" i="6" s="1"/>
  <c r="AA292" i="6"/>
  <c r="AA291" i="6"/>
  <c r="AA290" i="6"/>
  <c r="AF290" i="6" s="1"/>
  <c r="AA289" i="6"/>
  <c r="AA288" i="6"/>
  <c r="AA287" i="6"/>
  <c r="AF287" i="6" s="1"/>
  <c r="AA286" i="6"/>
  <c r="AF286" i="6" s="1"/>
  <c r="AA285" i="6"/>
  <c r="AF285" i="6" s="1"/>
  <c r="AA284" i="6"/>
  <c r="AA283" i="6"/>
  <c r="AA282" i="6"/>
  <c r="AF282" i="6" s="1"/>
  <c r="AA281" i="6"/>
  <c r="AA280" i="6"/>
  <c r="AF280" i="6" s="1"/>
  <c r="AA279" i="6"/>
  <c r="AA278" i="6"/>
  <c r="AF278" i="6" s="1"/>
  <c r="AA277" i="6"/>
  <c r="AF277" i="6" s="1"/>
  <c r="AA276" i="6"/>
  <c r="AA275" i="6"/>
  <c r="AA274" i="6"/>
  <c r="AF274" i="6" s="1"/>
  <c r="AA273" i="6"/>
  <c r="AA272" i="6"/>
  <c r="AA271" i="6"/>
  <c r="AA270" i="6"/>
  <c r="AF270" i="6" s="1"/>
  <c r="AA269" i="6"/>
  <c r="AF269" i="6" s="1"/>
  <c r="AA268" i="6"/>
  <c r="AA267" i="6"/>
  <c r="AA266" i="6"/>
  <c r="AF266" i="6" s="1"/>
  <c r="AA265" i="6"/>
  <c r="AA264" i="6"/>
  <c r="AA263" i="6"/>
  <c r="AA262" i="6"/>
  <c r="AF262" i="6" s="1"/>
  <c r="AA261" i="6"/>
  <c r="AF261" i="6" s="1"/>
  <c r="AA260" i="6"/>
  <c r="AA259" i="6"/>
  <c r="AA258" i="6"/>
  <c r="AF258" i="6" s="1"/>
  <c r="AA257" i="6"/>
  <c r="AA256" i="6"/>
  <c r="AA255" i="6"/>
  <c r="AA254" i="6"/>
  <c r="AF254" i="6" s="1"/>
  <c r="AA253" i="6"/>
  <c r="AF253" i="6" s="1"/>
  <c r="AA252" i="6"/>
  <c r="AA251" i="6"/>
  <c r="AA250" i="6"/>
  <c r="AF250" i="6" s="1"/>
  <c r="AA249" i="6"/>
  <c r="AA248" i="6"/>
  <c r="AA247" i="6"/>
  <c r="AA246" i="6"/>
  <c r="AF246" i="6" s="1"/>
  <c r="AA245" i="6"/>
  <c r="AF245" i="6" s="1"/>
  <c r="AA244" i="6"/>
  <c r="AA243" i="6"/>
  <c r="AA242" i="6"/>
  <c r="AF242" i="6" s="1"/>
  <c r="AA241" i="6"/>
  <c r="AA240" i="6"/>
  <c r="AA239" i="6"/>
  <c r="AA238" i="6"/>
  <c r="AF238" i="6" s="1"/>
  <c r="AA237" i="6"/>
  <c r="AF237" i="6" s="1"/>
  <c r="AA236" i="6"/>
  <c r="AA235" i="6"/>
  <c r="AA234" i="6"/>
  <c r="AF234" i="6" s="1"/>
  <c r="AA233" i="6"/>
  <c r="AA232" i="6"/>
  <c r="AA231" i="6"/>
  <c r="AA230" i="6"/>
  <c r="AF230" i="6" s="1"/>
  <c r="AA229" i="6"/>
  <c r="AF229" i="6" s="1"/>
  <c r="AA228" i="6"/>
  <c r="AA227" i="6"/>
  <c r="AA226" i="6"/>
  <c r="AF226" i="6" s="1"/>
  <c r="AA225" i="6"/>
  <c r="AA224" i="6"/>
  <c r="AA223" i="6"/>
  <c r="AA222" i="6"/>
  <c r="AF222" i="6" s="1"/>
  <c r="AA221" i="6"/>
  <c r="AF221" i="6" s="1"/>
  <c r="AA220" i="6"/>
  <c r="AA219" i="6"/>
  <c r="AA218" i="6"/>
  <c r="AF218" i="6" s="1"/>
  <c r="AA217" i="6"/>
  <c r="AA216" i="6"/>
  <c r="AF216" i="6" s="1"/>
  <c r="AA215" i="6"/>
  <c r="AA214" i="6"/>
  <c r="AF214" i="6" s="1"/>
  <c r="AA213" i="6"/>
  <c r="AF213" i="6" s="1"/>
  <c r="AA212" i="6"/>
  <c r="AA211" i="6"/>
  <c r="AA210" i="6"/>
  <c r="AF210" i="6" s="1"/>
  <c r="AA209" i="6"/>
  <c r="AA208" i="6"/>
  <c r="AA207" i="6"/>
  <c r="AA206" i="6"/>
  <c r="AF206" i="6" s="1"/>
  <c r="AA205" i="6"/>
  <c r="AF205" i="6" s="1"/>
  <c r="AA204" i="6"/>
  <c r="AA203" i="6"/>
  <c r="AA202" i="6"/>
  <c r="AF202" i="6" s="1"/>
  <c r="AA201" i="6"/>
  <c r="AA200" i="6"/>
  <c r="AA199" i="6"/>
  <c r="AA198" i="6"/>
  <c r="AF198" i="6" s="1"/>
  <c r="AA197" i="6"/>
  <c r="AF197" i="6" s="1"/>
  <c r="AA196" i="6"/>
  <c r="AA195" i="6"/>
  <c r="AA194" i="6"/>
  <c r="AF194" i="6" s="1"/>
  <c r="AA193" i="6"/>
  <c r="AA192" i="6"/>
  <c r="AA191" i="6"/>
  <c r="AA190" i="6"/>
  <c r="AF190" i="6" s="1"/>
  <c r="AA189" i="6"/>
  <c r="AF189" i="6" s="1"/>
  <c r="AA188" i="6"/>
  <c r="AA187" i="6"/>
  <c r="AA186" i="6"/>
  <c r="AF186" i="6" s="1"/>
  <c r="AA185" i="6"/>
  <c r="AA184" i="6"/>
  <c r="AA183" i="6"/>
  <c r="AA182" i="6"/>
  <c r="AF182" i="6" s="1"/>
  <c r="AA181" i="6"/>
  <c r="AF181" i="6" s="1"/>
  <c r="AA180" i="6"/>
  <c r="AA179" i="6"/>
  <c r="AA178" i="6"/>
  <c r="AF178" i="6" s="1"/>
  <c r="AA177" i="6"/>
  <c r="AA176" i="6"/>
  <c r="AA175" i="6"/>
  <c r="AA174" i="6"/>
  <c r="AF174" i="6" s="1"/>
  <c r="AA173" i="6"/>
  <c r="AF173" i="6" s="1"/>
  <c r="AA172" i="6"/>
  <c r="AA171" i="6"/>
  <c r="AA170" i="6"/>
  <c r="AF170" i="6" s="1"/>
  <c r="AA169" i="6"/>
  <c r="AA168" i="6"/>
  <c r="AA167" i="6"/>
  <c r="AA166" i="6"/>
  <c r="AF166" i="6" s="1"/>
  <c r="AA165" i="6"/>
  <c r="AF165" i="6" s="1"/>
  <c r="AA164" i="6"/>
  <c r="AA163" i="6"/>
  <c r="AA162" i="6"/>
  <c r="AF162" i="6" s="1"/>
  <c r="AA161" i="6"/>
  <c r="AA160" i="6"/>
  <c r="AA159" i="6"/>
  <c r="AA158" i="6"/>
  <c r="AF158" i="6" s="1"/>
  <c r="AA157" i="6"/>
  <c r="AF157" i="6" s="1"/>
  <c r="AA156" i="6"/>
  <c r="AA155" i="6"/>
  <c r="AA154" i="6"/>
  <c r="AF154" i="6" s="1"/>
  <c r="AA153" i="6"/>
  <c r="AA152" i="6"/>
  <c r="AA151" i="6"/>
  <c r="AA150" i="6"/>
  <c r="AF150" i="6" s="1"/>
  <c r="AA149" i="6"/>
  <c r="AF149" i="6" s="1"/>
  <c r="AA148" i="6"/>
  <c r="AA147" i="6"/>
  <c r="AA146" i="6"/>
  <c r="AF146" i="6" s="1"/>
  <c r="AA145" i="6"/>
  <c r="AA144" i="6"/>
  <c r="AA143" i="6"/>
  <c r="AA142" i="6"/>
  <c r="AF142" i="6" s="1"/>
  <c r="AA141" i="6"/>
  <c r="AF141" i="6" s="1"/>
  <c r="AA140" i="6"/>
  <c r="AA139" i="6"/>
  <c r="AA138" i="6"/>
  <c r="AF138" i="6" s="1"/>
  <c r="AA137" i="6"/>
  <c r="AA136" i="6"/>
  <c r="AA135" i="6"/>
  <c r="AA134" i="6"/>
  <c r="AF134" i="6" s="1"/>
  <c r="AA133" i="6"/>
  <c r="AF133" i="6" s="1"/>
  <c r="AA132" i="6"/>
  <c r="AA131" i="6"/>
  <c r="AA130" i="6"/>
  <c r="AF130" i="6" s="1"/>
  <c r="AA129" i="6"/>
  <c r="AA128" i="6"/>
  <c r="AA127" i="6"/>
  <c r="AA126" i="6"/>
  <c r="AF126" i="6" s="1"/>
  <c r="AA125" i="6"/>
  <c r="AF125" i="6" s="1"/>
  <c r="AA124" i="6"/>
  <c r="AA123" i="6"/>
  <c r="AA122" i="6"/>
  <c r="AF122" i="6" s="1"/>
  <c r="AA121" i="6"/>
  <c r="AA120" i="6"/>
  <c r="AA119" i="6"/>
  <c r="AA118" i="6"/>
  <c r="AF118" i="6" s="1"/>
  <c r="AA117" i="6"/>
  <c r="AF117" i="6" s="1"/>
  <c r="AA116" i="6"/>
  <c r="AA115" i="6"/>
  <c r="AA114" i="6"/>
  <c r="AF114" i="6" s="1"/>
  <c r="AA113" i="6"/>
  <c r="AA112" i="6"/>
  <c r="AA111" i="6"/>
  <c r="AA110" i="6"/>
  <c r="AF110" i="6" s="1"/>
  <c r="AA109" i="6"/>
  <c r="AF109" i="6" s="1"/>
  <c r="AA108" i="6"/>
  <c r="AA107" i="6"/>
  <c r="AA106" i="6"/>
  <c r="AF106" i="6" s="1"/>
  <c r="AA105" i="6"/>
  <c r="AF105" i="6" s="1"/>
  <c r="AA104" i="6"/>
  <c r="AA103" i="6"/>
  <c r="AA102" i="6"/>
  <c r="AF102" i="6" s="1"/>
  <c r="AA101" i="6"/>
  <c r="AF101" i="6" s="1"/>
  <c r="AA100" i="6"/>
  <c r="AA99" i="6"/>
  <c r="AA98" i="6"/>
  <c r="AF98" i="6" s="1"/>
  <c r="AA97" i="6"/>
  <c r="AA96" i="6"/>
  <c r="AA95" i="6"/>
  <c r="AA94" i="6"/>
  <c r="AF94" i="6" s="1"/>
  <c r="AA93" i="6"/>
  <c r="AF93" i="6" s="1"/>
  <c r="AA92" i="6"/>
  <c r="AA91" i="6"/>
  <c r="AA90" i="6"/>
  <c r="AF90" i="6" s="1"/>
  <c r="AA89" i="6"/>
  <c r="AF89" i="6" s="1"/>
  <c r="AA88" i="6"/>
  <c r="AA87" i="6"/>
  <c r="AA86" i="6"/>
  <c r="AF86" i="6" s="1"/>
  <c r="AA85" i="6"/>
  <c r="AF85" i="6" s="1"/>
  <c r="AA84" i="6"/>
  <c r="AF84" i="6" s="1"/>
  <c r="AA83" i="6"/>
  <c r="AA82" i="6"/>
  <c r="AF82" i="6" s="1"/>
  <c r="AA81" i="6"/>
  <c r="AF81" i="6" s="1"/>
  <c r="AA80" i="6"/>
  <c r="AA79" i="6"/>
  <c r="AA78" i="6"/>
  <c r="AF78" i="6" s="1"/>
  <c r="AA77" i="6"/>
  <c r="AF77" i="6" s="1"/>
  <c r="AA76" i="6"/>
  <c r="AA75" i="6"/>
  <c r="AA74" i="6"/>
  <c r="AF74" i="6" s="1"/>
  <c r="AA73" i="6"/>
  <c r="AA72" i="6"/>
  <c r="AA71" i="6"/>
  <c r="AA70" i="6"/>
  <c r="AF70" i="6" s="1"/>
  <c r="AA69" i="6"/>
  <c r="AF69" i="6" s="1"/>
  <c r="AA68" i="6"/>
  <c r="AA67" i="6"/>
  <c r="AA66" i="6"/>
  <c r="AF66" i="6" s="1"/>
  <c r="AA65" i="6"/>
  <c r="AF65" i="6" s="1"/>
  <c r="AA64" i="6"/>
  <c r="AA63" i="6"/>
  <c r="AA62" i="6"/>
  <c r="AF62" i="6" s="1"/>
  <c r="AA61" i="6"/>
  <c r="AF61" i="6" s="1"/>
  <c r="AA60" i="6"/>
  <c r="AA59" i="6"/>
  <c r="AA58" i="6"/>
  <c r="AF58" i="6" s="1"/>
  <c r="AA57" i="6"/>
  <c r="AF57" i="6" s="1"/>
  <c r="AA56" i="6"/>
  <c r="AA55" i="6"/>
  <c r="AA54" i="6"/>
  <c r="AF54" i="6" s="1"/>
  <c r="AA53" i="6"/>
  <c r="AF53" i="6" s="1"/>
  <c r="AA52" i="6"/>
  <c r="AA51" i="6"/>
  <c r="AA50" i="6"/>
  <c r="AF50" i="6" s="1"/>
  <c r="AA49" i="6"/>
  <c r="AA48" i="6"/>
  <c r="AA47" i="6"/>
  <c r="AA46" i="6"/>
  <c r="AF46" i="6" s="1"/>
  <c r="AA45" i="6"/>
  <c r="AF45" i="6" s="1"/>
  <c r="AA44" i="6"/>
  <c r="AA43" i="6"/>
  <c r="AA42" i="6"/>
  <c r="AF42" i="6" s="1"/>
  <c r="AA41" i="6"/>
  <c r="AF41" i="6" s="1"/>
  <c r="AA40" i="6"/>
  <c r="AA39" i="6"/>
  <c r="AA38" i="6"/>
  <c r="AF38" i="6" s="1"/>
  <c r="AA37" i="6"/>
  <c r="AF37" i="6" s="1"/>
  <c r="AA36" i="6"/>
  <c r="AA35" i="6"/>
  <c r="AA34" i="6"/>
  <c r="AF34" i="6" s="1"/>
  <c r="AA33" i="6"/>
  <c r="AF33" i="6" s="1"/>
  <c r="AA32" i="6"/>
  <c r="AA31" i="6"/>
  <c r="AA30" i="6"/>
  <c r="AF30" i="6" s="1"/>
  <c r="AA29" i="6"/>
  <c r="AA28" i="6"/>
  <c r="AA27" i="6"/>
  <c r="AA26" i="6"/>
  <c r="AF26" i="6" s="1"/>
  <c r="AA25" i="6"/>
  <c r="AF25" i="6" s="1"/>
  <c r="AA24" i="6"/>
  <c r="AA23" i="6"/>
  <c r="AA22" i="6"/>
  <c r="AF22" i="6" s="1"/>
  <c r="AA21" i="6"/>
  <c r="AA20" i="6"/>
  <c r="AA19" i="6"/>
  <c r="AA18" i="6"/>
  <c r="AF18" i="6" s="1"/>
  <c r="AA17" i="6"/>
  <c r="AF17" i="6" s="1"/>
  <c r="AA16" i="6"/>
  <c r="AA15" i="6"/>
  <c r="Z1003" i="6"/>
  <c r="Z1002" i="6"/>
  <c r="Z1001" i="6"/>
  <c r="Z1000" i="6"/>
  <c r="Z999" i="6"/>
  <c r="Z998" i="6"/>
  <c r="Z997" i="6"/>
  <c r="Z996" i="6"/>
  <c r="Z995" i="6"/>
  <c r="Z994" i="6"/>
  <c r="Z993" i="6"/>
  <c r="Z992" i="6"/>
  <c r="Z991" i="6"/>
  <c r="Z990" i="6"/>
  <c r="Z989" i="6"/>
  <c r="Z988" i="6"/>
  <c r="Z987" i="6"/>
  <c r="Z986" i="6"/>
  <c r="Z985" i="6"/>
  <c r="Z984" i="6"/>
  <c r="Z983" i="6"/>
  <c r="Z982" i="6"/>
  <c r="Z981" i="6"/>
  <c r="Z980" i="6"/>
  <c r="Z979" i="6"/>
  <c r="Z978" i="6"/>
  <c r="Z977" i="6"/>
  <c r="Z976" i="6"/>
  <c r="Z975" i="6"/>
  <c r="Z974" i="6"/>
  <c r="Z973" i="6"/>
  <c r="Z972" i="6"/>
  <c r="Z971" i="6"/>
  <c r="Z970" i="6"/>
  <c r="Z969" i="6"/>
  <c r="Z968" i="6"/>
  <c r="Z967" i="6"/>
  <c r="Z966" i="6"/>
  <c r="Z965" i="6"/>
  <c r="Z964" i="6"/>
  <c r="Z963" i="6"/>
  <c r="Z962" i="6"/>
  <c r="Z961" i="6"/>
  <c r="Z960" i="6"/>
  <c r="Z959" i="6"/>
  <c r="Z958" i="6"/>
  <c r="Z957" i="6"/>
  <c r="Z956" i="6"/>
  <c r="Z955" i="6"/>
  <c r="Z954" i="6"/>
  <c r="Z953" i="6"/>
  <c r="Z952" i="6"/>
  <c r="Z951" i="6"/>
  <c r="Z950" i="6"/>
  <c r="Z949" i="6"/>
  <c r="Z948" i="6"/>
  <c r="Z947" i="6"/>
  <c r="Z946" i="6"/>
  <c r="Z945" i="6"/>
  <c r="Z944" i="6"/>
  <c r="Z943" i="6"/>
  <c r="Z942" i="6"/>
  <c r="Z941" i="6"/>
  <c r="Z940" i="6"/>
  <c r="Z939" i="6"/>
  <c r="Z938" i="6"/>
  <c r="Z937" i="6"/>
  <c r="Z936" i="6"/>
  <c r="Z935" i="6"/>
  <c r="Z934" i="6"/>
  <c r="Z933" i="6"/>
  <c r="Z932" i="6"/>
  <c r="Z931" i="6"/>
  <c r="Z930" i="6"/>
  <c r="Z929" i="6"/>
  <c r="Z928" i="6"/>
  <c r="Z927" i="6"/>
  <c r="Z926" i="6"/>
  <c r="Z925" i="6"/>
  <c r="Z924" i="6"/>
  <c r="Z923" i="6"/>
  <c r="Z922" i="6"/>
  <c r="Z921" i="6"/>
  <c r="Z920" i="6"/>
  <c r="Z919" i="6"/>
  <c r="Z918" i="6"/>
  <c r="Z917" i="6"/>
  <c r="Z916" i="6"/>
  <c r="Z915" i="6"/>
  <c r="Z914" i="6"/>
  <c r="Z913" i="6"/>
  <c r="Z912" i="6"/>
  <c r="Z911" i="6"/>
  <c r="Z910" i="6"/>
  <c r="Z909" i="6"/>
  <c r="Z908" i="6"/>
  <c r="Z907" i="6"/>
  <c r="Z906" i="6"/>
  <c r="Z905" i="6"/>
  <c r="Z904" i="6"/>
  <c r="Z903" i="6"/>
  <c r="Z902" i="6"/>
  <c r="Z901" i="6"/>
  <c r="Z900" i="6"/>
  <c r="Z899" i="6"/>
  <c r="Z898" i="6"/>
  <c r="Z897" i="6"/>
  <c r="Z896" i="6"/>
  <c r="Z895" i="6"/>
  <c r="Z894" i="6"/>
  <c r="Z893" i="6"/>
  <c r="Z892" i="6"/>
  <c r="Z891" i="6"/>
  <c r="Z890" i="6"/>
  <c r="Z889" i="6"/>
  <c r="Z888" i="6"/>
  <c r="Z887" i="6"/>
  <c r="Z886" i="6"/>
  <c r="Z885" i="6"/>
  <c r="Z884" i="6"/>
  <c r="Z883" i="6"/>
  <c r="Z882" i="6"/>
  <c r="Z881" i="6"/>
  <c r="Z880" i="6"/>
  <c r="Z879" i="6"/>
  <c r="Z878" i="6"/>
  <c r="Z877" i="6"/>
  <c r="Z876" i="6"/>
  <c r="Z875" i="6"/>
  <c r="Z874" i="6"/>
  <c r="Z873" i="6"/>
  <c r="Z872" i="6"/>
  <c r="Z871" i="6"/>
  <c r="Z870" i="6"/>
  <c r="Z869" i="6"/>
  <c r="Z868" i="6"/>
  <c r="Z867" i="6"/>
  <c r="Z866" i="6"/>
  <c r="Z865" i="6"/>
  <c r="Z864" i="6"/>
  <c r="Z863" i="6"/>
  <c r="Z862" i="6"/>
  <c r="Z861" i="6"/>
  <c r="Z860" i="6"/>
  <c r="Z859" i="6"/>
  <c r="Z858" i="6"/>
  <c r="Z857" i="6"/>
  <c r="Z856" i="6"/>
  <c r="Z855" i="6"/>
  <c r="Z854" i="6"/>
  <c r="Z853" i="6"/>
  <c r="Z852" i="6"/>
  <c r="Z851" i="6"/>
  <c r="Z850" i="6"/>
  <c r="Z849" i="6"/>
  <c r="Z848" i="6"/>
  <c r="Z847" i="6"/>
  <c r="Z846" i="6"/>
  <c r="Z845" i="6"/>
  <c r="Z844" i="6"/>
  <c r="Z843" i="6"/>
  <c r="Z842" i="6"/>
  <c r="Z841" i="6"/>
  <c r="Z840" i="6"/>
  <c r="Z839" i="6"/>
  <c r="Z838" i="6"/>
  <c r="Z837" i="6"/>
  <c r="Z836" i="6"/>
  <c r="Z835" i="6"/>
  <c r="Z834" i="6"/>
  <c r="Z833" i="6"/>
  <c r="Z832" i="6"/>
  <c r="Z831" i="6"/>
  <c r="Z830" i="6"/>
  <c r="Z829" i="6"/>
  <c r="Z828" i="6"/>
  <c r="Z827" i="6"/>
  <c r="Z826" i="6"/>
  <c r="Z825" i="6"/>
  <c r="Z824" i="6"/>
  <c r="Z823" i="6"/>
  <c r="Z822" i="6"/>
  <c r="Z821" i="6"/>
  <c r="Z820" i="6"/>
  <c r="Z819" i="6"/>
  <c r="Z818" i="6"/>
  <c r="Z817" i="6"/>
  <c r="Z816" i="6"/>
  <c r="Z815" i="6"/>
  <c r="Z814" i="6"/>
  <c r="Z813" i="6"/>
  <c r="Z812" i="6"/>
  <c r="Z811" i="6"/>
  <c r="Z810" i="6"/>
  <c r="Z809" i="6"/>
  <c r="Z808" i="6"/>
  <c r="Z807" i="6"/>
  <c r="Z806" i="6"/>
  <c r="Z805" i="6"/>
  <c r="Z804" i="6"/>
  <c r="Z803" i="6"/>
  <c r="Z802" i="6"/>
  <c r="Z801" i="6"/>
  <c r="Z800" i="6"/>
  <c r="Z799" i="6"/>
  <c r="Z798" i="6"/>
  <c r="Z797" i="6"/>
  <c r="Z796" i="6"/>
  <c r="Z795" i="6"/>
  <c r="Z794" i="6"/>
  <c r="Z793" i="6"/>
  <c r="Z792" i="6"/>
  <c r="Z791" i="6"/>
  <c r="Z790" i="6"/>
  <c r="Z789" i="6"/>
  <c r="Z788" i="6"/>
  <c r="Z787" i="6"/>
  <c r="Z786" i="6"/>
  <c r="Z785" i="6"/>
  <c r="Z784" i="6"/>
  <c r="Z783" i="6"/>
  <c r="Z782" i="6"/>
  <c r="Z781" i="6"/>
  <c r="Z780" i="6"/>
  <c r="Z779" i="6"/>
  <c r="Z778" i="6"/>
  <c r="Z777" i="6"/>
  <c r="Z776" i="6"/>
  <c r="Z775" i="6"/>
  <c r="Z774" i="6"/>
  <c r="Z773" i="6"/>
  <c r="Z772" i="6"/>
  <c r="Z771" i="6"/>
  <c r="Z770" i="6"/>
  <c r="Z769" i="6"/>
  <c r="Z768" i="6"/>
  <c r="Z767" i="6"/>
  <c r="Z766" i="6"/>
  <c r="Z765" i="6"/>
  <c r="Z764" i="6"/>
  <c r="Z763" i="6"/>
  <c r="Z762" i="6"/>
  <c r="Z761" i="6"/>
  <c r="Z760" i="6"/>
  <c r="Z759" i="6"/>
  <c r="Z758" i="6"/>
  <c r="Z757" i="6"/>
  <c r="Z756" i="6"/>
  <c r="Z755" i="6"/>
  <c r="Z754" i="6"/>
  <c r="Z753" i="6"/>
  <c r="Z752" i="6"/>
  <c r="Z751" i="6"/>
  <c r="Z750" i="6"/>
  <c r="Z749" i="6"/>
  <c r="Z748" i="6"/>
  <c r="Z747" i="6"/>
  <c r="Z746" i="6"/>
  <c r="Z745" i="6"/>
  <c r="Z744" i="6"/>
  <c r="Z743" i="6"/>
  <c r="Z742" i="6"/>
  <c r="Z741" i="6"/>
  <c r="Z740" i="6"/>
  <c r="Z739" i="6"/>
  <c r="Z738" i="6"/>
  <c r="Z737" i="6"/>
  <c r="Z736" i="6"/>
  <c r="Z735" i="6"/>
  <c r="Z734" i="6"/>
  <c r="Z733" i="6"/>
  <c r="Z732" i="6"/>
  <c r="Z731" i="6"/>
  <c r="Z730" i="6"/>
  <c r="Z729" i="6"/>
  <c r="Z728" i="6"/>
  <c r="Z727" i="6"/>
  <c r="Z726" i="6"/>
  <c r="Z725" i="6"/>
  <c r="Z724" i="6"/>
  <c r="Z723" i="6"/>
  <c r="Z722" i="6"/>
  <c r="Z721" i="6"/>
  <c r="Z720" i="6"/>
  <c r="Z719" i="6"/>
  <c r="Z718" i="6"/>
  <c r="Z717" i="6"/>
  <c r="Z716" i="6"/>
  <c r="Z715" i="6"/>
  <c r="Z714" i="6"/>
  <c r="Z713" i="6"/>
  <c r="Z712" i="6"/>
  <c r="Z711" i="6"/>
  <c r="Z710" i="6"/>
  <c r="Z709" i="6"/>
  <c r="Z708" i="6"/>
  <c r="Z707" i="6"/>
  <c r="Z706" i="6"/>
  <c r="Z705" i="6"/>
  <c r="Z704" i="6"/>
  <c r="Z703" i="6"/>
  <c r="Z702" i="6"/>
  <c r="Z701" i="6"/>
  <c r="Z700" i="6"/>
  <c r="Z699" i="6"/>
  <c r="Z698" i="6"/>
  <c r="Z697" i="6"/>
  <c r="Z696" i="6"/>
  <c r="Z695" i="6"/>
  <c r="Z694" i="6"/>
  <c r="Z693" i="6"/>
  <c r="Z692" i="6"/>
  <c r="Z691" i="6"/>
  <c r="Z690" i="6"/>
  <c r="Z689" i="6"/>
  <c r="Z688" i="6"/>
  <c r="Z687" i="6"/>
  <c r="Z686" i="6"/>
  <c r="Z685" i="6"/>
  <c r="Z684" i="6"/>
  <c r="Z683" i="6"/>
  <c r="Z682" i="6"/>
  <c r="Z681" i="6"/>
  <c r="Z680" i="6"/>
  <c r="Z679" i="6"/>
  <c r="Z678" i="6"/>
  <c r="Z677" i="6"/>
  <c r="Z676" i="6"/>
  <c r="Z675" i="6"/>
  <c r="Z674" i="6"/>
  <c r="Z673" i="6"/>
  <c r="Z672" i="6"/>
  <c r="Z671" i="6"/>
  <c r="Z670" i="6"/>
  <c r="Z669" i="6"/>
  <c r="Z668" i="6"/>
  <c r="Z667" i="6"/>
  <c r="Z666" i="6"/>
  <c r="Z665" i="6"/>
  <c r="Z664" i="6"/>
  <c r="Z663" i="6"/>
  <c r="Z662" i="6"/>
  <c r="Z661" i="6"/>
  <c r="Z660" i="6"/>
  <c r="Z659" i="6"/>
  <c r="Z658" i="6"/>
  <c r="Z657" i="6"/>
  <c r="Z656" i="6"/>
  <c r="Z655" i="6"/>
  <c r="Z654" i="6"/>
  <c r="Z653" i="6"/>
  <c r="Z652" i="6"/>
  <c r="Z651" i="6"/>
  <c r="Z650" i="6"/>
  <c r="Z649" i="6"/>
  <c r="Z648" i="6"/>
  <c r="Z647" i="6"/>
  <c r="Z646" i="6"/>
  <c r="Z645" i="6"/>
  <c r="Z644" i="6"/>
  <c r="Z643" i="6"/>
  <c r="Z642" i="6"/>
  <c r="Z641" i="6"/>
  <c r="Z640" i="6"/>
  <c r="Z639" i="6"/>
  <c r="Z638" i="6"/>
  <c r="Z637" i="6"/>
  <c r="Z636" i="6"/>
  <c r="Z635" i="6"/>
  <c r="Z634" i="6"/>
  <c r="Z633" i="6"/>
  <c r="Z632" i="6"/>
  <c r="Z631" i="6"/>
  <c r="Z630" i="6"/>
  <c r="Z629" i="6"/>
  <c r="Z628" i="6"/>
  <c r="Z627" i="6"/>
  <c r="Z626" i="6"/>
  <c r="Z625" i="6"/>
  <c r="Z624" i="6"/>
  <c r="Z623" i="6"/>
  <c r="Z622" i="6"/>
  <c r="Z621" i="6"/>
  <c r="Z620" i="6"/>
  <c r="Z619" i="6"/>
  <c r="Z618" i="6"/>
  <c r="Z617" i="6"/>
  <c r="Z616" i="6"/>
  <c r="Z615" i="6"/>
  <c r="Z614" i="6"/>
  <c r="Z613" i="6"/>
  <c r="Z612" i="6"/>
  <c r="Z611" i="6"/>
  <c r="Z610" i="6"/>
  <c r="Z609" i="6"/>
  <c r="Z608" i="6"/>
  <c r="Z607" i="6"/>
  <c r="Z606" i="6"/>
  <c r="Z605" i="6"/>
  <c r="Z604" i="6"/>
  <c r="Z603" i="6"/>
  <c r="Z602" i="6"/>
  <c r="Z601" i="6"/>
  <c r="Z600" i="6"/>
  <c r="Z599" i="6"/>
  <c r="Z598" i="6"/>
  <c r="Z597" i="6"/>
  <c r="Z596" i="6"/>
  <c r="Z595" i="6"/>
  <c r="Z594" i="6"/>
  <c r="Z593" i="6"/>
  <c r="Z592" i="6"/>
  <c r="Z591" i="6"/>
  <c r="Z590" i="6"/>
  <c r="Z589" i="6"/>
  <c r="Z588" i="6"/>
  <c r="Z587" i="6"/>
  <c r="Z586" i="6"/>
  <c r="Z585" i="6"/>
  <c r="Z584" i="6"/>
  <c r="Z583" i="6"/>
  <c r="Z582" i="6"/>
  <c r="Z581" i="6"/>
  <c r="Z580" i="6"/>
  <c r="Z579" i="6"/>
  <c r="Z578" i="6"/>
  <c r="Z577" i="6"/>
  <c r="Z576" i="6"/>
  <c r="Z575" i="6"/>
  <c r="Z574" i="6"/>
  <c r="Z573" i="6"/>
  <c r="Z572" i="6"/>
  <c r="Z571" i="6"/>
  <c r="Z570" i="6"/>
  <c r="Z569" i="6"/>
  <c r="Z568" i="6"/>
  <c r="Z567" i="6"/>
  <c r="Z566" i="6"/>
  <c r="Z565" i="6"/>
  <c r="Z564" i="6"/>
  <c r="Z563" i="6"/>
  <c r="Z562" i="6"/>
  <c r="Z561" i="6"/>
  <c r="Z560" i="6"/>
  <c r="Z559" i="6"/>
  <c r="Z558" i="6"/>
  <c r="Z557" i="6"/>
  <c r="Z556" i="6"/>
  <c r="Z555" i="6"/>
  <c r="Z554" i="6"/>
  <c r="Z553" i="6"/>
  <c r="Z552" i="6"/>
  <c r="Z551" i="6"/>
  <c r="Z550" i="6"/>
  <c r="Z549" i="6"/>
  <c r="Z548" i="6"/>
  <c r="Z547" i="6"/>
  <c r="Z546" i="6"/>
  <c r="Z545" i="6"/>
  <c r="Z544" i="6"/>
  <c r="Z543" i="6"/>
  <c r="Z542" i="6"/>
  <c r="Z541" i="6"/>
  <c r="Z540" i="6"/>
  <c r="Z539" i="6"/>
  <c r="Z538" i="6"/>
  <c r="Z537" i="6"/>
  <c r="Z536" i="6"/>
  <c r="Z535" i="6"/>
  <c r="Z534" i="6"/>
  <c r="Z533" i="6"/>
  <c r="Z532" i="6"/>
  <c r="Z531" i="6"/>
  <c r="Z530" i="6"/>
  <c r="Z529" i="6"/>
  <c r="Z528" i="6"/>
  <c r="Z527" i="6"/>
  <c r="Z526" i="6"/>
  <c r="Z525" i="6"/>
  <c r="Z524" i="6"/>
  <c r="Z523" i="6"/>
  <c r="Z522" i="6"/>
  <c r="Z521" i="6"/>
  <c r="Z520" i="6"/>
  <c r="Z519" i="6"/>
  <c r="Z518" i="6"/>
  <c r="Z517" i="6"/>
  <c r="Z516" i="6"/>
  <c r="Z515" i="6"/>
  <c r="Z514" i="6"/>
  <c r="Z513" i="6"/>
  <c r="Z512" i="6"/>
  <c r="Z511" i="6"/>
  <c r="Z510" i="6"/>
  <c r="Z509" i="6"/>
  <c r="Z508" i="6"/>
  <c r="Z507" i="6"/>
  <c r="Z506" i="6"/>
  <c r="Z505" i="6"/>
  <c r="Z504" i="6"/>
  <c r="Z503" i="6"/>
  <c r="Z502" i="6"/>
  <c r="Z501" i="6"/>
  <c r="Z500" i="6"/>
  <c r="Z499" i="6"/>
  <c r="Z498" i="6"/>
  <c r="Z497" i="6"/>
  <c r="Z496" i="6"/>
  <c r="Z495" i="6"/>
  <c r="Z494" i="6"/>
  <c r="Z493" i="6"/>
  <c r="Z492" i="6"/>
  <c r="Z491" i="6"/>
  <c r="Z490" i="6"/>
  <c r="Z489" i="6"/>
  <c r="Z488" i="6"/>
  <c r="Z487" i="6"/>
  <c r="Z486" i="6"/>
  <c r="Z485" i="6"/>
  <c r="Z484" i="6"/>
  <c r="Z483" i="6"/>
  <c r="Z482" i="6"/>
  <c r="Z481" i="6"/>
  <c r="Z480" i="6"/>
  <c r="Z479" i="6"/>
  <c r="Z478" i="6"/>
  <c r="Z477" i="6"/>
  <c r="Z476" i="6"/>
  <c r="Z475" i="6"/>
  <c r="Z474" i="6"/>
  <c r="Z473" i="6"/>
  <c r="Z472" i="6"/>
  <c r="Z471" i="6"/>
  <c r="Z470" i="6"/>
  <c r="Z469" i="6"/>
  <c r="Z468" i="6"/>
  <c r="Z467" i="6"/>
  <c r="Z466" i="6"/>
  <c r="Z465" i="6"/>
  <c r="Z464" i="6"/>
  <c r="Z463" i="6"/>
  <c r="Z462" i="6"/>
  <c r="Z461" i="6"/>
  <c r="Z460" i="6"/>
  <c r="Z459" i="6"/>
  <c r="Z458" i="6"/>
  <c r="Z457" i="6"/>
  <c r="Z456" i="6"/>
  <c r="Z455" i="6"/>
  <c r="Z454" i="6"/>
  <c r="Z453" i="6"/>
  <c r="Z452" i="6"/>
  <c r="Z451" i="6"/>
  <c r="Z450" i="6"/>
  <c r="Z449" i="6"/>
  <c r="Z448" i="6"/>
  <c r="Z447" i="6"/>
  <c r="Z446" i="6"/>
  <c r="Z445" i="6"/>
  <c r="Z444" i="6"/>
  <c r="Z443" i="6"/>
  <c r="Z442" i="6"/>
  <c r="Z441" i="6"/>
  <c r="Z440" i="6"/>
  <c r="Z439" i="6"/>
  <c r="Z438" i="6"/>
  <c r="Z437" i="6"/>
  <c r="Z436" i="6"/>
  <c r="Z435" i="6"/>
  <c r="Z434" i="6"/>
  <c r="Z433" i="6"/>
  <c r="Z432" i="6"/>
  <c r="Z431" i="6"/>
  <c r="Z430" i="6"/>
  <c r="Z429" i="6"/>
  <c r="Z428" i="6"/>
  <c r="Z427" i="6"/>
  <c r="Z426" i="6"/>
  <c r="Z425" i="6"/>
  <c r="Z424" i="6"/>
  <c r="Z423" i="6"/>
  <c r="Z422" i="6"/>
  <c r="Z421" i="6"/>
  <c r="Z420" i="6"/>
  <c r="Z419" i="6"/>
  <c r="Z418" i="6"/>
  <c r="Z417" i="6"/>
  <c r="Z416" i="6"/>
  <c r="Z415" i="6"/>
  <c r="Z414" i="6"/>
  <c r="Z413" i="6"/>
  <c r="Z412" i="6"/>
  <c r="Z411" i="6"/>
  <c r="Z410" i="6"/>
  <c r="Z409" i="6"/>
  <c r="Z408" i="6"/>
  <c r="Z407" i="6"/>
  <c r="Z406" i="6"/>
  <c r="Z405" i="6"/>
  <c r="Z404" i="6"/>
  <c r="Z403" i="6"/>
  <c r="Z402" i="6"/>
  <c r="Z401" i="6"/>
  <c r="Z400" i="6"/>
  <c r="Z399" i="6"/>
  <c r="Z398" i="6"/>
  <c r="Z397" i="6"/>
  <c r="Z396" i="6"/>
  <c r="Z395" i="6"/>
  <c r="Z394" i="6"/>
  <c r="Z393" i="6"/>
  <c r="Z392" i="6"/>
  <c r="Z391" i="6"/>
  <c r="Z390" i="6"/>
  <c r="Z389" i="6"/>
  <c r="Z388" i="6"/>
  <c r="Z387" i="6"/>
  <c r="Z386" i="6"/>
  <c r="Z385" i="6"/>
  <c r="Z384" i="6"/>
  <c r="Z383" i="6"/>
  <c r="Z382" i="6"/>
  <c r="Z381" i="6"/>
  <c r="Z380" i="6"/>
  <c r="Z379" i="6"/>
  <c r="Z378" i="6"/>
  <c r="Z377" i="6"/>
  <c r="Z376" i="6"/>
  <c r="Z375" i="6"/>
  <c r="Z374" i="6"/>
  <c r="Z373" i="6"/>
  <c r="Z372" i="6"/>
  <c r="Z371" i="6"/>
  <c r="Z370" i="6"/>
  <c r="Z369" i="6"/>
  <c r="Z368" i="6"/>
  <c r="Z367" i="6"/>
  <c r="Z366" i="6"/>
  <c r="Z365" i="6"/>
  <c r="Z364" i="6"/>
  <c r="Z363" i="6"/>
  <c r="Z362" i="6"/>
  <c r="Z361" i="6"/>
  <c r="Z360" i="6"/>
  <c r="Z359" i="6"/>
  <c r="Z358" i="6"/>
  <c r="Z357" i="6"/>
  <c r="Z356" i="6"/>
  <c r="Z355" i="6"/>
  <c r="Z354" i="6"/>
  <c r="Z353" i="6"/>
  <c r="Z352" i="6"/>
  <c r="Z351" i="6"/>
  <c r="Z350" i="6"/>
  <c r="Z349" i="6"/>
  <c r="Z348" i="6"/>
  <c r="Z347" i="6"/>
  <c r="Z346" i="6"/>
  <c r="Z345" i="6"/>
  <c r="Z344" i="6"/>
  <c r="Z343" i="6"/>
  <c r="Z342" i="6"/>
  <c r="Z341" i="6"/>
  <c r="Z340" i="6"/>
  <c r="Z339" i="6"/>
  <c r="Z338" i="6"/>
  <c r="Z337" i="6"/>
  <c r="Z336" i="6"/>
  <c r="Z335" i="6"/>
  <c r="Z334" i="6"/>
  <c r="Z333" i="6"/>
  <c r="Z332" i="6"/>
  <c r="Z331" i="6"/>
  <c r="Z330" i="6"/>
  <c r="Z329" i="6"/>
  <c r="Z328" i="6"/>
  <c r="Z327" i="6"/>
  <c r="Z326" i="6"/>
  <c r="Z325" i="6"/>
  <c r="Z324" i="6"/>
  <c r="Z323" i="6"/>
  <c r="Z322" i="6"/>
  <c r="Z321" i="6"/>
  <c r="Z320" i="6"/>
  <c r="Z319" i="6"/>
  <c r="Z318" i="6"/>
  <c r="Z317" i="6"/>
  <c r="Z316" i="6"/>
  <c r="Z315" i="6"/>
  <c r="Z314" i="6"/>
  <c r="Z313" i="6"/>
  <c r="Z312" i="6"/>
  <c r="Z311" i="6"/>
  <c r="Z310" i="6"/>
  <c r="Z309" i="6"/>
  <c r="Z308" i="6"/>
  <c r="Z307" i="6"/>
  <c r="Z306" i="6"/>
  <c r="Z305" i="6"/>
  <c r="Z304" i="6"/>
  <c r="Z303" i="6"/>
  <c r="Z302" i="6"/>
  <c r="Z301" i="6"/>
  <c r="Z300" i="6"/>
  <c r="Z299" i="6"/>
  <c r="Z298" i="6"/>
  <c r="Z297" i="6"/>
  <c r="Z296" i="6"/>
  <c r="Z295" i="6"/>
  <c r="Z294" i="6"/>
  <c r="Z293" i="6"/>
  <c r="Z292" i="6"/>
  <c r="Z291" i="6"/>
  <c r="Z290" i="6"/>
  <c r="Z289" i="6"/>
  <c r="Z288" i="6"/>
  <c r="Z287" i="6"/>
  <c r="Z286" i="6"/>
  <c r="Z285" i="6"/>
  <c r="Z284" i="6"/>
  <c r="Z283" i="6"/>
  <c r="Z282" i="6"/>
  <c r="Z281" i="6"/>
  <c r="Z280" i="6"/>
  <c r="Z279" i="6"/>
  <c r="Z278" i="6"/>
  <c r="Z277" i="6"/>
  <c r="Z276" i="6"/>
  <c r="Z275" i="6"/>
  <c r="Z274" i="6"/>
  <c r="Z273" i="6"/>
  <c r="Z272" i="6"/>
  <c r="Z271" i="6"/>
  <c r="Z270" i="6"/>
  <c r="Z269" i="6"/>
  <c r="Z268" i="6"/>
  <c r="Z267" i="6"/>
  <c r="Z266" i="6"/>
  <c r="Z265" i="6"/>
  <c r="Z264" i="6"/>
  <c r="Z263" i="6"/>
  <c r="Z262" i="6"/>
  <c r="Z261" i="6"/>
  <c r="Z260" i="6"/>
  <c r="Z259" i="6"/>
  <c r="Z258" i="6"/>
  <c r="Z257" i="6"/>
  <c r="Z256" i="6"/>
  <c r="Z255" i="6"/>
  <c r="Z254" i="6"/>
  <c r="Z253" i="6"/>
  <c r="Z252" i="6"/>
  <c r="Z251" i="6"/>
  <c r="Z250" i="6"/>
  <c r="Z249" i="6"/>
  <c r="Z248" i="6"/>
  <c r="Z247" i="6"/>
  <c r="Z246" i="6"/>
  <c r="Z245" i="6"/>
  <c r="Z244" i="6"/>
  <c r="Z243" i="6"/>
  <c r="Z242" i="6"/>
  <c r="Z241" i="6"/>
  <c r="Z240" i="6"/>
  <c r="Z239" i="6"/>
  <c r="Z238" i="6"/>
  <c r="Z237" i="6"/>
  <c r="Z236" i="6"/>
  <c r="Z235" i="6"/>
  <c r="Z234" i="6"/>
  <c r="Z233" i="6"/>
  <c r="Z232" i="6"/>
  <c r="Z231" i="6"/>
  <c r="Z230" i="6"/>
  <c r="Z229" i="6"/>
  <c r="Z228" i="6"/>
  <c r="Z227" i="6"/>
  <c r="Z226" i="6"/>
  <c r="Z225" i="6"/>
  <c r="Z224" i="6"/>
  <c r="Z223" i="6"/>
  <c r="Z222" i="6"/>
  <c r="Z221" i="6"/>
  <c r="Z220" i="6"/>
  <c r="Z219" i="6"/>
  <c r="Z218" i="6"/>
  <c r="Z217" i="6"/>
  <c r="Z216" i="6"/>
  <c r="Z215" i="6"/>
  <c r="Z214" i="6"/>
  <c r="Z213" i="6"/>
  <c r="Z212" i="6"/>
  <c r="Z211" i="6"/>
  <c r="Z210" i="6"/>
  <c r="Z209" i="6"/>
  <c r="Z208" i="6"/>
  <c r="Z207" i="6"/>
  <c r="Z206" i="6"/>
  <c r="Z205" i="6"/>
  <c r="Z204" i="6"/>
  <c r="Z203" i="6"/>
  <c r="Z202" i="6"/>
  <c r="Z201" i="6"/>
  <c r="Z200" i="6"/>
  <c r="Z199" i="6"/>
  <c r="Z198" i="6"/>
  <c r="Z197" i="6"/>
  <c r="Z196" i="6"/>
  <c r="Z195" i="6"/>
  <c r="Z194" i="6"/>
  <c r="Z193" i="6"/>
  <c r="Z192" i="6"/>
  <c r="Z191" i="6"/>
  <c r="Z190" i="6"/>
  <c r="Z189" i="6"/>
  <c r="Z188" i="6"/>
  <c r="Z187" i="6"/>
  <c r="Z186" i="6"/>
  <c r="Z185" i="6"/>
  <c r="Z184" i="6"/>
  <c r="Z183" i="6"/>
  <c r="Z182" i="6"/>
  <c r="Z181" i="6"/>
  <c r="Z180" i="6"/>
  <c r="Z179" i="6"/>
  <c r="Z178" i="6"/>
  <c r="Z177" i="6"/>
  <c r="Z176" i="6"/>
  <c r="Z175" i="6"/>
  <c r="Z174" i="6"/>
  <c r="Z173" i="6"/>
  <c r="Z172" i="6"/>
  <c r="Z171" i="6"/>
  <c r="Z170" i="6"/>
  <c r="Z169" i="6"/>
  <c r="Z168" i="6"/>
  <c r="Z167" i="6"/>
  <c r="Z166" i="6"/>
  <c r="Z165" i="6"/>
  <c r="Z164" i="6"/>
  <c r="Z163" i="6"/>
  <c r="Z162" i="6"/>
  <c r="Z161" i="6"/>
  <c r="Z160" i="6"/>
  <c r="Z159" i="6"/>
  <c r="Z158" i="6"/>
  <c r="Z157" i="6"/>
  <c r="Z156" i="6"/>
  <c r="Z155" i="6"/>
  <c r="Z154" i="6"/>
  <c r="Z153" i="6"/>
  <c r="Z152" i="6"/>
  <c r="Z151" i="6"/>
  <c r="Z150" i="6"/>
  <c r="Z149" i="6"/>
  <c r="Z148" i="6"/>
  <c r="Z147" i="6"/>
  <c r="Z146" i="6"/>
  <c r="Z145" i="6"/>
  <c r="Z144" i="6"/>
  <c r="Z143" i="6"/>
  <c r="Z142" i="6"/>
  <c r="Z141" i="6"/>
  <c r="Z140" i="6"/>
  <c r="Z139" i="6"/>
  <c r="Z138" i="6"/>
  <c r="Z137" i="6"/>
  <c r="Z136" i="6"/>
  <c r="Z135" i="6"/>
  <c r="Z134" i="6"/>
  <c r="Z133" i="6"/>
  <c r="Z132" i="6"/>
  <c r="Z131" i="6"/>
  <c r="Z130" i="6"/>
  <c r="Z129" i="6"/>
  <c r="Z128" i="6"/>
  <c r="Z127" i="6"/>
  <c r="Z126" i="6"/>
  <c r="Z125" i="6"/>
  <c r="Z124" i="6"/>
  <c r="Z123" i="6"/>
  <c r="Z122" i="6"/>
  <c r="Z121" i="6"/>
  <c r="Z120" i="6"/>
  <c r="Z119" i="6"/>
  <c r="Z118" i="6"/>
  <c r="Z117" i="6"/>
  <c r="Z116" i="6"/>
  <c r="Z115" i="6"/>
  <c r="Z114" i="6"/>
  <c r="Z113" i="6"/>
  <c r="Z112" i="6"/>
  <c r="Z111" i="6"/>
  <c r="Z110" i="6"/>
  <c r="Z109" i="6"/>
  <c r="Z108" i="6"/>
  <c r="Z107" i="6"/>
  <c r="Z106" i="6"/>
  <c r="Z105" i="6"/>
  <c r="Z104" i="6"/>
  <c r="Z103" i="6"/>
  <c r="Z102" i="6"/>
  <c r="Z101" i="6"/>
  <c r="Z100" i="6"/>
  <c r="Z99" i="6"/>
  <c r="Z98" i="6"/>
  <c r="Z97" i="6"/>
  <c r="Z96" i="6"/>
  <c r="Z95" i="6"/>
  <c r="Z94" i="6"/>
  <c r="Z93" i="6"/>
  <c r="Z92" i="6"/>
  <c r="Z91" i="6"/>
  <c r="Z90" i="6"/>
  <c r="Z89" i="6"/>
  <c r="Z88" i="6"/>
  <c r="Z87" i="6"/>
  <c r="Z86" i="6"/>
  <c r="Z85" i="6"/>
  <c r="Z84" i="6"/>
  <c r="Z83" i="6"/>
  <c r="Z82" i="6"/>
  <c r="Z81" i="6"/>
  <c r="Z80" i="6"/>
  <c r="Z79" i="6"/>
  <c r="Z78" i="6"/>
  <c r="Z77" i="6"/>
  <c r="Z76" i="6"/>
  <c r="Z75" i="6"/>
  <c r="Z74" i="6"/>
  <c r="Z73" i="6"/>
  <c r="Z72" i="6"/>
  <c r="Z71" i="6"/>
  <c r="Z70" i="6"/>
  <c r="Z69" i="6"/>
  <c r="Z68" i="6"/>
  <c r="Z67" i="6"/>
  <c r="Z66" i="6"/>
  <c r="Z65" i="6"/>
  <c r="Z64" i="6"/>
  <c r="Z63" i="6"/>
  <c r="Z62" i="6"/>
  <c r="Z61" i="6"/>
  <c r="Z60" i="6"/>
  <c r="Z59" i="6"/>
  <c r="Z58" i="6"/>
  <c r="Z57" i="6"/>
  <c r="Z56" i="6"/>
  <c r="Z55" i="6"/>
  <c r="Z54" i="6"/>
  <c r="Z53" i="6"/>
  <c r="Z52" i="6"/>
  <c r="Z51" i="6"/>
  <c r="Z50" i="6"/>
  <c r="Z49" i="6"/>
  <c r="Z48" i="6"/>
  <c r="Z47" i="6"/>
  <c r="Z46" i="6"/>
  <c r="Z45" i="6"/>
  <c r="Z44" i="6"/>
  <c r="Z43" i="6"/>
  <c r="Z42" i="6"/>
  <c r="Z41" i="6"/>
  <c r="Z40" i="6"/>
  <c r="AD40" i="6" s="1"/>
  <c r="Z39" i="6"/>
  <c r="Z38" i="6"/>
  <c r="AD38" i="6" s="1"/>
  <c r="Z37" i="6"/>
  <c r="AD37" i="6" s="1"/>
  <c r="Z36" i="6"/>
  <c r="AD36" i="6" s="1"/>
  <c r="Z35" i="6"/>
  <c r="AD35" i="6" s="1"/>
  <c r="Z34" i="6"/>
  <c r="Z33" i="6"/>
  <c r="AD33" i="6" s="1"/>
  <c r="Z32" i="6"/>
  <c r="AD32" i="6" s="1"/>
  <c r="Z31" i="6"/>
  <c r="Z30" i="6"/>
  <c r="AD30" i="6" s="1"/>
  <c r="Z29" i="6"/>
  <c r="Z28" i="6"/>
  <c r="Z27" i="6"/>
  <c r="AD27" i="6" s="1"/>
  <c r="Z26" i="6"/>
  <c r="Z25" i="6"/>
  <c r="Z24" i="6"/>
  <c r="Z23" i="6"/>
  <c r="Z22" i="6"/>
  <c r="AD22" i="6" s="1"/>
  <c r="Z21" i="6"/>
  <c r="AD21" i="6" s="1"/>
  <c r="Z20" i="6"/>
  <c r="AD20" i="6" s="1"/>
  <c r="Z19" i="6"/>
  <c r="Z18" i="6"/>
  <c r="Z17" i="6"/>
  <c r="Z16" i="6"/>
  <c r="Z15" i="6"/>
  <c r="Z14" i="6"/>
  <c r="Z13" i="6"/>
  <c r="AD13" i="6" s="1"/>
  <c r="Z12" i="6"/>
  <c r="AD12" i="6" s="1"/>
  <c r="Y1003" i="6"/>
  <c r="Y1002" i="6"/>
  <c r="Y1001" i="6"/>
  <c r="Y1000" i="6"/>
  <c r="Y999" i="6"/>
  <c r="Y998" i="6"/>
  <c r="Y997" i="6"/>
  <c r="Y996" i="6"/>
  <c r="Y995" i="6"/>
  <c r="Y994" i="6"/>
  <c r="Y993" i="6"/>
  <c r="Y992" i="6"/>
  <c r="Y991" i="6"/>
  <c r="Y990" i="6"/>
  <c r="Y989" i="6"/>
  <c r="Y988" i="6"/>
  <c r="Y987" i="6"/>
  <c r="Y986" i="6"/>
  <c r="Y985" i="6"/>
  <c r="Y984" i="6"/>
  <c r="Y983" i="6"/>
  <c r="Y982" i="6"/>
  <c r="Y981" i="6"/>
  <c r="Y980" i="6"/>
  <c r="Y979" i="6"/>
  <c r="Y978" i="6"/>
  <c r="Y977" i="6"/>
  <c r="Y976" i="6"/>
  <c r="Y975" i="6"/>
  <c r="Y974" i="6"/>
  <c r="Y973" i="6"/>
  <c r="Y972" i="6"/>
  <c r="Y971" i="6"/>
  <c r="Y970" i="6"/>
  <c r="Y969" i="6"/>
  <c r="Y968" i="6"/>
  <c r="Y967" i="6"/>
  <c r="Y966" i="6"/>
  <c r="Y965" i="6"/>
  <c r="Y964" i="6"/>
  <c r="Y963" i="6"/>
  <c r="Y962" i="6"/>
  <c r="Y961" i="6"/>
  <c r="Y960" i="6"/>
  <c r="Y959" i="6"/>
  <c r="Y958" i="6"/>
  <c r="Y957" i="6"/>
  <c r="Y956" i="6"/>
  <c r="Y955" i="6"/>
  <c r="Y954" i="6"/>
  <c r="Y953" i="6"/>
  <c r="Y952" i="6"/>
  <c r="Y951" i="6"/>
  <c r="Y950" i="6"/>
  <c r="Y949" i="6"/>
  <c r="Y948" i="6"/>
  <c r="Y947" i="6"/>
  <c r="Y946" i="6"/>
  <c r="Y945" i="6"/>
  <c r="Y944" i="6"/>
  <c r="Y943" i="6"/>
  <c r="Y942" i="6"/>
  <c r="Y941" i="6"/>
  <c r="Y940" i="6"/>
  <c r="Y939" i="6"/>
  <c r="Y938" i="6"/>
  <c r="Y937" i="6"/>
  <c r="Y936" i="6"/>
  <c r="Y935" i="6"/>
  <c r="Y934" i="6"/>
  <c r="Y933" i="6"/>
  <c r="Y932" i="6"/>
  <c r="Y931" i="6"/>
  <c r="Y930" i="6"/>
  <c r="Y929" i="6"/>
  <c r="Y928" i="6"/>
  <c r="Y927" i="6"/>
  <c r="Y926" i="6"/>
  <c r="Y925" i="6"/>
  <c r="Y924" i="6"/>
  <c r="Y923" i="6"/>
  <c r="Y922" i="6"/>
  <c r="Y921" i="6"/>
  <c r="Y920" i="6"/>
  <c r="Y919" i="6"/>
  <c r="Y918" i="6"/>
  <c r="Y917" i="6"/>
  <c r="Y916" i="6"/>
  <c r="Y915" i="6"/>
  <c r="Y914" i="6"/>
  <c r="Y913" i="6"/>
  <c r="Y912" i="6"/>
  <c r="Y911" i="6"/>
  <c r="Y910" i="6"/>
  <c r="Y909" i="6"/>
  <c r="Y908" i="6"/>
  <c r="Y907" i="6"/>
  <c r="Y906" i="6"/>
  <c r="Y905" i="6"/>
  <c r="Y904" i="6"/>
  <c r="Y903" i="6"/>
  <c r="Y902" i="6"/>
  <c r="Y901" i="6"/>
  <c r="Y900" i="6"/>
  <c r="Y899" i="6"/>
  <c r="Y898" i="6"/>
  <c r="Y897" i="6"/>
  <c r="Y896" i="6"/>
  <c r="Y895" i="6"/>
  <c r="Y894" i="6"/>
  <c r="Y893" i="6"/>
  <c r="Y892" i="6"/>
  <c r="Y891" i="6"/>
  <c r="Y890" i="6"/>
  <c r="Y889" i="6"/>
  <c r="Y888" i="6"/>
  <c r="Y887" i="6"/>
  <c r="Y886" i="6"/>
  <c r="Y885" i="6"/>
  <c r="Y884" i="6"/>
  <c r="Y883" i="6"/>
  <c r="Y882" i="6"/>
  <c r="Y881" i="6"/>
  <c r="Y880" i="6"/>
  <c r="Y879" i="6"/>
  <c r="Y878" i="6"/>
  <c r="Y877" i="6"/>
  <c r="Y876" i="6"/>
  <c r="Y875" i="6"/>
  <c r="Y874" i="6"/>
  <c r="Y873" i="6"/>
  <c r="Y872" i="6"/>
  <c r="Y871" i="6"/>
  <c r="Y870" i="6"/>
  <c r="Y869" i="6"/>
  <c r="Y868" i="6"/>
  <c r="Y867" i="6"/>
  <c r="Y866" i="6"/>
  <c r="Y865" i="6"/>
  <c r="Y864" i="6"/>
  <c r="Y863" i="6"/>
  <c r="Y862" i="6"/>
  <c r="Y861" i="6"/>
  <c r="Y860" i="6"/>
  <c r="Y859" i="6"/>
  <c r="Y858" i="6"/>
  <c r="Y857" i="6"/>
  <c r="Y856" i="6"/>
  <c r="Y855" i="6"/>
  <c r="Y854" i="6"/>
  <c r="Y853" i="6"/>
  <c r="Y852" i="6"/>
  <c r="Y851" i="6"/>
  <c r="Y850" i="6"/>
  <c r="Y849" i="6"/>
  <c r="Y848" i="6"/>
  <c r="Y847" i="6"/>
  <c r="Y846" i="6"/>
  <c r="Y845" i="6"/>
  <c r="Y844" i="6"/>
  <c r="Y843" i="6"/>
  <c r="Y842" i="6"/>
  <c r="Y841" i="6"/>
  <c r="Y840" i="6"/>
  <c r="Y839" i="6"/>
  <c r="Y838" i="6"/>
  <c r="Y837" i="6"/>
  <c r="Y836" i="6"/>
  <c r="Y835" i="6"/>
  <c r="Y834" i="6"/>
  <c r="Y833" i="6"/>
  <c r="Y832" i="6"/>
  <c r="Y831" i="6"/>
  <c r="Y830" i="6"/>
  <c r="Y829" i="6"/>
  <c r="Y828" i="6"/>
  <c r="Y827" i="6"/>
  <c r="Y826" i="6"/>
  <c r="Y825" i="6"/>
  <c r="Y824" i="6"/>
  <c r="Y823" i="6"/>
  <c r="Y822" i="6"/>
  <c r="Y821" i="6"/>
  <c r="Y820" i="6"/>
  <c r="Y819" i="6"/>
  <c r="Y818" i="6"/>
  <c r="Y817" i="6"/>
  <c r="Y816" i="6"/>
  <c r="Y815" i="6"/>
  <c r="Y814" i="6"/>
  <c r="Y813" i="6"/>
  <c r="Y812" i="6"/>
  <c r="Y811" i="6"/>
  <c r="Y810" i="6"/>
  <c r="Y809" i="6"/>
  <c r="Y808" i="6"/>
  <c r="Y807" i="6"/>
  <c r="Y806" i="6"/>
  <c r="Y805" i="6"/>
  <c r="Y804" i="6"/>
  <c r="Y803" i="6"/>
  <c r="Y802" i="6"/>
  <c r="Y801" i="6"/>
  <c r="Y800" i="6"/>
  <c r="Y799" i="6"/>
  <c r="Y798" i="6"/>
  <c r="Y797" i="6"/>
  <c r="Y796" i="6"/>
  <c r="Y795" i="6"/>
  <c r="Y794" i="6"/>
  <c r="Y793" i="6"/>
  <c r="Y792" i="6"/>
  <c r="Y791" i="6"/>
  <c r="Y790" i="6"/>
  <c r="Y789" i="6"/>
  <c r="Y788" i="6"/>
  <c r="Y787" i="6"/>
  <c r="Y786" i="6"/>
  <c r="Y785" i="6"/>
  <c r="Y784" i="6"/>
  <c r="Y783" i="6"/>
  <c r="Y782" i="6"/>
  <c r="Y781" i="6"/>
  <c r="Y780" i="6"/>
  <c r="Y779" i="6"/>
  <c r="Y778" i="6"/>
  <c r="Y777" i="6"/>
  <c r="Y776" i="6"/>
  <c r="Y775" i="6"/>
  <c r="Y774" i="6"/>
  <c r="Y773" i="6"/>
  <c r="Y772" i="6"/>
  <c r="Y771" i="6"/>
  <c r="Y770" i="6"/>
  <c r="Y769" i="6"/>
  <c r="Y768" i="6"/>
  <c r="Y767" i="6"/>
  <c r="Y766" i="6"/>
  <c r="Y765" i="6"/>
  <c r="Y764" i="6"/>
  <c r="Y763" i="6"/>
  <c r="Y762" i="6"/>
  <c r="Y761" i="6"/>
  <c r="Y760" i="6"/>
  <c r="Y759" i="6"/>
  <c r="Y758" i="6"/>
  <c r="Y757" i="6"/>
  <c r="Y756" i="6"/>
  <c r="Y755" i="6"/>
  <c r="Y754" i="6"/>
  <c r="Y753" i="6"/>
  <c r="Y752" i="6"/>
  <c r="Y751" i="6"/>
  <c r="Y750" i="6"/>
  <c r="Y749" i="6"/>
  <c r="Y748" i="6"/>
  <c r="Y747" i="6"/>
  <c r="Y746" i="6"/>
  <c r="Y745" i="6"/>
  <c r="Y744" i="6"/>
  <c r="Y743" i="6"/>
  <c r="Y742" i="6"/>
  <c r="Y741" i="6"/>
  <c r="Y740" i="6"/>
  <c r="Y739" i="6"/>
  <c r="Y738" i="6"/>
  <c r="Y737" i="6"/>
  <c r="Y736" i="6"/>
  <c r="Y735" i="6"/>
  <c r="Y734" i="6"/>
  <c r="Y733" i="6"/>
  <c r="Y732" i="6"/>
  <c r="Y731" i="6"/>
  <c r="Y730" i="6"/>
  <c r="Y729" i="6"/>
  <c r="Y728" i="6"/>
  <c r="Y727" i="6"/>
  <c r="Y726" i="6"/>
  <c r="Y725" i="6"/>
  <c r="Y724" i="6"/>
  <c r="Y723" i="6"/>
  <c r="Y722" i="6"/>
  <c r="Y721" i="6"/>
  <c r="Y720" i="6"/>
  <c r="Y719" i="6"/>
  <c r="Y718" i="6"/>
  <c r="Y717" i="6"/>
  <c r="Y716" i="6"/>
  <c r="Y715" i="6"/>
  <c r="Y714" i="6"/>
  <c r="Y713" i="6"/>
  <c r="Y712" i="6"/>
  <c r="Y711" i="6"/>
  <c r="Y710" i="6"/>
  <c r="Y709" i="6"/>
  <c r="Y708" i="6"/>
  <c r="Y707" i="6"/>
  <c r="Y706" i="6"/>
  <c r="Y705" i="6"/>
  <c r="Y704" i="6"/>
  <c r="Y703" i="6"/>
  <c r="Y702" i="6"/>
  <c r="Y701" i="6"/>
  <c r="Y700" i="6"/>
  <c r="Y699" i="6"/>
  <c r="Y698" i="6"/>
  <c r="Y697" i="6"/>
  <c r="Y696" i="6"/>
  <c r="Y695" i="6"/>
  <c r="Y694" i="6"/>
  <c r="Y693" i="6"/>
  <c r="Y692" i="6"/>
  <c r="Y691" i="6"/>
  <c r="Y690" i="6"/>
  <c r="Y689" i="6"/>
  <c r="Y688" i="6"/>
  <c r="Y687" i="6"/>
  <c r="Y686" i="6"/>
  <c r="Y685" i="6"/>
  <c r="Y684" i="6"/>
  <c r="Y683" i="6"/>
  <c r="Y682" i="6"/>
  <c r="Y681" i="6"/>
  <c r="Y680" i="6"/>
  <c r="Y679" i="6"/>
  <c r="Y678" i="6"/>
  <c r="Y677" i="6"/>
  <c r="Y676" i="6"/>
  <c r="Y675" i="6"/>
  <c r="Y674" i="6"/>
  <c r="Y673" i="6"/>
  <c r="Y672" i="6"/>
  <c r="Y671" i="6"/>
  <c r="Y670" i="6"/>
  <c r="Y669" i="6"/>
  <c r="Y668" i="6"/>
  <c r="Y667" i="6"/>
  <c r="Y666" i="6"/>
  <c r="Y665" i="6"/>
  <c r="Y664" i="6"/>
  <c r="Y663" i="6"/>
  <c r="Y662" i="6"/>
  <c r="Y661" i="6"/>
  <c r="Y660" i="6"/>
  <c r="Y659" i="6"/>
  <c r="Y658" i="6"/>
  <c r="Y657" i="6"/>
  <c r="Y656" i="6"/>
  <c r="Y655" i="6"/>
  <c r="Y654" i="6"/>
  <c r="Y653" i="6"/>
  <c r="Y652" i="6"/>
  <c r="Y651" i="6"/>
  <c r="Y650" i="6"/>
  <c r="Y649" i="6"/>
  <c r="Y648" i="6"/>
  <c r="Y647" i="6"/>
  <c r="Y646" i="6"/>
  <c r="Y645" i="6"/>
  <c r="Y644" i="6"/>
  <c r="Y643" i="6"/>
  <c r="Y642" i="6"/>
  <c r="Y641" i="6"/>
  <c r="Y640" i="6"/>
  <c r="Y639" i="6"/>
  <c r="Y638" i="6"/>
  <c r="Y637" i="6"/>
  <c r="Y636" i="6"/>
  <c r="Y635" i="6"/>
  <c r="Y634" i="6"/>
  <c r="Y633" i="6"/>
  <c r="Y632" i="6"/>
  <c r="Y631" i="6"/>
  <c r="Y630" i="6"/>
  <c r="Y629" i="6"/>
  <c r="Y628" i="6"/>
  <c r="Y627" i="6"/>
  <c r="Y626" i="6"/>
  <c r="Y625" i="6"/>
  <c r="Y624" i="6"/>
  <c r="Y623" i="6"/>
  <c r="Y622" i="6"/>
  <c r="Y621" i="6"/>
  <c r="Y620" i="6"/>
  <c r="Y619" i="6"/>
  <c r="Y618" i="6"/>
  <c r="Y617" i="6"/>
  <c r="Y616" i="6"/>
  <c r="Y615" i="6"/>
  <c r="Y614" i="6"/>
  <c r="Y613" i="6"/>
  <c r="Y612" i="6"/>
  <c r="Y611" i="6"/>
  <c r="Y610" i="6"/>
  <c r="Y609" i="6"/>
  <c r="Y608" i="6"/>
  <c r="Y607" i="6"/>
  <c r="Y606" i="6"/>
  <c r="Y605" i="6"/>
  <c r="Y604" i="6"/>
  <c r="Y603" i="6"/>
  <c r="Y602" i="6"/>
  <c r="Y601" i="6"/>
  <c r="Y600" i="6"/>
  <c r="Y599" i="6"/>
  <c r="Y598" i="6"/>
  <c r="Y597" i="6"/>
  <c r="Y596" i="6"/>
  <c r="Y595" i="6"/>
  <c r="Y594" i="6"/>
  <c r="Y593" i="6"/>
  <c r="Y592" i="6"/>
  <c r="Y591" i="6"/>
  <c r="Y590" i="6"/>
  <c r="Y589" i="6"/>
  <c r="Y588" i="6"/>
  <c r="Y587" i="6"/>
  <c r="Y586" i="6"/>
  <c r="Y585" i="6"/>
  <c r="Y584" i="6"/>
  <c r="Y583" i="6"/>
  <c r="Y582" i="6"/>
  <c r="Y581" i="6"/>
  <c r="Y580" i="6"/>
  <c r="Y579" i="6"/>
  <c r="Y578" i="6"/>
  <c r="Y577" i="6"/>
  <c r="Y576" i="6"/>
  <c r="Y575" i="6"/>
  <c r="Y574" i="6"/>
  <c r="Y573" i="6"/>
  <c r="Y572" i="6"/>
  <c r="Y571" i="6"/>
  <c r="Y570" i="6"/>
  <c r="Y569" i="6"/>
  <c r="Y568" i="6"/>
  <c r="Y567" i="6"/>
  <c r="Y566" i="6"/>
  <c r="Y565" i="6"/>
  <c r="Y564" i="6"/>
  <c r="Y563" i="6"/>
  <c r="Y562" i="6"/>
  <c r="Y561" i="6"/>
  <c r="Y560" i="6"/>
  <c r="Y559" i="6"/>
  <c r="Y558" i="6"/>
  <c r="Y557" i="6"/>
  <c r="Y556" i="6"/>
  <c r="Y555" i="6"/>
  <c r="Y554" i="6"/>
  <c r="Y553" i="6"/>
  <c r="Y552" i="6"/>
  <c r="Y551" i="6"/>
  <c r="Y550" i="6"/>
  <c r="Y549" i="6"/>
  <c r="Y548" i="6"/>
  <c r="Y547" i="6"/>
  <c r="Y546" i="6"/>
  <c r="Y545" i="6"/>
  <c r="Y544" i="6"/>
  <c r="Y543" i="6"/>
  <c r="Y542" i="6"/>
  <c r="Y541" i="6"/>
  <c r="Y540" i="6"/>
  <c r="Y539" i="6"/>
  <c r="Y538" i="6"/>
  <c r="Y537" i="6"/>
  <c r="Y536" i="6"/>
  <c r="Y535" i="6"/>
  <c r="Y534" i="6"/>
  <c r="Y533" i="6"/>
  <c r="Y532" i="6"/>
  <c r="Y531" i="6"/>
  <c r="Y530" i="6"/>
  <c r="Y529" i="6"/>
  <c r="Y528" i="6"/>
  <c r="Y527" i="6"/>
  <c r="Y526" i="6"/>
  <c r="Y525" i="6"/>
  <c r="Y524" i="6"/>
  <c r="Y523" i="6"/>
  <c r="Y522" i="6"/>
  <c r="Y521" i="6"/>
  <c r="Y520" i="6"/>
  <c r="Y519" i="6"/>
  <c r="Y518" i="6"/>
  <c r="Y517" i="6"/>
  <c r="Y516" i="6"/>
  <c r="Y515" i="6"/>
  <c r="Y514" i="6"/>
  <c r="Y513" i="6"/>
  <c r="Y512" i="6"/>
  <c r="Y511" i="6"/>
  <c r="Y510" i="6"/>
  <c r="Y509" i="6"/>
  <c r="Y508" i="6"/>
  <c r="Y507" i="6"/>
  <c r="Y506" i="6"/>
  <c r="Y505" i="6"/>
  <c r="Y504" i="6"/>
  <c r="Y503" i="6"/>
  <c r="Y502" i="6"/>
  <c r="Y501" i="6"/>
  <c r="Y500" i="6"/>
  <c r="Y499" i="6"/>
  <c r="Y498" i="6"/>
  <c r="Y497" i="6"/>
  <c r="Y496" i="6"/>
  <c r="Y495" i="6"/>
  <c r="Y494" i="6"/>
  <c r="Y493" i="6"/>
  <c r="Y492" i="6"/>
  <c r="Y491" i="6"/>
  <c r="Y490" i="6"/>
  <c r="Y489" i="6"/>
  <c r="Y488" i="6"/>
  <c r="Y487" i="6"/>
  <c r="Y486" i="6"/>
  <c r="Y485" i="6"/>
  <c r="Y484" i="6"/>
  <c r="Y483" i="6"/>
  <c r="Y482" i="6"/>
  <c r="Y481" i="6"/>
  <c r="Y480" i="6"/>
  <c r="Y479" i="6"/>
  <c r="Y478" i="6"/>
  <c r="Y477" i="6"/>
  <c r="Y476" i="6"/>
  <c r="Y475" i="6"/>
  <c r="Y474" i="6"/>
  <c r="Y473" i="6"/>
  <c r="Y472" i="6"/>
  <c r="Y471" i="6"/>
  <c r="Y470" i="6"/>
  <c r="Y469" i="6"/>
  <c r="Y468" i="6"/>
  <c r="Y467" i="6"/>
  <c r="Y466" i="6"/>
  <c r="Y465" i="6"/>
  <c r="Y464" i="6"/>
  <c r="Y463" i="6"/>
  <c r="Y462" i="6"/>
  <c r="Y461" i="6"/>
  <c r="Y460" i="6"/>
  <c r="Y459" i="6"/>
  <c r="Y458" i="6"/>
  <c r="Y457" i="6"/>
  <c r="Y456" i="6"/>
  <c r="Y455" i="6"/>
  <c r="Y454" i="6"/>
  <c r="Y453" i="6"/>
  <c r="Y452" i="6"/>
  <c r="Y451" i="6"/>
  <c r="Y450" i="6"/>
  <c r="Y449" i="6"/>
  <c r="Y448" i="6"/>
  <c r="Y447" i="6"/>
  <c r="Y446" i="6"/>
  <c r="Y445" i="6"/>
  <c r="Y444" i="6"/>
  <c r="Y443" i="6"/>
  <c r="Y442" i="6"/>
  <c r="Y441" i="6"/>
  <c r="Y440" i="6"/>
  <c r="Y439" i="6"/>
  <c r="Y438" i="6"/>
  <c r="Y437" i="6"/>
  <c r="Y436" i="6"/>
  <c r="Y435" i="6"/>
  <c r="Y434" i="6"/>
  <c r="Y433" i="6"/>
  <c r="Y432" i="6"/>
  <c r="Y431" i="6"/>
  <c r="Y430" i="6"/>
  <c r="Y429" i="6"/>
  <c r="Y428" i="6"/>
  <c r="Y427" i="6"/>
  <c r="Y426" i="6"/>
  <c r="Y425" i="6"/>
  <c r="Y424" i="6"/>
  <c r="Y423" i="6"/>
  <c r="Y422" i="6"/>
  <c r="Y421" i="6"/>
  <c r="Y420" i="6"/>
  <c r="Y419" i="6"/>
  <c r="Y418" i="6"/>
  <c r="Y417" i="6"/>
  <c r="Y416" i="6"/>
  <c r="Y415" i="6"/>
  <c r="Y414" i="6"/>
  <c r="Y413" i="6"/>
  <c r="Y412" i="6"/>
  <c r="Y411" i="6"/>
  <c r="Y410" i="6"/>
  <c r="Y409" i="6"/>
  <c r="Y408" i="6"/>
  <c r="Y407" i="6"/>
  <c r="Y406" i="6"/>
  <c r="Y405" i="6"/>
  <c r="Y404" i="6"/>
  <c r="Y403" i="6"/>
  <c r="Y402" i="6"/>
  <c r="Y401" i="6"/>
  <c r="Y400" i="6"/>
  <c r="Y399" i="6"/>
  <c r="Y398" i="6"/>
  <c r="Y397" i="6"/>
  <c r="Y396" i="6"/>
  <c r="Y395" i="6"/>
  <c r="Y394" i="6"/>
  <c r="Y393" i="6"/>
  <c r="Y392" i="6"/>
  <c r="Y391" i="6"/>
  <c r="Y390" i="6"/>
  <c r="Y389" i="6"/>
  <c r="Y388" i="6"/>
  <c r="Y387" i="6"/>
  <c r="Y386" i="6"/>
  <c r="Y385" i="6"/>
  <c r="Y384" i="6"/>
  <c r="Y383" i="6"/>
  <c r="Y382" i="6"/>
  <c r="Y381" i="6"/>
  <c r="Y380" i="6"/>
  <c r="Y379" i="6"/>
  <c r="Y378" i="6"/>
  <c r="Y377" i="6"/>
  <c r="Y376" i="6"/>
  <c r="Y375" i="6"/>
  <c r="Y374" i="6"/>
  <c r="Y373" i="6"/>
  <c r="Y372" i="6"/>
  <c r="Y371" i="6"/>
  <c r="Y370" i="6"/>
  <c r="Y369" i="6"/>
  <c r="Y368" i="6"/>
  <c r="Y367" i="6"/>
  <c r="Y366" i="6"/>
  <c r="Y365" i="6"/>
  <c r="Y364" i="6"/>
  <c r="Y363" i="6"/>
  <c r="Y362" i="6"/>
  <c r="Y361" i="6"/>
  <c r="Y360" i="6"/>
  <c r="Y359" i="6"/>
  <c r="Y358" i="6"/>
  <c r="Y357" i="6"/>
  <c r="Y356" i="6"/>
  <c r="Y355" i="6"/>
  <c r="Y354" i="6"/>
  <c r="Y353" i="6"/>
  <c r="Y352" i="6"/>
  <c r="Y351" i="6"/>
  <c r="Y350" i="6"/>
  <c r="Y349" i="6"/>
  <c r="Y348" i="6"/>
  <c r="Y347" i="6"/>
  <c r="Y346" i="6"/>
  <c r="Y345" i="6"/>
  <c r="Y344" i="6"/>
  <c r="Y343" i="6"/>
  <c r="Y342" i="6"/>
  <c r="Y341" i="6"/>
  <c r="Y340" i="6"/>
  <c r="Y339" i="6"/>
  <c r="Y338" i="6"/>
  <c r="Y337" i="6"/>
  <c r="Y336" i="6"/>
  <c r="Y335" i="6"/>
  <c r="Y334" i="6"/>
  <c r="Y333" i="6"/>
  <c r="Y332" i="6"/>
  <c r="Y331" i="6"/>
  <c r="Y330" i="6"/>
  <c r="Y329" i="6"/>
  <c r="Y328" i="6"/>
  <c r="Y327" i="6"/>
  <c r="Y326" i="6"/>
  <c r="Y325" i="6"/>
  <c r="Y324" i="6"/>
  <c r="Y323" i="6"/>
  <c r="Y322" i="6"/>
  <c r="Y321" i="6"/>
  <c r="Y320" i="6"/>
  <c r="Y319" i="6"/>
  <c r="Y318" i="6"/>
  <c r="Y317" i="6"/>
  <c r="Y316" i="6"/>
  <c r="Y315" i="6"/>
  <c r="Y314" i="6"/>
  <c r="Y313" i="6"/>
  <c r="Y312" i="6"/>
  <c r="Y311" i="6"/>
  <c r="Y310" i="6"/>
  <c r="Y309" i="6"/>
  <c r="Y308" i="6"/>
  <c r="Y307" i="6"/>
  <c r="Y306" i="6"/>
  <c r="Y305" i="6"/>
  <c r="Y304" i="6"/>
  <c r="Y303" i="6"/>
  <c r="Y302" i="6"/>
  <c r="Y301" i="6"/>
  <c r="Y300" i="6"/>
  <c r="Y299" i="6"/>
  <c r="Y298" i="6"/>
  <c r="Y297" i="6"/>
  <c r="Y296" i="6"/>
  <c r="Y295" i="6"/>
  <c r="Y294" i="6"/>
  <c r="Y293" i="6"/>
  <c r="Y292" i="6"/>
  <c r="Y291" i="6"/>
  <c r="Y290" i="6"/>
  <c r="Y289" i="6"/>
  <c r="Y288" i="6"/>
  <c r="Y287" i="6"/>
  <c r="Y286" i="6"/>
  <c r="Y285" i="6"/>
  <c r="Y284" i="6"/>
  <c r="Y283" i="6"/>
  <c r="Y282" i="6"/>
  <c r="Y281" i="6"/>
  <c r="Y280" i="6"/>
  <c r="Y279" i="6"/>
  <c r="Y278" i="6"/>
  <c r="Y277" i="6"/>
  <c r="Y276" i="6"/>
  <c r="Y275" i="6"/>
  <c r="Y274" i="6"/>
  <c r="Y273" i="6"/>
  <c r="Y272" i="6"/>
  <c r="Y271" i="6"/>
  <c r="Y270" i="6"/>
  <c r="Y269" i="6"/>
  <c r="Y268" i="6"/>
  <c r="Y267" i="6"/>
  <c r="Y266" i="6"/>
  <c r="Y265" i="6"/>
  <c r="Y264" i="6"/>
  <c r="Y263" i="6"/>
  <c r="Y262" i="6"/>
  <c r="Y261" i="6"/>
  <c r="Y260" i="6"/>
  <c r="Y259" i="6"/>
  <c r="Y258" i="6"/>
  <c r="Y257" i="6"/>
  <c r="Y256" i="6"/>
  <c r="Y255" i="6"/>
  <c r="Y254" i="6"/>
  <c r="Y253" i="6"/>
  <c r="Y252" i="6"/>
  <c r="Y251" i="6"/>
  <c r="Y250" i="6"/>
  <c r="Y249" i="6"/>
  <c r="Y248" i="6"/>
  <c r="Y247" i="6"/>
  <c r="Y246" i="6"/>
  <c r="Y245" i="6"/>
  <c r="Y244" i="6"/>
  <c r="Y243" i="6"/>
  <c r="Y242" i="6"/>
  <c r="Y241" i="6"/>
  <c r="Y240" i="6"/>
  <c r="Y239" i="6"/>
  <c r="Y238" i="6"/>
  <c r="Y237" i="6"/>
  <c r="Y236" i="6"/>
  <c r="Y235" i="6"/>
  <c r="Y234" i="6"/>
  <c r="Y233" i="6"/>
  <c r="Y232" i="6"/>
  <c r="Y231" i="6"/>
  <c r="Y230" i="6"/>
  <c r="Y229" i="6"/>
  <c r="Y228" i="6"/>
  <c r="Y227" i="6"/>
  <c r="Y226" i="6"/>
  <c r="Y225" i="6"/>
  <c r="Y224" i="6"/>
  <c r="Y223" i="6"/>
  <c r="Y222" i="6"/>
  <c r="Y221" i="6"/>
  <c r="Y220" i="6"/>
  <c r="Y219" i="6"/>
  <c r="Y218" i="6"/>
  <c r="Y217" i="6"/>
  <c r="Y216" i="6"/>
  <c r="Y215" i="6"/>
  <c r="Y214" i="6"/>
  <c r="Y213" i="6"/>
  <c r="Y212" i="6"/>
  <c r="Y211" i="6"/>
  <c r="Y210" i="6"/>
  <c r="Y209" i="6"/>
  <c r="Y208" i="6"/>
  <c r="Y207" i="6"/>
  <c r="Y206" i="6"/>
  <c r="Y205" i="6"/>
  <c r="Y204" i="6"/>
  <c r="Y203" i="6"/>
  <c r="Y202" i="6"/>
  <c r="Y201" i="6"/>
  <c r="Y200" i="6"/>
  <c r="Y199" i="6"/>
  <c r="Y198" i="6"/>
  <c r="Y197" i="6"/>
  <c r="Y196" i="6"/>
  <c r="Y195" i="6"/>
  <c r="Y194" i="6"/>
  <c r="Y193" i="6"/>
  <c r="Y192" i="6"/>
  <c r="Y191" i="6"/>
  <c r="Y190" i="6"/>
  <c r="Y189" i="6"/>
  <c r="Y188" i="6"/>
  <c r="Y187" i="6"/>
  <c r="Y186" i="6"/>
  <c r="Y185" i="6"/>
  <c r="Y184" i="6"/>
  <c r="Y183" i="6"/>
  <c r="Y182" i="6"/>
  <c r="Y181" i="6"/>
  <c r="Y180" i="6"/>
  <c r="Y179" i="6"/>
  <c r="Y178" i="6"/>
  <c r="Y177" i="6"/>
  <c r="Y176" i="6"/>
  <c r="Y175" i="6"/>
  <c r="Y174" i="6"/>
  <c r="Y173" i="6"/>
  <c r="Y172" i="6"/>
  <c r="Y171" i="6"/>
  <c r="Y170" i="6"/>
  <c r="Y169" i="6"/>
  <c r="Y168" i="6"/>
  <c r="Y167" i="6"/>
  <c r="Y166" i="6"/>
  <c r="Y165" i="6"/>
  <c r="Y164" i="6"/>
  <c r="Y163" i="6"/>
  <c r="Y162" i="6"/>
  <c r="Y161" i="6"/>
  <c r="Y160" i="6"/>
  <c r="Y159" i="6"/>
  <c r="Y158" i="6"/>
  <c r="Y157" i="6"/>
  <c r="Y156" i="6"/>
  <c r="Y155" i="6"/>
  <c r="Y154" i="6"/>
  <c r="Y153" i="6"/>
  <c r="Y152" i="6"/>
  <c r="Y151" i="6"/>
  <c r="Y150" i="6"/>
  <c r="Y149" i="6"/>
  <c r="Y148" i="6"/>
  <c r="Y147" i="6"/>
  <c r="Y146" i="6"/>
  <c r="Y145" i="6"/>
  <c r="Y144" i="6"/>
  <c r="Y143" i="6"/>
  <c r="Y142" i="6"/>
  <c r="Y141" i="6"/>
  <c r="Y140" i="6"/>
  <c r="Y139" i="6"/>
  <c r="Y138" i="6"/>
  <c r="Y137" i="6"/>
  <c r="Y136" i="6"/>
  <c r="Y135" i="6"/>
  <c r="Y134" i="6"/>
  <c r="Y133" i="6"/>
  <c r="Y132" i="6"/>
  <c r="Y131" i="6"/>
  <c r="Y130" i="6"/>
  <c r="Y129" i="6"/>
  <c r="Y128" i="6"/>
  <c r="Y127" i="6"/>
  <c r="Y126" i="6"/>
  <c r="Y125" i="6"/>
  <c r="Y124" i="6"/>
  <c r="Y123" i="6"/>
  <c r="Y122" i="6"/>
  <c r="Y121" i="6"/>
  <c r="Y120" i="6"/>
  <c r="Y119" i="6"/>
  <c r="Y118" i="6"/>
  <c r="Y117" i="6"/>
  <c r="Y116" i="6"/>
  <c r="Y115" i="6"/>
  <c r="Y114" i="6"/>
  <c r="Y113" i="6"/>
  <c r="Y112" i="6"/>
  <c r="Y111" i="6"/>
  <c r="Y110" i="6"/>
  <c r="Y109" i="6"/>
  <c r="Y108" i="6"/>
  <c r="Y107" i="6"/>
  <c r="Y106" i="6"/>
  <c r="Y105" i="6"/>
  <c r="Y104" i="6"/>
  <c r="Y103" i="6"/>
  <c r="Y102" i="6"/>
  <c r="Y101" i="6"/>
  <c r="Y100" i="6"/>
  <c r="Y99" i="6"/>
  <c r="Y98" i="6"/>
  <c r="Y97" i="6"/>
  <c r="Y96" i="6"/>
  <c r="Y95" i="6"/>
  <c r="Y94" i="6"/>
  <c r="Y93" i="6"/>
  <c r="Y92" i="6"/>
  <c r="Y91" i="6"/>
  <c r="Y90" i="6"/>
  <c r="Y89" i="6"/>
  <c r="Y88" i="6"/>
  <c r="Y87" i="6"/>
  <c r="Y86" i="6"/>
  <c r="Y85" i="6"/>
  <c r="Y84" i="6"/>
  <c r="Y83" i="6"/>
  <c r="Y82" i="6"/>
  <c r="Y81" i="6"/>
  <c r="Y80" i="6"/>
  <c r="Y79" i="6"/>
  <c r="Y78" i="6"/>
  <c r="Y77" i="6"/>
  <c r="Y76" i="6"/>
  <c r="Y75" i="6"/>
  <c r="Y74" i="6"/>
  <c r="Y73" i="6"/>
  <c r="Y72" i="6"/>
  <c r="Y71" i="6"/>
  <c r="Y70" i="6"/>
  <c r="Y69" i="6"/>
  <c r="Y68" i="6"/>
  <c r="Y67" i="6"/>
  <c r="Y66" i="6"/>
  <c r="Y65" i="6"/>
  <c r="Y64" i="6"/>
  <c r="Y63" i="6"/>
  <c r="Y62" i="6"/>
  <c r="Y61" i="6"/>
  <c r="Y60" i="6"/>
  <c r="Y59" i="6"/>
  <c r="Y58" i="6"/>
  <c r="Y57" i="6"/>
  <c r="Y56" i="6"/>
  <c r="Y55" i="6"/>
  <c r="Y54" i="6"/>
  <c r="Y53" i="6"/>
  <c r="Y52" i="6"/>
  <c r="Y51" i="6"/>
  <c r="Y50" i="6"/>
  <c r="Y49" i="6"/>
  <c r="Y48" i="6"/>
  <c r="Y47" i="6"/>
  <c r="Y46" i="6"/>
  <c r="Y45" i="6"/>
  <c r="Y44" i="6"/>
  <c r="Y43" i="6"/>
  <c r="Y42" i="6"/>
  <c r="Y41" i="6"/>
  <c r="Y40" i="6"/>
  <c r="Y39" i="6"/>
  <c r="Y38" i="6"/>
  <c r="Y37" i="6"/>
  <c r="Y36" i="6"/>
  <c r="Y35" i="6"/>
  <c r="Y34" i="6"/>
  <c r="Y33" i="6"/>
  <c r="Y32" i="6"/>
  <c r="Y31" i="6"/>
  <c r="Y30" i="6"/>
  <c r="Y29" i="6"/>
  <c r="Y28" i="6"/>
  <c r="Y27" i="6"/>
  <c r="Y26" i="6"/>
  <c r="Y25" i="6"/>
  <c r="Y24" i="6"/>
  <c r="Y23" i="6"/>
  <c r="Y22" i="6"/>
  <c r="Y21" i="6"/>
  <c r="Y20" i="6"/>
  <c r="Y19" i="6"/>
  <c r="Y18" i="6"/>
  <c r="Y17" i="6"/>
  <c r="Y16" i="6"/>
  <c r="Y15" i="6"/>
  <c r="Y14" i="6"/>
  <c r="Y13" i="6"/>
  <c r="AA14" i="6"/>
  <c r="AA13" i="6"/>
  <c r="AA12" i="6"/>
  <c r="AA11" i="6"/>
  <c r="AF11" i="6" s="1"/>
  <c r="AA10" i="6"/>
  <c r="AF10" i="6" s="1"/>
  <c r="AA9" i="6"/>
  <c r="AF9" i="6" s="1"/>
  <c r="AA8" i="6"/>
  <c r="AF8" i="6" s="1"/>
  <c r="AA7" i="6"/>
  <c r="AA6" i="6"/>
  <c r="Y12" i="6"/>
  <c r="Y11" i="6"/>
  <c r="Y10" i="6"/>
  <c r="Y9" i="6"/>
  <c r="Y8" i="6"/>
  <c r="Y7" i="6"/>
  <c r="Z11" i="6"/>
  <c r="AD11" i="6" s="1"/>
  <c r="Z10" i="6"/>
  <c r="Z9" i="6"/>
  <c r="Z8" i="6"/>
  <c r="Z7" i="6"/>
  <c r="Z6" i="6"/>
  <c r="AD6" i="6" s="1"/>
  <c r="AA5" i="6"/>
  <c r="AF5" i="6" s="1"/>
  <c r="Y6" i="6"/>
  <c r="Y5" i="6"/>
  <c r="AA4" i="6"/>
  <c r="AF4" i="6" s="1"/>
  <c r="Z4" i="6"/>
  <c r="Y4" i="6"/>
  <c r="AC4" i="6" s="1"/>
  <c r="X1003" i="6"/>
  <c r="X1002" i="6"/>
  <c r="X1001" i="6"/>
  <c r="X1000" i="6"/>
  <c r="X999" i="6"/>
  <c r="X998" i="6"/>
  <c r="X997" i="6"/>
  <c r="X996" i="6"/>
  <c r="X995" i="6"/>
  <c r="X994" i="6"/>
  <c r="X993" i="6"/>
  <c r="X992" i="6"/>
  <c r="X991" i="6"/>
  <c r="X990" i="6"/>
  <c r="X989" i="6"/>
  <c r="X988" i="6"/>
  <c r="X987" i="6"/>
  <c r="X986" i="6"/>
  <c r="X985" i="6"/>
  <c r="X984" i="6"/>
  <c r="X983" i="6"/>
  <c r="X982" i="6"/>
  <c r="X981" i="6"/>
  <c r="X980" i="6"/>
  <c r="X979" i="6"/>
  <c r="X978" i="6"/>
  <c r="X977" i="6"/>
  <c r="X976" i="6"/>
  <c r="X975" i="6"/>
  <c r="X974" i="6"/>
  <c r="X973" i="6"/>
  <c r="X972" i="6"/>
  <c r="X971" i="6"/>
  <c r="X970" i="6"/>
  <c r="X969" i="6"/>
  <c r="X968" i="6"/>
  <c r="X967" i="6"/>
  <c r="X966" i="6"/>
  <c r="X965" i="6"/>
  <c r="X964" i="6"/>
  <c r="X963" i="6"/>
  <c r="X962" i="6"/>
  <c r="X961" i="6"/>
  <c r="X960" i="6"/>
  <c r="X959" i="6"/>
  <c r="X958" i="6"/>
  <c r="X957" i="6"/>
  <c r="X956" i="6"/>
  <c r="X955" i="6"/>
  <c r="X954" i="6"/>
  <c r="X953" i="6"/>
  <c r="X952" i="6"/>
  <c r="X951" i="6"/>
  <c r="X950" i="6"/>
  <c r="X949" i="6"/>
  <c r="X948" i="6"/>
  <c r="X947" i="6"/>
  <c r="X946" i="6"/>
  <c r="X945" i="6"/>
  <c r="X944" i="6"/>
  <c r="X943" i="6"/>
  <c r="X942" i="6"/>
  <c r="X941" i="6"/>
  <c r="X940" i="6"/>
  <c r="X939" i="6"/>
  <c r="X938" i="6"/>
  <c r="X937" i="6"/>
  <c r="X936" i="6"/>
  <c r="X935" i="6"/>
  <c r="X934" i="6"/>
  <c r="X933" i="6"/>
  <c r="X932" i="6"/>
  <c r="X931" i="6"/>
  <c r="X930" i="6"/>
  <c r="X929" i="6"/>
  <c r="X928" i="6"/>
  <c r="X927" i="6"/>
  <c r="X926" i="6"/>
  <c r="X925" i="6"/>
  <c r="X924" i="6"/>
  <c r="X923" i="6"/>
  <c r="X922" i="6"/>
  <c r="X921" i="6"/>
  <c r="X920" i="6"/>
  <c r="X919" i="6"/>
  <c r="X918" i="6"/>
  <c r="X917" i="6"/>
  <c r="X916" i="6"/>
  <c r="X915" i="6"/>
  <c r="X914" i="6"/>
  <c r="X913" i="6"/>
  <c r="X912" i="6"/>
  <c r="X911" i="6"/>
  <c r="X910" i="6"/>
  <c r="X909" i="6"/>
  <c r="X908" i="6"/>
  <c r="X907" i="6"/>
  <c r="X906" i="6"/>
  <c r="X905" i="6"/>
  <c r="X904" i="6"/>
  <c r="X903" i="6"/>
  <c r="X902" i="6"/>
  <c r="X901" i="6"/>
  <c r="X900" i="6"/>
  <c r="X899" i="6"/>
  <c r="X898" i="6"/>
  <c r="X897" i="6"/>
  <c r="X896" i="6"/>
  <c r="X895" i="6"/>
  <c r="X894" i="6"/>
  <c r="X893" i="6"/>
  <c r="X892" i="6"/>
  <c r="X891" i="6"/>
  <c r="X890" i="6"/>
  <c r="X889" i="6"/>
  <c r="X888" i="6"/>
  <c r="X887" i="6"/>
  <c r="X886" i="6"/>
  <c r="X885" i="6"/>
  <c r="X884" i="6"/>
  <c r="X883" i="6"/>
  <c r="X882" i="6"/>
  <c r="X881" i="6"/>
  <c r="X880" i="6"/>
  <c r="X879" i="6"/>
  <c r="X878" i="6"/>
  <c r="X877" i="6"/>
  <c r="X876" i="6"/>
  <c r="X875" i="6"/>
  <c r="X874" i="6"/>
  <c r="X873" i="6"/>
  <c r="X872" i="6"/>
  <c r="X871" i="6"/>
  <c r="X870" i="6"/>
  <c r="X869" i="6"/>
  <c r="X868" i="6"/>
  <c r="X867" i="6"/>
  <c r="X866" i="6"/>
  <c r="X865" i="6"/>
  <c r="X864" i="6"/>
  <c r="X863" i="6"/>
  <c r="X862" i="6"/>
  <c r="X861" i="6"/>
  <c r="X860" i="6"/>
  <c r="X859" i="6"/>
  <c r="X858" i="6"/>
  <c r="X857" i="6"/>
  <c r="X856" i="6"/>
  <c r="X855" i="6"/>
  <c r="X854" i="6"/>
  <c r="X853" i="6"/>
  <c r="X852" i="6"/>
  <c r="X851" i="6"/>
  <c r="X850" i="6"/>
  <c r="X849" i="6"/>
  <c r="X848" i="6"/>
  <c r="X847" i="6"/>
  <c r="X846" i="6"/>
  <c r="X845" i="6"/>
  <c r="X844" i="6"/>
  <c r="X843" i="6"/>
  <c r="X842" i="6"/>
  <c r="X841" i="6"/>
  <c r="X840" i="6"/>
  <c r="X839" i="6"/>
  <c r="X838" i="6"/>
  <c r="X837" i="6"/>
  <c r="X836" i="6"/>
  <c r="X835" i="6"/>
  <c r="X834" i="6"/>
  <c r="X833" i="6"/>
  <c r="X832" i="6"/>
  <c r="X831" i="6"/>
  <c r="X830" i="6"/>
  <c r="X829" i="6"/>
  <c r="X828" i="6"/>
  <c r="X827" i="6"/>
  <c r="X826" i="6"/>
  <c r="X825" i="6"/>
  <c r="X824" i="6"/>
  <c r="X823" i="6"/>
  <c r="X822" i="6"/>
  <c r="X821" i="6"/>
  <c r="X820" i="6"/>
  <c r="X819" i="6"/>
  <c r="X818" i="6"/>
  <c r="X817" i="6"/>
  <c r="X816" i="6"/>
  <c r="X815" i="6"/>
  <c r="X814" i="6"/>
  <c r="X813" i="6"/>
  <c r="X812" i="6"/>
  <c r="X811" i="6"/>
  <c r="X810" i="6"/>
  <c r="X809" i="6"/>
  <c r="X808" i="6"/>
  <c r="X807" i="6"/>
  <c r="X806" i="6"/>
  <c r="X805" i="6"/>
  <c r="X804" i="6"/>
  <c r="X803" i="6"/>
  <c r="X802" i="6"/>
  <c r="X801" i="6"/>
  <c r="X800" i="6"/>
  <c r="X799" i="6"/>
  <c r="X798" i="6"/>
  <c r="X797" i="6"/>
  <c r="X796" i="6"/>
  <c r="X795" i="6"/>
  <c r="X794" i="6"/>
  <c r="X793" i="6"/>
  <c r="X792" i="6"/>
  <c r="X791" i="6"/>
  <c r="X790" i="6"/>
  <c r="X789" i="6"/>
  <c r="X788" i="6"/>
  <c r="X787" i="6"/>
  <c r="X786" i="6"/>
  <c r="X785" i="6"/>
  <c r="X784" i="6"/>
  <c r="X783" i="6"/>
  <c r="X782" i="6"/>
  <c r="X781" i="6"/>
  <c r="X780" i="6"/>
  <c r="X779" i="6"/>
  <c r="X778" i="6"/>
  <c r="X777" i="6"/>
  <c r="X776" i="6"/>
  <c r="X775" i="6"/>
  <c r="X774" i="6"/>
  <c r="X773" i="6"/>
  <c r="X772" i="6"/>
  <c r="X771" i="6"/>
  <c r="X770" i="6"/>
  <c r="X769" i="6"/>
  <c r="X768" i="6"/>
  <c r="X767" i="6"/>
  <c r="X766" i="6"/>
  <c r="X765" i="6"/>
  <c r="X764" i="6"/>
  <c r="X763" i="6"/>
  <c r="X762" i="6"/>
  <c r="X761" i="6"/>
  <c r="X760" i="6"/>
  <c r="X759" i="6"/>
  <c r="X758" i="6"/>
  <c r="X757" i="6"/>
  <c r="X756" i="6"/>
  <c r="X755" i="6"/>
  <c r="X754" i="6"/>
  <c r="X753" i="6"/>
  <c r="X752" i="6"/>
  <c r="X751" i="6"/>
  <c r="X750" i="6"/>
  <c r="X749" i="6"/>
  <c r="X748" i="6"/>
  <c r="X747" i="6"/>
  <c r="X746" i="6"/>
  <c r="X745" i="6"/>
  <c r="X744" i="6"/>
  <c r="X743" i="6"/>
  <c r="X742" i="6"/>
  <c r="X741" i="6"/>
  <c r="X740" i="6"/>
  <c r="X739" i="6"/>
  <c r="X738" i="6"/>
  <c r="X737" i="6"/>
  <c r="X736" i="6"/>
  <c r="X735" i="6"/>
  <c r="X734" i="6"/>
  <c r="X733" i="6"/>
  <c r="X732" i="6"/>
  <c r="X731" i="6"/>
  <c r="X730" i="6"/>
  <c r="X729" i="6"/>
  <c r="X728" i="6"/>
  <c r="X727" i="6"/>
  <c r="X726" i="6"/>
  <c r="X725" i="6"/>
  <c r="X724" i="6"/>
  <c r="X723" i="6"/>
  <c r="X722" i="6"/>
  <c r="X721" i="6"/>
  <c r="X720" i="6"/>
  <c r="X719" i="6"/>
  <c r="X718" i="6"/>
  <c r="X717" i="6"/>
  <c r="X716" i="6"/>
  <c r="X715" i="6"/>
  <c r="X714" i="6"/>
  <c r="X713" i="6"/>
  <c r="X712" i="6"/>
  <c r="X711" i="6"/>
  <c r="X710" i="6"/>
  <c r="X709" i="6"/>
  <c r="X708" i="6"/>
  <c r="X707" i="6"/>
  <c r="X706" i="6"/>
  <c r="X705" i="6"/>
  <c r="X704" i="6"/>
  <c r="X703" i="6"/>
  <c r="X702" i="6"/>
  <c r="X701" i="6"/>
  <c r="X700" i="6"/>
  <c r="X699" i="6"/>
  <c r="X698" i="6"/>
  <c r="X697" i="6"/>
  <c r="X696" i="6"/>
  <c r="X695" i="6"/>
  <c r="X694" i="6"/>
  <c r="X693" i="6"/>
  <c r="X692" i="6"/>
  <c r="X691" i="6"/>
  <c r="X690" i="6"/>
  <c r="X689" i="6"/>
  <c r="X688" i="6"/>
  <c r="X687" i="6"/>
  <c r="X686" i="6"/>
  <c r="X685" i="6"/>
  <c r="X684" i="6"/>
  <c r="X683" i="6"/>
  <c r="X682" i="6"/>
  <c r="X681" i="6"/>
  <c r="X680" i="6"/>
  <c r="X679" i="6"/>
  <c r="X678" i="6"/>
  <c r="X677" i="6"/>
  <c r="X676" i="6"/>
  <c r="X675" i="6"/>
  <c r="X674" i="6"/>
  <c r="X673" i="6"/>
  <c r="X672" i="6"/>
  <c r="X671" i="6"/>
  <c r="X670" i="6"/>
  <c r="X669" i="6"/>
  <c r="X668" i="6"/>
  <c r="X667" i="6"/>
  <c r="X666" i="6"/>
  <c r="X665" i="6"/>
  <c r="X664" i="6"/>
  <c r="X663" i="6"/>
  <c r="X662" i="6"/>
  <c r="X661" i="6"/>
  <c r="X660" i="6"/>
  <c r="X659" i="6"/>
  <c r="X658" i="6"/>
  <c r="X657" i="6"/>
  <c r="X656" i="6"/>
  <c r="X655" i="6"/>
  <c r="X654" i="6"/>
  <c r="X653" i="6"/>
  <c r="X652" i="6"/>
  <c r="X651" i="6"/>
  <c r="X650" i="6"/>
  <c r="X649" i="6"/>
  <c r="X648" i="6"/>
  <c r="X647" i="6"/>
  <c r="X646" i="6"/>
  <c r="X645" i="6"/>
  <c r="X644" i="6"/>
  <c r="X643" i="6"/>
  <c r="X642" i="6"/>
  <c r="X641" i="6"/>
  <c r="X640" i="6"/>
  <c r="X639" i="6"/>
  <c r="X638" i="6"/>
  <c r="X637" i="6"/>
  <c r="X636" i="6"/>
  <c r="X635" i="6"/>
  <c r="X634" i="6"/>
  <c r="X633" i="6"/>
  <c r="X632" i="6"/>
  <c r="X631" i="6"/>
  <c r="X630" i="6"/>
  <c r="X629" i="6"/>
  <c r="X628" i="6"/>
  <c r="X627" i="6"/>
  <c r="X626" i="6"/>
  <c r="X625" i="6"/>
  <c r="X624" i="6"/>
  <c r="X623" i="6"/>
  <c r="X622" i="6"/>
  <c r="X621" i="6"/>
  <c r="X620" i="6"/>
  <c r="X619" i="6"/>
  <c r="X618" i="6"/>
  <c r="X617" i="6"/>
  <c r="X616" i="6"/>
  <c r="X615" i="6"/>
  <c r="X614" i="6"/>
  <c r="X613" i="6"/>
  <c r="X612" i="6"/>
  <c r="X611" i="6"/>
  <c r="X610" i="6"/>
  <c r="X609" i="6"/>
  <c r="X608" i="6"/>
  <c r="X607" i="6"/>
  <c r="X606" i="6"/>
  <c r="X605" i="6"/>
  <c r="X604" i="6"/>
  <c r="X603" i="6"/>
  <c r="X602" i="6"/>
  <c r="X601" i="6"/>
  <c r="X600" i="6"/>
  <c r="X599" i="6"/>
  <c r="X598" i="6"/>
  <c r="X597" i="6"/>
  <c r="X596" i="6"/>
  <c r="X595" i="6"/>
  <c r="X594" i="6"/>
  <c r="X593" i="6"/>
  <c r="X592" i="6"/>
  <c r="X591" i="6"/>
  <c r="X590" i="6"/>
  <c r="X589" i="6"/>
  <c r="X588" i="6"/>
  <c r="X587" i="6"/>
  <c r="X586" i="6"/>
  <c r="X585" i="6"/>
  <c r="X584" i="6"/>
  <c r="X583" i="6"/>
  <c r="X582" i="6"/>
  <c r="X581" i="6"/>
  <c r="X580" i="6"/>
  <c r="X579" i="6"/>
  <c r="X578" i="6"/>
  <c r="X577" i="6"/>
  <c r="X576" i="6"/>
  <c r="X575" i="6"/>
  <c r="X574" i="6"/>
  <c r="X573" i="6"/>
  <c r="X572" i="6"/>
  <c r="X571" i="6"/>
  <c r="X570" i="6"/>
  <c r="X569" i="6"/>
  <c r="X568" i="6"/>
  <c r="X567" i="6"/>
  <c r="X566" i="6"/>
  <c r="X565" i="6"/>
  <c r="X564" i="6"/>
  <c r="X563" i="6"/>
  <c r="X562" i="6"/>
  <c r="X561" i="6"/>
  <c r="X560" i="6"/>
  <c r="X559" i="6"/>
  <c r="X558" i="6"/>
  <c r="X557" i="6"/>
  <c r="X556" i="6"/>
  <c r="X555" i="6"/>
  <c r="X554" i="6"/>
  <c r="X553" i="6"/>
  <c r="X552" i="6"/>
  <c r="X551" i="6"/>
  <c r="X550" i="6"/>
  <c r="X549" i="6"/>
  <c r="X548" i="6"/>
  <c r="X547" i="6"/>
  <c r="X546" i="6"/>
  <c r="X545" i="6"/>
  <c r="X544" i="6"/>
  <c r="X543" i="6"/>
  <c r="X542" i="6"/>
  <c r="X541" i="6"/>
  <c r="X540" i="6"/>
  <c r="X539" i="6"/>
  <c r="X538" i="6"/>
  <c r="X537" i="6"/>
  <c r="X536" i="6"/>
  <c r="X535" i="6"/>
  <c r="X534" i="6"/>
  <c r="X533" i="6"/>
  <c r="X532" i="6"/>
  <c r="X531" i="6"/>
  <c r="X530" i="6"/>
  <c r="X529" i="6"/>
  <c r="X528" i="6"/>
  <c r="X527" i="6"/>
  <c r="X526" i="6"/>
  <c r="X525" i="6"/>
  <c r="X524" i="6"/>
  <c r="X523" i="6"/>
  <c r="X522" i="6"/>
  <c r="X521" i="6"/>
  <c r="X520" i="6"/>
  <c r="X519" i="6"/>
  <c r="X518" i="6"/>
  <c r="X517" i="6"/>
  <c r="X516" i="6"/>
  <c r="X515" i="6"/>
  <c r="X514" i="6"/>
  <c r="X513" i="6"/>
  <c r="X512" i="6"/>
  <c r="X511" i="6"/>
  <c r="X510" i="6"/>
  <c r="X509" i="6"/>
  <c r="X508" i="6"/>
  <c r="X507" i="6"/>
  <c r="X506" i="6"/>
  <c r="X505" i="6"/>
  <c r="X504" i="6"/>
  <c r="X503" i="6"/>
  <c r="X502" i="6"/>
  <c r="X501" i="6"/>
  <c r="X500" i="6"/>
  <c r="X499" i="6"/>
  <c r="X498" i="6"/>
  <c r="X497" i="6"/>
  <c r="X496" i="6"/>
  <c r="X495" i="6"/>
  <c r="X494" i="6"/>
  <c r="X493" i="6"/>
  <c r="X492" i="6"/>
  <c r="X491" i="6"/>
  <c r="X490" i="6"/>
  <c r="X489" i="6"/>
  <c r="X488" i="6"/>
  <c r="X487" i="6"/>
  <c r="X486" i="6"/>
  <c r="X485" i="6"/>
  <c r="X484" i="6"/>
  <c r="X483" i="6"/>
  <c r="X482" i="6"/>
  <c r="X481" i="6"/>
  <c r="X480" i="6"/>
  <c r="X479" i="6"/>
  <c r="X478" i="6"/>
  <c r="X477" i="6"/>
  <c r="X476" i="6"/>
  <c r="X475" i="6"/>
  <c r="X474" i="6"/>
  <c r="X473" i="6"/>
  <c r="X472" i="6"/>
  <c r="X471" i="6"/>
  <c r="X470" i="6"/>
  <c r="X469" i="6"/>
  <c r="X468" i="6"/>
  <c r="X467" i="6"/>
  <c r="X466" i="6"/>
  <c r="X465" i="6"/>
  <c r="X464" i="6"/>
  <c r="X463" i="6"/>
  <c r="X462" i="6"/>
  <c r="X461" i="6"/>
  <c r="X460" i="6"/>
  <c r="X459" i="6"/>
  <c r="X458" i="6"/>
  <c r="X457" i="6"/>
  <c r="X456" i="6"/>
  <c r="X455" i="6"/>
  <c r="X454" i="6"/>
  <c r="X453" i="6"/>
  <c r="X452" i="6"/>
  <c r="X451" i="6"/>
  <c r="X450" i="6"/>
  <c r="X449" i="6"/>
  <c r="X448" i="6"/>
  <c r="X447" i="6"/>
  <c r="X446" i="6"/>
  <c r="X445" i="6"/>
  <c r="X444" i="6"/>
  <c r="X443" i="6"/>
  <c r="X442" i="6"/>
  <c r="X441" i="6"/>
  <c r="X440" i="6"/>
  <c r="X439" i="6"/>
  <c r="X438" i="6"/>
  <c r="X437" i="6"/>
  <c r="X436" i="6"/>
  <c r="X435" i="6"/>
  <c r="X434" i="6"/>
  <c r="X433" i="6"/>
  <c r="X432" i="6"/>
  <c r="X431" i="6"/>
  <c r="X430" i="6"/>
  <c r="X429" i="6"/>
  <c r="X428" i="6"/>
  <c r="X427" i="6"/>
  <c r="X426" i="6"/>
  <c r="X425" i="6"/>
  <c r="X424" i="6"/>
  <c r="X423" i="6"/>
  <c r="X422" i="6"/>
  <c r="X421" i="6"/>
  <c r="X420" i="6"/>
  <c r="X419" i="6"/>
  <c r="X418" i="6"/>
  <c r="X417" i="6"/>
  <c r="X416" i="6"/>
  <c r="X415" i="6"/>
  <c r="X414" i="6"/>
  <c r="X413" i="6"/>
  <c r="X412" i="6"/>
  <c r="X411" i="6"/>
  <c r="X410" i="6"/>
  <c r="X409" i="6"/>
  <c r="X408" i="6"/>
  <c r="X407" i="6"/>
  <c r="X406" i="6"/>
  <c r="X405" i="6"/>
  <c r="X404" i="6"/>
  <c r="X403" i="6"/>
  <c r="X402" i="6"/>
  <c r="X401" i="6"/>
  <c r="X400" i="6"/>
  <c r="X399" i="6"/>
  <c r="X398" i="6"/>
  <c r="X397" i="6"/>
  <c r="X396" i="6"/>
  <c r="X395" i="6"/>
  <c r="X394" i="6"/>
  <c r="X393" i="6"/>
  <c r="X392" i="6"/>
  <c r="X391" i="6"/>
  <c r="X390" i="6"/>
  <c r="X389" i="6"/>
  <c r="X388" i="6"/>
  <c r="X387" i="6"/>
  <c r="X386" i="6"/>
  <c r="X385" i="6"/>
  <c r="X384" i="6"/>
  <c r="X383" i="6"/>
  <c r="X382" i="6"/>
  <c r="X381" i="6"/>
  <c r="X380" i="6"/>
  <c r="X379" i="6"/>
  <c r="X378" i="6"/>
  <c r="X377" i="6"/>
  <c r="X376" i="6"/>
  <c r="X375" i="6"/>
  <c r="X374" i="6"/>
  <c r="X373" i="6"/>
  <c r="X372" i="6"/>
  <c r="X371" i="6"/>
  <c r="X370" i="6"/>
  <c r="X369" i="6"/>
  <c r="X368" i="6"/>
  <c r="X367" i="6"/>
  <c r="X366" i="6"/>
  <c r="X365" i="6"/>
  <c r="X364" i="6"/>
  <c r="X363" i="6"/>
  <c r="X362" i="6"/>
  <c r="X361" i="6"/>
  <c r="X360" i="6"/>
  <c r="X359" i="6"/>
  <c r="X358" i="6"/>
  <c r="X357" i="6"/>
  <c r="X356" i="6"/>
  <c r="X355" i="6"/>
  <c r="X354" i="6"/>
  <c r="X353" i="6"/>
  <c r="X352" i="6"/>
  <c r="X351" i="6"/>
  <c r="X350" i="6"/>
  <c r="X349" i="6"/>
  <c r="X348" i="6"/>
  <c r="X347" i="6"/>
  <c r="X346" i="6"/>
  <c r="X345" i="6"/>
  <c r="X344" i="6"/>
  <c r="X343" i="6"/>
  <c r="X342" i="6"/>
  <c r="X341" i="6"/>
  <c r="X340" i="6"/>
  <c r="X339" i="6"/>
  <c r="X338" i="6"/>
  <c r="X337" i="6"/>
  <c r="X336" i="6"/>
  <c r="X335" i="6"/>
  <c r="X334" i="6"/>
  <c r="X333" i="6"/>
  <c r="X332" i="6"/>
  <c r="X331" i="6"/>
  <c r="X330" i="6"/>
  <c r="X329" i="6"/>
  <c r="X328" i="6"/>
  <c r="X327" i="6"/>
  <c r="X326" i="6"/>
  <c r="X325" i="6"/>
  <c r="X324" i="6"/>
  <c r="X323" i="6"/>
  <c r="X322" i="6"/>
  <c r="X321" i="6"/>
  <c r="X320" i="6"/>
  <c r="X319" i="6"/>
  <c r="X318" i="6"/>
  <c r="X317" i="6"/>
  <c r="X316" i="6"/>
  <c r="X315" i="6"/>
  <c r="X314" i="6"/>
  <c r="X313" i="6"/>
  <c r="X312" i="6"/>
  <c r="X311" i="6"/>
  <c r="X310" i="6"/>
  <c r="X309" i="6"/>
  <c r="X308" i="6"/>
  <c r="X307" i="6"/>
  <c r="X306" i="6"/>
  <c r="X305" i="6"/>
  <c r="X304" i="6"/>
  <c r="X303" i="6"/>
  <c r="X302" i="6"/>
  <c r="X301" i="6"/>
  <c r="X300" i="6"/>
  <c r="X299" i="6"/>
  <c r="X298" i="6"/>
  <c r="X297" i="6"/>
  <c r="X296" i="6"/>
  <c r="X295" i="6"/>
  <c r="X294" i="6"/>
  <c r="X293" i="6"/>
  <c r="X292" i="6"/>
  <c r="X291" i="6"/>
  <c r="X290" i="6"/>
  <c r="X289" i="6"/>
  <c r="X288" i="6"/>
  <c r="X287" i="6"/>
  <c r="X286" i="6"/>
  <c r="X285" i="6"/>
  <c r="X284" i="6"/>
  <c r="X283" i="6"/>
  <c r="X282" i="6"/>
  <c r="X281" i="6"/>
  <c r="X280" i="6"/>
  <c r="X279" i="6"/>
  <c r="X278" i="6"/>
  <c r="X277" i="6"/>
  <c r="X276" i="6"/>
  <c r="X275" i="6"/>
  <c r="X274" i="6"/>
  <c r="X273" i="6"/>
  <c r="X272" i="6"/>
  <c r="X271" i="6"/>
  <c r="X270" i="6"/>
  <c r="X269" i="6"/>
  <c r="X268" i="6"/>
  <c r="X267" i="6"/>
  <c r="X266" i="6"/>
  <c r="X265" i="6"/>
  <c r="X264" i="6"/>
  <c r="X263" i="6"/>
  <c r="X262" i="6"/>
  <c r="X261" i="6"/>
  <c r="X260" i="6"/>
  <c r="X259" i="6"/>
  <c r="X258" i="6"/>
  <c r="X257" i="6"/>
  <c r="X256" i="6"/>
  <c r="X255" i="6"/>
  <c r="X254" i="6"/>
  <c r="X253" i="6"/>
  <c r="X252" i="6"/>
  <c r="X251" i="6"/>
  <c r="X250" i="6"/>
  <c r="X249" i="6"/>
  <c r="X248" i="6"/>
  <c r="X247" i="6"/>
  <c r="X246" i="6"/>
  <c r="X245" i="6"/>
  <c r="X244" i="6"/>
  <c r="X243" i="6"/>
  <c r="X242" i="6"/>
  <c r="X241" i="6"/>
  <c r="X240" i="6"/>
  <c r="X239" i="6"/>
  <c r="X238" i="6"/>
  <c r="X237" i="6"/>
  <c r="X236" i="6"/>
  <c r="X235" i="6"/>
  <c r="X234" i="6"/>
  <c r="X233" i="6"/>
  <c r="X232" i="6"/>
  <c r="X231" i="6"/>
  <c r="X230" i="6"/>
  <c r="X229" i="6"/>
  <c r="X228" i="6"/>
  <c r="X227" i="6"/>
  <c r="X226" i="6"/>
  <c r="X225" i="6"/>
  <c r="X224" i="6"/>
  <c r="X223" i="6"/>
  <c r="X222" i="6"/>
  <c r="X221" i="6"/>
  <c r="X220" i="6"/>
  <c r="X219" i="6"/>
  <c r="X218" i="6"/>
  <c r="X217" i="6"/>
  <c r="X216" i="6"/>
  <c r="X215" i="6"/>
  <c r="X214" i="6"/>
  <c r="X213" i="6"/>
  <c r="X212" i="6"/>
  <c r="X211" i="6"/>
  <c r="X210" i="6"/>
  <c r="X209" i="6"/>
  <c r="X208" i="6"/>
  <c r="X207" i="6"/>
  <c r="X206" i="6"/>
  <c r="X205" i="6"/>
  <c r="X204" i="6"/>
  <c r="X203" i="6"/>
  <c r="X202" i="6"/>
  <c r="X201" i="6"/>
  <c r="X200" i="6"/>
  <c r="X199" i="6"/>
  <c r="X198" i="6"/>
  <c r="X197" i="6"/>
  <c r="X196" i="6"/>
  <c r="X195" i="6"/>
  <c r="X194" i="6"/>
  <c r="X193" i="6"/>
  <c r="X192" i="6"/>
  <c r="X191" i="6"/>
  <c r="X190" i="6"/>
  <c r="X189" i="6"/>
  <c r="X188" i="6"/>
  <c r="X187" i="6"/>
  <c r="X186" i="6"/>
  <c r="X185" i="6"/>
  <c r="X184" i="6"/>
  <c r="X183" i="6"/>
  <c r="X182" i="6"/>
  <c r="X181" i="6"/>
  <c r="X180" i="6"/>
  <c r="X179" i="6"/>
  <c r="X178" i="6"/>
  <c r="X177" i="6"/>
  <c r="X176" i="6"/>
  <c r="X175" i="6"/>
  <c r="X174" i="6"/>
  <c r="X173" i="6"/>
  <c r="X172" i="6"/>
  <c r="X171" i="6"/>
  <c r="X170" i="6"/>
  <c r="X169" i="6"/>
  <c r="X168" i="6"/>
  <c r="X167" i="6"/>
  <c r="X166" i="6"/>
  <c r="X165" i="6"/>
  <c r="X164" i="6"/>
  <c r="X163" i="6"/>
  <c r="X162" i="6"/>
  <c r="X161" i="6"/>
  <c r="X160" i="6"/>
  <c r="X159" i="6"/>
  <c r="X158" i="6"/>
  <c r="X157" i="6"/>
  <c r="X156" i="6"/>
  <c r="X155" i="6"/>
  <c r="X154" i="6"/>
  <c r="X153" i="6"/>
  <c r="X152" i="6"/>
  <c r="X151" i="6"/>
  <c r="X150" i="6"/>
  <c r="X149" i="6"/>
  <c r="X148" i="6"/>
  <c r="X147" i="6"/>
  <c r="X146" i="6"/>
  <c r="X145" i="6"/>
  <c r="X144" i="6"/>
  <c r="X143" i="6"/>
  <c r="X142" i="6"/>
  <c r="X141" i="6"/>
  <c r="X140" i="6"/>
  <c r="X139" i="6"/>
  <c r="X138" i="6"/>
  <c r="X137" i="6"/>
  <c r="X136" i="6"/>
  <c r="X135" i="6"/>
  <c r="X134" i="6"/>
  <c r="X133" i="6"/>
  <c r="X132" i="6"/>
  <c r="X131" i="6"/>
  <c r="X130" i="6"/>
  <c r="X129" i="6"/>
  <c r="X128" i="6"/>
  <c r="X127" i="6"/>
  <c r="X126" i="6"/>
  <c r="X125" i="6"/>
  <c r="X124" i="6"/>
  <c r="X123" i="6"/>
  <c r="X122" i="6"/>
  <c r="X121" i="6"/>
  <c r="X120" i="6"/>
  <c r="X119" i="6"/>
  <c r="X118" i="6"/>
  <c r="X117" i="6"/>
  <c r="X116" i="6"/>
  <c r="X115" i="6"/>
  <c r="X114" i="6"/>
  <c r="X113" i="6"/>
  <c r="X112" i="6"/>
  <c r="X111" i="6"/>
  <c r="X110" i="6"/>
  <c r="X109" i="6"/>
  <c r="X108" i="6"/>
  <c r="X107" i="6"/>
  <c r="X106" i="6"/>
  <c r="X105" i="6"/>
  <c r="X104" i="6"/>
  <c r="X103" i="6"/>
  <c r="X102" i="6"/>
  <c r="X101" i="6"/>
  <c r="X100" i="6"/>
  <c r="X99" i="6"/>
  <c r="X98" i="6"/>
  <c r="X97" i="6"/>
  <c r="X96" i="6"/>
  <c r="X95" i="6"/>
  <c r="X94" i="6"/>
  <c r="X93" i="6"/>
  <c r="X92" i="6"/>
  <c r="X91" i="6"/>
  <c r="X90" i="6"/>
  <c r="X89" i="6"/>
  <c r="X88" i="6"/>
  <c r="X87" i="6"/>
  <c r="X86" i="6"/>
  <c r="X85" i="6"/>
  <c r="X84" i="6"/>
  <c r="X83" i="6"/>
  <c r="X82" i="6"/>
  <c r="X81" i="6"/>
  <c r="X80" i="6"/>
  <c r="X79" i="6"/>
  <c r="X78" i="6"/>
  <c r="X77" i="6"/>
  <c r="X76" i="6"/>
  <c r="X75" i="6"/>
  <c r="X74" i="6"/>
  <c r="X73" i="6"/>
  <c r="X72" i="6"/>
  <c r="X71" i="6"/>
  <c r="X70" i="6"/>
  <c r="X69" i="6"/>
  <c r="X68" i="6"/>
  <c r="X67" i="6"/>
  <c r="X66" i="6"/>
  <c r="X65" i="6"/>
  <c r="X64" i="6"/>
  <c r="X63" i="6"/>
  <c r="X62" i="6"/>
  <c r="X61" i="6"/>
  <c r="X60" i="6"/>
  <c r="X59" i="6"/>
  <c r="X58" i="6"/>
  <c r="X57" i="6"/>
  <c r="X56" i="6"/>
  <c r="X55" i="6"/>
  <c r="X54" i="6"/>
  <c r="X53" i="6"/>
  <c r="X52" i="6"/>
  <c r="X51" i="6"/>
  <c r="X50" i="6"/>
  <c r="X49" i="6"/>
  <c r="X48" i="6"/>
  <c r="X47" i="6"/>
  <c r="X46" i="6"/>
  <c r="X45" i="6"/>
  <c r="X44" i="6"/>
  <c r="X43" i="6"/>
  <c r="X42" i="6"/>
  <c r="X41" i="6"/>
  <c r="X40" i="6"/>
  <c r="X39" i="6"/>
  <c r="X38" i="6"/>
  <c r="X37" i="6"/>
  <c r="X36" i="6"/>
  <c r="X35" i="6"/>
  <c r="X34" i="6"/>
  <c r="X33" i="6"/>
  <c r="X32" i="6"/>
  <c r="X31" i="6"/>
  <c r="X30" i="6"/>
  <c r="X29" i="6"/>
  <c r="X28" i="6"/>
  <c r="X27" i="6"/>
  <c r="X26" i="6"/>
  <c r="X25" i="6"/>
  <c r="X24" i="6"/>
  <c r="X23" i="6"/>
  <c r="X22" i="6"/>
  <c r="X21" i="6"/>
  <c r="X20" i="6"/>
  <c r="X19" i="6"/>
  <c r="X18" i="6"/>
  <c r="X17" i="6"/>
  <c r="X16" i="6"/>
  <c r="X15" i="6"/>
  <c r="X14" i="6"/>
  <c r="X13" i="6"/>
  <c r="X12" i="6"/>
  <c r="X11" i="6"/>
  <c r="X10" i="6"/>
  <c r="X9" i="6"/>
  <c r="X8" i="6"/>
  <c r="X7" i="6"/>
  <c r="X6" i="6"/>
  <c r="X4" i="6"/>
  <c r="X5" i="6"/>
  <c r="W1003" i="6"/>
  <c r="W1002" i="6"/>
  <c r="W1001" i="6"/>
  <c r="W1000" i="6"/>
  <c r="W999" i="6"/>
  <c r="W998" i="6"/>
  <c r="W997" i="6"/>
  <c r="W996" i="6"/>
  <c r="W995" i="6"/>
  <c r="W994" i="6"/>
  <c r="W993" i="6"/>
  <c r="W992" i="6"/>
  <c r="W991" i="6"/>
  <c r="W990" i="6"/>
  <c r="W989" i="6"/>
  <c r="W988" i="6"/>
  <c r="W987" i="6"/>
  <c r="W986" i="6"/>
  <c r="W985" i="6"/>
  <c r="W984" i="6"/>
  <c r="W983" i="6"/>
  <c r="W982" i="6"/>
  <c r="W981" i="6"/>
  <c r="W980" i="6"/>
  <c r="W979" i="6"/>
  <c r="W978" i="6"/>
  <c r="W977" i="6"/>
  <c r="W976" i="6"/>
  <c r="W975" i="6"/>
  <c r="W974" i="6"/>
  <c r="W973" i="6"/>
  <c r="W972" i="6"/>
  <c r="W971" i="6"/>
  <c r="W970" i="6"/>
  <c r="W969" i="6"/>
  <c r="W968" i="6"/>
  <c r="W967" i="6"/>
  <c r="W966" i="6"/>
  <c r="W965" i="6"/>
  <c r="W964" i="6"/>
  <c r="W963" i="6"/>
  <c r="W962" i="6"/>
  <c r="W961" i="6"/>
  <c r="W960" i="6"/>
  <c r="W959" i="6"/>
  <c r="W958" i="6"/>
  <c r="W957" i="6"/>
  <c r="W956" i="6"/>
  <c r="W955" i="6"/>
  <c r="W954" i="6"/>
  <c r="W953" i="6"/>
  <c r="W952" i="6"/>
  <c r="W951" i="6"/>
  <c r="W950" i="6"/>
  <c r="W949" i="6"/>
  <c r="W948" i="6"/>
  <c r="W947" i="6"/>
  <c r="W946" i="6"/>
  <c r="W945" i="6"/>
  <c r="W944" i="6"/>
  <c r="W943" i="6"/>
  <c r="W942" i="6"/>
  <c r="W941" i="6"/>
  <c r="W940" i="6"/>
  <c r="W939" i="6"/>
  <c r="W938" i="6"/>
  <c r="W937" i="6"/>
  <c r="W936" i="6"/>
  <c r="W935" i="6"/>
  <c r="W934" i="6"/>
  <c r="W933" i="6"/>
  <c r="W932" i="6"/>
  <c r="W931" i="6"/>
  <c r="W930" i="6"/>
  <c r="W929" i="6"/>
  <c r="W928" i="6"/>
  <c r="W927" i="6"/>
  <c r="W926" i="6"/>
  <c r="W925" i="6"/>
  <c r="W924" i="6"/>
  <c r="W923" i="6"/>
  <c r="W922" i="6"/>
  <c r="W921" i="6"/>
  <c r="W920" i="6"/>
  <c r="W919" i="6"/>
  <c r="W918" i="6"/>
  <c r="W917" i="6"/>
  <c r="W916" i="6"/>
  <c r="W915" i="6"/>
  <c r="W914" i="6"/>
  <c r="W913" i="6"/>
  <c r="W912" i="6"/>
  <c r="W911" i="6"/>
  <c r="W910" i="6"/>
  <c r="W909" i="6"/>
  <c r="W908" i="6"/>
  <c r="W907" i="6"/>
  <c r="W906" i="6"/>
  <c r="W905" i="6"/>
  <c r="W904" i="6"/>
  <c r="W903" i="6"/>
  <c r="W902" i="6"/>
  <c r="W901" i="6"/>
  <c r="W900" i="6"/>
  <c r="W899" i="6"/>
  <c r="W898" i="6"/>
  <c r="W897" i="6"/>
  <c r="W896" i="6"/>
  <c r="W895" i="6"/>
  <c r="W894" i="6"/>
  <c r="W893" i="6"/>
  <c r="W892" i="6"/>
  <c r="W891" i="6"/>
  <c r="W890" i="6"/>
  <c r="W889" i="6"/>
  <c r="W888" i="6"/>
  <c r="W887" i="6"/>
  <c r="W886" i="6"/>
  <c r="W885" i="6"/>
  <c r="W884" i="6"/>
  <c r="W883" i="6"/>
  <c r="W882" i="6"/>
  <c r="W881" i="6"/>
  <c r="W880" i="6"/>
  <c r="W879" i="6"/>
  <c r="W878" i="6"/>
  <c r="W877" i="6"/>
  <c r="W876" i="6"/>
  <c r="W875" i="6"/>
  <c r="W874" i="6"/>
  <c r="W873" i="6"/>
  <c r="W872" i="6"/>
  <c r="W871" i="6"/>
  <c r="W870" i="6"/>
  <c r="W869" i="6"/>
  <c r="W868" i="6"/>
  <c r="W867" i="6"/>
  <c r="W866" i="6"/>
  <c r="W865" i="6"/>
  <c r="W864" i="6"/>
  <c r="W863" i="6"/>
  <c r="W862" i="6"/>
  <c r="W861" i="6"/>
  <c r="W860" i="6"/>
  <c r="W859" i="6"/>
  <c r="W858" i="6"/>
  <c r="W857" i="6"/>
  <c r="W856" i="6"/>
  <c r="W855" i="6"/>
  <c r="W854" i="6"/>
  <c r="W853" i="6"/>
  <c r="W852" i="6"/>
  <c r="W851" i="6"/>
  <c r="W850" i="6"/>
  <c r="W849" i="6"/>
  <c r="W848" i="6"/>
  <c r="W847" i="6"/>
  <c r="W846" i="6"/>
  <c r="W845" i="6"/>
  <c r="W844" i="6"/>
  <c r="W843" i="6"/>
  <c r="W842" i="6"/>
  <c r="W841" i="6"/>
  <c r="W840" i="6"/>
  <c r="W839" i="6"/>
  <c r="W838" i="6"/>
  <c r="W837" i="6"/>
  <c r="W836" i="6"/>
  <c r="W835" i="6"/>
  <c r="W834" i="6"/>
  <c r="W833" i="6"/>
  <c r="W832" i="6"/>
  <c r="W831" i="6"/>
  <c r="W830" i="6"/>
  <c r="W829" i="6"/>
  <c r="W828" i="6"/>
  <c r="W827" i="6"/>
  <c r="W826" i="6"/>
  <c r="W825" i="6"/>
  <c r="W824" i="6"/>
  <c r="W823" i="6"/>
  <c r="W822" i="6"/>
  <c r="W821" i="6"/>
  <c r="W820" i="6"/>
  <c r="W819" i="6"/>
  <c r="W818" i="6"/>
  <c r="W817" i="6"/>
  <c r="W816" i="6"/>
  <c r="W815" i="6"/>
  <c r="W814" i="6"/>
  <c r="W813" i="6"/>
  <c r="W812" i="6"/>
  <c r="W811" i="6"/>
  <c r="W810" i="6"/>
  <c r="W809" i="6"/>
  <c r="W808" i="6"/>
  <c r="W807" i="6"/>
  <c r="W806" i="6"/>
  <c r="W805" i="6"/>
  <c r="W804" i="6"/>
  <c r="W803" i="6"/>
  <c r="W802" i="6"/>
  <c r="W801" i="6"/>
  <c r="W800" i="6"/>
  <c r="W799" i="6"/>
  <c r="W798" i="6"/>
  <c r="W797" i="6"/>
  <c r="W796" i="6"/>
  <c r="W795" i="6"/>
  <c r="W794" i="6"/>
  <c r="W793" i="6"/>
  <c r="W792" i="6"/>
  <c r="W791" i="6"/>
  <c r="W790" i="6"/>
  <c r="W789" i="6"/>
  <c r="W788" i="6"/>
  <c r="W787" i="6"/>
  <c r="W786" i="6"/>
  <c r="W785" i="6"/>
  <c r="W784" i="6"/>
  <c r="W783" i="6"/>
  <c r="W782" i="6"/>
  <c r="W781" i="6"/>
  <c r="W780" i="6"/>
  <c r="W779" i="6"/>
  <c r="W778" i="6"/>
  <c r="W777" i="6"/>
  <c r="W776" i="6"/>
  <c r="W775" i="6"/>
  <c r="W774" i="6"/>
  <c r="W773" i="6"/>
  <c r="W772" i="6"/>
  <c r="W771" i="6"/>
  <c r="W770" i="6"/>
  <c r="W769" i="6"/>
  <c r="W768" i="6"/>
  <c r="W767" i="6"/>
  <c r="W766" i="6"/>
  <c r="W765" i="6"/>
  <c r="W764" i="6"/>
  <c r="W763" i="6"/>
  <c r="W762" i="6"/>
  <c r="W761" i="6"/>
  <c r="W760" i="6"/>
  <c r="W759" i="6"/>
  <c r="W758" i="6"/>
  <c r="W757" i="6"/>
  <c r="W756" i="6"/>
  <c r="W755" i="6"/>
  <c r="W754" i="6"/>
  <c r="W753" i="6"/>
  <c r="W752" i="6"/>
  <c r="W751" i="6"/>
  <c r="W750" i="6"/>
  <c r="W749" i="6"/>
  <c r="W748" i="6"/>
  <c r="W747" i="6"/>
  <c r="W746" i="6"/>
  <c r="W745" i="6"/>
  <c r="W744" i="6"/>
  <c r="W743" i="6"/>
  <c r="W742" i="6"/>
  <c r="W741" i="6"/>
  <c r="W740" i="6"/>
  <c r="W739" i="6"/>
  <c r="W738" i="6"/>
  <c r="W737" i="6"/>
  <c r="W736" i="6"/>
  <c r="W735" i="6"/>
  <c r="W734" i="6"/>
  <c r="W733" i="6"/>
  <c r="W732" i="6"/>
  <c r="W731" i="6"/>
  <c r="W730" i="6"/>
  <c r="W729" i="6"/>
  <c r="W728" i="6"/>
  <c r="W727" i="6"/>
  <c r="W726" i="6"/>
  <c r="W725" i="6"/>
  <c r="W724" i="6"/>
  <c r="W723" i="6"/>
  <c r="W722" i="6"/>
  <c r="W721" i="6"/>
  <c r="W720" i="6"/>
  <c r="W719" i="6"/>
  <c r="W718" i="6"/>
  <c r="W717" i="6"/>
  <c r="W716" i="6"/>
  <c r="W715" i="6"/>
  <c r="W714" i="6"/>
  <c r="W713" i="6"/>
  <c r="W712" i="6"/>
  <c r="W711" i="6"/>
  <c r="W710" i="6"/>
  <c r="W709" i="6"/>
  <c r="W708" i="6"/>
  <c r="W707" i="6"/>
  <c r="W706" i="6"/>
  <c r="W705" i="6"/>
  <c r="W704" i="6"/>
  <c r="W703" i="6"/>
  <c r="W702" i="6"/>
  <c r="W701" i="6"/>
  <c r="W700" i="6"/>
  <c r="W699" i="6"/>
  <c r="W698" i="6"/>
  <c r="W697" i="6"/>
  <c r="W696" i="6"/>
  <c r="W695" i="6"/>
  <c r="W694" i="6"/>
  <c r="W693" i="6"/>
  <c r="W692" i="6"/>
  <c r="W691" i="6"/>
  <c r="W690" i="6"/>
  <c r="W689" i="6"/>
  <c r="W688" i="6"/>
  <c r="W687" i="6"/>
  <c r="W686" i="6"/>
  <c r="W685" i="6"/>
  <c r="W684" i="6"/>
  <c r="W683" i="6"/>
  <c r="W682" i="6"/>
  <c r="W681" i="6"/>
  <c r="W680" i="6"/>
  <c r="W679" i="6"/>
  <c r="W678" i="6"/>
  <c r="W677" i="6"/>
  <c r="W676" i="6"/>
  <c r="W675" i="6"/>
  <c r="W674" i="6"/>
  <c r="W673" i="6"/>
  <c r="W672" i="6"/>
  <c r="W671" i="6"/>
  <c r="W670" i="6"/>
  <c r="W669" i="6"/>
  <c r="W668" i="6"/>
  <c r="W667" i="6"/>
  <c r="W666" i="6"/>
  <c r="W665" i="6"/>
  <c r="W664" i="6"/>
  <c r="W663" i="6"/>
  <c r="W662" i="6"/>
  <c r="W661" i="6"/>
  <c r="W660" i="6"/>
  <c r="W659" i="6"/>
  <c r="W658" i="6"/>
  <c r="W657" i="6"/>
  <c r="W656" i="6"/>
  <c r="W655" i="6"/>
  <c r="W654" i="6"/>
  <c r="W653" i="6"/>
  <c r="W652" i="6"/>
  <c r="W651" i="6"/>
  <c r="W650" i="6"/>
  <c r="W649" i="6"/>
  <c r="W648" i="6"/>
  <c r="W647" i="6"/>
  <c r="W646" i="6"/>
  <c r="W645" i="6"/>
  <c r="W644" i="6"/>
  <c r="W643" i="6"/>
  <c r="W642" i="6"/>
  <c r="W641" i="6"/>
  <c r="W640" i="6"/>
  <c r="W639" i="6"/>
  <c r="W638" i="6"/>
  <c r="W637" i="6"/>
  <c r="W636" i="6"/>
  <c r="W635" i="6"/>
  <c r="W634" i="6"/>
  <c r="W633" i="6"/>
  <c r="W632" i="6"/>
  <c r="W631" i="6"/>
  <c r="W630" i="6"/>
  <c r="W629" i="6"/>
  <c r="W628" i="6"/>
  <c r="W627" i="6"/>
  <c r="W626" i="6"/>
  <c r="W625" i="6"/>
  <c r="W624" i="6"/>
  <c r="W623" i="6"/>
  <c r="W622" i="6"/>
  <c r="W621" i="6"/>
  <c r="W620" i="6"/>
  <c r="W619" i="6"/>
  <c r="W618" i="6"/>
  <c r="W617" i="6"/>
  <c r="W616" i="6"/>
  <c r="W615" i="6"/>
  <c r="W614" i="6"/>
  <c r="W613" i="6"/>
  <c r="W612" i="6"/>
  <c r="W611" i="6"/>
  <c r="W610" i="6"/>
  <c r="W609" i="6"/>
  <c r="W608" i="6"/>
  <c r="W607" i="6"/>
  <c r="W606" i="6"/>
  <c r="W605" i="6"/>
  <c r="W604" i="6"/>
  <c r="W603" i="6"/>
  <c r="W602" i="6"/>
  <c r="W601" i="6"/>
  <c r="W600" i="6"/>
  <c r="W599" i="6"/>
  <c r="W598" i="6"/>
  <c r="W597" i="6"/>
  <c r="W596" i="6"/>
  <c r="W595" i="6"/>
  <c r="W594" i="6"/>
  <c r="W593" i="6"/>
  <c r="W592" i="6"/>
  <c r="W591" i="6"/>
  <c r="W590" i="6"/>
  <c r="W589" i="6"/>
  <c r="W588" i="6"/>
  <c r="W587" i="6"/>
  <c r="W586" i="6"/>
  <c r="W585" i="6"/>
  <c r="W584" i="6"/>
  <c r="W583" i="6"/>
  <c r="W582" i="6"/>
  <c r="W581" i="6"/>
  <c r="W580" i="6"/>
  <c r="W579" i="6"/>
  <c r="W578" i="6"/>
  <c r="W577" i="6"/>
  <c r="W576" i="6"/>
  <c r="W575" i="6"/>
  <c r="W574" i="6"/>
  <c r="W573" i="6"/>
  <c r="W572" i="6"/>
  <c r="W571" i="6"/>
  <c r="W570" i="6"/>
  <c r="W569" i="6"/>
  <c r="W568" i="6"/>
  <c r="W567" i="6"/>
  <c r="W566" i="6"/>
  <c r="W565" i="6"/>
  <c r="W564" i="6"/>
  <c r="W563" i="6"/>
  <c r="W562" i="6"/>
  <c r="W561" i="6"/>
  <c r="W560" i="6"/>
  <c r="W559" i="6"/>
  <c r="W558" i="6"/>
  <c r="W557" i="6"/>
  <c r="W556" i="6"/>
  <c r="W555" i="6"/>
  <c r="W554" i="6"/>
  <c r="W553" i="6"/>
  <c r="W552" i="6"/>
  <c r="W551" i="6"/>
  <c r="W550" i="6"/>
  <c r="W549" i="6"/>
  <c r="W548" i="6"/>
  <c r="W547" i="6"/>
  <c r="W546" i="6"/>
  <c r="W545" i="6"/>
  <c r="W544" i="6"/>
  <c r="W543" i="6"/>
  <c r="W542" i="6"/>
  <c r="W541" i="6"/>
  <c r="W540" i="6"/>
  <c r="W539" i="6"/>
  <c r="W538" i="6"/>
  <c r="W537" i="6"/>
  <c r="W536" i="6"/>
  <c r="W535" i="6"/>
  <c r="W534" i="6"/>
  <c r="W533" i="6"/>
  <c r="W532" i="6"/>
  <c r="W531" i="6"/>
  <c r="W530" i="6"/>
  <c r="W529" i="6"/>
  <c r="W528" i="6"/>
  <c r="W527" i="6"/>
  <c r="W526" i="6"/>
  <c r="W525" i="6"/>
  <c r="W524" i="6"/>
  <c r="W523" i="6"/>
  <c r="W522" i="6"/>
  <c r="W521" i="6"/>
  <c r="W520" i="6"/>
  <c r="W519" i="6"/>
  <c r="W518" i="6"/>
  <c r="W517" i="6"/>
  <c r="W516" i="6"/>
  <c r="W515" i="6"/>
  <c r="W514" i="6"/>
  <c r="W513" i="6"/>
  <c r="W512" i="6"/>
  <c r="W511" i="6"/>
  <c r="W510" i="6"/>
  <c r="W509" i="6"/>
  <c r="W508" i="6"/>
  <c r="W507" i="6"/>
  <c r="W506" i="6"/>
  <c r="W505" i="6"/>
  <c r="W504" i="6"/>
  <c r="W503" i="6"/>
  <c r="W502" i="6"/>
  <c r="W501" i="6"/>
  <c r="W500" i="6"/>
  <c r="W499" i="6"/>
  <c r="W498" i="6"/>
  <c r="W497" i="6"/>
  <c r="W496" i="6"/>
  <c r="W495" i="6"/>
  <c r="W494" i="6"/>
  <c r="W493" i="6"/>
  <c r="W492" i="6"/>
  <c r="W491" i="6"/>
  <c r="W490" i="6"/>
  <c r="W489" i="6"/>
  <c r="W488" i="6"/>
  <c r="W487" i="6"/>
  <c r="W486" i="6"/>
  <c r="W485" i="6"/>
  <c r="W484" i="6"/>
  <c r="W483" i="6"/>
  <c r="W482" i="6"/>
  <c r="W481" i="6"/>
  <c r="W480" i="6"/>
  <c r="W479" i="6"/>
  <c r="W478" i="6"/>
  <c r="W477" i="6"/>
  <c r="W476" i="6"/>
  <c r="W475" i="6"/>
  <c r="W474" i="6"/>
  <c r="W473" i="6"/>
  <c r="W472" i="6"/>
  <c r="W471" i="6"/>
  <c r="W470" i="6"/>
  <c r="W469" i="6"/>
  <c r="W468" i="6"/>
  <c r="W467" i="6"/>
  <c r="W466" i="6"/>
  <c r="W465" i="6"/>
  <c r="W464" i="6"/>
  <c r="W463" i="6"/>
  <c r="W462" i="6"/>
  <c r="W461" i="6"/>
  <c r="W460" i="6"/>
  <c r="W459" i="6"/>
  <c r="W458" i="6"/>
  <c r="W457" i="6"/>
  <c r="W456" i="6"/>
  <c r="W455" i="6"/>
  <c r="W454" i="6"/>
  <c r="W453" i="6"/>
  <c r="W452" i="6"/>
  <c r="W451" i="6"/>
  <c r="W450" i="6"/>
  <c r="W449" i="6"/>
  <c r="W448" i="6"/>
  <c r="W447" i="6"/>
  <c r="W446" i="6"/>
  <c r="W445" i="6"/>
  <c r="W444" i="6"/>
  <c r="W443" i="6"/>
  <c r="W442" i="6"/>
  <c r="W441" i="6"/>
  <c r="W440" i="6"/>
  <c r="W439" i="6"/>
  <c r="W438" i="6"/>
  <c r="W437" i="6"/>
  <c r="W436" i="6"/>
  <c r="W435" i="6"/>
  <c r="W434" i="6"/>
  <c r="W433" i="6"/>
  <c r="W432" i="6"/>
  <c r="W431" i="6"/>
  <c r="W430" i="6"/>
  <c r="W429" i="6"/>
  <c r="W428" i="6"/>
  <c r="W427" i="6"/>
  <c r="W426" i="6"/>
  <c r="W425" i="6"/>
  <c r="W424" i="6"/>
  <c r="W423" i="6"/>
  <c r="W422" i="6"/>
  <c r="W421" i="6"/>
  <c r="W420" i="6"/>
  <c r="W419" i="6"/>
  <c r="W418" i="6"/>
  <c r="W417" i="6"/>
  <c r="W416" i="6"/>
  <c r="W415" i="6"/>
  <c r="W414" i="6"/>
  <c r="W413" i="6"/>
  <c r="W412" i="6"/>
  <c r="W411" i="6"/>
  <c r="W410" i="6"/>
  <c r="W409" i="6"/>
  <c r="W408" i="6"/>
  <c r="W407" i="6"/>
  <c r="W406" i="6"/>
  <c r="W405" i="6"/>
  <c r="W404" i="6"/>
  <c r="W403" i="6"/>
  <c r="W402" i="6"/>
  <c r="W401" i="6"/>
  <c r="W400" i="6"/>
  <c r="W399" i="6"/>
  <c r="W398" i="6"/>
  <c r="W397" i="6"/>
  <c r="W396" i="6"/>
  <c r="W395" i="6"/>
  <c r="W394" i="6"/>
  <c r="W393" i="6"/>
  <c r="W392" i="6"/>
  <c r="W391" i="6"/>
  <c r="W390" i="6"/>
  <c r="W389" i="6"/>
  <c r="W388" i="6"/>
  <c r="W387" i="6"/>
  <c r="W386" i="6"/>
  <c r="W385" i="6"/>
  <c r="W384" i="6"/>
  <c r="W383" i="6"/>
  <c r="W382" i="6"/>
  <c r="W381" i="6"/>
  <c r="W380" i="6"/>
  <c r="W379" i="6"/>
  <c r="W378" i="6"/>
  <c r="W377" i="6"/>
  <c r="W376" i="6"/>
  <c r="W375" i="6"/>
  <c r="W374" i="6"/>
  <c r="W373" i="6"/>
  <c r="W372" i="6"/>
  <c r="W371" i="6"/>
  <c r="W370" i="6"/>
  <c r="W369" i="6"/>
  <c r="W368" i="6"/>
  <c r="W367" i="6"/>
  <c r="W366" i="6"/>
  <c r="W365" i="6"/>
  <c r="W364" i="6"/>
  <c r="W363" i="6"/>
  <c r="W362" i="6"/>
  <c r="W361" i="6"/>
  <c r="W360" i="6"/>
  <c r="W359" i="6"/>
  <c r="W358" i="6"/>
  <c r="W357" i="6"/>
  <c r="W356" i="6"/>
  <c r="W355" i="6"/>
  <c r="W354" i="6"/>
  <c r="W353" i="6"/>
  <c r="W352" i="6"/>
  <c r="W351" i="6"/>
  <c r="W350" i="6"/>
  <c r="W349" i="6"/>
  <c r="W348" i="6"/>
  <c r="W347" i="6"/>
  <c r="W346" i="6"/>
  <c r="W345" i="6"/>
  <c r="W344" i="6"/>
  <c r="W343" i="6"/>
  <c r="W342" i="6"/>
  <c r="W341" i="6"/>
  <c r="W340" i="6"/>
  <c r="W339" i="6"/>
  <c r="W338" i="6"/>
  <c r="W337" i="6"/>
  <c r="W336" i="6"/>
  <c r="W335" i="6"/>
  <c r="W334" i="6"/>
  <c r="W333" i="6"/>
  <c r="W332" i="6"/>
  <c r="W331" i="6"/>
  <c r="W330" i="6"/>
  <c r="W329" i="6"/>
  <c r="W328" i="6"/>
  <c r="W327" i="6"/>
  <c r="W326" i="6"/>
  <c r="W325" i="6"/>
  <c r="W324" i="6"/>
  <c r="W323" i="6"/>
  <c r="W322" i="6"/>
  <c r="W321" i="6"/>
  <c r="W320" i="6"/>
  <c r="W319" i="6"/>
  <c r="W318" i="6"/>
  <c r="W317" i="6"/>
  <c r="W316" i="6"/>
  <c r="W315" i="6"/>
  <c r="W314" i="6"/>
  <c r="W313" i="6"/>
  <c r="W312" i="6"/>
  <c r="W311" i="6"/>
  <c r="W310" i="6"/>
  <c r="W309" i="6"/>
  <c r="W308" i="6"/>
  <c r="W307" i="6"/>
  <c r="W306" i="6"/>
  <c r="W305" i="6"/>
  <c r="W304" i="6"/>
  <c r="W303" i="6"/>
  <c r="W302" i="6"/>
  <c r="W301" i="6"/>
  <c r="W300" i="6"/>
  <c r="W299" i="6"/>
  <c r="W298" i="6"/>
  <c r="W297" i="6"/>
  <c r="W296" i="6"/>
  <c r="W295" i="6"/>
  <c r="W294" i="6"/>
  <c r="W293" i="6"/>
  <c r="W292" i="6"/>
  <c r="W291" i="6"/>
  <c r="W290" i="6"/>
  <c r="W289" i="6"/>
  <c r="W288" i="6"/>
  <c r="W287" i="6"/>
  <c r="W286" i="6"/>
  <c r="W285" i="6"/>
  <c r="W284" i="6"/>
  <c r="W283" i="6"/>
  <c r="W282" i="6"/>
  <c r="W281" i="6"/>
  <c r="W280" i="6"/>
  <c r="W279" i="6"/>
  <c r="W278" i="6"/>
  <c r="W277" i="6"/>
  <c r="W276" i="6"/>
  <c r="W275" i="6"/>
  <c r="W274" i="6"/>
  <c r="W273" i="6"/>
  <c r="W272" i="6"/>
  <c r="W271" i="6"/>
  <c r="W270" i="6"/>
  <c r="W269" i="6"/>
  <c r="W268" i="6"/>
  <c r="W267" i="6"/>
  <c r="W266" i="6"/>
  <c r="W265" i="6"/>
  <c r="W264" i="6"/>
  <c r="W263" i="6"/>
  <c r="W262" i="6"/>
  <c r="W261" i="6"/>
  <c r="W260" i="6"/>
  <c r="W259" i="6"/>
  <c r="W258" i="6"/>
  <c r="W257" i="6"/>
  <c r="W256" i="6"/>
  <c r="W255" i="6"/>
  <c r="W254" i="6"/>
  <c r="W253" i="6"/>
  <c r="W252" i="6"/>
  <c r="W251" i="6"/>
  <c r="W250" i="6"/>
  <c r="W249" i="6"/>
  <c r="W248" i="6"/>
  <c r="W247" i="6"/>
  <c r="W246" i="6"/>
  <c r="W245" i="6"/>
  <c r="W244" i="6"/>
  <c r="W243" i="6"/>
  <c r="W242" i="6"/>
  <c r="W241" i="6"/>
  <c r="W240" i="6"/>
  <c r="W239" i="6"/>
  <c r="W238" i="6"/>
  <c r="W237" i="6"/>
  <c r="W236" i="6"/>
  <c r="W235" i="6"/>
  <c r="W234" i="6"/>
  <c r="W233" i="6"/>
  <c r="W232" i="6"/>
  <c r="W231" i="6"/>
  <c r="W230" i="6"/>
  <c r="W229" i="6"/>
  <c r="W228" i="6"/>
  <c r="W227" i="6"/>
  <c r="W226" i="6"/>
  <c r="W225" i="6"/>
  <c r="W224" i="6"/>
  <c r="W223" i="6"/>
  <c r="W222" i="6"/>
  <c r="W221" i="6"/>
  <c r="W220" i="6"/>
  <c r="W219" i="6"/>
  <c r="W218" i="6"/>
  <c r="W217" i="6"/>
  <c r="W216" i="6"/>
  <c r="W215" i="6"/>
  <c r="W214" i="6"/>
  <c r="W213" i="6"/>
  <c r="W212" i="6"/>
  <c r="W211" i="6"/>
  <c r="W210" i="6"/>
  <c r="W209" i="6"/>
  <c r="W208" i="6"/>
  <c r="W207" i="6"/>
  <c r="W206" i="6"/>
  <c r="W205" i="6"/>
  <c r="W204" i="6"/>
  <c r="W203" i="6"/>
  <c r="W202" i="6"/>
  <c r="W201" i="6"/>
  <c r="W200" i="6"/>
  <c r="W199" i="6"/>
  <c r="W198" i="6"/>
  <c r="W197" i="6"/>
  <c r="W196" i="6"/>
  <c r="W195" i="6"/>
  <c r="W194" i="6"/>
  <c r="W193" i="6"/>
  <c r="W192" i="6"/>
  <c r="W191" i="6"/>
  <c r="W190" i="6"/>
  <c r="W189" i="6"/>
  <c r="W188" i="6"/>
  <c r="W187" i="6"/>
  <c r="W186" i="6"/>
  <c r="W185" i="6"/>
  <c r="W184" i="6"/>
  <c r="W183" i="6"/>
  <c r="W182" i="6"/>
  <c r="W181" i="6"/>
  <c r="W180" i="6"/>
  <c r="W179" i="6"/>
  <c r="W178" i="6"/>
  <c r="W177" i="6"/>
  <c r="W176" i="6"/>
  <c r="W175" i="6"/>
  <c r="W174" i="6"/>
  <c r="W173" i="6"/>
  <c r="W172" i="6"/>
  <c r="W171" i="6"/>
  <c r="W170" i="6"/>
  <c r="W169" i="6"/>
  <c r="W168" i="6"/>
  <c r="W167" i="6"/>
  <c r="W166" i="6"/>
  <c r="W165" i="6"/>
  <c r="W164" i="6"/>
  <c r="W163" i="6"/>
  <c r="W162" i="6"/>
  <c r="W161" i="6"/>
  <c r="W160" i="6"/>
  <c r="W159" i="6"/>
  <c r="W158" i="6"/>
  <c r="W157" i="6"/>
  <c r="W156" i="6"/>
  <c r="W155" i="6"/>
  <c r="W154" i="6"/>
  <c r="W153" i="6"/>
  <c r="W152" i="6"/>
  <c r="W151" i="6"/>
  <c r="W150" i="6"/>
  <c r="W149" i="6"/>
  <c r="W148" i="6"/>
  <c r="W147" i="6"/>
  <c r="W146" i="6"/>
  <c r="W145" i="6"/>
  <c r="W144" i="6"/>
  <c r="W143" i="6"/>
  <c r="W142" i="6"/>
  <c r="W141" i="6"/>
  <c r="W140" i="6"/>
  <c r="W139" i="6"/>
  <c r="W138" i="6"/>
  <c r="W137" i="6"/>
  <c r="W136" i="6"/>
  <c r="W135" i="6"/>
  <c r="W134" i="6"/>
  <c r="W133" i="6"/>
  <c r="W132" i="6"/>
  <c r="W131" i="6"/>
  <c r="W130" i="6"/>
  <c r="W129" i="6"/>
  <c r="W128" i="6"/>
  <c r="W127" i="6"/>
  <c r="W126" i="6"/>
  <c r="W125" i="6"/>
  <c r="W124" i="6"/>
  <c r="W123" i="6"/>
  <c r="W122" i="6"/>
  <c r="W121" i="6"/>
  <c r="W120" i="6"/>
  <c r="W119" i="6"/>
  <c r="W118" i="6"/>
  <c r="W117" i="6"/>
  <c r="W116" i="6"/>
  <c r="W115" i="6"/>
  <c r="W114" i="6"/>
  <c r="W113" i="6"/>
  <c r="W112" i="6"/>
  <c r="W111" i="6"/>
  <c r="W110" i="6"/>
  <c r="W109" i="6"/>
  <c r="W108" i="6"/>
  <c r="W107" i="6"/>
  <c r="W106" i="6"/>
  <c r="W105" i="6"/>
  <c r="W104" i="6"/>
  <c r="W103" i="6"/>
  <c r="W102" i="6"/>
  <c r="W101" i="6"/>
  <c r="W100" i="6"/>
  <c r="W99" i="6"/>
  <c r="W98" i="6"/>
  <c r="W97" i="6"/>
  <c r="W96" i="6"/>
  <c r="W95" i="6"/>
  <c r="W94" i="6"/>
  <c r="W93" i="6"/>
  <c r="W92" i="6"/>
  <c r="W91" i="6"/>
  <c r="W90" i="6"/>
  <c r="W89" i="6"/>
  <c r="W88" i="6"/>
  <c r="W87" i="6"/>
  <c r="W86" i="6"/>
  <c r="W85" i="6"/>
  <c r="W84" i="6"/>
  <c r="W83" i="6"/>
  <c r="W82" i="6"/>
  <c r="W81" i="6"/>
  <c r="W80" i="6"/>
  <c r="W79" i="6"/>
  <c r="W78" i="6"/>
  <c r="W77" i="6"/>
  <c r="W76" i="6"/>
  <c r="W75" i="6"/>
  <c r="W74" i="6"/>
  <c r="W73" i="6"/>
  <c r="W72" i="6"/>
  <c r="W71" i="6"/>
  <c r="W70" i="6"/>
  <c r="W69" i="6"/>
  <c r="W68" i="6"/>
  <c r="W67" i="6"/>
  <c r="W66" i="6"/>
  <c r="W65" i="6"/>
  <c r="W64" i="6"/>
  <c r="W63" i="6"/>
  <c r="W62" i="6"/>
  <c r="W61" i="6"/>
  <c r="W60" i="6"/>
  <c r="W59" i="6"/>
  <c r="W58" i="6"/>
  <c r="W57" i="6"/>
  <c r="W56" i="6"/>
  <c r="W55" i="6"/>
  <c r="W54" i="6"/>
  <c r="W53" i="6"/>
  <c r="W52" i="6"/>
  <c r="W51" i="6"/>
  <c r="W50" i="6"/>
  <c r="W49" i="6"/>
  <c r="W48" i="6"/>
  <c r="W47" i="6"/>
  <c r="W46" i="6"/>
  <c r="W45" i="6"/>
  <c r="W44" i="6"/>
  <c r="W43" i="6"/>
  <c r="W42" i="6"/>
  <c r="W41" i="6"/>
  <c r="W40" i="6"/>
  <c r="W39" i="6"/>
  <c r="W38" i="6"/>
  <c r="W37" i="6"/>
  <c r="W36" i="6"/>
  <c r="W35" i="6"/>
  <c r="W34" i="6"/>
  <c r="W33" i="6"/>
  <c r="W32" i="6"/>
  <c r="W31" i="6"/>
  <c r="W30" i="6"/>
  <c r="W29" i="6"/>
  <c r="W28" i="6"/>
  <c r="W27" i="6"/>
  <c r="W26" i="6"/>
  <c r="W25" i="6"/>
  <c r="W24" i="6"/>
  <c r="W23" i="6"/>
  <c r="W22" i="6"/>
  <c r="W21" i="6"/>
  <c r="W20" i="6"/>
  <c r="W19" i="6"/>
  <c r="W18" i="6"/>
  <c r="W17" i="6"/>
  <c r="W16" i="6"/>
  <c r="W15" i="6"/>
  <c r="W14" i="6"/>
  <c r="W13" i="6"/>
  <c r="W12" i="6"/>
  <c r="W11" i="6"/>
  <c r="W10" i="6"/>
  <c r="W9" i="6"/>
  <c r="W8" i="6"/>
  <c r="W7" i="6"/>
  <c r="W6" i="6"/>
  <c r="W5" i="6"/>
  <c r="W4" i="6"/>
  <c r="S1002" i="5"/>
  <c r="S1001" i="5"/>
  <c r="S1000" i="5"/>
  <c r="S999" i="5"/>
  <c r="S998" i="5"/>
  <c r="S997" i="5"/>
  <c r="S996" i="5"/>
  <c r="S995" i="5"/>
  <c r="S994" i="5"/>
  <c r="S993" i="5"/>
  <c r="S992" i="5"/>
  <c r="S991" i="5"/>
  <c r="S990" i="5"/>
  <c r="S989" i="5"/>
  <c r="S988" i="5"/>
  <c r="S987" i="5"/>
  <c r="S986" i="5"/>
  <c r="S985" i="5"/>
  <c r="S984" i="5"/>
  <c r="S983" i="5"/>
  <c r="S982" i="5"/>
  <c r="S981" i="5"/>
  <c r="S980" i="5"/>
  <c r="S979" i="5"/>
  <c r="S978" i="5"/>
  <c r="S977" i="5"/>
  <c r="S976" i="5"/>
  <c r="S975" i="5"/>
  <c r="S974" i="5"/>
  <c r="S973" i="5"/>
  <c r="S972" i="5"/>
  <c r="S971" i="5"/>
  <c r="S970" i="5"/>
  <c r="S969" i="5"/>
  <c r="S968" i="5"/>
  <c r="S967" i="5"/>
  <c r="S966" i="5"/>
  <c r="S965" i="5"/>
  <c r="S964" i="5"/>
  <c r="S963" i="5"/>
  <c r="S962" i="5"/>
  <c r="S961" i="5"/>
  <c r="S960" i="5"/>
  <c r="S959" i="5"/>
  <c r="S958" i="5"/>
  <c r="S957" i="5"/>
  <c r="S956" i="5"/>
  <c r="S955" i="5"/>
  <c r="S954" i="5"/>
  <c r="S953" i="5"/>
  <c r="S952" i="5"/>
  <c r="S951" i="5"/>
  <c r="S950" i="5"/>
  <c r="S949" i="5"/>
  <c r="S948" i="5"/>
  <c r="S947" i="5"/>
  <c r="S946" i="5"/>
  <c r="S945" i="5"/>
  <c r="S944" i="5"/>
  <c r="S943" i="5"/>
  <c r="S942" i="5"/>
  <c r="S941" i="5"/>
  <c r="S940" i="5"/>
  <c r="S939" i="5"/>
  <c r="S938" i="5"/>
  <c r="S937" i="5"/>
  <c r="S936" i="5"/>
  <c r="S935" i="5"/>
  <c r="S934" i="5"/>
  <c r="S933" i="5"/>
  <c r="S932" i="5"/>
  <c r="S931" i="5"/>
  <c r="S930" i="5"/>
  <c r="S929" i="5"/>
  <c r="S928" i="5"/>
  <c r="S927" i="5"/>
  <c r="S926" i="5"/>
  <c r="S925" i="5"/>
  <c r="S924" i="5"/>
  <c r="S923" i="5"/>
  <c r="S922" i="5"/>
  <c r="S921" i="5"/>
  <c r="S920" i="5"/>
  <c r="S919" i="5"/>
  <c r="S918" i="5"/>
  <c r="S917" i="5"/>
  <c r="S916" i="5"/>
  <c r="S915" i="5"/>
  <c r="S914" i="5"/>
  <c r="S913" i="5"/>
  <c r="S912" i="5"/>
  <c r="S911" i="5"/>
  <c r="S910" i="5"/>
  <c r="S909" i="5"/>
  <c r="S908" i="5"/>
  <c r="S907" i="5"/>
  <c r="S906" i="5"/>
  <c r="S905" i="5"/>
  <c r="S904" i="5"/>
  <c r="S903" i="5"/>
  <c r="S902" i="5"/>
  <c r="S901" i="5"/>
  <c r="S900" i="5"/>
  <c r="S899" i="5"/>
  <c r="S898" i="5"/>
  <c r="S897" i="5"/>
  <c r="S896" i="5"/>
  <c r="S895" i="5"/>
  <c r="S894" i="5"/>
  <c r="S893" i="5"/>
  <c r="S892" i="5"/>
  <c r="S891" i="5"/>
  <c r="S890" i="5"/>
  <c r="S889" i="5"/>
  <c r="S888" i="5"/>
  <c r="S887" i="5"/>
  <c r="S886" i="5"/>
  <c r="S885" i="5"/>
  <c r="S884" i="5"/>
  <c r="S883" i="5"/>
  <c r="S882" i="5"/>
  <c r="S881" i="5"/>
  <c r="S880" i="5"/>
  <c r="S879" i="5"/>
  <c r="S878" i="5"/>
  <c r="S877" i="5"/>
  <c r="S876" i="5"/>
  <c r="S875" i="5"/>
  <c r="S874" i="5"/>
  <c r="S873" i="5"/>
  <c r="S872" i="5"/>
  <c r="S871" i="5"/>
  <c r="S870" i="5"/>
  <c r="S869" i="5"/>
  <c r="S868" i="5"/>
  <c r="S867" i="5"/>
  <c r="S866" i="5"/>
  <c r="S865" i="5"/>
  <c r="S864" i="5"/>
  <c r="S863" i="5"/>
  <c r="S862" i="5"/>
  <c r="S861" i="5"/>
  <c r="S860" i="5"/>
  <c r="S859" i="5"/>
  <c r="S858" i="5"/>
  <c r="S857" i="5"/>
  <c r="S856" i="5"/>
  <c r="S855" i="5"/>
  <c r="S854" i="5"/>
  <c r="S853" i="5"/>
  <c r="S852" i="5"/>
  <c r="S851" i="5"/>
  <c r="S850" i="5"/>
  <c r="S849" i="5"/>
  <c r="S848" i="5"/>
  <c r="S847" i="5"/>
  <c r="S846" i="5"/>
  <c r="S845" i="5"/>
  <c r="S844" i="5"/>
  <c r="S843" i="5"/>
  <c r="S842" i="5"/>
  <c r="S841" i="5"/>
  <c r="S840" i="5"/>
  <c r="S839" i="5"/>
  <c r="S838" i="5"/>
  <c r="S837" i="5"/>
  <c r="S836" i="5"/>
  <c r="S835" i="5"/>
  <c r="S834" i="5"/>
  <c r="S833" i="5"/>
  <c r="S832" i="5"/>
  <c r="S831" i="5"/>
  <c r="S830" i="5"/>
  <c r="S829" i="5"/>
  <c r="S828" i="5"/>
  <c r="S827" i="5"/>
  <c r="S826" i="5"/>
  <c r="S825" i="5"/>
  <c r="S824" i="5"/>
  <c r="S823" i="5"/>
  <c r="S822" i="5"/>
  <c r="S821" i="5"/>
  <c r="S820" i="5"/>
  <c r="S819" i="5"/>
  <c r="S818" i="5"/>
  <c r="S817" i="5"/>
  <c r="S816" i="5"/>
  <c r="S815" i="5"/>
  <c r="S814" i="5"/>
  <c r="S813" i="5"/>
  <c r="S812" i="5"/>
  <c r="S811" i="5"/>
  <c r="S810" i="5"/>
  <c r="S809" i="5"/>
  <c r="S808" i="5"/>
  <c r="S807" i="5"/>
  <c r="S806" i="5"/>
  <c r="S805" i="5"/>
  <c r="S804" i="5"/>
  <c r="S803" i="5"/>
  <c r="S802" i="5"/>
  <c r="S801" i="5"/>
  <c r="S800" i="5"/>
  <c r="S799" i="5"/>
  <c r="S798" i="5"/>
  <c r="S797" i="5"/>
  <c r="S796" i="5"/>
  <c r="S795" i="5"/>
  <c r="S794" i="5"/>
  <c r="S793" i="5"/>
  <c r="S792" i="5"/>
  <c r="S791" i="5"/>
  <c r="S790" i="5"/>
  <c r="S789" i="5"/>
  <c r="S788" i="5"/>
  <c r="S787" i="5"/>
  <c r="S786" i="5"/>
  <c r="S785" i="5"/>
  <c r="S784" i="5"/>
  <c r="S783" i="5"/>
  <c r="S782" i="5"/>
  <c r="S781" i="5"/>
  <c r="S780" i="5"/>
  <c r="S779" i="5"/>
  <c r="S778" i="5"/>
  <c r="S777" i="5"/>
  <c r="S776" i="5"/>
  <c r="S775" i="5"/>
  <c r="S774" i="5"/>
  <c r="S773" i="5"/>
  <c r="S772" i="5"/>
  <c r="S771" i="5"/>
  <c r="S770" i="5"/>
  <c r="S769" i="5"/>
  <c r="S768" i="5"/>
  <c r="S767" i="5"/>
  <c r="S766" i="5"/>
  <c r="S765" i="5"/>
  <c r="S764" i="5"/>
  <c r="S763" i="5"/>
  <c r="S762" i="5"/>
  <c r="S761" i="5"/>
  <c r="S760" i="5"/>
  <c r="S759" i="5"/>
  <c r="S758" i="5"/>
  <c r="S757" i="5"/>
  <c r="S756" i="5"/>
  <c r="S755" i="5"/>
  <c r="S754" i="5"/>
  <c r="S753" i="5"/>
  <c r="S752" i="5"/>
  <c r="S751" i="5"/>
  <c r="S750" i="5"/>
  <c r="S749" i="5"/>
  <c r="S748" i="5"/>
  <c r="S747" i="5"/>
  <c r="S746" i="5"/>
  <c r="S745" i="5"/>
  <c r="S744" i="5"/>
  <c r="S743" i="5"/>
  <c r="S742" i="5"/>
  <c r="S741" i="5"/>
  <c r="S740" i="5"/>
  <c r="S739" i="5"/>
  <c r="S738" i="5"/>
  <c r="S737" i="5"/>
  <c r="S736" i="5"/>
  <c r="S735" i="5"/>
  <c r="S734" i="5"/>
  <c r="S733" i="5"/>
  <c r="S732" i="5"/>
  <c r="S731" i="5"/>
  <c r="S730" i="5"/>
  <c r="S729" i="5"/>
  <c r="S728" i="5"/>
  <c r="S727" i="5"/>
  <c r="S726" i="5"/>
  <c r="S725" i="5"/>
  <c r="S724" i="5"/>
  <c r="S723" i="5"/>
  <c r="S722" i="5"/>
  <c r="S721" i="5"/>
  <c r="S720" i="5"/>
  <c r="S719" i="5"/>
  <c r="S718" i="5"/>
  <c r="S717" i="5"/>
  <c r="S716" i="5"/>
  <c r="S715" i="5"/>
  <c r="S714" i="5"/>
  <c r="S713" i="5"/>
  <c r="S712" i="5"/>
  <c r="S711" i="5"/>
  <c r="S710" i="5"/>
  <c r="S709" i="5"/>
  <c r="S708" i="5"/>
  <c r="S707" i="5"/>
  <c r="S706" i="5"/>
  <c r="S705" i="5"/>
  <c r="S704" i="5"/>
  <c r="S703" i="5"/>
  <c r="S702" i="5"/>
  <c r="S701" i="5"/>
  <c r="S700" i="5"/>
  <c r="S699" i="5"/>
  <c r="S698" i="5"/>
  <c r="S697" i="5"/>
  <c r="S696" i="5"/>
  <c r="S695" i="5"/>
  <c r="S694" i="5"/>
  <c r="S693" i="5"/>
  <c r="S692" i="5"/>
  <c r="S691" i="5"/>
  <c r="S690" i="5"/>
  <c r="S689" i="5"/>
  <c r="S688" i="5"/>
  <c r="S687" i="5"/>
  <c r="S686" i="5"/>
  <c r="S685" i="5"/>
  <c r="S684" i="5"/>
  <c r="S683" i="5"/>
  <c r="S682" i="5"/>
  <c r="S681" i="5"/>
  <c r="S680" i="5"/>
  <c r="S679" i="5"/>
  <c r="S678" i="5"/>
  <c r="S677" i="5"/>
  <c r="S676" i="5"/>
  <c r="S675" i="5"/>
  <c r="S674" i="5"/>
  <c r="S673" i="5"/>
  <c r="S672" i="5"/>
  <c r="S671" i="5"/>
  <c r="S670" i="5"/>
  <c r="S669" i="5"/>
  <c r="S668" i="5"/>
  <c r="S667" i="5"/>
  <c r="S666" i="5"/>
  <c r="S665" i="5"/>
  <c r="S664" i="5"/>
  <c r="S663" i="5"/>
  <c r="S662" i="5"/>
  <c r="S661" i="5"/>
  <c r="S660" i="5"/>
  <c r="S659" i="5"/>
  <c r="S658" i="5"/>
  <c r="S657" i="5"/>
  <c r="S656" i="5"/>
  <c r="S655" i="5"/>
  <c r="S654" i="5"/>
  <c r="S653" i="5"/>
  <c r="S652" i="5"/>
  <c r="S651" i="5"/>
  <c r="S650" i="5"/>
  <c r="S649" i="5"/>
  <c r="S648" i="5"/>
  <c r="S647" i="5"/>
  <c r="S646" i="5"/>
  <c r="S645" i="5"/>
  <c r="S644" i="5"/>
  <c r="S643" i="5"/>
  <c r="S642" i="5"/>
  <c r="S641" i="5"/>
  <c r="S640" i="5"/>
  <c r="S639" i="5"/>
  <c r="S638" i="5"/>
  <c r="S637" i="5"/>
  <c r="S636" i="5"/>
  <c r="S635" i="5"/>
  <c r="S634" i="5"/>
  <c r="S633" i="5"/>
  <c r="S632" i="5"/>
  <c r="S631" i="5"/>
  <c r="S630" i="5"/>
  <c r="S629" i="5"/>
  <c r="S628" i="5"/>
  <c r="S627" i="5"/>
  <c r="S626" i="5"/>
  <c r="S625" i="5"/>
  <c r="S624" i="5"/>
  <c r="S623" i="5"/>
  <c r="S622" i="5"/>
  <c r="S621" i="5"/>
  <c r="S620" i="5"/>
  <c r="S619" i="5"/>
  <c r="S618" i="5"/>
  <c r="S617" i="5"/>
  <c r="S616" i="5"/>
  <c r="S615" i="5"/>
  <c r="S614" i="5"/>
  <c r="S613" i="5"/>
  <c r="S612" i="5"/>
  <c r="S611" i="5"/>
  <c r="S610" i="5"/>
  <c r="S609" i="5"/>
  <c r="S608" i="5"/>
  <c r="S607" i="5"/>
  <c r="S606" i="5"/>
  <c r="S605" i="5"/>
  <c r="S604" i="5"/>
  <c r="S603" i="5"/>
  <c r="S602" i="5"/>
  <c r="S601" i="5"/>
  <c r="S600" i="5"/>
  <c r="S599" i="5"/>
  <c r="S598" i="5"/>
  <c r="S597" i="5"/>
  <c r="S596" i="5"/>
  <c r="S595" i="5"/>
  <c r="S594" i="5"/>
  <c r="S593" i="5"/>
  <c r="S592" i="5"/>
  <c r="S591" i="5"/>
  <c r="S590" i="5"/>
  <c r="S589" i="5"/>
  <c r="S588" i="5"/>
  <c r="S587" i="5"/>
  <c r="S586" i="5"/>
  <c r="S585" i="5"/>
  <c r="S584" i="5"/>
  <c r="S583" i="5"/>
  <c r="S582" i="5"/>
  <c r="S581" i="5"/>
  <c r="S580" i="5"/>
  <c r="S579" i="5"/>
  <c r="S578" i="5"/>
  <c r="S577" i="5"/>
  <c r="S576" i="5"/>
  <c r="S575" i="5"/>
  <c r="S574" i="5"/>
  <c r="S573" i="5"/>
  <c r="S572" i="5"/>
  <c r="S571" i="5"/>
  <c r="S570" i="5"/>
  <c r="S569" i="5"/>
  <c r="S568" i="5"/>
  <c r="S567" i="5"/>
  <c r="S566" i="5"/>
  <c r="S565" i="5"/>
  <c r="S564" i="5"/>
  <c r="S563" i="5"/>
  <c r="S562" i="5"/>
  <c r="S561" i="5"/>
  <c r="S560" i="5"/>
  <c r="S559" i="5"/>
  <c r="S558" i="5"/>
  <c r="S557" i="5"/>
  <c r="S556" i="5"/>
  <c r="S555" i="5"/>
  <c r="S554" i="5"/>
  <c r="S553" i="5"/>
  <c r="S552" i="5"/>
  <c r="S551" i="5"/>
  <c r="S550" i="5"/>
  <c r="S549" i="5"/>
  <c r="S548" i="5"/>
  <c r="S547" i="5"/>
  <c r="S546" i="5"/>
  <c r="S545" i="5"/>
  <c r="S544" i="5"/>
  <c r="S543" i="5"/>
  <c r="S542" i="5"/>
  <c r="S541" i="5"/>
  <c r="S540" i="5"/>
  <c r="S539" i="5"/>
  <c r="S538" i="5"/>
  <c r="S537" i="5"/>
  <c r="S536" i="5"/>
  <c r="S535" i="5"/>
  <c r="S534" i="5"/>
  <c r="S533" i="5"/>
  <c r="S532" i="5"/>
  <c r="S531" i="5"/>
  <c r="S530" i="5"/>
  <c r="S529" i="5"/>
  <c r="S528" i="5"/>
  <c r="S527" i="5"/>
  <c r="S526" i="5"/>
  <c r="S525" i="5"/>
  <c r="S524" i="5"/>
  <c r="S523" i="5"/>
  <c r="S522" i="5"/>
  <c r="S521" i="5"/>
  <c r="S520" i="5"/>
  <c r="S519" i="5"/>
  <c r="S518" i="5"/>
  <c r="S517" i="5"/>
  <c r="S516" i="5"/>
  <c r="S515" i="5"/>
  <c r="S514" i="5"/>
  <c r="S513" i="5"/>
  <c r="S512" i="5"/>
  <c r="S511" i="5"/>
  <c r="S510" i="5"/>
  <c r="S509" i="5"/>
  <c r="S508" i="5"/>
  <c r="S507" i="5"/>
  <c r="S506" i="5"/>
  <c r="S505" i="5"/>
  <c r="S504" i="5"/>
  <c r="S503" i="5"/>
  <c r="S502" i="5"/>
  <c r="S501" i="5"/>
  <c r="S500" i="5"/>
  <c r="S499" i="5"/>
  <c r="S498" i="5"/>
  <c r="S497" i="5"/>
  <c r="S496" i="5"/>
  <c r="S495" i="5"/>
  <c r="S494" i="5"/>
  <c r="S493" i="5"/>
  <c r="S492" i="5"/>
  <c r="S491" i="5"/>
  <c r="S490" i="5"/>
  <c r="S489" i="5"/>
  <c r="S488" i="5"/>
  <c r="S487" i="5"/>
  <c r="S486" i="5"/>
  <c r="S485" i="5"/>
  <c r="S484" i="5"/>
  <c r="S483" i="5"/>
  <c r="S482" i="5"/>
  <c r="S481" i="5"/>
  <c r="S480" i="5"/>
  <c r="S479" i="5"/>
  <c r="S478" i="5"/>
  <c r="S477" i="5"/>
  <c r="S476" i="5"/>
  <c r="S475" i="5"/>
  <c r="S474" i="5"/>
  <c r="S473" i="5"/>
  <c r="S472" i="5"/>
  <c r="S471" i="5"/>
  <c r="S470" i="5"/>
  <c r="S469" i="5"/>
  <c r="S468" i="5"/>
  <c r="S467" i="5"/>
  <c r="S466" i="5"/>
  <c r="S465" i="5"/>
  <c r="S464" i="5"/>
  <c r="S463" i="5"/>
  <c r="S462" i="5"/>
  <c r="S461" i="5"/>
  <c r="S460" i="5"/>
  <c r="S459" i="5"/>
  <c r="S458" i="5"/>
  <c r="S457" i="5"/>
  <c r="S456" i="5"/>
  <c r="S455" i="5"/>
  <c r="S454" i="5"/>
  <c r="S453" i="5"/>
  <c r="S452" i="5"/>
  <c r="S451" i="5"/>
  <c r="S450" i="5"/>
  <c r="S449" i="5"/>
  <c r="S448" i="5"/>
  <c r="S447" i="5"/>
  <c r="S446" i="5"/>
  <c r="S445" i="5"/>
  <c r="S444" i="5"/>
  <c r="S443" i="5"/>
  <c r="S442" i="5"/>
  <c r="S441" i="5"/>
  <c r="S440" i="5"/>
  <c r="S439" i="5"/>
  <c r="S438" i="5"/>
  <c r="S437" i="5"/>
  <c r="S436" i="5"/>
  <c r="S435" i="5"/>
  <c r="S434" i="5"/>
  <c r="S433" i="5"/>
  <c r="S432" i="5"/>
  <c r="S431" i="5"/>
  <c r="S430" i="5"/>
  <c r="S429" i="5"/>
  <c r="S428" i="5"/>
  <c r="S427" i="5"/>
  <c r="S426" i="5"/>
  <c r="S425" i="5"/>
  <c r="S424" i="5"/>
  <c r="S423" i="5"/>
  <c r="S422" i="5"/>
  <c r="S421" i="5"/>
  <c r="S420" i="5"/>
  <c r="S419" i="5"/>
  <c r="S418" i="5"/>
  <c r="S417" i="5"/>
  <c r="S416" i="5"/>
  <c r="S415" i="5"/>
  <c r="S414" i="5"/>
  <c r="S413" i="5"/>
  <c r="S412" i="5"/>
  <c r="S411" i="5"/>
  <c r="S410" i="5"/>
  <c r="S409" i="5"/>
  <c r="S408" i="5"/>
  <c r="S407" i="5"/>
  <c r="S406" i="5"/>
  <c r="S405" i="5"/>
  <c r="S404" i="5"/>
  <c r="S403" i="5"/>
  <c r="S402" i="5"/>
  <c r="S401" i="5"/>
  <c r="S400" i="5"/>
  <c r="S399" i="5"/>
  <c r="S398" i="5"/>
  <c r="S397" i="5"/>
  <c r="S396" i="5"/>
  <c r="S395" i="5"/>
  <c r="S394" i="5"/>
  <c r="S393" i="5"/>
  <c r="S392" i="5"/>
  <c r="S391" i="5"/>
  <c r="S390" i="5"/>
  <c r="S389" i="5"/>
  <c r="S388" i="5"/>
  <c r="S387" i="5"/>
  <c r="S386" i="5"/>
  <c r="S385" i="5"/>
  <c r="S384" i="5"/>
  <c r="S383" i="5"/>
  <c r="S382" i="5"/>
  <c r="S381" i="5"/>
  <c r="S380" i="5"/>
  <c r="S379" i="5"/>
  <c r="S378" i="5"/>
  <c r="S377" i="5"/>
  <c r="S376" i="5"/>
  <c r="S375" i="5"/>
  <c r="S374" i="5"/>
  <c r="S373" i="5"/>
  <c r="S372" i="5"/>
  <c r="S371" i="5"/>
  <c r="S370" i="5"/>
  <c r="S369" i="5"/>
  <c r="S368" i="5"/>
  <c r="S367" i="5"/>
  <c r="S366" i="5"/>
  <c r="S365" i="5"/>
  <c r="S364" i="5"/>
  <c r="S363" i="5"/>
  <c r="S362" i="5"/>
  <c r="S361" i="5"/>
  <c r="S360" i="5"/>
  <c r="S359" i="5"/>
  <c r="S358" i="5"/>
  <c r="S357" i="5"/>
  <c r="S356" i="5"/>
  <c r="S355" i="5"/>
  <c r="S354" i="5"/>
  <c r="S353" i="5"/>
  <c r="S352" i="5"/>
  <c r="S351" i="5"/>
  <c r="S350" i="5"/>
  <c r="S349" i="5"/>
  <c r="S348" i="5"/>
  <c r="S347" i="5"/>
  <c r="S346" i="5"/>
  <c r="S345" i="5"/>
  <c r="S344" i="5"/>
  <c r="S343" i="5"/>
  <c r="S342" i="5"/>
  <c r="S341" i="5"/>
  <c r="S340" i="5"/>
  <c r="S339" i="5"/>
  <c r="S338" i="5"/>
  <c r="S337" i="5"/>
  <c r="S336" i="5"/>
  <c r="S335" i="5"/>
  <c r="S334" i="5"/>
  <c r="S333" i="5"/>
  <c r="S332" i="5"/>
  <c r="S331" i="5"/>
  <c r="S330" i="5"/>
  <c r="S329" i="5"/>
  <c r="S328" i="5"/>
  <c r="S327" i="5"/>
  <c r="S326" i="5"/>
  <c r="S325" i="5"/>
  <c r="S324" i="5"/>
  <c r="S323" i="5"/>
  <c r="S322" i="5"/>
  <c r="S321" i="5"/>
  <c r="S320" i="5"/>
  <c r="S319" i="5"/>
  <c r="S318" i="5"/>
  <c r="S317" i="5"/>
  <c r="S316" i="5"/>
  <c r="S315" i="5"/>
  <c r="S314" i="5"/>
  <c r="S313" i="5"/>
  <c r="S312" i="5"/>
  <c r="S311" i="5"/>
  <c r="S310" i="5"/>
  <c r="S309" i="5"/>
  <c r="S308" i="5"/>
  <c r="S307" i="5"/>
  <c r="S306" i="5"/>
  <c r="S305" i="5"/>
  <c r="S304" i="5"/>
  <c r="S303" i="5"/>
  <c r="S302" i="5"/>
  <c r="S301" i="5"/>
  <c r="S300" i="5"/>
  <c r="S299" i="5"/>
  <c r="S298" i="5"/>
  <c r="S297" i="5"/>
  <c r="S296" i="5"/>
  <c r="S295" i="5"/>
  <c r="S294" i="5"/>
  <c r="S293" i="5"/>
  <c r="S292" i="5"/>
  <c r="S291" i="5"/>
  <c r="S290" i="5"/>
  <c r="S289" i="5"/>
  <c r="S288" i="5"/>
  <c r="S287" i="5"/>
  <c r="S286" i="5"/>
  <c r="S285" i="5"/>
  <c r="S284" i="5"/>
  <c r="S283" i="5"/>
  <c r="S282" i="5"/>
  <c r="S281" i="5"/>
  <c r="S280" i="5"/>
  <c r="S279" i="5"/>
  <c r="S278" i="5"/>
  <c r="S277" i="5"/>
  <c r="S276" i="5"/>
  <c r="S275" i="5"/>
  <c r="S274" i="5"/>
  <c r="S273" i="5"/>
  <c r="S272" i="5"/>
  <c r="S271" i="5"/>
  <c r="S270" i="5"/>
  <c r="S269" i="5"/>
  <c r="S268" i="5"/>
  <c r="S267" i="5"/>
  <c r="S266" i="5"/>
  <c r="S265" i="5"/>
  <c r="S264" i="5"/>
  <c r="S263" i="5"/>
  <c r="S262" i="5"/>
  <c r="S261" i="5"/>
  <c r="S260" i="5"/>
  <c r="S259" i="5"/>
  <c r="S258" i="5"/>
  <c r="S257" i="5"/>
  <c r="S256" i="5"/>
  <c r="S255" i="5"/>
  <c r="S254" i="5"/>
  <c r="S253" i="5"/>
  <c r="S252" i="5"/>
  <c r="S251" i="5"/>
  <c r="S250" i="5"/>
  <c r="S249" i="5"/>
  <c r="S248" i="5"/>
  <c r="S247" i="5"/>
  <c r="S246" i="5"/>
  <c r="S245" i="5"/>
  <c r="S244" i="5"/>
  <c r="S243" i="5"/>
  <c r="S242" i="5"/>
  <c r="S241" i="5"/>
  <c r="S240" i="5"/>
  <c r="S239" i="5"/>
  <c r="S238" i="5"/>
  <c r="S237" i="5"/>
  <c r="S236" i="5"/>
  <c r="S235" i="5"/>
  <c r="S234" i="5"/>
  <c r="S233" i="5"/>
  <c r="S232" i="5"/>
  <c r="S231" i="5"/>
  <c r="S230" i="5"/>
  <c r="S229" i="5"/>
  <c r="S228" i="5"/>
  <c r="S227" i="5"/>
  <c r="S226" i="5"/>
  <c r="S225" i="5"/>
  <c r="S224" i="5"/>
  <c r="S223" i="5"/>
  <c r="S222" i="5"/>
  <c r="S221" i="5"/>
  <c r="S220" i="5"/>
  <c r="S219" i="5"/>
  <c r="S218" i="5"/>
  <c r="S217" i="5"/>
  <c r="S216" i="5"/>
  <c r="S215" i="5"/>
  <c r="S214" i="5"/>
  <c r="S213" i="5"/>
  <c r="S212" i="5"/>
  <c r="S211" i="5"/>
  <c r="S210" i="5"/>
  <c r="S209" i="5"/>
  <c r="S208" i="5"/>
  <c r="S207" i="5"/>
  <c r="S206" i="5"/>
  <c r="S205" i="5"/>
  <c r="S204" i="5"/>
  <c r="S203" i="5"/>
  <c r="S202" i="5"/>
  <c r="S201" i="5"/>
  <c r="S200" i="5"/>
  <c r="S199" i="5"/>
  <c r="S198" i="5"/>
  <c r="S197" i="5"/>
  <c r="S196" i="5"/>
  <c r="S195" i="5"/>
  <c r="S194" i="5"/>
  <c r="S193" i="5"/>
  <c r="S192" i="5"/>
  <c r="S191" i="5"/>
  <c r="S190" i="5"/>
  <c r="S189" i="5"/>
  <c r="S188" i="5"/>
  <c r="S187" i="5"/>
  <c r="S186" i="5"/>
  <c r="S185" i="5"/>
  <c r="S184" i="5"/>
  <c r="S183" i="5"/>
  <c r="S182" i="5"/>
  <c r="S181" i="5"/>
  <c r="S180" i="5"/>
  <c r="S179" i="5"/>
  <c r="S178" i="5"/>
  <c r="S177" i="5"/>
  <c r="S176" i="5"/>
  <c r="S175" i="5"/>
  <c r="S174" i="5"/>
  <c r="S173" i="5"/>
  <c r="S172" i="5"/>
  <c r="S171" i="5"/>
  <c r="S170" i="5"/>
  <c r="S169" i="5"/>
  <c r="S168" i="5"/>
  <c r="S167" i="5"/>
  <c r="S166" i="5"/>
  <c r="S165" i="5"/>
  <c r="S164" i="5"/>
  <c r="S163" i="5"/>
  <c r="S162" i="5"/>
  <c r="S161" i="5"/>
  <c r="S160" i="5"/>
  <c r="S159" i="5"/>
  <c r="S158" i="5"/>
  <c r="S157" i="5"/>
  <c r="S156" i="5"/>
  <c r="S155" i="5"/>
  <c r="S154" i="5"/>
  <c r="S153" i="5"/>
  <c r="S152" i="5"/>
  <c r="S151" i="5"/>
  <c r="S150" i="5"/>
  <c r="S149" i="5"/>
  <c r="S148" i="5"/>
  <c r="S147" i="5"/>
  <c r="S146" i="5"/>
  <c r="S145" i="5"/>
  <c r="S144" i="5"/>
  <c r="S143" i="5"/>
  <c r="S142" i="5"/>
  <c r="S141" i="5"/>
  <c r="S140" i="5"/>
  <c r="S139" i="5"/>
  <c r="S138" i="5"/>
  <c r="S137" i="5"/>
  <c r="S136" i="5"/>
  <c r="S135" i="5"/>
  <c r="S134" i="5"/>
  <c r="S133" i="5"/>
  <c r="S132" i="5"/>
  <c r="S131" i="5"/>
  <c r="S130" i="5"/>
  <c r="S129" i="5"/>
  <c r="S128" i="5"/>
  <c r="S127" i="5"/>
  <c r="S126" i="5"/>
  <c r="S125" i="5"/>
  <c r="S124" i="5"/>
  <c r="S123" i="5"/>
  <c r="S122" i="5"/>
  <c r="S121" i="5"/>
  <c r="S120" i="5"/>
  <c r="S119" i="5"/>
  <c r="S118" i="5"/>
  <c r="S117" i="5"/>
  <c r="S116" i="5"/>
  <c r="S115" i="5"/>
  <c r="S114" i="5"/>
  <c r="S113" i="5"/>
  <c r="S112" i="5"/>
  <c r="S111" i="5"/>
  <c r="S110" i="5"/>
  <c r="S109" i="5"/>
  <c r="S108" i="5"/>
  <c r="S107" i="5"/>
  <c r="S106" i="5"/>
  <c r="S105" i="5"/>
  <c r="S104" i="5"/>
  <c r="S103" i="5"/>
  <c r="S102" i="5"/>
  <c r="S101" i="5"/>
  <c r="S100" i="5"/>
  <c r="S99" i="5"/>
  <c r="S98" i="5"/>
  <c r="S97" i="5"/>
  <c r="S96" i="5"/>
  <c r="S95" i="5"/>
  <c r="S94" i="5"/>
  <c r="S93" i="5"/>
  <c r="S92" i="5"/>
  <c r="S91" i="5"/>
  <c r="S90" i="5"/>
  <c r="S89" i="5"/>
  <c r="S88" i="5"/>
  <c r="S87" i="5"/>
  <c r="S86" i="5"/>
  <c r="S85" i="5"/>
  <c r="S84" i="5"/>
  <c r="S83" i="5"/>
  <c r="S82" i="5"/>
  <c r="S81" i="5"/>
  <c r="S80" i="5"/>
  <c r="S79" i="5"/>
  <c r="S78" i="5"/>
  <c r="S77" i="5"/>
  <c r="S76" i="5"/>
  <c r="S75" i="5"/>
  <c r="S74" i="5"/>
  <c r="S73" i="5"/>
  <c r="S72" i="5"/>
  <c r="S71" i="5"/>
  <c r="S70" i="5"/>
  <c r="S69" i="5"/>
  <c r="S68" i="5"/>
  <c r="S67" i="5"/>
  <c r="S66" i="5"/>
  <c r="S65" i="5"/>
  <c r="S64" i="5"/>
  <c r="S63" i="5"/>
  <c r="S62" i="5"/>
  <c r="S61" i="5"/>
  <c r="S60" i="5"/>
  <c r="S59" i="5"/>
  <c r="S58" i="5"/>
  <c r="S57" i="5"/>
  <c r="S56" i="5"/>
  <c r="S55" i="5"/>
  <c r="S54" i="5"/>
  <c r="S53" i="5"/>
  <c r="S52" i="5"/>
  <c r="S51" i="5"/>
  <c r="S50" i="5"/>
  <c r="S49" i="5"/>
  <c r="S48" i="5"/>
  <c r="S47" i="5"/>
  <c r="S46" i="5"/>
  <c r="S45" i="5"/>
  <c r="S44" i="5"/>
  <c r="S43" i="5"/>
  <c r="S42" i="5"/>
  <c r="S41" i="5"/>
  <c r="S40" i="5"/>
  <c r="S39" i="5"/>
  <c r="S38" i="5"/>
  <c r="S37" i="5"/>
  <c r="S36" i="5"/>
  <c r="S35" i="5"/>
  <c r="S34" i="5"/>
  <c r="S33" i="5"/>
  <c r="S32" i="5"/>
  <c r="S31" i="5"/>
  <c r="S30" i="5"/>
  <c r="S29" i="5"/>
  <c r="S28" i="5"/>
  <c r="S27" i="5"/>
  <c r="S26" i="5"/>
  <c r="S25" i="5"/>
  <c r="S24" i="5"/>
  <c r="S23" i="5"/>
  <c r="S22" i="5"/>
  <c r="S21" i="5"/>
  <c r="S20" i="5"/>
  <c r="S19" i="5"/>
  <c r="S18" i="5"/>
  <c r="S17" i="5"/>
  <c r="S16" i="5"/>
  <c r="S15" i="5"/>
  <c r="S14" i="5"/>
  <c r="S13" i="5"/>
  <c r="S12" i="5"/>
  <c r="S11" i="5"/>
  <c r="S10" i="5"/>
  <c r="S9" i="5"/>
  <c r="S8" i="5"/>
  <c r="S7" i="5"/>
  <c r="S6" i="5"/>
  <c r="S5" i="5"/>
  <c r="S4" i="5"/>
  <c r="S3" i="5"/>
  <c r="AH26" i="2"/>
  <c r="AH25" i="2"/>
  <c r="AH24" i="2"/>
  <c r="AH23" i="2"/>
  <c r="AH22" i="2"/>
  <c r="AG26" i="2"/>
  <c r="AG25" i="2"/>
  <c r="AG24" i="2"/>
  <c r="AG23" i="2"/>
  <c r="AI26" i="2"/>
  <c r="AI25" i="2"/>
  <c r="AI24" i="2"/>
  <c r="AI23" i="2"/>
  <c r="AI22" i="2"/>
  <c r="AI21" i="2"/>
  <c r="AI20" i="2"/>
  <c r="AI19" i="2"/>
  <c r="AI18" i="2"/>
  <c r="AI17" i="2"/>
  <c r="AI16" i="2"/>
  <c r="AI15" i="2"/>
  <c r="AI14" i="2"/>
  <c r="AI13" i="2"/>
  <c r="AI12" i="2"/>
  <c r="AI11" i="2"/>
  <c r="AI10" i="2"/>
  <c r="AI9" i="2"/>
  <c r="AI8" i="2"/>
  <c r="AH21" i="2"/>
  <c r="AH20" i="2"/>
  <c r="AH19" i="2"/>
  <c r="AH18" i="2"/>
  <c r="AH17" i="2"/>
  <c r="AH16" i="2"/>
  <c r="AH15" i="2"/>
  <c r="AH14" i="2"/>
  <c r="AH13" i="2"/>
  <c r="AH12" i="2"/>
  <c r="AH11" i="2"/>
  <c r="AH10" i="2"/>
  <c r="AH9" i="2"/>
  <c r="AH8" i="2"/>
  <c r="AH7" i="2"/>
  <c r="AG22" i="2"/>
  <c r="AG21" i="2"/>
  <c r="AG20" i="2"/>
  <c r="AG19" i="2"/>
  <c r="AG18" i="2"/>
  <c r="AG17" i="2"/>
  <c r="AG16" i="2"/>
  <c r="AG15" i="2"/>
  <c r="AG14" i="2"/>
  <c r="AG13" i="2"/>
  <c r="AG12" i="2"/>
  <c r="AG11" i="2"/>
  <c r="AG10" i="2"/>
  <c r="AG9" i="2"/>
  <c r="AG8" i="2"/>
  <c r="AH5" i="2"/>
  <c r="AA29" i="2"/>
  <c r="AA28" i="2"/>
  <c r="AA27" i="2"/>
  <c r="Z29" i="2"/>
  <c r="Z28" i="2"/>
  <c r="AC28" i="2" s="1"/>
  <c r="Z27" i="2"/>
  <c r="Y29" i="2"/>
  <c r="Y28" i="2"/>
  <c r="Y27" i="2"/>
  <c r="AC27" i="2" s="1"/>
  <c r="Y26" i="2"/>
  <c r="Y25" i="2"/>
  <c r="Y24" i="2"/>
  <c r="Z26" i="2"/>
  <c r="Z25" i="2"/>
  <c r="Z24" i="2"/>
  <c r="AA26" i="2"/>
  <c r="AA25" i="2"/>
  <c r="AA24" i="2"/>
  <c r="AC127" i="2"/>
  <c r="AC126" i="2"/>
  <c r="AC122" i="2"/>
  <c r="AC121" i="2"/>
  <c r="AC120" i="2"/>
  <c r="AC114" i="2"/>
  <c r="AC113" i="2"/>
  <c r="AC112" i="2"/>
  <c r="AC111" i="2"/>
  <c r="AC110" i="2"/>
  <c r="AC106" i="2"/>
  <c r="AC105" i="2"/>
  <c r="AC98" i="2"/>
  <c r="AC97" i="2"/>
  <c r="AC96" i="2"/>
  <c r="AC95" i="2"/>
  <c r="AC90" i="2"/>
  <c r="AC89" i="2"/>
  <c r="AC88" i="2"/>
  <c r="AC87" i="2"/>
  <c r="AC82" i="2"/>
  <c r="AC81" i="2"/>
  <c r="AC74" i="2"/>
  <c r="AC73" i="2"/>
  <c r="AC72" i="2"/>
  <c r="AC71" i="2"/>
  <c r="AC70" i="2"/>
  <c r="AC66" i="2"/>
  <c r="AC65" i="2"/>
  <c r="AC64" i="2"/>
  <c r="AC63" i="2"/>
  <c r="AC62" i="2"/>
  <c r="AC58" i="2"/>
  <c r="AC57" i="2"/>
  <c r="AC56" i="2"/>
  <c r="AC50" i="2"/>
  <c r="AC49" i="2"/>
  <c r="AC48" i="2"/>
  <c r="AC47" i="2"/>
  <c r="AC46" i="2"/>
  <c r="AC29" i="2"/>
  <c r="AC26" i="2"/>
  <c r="AC25" i="2"/>
  <c r="AC24" i="2"/>
  <c r="AC23" i="2"/>
  <c r="Y23" i="2"/>
  <c r="Y22" i="2"/>
  <c r="AC22" i="2" s="1"/>
  <c r="Z23" i="2"/>
  <c r="Z22" i="2"/>
  <c r="AB22" i="2" s="1"/>
  <c r="AA23" i="2"/>
  <c r="AA22" i="2"/>
  <c r="AA21" i="2"/>
  <c r="AB21" i="2"/>
  <c r="Z21" i="2"/>
  <c r="AD21" i="2"/>
  <c r="Z20" i="2"/>
  <c r="AD20" i="2" s="1"/>
  <c r="AC20" i="2"/>
  <c r="Y21" i="2"/>
  <c r="AM19" i="2"/>
  <c r="AC51" i="2" l="1"/>
  <c r="AC67" i="2"/>
  <c r="AC83" i="2"/>
  <c r="AC115" i="2"/>
  <c r="AC52" i="2"/>
  <c r="AC68" i="2"/>
  <c r="AC92" i="2"/>
  <c r="AC124" i="2"/>
  <c r="AC61" i="2"/>
  <c r="AC77" i="2"/>
  <c r="AC101" i="2"/>
  <c r="AC117" i="2"/>
  <c r="AC59" i="2"/>
  <c r="AC75" i="2"/>
  <c r="AC91" i="2"/>
  <c r="AC99" i="2"/>
  <c r="AC107" i="2"/>
  <c r="AC123" i="2"/>
  <c r="AC60" i="2"/>
  <c r="AC76" i="2"/>
  <c r="AC84" i="2"/>
  <c r="AC100" i="2"/>
  <c r="AC108" i="2"/>
  <c r="AC116" i="2"/>
  <c r="AC53" i="2"/>
  <c r="AC69" i="2"/>
  <c r="AC85" i="2"/>
  <c r="AC93" i="2"/>
  <c r="AC109" i="2"/>
  <c r="AC125" i="2"/>
  <c r="AC44" i="2"/>
  <c r="AC43" i="2"/>
  <c r="AC45" i="2"/>
  <c r="AC35" i="2"/>
  <c r="AF923" i="6"/>
  <c r="AC17" i="6"/>
  <c r="AF15" i="6"/>
  <c r="AF23" i="6"/>
  <c r="AF31" i="6"/>
  <c r="AF39" i="6"/>
  <c r="AF47" i="6"/>
  <c r="AF55" i="6"/>
  <c r="AF63" i="6"/>
  <c r="AF71" i="6"/>
  <c r="AF79" i="6"/>
  <c r="AF87" i="6"/>
  <c r="AF95" i="6"/>
  <c r="AF103" i="6"/>
  <c r="AF111" i="6"/>
  <c r="AF119" i="6"/>
  <c r="AF127" i="6"/>
  <c r="AF135" i="6"/>
  <c r="AF143" i="6"/>
  <c r="AF151" i="6"/>
  <c r="AF159" i="6"/>
  <c r="AF167" i="6"/>
  <c r="AF175" i="6"/>
  <c r="AF183" i="6"/>
  <c r="AF191" i="6"/>
  <c r="AF199" i="6"/>
  <c r="AF207" i="6"/>
  <c r="AF215" i="6"/>
  <c r="AF223" i="6"/>
  <c r="AF231" i="6"/>
  <c r="AF239" i="6"/>
  <c r="AF247" i="6"/>
  <c r="AF255" i="6"/>
  <c r="AF263" i="6"/>
  <c r="AF271" i="6"/>
  <c r="AF279" i="6"/>
  <c r="AF295" i="6"/>
  <c r="AF303" i="6"/>
  <c r="AF311" i="6"/>
  <c r="AF319" i="6"/>
  <c r="AF327" i="6"/>
  <c r="AF335" i="6"/>
  <c r="AF343" i="6"/>
  <c r="AF7" i="6"/>
  <c r="AF16" i="6"/>
  <c r="AF24" i="6"/>
  <c r="AF32" i="6"/>
  <c r="AF40" i="6"/>
  <c r="AF48" i="6"/>
  <c r="AF56" i="6"/>
  <c r="AF64" i="6"/>
  <c r="AF72" i="6"/>
  <c r="AF80" i="6"/>
  <c r="AF88" i="6"/>
  <c r="AF96" i="6"/>
  <c r="AF104" i="6"/>
  <c r="AF112" i="6"/>
  <c r="AF120" i="6"/>
  <c r="AF128" i="6"/>
  <c r="AF136" i="6"/>
  <c r="AF144" i="6"/>
  <c r="AF152" i="6"/>
  <c r="AF160" i="6"/>
  <c r="AF168" i="6"/>
  <c r="AF176" i="6"/>
  <c r="AF184" i="6"/>
  <c r="AF192" i="6"/>
  <c r="AF200" i="6"/>
  <c r="AF208" i="6"/>
  <c r="AF224" i="6"/>
  <c r="AF232" i="6"/>
  <c r="AF240" i="6"/>
  <c r="AF248" i="6"/>
  <c r="AF256" i="6"/>
  <c r="AF264" i="6"/>
  <c r="AF272" i="6"/>
  <c r="AF288" i="6"/>
  <c r="AF296" i="6"/>
  <c r="AF304" i="6"/>
  <c r="AF312" i="6"/>
  <c r="AF320" i="6"/>
  <c r="AF328" i="6"/>
  <c r="AF480" i="6"/>
  <c r="AF544" i="6"/>
  <c r="AF672" i="6"/>
  <c r="AF688" i="6"/>
  <c r="AF351" i="6"/>
  <c r="AF359" i="6"/>
  <c r="AF367" i="6"/>
  <c r="AF375" i="6"/>
  <c r="AF383" i="6"/>
  <c r="AF391" i="6"/>
  <c r="AF399" i="6"/>
  <c r="AF407" i="6"/>
  <c r="AF415" i="6"/>
  <c r="AF423" i="6"/>
  <c r="AF431" i="6"/>
  <c r="AF439" i="6"/>
  <c r="AF447" i="6"/>
  <c r="AF455" i="6"/>
  <c r="AF463" i="6"/>
  <c r="AF471" i="6"/>
  <c r="AF479" i="6"/>
  <c r="AF487" i="6"/>
  <c r="AF495" i="6"/>
  <c r="AF503" i="6"/>
  <c r="AF511" i="6"/>
  <c r="AF519" i="6"/>
  <c r="AF527" i="6"/>
  <c r="AF535" i="6"/>
  <c r="AF543" i="6"/>
  <c r="AF551" i="6"/>
  <c r="AF559" i="6"/>
  <c r="AF567" i="6"/>
  <c r="AF575" i="6"/>
  <c r="AF583" i="6"/>
  <c r="AF591" i="6"/>
  <c r="AF599" i="6"/>
  <c r="AF607" i="6"/>
  <c r="AF615" i="6"/>
  <c r="AF623" i="6"/>
  <c r="AF631" i="6"/>
  <c r="AF639" i="6"/>
  <c r="AF647" i="6"/>
  <c r="AF655" i="6"/>
  <c r="AF663" i="6"/>
  <c r="AF671" i="6"/>
  <c r="AF679" i="6"/>
  <c r="AF687" i="6"/>
  <c r="AF695" i="6"/>
  <c r="AF703" i="6"/>
  <c r="AF719" i="6"/>
  <c r="AF727" i="6"/>
  <c r="AF735" i="6"/>
  <c r="AF743" i="6"/>
  <c r="AF751" i="6"/>
  <c r="AF759" i="6"/>
  <c r="AF767" i="6"/>
  <c r="AF775" i="6"/>
  <c r="AF783" i="6"/>
  <c r="AF791" i="6"/>
  <c r="AF799" i="6"/>
  <c r="AF807" i="6"/>
  <c r="AF815" i="6"/>
  <c r="AF823" i="6"/>
  <c r="AF831" i="6"/>
  <c r="AF839" i="6"/>
  <c r="AF847" i="6"/>
  <c r="AF855" i="6"/>
  <c r="AF863" i="6"/>
  <c r="AF871" i="6"/>
  <c r="AF879" i="6"/>
  <c r="AF887" i="6"/>
  <c r="AF895" i="6"/>
  <c r="AF903" i="6"/>
  <c r="AF911" i="6"/>
  <c r="AF919" i="6"/>
  <c r="AF927" i="6"/>
  <c r="AF935" i="6"/>
  <c r="AF943" i="6"/>
  <c r="AF951" i="6"/>
  <c r="AF959" i="6"/>
  <c r="AF967" i="6"/>
  <c r="AF975" i="6"/>
  <c r="AF983" i="6"/>
  <c r="AF991" i="6"/>
  <c r="AF999" i="6"/>
  <c r="AD28" i="6"/>
  <c r="AB28" i="6"/>
  <c r="AB14" i="6"/>
  <c r="AB39" i="6"/>
  <c r="AC6" i="6"/>
  <c r="AC7" i="6"/>
  <c r="AC14" i="6"/>
  <c r="AC15" i="6"/>
  <c r="AC23" i="6"/>
  <c r="AB15" i="6"/>
  <c r="AC16" i="6"/>
  <c r="AC24" i="6"/>
  <c r="AB16" i="6"/>
  <c r="AB24" i="6"/>
  <c r="AB32" i="6"/>
  <c r="AF19" i="6"/>
  <c r="AF27" i="6"/>
  <c r="AF35" i="6"/>
  <c r="AF43" i="6"/>
  <c r="AF51" i="6"/>
  <c r="AF59" i="6"/>
  <c r="AF67" i="6"/>
  <c r="AF75" i="6"/>
  <c r="AF83" i="6"/>
  <c r="AF91" i="6"/>
  <c r="AF99" i="6"/>
  <c r="AF107" i="6"/>
  <c r="AF115" i="6"/>
  <c r="AF123" i="6"/>
  <c r="AF131" i="6"/>
  <c r="AF139" i="6"/>
  <c r="AF147" i="6"/>
  <c r="AF155" i="6"/>
  <c r="AF163" i="6"/>
  <c r="AF171" i="6"/>
  <c r="AF179" i="6"/>
  <c r="AF187" i="6"/>
  <c r="AF195" i="6"/>
  <c r="AF203" i="6"/>
  <c r="AF211" i="6"/>
  <c r="AF219" i="6"/>
  <c r="AF227" i="6"/>
  <c r="AF235" i="6"/>
  <c r="AF243" i="6"/>
  <c r="AF251" i="6"/>
  <c r="AF259" i="6"/>
  <c r="AF267" i="6"/>
  <c r="AF275" i="6"/>
  <c r="AF283" i="6"/>
  <c r="AF291" i="6"/>
  <c r="AF299" i="6"/>
  <c r="AF307" i="6"/>
  <c r="AF315" i="6"/>
  <c r="AF323" i="6"/>
  <c r="AF331" i="6"/>
  <c r="AF339" i="6"/>
  <c r="AF347" i="6"/>
  <c r="AF355" i="6"/>
  <c r="AF363" i="6"/>
  <c r="AF371" i="6"/>
  <c r="AF379" i="6"/>
  <c r="AF387" i="6"/>
  <c r="AF395" i="6"/>
  <c r="AF403" i="6"/>
  <c r="AF411" i="6"/>
  <c r="AF419" i="6"/>
  <c r="AF427" i="6"/>
  <c r="AF435" i="6"/>
  <c r="AF443" i="6"/>
  <c r="AF451" i="6"/>
  <c r="AF459" i="6"/>
  <c r="AF467" i="6"/>
  <c r="AF475" i="6"/>
  <c r="AF483" i="6"/>
  <c r="AF491" i="6"/>
  <c r="AF499" i="6"/>
  <c r="AF507" i="6"/>
  <c r="AF515" i="6"/>
  <c r="AF523" i="6"/>
  <c r="AF531" i="6"/>
  <c r="AF539" i="6"/>
  <c r="AF547" i="6"/>
  <c r="AF555" i="6"/>
  <c r="AB29" i="6"/>
  <c r="AF336" i="6"/>
  <c r="AF360" i="6"/>
  <c r="AF368" i="6"/>
  <c r="AF376" i="6"/>
  <c r="AF384" i="6"/>
  <c r="AF392" i="6"/>
  <c r="AF400" i="6"/>
  <c r="AF408" i="6"/>
  <c r="AF432" i="6"/>
  <c r="AF440" i="6"/>
  <c r="AF456" i="6"/>
  <c r="AF464" i="6"/>
  <c r="AF488" i="6"/>
  <c r="AF496" i="6"/>
  <c r="AF504" i="6"/>
  <c r="AF512" i="6"/>
  <c r="AF520" i="6"/>
  <c r="AF528" i="6"/>
  <c r="AF536" i="6"/>
  <c r="AF552" i="6"/>
  <c r="AF568" i="6"/>
  <c r="AF584" i="6"/>
  <c r="AF592" i="6"/>
  <c r="AF600" i="6"/>
  <c r="AF608" i="6"/>
  <c r="AF616" i="6"/>
  <c r="AF624" i="6"/>
  <c r="AF632" i="6"/>
  <c r="AF640" i="6"/>
  <c r="AF648" i="6"/>
  <c r="AF656" i="6"/>
  <c r="AF664" i="6"/>
  <c r="AF680" i="6"/>
  <c r="AF696" i="6"/>
  <c r="AF712" i="6"/>
  <c r="AF720" i="6"/>
  <c r="AF728" i="6"/>
  <c r="AF736" i="6"/>
  <c r="AF744" i="6"/>
  <c r="AF752" i="6"/>
  <c r="AF760" i="6"/>
  <c r="AF768" i="6"/>
  <c r="AF776" i="6"/>
  <c r="AF792" i="6"/>
  <c r="AF800" i="6"/>
  <c r="AF808" i="6"/>
  <c r="AF816" i="6"/>
  <c r="AF824" i="6"/>
  <c r="AF832" i="6"/>
  <c r="AF840" i="6"/>
  <c r="AF848" i="6"/>
  <c r="AF856" i="6"/>
  <c r="AF864" i="6"/>
  <c r="AF872" i="6"/>
  <c r="AF880" i="6"/>
  <c r="AF888" i="6"/>
  <c r="AF896" i="6"/>
  <c r="AF904" i="6"/>
  <c r="AF912" i="6"/>
  <c r="AF920" i="6"/>
  <c r="AF928" i="6"/>
  <c r="AF936" i="6"/>
  <c r="AF944" i="6"/>
  <c r="AF952" i="6"/>
  <c r="AF960" i="6"/>
  <c r="AF968" i="6"/>
  <c r="AF976" i="6"/>
  <c r="AF984" i="6"/>
  <c r="AF992" i="6"/>
  <c r="AF1000" i="6"/>
  <c r="AF113" i="6"/>
  <c r="AF145" i="6"/>
  <c r="AF153" i="6"/>
  <c r="AF161" i="6"/>
  <c r="AF193" i="6"/>
  <c r="AF201" i="6"/>
  <c r="AF209" i="6"/>
  <c r="AF217" i="6"/>
  <c r="AF241" i="6"/>
  <c r="AF257" i="6"/>
  <c r="AF273" i="6"/>
  <c r="AF281" i="6"/>
  <c r="AF297" i="6"/>
  <c r="AF313" i="6"/>
  <c r="AF329" i="6"/>
  <c r="AF337" i="6"/>
  <c r="AF345" i="6"/>
  <c r="AF369" i="6"/>
  <c r="AF385" i="6"/>
  <c r="AF401" i="6"/>
  <c r="AF409" i="6"/>
  <c r="AF425" i="6"/>
  <c r="AF441" i="6"/>
  <c r="AF457" i="6"/>
  <c r="AF465" i="6"/>
  <c r="AF473" i="6"/>
  <c r="AF497" i="6"/>
  <c r="AF513" i="6"/>
  <c r="AF529" i="6"/>
  <c r="AF537" i="6"/>
  <c r="AF553" i="6"/>
  <c r="AF569" i="6"/>
  <c r="AF585" i="6"/>
  <c r="AF593" i="6"/>
  <c r="AF601" i="6"/>
  <c r="AF625" i="6"/>
  <c r="AF633" i="6"/>
  <c r="AF641" i="6"/>
  <c r="AF657" i="6"/>
  <c r="AF665" i="6"/>
  <c r="AF673" i="6"/>
  <c r="AF689" i="6"/>
  <c r="AF697" i="6"/>
  <c r="AF705" i="6"/>
  <c r="AF721" i="6"/>
  <c r="AF729" i="6"/>
  <c r="AF737" i="6"/>
  <c r="AF753" i="6"/>
  <c r="AF761" i="6"/>
  <c r="AF769" i="6"/>
  <c r="AF785" i="6"/>
  <c r="AF793" i="6"/>
  <c r="AF801" i="6"/>
  <c r="AF817" i="6"/>
  <c r="AF825" i="6"/>
  <c r="AF849" i="6"/>
  <c r="AF857" i="6"/>
  <c r="AF865" i="6"/>
  <c r="AF897" i="6"/>
  <c r="AF921" i="6"/>
  <c r="AF945" i="6"/>
  <c r="AF961" i="6"/>
  <c r="AF985" i="6"/>
  <c r="AF993" i="6"/>
  <c r="AF563" i="6"/>
  <c r="AF571" i="6"/>
  <c r="AF579" i="6"/>
  <c r="AF587" i="6"/>
  <c r="AF595" i="6"/>
  <c r="AF603" i="6"/>
  <c r="AF611" i="6"/>
  <c r="AF619" i="6"/>
  <c r="AF627" i="6"/>
  <c r="AF635" i="6"/>
  <c r="AF643" i="6"/>
  <c r="AF651" i="6"/>
  <c r="AF659" i="6"/>
  <c r="AF667" i="6"/>
  <c r="AF675" i="6"/>
  <c r="AF683" i="6"/>
  <c r="AF691" i="6"/>
  <c r="AF699" i="6"/>
  <c r="AF707" i="6"/>
  <c r="AF715" i="6"/>
  <c r="AF723" i="6"/>
  <c r="AF731" i="6"/>
  <c r="AF739" i="6"/>
  <c r="AF747" i="6"/>
  <c r="AF755" i="6"/>
  <c r="AF763" i="6"/>
  <c r="AF771" i="6"/>
  <c r="AF779" i="6"/>
  <c r="AF787" i="6"/>
  <c r="AF795" i="6"/>
  <c r="AF803" i="6"/>
  <c r="AF811" i="6"/>
  <c r="AF819" i="6"/>
  <c r="AF827" i="6"/>
  <c r="AF835" i="6"/>
  <c r="AF843" i="6"/>
  <c r="AF851" i="6"/>
  <c r="AF859" i="6"/>
  <c r="AF867" i="6"/>
  <c r="AF875" i="6"/>
  <c r="AF883" i="6"/>
  <c r="AF891" i="6"/>
  <c r="AF899" i="6"/>
  <c r="AF907" i="6"/>
  <c r="AF915" i="6"/>
  <c r="AF931" i="6"/>
  <c r="AF939" i="6"/>
  <c r="AF947" i="6"/>
  <c r="AF955" i="6"/>
  <c r="AF963" i="6"/>
  <c r="AF971" i="6"/>
  <c r="AF979" i="6"/>
  <c r="AF987" i="6"/>
  <c r="AF995" i="6"/>
  <c r="AF1003" i="6"/>
  <c r="AF28" i="6"/>
  <c r="AF76" i="6"/>
  <c r="AF124" i="6"/>
  <c r="AF148" i="6"/>
  <c r="AF188" i="6"/>
  <c r="AF196" i="6"/>
  <c r="AF212" i="6"/>
  <c r="AF252" i="6"/>
  <c r="AF268" i="6"/>
  <c r="AF324" i="6"/>
  <c r="AF340" i="6"/>
  <c r="AF348" i="6"/>
  <c r="AF380" i="6"/>
  <c r="AF396" i="6"/>
  <c r="AF452" i="6"/>
  <c r="AF460" i="6"/>
  <c r="AF468" i="6"/>
  <c r="AF508" i="6"/>
  <c r="AF516" i="6"/>
  <c r="AF524" i="6"/>
  <c r="AF572" i="6"/>
  <c r="AF580" i="6"/>
  <c r="AF596" i="6"/>
  <c r="AF796" i="6"/>
  <c r="AF828" i="6"/>
  <c r="AF852" i="6"/>
  <c r="AF868" i="6"/>
  <c r="AF892" i="6"/>
  <c r="AF996" i="6"/>
  <c r="AC10" i="6"/>
  <c r="AD17" i="6"/>
  <c r="AB17" i="6"/>
  <c r="AF20" i="6"/>
  <c r="AF60" i="6"/>
  <c r="AF140" i="6"/>
  <c r="AF220" i="6"/>
  <c r="AF260" i="6"/>
  <c r="AF540" i="6"/>
  <c r="AF588" i="6"/>
  <c r="AF724" i="6"/>
  <c r="AF756" i="6"/>
  <c r="AF876" i="6"/>
  <c r="AB23" i="6"/>
  <c r="AD23" i="6"/>
  <c r="AB22" i="6"/>
  <c r="AB38" i="6"/>
  <c r="AF52" i="6"/>
  <c r="AF92" i="6"/>
  <c r="AF132" i="6"/>
  <c r="AF204" i="6"/>
  <c r="AF276" i="6"/>
  <c r="AF316" i="6"/>
  <c r="AF388" i="6"/>
  <c r="AF476" i="6"/>
  <c r="AF700" i="6"/>
  <c r="AF732" i="6"/>
  <c r="AF916" i="6"/>
  <c r="AB8" i="6"/>
  <c r="AF12" i="6"/>
  <c r="AB21" i="6"/>
  <c r="AF21" i="6"/>
  <c r="AC19" i="6"/>
  <c r="AC25" i="6"/>
  <c r="AD7" i="6"/>
  <c r="AB7" i="6"/>
  <c r="AB33" i="6"/>
  <c r="AF116" i="6"/>
  <c r="AF156" i="6"/>
  <c r="AF404" i="6"/>
  <c r="AF532" i="6"/>
  <c r="AF660" i="6"/>
  <c r="AF820" i="6"/>
  <c r="AF924" i="6"/>
  <c r="AF980" i="6"/>
  <c r="AC11" i="6"/>
  <c r="AC18" i="6"/>
  <c r="AD18" i="6"/>
  <c r="AB18" i="6"/>
  <c r="AD5" i="6"/>
  <c r="AB5" i="6"/>
  <c r="AB9" i="6"/>
  <c r="AF13" i="6"/>
  <c r="AB10" i="6"/>
  <c r="AF6" i="6"/>
  <c r="AF14" i="6"/>
  <c r="AC20" i="6"/>
  <c r="AC28" i="6"/>
  <c r="AD24" i="6"/>
  <c r="AB31" i="6"/>
  <c r="AD31" i="6"/>
  <c r="AB25" i="6"/>
  <c r="AF68" i="6"/>
  <c r="AF180" i="6"/>
  <c r="AF284" i="6"/>
  <c r="AF332" i="6"/>
  <c r="AF412" i="6"/>
  <c r="AF444" i="6"/>
  <c r="AF604" i="6"/>
  <c r="AF636" i="6"/>
  <c r="AF668" i="6"/>
  <c r="AF692" i="6"/>
  <c r="AF764" i="6"/>
  <c r="AF788" i="6"/>
  <c r="AF964" i="6"/>
  <c r="AC26" i="6"/>
  <c r="AB34" i="6"/>
  <c r="AD34" i="6"/>
  <c r="AC27" i="6"/>
  <c r="AD25" i="6"/>
  <c r="AF49" i="6"/>
  <c r="AF73" i="6"/>
  <c r="AF97" i="6"/>
  <c r="AF121" i="6"/>
  <c r="AF129" i="6"/>
  <c r="AF137" i="6"/>
  <c r="AF169" i="6"/>
  <c r="AF177" i="6"/>
  <c r="AF185" i="6"/>
  <c r="AF225" i="6"/>
  <c r="AF233" i="6"/>
  <c r="AF249" i="6"/>
  <c r="AF265" i="6"/>
  <c r="AF289" i="6"/>
  <c r="AF305" i="6"/>
  <c r="AF321" i="6"/>
  <c r="AF353" i="6"/>
  <c r="AF361" i="6"/>
  <c r="AF377" i="6"/>
  <c r="AF393" i="6"/>
  <c r="AF417" i="6"/>
  <c r="AF433" i="6"/>
  <c r="AF449" i="6"/>
  <c r="AF481" i="6"/>
  <c r="AF489" i="6"/>
  <c r="AF505" i="6"/>
  <c r="AF521" i="6"/>
  <c r="AF545" i="6"/>
  <c r="AF561" i="6"/>
  <c r="AF577" i="6"/>
  <c r="AF609" i="6"/>
  <c r="AF617" i="6"/>
  <c r="AF649" i="6"/>
  <c r="AF681" i="6"/>
  <c r="AF713" i="6"/>
  <c r="AF745" i="6"/>
  <c r="AF777" i="6"/>
  <c r="AF809" i="6"/>
  <c r="AF833" i="6"/>
  <c r="AF841" i="6"/>
  <c r="AF889" i="6"/>
  <c r="AF905" i="6"/>
  <c r="AF913" i="6"/>
  <c r="AF929" i="6"/>
  <c r="AF953" i="6"/>
  <c r="AF977" i="6"/>
  <c r="AF733" i="6"/>
  <c r="AF749" i="6"/>
  <c r="AF757" i="6"/>
  <c r="AF765" i="6"/>
  <c r="AF773" i="6"/>
  <c r="AF781" i="6"/>
  <c r="AF789" i="6"/>
  <c r="AF797" i="6"/>
  <c r="AF805" i="6"/>
  <c r="AF813" i="6"/>
  <c r="AF821" i="6"/>
  <c r="AF829" i="6"/>
  <c r="AF837" i="6"/>
  <c r="AF845" i="6"/>
  <c r="AF853" i="6"/>
  <c r="AF861" i="6"/>
  <c r="AF869" i="6"/>
  <c r="AF877" i="6"/>
  <c r="AF885" i="6"/>
  <c r="AF893" i="6"/>
  <c r="AF901" i="6"/>
  <c r="AF909" i="6"/>
  <c r="AF917" i="6"/>
  <c r="AF925" i="6"/>
  <c r="AF933" i="6"/>
  <c r="AF941" i="6"/>
  <c r="AF949" i="6"/>
  <c r="AF957" i="6"/>
  <c r="AF965" i="6"/>
  <c r="AF973" i="6"/>
  <c r="AF981" i="6"/>
  <c r="AF989" i="6"/>
  <c r="AF997" i="6"/>
  <c r="AF966" i="6"/>
  <c r="AF974" i="6"/>
  <c r="AF982" i="6"/>
  <c r="AF990" i="6"/>
  <c r="AF998" i="6"/>
  <c r="AC12" i="6"/>
  <c r="AD9" i="6"/>
  <c r="AC13" i="6"/>
  <c r="AC21" i="6"/>
  <c r="AB30" i="6"/>
  <c r="AB12" i="6"/>
  <c r="AD14" i="6"/>
  <c r="AD8" i="6"/>
  <c r="AC8" i="6"/>
  <c r="AB13" i="6"/>
  <c r="AB35" i="6"/>
  <c r="AD26" i="6"/>
  <c r="AB26" i="6"/>
  <c r="AD4" i="6"/>
  <c r="AB4" i="6"/>
  <c r="AD19" i="6"/>
  <c r="AB19" i="6"/>
  <c r="AB27" i="6"/>
  <c r="AF29" i="6"/>
  <c r="AC22" i="6"/>
  <c r="AC9" i="6"/>
  <c r="AB37" i="6"/>
  <c r="AC5" i="6"/>
  <c r="AB36" i="6"/>
  <c r="AD10" i="6"/>
  <c r="AB20" i="6"/>
  <c r="AD16" i="6"/>
  <c r="AD15" i="6"/>
  <c r="AB6" i="6"/>
  <c r="AF36" i="6"/>
  <c r="AF44" i="6"/>
  <c r="AF100" i="6"/>
  <c r="AF108" i="6"/>
  <c r="AF164" i="6"/>
  <c r="AF172" i="6"/>
  <c r="AF228" i="6"/>
  <c r="AF236" i="6"/>
  <c r="AF244" i="6"/>
  <c r="AF292" i="6"/>
  <c r="AF300" i="6"/>
  <c r="AF308" i="6"/>
  <c r="AF356" i="6"/>
  <c r="AF364" i="6"/>
  <c r="AF372" i="6"/>
  <c r="AF420" i="6"/>
  <c r="AF428" i="6"/>
  <c r="AF436" i="6"/>
  <c r="AF484" i="6"/>
  <c r="AF492" i="6"/>
  <c r="AF500" i="6"/>
  <c r="AF548" i="6"/>
  <c r="AF556" i="6"/>
  <c r="AF564" i="6"/>
  <c r="AF612" i="6"/>
  <c r="AF620" i="6"/>
  <c r="AF644" i="6"/>
  <c r="AF652" i="6"/>
  <c r="AF676" i="6"/>
  <c r="AF684" i="6"/>
  <c r="AF708" i="6"/>
  <c r="AF716" i="6"/>
  <c r="AF740" i="6"/>
  <c r="AF748" i="6"/>
  <c r="AF772" i="6"/>
  <c r="AF780" i="6"/>
  <c r="AF804" i="6"/>
  <c r="AF812" i="6"/>
  <c r="AF836" i="6"/>
  <c r="AF844" i="6"/>
  <c r="AF860" i="6"/>
  <c r="AF884" i="6"/>
  <c r="AF900" i="6"/>
  <c r="AF908" i="6"/>
  <c r="AF932" i="6"/>
  <c r="AF948" i="6"/>
  <c r="AF956" i="6"/>
  <c r="AF972" i="6"/>
  <c r="AF988" i="6"/>
  <c r="AB11" i="6"/>
  <c r="AD39" i="6"/>
  <c r="AF873" i="6"/>
  <c r="AF881" i="6"/>
  <c r="AF937" i="6"/>
  <c r="AF969" i="6"/>
  <c r="AF1001" i="6"/>
  <c r="AC21" i="2"/>
  <c r="AM17" i="2" l="1"/>
  <c r="AM16" i="2"/>
  <c r="AM15" i="2"/>
  <c r="AM14" i="2"/>
  <c r="AM13" i="2"/>
  <c r="AM9" i="2"/>
  <c r="AM8" i="2"/>
  <c r="AM7" i="2"/>
  <c r="AM6" i="2"/>
  <c r="U1003" i="6" l="1"/>
  <c r="U1002" i="6"/>
  <c r="U1001" i="6"/>
  <c r="U1000" i="6"/>
  <c r="U999" i="6"/>
  <c r="U998" i="6"/>
  <c r="U997" i="6"/>
  <c r="U996" i="6"/>
  <c r="U995" i="6"/>
  <c r="U994" i="6"/>
  <c r="U993" i="6"/>
  <c r="U992" i="6"/>
  <c r="U991" i="6"/>
  <c r="U990" i="6"/>
  <c r="U989" i="6"/>
  <c r="U988" i="6"/>
  <c r="U987" i="6"/>
  <c r="U986" i="6"/>
  <c r="U985" i="6"/>
  <c r="U984" i="6"/>
  <c r="U983" i="6"/>
  <c r="U982" i="6"/>
  <c r="U981" i="6"/>
  <c r="U980" i="6"/>
  <c r="U979" i="6"/>
  <c r="U978" i="6"/>
  <c r="U977" i="6"/>
  <c r="U976" i="6"/>
  <c r="U975" i="6"/>
  <c r="U974" i="6"/>
  <c r="U973" i="6"/>
  <c r="U972" i="6"/>
  <c r="U971" i="6"/>
  <c r="U970" i="6"/>
  <c r="U969" i="6"/>
  <c r="U968" i="6"/>
  <c r="U967" i="6"/>
  <c r="U966" i="6"/>
  <c r="U965" i="6"/>
  <c r="U964" i="6"/>
  <c r="U963" i="6"/>
  <c r="U962" i="6"/>
  <c r="U961" i="6"/>
  <c r="U960" i="6"/>
  <c r="U959" i="6"/>
  <c r="U958" i="6"/>
  <c r="U957" i="6"/>
  <c r="U956" i="6"/>
  <c r="U955" i="6"/>
  <c r="U954" i="6"/>
  <c r="U953" i="6"/>
  <c r="U952" i="6"/>
  <c r="U951" i="6"/>
  <c r="U950" i="6"/>
  <c r="U949" i="6"/>
  <c r="U948" i="6"/>
  <c r="U947" i="6"/>
  <c r="U946" i="6"/>
  <c r="U945" i="6"/>
  <c r="U944" i="6"/>
  <c r="U943" i="6"/>
  <c r="U942" i="6"/>
  <c r="U941" i="6"/>
  <c r="U940" i="6"/>
  <c r="U939" i="6"/>
  <c r="U938" i="6"/>
  <c r="U937" i="6"/>
  <c r="U936" i="6"/>
  <c r="U935" i="6"/>
  <c r="U934" i="6"/>
  <c r="U933" i="6"/>
  <c r="U932" i="6"/>
  <c r="U931" i="6"/>
  <c r="U930" i="6"/>
  <c r="U929" i="6"/>
  <c r="U928" i="6"/>
  <c r="U927" i="6"/>
  <c r="U926" i="6"/>
  <c r="U925" i="6"/>
  <c r="U924" i="6"/>
  <c r="U923" i="6"/>
  <c r="U922" i="6"/>
  <c r="U921" i="6"/>
  <c r="U920" i="6"/>
  <c r="U919" i="6"/>
  <c r="U918" i="6"/>
  <c r="U917" i="6"/>
  <c r="U916" i="6"/>
  <c r="U915" i="6"/>
  <c r="U914" i="6"/>
  <c r="U913" i="6"/>
  <c r="U912" i="6"/>
  <c r="U911" i="6"/>
  <c r="U910" i="6"/>
  <c r="U909" i="6"/>
  <c r="U908" i="6"/>
  <c r="U907" i="6"/>
  <c r="U906" i="6"/>
  <c r="U905" i="6"/>
  <c r="U904" i="6"/>
  <c r="U903" i="6"/>
  <c r="U902" i="6"/>
  <c r="U901" i="6"/>
  <c r="U900" i="6"/>
  <c r="U899" i="6"/>
  <c r="U898" i="6"/>
  <c r="U897" i="6"/>
  <c r="U896" i="6"/>
  <c r="U895" i="6"/>
  <c r="U894" i="6"/>
  <c r="U893" i="6"/>
  <c r="U892" i="6"/>
  <c r="U891" i="6"/>
  <c r="U890" i="6"/>
  <c r="U889" i="6"/>
  <c r="U888" i="6"/>
  <c r="U887" i="6"/>
  <c r="U886" i="6"/>
  <c r="U885" i="6"/>
  <c r="U884" i="6"/>
  <c r="U883" i="6"/>
  <c r="U882" i="6"/>
  <c r="U881" i="6"/>
  <c r="U880" i="6"/>
  <c r="U879" i="6"/>
  <c r="U878" i="6"/>
  <c r="U877" i="6"/>
  <c r="U876" i="6"/>
  <c r="U875" i="6"/>
  <c r="U874" i="6"/>
  <c r="U873" i="6"/>
  <c r="U872" i="6"/>
  <c r="U871" i="6"/>
  <c r="U870" i="6"/>
  <c r="U869" i="6"/>
  <c r="U868" i="6"/>
  <c r="U867" i="6"/>
  <c r="U866" i="6"/>
  <c r="U865" i="6"/>
  <c r="U864" i="6"/>
  <c r="U863" i="6"/>
  <c r="U862" i="6"/>
  <c r="U861" i="6"/>
  <c r="U860" i="6"/>
  <c r="U859" i="6"/>
  <c r="U858" i="6"/>
  <c r="U857" i="6"/>
  <c r="U856" i="6"/>
  <c r="U855" i="6"/>
  <c r="U854" i="6"/>
  <c r="U853" i="6"/>
  <c r="U852" i="6"/>
  <c r="U851" i="6"/>
  <c r="U850" i="6"/>
  <c r="U849" i="6"/>
  <c r="U848" i="6"/>
  <c r="U847" i="6"/>
  <c r="U846" i="6"/>
  <c r="U845" i="6"/>
  <c r="U844" i="6"/>
  <c r="U843" i="6"/>
  <c r="U842" i="6"/>
  <c r="U841" i="6"/>
  <c r="U840" i="6"/>
  <c r="U839" i="6"/>
  <c r="U838" i="6"/>
  <c r="U837" i="6"/>
  <c r="U836" i="6"/>
  <c r="U835" i="6"/>
  <c r="U834" i="6"/>
  <c r="U833" i="6"/>
  <c r="U832" i="6"/>
  <c r="U831" i="6"/>
  <c r="U830" i="6"/>
  <c r="U829" i="6"/>
  <c r="U828" i="6"/>
  <c r="U827" i="6"/>
  <c r="U826" i="6"/>
  <c r="U825" i="6"/>
  <c r="U824" i="6"/>
  <c r="U823" i="6"/>
  <c r="U822" i="6"/>
  <c r="U821" i="6"/>
  <c r="U820" i="6"/>
  <c r="U819" i="6"/>
  <c r="U818" i="6"/>
  <c r="U817" i="6"/>
  <c r="U816" i="6"/>
  <c r="U815" i="6"/>
  <c r="U814" i="6"/>
  <c r="U813" i="6"/>
  <c r="U812" i="6"/>
  <c r="U811" i="6"/>
  <c r="U810" i="6"/>
  <c r="U809" i="6"/>
  <c r="U808" i="6"/>
  <c r="U807" i="6"/>
  <c r="U806" i="6"/>
  <c r="U805" i="6"/>
  <c r="U804" i="6"/>
  <c r="U803" i="6"/>
  <c r="U802" i="6"/>
  <c r="U801" i="6"/>
  <c r="U800" i="6"/>
  <c r="U799" i="6"/>
  <c r="U798" i="6"/>
  <c r="U797" i="6"/>
  <c r="U796" i="6"/>
  <c r="U795" i="6"/>
  <c r="U794" i="6"/>
  <c r="U793" i="6"/>
  <c r="U792" i="6"/>
  <c r="U791" i="6"/>
  <c r="U790" i="6"/>
  <c r="U789" i="6"/>
  <c r="U788" i="6"/>
  <c r="U787" i="6"/>
  <c r="U786" i="6"/>
  <c r="U785" i="6"/>
  <c r="U784" i="6"/>
  <c r="U783" i="6"/>
  <c r="U782" i="6"/>
  <c r="U781" i="6"/>
  <c r="U780" i="6"/>
  <c r="U779" i="6"/>
  <c r="U778" i="6"/>
  <c r="U777" i="6"/>
  <c r="U776" i="6"/>
  <c r="U775" i="6"/>
  <c r="U774" i="6"/>
  <c r="U773" i="6"/>
  <c r="U772" i="6"/>
  <c r="U771" i="6"/>
  <c r="U770" i="6"/>
  <c r="U769" i="6"/>
  <c r="U768" i="6"/>
  <c r="U767" i="6"/>
  <c r="U766" i="6"/>
  <c r="U765" i="6"/>
  <c r="U764" i="6"/>
  <c r="U763" i="6"/>
  <c r="U762" i="6"/>
  <c r="U761" i="6"/>
  <c r="U760" i="6"/>
  <c r="U759" i="6"/>
  <c r="U758" i="6"/>
  <c r="U757" i="6"/>
  <c r="U756" i="6"/>
  <c r="U755" i="6"/>
  <c r="U754" i="6"/>
  <c r="U753" i="6"/>
  <c r="U752" i="6"/>
  <c r="U751" i="6"/>
  <c r="U750" i="6"/>
  <c r="U749" i="6"/>
  <c r="U748" i="6"/>
  <c r="U747" i="6"/>
  <c r="U746" i="6"/>
  <c r="U745" i="6"/>
  <c r="U744" i="6"/>
  <c r="U743" i="6"/>
  <c r="U742" i="6"/>
  <c r="U741" i="6"/>
  <c r="U740" i="6"/>
  <c r="U739" i="6"/>
  <c r="U738" i="6"/>
  <c r="U737" i="6"/>
  <c r="U736" i="6"/>
  <c r="U735" i="6"/>
  <c r="U734" i="6"/>
  <c r="U733" i="6"/>
  <c r="U732" i="6"/>
  <c r="U731" i="6"/>
  <c r="U730" i="6"/>
  <c r="U729" i="6"/>
  <c r="U728" i="6"/>
  <c r="U727" i="6"/>
  <c r="U726" i="6"/>
  <c r="U725" i="6"/>
  <c r="U724" i="6"/>
  <c r="U723" i="6"/>
  <c r="U722" i="6"/>
  <c r="U721" i="6"/>
  <c r="U720" i="6"/>
  <c r="U719" i="6"/>
  <c r="U718" i="6"/>
  <c r="U717" i="6"/>
  <c r="U716" i="6"/>
  <c r="U715" i="6"/>
  <c r="U714" i="6"/>
  <c r="U713" i="6"/>
  <c r="U712" i="6"/>
  <c r="U711" i="6"/>
  <c r="U710" i="6"/>
  <c r="U709" i="6"/>
  <c r="U708" i="6"/>
  <c r="U707" i="6"/>
  <c r="U706" i="6"/>
  <c r="U705" i="6"/>
  <c r="U704" i="6"/>
  <c r="U703" i="6"/>
  <c r="U702" i="6"/>
  <c r="U701" i="6"/>
  <c r="U700" i="6"/>
  <c r="U699" i="6"/>
  <c r="U698" i="6"/>
  <c r="U697" i="6"/>
  <c r="U696" i="6"/>
  <c r="U695" i="6"/>
  <c r="U694" i="6"/>
  <c r="U693" i="6"/>
  <c r="U692" i="6"/>
  <c r="U691" i="6"/>
  <c r="U690" i="6"/>
  <c r="U689" i="6"/>
  <c r="U688" i="6"/>
  <c r="U687" i="6"/>
  <c r="U686" i="6"/>
  <c r="U685" i="6"/>
  <c r="U684" i="6"/>
  <c r="U683" i="6"/>
  <c r="U682" i="6"/>
  <c r="U681" i="6"/>
  <c r="U680" i="6"/>
  <c r="U679" i="6"/>
  <c r="U678" i="6"/>
  <c r="U677" i="6"/>
  <c r="U676" i="6"/>
  <c r="U675" i="6"/>
  <c r="U674" i="6"/>
  <c r="U673" i="6"/>
  <c r="U672" i="6"/>
  <c r="U671" i="6"/>
  <c r="U670" i="6"/>
  <c r="U669" i="6"/>
  <c r="U668" i="6"/>
  <c r="U667" i="6"/>
  <c r="U666" i="6"/>
  <c r="U665" i="6"/>
  <c r="U664" i="6"/>
  <c r="U663" i="6"/>
  <c r="U662" i="6"/>
  <c r="U661" i="6"/>
  <c r="U660" i="6"/>
  <c r="U659" i="6"/>
  <c r="U658" i="6"/>
  <c r="U657" i="6"/>
  <c r="U656" i="6"/>
  <c r="U655" i="6"/>
  <c r="U654" i="6"/>
  <c r="U653" i="6"/>
  <c r="U652" i="6"/>
  <c r="U651" i="6"/>
  <c r="U650" i="6"/>
  <c r="U649" i="6"/>
  <c r="U648" i="6"/>
  <c r="U647" i="6"/>
  <c r="U646" i="6"/>
  <c r="U645" i="6"/>
  <c r="U644" i="6"/>
  <c r="U643" i="6"/>
  <c r="U642" i="6"/>
  <c r="U641" i="6"/>
  <c r="U640" i="6"/>
  <c r="U639" i="6"/>
  <c r="U638" i="6"/>
  <c r="U637" i="6"/>
  <c r="U636" i="6"/>
  <c r="U635" i="6"/>
  <c r="U634" i="6"/>
  <c r="U633" i="6"/>
  <c r="U632" i="6"/>
  <c r="U631" i="6"/>
  <c r="U630" i="6"/>
  <c r="U629" i="6"/>
  <c r="U628" i="6"/>
  <c r="U627" i="6"/>
  <c r="U626" i="6"/>
  <c r="U625" i="6"/>
  <c r="U624" i="6"/>
  <c r="U623" i="6"/>
  <c r="U622" i="6"/>
  <c r="U621" i="6"/>
  <c r="U620" i="6"/>
  <c r="U619" i="6"/>
  <c r="U618" i="6"/>
  <c r="U617" i="6"/>
  <c r="U616" i="6"/>
  <c r="U615" i="6"/>
  <c r="U614" i="6"/>
  <c r="U613" i="6"/>
  <c r="U612" i="6"/>
  <c r="U611" i="6"/>
  <c r="U610" i="6"/>
  <c r="U609" i="6"/>
  <c r="U608" i="6"/>
  <c r="U607" i="6"/>
  <c r="U606" i="6"/>
  <c r="U605" i="6"/>
  <c r="U604" i="6"/>
  <c r="U603" i="6"/>
  <c r="U602" i="6"/>
  <c r="U601" i="6"/>
  <c r="U600" i="6"/>
  <c r="U599" i="6"/>
  <c r="U598" i="6"/>
  <c r="U597" i="6"/>
  <c r="U596" i="6"/>
  <c r="U595" i="6"/>
  <c r="U594" i="6"/>
  <c r="U593" i="6"/>
  <c r="U592" i="6"/>
  <c r="U591" i="6"/>
  <c r="U590" i="6"/>
  <c r="U589" i="6"/>
  <c r="U588" i="6"/>
  <c r="U587" i="6"/>
  <c r="U586" i="6"/>
  <c r="U585" i="6"/>
  <c r="U584" i="6"/>
  <c r="U583" i="6"/>
  <c r="U582" i="6"/>
  <c r="U581" i="6"/>
  <c r="U580" i="6"/>
  <c r="U579" i="6"/>
  <c r="U578" i="6"/>
  <c r="U577" i="6"/>
  <c r="U576" i="6"/>
  <c r="U575" i="6"/>
  <c r="U574" i="6"/>
  <c r="U573" i="6"/>
  <c r="U572" i="6"/>
  <c r="U571" i="6"/>
  <c r="U570" i="6"/>
  <c r="U569" i="6"/>
  <c r="U568" i="6"/>
  <c r="U567" i="6"/>
  <c r="U566" i="6"/>
  <c r="U565" i="6"/>
  <c r="U564" i="6"/>
  <c r="U563" i="6"/>
  <c r="U562" i="6"/>
  <c r="U561" i="6"/>
  <c r="U560" i="6"/>
  <c r="U559" i="6"/>
  <c r="U558" i="6"/>
  <c r="U557" i="6"/>
  <c r="U556" i="6"/>
  <c r="U555" i="6"/>
  <c r="U554" i="6"/>
  <c r="U553" i="6"/>
  <c r="U552" i="6"/>
  <c r="U551" i="6"/>
  <c r="U550" i="6"/>
  <c r="U549" i="6"/>
  <c r="U548" i="6"/>
  <c r="U547" i="6"/>
  <c r="U546" i="6"/>
  <c r="U545" i="6"/>
  <c r="U544" i="6"/>
  <c r="U543" i="6"/>
  <c r="U542" i="6"/>
  <c r="U541" i="6"/>
  <c r="U540" i="6"/>
  <c r="U539" i="6"/>
  <c r="U538" i="6"/>
  <c r="U537" i="6"/>
  <c r="U536" i="6"/>
  <c r="U535" i="6"/>
  <c r="U534" i="6"/>
  <c r="U533" i="6"/>
  <c r="U532" i="6"/>
  <c r="U531" i="6"/>
  <c r="U530" i="6"/>
  <c r="U529" i="6"/>
  <c r="U528" i="6"/>
  <c r="U527" i="6"/>
  <c r="U526" i="6"/>
  <c r="U525" i="6"/>
  <c r="U524" i="6"/>
  <c r="U523" i="6"/>
  <c r="U522" i="6"/>
  <c r="U521" i="6"/>
  <c r="U520" i="6"/>
  <c r="U519" i="6"/>
  <c r="U518" i="6"/>
  <c r="U517" i="6"/>
  <c r="U516" i="6"/>
  <c r="U515" i="6"/>
  <c r="U514" i="6"/>
  <c r="U513" i="6"/>
  <c r="U512" i="6"/>
  <c r="U511" i="6"/>
  <c r="U510" i="6"/>
  <c r="U509" i="6"/>
  <c r="U508" i="6"/>
  <c r="U507" i="6"/>
  <c r="U506" i="6"/>
  <c r="U505" i="6"/>
  <c r="U504" i="6"/>
  <c r="U503" i="6"/>
  <c r="U502" i="6"/>
  <c r="U501" i="6"/>
  <c r="U500" i="6"/>
  <c r="U499" i="6"/>
  <c r="U498" i="6"/>
  <c r="U497" i="6"/>
  <c r="U496" i="6"/>
  <c r="U495" i="6"/>
  <c r="U494" i="6"/>
  <c r="U493" i="6"/>
  <c r="U492" i="6"/>
  <c r="U491" i="6"/>
  <c r="U490" i="6"/>
  <c r="U489" i="6"/>
  <c r="U488" i="6"/>
  <c r="U487" i="6"/>
  <c r="U486" i="6"/>
  <c r="U485" i="6"/>
  <c r="U484" i="6"/>
  <c r="U483" i="6"/>
  <c r="U482" i="6"/>
  <c r="U481" i="6"/>
  <c r="U480" i="6"/>
  <c r="U479" i="6"/>
  <c r="U478" i="6"/>
  <c r="U477" i="6"/>
  <c r="U476" i="6"/>
  <c r="U475" i="6"/>
  <c r="U474" i="6"/>
  <c r="U473" i="6"/>
  <c r="U472" i="6"/>
  <c r="U471" i="6"/>
  <c r="U470" i="6"/>
  <c r="U469" i="6"/>
  <c r="U468" i="6"/>
  <c r="U467" i="6"/>
  <c r="U466" i="6"/>
  <c r="U465" i="6"/>
  <c r="U464" i="6"/>
  <c r="U463" i="6"/>
  <c r="U462" i="6"/>
  <c r="U461" i="6"/>
  <c r="U460" i="6"/>
  <c r="U459" i="6"/>
  <c r="U458" i="6"/>
  <c r="U457" i="6"/>
  <c r="U456" i="6"/>
  <c r="U455" i="6"/>
  <c r="U454" i="6"/>
  <c r="U453" i="6"/>
  <c r="U452" i="6"/>
  <c r="U451" i="6"/>
  <c r="U450" i="6"/>
  <c r="U449" i="6"/>
  <c r="U448" i="6"/>
  <c r="U447" i="6"/>
  <c r="U446" i="6"/>
  <c r="U445" i="6"/>
  <c r="U444" i="6"/>
  <c r="U443" i="6"/>
  <c r="U442" i="6"/>
  <c r="U441" i="6"/>
  <c r="U440" i="6"/>
  <c r="U439" i="6"/>
  <c r="U438" i="6"/>
  <c r="U437" i="6"/>
  <c r="U436" i="6"/>
  <c r="U435" i="6"/>
  <c r="U434" i="6"/>
  <c r="U433" i="6"/>
  <c r="U432" i="6"/>
  <c r="U431" i="6"/>
  <c r="U430" i="6"/>
  <c r="U429" i="6"/>
  <c r="U428" i="6"/>
  <c r="U427" i="6"/>
  <c r="U426" i="6"/>
  <c r="U425" i="6"/>
  <c r="U424" i="6"/>
  <c r="U423" i="6"/>
  <c r="U422" i="6"/>
  <c r="U421" i="6"/>
  <c r="U420" i="6"/>
  <c r="U419" i="6"/>
  <c r="U418" i="6"/>
  <c r="U417" i="6"/>
  <c r="U416" i="6"/>
  <c r="U415" i="6"/>
  <c r="U414" i="6"/>
  <c r="U413" i="6"/>
  <c r="U412" i="6"/>
  <c r="U411" i="6"/>
  <c r="U410" i="6"/>
  <c r="U409" i="6"/>
  <c r="U408" i="6"/>
  <c r="U407" i="6"/>
  <c r="U406" i="6"/>
  <c r="U405" i="6"/>
  <c r="U404" i="6"/>
  <c r="U403" i="6"/>
  <c r="U402" i="6"/>
  <c r="U401" i="6"/>
  <c r="U400" i="6"/>
  <c r="U399" i="6"/>
  <c r="U398" i="6"/>
  <c r="U397" i="6"/>
  <c r="U396" i="6"/>
  <c r="U395" i="6"/>
  <c r="U394" i="6"/>
  <c r="U393" i="6"/>
  <c r="U392" i="6"/>
  <c r="U391" i="6"/>
  <c r="U390" i="6"/>
  <c r="U389" i="6"/>
  <c r="U388" i="6"/>
  <c r="U387" i="6"/>
  <c r="U386" i="6"/>
  <c r="U385" i="6"/>
  <c r="U384" i="6"/>
  <c r="U383" i="6"/>
  <c r="U382" i="6"/>
  <c r="U381" i="6"/>
  <c r="U380" i="6"/>
  <c r="U379" i="6"/>
  <c r="U378" i="6"/>
  <c r="U377" i="6"/>
  <c r="U376" i="6"/>
  <c r="U375" i="6"/>
  <c r="U374" i="6"/>
  <c r="U373" i="6"/>
  <c r="U372" i="6"/>
  <c r="U371" i="6"/>
  <c r="U370" i="6"/>
  <c r="U369" i="6"/>
  <c r="U368" i="6"/>
  <c r="U367" i="6"/>
  <c r="U366" i="6"/>
  <c r="U365" i="6"/>
  <c r="U364" i="6"/>
  <c r="U363" i="6"/>
  <c r="U362" i="6"/>
  <c r="U361" i="6"/>
  <c r="U360" i="6"/>
  <c r="U359" i="6"/>
  <c r="U358" i="6"/>
  <c r="U357" i="6"/>
  <c r="U356" i="6"/>
  <c r="U355" i="6"/>
  <c r="U354" i="6"/>
  <c r="U353" i="6"/>
  <c r="U352" i="6"/>
  <c r="U351" i="6"/>
  <c r="U350" i="6"/>
  <c r="U349" i="6"/>
  <c r="U348" i="6"/>
  <c r="U347" i="6"/>
  <c r="U346" i="6"/>
  <c r="U345" i="6"/>
  <c r="U344" i="6"/>
  <c r="U343" i="6"/>
  <c r="U342" i="6"/>
  <c r="U341" i="6"/>
  <c r="U340" i="6"/>
  <c r="U339" i="6"/>
  <c r="U338" i="6"/>
  <c r="U337" i="6"/>
  <c r="U336" i="6"/>
  <c r="U335" i="6"/>
  <c r="U334" i="6"/>
  <c r="U333" i="6"/>
  <c r="U332" i="6"/>
  <c r="U331" i="6"/>
  <c r="U330" i="6"/>
  <c r="U329" i="6"/>
  <c r="U328" i="6"/>
  <c r="U327" i="6"/>
  <c r="U326" i="6"/>
  <c r="U325" i="6"/>
  <c r="U324" i="6"/>
  <c r="U323" i="6"/>
  <c r="U322" i="6"/>
  <c r="U321" i="6"/>
  <c r="U320" i="6"/>
  <c r="U319" i="6"/>
  <c r="U318" i="6"/>
  <c r="U317" i="6"/>
  <c r="U316" i="6"/>
  <c r="U315" i="6"/>
  <c r="U314" i="6"/>
  <c r="U313" i="6"/>
  <c r="U312" i="6"/>
  <c r="U311" i="6"/>
  <c r="U310" i="6"/>
  <c r="U309" i="6"/>
  <c r="U308" i="6"/>
  <c r="U307" i="6"/>
  <c r="U306" i="6"/>
  <c r="U305" i="6"/>
  <c r="U304" i="6"/>
  <c r="U303" i="6"/>
  <c r="U302" i="6"/>
  <c r="U301" i="6"/>
  <c r="U300" i="6"/>
  <c r="U299" i="6"/>
  <c r="U298" i="6"/>
  <c r="U297" i="6"/>
  <c r="U296" i="6"/>
  <c r="U295" i="6"/>
  <c r="U294" i="6"/>
  <c r="U293" i="6"/>
  <c r="U292" i="6"/>
  <c r="U291" i="6"/>
  <c r="U290" i="6"/>
  <c r="U289" i="6"/>
  <c r="U288" i="6"/>
  <c r="U287" i="6"/>
  <c r="U286" i="6"/>
  <c r="U285" i="6"/>
  <c r="U284" i="6"/>
  <c r="U283" i="6"/>
  <c r="U282" i="6"/>
  <c r="U281" i="6"/>
  <c r="U280" i="6"/>
  <c r="U279" i="6"/>
  <c r="U278" i="6"/>
  <c r="U277" i="6"/>
  <c r="U276" i="6"/>
  <c r="U275" i="6"/>
  <c r="U274" i="6"/>
  <c r="U273" i="6"/>
  <c r="U272" i="6"/>
  <c r="U271" i="6"/>
  <c r="U270" i="6"/>
  <c r="U269" i="6"/>
  <c r="U268" i="6"/>
  <c r="U267" i="6"/>
  <c r="U266" i="6"/>
  <c r="U265" i="6"/>
  <c r="U264" i="6"/>
  <c r="U263" i="6"/>
  <c r="U262" i="6"/>
  <c r="U261" i="6"/>
  <c r="U260" i="6"/>
  <c r="U259" i="6"/>
  <c r="U258" i="6"/>
  <c r="U257" i="6"/>
  <c r="U256" i="6"/>
  <c r="U255" i="6"/>
  <c r="U254" i="6"/>
  <c r="U253" i="6"/>
  <c r="U252" i="6"/>
  <c r="U251" i="6"/>
  <c r="U250" i="6"/>
  <c r="U249" i="6"/>
  <c r="U248" i="6"/>
  <c r="U247" i="6"/>
  <c r="U246" i="6"/>
  <c r="U245" i="6"/>
  <c r="U244" i="6"/>
  <c r="U243" i="6"/>
  <c r="U242" i="6"/>
  <c r="U241" i="6"/>
  <c r="U240" i="6"/>
  <c r="U239" i="6"/>
  <c r="U238" i="6"/>
  <c r="U237" i="6"/>
  <c r="U236" i="6"/>
  <c r="U235" i="6"/>
  <c r="U234" i="6"/>
  <c r="U233" i="6"/>
  <c r="U232" i="6"/>
  <c r="U231" i="6"/>
  <c r="U230" i="6"/>
  <c r="U229" i="6"/>
  <c r="U228" i="6"/>
  <c r="U227" i="6"/>
  <c r="U226" i="6"/>
  <c r="U225" i="6"/>
  <c r="U224" i="6"/>
  <c r="U223" i="6"/>
  <c r="U222" i="6"/>
  <c r="U221" i="6"/>
  <c r="U220" i="6"/>
  <c r="U219" i="6"/>
  <c r="U218" i="6"/>
  <c r="U217" i="6"/>
  <c r="U216" i="6"/>
  <c r="U215" i="6"/>
  <c r="U214" i="6"/>
  <c r="U213" i="6"/>
  <c r="U212" i="6"/>
  <c r="U211" i="6"/>
  <c r="U210" i="6"/>
  <c r="U209" i="6"/>
  <c r="U208" i="6"/>
  <c r="U207" i="6"/>
  <c r="U206" i="6"/>
  <c r="U205" i="6"/>
  <c r="U204" i="6"/>
  <c r="U203" i="6"/>
  <c r="U202" i="6"/>
  <c r="U201" i="6"/>
  <c r="U200" i="6"/>
  <c r="U199" i="6"/>
  <c r="U198" i="6"/>
  <c r="U197" i="6"/>
  <c r="U196" i="6"/>
  <c r="U195" i="6"/>
  <c r="U194" i="6"/>
  <c r="U193" i="6"/>
  <c r="U192" i="6"/>
  <c r="U191" i="6"/>
  <c r="U190" i="6"/>
  <c r="U189" i="6"/>
  <c r="U188" i="6"/>
  <c r="U187" i="6"/>
  <c r="U186" i="6"/>
  <c r="U185" i="6"/>
  <c r="U184" i="6"/>
  <c r="U183" i="6"/>
  <c r="U182" i="6"/>
  <c r="U181" i="6"/>
  <c r="U180" i="6"/>
  <c r="U179" i="6"/>
  <c r="U178" i="6"/>
  <c r="U177" i="6"/>
  <c r="U176" i="6"/>
  <c r="U175" i="6"/>
  <c r="U174" i="6"/>
  <c r="U173" i="6"/>
  <c r="U172" i="6"/>
  <c r="U171" i="6"/>
  <c r="U170" i="6"/>
  <c r="U169" i="6"/>
  <c r="U168" i="6"/>
  <c r="U167" i="6"/>
  <c r="U166" i="6"/>
  <c r="U165" i="6"/>
  <c r="U164" i="6"/>
  <c r="U163" i="6"/>
  <c r="U162" i="6"/>
  <c r="U161" i="6"/>
  <c r="U160" i="6"/>
  <c r="U159" i="6"/>
  <c r="U158" i="6"/>
  <c r="U157" i="6"/>
  <c r="U156" i="6"/>
  <c r="U155" i="6"/>
  <c r="U154" i="6"/>
  <c r="U153" i="6"/>
  <c r="U152" i="6"/>
  <c r="U151" i="6"/>
  <c r="U150" i="6"/>
  <c r="U149" i="6"/>
  <c r="U148" i="6"/>
  <c r="U147" i="6"/>
  <c r="U146" i="6"/>
  <c r="U145" i="6"/>
  <c r="U144" i="6"/>
  <c r="U143" i="6"/>
  <c r="U142" i="6"/>
  <c r="U141" i="6"/>
  <c r="U140" i="6"/>
  <c r="U139" i="6"/>
  <c r="U138" i="6"/>
  <c r="U137" i="6"/>
  <c r="U136" i="6"/>
  <c r="U135" i="6"/>
  <c r="U134" i="6"/>
  <c r="U133" i="6"/>
  <c r="U132" i="6"/>
  <c r="U131" i="6"/>
  <c r="U130" i="6"/>
  <c r="U129" i="6"/>
  <c r="U128" i="6"/>
  <c r="U127" i="6"/>
  <c r="U126" i="6"/>
  <c r="U125" i="6"/>
  <c r="U124" i="6"/>
  <c r="U123" i="6"/>
  <c r="U122" i="6"/>
  <c r="U121" i="6"/>
  <c r="U120" i="6"/>
  <c r="U119" i="6"/>
  <c r="U118" i="6"/>
  <c r="U117" i="6"/>
  <c r="U116" i="6"/>
  <c r="U115" i="6"/>
  <c r="U114" i="6"/>
  <c r="U113" i="6"/>
  <c r="U112" i="6"/>
  <c r="U111" i="6"/>
  <c r="U110" i="6"/>
  <c r="U109" i="6"/>
  <c r="U108" i="6"/>
  <c r="U107" i="6"/>
  <c r="U106" i="6"/>
  <c r="U105" i="6"/>
  <c r="U104" i="6"/>
  <c r="U103" i="6"/>
  <c r="U102" i="6"/>
  <c r="U101" i="6"/>
  <c r="U100" i="6"/>
  <c r="U99" i="6"/>
  <c r="U98" i="6"/>
  <c r="U97" i="6"/>
  <c r="U96" i="6"/>
  <c r="U95" i="6"/>
  <c r="U94" i="6"/>
  <c r="U93" i="6"/>
  <c r="U92" i="6"/>
  <c r="U91" i="6"/>
  <c r="U90" i="6"/>
  <c r="U89" i="6"/>
  <c r="U88" i="6"/>
  <c r="U87" i="6"/>
  <c r="U86" i="6"/>
  <c r="U85" i="6"/>
  <c r="U84" i="6"/>
  <c r="U83" i="6"/>
  <c r="U82" i="6"/>
  <c r="U81" i="6"/>
  <c r="U80" i="6"/>
  <c r="U79" i="6"/>
  <c r="U78" i="6"/>
  <c r="U77" i="6"/>
  <c r="U76" i="6"/>
  <c r="U75" i="6"/>
  <c r="U74" i="6"/>
  <c r="U73" i="6"/>
  <c r="U72" i="6"/>
  <c r="U71" i="6"/>
  <c r="U70" i="6"/>
  <c r="U69" i="6"/>
  <c r="U68" i="6"/>
  <c r="U67" i="6"/>
  <c r="U66" i="6"/>
  <c r="U65" i="6"/>
  <c r="U64" i="6"/>
  <c r="U63" i="6"/>
  <c r="U62" i="6"/>
  <c r="U61" i="6"/>
  <c r="U60" i="6"/>
  <c r="U59" i="6"/>
  <c r="U58" i="6"/>
  <c r="U57" i="6"/>
  <c r="U56" i="6"/>
  <c r="U55" i="6"/>
  <c r="U54" i="6"/>
  <c r="U53" i="6"/>
  <c r="U52" i="6"/>
  <c r="U51" i="6"/>
  <c r="U50" i="6"/>
  <c r="U49" i="6"/>
  <c r="U48" i="6"/>
  <c r="U47" i="6"/>
  <c r="U46" i="6"/>
  <c r="U45" i="6"/>
  <c r="U44" i="6"/>
  <c r="U43" i="6"/>
  <c r="U42" i="6"/>
  <c r="U41" i="6"/>
  <c r="U40" i="6"/>
  <c r="U39" i="6"/>
  <c r="U38" i="6"/>
  <c r="U37" i="6"/>
  <c r="U36" i="6"/>
  <c r="U35" i="6"/>
  <c r="U34" i="6"/>
  <c r="U33" i="6"/>
  <c r="U32" i="6"/>
  <c r="U31" i="6"/>
  <c r="U30" i="6"/>
  <c r="U29" i="6"/>
  <c r="U28" i="6"/>
  <c r="U27" i="6"/>
  <c r="U26" i="6"/>
  <c r="U25" i="6"/>
  <c r="U24" i="6"/>
  <c r="U23" i="6"/>
  <c r="U22" i="6"/>
  <c r="U21" i="6"/>
  <c r="U20" i="6"/>
  <c r="U19" i="6"/>
  <c r="U18" i="6"/>
  <c r="U17" i="6"/>
  <c r="U16" i="6"/>
  <c r="U15" i="6"/>
  <c r="U14" i="6"/>
  <c r="U13" i="6"/>
  <c r="U12" i="6"/>
  <c r="U11" i="6"/>
  <c r="U10" i="6"/>
  <c r="U9" i="6"/>
  <c r="U8" i="6"/>
  <c r="U7" i="6"/>
  <c r="U6" i="6"/>
  <c r="U5" i="6"/>
  <c r="U4" i="6"/>
  <c r="S5" i="6" l="1"/>
  <c r="S6" i="6"/>
  <c r="S7" i="6"/>
  <c r="S8" i="6"/>
  <c r="S9" i="6"/>
  <c r="S10" i="6"/>
  <c r="S11" i="6"/>
  <c r="S12" i="6"/>
  <c r="S13" i="6"/>
  <c r="S14" i="6"/>
  <c r="S15" i="6"/>
  <c r="S16" i="6"/>
  <c r="S17" i="6"/>
  <c r="S18" i="6"/>
  <c r="S19" i="6"/>
  <c r="S20" i="6"/>
  <c r="S21" i="6"/>
  <c r="S22" i="6"/>
  <c r="S23" i="6"/>
  <c r="S24" i="6"/>
  <c r="S25" i="6"/>
  <c r="S26" i="6"/>
  <c r="S27" i="6"/>
  <c r="S28" i="6"/>
  <c r="S29" i="6"/>
  <c r="S30" i="6"/>
  <c r="S31" i="6"/>
  <c r="S32" i="6"/>
  <c r="S33" i="6"/>
  <c r="S34" i="6"/>
  <c r="S35" i="6"/>
  <c r="S36" i="6"/>
  <c r="S37" i="6"/>
  <c r="S38" i="6"/>
  <c r="S39" i="6"/>
  <c r="S40" i="6"/>
  <c r="S41" i="6"/>
  <c r="S42" i="6"/>
  <c r="S43" i="6"/>
  <c r="S44" i="6"/>
  <c r="S45" i="6"/>
  <c r="S46" i="6"/>
  <c r="S47" i="6"/>
  <c r="S48" i="6"/>
  <c r="S49" i="6"/>
  <c r="S50" i="6"/>
  <c r="S51" i="6"/>
  <c r="S52" i="6"/>
  <c r="S53" i="6"/>
  <c r="S54" i="6"/>
  <c r="S55" i="6"/>
  <c r="S56" i="6"/>
  <c r="S57" i="6"/>
  <c r="S58" i="6"/>
  <c r="S59" i="6"/>
  <c r="S60" i="6"/>
  <c r="S61" i="6"/>
  <c r="S62" i="6"/>
  <c r="S63" i="6"/>
  <c r="S64" i="6"/>
  <c r="S65" i="6"/>
  <c r="S66" i="6"/>
  <c r="S67" i="6"/>
  <c r="S68" i="6"/>
  <c r="S69" i="6"/>
  <c r="S70" i="6"/>
  <c r="S71" i="6"/>
  <c r="S72" i="6"/>
  <c r="S73" i="6"/>
  <c r="S74" i="6"/>
  <c r="S75" i="6"/>
  <c r="S76" i="6"/>
  <c r="S77" i="6"/>
  <c r="S78" i="6"/>
  <c r="S79" i="6"/>
  <c r="S80" i="6"/>
  <c r="S81" i="6"/>
  <c r="S82" i="6"/>
  <c r="S83" i="6"/>
  <c r="S84" i="6"/>
  <c r="S85" i="6"/>
  <c r="S86" i="6"/>
  <c r="S87" i="6"/>
  <c r="S88" i="6"/>
  <c r="S89" i="6"/>
  <c r="S90" i="6"/>
  <c r="S91" i="6"/>
  <c r="S92" i="6"/>
  <c r="S93" i="6"/>
  <c r="S94" i="6"/>
  <c r="S95" i="6"/>
  <c r="S96" i="6"/>
  <c r="S97" i="6"/>
  <c r="S98" i="6"/>
  <c r="S99" i="6"/>
  <c r="S100" i="6"/>
  <c r="S101" i="6"/>
  <c r="S102" i="6"/>
  <c r="S103" i="6"/>
  <c r="S104" i="6"/>
  <c r="S105" i="6"/>
  <c r="S106" i="6"/>
  <c r="S107" i="6"/>
  <c r="S108" i="6"/>
  <c r="S109" i="6"/>
  <c r="S110" i="6"/>
  <c r="S111" i="6"/>
  <c r="S112" i="6"/>
  <c r="S113" i="6"/>
  <c r="S114" i="6"/>
  <c r="S115" i="6"/>
  <c r="S116" i="6"/>
  <c r="S117" i="6"/>
  <c r="S118" i="6"/>
  <c r="S119" i="6"/>
  <c r="S120" i="6"/>
  <c r="S121" i="6"/>
  <c r="S122" i="6"/>
  <c r="S123" i="6"/>
  <c r="S124" i="6"/>
  <c r="S125" i="6"/>
  <c r="S126" i="6"/>
  <c r="S127" i="6"/>
  <c r="S128" i="6"/>
  <c r="S129" i="6"/>
  <c r="S130" i="6"/>
  <c r="S131" i="6"/>
  <c r="S132" i="6"/>
  <c r="S133" i="6"/>
  <c r="S134" i="6"/>
  <c r="S135" i="6"/>
  <c r="S136" i="6"/>
  <c r="S137" i="6"/>
  <c r="S138" i="6"/>
  <c r="S139" i="6"/>
  <c r="S140" i="6"/>
  <c r="S141" i="6"/>
  <c r="S142" i="6"/>
  <c r="S143" i="6"/>
  <c r="S144" i="6"/>
  <c r="S145" i="6"/>
  <c r="S146" i="6"/>
  <c r="S147" i="6"/>
  <c r="S148" i="6"/>
  <c r="S149" i="6"/>
  <c r="S150" i="6"/>
  <c r="S151" i="6"/>
  <c r="S152" i="6"/>
  <c r="S153" i="6"/>
  <c r="S154" i="6"/>
  <c r="S155" i="6"/>
  <c r="S156" i="6"/>
  <c r="S157" i="6"/>
  <c r="S158" i="6"/>
  <c r="S159" i="6"/>
  <c r="S160" i="6"/>
  <c r="S161" i="6"/>
  <c r="S162" i="6"/>
  <c r="S163" i="6"/>
  <c r="S164" i="6"/>
  <c r="S165" i="6"/>
  <c r="S166" i="6"/>
  <c r="S167" i="6"/>
  <c r="S168" i="6"/>
  <c r="S169" i="6"/>
  <c r="S170" i="6"/>
  <c r="S171" i="6"/>
  <c r="S172" i="6"/>
  <c r="S173" i="6"/>
  <c r="S174" i="6"/>
  <c r="S175" i="6"/>
  <c r="S176" i="6"/>
  <c r="S177" i="6"/>
  <c r="S178" i="6"/>
  <c r="S179" i="6"/>
  <c r="S180" i="6"/>
  <c r="S181" i="6"/>
  <c r="S182" i="6"/>
  <c r="S183" i="6"/>
  <c r="S184" i="6"/>
  <c r="S185" i="6"/>
  <c r="S186" i="6"/>
  <c r="S187" i="6"/>
  <c r="S188" i="6"/>
  <c r="S189" i="6"/>
  <c r="S190" i="6"/>
  <c r="S191" i="6"/>
  <c r="S192" i="6"/>
  <c r="S193" i="6"/>
  <c r="S194" i="6"/>
  <c r="S195" i="6"/>
  <c r="S196" i="6"/>
  <c r="S197" i="6"/>
  <c r="S198" i="6"/>
  <c r="S199" i="6"/>
  <c r="S200" i="6"/>
  <c r="S201" i="6"/>
  <c r="S202" i="6"/>
  <c r="S203" i="6"/>
  <c r="S204" i="6"/>
  <c r="S205" i="6"/>
  <c r="S206" i="6"/>
  <c r="S207" i="6"/>
  <c r="S208" i="6"/>
  <c r="S209" i="6"/>
  <c r="S210" i="6"/>
  <c r="S211" i="6"/>
  <c r="S212" i="6"/>
  <c r="S213" i="6"/>
  <c r="S214" i="6"/>
  <c r="S215" i="6"/>
  <c r="S216" i="6"/>
  <c r="S217" i="6"/>
  <c r="S218" i="6"/>
  <c r="S219" i="6"/>
  <c r="S220" i="6"/>
  <c r="S221" i="6"/>
  <c r="S222" i="6"/>
  <c r="S223" i="6"/>
  <c r="S224" i="6"/>
  <c r="S225" i="6"/>
  <c r="S226" i="6"/>
  <c r="S227" i="6"/>
  <c r="S228" i="6"/>
  <c r="S229" i="6"/>
  <c r="S230" i="6"/>
  <c r="S231" i="6"/>
  <c r="S232" i="6"/>
  <c r="S233" i="6"/>
  <c r="S234" i="6"/>
  <c r="S235" i="6"/>
  <c r="S236" i="6"/>
  <c r="S237" i="6"/>
  <c r="S238" i="6"/>
  <c r="S239" i="6"/>
  <c r="S240" i="6"/>
  <c r="S241" i="6"/>
  <c r="S242" i="6"/>
  <c r="S243" i="6"/>
  <c r="S244" i="6"/>
  <c r="S245" i="6"/>
  <c r="S246" i="6"/>
  <c r="S247" i="6"/>
  <c r="S248" i="6"/>
  <c r="S249" i="6"/>
  <c r="S250" i="6"/>
  <c r="S251" i="6"/>
  <c r="S252" i="6"/>
  <c r="S253" i="6"/>
  <c r="S254" i="6"/>
  <c r="S255" i="6"/>
  <c r="S256" i="6"/>
  <c r="S257" i="6"/>
  <c r="S258" i="6"/>
  <c r="S259" i="6"/>
  <c r="S260" i="6"/>
  <c r="S261" i="6"/>
  <c r="S262" i="6"/>
  <c r="S263" i="6"/>
  <c r="S264" i="6"/>
  <c r="S265" i="6"/>
  <c r="S266" i="6"/>
  <c r="S267" i="6"/>
  <c r="S268" i="6"/>
  <c r="S269" i="6"/>
  <c r="S270" i="6"/>
  <c r="S271" i="6"/>
  <c r="S272" i="6"/>
  <c r="S273" i="6"/>
  <c r="S274" i="6"/>
  <c r="S275" i="6"/>
  <c r="S276" i="6"/>
  <c r="S277" i="6"/>
  <c r="S278" i="6"/>
  <c r="S279" i="6"/>
  <c r="S280" i="6"/>
  <c r="S281" i="6"/>
  <c r="S282" i="6"/>
  <c r="S283" i="6"/>
  <c r="S284" i="6"/>
  <c r="S285" i="6"/>
  <c r="S286" i="6"/>
  <c r="S287" i="6"/>
  <c r="S288" i="6"/>
  <c r="S289" i="6"/>
  <c r="S290" i="6"/>
  <c r="S291" i="6"/>
  <c r="S292" i="6"/>
  <c r="S293" i="6"/>
  <c r="S294" i="6"/>
  <c r="S295" i="6"/>
  <c r="S296" i="6"/>
  <c r="S297" i="6"/>
  <c r="S298" i="6"/>
  <c r="S299" i="6"/>
  <c r="S300" i="6"/>
  <c r="S301" i="6"/>
  <c r="S302" i="6"/>
  <c r="S303" i="6"/>
  <c r="S304" i="6"/>
  <c r="S305" i="6"/>
  <c r="S306" i="6"/>
  <c r="S307" i="6"/>
  <c r="S308" i="6"/>
  <c r="S309" i="6"/>
  <c r="S310" i="6"/>
  <c r="S311" i="6"/>
  <c r="S312" i="6"/>
  <c r="S313" i="6"/>
  <c r="S314" i="6"/>
  <c r="S315" i="6"/>
  <c r="S316" i="6"/>
  <c r="S317" i="6"/>
  <c r="S318" i="6"/>
  <c r="S319" i="6"/>
  <c r="S320" i="6"/>
  <c r="S321" i="6"/>
  <c r="S322" i="6"/>
  <c r="S323" i="6"/>
  <c r="S324" i="6"/>
  <c r="S325" i="6"/>
  <c r="S326" i="6"/>
  <c r="S327" i="6"/>
  <c r="S328" i="6"/>
  <c r="S329" i="6"/>
  <c r="S330" i="6"/>
  <c r="S331" i="6"/>
  <c r="S332" i="6"/>
  <c r="S333" i="6"/>
  <c r="S334" i="6"/>
  <c r="S335" i="6"/>
  <c r="S336" i="6"/>
  <c r="S337" i="6"/>
  <c r="S338" i="6"/>
  <c r="S339" i="6"/>
  <c r="S340" i="6"/>
  <c r="S341" i="6"/>
  <c r="S342" i="6"/>
  <c r="S343" i="6"/>
  <c r="S344" i="6"/>
  <c r="S345" i="6"/>
  <c r="S346" i="6"/>
  <c r="S347" i="6"/>
  <c r="S348" i="6"/>
  <c r="S349" i="6"/>
  <c r="S350" i="6"/>
  <c r="S351" i="6"/>
  <c r="S352" i="6"/>
  <c r="S353" i="6"/>
  <c r="S354" i="6"/>
  <c r="S355" i="6"/>
  <c r="S356" i="6"/>
  <c r="S357" i="6"/>
  <c r="S358" i="6"/>
  <c r="S359" i="6"/>
  <c r="S360" i="6"/>
  <c r="S361" i="6"/>
  <c r="S362" i="6"/>
  <c r="S363" i="6"/>
  <c r="S364" i="6"/>
  <c r="S365" i="6"/>
  <c r="S366" i="6"/>
  <c r="S367" i="6"/>
  <c r="S368" i="6"/>
  <c r="S369" i="6"/>
  <c r="S370" i="6"/>
  <c r="S371" i="6"/>
  <c r="S372" i="6"/>
  <c r="S373" i="6"/>
  <c r="S374" i="6"/>
  <c r="S375" i="6"/>
  <c r="S376" i="6"/>
  <c r="S377" i="6"/>
  <c r="S378" i="6"/>
  <c r="S379" i="6"/>
  <c r="S380" i="6"/>
  <c r="S381" i="6"/>
  <c r="S382" i="6"/>
  <c r="S383" i="6"/>
  <c r="S384" i="6"/>
  <c r="S385" i="6"/>
  <c r="S386" i="6"/>
  <c r="S387" i="6"/>
  <c r="S388" i="6"/>
  <c r="S389" i="6"/>
  <c r="S390" i="6"/>
  <c r="S391" i="6"/>
  <c r="S392" i="6"/>
  <c r="S393" i="6"/>
  <c r="S394" i="6"/>
  <c r="S395" i="6"/>
  <c r="S396" i="6"/>
  <c r="S397" i="6"/>
  <c r="S398" i="6"/>
  <c r="S399" i="6"/>
  <c r="S400" i="6"/>
  <c r="S401" i="6"/>
  <c r="S402" i="6"/>
  <c r="S403" i="6"/>
  <c r="S404" i="6"/>
  <c r="S405" i="6"/>
  <c r="S406" i="6"/>
  <c r="S407" i="6"/>
  <c r="S408" i="6"/>
  <c r="S409" i="6"/>
  <c r="S410" i="6"/>
  <c r="S411" i="6"/>
  <c r="S412" i="6"/>
  <c r="S413" i="6"/>
  <c r="S414" i="6"/>
  <c r="S415" i="6"/>
  <c r="S416" i="6"/>
  <c r="S417" i="6"/>
  <c r="S418" i="6"/>
  <c r="S419" i="6"/>
  <c r="S420" i="6"/>
  <c r="S421" i="6"/>
  <c r="S422" i="6"/>
  <c r="S423" i="6"/>
  <c r="S424" i="6"/>
  <c r="S425" i="6"/>
  <c r="S426" i="6"/>
  <c r="S427" i="6"/>
  <c r="S428" i="6"/>
  <c r="S429" i="6"/>
  <c r="S430" i="6"/>
  <c r="S431" i="6"/>
  <c r="S432" i="6"/>
  <c r="S433" i="6"/>
  <c r="S434" i="6"/>
  <c r="S435" i="6"/>
  <c r="S436" i="6"/>
  <c r="S437" i="6"/>
  <c r="S438" i="6"/>
  <c r="S439" i="6"/>
  <c r="S440" i="6"/>
  <c r="S441" i="6"/>
  <c r="S442" i="6"/>
  <c r="S443" i="6"/>
  <c r="S444" i="6"/>
  <c r="S445" i="6"/>
  <c r="S446" i="6"/>
  <c r="S447" i="6"/>
  <c r="S448" i="6"/>
  <c r="S449" i="6"/>
  <c r="S450" i="6"/>
  <c r="S451" i="6"/>
  <c r="S452" i="6"/>
  <c r="S453" i="6"/>
  <c r="S454" i="6"/>
  <c r="S455" i="6"/>
  <c r="S456" i="6"/>
  <c r="S457" i="6"/>
  <c r="S458" i="6"/>
  <c r="S459" i="6"/>
  <c r="S460" i="6"/>
  <c r="S461" i="6"/>
  <c r="S462" i="6"/>
  <c r="S463" i="6"/>
  <c r="S464" i="6"/>
  <c r="S465" i="6"/>
  <c r="S466" i="6"/>
  <c r="S467" i="6"/>
  <c r="S468" i="6"/>
  <c r="S469" i="6"/>
  <c r="S470" i="6"/>
  <c r="S471" i="6"/>
  <c r="S472" i="6"/>
  <c r="S473" i="6"/>
  <c r="S474" i="6"/>
  <c r="S475" i="6"/>
  <c r="S476" i="6"/>
  <c r="S477" i="6"/>
  <c r="S478" i="6"/>
  <c r="S479" i="6"/>
  <c r="S480" i="6"/>
  <c r="S481" i="6"/>
  <c r="S482" i="6"/>
  <c r="S483" i="6"/>
  <c r="S484" i="6"/>
  <c r="S485" i="6"/>
  <c r="S486" i="6"/>
  <c r="S487" i="6"/>
  <c r="S488" i="6"/>
  <c r="S489" i="6"/>
  <c r="S490" i="6"/>
  <c r="S491" i="6"/>
  <c r="S492" i="6"/>
  <c r="S493" i="6"/>
  <c r="S494" i="6"/>
  <c r="S495" i="6"/>
  <c r="S496" i="6"/>
  <c r="S497" i="6"/>
  <c r="S498" i="6"/>
  <c r="S499" i="6"/>
  <c r="S500" i="6"/>
  <c r="S501" i="6"/>
  <c r="S502" i="6"/>
  <c r="S503" i="6"/>
  <c r="S504" i="6"/>
  <c r="S505" i="6"/>
  <c r="S506" i="6"/>
  <c r="S507" i="6"/>
  <c r="S508" i="6"/>
  <c r="S509" i="6"/>
  <c r="S510" i="6"/>
  <c r="S511" i="6"/>
  <c r="S512" i="6"/>
  <c r="S513" i="6"/>
  <c r="S514" i="6"/>
  <c r="S515" i="6"/>
  <c r="S516" i="6"/>
  <c r="S517" i="6"/>
  <c r="S518" i="6"/>
  <c r="S519" i="6"/>
  <c r="S520" i="6"/>
  <c r="S521" i="6"/>
  <c r="S522" i="6"/>
  <c r="S523" i="6"/>
  <c r="S524" i="6"/>
  <c r="S525" i="6"/>
  <c r="S526" i="6"/>
  <c r="S527" i="6"/>
  <c r="S528" i="6"/>
  <c r="S529" i="6"/>
  <c r="S530" i="6"/>
  <c r="S531" i="6"/>
  <c r="S532" i="6"/>
  <c r="S533" i="6"/>
  <c r="S534" i="6"/>
  <c r="S535" i="6"/>
  <c r="S536" i="6"/>
  <c r="S537" i="6"/>
  <c r="S538" i="6"/>
  <c r="S539" i="6"/>
  <c r="S540" i="6"/>
  <c r="S541" i="6"/>
  <c r="S542" i="6"/>
  <c r="S543" i="6"/>
  <c r="S544" i="6"/>
  <c r="S545" i="6"/>
  <c r="S546" i="6"/>
  <c r="S547" i="6"/>
  <c r="S548" i="6"/>
  <c r="S549" i="6"/>
  <c r="S550" i="6"/>
  <c r="S551" i="6"/>
  <c r="S552" i="6"/>
  <c r="S553" i="6"/>
  <c r="S554" i="6"/>
  <c r="S555" i="6"/>
  <c r="S556" i="6"/>
  <c r="S557" i="6"/>
  <c r="S558" i="6"/>
  <c r="S559" i="6"/>
  <c r="S560" i="6"/>
  <c r="S561" i="6"/>
  <c r="S562" i="6"/>
  <c r="S563" i="6"/>
  <c r="S564" i="6"/>
  <c r="S565" i="6"/>
  <c r="S566" i="6"/>
  <c r="S567" i="6"/>
  <c r="S568" i="6"/>
  <c r="S569" i="6"/>
  <c r="S570" i="6"/>
  <c r="S571" i="6"/>
  <c r="S572" i="6"/>
  <c r="S573" i="6"/>
  <c r="S574" i="6"/>
  <c r="S575" i="6"/>
  <c r="S576" i="6"/>
  <c r="S577" i="6"/>
  <c r="S578" i="6"/>
  <c r="S579" i="6"/>
  <c r="S580" i="6"/>
  <c r="S581" i="6"/>
  <c r="S582" i="6"/>
  <c r="S583" i="6"/>
  <c r="S584" i="6"/>
  <c r="S585" i="6"/>
  <c r="S586" i="6"/>
  <c r="S587" i="6"/>
  <c r="S588" i="6"/>
  <c r="S589" i="6"/>
  <c r="S590" i="6"/>
  <c r="S591" i="6"/>
  <c r="S592" i="6"/>
  <c r="S593" i="6"/>
  <c r="S594" i="6"/>
  <c r="S595" i="6"/>
  <c r="S596" i="6"/>
  <c r="S597" i="6"/>
  <c r="S598" i="6"/>
  <c r="S599" i="6"/>
  <c r="S600" i="6"/>
  <c r="S601" i="6"/>
  <c r="S602" i="6"/>
  <c r="S603" i="6"/>
  <c r="S604" i="6"/>
  <c r="S605" i="6"/>
  <c r="S606" i="6"/>
  <c r="S607" i="6"/>
  <c r="S608" i="6"/>
  <c r="S609" i="6"/>
  <c r="S610" i="6"/>
  <c r="S611" i="6"/>
  <c r="S612" i="6"/>
  <c r="S613" i="6"/>
  <c r="S614" i="6"/>
  <c r="S615" i="6"/>
  <c r="S616" i="6"/>
  <c r="S617" i="6"/>
  <c r="S618" i="6"/>
  <c r="S619" i="6"/>
  <c r="S620" i="6"/>
  <c r="S621" i="6"/>
  <c r="S622" i="6"/>
  <c r="S623" i="6"/>
  <c r="S624" i="6"/>
  <c r="S625" i="6"/>
  <c r="S626" i="6"/>
  <c r="S627" i="6"/>
  <c r="S628" i="6"/>
  <c r="S629" i="6"/>
  <c r="S630" i="6"/>
  <c r="S631" i="6"/>
  <c r="S632" i="6"/>
  <c r="S633" i="6"/>
  <c r="S634" i="6"/>
  <c r="S635" i="6"/>
  <c r="S636" i="6"/>
  <c r="S637" i="6"/>
  <c r="S638" i="6"/>
  <c r="S639" i="6"/>
  <c r="S640" i="6"/>
  <c r="S641" i="6"/>
  <c r="S642" i="6"/>
  <c r="S643" i="6"/>
  <c r="S644" i="6"/>
  <c r="S645" i="6"/>
  <c r="S646" i="6"/>
  <c r="S647" i="6"/>
  <c r="S648" i="6"/>
  <c r="S649" i="6"/>
  <c r="S650" i="6"/>
  <c r="S651" i="6"/>
  <c r="S652" i="6"/>
  <c r="S653" i="6"/>
  <c r="S654" i="6"/>
  <c r="S655" i="6"/>
  <c r="S656" i="6"/>
  <c r="S657" i="6"/>
  <c r="S658" i="6"/>
  <c r="S659" i="6"/>
  <c r="S660" i="6"/>
  <c r="S661" i="6"/>
  <c r="S662" i="6"/>
  <c r="S663" i="6"/>
  <c r="S664" i="6"/>
  <c r="S665" i="6"/>
  <c r="S666" i="6"/>
  <c r="S667" i="6"/>
  <c r="S668" i="6"/>
  <c r="S669" i="6"/>
  <c r="S670" i="6"/>
  <c r="S671" i="6"/>
  <c r="S672" i="6"/>
  <c r="S673" i="6"/>
  <c r="S674" i="6"/>
  <c r="S675" i="6"/>
  <c r="S676" i="6"/>
  <c r="S677" i="6"/>
  <c r="S678" i="6"/>
  <c r="S679" i="6"/>
  <c r="S680" i="6"/>
  <c r="S681" i="6"/>
  <c r="S682" i="6"/>
  <c r="S683" i="6"/>
  <c r="S684" i="6"/>
  <c r="S685" i="6"/>
  <c r="S686" i="6"/>
  <c r="S687" i="6"/>
  <c r="S688" i="6"/>
  <c r="S689" i="6"/>
  <c r="S690" i="6"/>
  <c r="S691" i="6"/>
  <c r="S692" i="6"/>
  <c r="S693" i="6"/>
  <c r="S694" i="6"/>
  <c r="S695" i="6"/>
  <c r="S696" i="6"/>
  <c r="S697" i="6"/>
  <c r="S698" i="6"/>
  <c r="S699" i="6"/>
  <c r="S700" i="6"/>
  <c r="S701" i="6"/>
  <c r="S702" i="6"/>
  <c r="S703" i="6"/>
  <c r="S704" i="6"/>
  <c r="S705" i="6"/>
  <c r="S706" i="6"/>
  <c r="S707" i="6"/>
  <c r="S708" i="6"/>
  <c r="S709" i="6"/>
  <c r="S710" i="6"/>
  <c r="S711" i="6"/>
  <c r="S712" i="6"/>
  <c r="S713" i="6"/>
  <c r="S714" i="6"/>
  <c r="S715" i="6"/>
  <c r="S716" i="6"/>
  <c r="S717" i="6"/>
  <c r="S718" i="6"/>
  <c r="S719" i="6"/>
  <c r="S720" i="6"/>
  <c r="S721" i="6"/>
  <c r="S722" i="6"/>
  <c r="S723" i="6"/>
  <c r="S724" i="6"/>
  <c r="S725" i="6"/>
  <c r="S726" i="6"/>
  <c r="S727" i="6"/>
  <c r="S728" i="6"/>
  <c r="S729" i="6"/>
  <c r="S730" i="6"/>
  <c r="S731" i="6"/>
  <c r="S732" i="6"/>
  <c r="S733" i="6"/>
  <c r="S734" i="6"/>
  <c r="S735" i="6"/>
  <c r="S736" i="6"/>
  <c r="S737" i="6"/>
  <c r="S738" i="6"/>
  <c r="S739" i="6"/>
  <c r="S740" i="6"/>
  <c r="S741" i="6"/>
  <c r="S742" i="6"/>
  <c r="S743" i="6"/>
  <c r="S744" i="6"/>
  <c r="S745" i="6"/>
  <c r="S746" i="6"/>
  <c r="S747" i="6"/>
  <c r="S748" i="6"/>
  <c r="S749" i="6"/>
  <c r="S750" i="6"/>
  <c r="S751" i="6"/>
  <c r="S752" i="6"/>
  <c r="S753" i="6"/>
  <c r="S754" i="6"/>
  <c r="S755" i="6"/>
  <c r="S756" i="6"/>
  <c r="S757" i="6"/>
  <c r="S758" i="6"/>
  <c r="S759" i="6"/>
  <c r="S760" i="6"/>
  <c r="S761" i="6"/>
  <c r="S762" i="6"/>
  <c r="S763" i="6"/>
  <c r="S764" i="6"/>
  <c r="S765" i="6"/>
  <c r="S766" i="6"/>
  <c r="S767" i="6"/>
  <c r="S768" i="6"/>
  <c r="S769" i="6"/>
  <c r="S770" i="6"/>
  <c r="S771" i="6"/>
  <c r="S772" i="6"/>
  <c r="S773" i="6"/>
  <c r="S774" i="6"/>
  <c r="S775" i="6"/>
  <c r="S776" i="6"/>
  <c r="S777" i="6"/>
  <c r="S778" i="6"/>
  <c r="S779" i="6"/>
  <c r="S780" i="6"/>
  <c r="S781" i="6"/>
  <c r="S782" i="6"/>
  <c r="S783" i="6"/>
  <c r="S784" i="6"/>
  <c r="S785" i="6"/>
  <c r="S786" i="6"/>
  <c r="S787" i="6"/>
  <c r="S788" i="6"/>
  <c r="S789" i="6"/>
  <c r="S790" i="6"/>
  <c r="S791" i="6"/>
  <c r="S792" i="6"/>
  <c r="S793" i="6"/>
  <c r="S794" i="6"/>
  <c r="S795" i="6"/>
  <c r="S796" i="6"/>
  <c r="S797" i="6"/>
  <c r="S798" i="6"/>
  <c r="S799" i="6"/>
  <c r="S800" i="6"/>
  <c r="S801" i="6"/>
  <c r="S802" i="6"/>
  <c r="S803" i="6"/>
  <c r="S804" i="6"/>
  <c r="S805" i="6"/>
  <c r="S806" i="6"/>
  <c r="S807" i="6"/>
  <c r="S808" i="6"/>
  <c r="S809" i="6"/>
  <c r="S810" i="6"/>
  <c r="S811" i="6"/>
  <c r="S812" i="6"/>
  <c r="S813" i="6"/>
  <c r="S814" i="6"/>
  <c r="S815" i="6"/>
  <c r="S816" i="6"/>
  <c r="S817" i="6"/>
  <c r="S818" i="6"/>
  <c r="S819" i="6"/>
  <c r="S820" i="6"/>
  <c r="S821" i="6"/>
  <c r="S822" i="6"/>
  <c r="S823" i="6"/>
  <c r="S824" i="6"/>
  <c r="S825" i="6"/>
  <c r="S826" i="6"/>
  <c r="S827" i="6"/>
  <c r="S828" i="6"/>
  <c r="S829" i="6"/>
  <c r="S830" i="6"/>
  <c r="S831" i="6"/>
  <c r="S832" i="6"/>
  <c r="S833" i="6"/>
  <c r="S834" i="6"/>
  <c r="S835" i="6"/>
  <c r="S836" i="6"/>
  <c r="S837" i="6"/>
  <c r="S838" i="6"/>
  <c r="S839" i="6"/>
  <c r="S840" i="6"/>
  <c r="S841" i="6"/>
  <c r="S842" i="6"/>
  <c r="S843" i="6"/>
  <c r="S844" i="6"/>
  <c r="S845" i="6"/>
  <c r="S846" i="6"/>
  <c r="S847" i="6"/>
  <c r="S848" i="6"/>
  <c r="S849" i="6"/>
  <c r="S850" i="6"/>
  <c r="S851" i="6"/>
  <c r="S852" i="6"/>
  <c r="S853" i="6"/>
  <c r="S854" i="6"/>
  <c r="S855" i="6"/>
  <c r="S856" i="6"/>
  <c r="S857" i="6"/>
  <c r="S858" i="6"/>
  <c r="S859" i="6"/>
  <c r="S860" i="6"/>
  <c r="S861" i="6"/>
  <c r="S862" i="6"/>
  <c r="S863" i="6"/>
  <c r="S864" i="6"/>
  <c r="S865" i="6"/>
  <c r="S866" i="6"/>
  <c r="S867" i="6"/>
  <c r="S868" i="6"/>
  <c r="S869" i="6"/>
  <c r="S870" i="6"/>
  <c r="S871" i="6"/>
  <c r="S872" i="6"/>
  <c r="S873" i="6"/>
  <c r="S874" i="6"/>
  <c r="S875" i="6"/>
  <c r="S876" i="6"/>
  <c r="S877" i="6"/>
  <c r="S878" i="6"/>
  <c r="S879" i="6"/>
  <c r="S880" i="6"/>
  <c r="S881" i="6"/>
  <c r="S882" i="6"/>
  <c r="S883" i="6"/>
  <c r="S884" i="6"/>
  <c r="S885" i="6"/>
  <c r="S886" i="6"/>
  <c r="S887" i="6"/>
  <c r="S888" i="6"/>
  <c r="S889" i="6"/>
  <c r="S890" i="6"/>
  <c r="S891" i="6"/>
  <c r="S892" i="6"/>
  <c r="S893" i="6"/>
  <c r="S894" i="6"/>
  <c r="S895" i="6"/>
  <c r="S896" i="6"/>
  <c r="S897" i="6"/>
  <c r="S898" i="6"/>
  <c r="S899" i="6"/>
  <c r="S900" i="6"/>
  <c r="S901" i="6"/>
  <c r="S902" i="6"/>
  <c r="S903" i="6"/>
  <c r="S904" i="6"/>
  <c r="S905" i="6"/>
  <c r="S906" i="6"/>
  <c r="S907" i="6"/>
  <c r="S908" i="6"/>
  <c r="S909" i="6"/>
  <c r="S910" i="6"/>
  <c r="S911" i="6"/>
  <c r="S912" i="6"/>
  <c r="S913" i="6"/>
  <c r="S914" i="6"/>
  <c r="S915" i="6"/>
  <c r="S916" i="6"/>
  <c r="S917" i="6"/>
  <c r="S918" i="6"/>
  <c r="S919" i="6"/>
  <c r="S920" i="6"/>
  <c r="S921" i="6"/>
  <c r="S922" i="6"/>
  <c r="S923" i="6"/>
  <c r="S924" i="6"/>
  <c r="S925" i="6"/>
  <c r="S926" i="6"/>
  <c r="S927" i="6"/>
  <c r="S928" i="6"/>
  <c r="S929" i="6"/>
  <c r="S930" i="6"/>
  <c r="S931" i="6"/>
  <c r="S932" i="6"/>
  <c r="S933" i="6"/>
  <c r="S934" i="6"/>
  <c r="S935" i="6"/>
  <c r="S936" i="6"/>
  <c r="S937" i="6"/>
  <c r="S938" i="6"/>
  <c r="S939" i="6"/>
  <c r="S940" i="6"/>
  <c r="S941" i="6"/>
  <c r="S942" i="6"/>
  <c r="S943" i="6"/>
  <c r="S944" i="6"/>
  <c r="S945" i="6"/>
  <c r="S946" i="6"/>
  <c r="S947" i="6"/>
  <c r="S948" i="6"/>
  <c r="S949" i="6"/>
  <c r="S950" i="6"/>
  <c r="S951" i="6"/>
  <c r="S952" i="6"/>
  <c r="S953" i="6"/>
  <c r="S954" i="6"/>
  <c r="S955" i="6"/>
  <c r="S956" i="6"/>
  <c r="S957" i="6"/>
  <c r="S958" i="6"/>
  <c r="S959" i="6"/>
  <c r="S960" i="6"/>
  <c r="S961" i="6"/>
  <c r="S962" i="6"/>
  <c r="S963" i="6"/>
  <c r="S964" i="6"/>
  <c r="S965" i="6"/>
  <c r="S966" i="6"/>
  <c r="S967" i="6"/>
  <c r="S968" i="6"/>
  <c r="S969" i="6"/>
  <c r="S970" i="6"/>
  <c r="S971" i="6"/>
  <c r="S972" i="6"/>
  <c r="S973" i="6"/>
  <c r="S974" i="6"/>
  <c r="S975" i="6"/>
  <c r="S976" i="6"/>
  <c r="S977" i="6"/>
  <c r="S978" i="6"/>
  <c r="S979" i="6"/>
  <c r="S980" i="6"/>
  <c r="S981" i="6"/>
  <c r="S982" i="6"/>
  <c r="S983" i="6"/>
  <c r="S984" i="6"/>
  <c r="S985" i="6"/>
  <c r="S986" i="6"/>
  <c r="S987" i="6"/>
  <c r="S988" i="6"/>
  <c r="S989" i="6"/>
  <c r="S990" i="6"/>
  <c r="S991" i="6"/>
  <c r="S992" i="6"/>
  <c r="S993" i="6"/>
  <c r="S994" i="6"/>
  <c r="S995" i="6"/>
  <c r="S996" i="6"/>
  <c r="S997" i="6"/>
  <c r="S998" i="6"/>
  <c r="S999" i="6"/>
  <c r="S1000" i="6"/>
  <c r="S1001" i="6"/>
  <c r="S1002" i="6"/>
  <c r="S1003" i="6"/>
  <c r="AM3" i="2"/>
  <c r="AK4" i="2"/>
  <c r="V988" i="6" l="1"/>
  <c r="T988" i="6"/>
  <c r="V932" i="6"/>
  <c r="T932" i="6"/>
  <c r="V884" i="6"/>
  <c r="T884" i="6"/>
  <c r="V836" i="6"/>
  <c r="T836" i="6"/>
  <c r="T780" i="6"/>
  <c r="V780" i="6"/>
  <c r="V732" i="6"/>
  <c r="T732" i="6"/>
  <c r="V684" i="6"/>
  <c r="T684" i="6"/>
  <c r="T636" i="6"/>
  <c r="V636" i="6"/>
  <c r="T596" i="6"/>
  <c r="V596" i="6"/>
  <c r="V548" i="6"/>
  <c r="T548" i="6"/>
  <c r="V500" i="6"/>
  <c r="T500" i="6"/>
  <c r="V436" i="6"/>
  <c r="T436" i="6"/>
  <c r="V388" i="6"/>
  <c r="T388" i="6"/>
  <c r="V340" i="6"/>
  <c r="T340" i="6"/>
  <c r="V316" i="6"/>
  <c r="T316" i="6"/>
  <c r="V260" i="6"/>
  <c r="T260" i="6"/>
  <c r="V196" i="6"/>
  <c r="T196" i="6"/>
  <c r="V148" i="6"/>
  <c r="T148" i="6"/>
  <c r="T84" i="6"/>
  <c r="V84" i="6"/>
  <c r="T12" i="6"/>
  <c r="V12" i="6"/>
  <c r="V971" i="6"/>
  <c r="T971" i="6"/>
  <c r="V931" i="6"/>
  <c r="T931" i="6"/>
  <c r="V875" i="6"/>
  <c r="T875" i="6"/>
  <c r="V827" i="6"/>
  <c r="T827" i="6"/>
  <c r="V779" i="6"/>
  <c r="T779" i="6"/>
  <c r="V731" i="6"/>
  <c r="T731" i="6"/>
  <c r="V667" i="6"/>
  <c r="T667" i="6"/>
  <c r="V627" i="6"/>
  <c r="T627" i="6"/>
  <c r="V555" i="6"/>
  <c r="T555" i="6"/>
  <c r="V515" i="6"/>
  <c r="T515" i="6"/>
  <c r="V459" i="6"/>
  <c r="T459" i="6"/>
  <c r="V403" i="6"/>
  <c r="T403" i="6"/>
  <c r="V347" i="6"/>
  <c r="T347" i="6"/>
  <c r="V315" i="6"/>
  <c r="T315" i="6"/>
  <c r="V267" i="6"/>
  <c r="T267" i="6"/>
  <c r="V219" i="6"/>
  <c r="T219" i="6"/>
  <c r="V171" i="6"/>
  <c r="T171" i="6"/>
  <c r="V115" i="6"/>
  <c r="T115" i="6"/>
  <c r="V75" i="6"/>
  <c r="T75" i="6"/>
  <c r="V59" i="6"/>
  <c r="T59" i="6"/>
  <c r="V43" i="6"/>
  <c r="T43" i="6"/>
  <c r="V978" i="6"/>
  <c r="T978" i="6"/>
  <c r="V930" i="6"/>
  <c r="T930" i="6"/>
  <c r="V882" i="6"/>
  <c r="T882" i="6"/>
  <c r="V834" i="6"/>
  <c r="T834" i="6"/>
  <c r="V786" i="6"/>
  <c r="T786" i="6"/>
  <c r="V722" i="6"/>
  <c r="T722" i="6"/>
  <c r="V666" i="6"/>
  <c r="T666" i="6"/>
  <c r="V610" i="6"/>
  <c r="T610" i="6"/>
  <c r="V562" i="6"/>
  <c r="T562" i="6"/>
  <c r="V514" i="6"/>
  <c r="T514" i="6"/>
  <c r="V458" i="6"/>
  <c r="T458" i="6"/>
  <c r="V410" i="6"/>
  <c r="T410" i="6"/>
  <c r="V370" i="6"/>
  <c r="T370" i="6"/>
  <c r="V330" i="6"/>
  <c r="T330" i="6"/>
  <c r="V298" i="6"/>
  <c r="T298" i="6"/>
  <c r="V282" i="6"/>
  <c r="T282" i="6"/>
  <c r="V266" i="6"/>
  <c r="T266" i="6"/>
  <c r="V250" i="6"/>
  <c r="T250" i="6"/>
  <c r="V242" i="6"/>
  <c r="T242" i="6"/>
  <c r="V234" i="6"/>
  <c r="T234" i="6"/>
  <c r="V226" i="6"/>
  <c r="T226" i="6"/>
  <c r="V218" i="6"/>
  <c r="T218" i="6"/>
  <c r="V210" i="6"/>
  <c r="T210" i="6"/>
  <c r="V202" i="6"/>
  <c r="T202" i="6"/>
  <c r="V194" i="6"/>
  <c r="T194" i="6"/>
  <c r="V186" i="6"/>
  <c r="T186" i="6"/>
  <c r="V178" i="6"/>
  <c r="T178" i="6"/>
  <c r="V170" i="6"/>
  <c r="T170" i="6"/>
  <c r="V154" i="6"/>
  <c r="T154" i="6"/>
  <c r="V130" i="6"/>
  <c r="T130" i="6"/>
  <c r="V106" i="6"/>
  <c r="T106" i="6"/>
  <c r="V98" i="6"/>
  <c r="T98" i="6"/>
  <c r="V90" i="6"/>
  <c r="T90" i="6"/>
  <c r="V82" i="6"/>
  <c r="T82" i="6"/>
  <c r="V74" i="6"/>
  <c r="T74" i="6"/>
  <c r="V66" i="6"/>
  <c r="T66" i="6"/>
  <c r="V58" i="6"/>
  <c r="T58" i="6"/>
  <c r="V50" i="6"/>
  <c r="T50" i="6"/>
  <c r="V42" i="6"/>
  <c r="T42" i="6"/>
  <c r="V34" i="6"/>
  <c r="T34" i="6"/>
  <c r="V26" i="6"/>
  <c r="T26" i="6"/>
  <c r="V18" i="6"/>
  <c r="T18" i="6"/>
  <c r="V10" i="6"/>
  <c r="T10" i="6"/>
  <c r="T996" i="6"/>
  <c r="V996" i="6"/>
  <c r="V940" i="6"/>
  <c r="T940" i="6"/>
  <c r="T876" i="6"/>
  <c r="V876" i="6"/>
  <c r="T812" i="6"/>
  <c r="V812" i="6"/>
  <c r="V756" i="6"/>
  <c r="T756" i="6"/>
  <c r="T700" i="6"/>
  <c r="V700" i="6"/>
  <c r="V644" i="6"/>
  <c r="T644" i="6"/>
  <c r="T572" i="6"/>
  <c r="V572" i="6"/>
  <c r="V508" i="6"/>
  <c r="T508" i="6"/>
  <c r="T460" i="6"/>
  <c r="V460" i="6"/>
  <c r="V404" i="6"/>
  <c r="T404" i="6"/>
  <c r="V348" i="6"/>
  <c r="T348" i="6"/>
  <c r="V292" i="6"/>
  <c r="T292" i="6"/>
  <c r="V228" i="6"/>
  <c r="T228" i="6"/>
  <c r="V156" i="6"/>
  <c r="T156" i="6"/>
  <c r="T100" i="6"/>
  <c r="V100" i="6"/>
  <c r="T44" i="6"/>
  <c r="V44" i="6"/>
  <c r="V979" i="6"/>
  <c r="T979" i="6"/>
  <c r="V923" i="6"/>
  <c r="T923" i="6"/>
  <c r="V867" i="6"/>
  <c r="T867" i="6"/>
  <c r="V819" i="6"/>
  <c r="T819" i="6"/>
  <c r="V771" i="6"/>
  <c r="T771" i="6"/>
  <c r="V707" i="6"/>
  <c r="T707" i="6"/>
  <c r="V659" i="6"/>
  <c r="T659" i="6"/>
  <c r="V595" i="6"/>
  <c r="T595" i="6"/>
  <c r="V547" i="6"/>
  <c r="T547" i="6"/>
  <c r="V475" i="6"/>
  <c r="T475" i="6"/>
  <c r="V419" i="6"/>
  <c r="T419" i="6"/>
  <c r="V363" i="6"/>
  <c r="T363" i="6"/>
  <c r="V299" i="6"/>
  <c r="T299" i="6"/>
  <c r="V251" i="6"/>
  <c r="T251" i="6"/>
  <c r="V195" i="6"/>
  <c r="T195" i="6"/>
  <c r="V139" i="6"/>
  <c r="T139" i="6"/>
  <c r="V99" i="6"/>
  <c r="T99" i="6"/>
  <c r="V51" i="6"/>
  <c r="T51" i="6"/>
  <c r="V1002" i="6"/>
  <c r="T1002" i="6"/>
  <c r="V938" i="6"/>
  <c r="T938" i="6"/>
  <c r="V874" i="6"/>
  <c r="T874" i="6"/>
  <c r="V818" i="6"/>
  <c r="T818" i="6"/>
  <c r="V762" i="6"/>
  <c r="T762" i="6"/>
  <c r="V714" i="6"/>
  <c r="T714" i="6"/>
  <c r="V650" i="6"/>
  <c r="T650" i="6"/>
  <c r="V602" i="6"/>
  <c r="T602" i="6"/>
  <c r="V554" i="6"/>
  <c r="T554" i="6"/>
  <c r="V498" i="6"/>
  <c r="T498" i="6"/>
  <c r="V450" i="6"/>
  <c r="T450" i="6"/>
  <c r="V418" i="6"/>
  <c r="T418" i="6"/>
  <c r="V378" i="6"/>
  <c r="T378" i="6"/>
  <c r="V362" i="6"/>
  <c r="T362" i="6"/>
  <c r="V346" i="6"/>
  <c r="T346" i="6"/>
  <c r="V306" i="6"/>
  <c r="T306" i="6"/>
  <c r="V290" i="6"/>
  <c r="T290" i="6"/>
  <c r="V274" i="6"/>
  <c r="T274" i="6"/>
  <c r="V258" i="6"/>
  <c r="T258" i="6"/>
  <c r="V162" i="6"/>
  <c r="T162" i="6"/>
  <c r="V985" i="6"/>
  <c r="T985" i="6"/>
  <c r="V937" i="6"/>
  <c r="T937" i="6"/>
  <c r="V929" i="6"/>
  <c r="T929" i="6"/>
  <c r="V921" i="6"/>
  <c r="T921" i="6"/>
  <c r="V913" i="6"/>
  <c r="T913" i="6"/>
  <c r="V905" i="6"/>
  <c r="T905" i="6"/>
  <c r="V897" i="6"/>
  <c r="T897" i="6"/>
  <c r="V889" i="6"/>
  <c r="T889" i="6"/>
  <c r="V881" i="6"/>
  <c r="T881" i="6"/>
  <c r="V873" i="6"/>
  <c r="T873" i="6"/>
  <c r="V865" i="6"/>
  <c r="T865" i="6"/>
  <c r="V857" i="6"/>
  <c r="T857" i="6"/>
  <c r="V849" i="6"/>
  <c r="T849" i="6"/>
  <c r="V841" i="6"/>
  <c r="T841" i="6"/>
  <c r="V833" i="6"/>
  <c r="T833" i="6"/>
  <c r="V825" i="6"/>
  <c r="T825" i="6"/>
  <c r="V817" i="6"/>
  <c r="T817" i="6"/>
  <c r="V809" i="6"/>
  <c r="T809" i="6"/>
  <c r="V801" i="6"/>
  <c r="T801" i="6"/>
  <c r="V793" i="6"/>
  <c r="T793" i="6"/>
  <c r="V785" i="6"/>
  <c r="T785" i="6"/>
  <c r="V777" i="6"/>
  <c r="T777" i="6"/>
  <c r="V769" i="6"/>
  <c r="T769" i="6"/>
  <c r="V761" i="6"/>
  <c r="T761" i="6"/>
  <c r="V753" i="6"/>
  <c r="T753" i="6"/>
  <c r="V745" i="6"/>
  <c r="T745" i="6"/>
  <c r="V737" i="6"/>
  <c r="T737" i="6"/>
  <c r="V729" i="6"/>
  <c r="T729" i="6"/>
  <c r="V721" i="6"/>
  <c r="T721" i="6"/>
  <c r="V713" i="6"/>
  <c r="T713" i="6"/>
  <c r="V705" i="6"/>
  <c r="T705" i="6"/>
  <c r="V697" i="6"/>
  <c r="T697" i="6"/>
  <c r="V689" i="6"/>
  <c r="T689" i="6"/>
  <c r="V681" i="6"/>
  <c r="T681" i="6"/>
  <c r="V673" i="6"/>
  <c r="T673" i="6"/>
  <c r="V665" i="6"/>
  <c r="T665" i="6"/>
  <c r="V657" i="6"/>
  <c r="T657" i="6"/>
  <c r="V649" i="6"/>
  <c r="T649" i="6"/>
  <c r="V641" i="6"/>
  <c r="T641" i="6"/>
  <c r="V633" i="6"/>
  <c r="T633" i="6"/>
  <c r="V625" i="6"/>
  <c r="T625" i="6"/>
  <c r="V617" i="6"/>
  <c r="T617" i="6"/>
  <c r="V609" i="6"/>
  <c r="T609" i="6"/>
  <c r="V601" i="6"/>
  <c r="T601" i="6"/>
  <c r="V593" i="6"/>
  <c r="T593" i="6"/>
  <c r="V585" i="6"/>
  <c r="T585" i="6"/>
  <c r="V577" i="6"/>
  <c r="T577" i="6"/>
  <c r="V569" i="6"/>
  <c r="T569" i="6"/>
  <c r="V561" i="6"/>
  <c r="T561" i="6"/>
  <c r="V553" i="6"/>
  <c r="T553" i="6"/>
  <c r="V545" i="6"/>
  <c r="T545" i="6"/>
  <c r="V537" i="6"/>
  <c r="T537" i="6"/>
  <c r="V529" i="6"/>
  <c r="T529" i="6"/>
  <c r="V521" i="6"/>
  <c r="T521" i="6"/>
  <c r="V513" i="6"/>
  <c r="T513" i="6"/>
  <c r="V505" i="6"/>
  <c r="T505" i="6"/>
  <c r="V497" i="6"/>
  <c r="T497" i="6"/>
  <c r="V489" i="6"/>
  <c r="T489" i="6"/>
  <c r="V481" i="6"/>
  <c r="T481" i="6"/>
  <c r="V473" i="6"/>
  <c r="T473" i="6"/>
  <c r="V465" i="6"/>
  <c r="T465" i="6"/>
  <c r="V457" i="6"/>
  <c r="T457" i="6"/>
  <c r="V449" i="6"/>
  <c r="T449" i="6"/>
  <c r="V441" i="6"/>
  <c r="T441" i="6"/>
  <c r="V433" i="6"/>
  <c r="T433" i="6"/>
  <c r="V425" i="6"/>
  <c r="T425" i="6"/>
  <c r="V417" i="6"/>
  <c r="T417" i="6"/>
  <c r="V409" i="6"/>
  <c r="T409" i="6"/>
  <c r="V401" i="6"/>
  <c r="T401" i="6"/>
  <c r="V393" i="6"/>
  <c r="T393" i="6"/>
  <c r="V385" i="6"/>
  <c r="T385" i="6"/>
  <c r="V377" i="6"/>
  <c r="T377" i="6"/>
  <c r="V369" i="6"/>
  <c r="T369" i="6"/>
  <c r="V361" i="6"/>
  <c r="T361" i="6"/>
  <c r="V353" i="6"/>
  <c r="T353" i="6"/>
  <c r="V345" i="6"/>
  <c r="T345" i="6"/>
  <c r="V337" i="6"/>
  <c r="T337" i="6"/>
  <c r="V329" i="6"/>
  <c r="T329" i="6"/>
  <c r="V321" i="6"/>
  <c r="T321" i="6"/>
  <c r="V313" i="6"/>
  <c r="T313" i="6"/>
  <c r="V305" i="6"/>
  <c r="T305" i="6"/>
  <c r="V297" i="6"/>
  <c r="T297" i="6"/>
  <c r="V289" i="6"/>
  <c r="T289" i="6"/>
  <c r="V281" i="6"/>
  <c r="T281" i="6"/>
  <c r="V273" i="6"/>
  <c r="T273" i="6"/>
  <c r="V265" i="6"/>
  <c r="T265" i="6"/>
  <c r="V257" i="6"/>
  <c r="T257" i="6"/>
  <c r="V249" i="6"/>
  <c r="T249" i="6"/>
  <c r="V241" i="6"/>
  <c r="T241" i="6"/>
  <c r="V233" i="6"/>
  <c r="T233" i="6"/>
  <c r="V225" i="6"/>
  <c r="T225" i="6"/>
  <c r="V217" i="6"/>
  <c r="T217" i="6"/>
  <c r="V209" i="6"/>
  <c r="T209" i="6"/>
  <c r="V201" i="6"/>
  <c r="T201" i="6"/>
  <c r="V193" i="6"/>
  <c r="T193" i="6"/>
  <c r="V185" i="6"/>
  <c r="T185" i="6"/>
  <c r="V177" i="6"/>
  <c r="T177" i="6"/>
  <c r="V169" i="6"/>
  <c r="T169" i="6"/>
  <c r="V161" i="6"/>
  <c r="T161" i="6"/>
  <c r="V153" i="6"/>
  <c r="T153" i="6"/>
  <c r="V145" i="6"/>
  <c r="T145" i="6"/>
  <c r="V137" i="6"/>
  <c r="T137" i="6"/>
  <c r="V129" i="6"/>
  <c r="T129" i="6"/>
  <c r="V121" i="6"/>
  <c r="T121" i="6"/>
  <c r="V113" i="6"/>
  <c r="T113" i="6"/>
  <c r="V105" i="6"/>
  <c r="T105" i="6"/>
  <c r="V97" i="6"/>
  <c r="T97" i="6"/>
  <c r="V89" i="6"/>
  <c r="T89" i="6"/>
  <c r="V81" i="6"/>
  <c r="T81" i="6"/>
  <c r="V73" i="6"/>
  <c r="T73" i="6"/>
  <c r="V65" i="6"/>
  <c r="T65" i="6"/>
  <c r="V57" i="6"/>
  <c r="T57" i="6"/>
  <c r="V49" i="6"/>
  <c r="T49" i="6"/>
  <c r="V41" i="6"/>
  <c r="T41" i="6"/>
  <c r="V33" i="6"/>
  <c r="T33" i="6"/>
  <c r="V25" i="6"/>
  <c r="T25" i="6"/>
  <c r="V17" i="6"/>
  <c r="T17" i="6"/>
  <c r="V9" i="6"/>
  <c r="T9" i="6"/>
  <c r="T972" i="6"/>
  <c r="V972" i="6"/>
  <c r="V916" i="6"/>
  <c r="T916" i="6"/>
  <c r="V860" i="6"/>
  <c r="T860" i="6"/>
  <c r="V820" i="6"/>
  <c r="T820" i="6"/>
  <c r="V772" i="6"/>
  <c r="T772" i="6"/>
  <c r="V724" i="6"/>
  <c r="T724" i="6"/>
  <c r="T676" i="6"/>
  <c r="V676" i="6"/>
  <c r="T620" i="6"/>
  <c r="V620" i="6"/>
  <c r="V580" i="6"/>
  <c r="T580" i="6"/>
  <c r="T532" i="6"/>
  <c r="V532" i="6"/>
  <c r="V476" i="6"/>
  <c r="T476" i="6"/>
  <c r="V428" i="6"/>
  <c r="T428" i="6"/>
  <c r="V364" i="6"/>
  <c r="T364" i="6"/>
  <c r="T300" i="6"/>
  <c r="V300" i="6"/>
  <c r="T236" i="6"/>
  <c r="V236" i="6"/>
  <c r="V188" i="6"/>
  <c r="T188" i="6"/>
  <c r="T140" i="6"/>
  <c r="V140" i="6"/>
  <c r="T108" i="6"/>
  <c r="V108" i="6"/>
  <c r="V68" i="6"/>
  <c r="T68" i="6"/>
  <c r="V52" i="6"/>
  <c r="T52" i="6"/>
  <c r="V995" i="6"/>
  <c r="T995" i="6"/>
  <c r="V939" i="6"/>
  <c r="T939" i="6"/>
  <c r="V859" i="6"/>
  <c r="T859" i="6"/>
  <c r="V811" i="6"/>
  <c r="T811" i="6"/>
  <c r="V763" i="6"/>
  <c r="T763" i="6"/>
  <c r="V699" i="6"/>
  <c r="T699" i="6"/>
  <c r="V651" i="6"/>
  <c r="T651" i="6"/>
  <c r="V587" i="6"/>
  <c r="T587" i="6"/>
  <c r="V539" i="6"/>
  <c r="T539" i="6"/>
  <c r="V483" i="6"/>
  <c r="T483" i="6"/>
  <c r="V427" i="6"/>
  <c r="T427" i="6"/>
  <c r="V371" i="6"/>
  <c r="T371" i="6"/>
  <c r="V307" i="6"/>
  <c r="T307" i="6"/>
  <c r="V259" i="6"/>
  <c r="T259" i="6"/>
  <c r="V211" i="6"/>
  <c r="T211" i="6"/>
  <c r="V155" i="6"/>
  <c r="T155" i="6"/>
  <c r="V131" i="6"/>
  <c r="T131" i="6"/>
  <c r="V83" i="6"/>
  <c r="T83" i="6"/>
  <c r="V35" i="6"/>
  <c r="T35" i="6"/>
  <c r="V970" i="6"/>
  <c r="T970" i="6"/>
  <c r="V914" i="6"/>
  <c r="T914" i="6"/>
  <c r="V866" i="6"/>
  <c r="T866" i="6"/>
  <c r="V826" i="6"/>
  <c r="T826" i="6"/>
  <c r="V794" i="6"/>
  <c r="T794" i="6"/>
  <c r="V730" i="6"/>
  <c r="T730" i="6"/>
  <c r="V682" i="6"/>
  <c r="T682" i="6"/>
  <c r="V634" i="6"/>
  <c r="T634" i="6"/>
  <c r="V578" i="6"/>
  <c r="T578" i="6"/>
  <c r="V522" i="6"/>
  <c r="T522" i="6"/>
  <c r="V474" i="6"/>
  <c r="T474" i="6"/>
  <c r="V426" i="6"/>
  <c r="T426" i="6"/>
  <c r="V354" i="6"/>
  <c r="T354" i="6"/>
  <c r="V114" i="6"/>
  <c r="T114" i="6"/>
  <c r="V977" i="6"/>
  <c r="T977" i="6"/>
  <c r="V953" i="6"/>
  <c r="T953" i="6"/>
  <c r="T992" i="6"/>
  <c r="V992" i="6"/>
  <c r="V984" i="6"/>
  <c r="T984" i="6"/>
  <c r="T976" i="6"/>
  <c r="V976" i="6"/>
  <c r="V968" i="6"/>
  <c r="T968" i="6"/>
  <c r="V960" i="6"/>
  <c r="T960" i="6"/>
  <c r="V952" i="6"/>
  <c r="T952" i="6"/>
  <c r="V944" i="6"/>
  <c r="T944" i="6"/>
  <c r="V936" i="6"/>
  <c r="T936" i="6"/>
  <c r="V928" i="6"/>
  <c r="T928" i="6"/>
  <c r="V920" i="6"/>
  <c r="T920" i="6"/>
  <c r="T912" i="6"/>
  <c r="V912" i="6"/>
  <c r="T904" i="6"/>
  <c r="V904" i="6"/>
  <c r="V896" i="6"/>
  <c r="T896" i="6"/>
  <c r="V888" i="6"/>
  <c r="T888" i="6"/>
  <c r="T880" i="6"/>
  <c r="V880" i="6"/>
  <c r="V872" i="6"/>
  <c r="T872" i="6"/>
  <c r="T864" i="6"/>
  <c r="V864" i="6"/>
  <c r="V856" i="6"/>
  <c r="T856" i="6"/>
  <c r="T848" i="6"/>
  <c r="V848" i="6"/>
  <c r="T840" i="6"/>
  <c r="V840" i="6"/>
  <c r="V832" i="6"/>
  <c r="T832" i="6"/>
  <c r="T824" i="6"/>
  <c r="V824" i="6"/>
  <c r="T816" i="6"/>
  <c r="V816" i="6"/>
  <c r="V808" i="6"/>
  <c r="T808" i="6"/>
  <c r="V800" i="6"/>
  <c r="T800" i="6"/>
  <c r="V792" i="6"/>
  <c r="T792" i="6"/>
  <c r="T784" i="6"/>
  <c r="V784" i="6"/>
  <c r="T776" i="6"/>
  <c r="V776" i="6"/>
  <c r="V768" i="6"/>
  <c r="T768" i="6"/>
  <c r="T760" i="6"/>
  <c r="V760" i="6"/>
  <c r="T752" i="6"/>
  <c r="V752" i="6"/>
  <c r="V744" i="6"/>
  <c r="T744" i="6"/>
  <c r="T736" i="6"/>
  <c r="V736" i="6"/>
  <c r="V728" i="6"/>
  <c r="T728" i="6"/>
  <c r="T720" i="6"/>
  <c r="V720" i="6"/>
  <c r="T712" i="6"/>
  <c r="V712" i="6"/>
  <c r="V704" i="6"/>
  <c r="T704" i="6"/>
  <c r="T696" i="6"/>
  <c r="V696" i="6"/>
  <c r="T688" i="6"/>
  <c r="V688" i="6"/>
  <c r="V680" i="6"/>
  <c r="T680" i="6"/>
  <c r="V672" i="6"/>
  <c r="T672" i="6"/>
  <c r="V664" i="6"/>
  <c r="T664" i="6"/>
  <c r="T656" i="6"/>
  <c r="V656" i="6"/>
  <c r="V648" i="6"/>
  <c r="T648" i="6"/>
  <c r="V640" i="6"/>
  <c r="T640" i="6"/>
  <c r="T632" i="6"/>
  <c r="V632" i="6"/>
  <c r="V624" i="6"/>
  <c r="T624" i="6"/>
  <c r="V616" i="6"/>
  <c r="T616" i="6"/>
  <c r="V608" i="6"/>
  <c r="T608" i="6"/>
  <c r="V600" i="6"/>
  <c r="T600" i="6"/>
  <c r="T592" i="6"/>
  <c r="V592" i="6"/>
  <c r="V584" i="6"/>
  <c r="T584" i="6"/>
  <c r="V576" i="6"/>
  <c r="T576" i="6"/>
  <c r="V568" i="6"/>
  <c r="T568" i="6"/>
  <c r="V560" i="6"/>
  <c r="T560" i="6"/>
  <c r="V552" i="6"/>
  <c r="T552" i="6"/>
  <c r="V544" i="6"/>
  <c r="T544" i="6"/>
  <c r="V536" i="6"/>
  <c r="T536" i="6"/>
  <c r="V528" i="6"/>
  <c r="T528" i="6"/>
  <c r="V520" i="6"/>
  <c r="T520" i="6"/>
  <c r="V512" i="6"/>
  <c r="T512" i="6"/>
  <c r="T504" i="6"/>
  <c r="V504" i="6"/>
  <c r="V496" i="6"/>
  <c r="T496" i="6"/>
  <c r="V488" i="6"/>
  <c r="T488" i="6"/>
  <c r="T480" i="6"/>
  <c r="V480" i="6"/>
  <c r="V472" i="6"/>
  <c r="T472" i="6"/>
  <c r="V464" i="6"/>
  <c r="T464" i="6"/>
  <c r="V456" i="6"/>
  <c r="T456" i="6"/>
  <c r="V448" i="6"/>
  <c r="T448" i="6"/>
  <c r="T440" i="6"/>
  <c r="V440" i="6"/>
  <c r="V432" i="6"/>
  <c r="T432" i="6"/>
  <c r="V424" i="6"/>
  <c r="T424" i="6"/>
  <c r="T416" i="6"/>
  <c r="V416" i="6"/>
  <c r="V408" i="6"/>
  <c r="T408" i="6"/>
  <c r="V400" i="6"/>
  <c r="T400" i="6"/>
  <c r="V392" i="6"/>
  <c r="T392" i="6"/>
  <c r="V384" i="6"/>
  <c r="T384" i="6"/>
  <c r="T376" i="6"/>
  <c r="V376" i="6"/>
  <c r="V368" i="6"/>
  <c r="T368" i="6"/>
  <c r="V360" i="6"/>
  <c r="T360" i="6"/>
  <c r="V352" i="6"/>
  <c r="T352" i="6"/>
  <c r="V344" i="6"/>
  <c r="T344" i="6"/>
  <c r="V336" i="6"/>
  <c r="T336" i="6"/>
  <c r="V328" i="6"/>
  <c r="T328" i="6"/>
  <c r="V320" i="6"/>
  <c r="T320" i="6"/>
  <c r="V312" i="6"/>
  <c r="T312" i="6"/>
  <c r="V304" i="6"/>
  <c r="T304" i="6"/>
  <c r="V296" i="6"/>
  <c r="T296" i="6"/>
  <c r="T288" i="6"/>
  <c r="V288" i="6"/>
  <c r="V280" i="6"/>
  <c r="T280" i="6"/>
  <c r="V272" i="6"/>
  <c r="T272" i="6"/>
  <c r="T264" i="6"/>
  <c r="V264" i="6"/>
  <c r="V256" i="6"/>
  <c r="T256" i="6"/>
  <c r="T248" i="6"/>
  <c r="V248" i="6"/>
  <c r="V240" i="6"/>
  <c r="T240" i="6"/>
  <c r="V232" i="6"/>
  <c r="T232" i="6"/>
  <c r="T224" i="6"/>
  <c r="V224" i="6"/>
  <c r="V216" i="6"/>
  <c r="T216" i="6"/>
  <c r="V208" i="6"/>
  <c r="T208" i="6"/>
  <c r="T200" i="6"/>
  <c r="V200" i="6"/>
  <c r="V192" i="6"/>
  <c r="T192" i="6"/>
  <c r="T184" i="6"/>
  <c r="V184" i="6"/>
  <c r="V176" i="6"/>
  <c r="T176" i="6"/>
  <c r="V168" i="6"/>
  <c r="T168" i="6"/>
  <c r="T160" i="6"/>
  <c r="V160" i="6"/>
  <c r="V152" i="6"/>
  <c r="T152" i="6"/>
  <c r="T144" i="6"/>
  <c r="V144" i="6"/>
  <c r="V136" i="6"/>
  <c r="T136" i="6"/>
  <c r="V128" i="6"/>
  <c r="T128" i="6"/>
  <c r="T120" i="6"/>
  <c r="V120" i="6"/>
  <c r="V112" i="6"/>
  <c r="T112" i="6"/>
  <c r="V104" i="6"/>
  <c r="T104" i="6"/>
  <c r="V96" i="6"/>
  <c r="T96" i="6"/>
  <c r="V88" i="6"/>
  <c r="T88" i="6"/>
  <c r="V80" i="6"/>
  <c r="T80" i="6"/>
  <c r="T72" i="6"/>
  <c r="V72" i="6"/>
  <c r="V64" i="6"/>
  <c r="T64" i="6"/>
  <c r="V56" i="6"/>
  <c r="T56" i="6"/>
  <c r="T48" i="6"/>
  <c r="V48" i="6"/>
  <c r="V40" i="6"/>
  <c r="T40" i="6"/>
  <c r="V32" i="6"/>
  <c r="T32" i="6"/>
  <c r="V24" i="6"/>
  <c r="T24" i="6"/>
  <c r="V16" i="6"/>
  <c r="T16" i="6"/>
  <c r="T8" i="6"/>
  <c r="V8" i="6"/>
  <c r="V964" i="6"/>
  <c r="T964" i="6"/>
  <c r="V924" i="6"/>
  <c r="T924" i="6"/>
  <c r="T892" i="6"/>
  <c r="V892" i="6"/>
  <c r="T852" i="6"/>
  <c r="V852" i="6"/>
  <c r="V804" i="6"/>
  <c r="T804" i="6"/>
  <c r="T764" i="6"/>
  <c r="V764" i="6"/>
  <c r="V716" i="6"/>
  <c r="T716" i="6"/>
  <c r="V668" i="6"/>
  <c r="T668" i="6"/>
  <c r="V628" i="6"/>
  <c r="T628" i="6"/>
  <c r="V588" i="6"/>
  <c r="T588" i="6"/>
  <c r="V540" i="6"/>
  <c r="T540" i="6"/>
  <c r="T492" i="6"/>
  <c r="V492" i="6"/>
  <c r="V444" i="6"/>
  <c r="T444" i="6"/>
  <c r="T396" i="6"/>
  <c r="V396" i="6"/>
  <c r="V372" i="6"/>
  <c r="T372" i="6"/>
  <c r="T332" i="6"/>
  <c r="V332" i="6"/>
  <c r="V284" i="6"/>
  <c r="T284" i="6"/>
  <c r="V244" i="6"/>
  <c r="T244" i="6"/>
  <c r="T204" i="6"/>
  <c r="V204" i="6"/>
  <c r="T172" i="6"/>
  <c r="V172" i="6"/>
  <c r="V132" i="6"/>
  <c r="T132" i="6"/>
  <c r="V92" i="6"/>
  <c r="T92" i="6"/>
  <c r="V28" i="6"/>
  <c r="T28" i="6"/>
  <c r="V987" i="6"/>
  <c r="T987" i="6"/>
  <c r="V947" i="6"/>
  <c r="T947" i="6"/>
  <c r="V907" i="6"/>
  <c r="T907" i="6"/>
  <c r="V883" i="6"/>
  <c r="T883" i="6"/>
  <c r="V835" i="6"/>
  <c r="T835" i="6"/>
  <c r="V787" i="6"/>
  <c r="T787" i="6"/>
  <c r="V739" i="6"/>
  <c r="T739" i="6"/>
  <c r="V715" i="6"/>
  <c r="T715" i="6"/>
  <c r="V675" i="6"/>
  <c r="T675" i="6"/>
  <c r="V635" i="6"/>
  <c r="T635" i="6"/>
  <c r="V611" i="6"/>
  <c r="T611" i="6"/>
  <c r="V579" i="6"/>
  <c r="T579" i="6"/>
  <c r="V531" i="6"/>
  <c r="T531" i="6"/>
  <c r="V499" i="6"/>
  <c r="T499" i="6"/>
  <c r="V467" i="6"/>
  <c r="T467" i="6"/>
  <c r="V435" i="6"/>
  <c r="T435" i="6"/>
  <c r="V387" i="6"/>
  <c r="T387" i="6"/>
  <c r="V339" i="6"/>
  <c r="T339" i="6"/>
  <c r="V291" i="6"/>
  <c r="T291" i="6"/>
  <c r="V227" i="6"/>
  <c r="T227" i="6"/>
  <c r="V187" i="6"/>
  <c r="T187" i="6"/>
  <c r="V147" i="6"/>
  <c r="T147" i="6"/>
  <c r="V91" i="6"/>
  <c r="T91" i="6"/>
  <c r="V27" i="6"/>
  <c r="T27" i="6"/>
  <c r="V994" i="6"/>
  <c r="T994" i="6"/>
  <c r="V954" i="6"/>
  <c r="T954" i="6"/>
  <c r="V890" i="6"/>
  <c r="T890" i="6"/>
  <c r="V850" i="6"/>
  <c r="T850" i="6"/>
  <c r="V778" i="6"/>
  <c r="T778" i="6"/>
  <c r="V746" i="6"/>
  <c r="T746" i="6"/>
  <c r="V706" i="6"/>
  <c r="T706" i="6"/>
  <c r="V658" i="6"/>
  <c r="T658" i="6"/>
  <c r="V618" i="6"/>
  <c r="T618" i="6"/>
  <c r="V570" i="6"/>
  <c r="T570" i="6"/>
  <c r="V530" i="6"/>
  <c r="T530" i="6"/>
  <c r="V482" i="6"/>
  <c r="T482" i="6"/>
  <c r="V434" i="6"/>
  <c r="T434" i="6"/>
  <c r="V394" i="6"/>
  <c r="T394" i="6"/>
  <c r="V322" i="6"/>
  <c r="T322" i="6"/>
  <c r="V122" i="6"/>
  <c r="T122" i="6"/>
  <c r="V993" i="6"/>
  <c r="T993" i="6"/>
  <c r="V969" i="6"/>
  <c r="T969" i="6"/>
  <c r="V999" i="6"/>
  <c r="T999" i="6"/>
  <c r="T991" i="6"/>
  <c r="V991" i="6"/>
  <c r="T983" i="6"/>
  <c r="V983" i="6"/>
  <c r="V975" i="6"/>
  <c r="T975" i="6"/>
  <c r="V967" i="6"/>
  <c r="T967" i="6"/>
  <c r="V959" i="6"/>
  <c r="T959" i="6"/>
  <c r="V951" i="6"/>
  <c r="T951" i="6"/>
  <c r="T943" i="6"/>
  <c r="V943" i="6"/>
  <c r="V935" i="6"/>
  <c r="T935" i="6"/>
  <c r="T927" i="6"/>
  <c r="V927" i="6"/>
  <c r="T919" i="6"/>
  <c r="V919" i="6"/>
  <c r="V911" i="6"/>
  <c r="T911" i="6"/>
  <c r="T903" i="6"/>
  <c r="V903" i="6"/>
  <c r="V895" i="6"/>
  <c r="T895" i="6"/>
  <c r="V887" i="6"/>
  <c r="T887" i="6"/>
  <c r="T879" i="6"/>
  <c r="V879" i="6"/>
  <c r="V871" i="6"/>
  <c r="T871" i="6"/>
  <c r="T863" i="6"/>
  <c r="V863" i="6"/>
  <c r="T855" i="6"/>
  <c r="V855" i="6"/>
  <c r="V847" i="6"/>
  <c r="T847" i="6"/>
  <c r="T839" i="6"/>
  <c r="V839" i="6"/>
  <c r="V831" i="6"/>
  <c r="T831" i="6"/>
  <c r="T823" i="6"/>
  <c r="V823" i="6"/>
  <c r="T815" i="6"/>
  <c r="V815" i="6"/>
  <c r="V807" i="6"/>
  <c r="T807" i="6"/>
  <c r="T799" i="6"/>
  <c r="V799" i="6"/>
  <c r="V791" i="6"/>
  <c r="T791" i="6"/>
  <c r="V783" i="6"/>
  <c r="T783" i="6"/>
  <c r="T775" i="6"/>
  <c r="V775" i="6"/>
  <c r="V767" i="6"/>
  <c r="T767" i="6"/>
  <c r="T759" i="6"/>
  <c r="V759" i="6"/>
  <c r="V751" i="6"/>
  <c r="T751" i="6"/>
  <c r="V743" i="6"/>
  <c r="T743" i="6"/>
  <c r="T735" i="6"/>
  <c r="V735" i="6"/>
  <c r="T727" i="6"/>
  <c r="V727" i="6"/>
  <c r="V719" i="6"/>
  <c r="T719" i="6"/>
  <c r="T711" i="6"/>
  <c r="V711" i="6"/>
  <c r="V703" i="6"/>
  <c r="T703" i="6"/>
  <c r="T695" i="6"/>
  <c r="V695" i="6"/>
  <c r="V687" i="6"/>
  <c r="T687" i="6"/>
  <c r="V679" i="6"/>
  <c r="T679" i="6"/>
  <c r="V671" i="6"/>
  <c r="T671" i="6"/>
  <c r="T663" i="6"/>
  <c r="V663" i="6"/>
  <c r="V655" i="6"/>
  <c r="T655" i="6"/>
  <c r="T647" i="6"/>
  <c r="V647" i="6"/>
  <c r="T639" i="6"/>
  <c r="V639" i="6"/>
  <c r="T631" i="6"/>
  <c r="V631" i="6"/>
  <c r="T623" i="6"/>
  <c r="V623" i="6"/>
  <c r="V615" i="6"/>
  <c r="T615" i="6"/>
  <c r="T607" i="6"/>
  <c r="V607" i="6"/>
  <c r="T599" i="6"/>
  <c r="V599" i="6"/>
  <c r="V591" i="6"/>
  <c r="T591" i="6"/>
  <c r="T583" i="6"/>
  <c r="V583" i="6"/>
  <c r="T575" i="6"/>
  <c r="V575" i="6"/>
  <c r="T567" i="6"/>
  <c r="V567" i="6"/>
  <c r="T559" i="6"/>
  <c r="V559" i="6"/>
  <c r="V551" i="6"/>
  <c r="T551" i="6"/>
  <c r="T543" i="6"/>
  <c r="V543" i="6"/>
  <c r="T535" i="6"/>
  <c r="V535" i="6"/>
  <c r="V527" i="6"/>
  <c r="T527" i="6"/>
  <c r="T519" i="6"/>
  <c r="V519" i="6"/>
  <c r="T511" i="6"/>
  <c r="V511" i="6"/>
  <c r="T503" i="6"/>
  <c r="V503" i="6"/>
  <c r="T495" i="6"/>
  <c r="V495" i="6"/>
  <c r="V487" i="6"/>
  <c r="T487" i="6"/>
  <c r="T479" i="6"/>
  <c r="V479" i="6"/>
  <c r="T471" i="6"/>
  <c r="V471" i="6"/>
  <c r="V463" i="6"/>
  <c r="T463" i="6"/>
  <c r="T455" i="6"/>
  <c r="V455" i="6"/>
  <c r="T447" i="6"/>
  <c r="V447" i="6"/>
  <c r="T439" i="6"/>
  <c r="V439" i="6"/>
  <c r="T431" i="6"/>
  <c r="V431" i="6"/>
  <c r="V423" i="6"/>
  <c r="T423" i="6"/>
  <c r="T415" i="6"/>
  <c r="V415" i="6"/>
  <c r="T407" i="6"/>
  <c r="V407" i="6"/>
  <c r="V399" i="6"/>
  <c r="T399" i="6"/>
  <c r="T391" i="6"/>
  <c r="V391" i="6"/>
  <c r="T383" i="6"/>
  <c r="V383" i="6"/>
  <c r="T375" i="6"/>
  <c r="V375" i="6"/>
  <c r="T367" i="6"/>
  <c r="V367" i="6"/>
  <c r="V359" i="6"/>
  <c r="T359" i="6"/>
  <c r="T351" i="6"/>
  <c r="V351" i="6"/>
  <c r="T343" i="6"/>
  <c r="V343" i="6"/>
  <c r="V335" i="6"/>
  <c r="T335" i="6"/>
  <c r="T327" i="6"/>
  <c r="V327" i="6"/>
  <c r="T319" i="6"/>
  <c r="V319" i="6"/>
  <c r="T311" i="6"/>
  <c r="V311" i="6"/>
  <c r="T303" i="6"/>
  <c r="V303" i="6"/>
  <c r="V295" i="6"/>
  <c r="T295" i="6"/>
  <c r="T287" i="6"/>
  <c r="V287" i="6"/>
  <c r="T279" i="6"/>
  <c r="V279" i="6"/>
  <c r="V271" i="6"/>
  <c r="T271" i="6"/>
  <c r="T263" i="6"/>
  <c r="V263" i="6"/>
  <c r="T255" i="6"/>
  <c r="V255" i="6"/>
  <c r="T247" i="6"/>
  <c r="V247" i="6"/>
  <c r="T239" i="6"/>
  <c r="V239" i="6"/>
  <c r="V231" i="6"/>
  <c r="T231" i="6"/>
  <c r="T223" i="6"/>
  <c r="V223" i="6"/>
  <c r="T215" i="6"/>
  <c r="V215" i="6"/>
  <c r="V207" i="6"/>
  <c r="T207" i="6"/>
  <c r="T199" i="6"/>
  <c r="V199" i="6"/>
  <c r="T191" i="6"/>
  <c r="V191" i="6"/>
  <c r="T183" i="6"/>
  <c r="V183" i="6"/>
  <c r="T175" i="6"/>
  <c r="V175" i="6"/>
  <c r="V167" i="6"/>
  <c r="T167" i="6"/>
  <c r="T159" i="6"/>
  <c r="V159" i="6"/>
  <c r="T151" i="6"/>
  <c r="V151" i="6"/>
  <c r="V143" i="6"/>
  <c r="T143" i="6"/>
  <c r="T135" i="6"/>
  <c r="V135" i="6"/>
  <c r="T127" i="6"/>
  <c r="V127" i="6"/>
  <c r="T119" i="6"/>
  <c r="V119" i="6"/>
  <c r="T111" i="6"/>
  <c r="V111" i="6"/>
  <c r="V103" i="6"/>
  <c r="T103" i="6"/>
  <c r="T95" i="6"/>
  <c r="V95" i="6"/>
  <c r="T87" i="6"/>
  <c r="V87" i="6"/>
  <c r="V79" i="6"/>
  <c r="T79" i="6"/>
  <c r="T71" i="6"/>
  <c r="V71" i="6"/>
  <c r="T63" i="6"/>
  <c r="V63" i="6"/>
  <c r="T55" i="6"/>
  <c r="V55" i="6"/>
  <c r="T47" i="6"/>
  <c r="V47" i="6"/>
  <c r="V39" i="6"/>
  <c r="T39" i="6"/>
  <c r="T31" i="6"/>
  <c r="V31" i="6"/>
  <c r="T23" i="6"/>
  <c r="V23" i="6"/>
  <c r="V15" i="6"/>
  <c r="T15" i="6"/>
  <c r="T7" i="6"/>
  <c r="V7" i="6"/>
  <c r="V980" i="6"/>
  <c r="T980" i="6"/>
  <c r="V948" i="6"/>
  <c r="T948" i="6"/>
  <c r="T908" i="6"/>
  <c r="V908" i="6"/>
  <c r="T868" i="6"/>
  <c r="V868" i="6"/>
  <c r="T828" i="6"/>
  <c r="V828" i="6"/>
  <c r="V788" i="6"/>
  <c r="T788" i="6"/>
  <c r="T740" i="6"/>
  <c r="V740" i="6"/>
  <c r="V692" i="6"/>
  <c r="T692" i="6"/>
  <c r="T652" i="6"/>
  <c r="V652" i="6"/>
  <c r="V604" i="6"/>
  <c r="T604" i="6"/>
  <c r="T556" i="6"/>
  <c r="V556" i="6"/>
  <c r="T524" i="6"/>
  <c r="V524" i="6"/>
  <c r="V484" i="6"/>
  <c r="T484" i="6"/>
  <c r="V452" i="6"/>
  <c r="T452" i="6"/>
  <c r="V420" i="6"/>
  <c r="T420" i="6"/>
  <c r="V380" i="6"/>
  <c r="T380" i="6"/>
  <c r="V324" i="6"/>
  <c r="T324" i="6"/>
  <c r="V276" i="6"/>
  <c r="T276" i="6"/>
  <c r="V252" i="6"/>
  <c r="T252" i="6"/>
  <c r="V220" i="6"/>
  <c r="T220" i="6"/>
  <c r="V180" i="6"/>
  <c r="T180" i="6"/>
  <c r="T124" i="6"/>
  <c r="V124" i="6"/>
  <c r="V76" i="6"/>
  <c r="T76" i="6"/>
  <c r="V36" i="6"/>
  <c r="T36" i="6"/>
  <c r="V1003" i="6"/>
  <c r="T1003" i="6"/>
  <c r="V955" i="6"/>
  <c r="T955" i="6"/>
  <c r="V915" i="6"/>
  <c r="T915" i="6"/>
  <c r="V891" i="6"/>
  <c r="T891" i="6"/>
  <c r="V843" i="6"/>
  <c r="T843" i="6"/>
  <c r="V795" i="6"/>
  <c r="T795" i="6"/>
  <c r="V755" i="6"/>
  <c r="T755" i="6"/>
  <c r="V723" i="6"/>
  <c r="T723" i="6"/>
  <c r="V683" i="6"/>
  <c r="T683" i="6"/>
  <c r="V643" i="6"/>
  <c r="T643" i="6"/>
  <c r="V603" i="6"/>
  <c r="T603" i="6"/>
  <c r="V571" i="6"/>
  <c r="T571" i="6"/>
  <c r="V523" i="6"/>
  <c r="T523" i="6"/>
  <c r="V491" i="6"/>
  <c r="T491" i="6"/>
  <c r="V451" i="6"/>
  <c r="T451" i="6"/>
  <c r="V411" i="6"/>
  <c r="T411" i="6"/>
  <c r="V379" i="6"/>
  <c r="T379" i="6"/>
  <c r="V331" i="6"/>
  <c r="T331" i="6"/>
  <c r="V283" i="6"/>
  <c r="T283" i="6"/>
  <c r="V235" i="6"/>
  <c r="T235" i="6"/>
  <c r="V179" i="6"/>
  <c r="T179" i="6"/>
  <c r="V107" i="6"/>
  <c r="T107" i="6"/>
  <c r="V11" i="6"/>
  <c r="T11" i="6"/>
  <c r="V962" i="6"/>
  <c r="T962" i="6"/>
  <c r="V922" i="6"/>
  <c r="T922" i="6"/>
  <c r="V906" i="6"/>
  <c r="T906" i="6"/>
  <c r="V858" i="6"/>
  <c r="T858" i="6"/>
  <c r="V810" i="6"/>
  <c r="T810" i="6"/>
  <c r="V770" i="6"/>
  <c r="T770" i="6"/>
  <c r="V738" i="6"/>
  <c r="T738" i="6"/>
  <c r="V698" i="6"/>
  <c r="T698" i="6"/>
  <c r="V674" i="6"/>
  <c r="T674" i="6"/>
  <c r="V626" i="6"/>
  <c r="T626" i="6"/>
  <c r="V586" i="6"/>
  <c r="T586" i="6"/>
  <c r="V538" i="6"/>
  <c r="T538" i="6"/>
  <c r="V490" i="6"/>
  <c r="T490" i="6"/>
  <c r="V442" i="6"/>
  <c r="T442" i="6"/>
  <c r="V386" i="6"/>
  <c r="T386" i="6"/>
  <c r="V314" i="6"/>
  <c r="T314" i="6"/>
  <c r="V146" i="6"/>
  <c r="T146" i="6"/>
  <c r="V1001" i="6"/>
  <c r="T1001" i="6"/>
  <c r="V961" i="6"/>
  <c r="T961" i="6"/>
  <c r="V998" i="6"/>
  <c r="T998" i="6"/>
  <c r="T990" i="6"/>
  <c r="V990" i="6"/>
  <c r="V982" i="6"/>
  <c r="T982" i="6"/>
  <c r="V974" i="6"/>
  <c r="T974" i="6"/>
  <c r="V966" i="6"/>
  <c r="T966" i="6"/>
  <c r="T958" i="6"/>
  <c r="V958" i="6"/>
  <c r="V950" i="6"/>
  <c r="T950" i="6"/>
  <c r="T942" i="6"/>
  <c r="V942" i="6"/>
  <c r="V934" i="6"/>
  <c r="T934" i="6"/>
  <c r="T926" i="6"/>
  <c r="V926" i="6"/>
  <c r="T918" i="6"/>
  <c r="V918" i="6"/>
  <c r="V910" i="6"/>
  <c r="T910" i="6"/>
  <c r="T902" i="6"/>
  <c r="V902" i="6"/>
  <c r="V894" i="6"/>
  <c r="T894" i="6"/>
  <c r="V886" i="6"/>
  <c r="T886" i="6"/>
  <c r="T878" i="6"/>
  <c r="V878" i="6"/>
  <c r="V870" i="6"/>
  <c r="T870" i="6"/>
  <c r="T862" i="6"/>
  <c r="V862" i="6"/>
  <c r="V854" i="6"/>
  <c r="T854" i="6"/>
  <c r="V846" i="6"/>
  <c r="T846" i="6"/>
  <c r="T838" i="6"/>
  <c r="V838" i="6"/>
  <c r="V830" i="6"/>
  <c r="T830" i="6"/>
  <c r="V822" i="6"/>
  <c r="T822" i="6"/>
  <c r="V814" i="6"/>
  <c r="T814" i="6"/>
  <c r="V806" i="6"/>
  <c r="T806" i="6"/>
  <c r="T798" i="6"/>
  <c r="V798" i="6"/>
  <c r="V790" i="6"/>
  <c r="T790" i="6"/>
  <c r="V782" i="6"/>
  <c r="T782" i="6"/>
  <c r="T774" i="6"/>
  <c r="V774" i="6"/>
  <c r="V766" i="6"/>
  <c r="T766" i="6"/>
  <c r="V758" i="6"/>
  <c r="T758" i="6"/>
  <c r="T750" i="6"/>
  <c r="V750" i="6"/>
  <c r="V742" i="6"/>
  <c r="T742" i="6"/>
  <c r="V734" i="6"/>
  <c r="T734" i="6"/>
  <c r="T726" i="6"/>
  <c r="V726" i="6"/>
  <c r="V718" i="6"/>
  <c r="T718" i="6"/>
  <c r="T710" i="6"/>
  <c r="V710" i="6"/>
  <c r="V702" i="6"/>
  <c r="T702" i="6"/>
  <c r="V694" i="6"/>
  <c r="T694" i="6"/>
  <c r="V686" i="6"/>
  <c r="T686" i="6"/>
  <c r="V678" i="6"/>
  <c r="T678" i="6"/>
  <c r="T670" i="6"/>
  <c r="V670" i="6"/>
  <c r="V662" i="6"/>
  <c r="T662" i="6"/>
  <c r="V654" i="6"/>
  <c r="T654" i="6"/>
  <c r="T646" i="6"/>
  <c r="V646" i="6"/>
  <c r="T638" i="6"/>
  <c r="V638" i="6"/>
  <c r="V630" i="6"/>
  <c r="T630" i="6"/>
  <c r="T622" i="6"/>
  <c r="V622" i="6"/>
  <c r="V614" i="6"/>
  <c r="T614" i="6"/>
  <c r="T606" i="6"/>
  <c r="V606" i="6"/>
  <c r="T598" i="6"/>
  <c r="V598" i="6"/>
  <c r="V590" i="6"/>
  <c r="T590" i="6"/>
  <c r="T582" i="6"/>
  <c r="V582" i="6"/>
  <c r="T574" i="6"/>
  <c r="V574" i="6"/>
  <c r="V566" i="6"/>
  <c r="T566" i="6"/>
  <c r="T558" i="6"/>
  <c r="V558" i="6"/>
  <c r="V550" i="6"/>
  <c r="T550" i="6"/>
  <c r="T542" i="6"/>
  <c r="V542" i="6"/>
  <c r="T534" i="6"/>
  <c r="V534" i="6"/>
  <c r="V526" i="6"/>
  <c r="T526" i="6"/>
  <c r="T518" i="6"/>
  <c r="V518" i="6"/>
  <c r="T510" i="6"/>
  <c r="V510" i="6"/>
  <c r="V502" i="6"/>
  <c r="T502" i="6"/>
  <c r="T494" i="6"/>
  <c r="V494" i="6"/>
  <c r="V486" i="6"/>
  <c r="T486" i="6"/>
  <c r="T478" i="6"/>
  <c r="V478" i="6"/>
  <c r="T470" i="6"/>
  <c r="V470" i="6"/>
  <c r="V462" i="6"/>
  <c r="T462" i="6"/>
  <c r="T454" i="6"/>
  <c r="V454" i="6"/>
  <c r="T446" i="6"/>
  <c r="V446" i="6"/>
  <c r="V438" i="6"/>
  <c r="T438" i="6"/>
  <c r="T430" i="6"/>
  <c r="V430" i="6"/>
  <c r="V422" i="6"/>
  <c r="T422" i="6"/>
  <c r="T414" i="6"/>
  <c r="V414" i="6"/>
  <c r="T406" i="6"/>
  <c r="V406" i="6"/>
  <c r="V398" i="6"/>
  <c r="T398" i="6"/>
  <c r="T390" i="6"/>
  <c r="V390" i="6"/>
  <c r="T382" i="6"/>
  <c r="V382" i="6"/>
  <c r="V374" i="6"/>
  <c r="T374" i="6"/>
  <c r="T366" i="6"/>
  <c r="V366" i="6"/>
  <c r="V358" i="6"/>
  <c r="T358" i="6"/>
  <c r="T350" i="6"/>
  <c r="V350" i="6"/>
  <c r="T342" i="6"/>
  <c r="V342" i="6"/>
  <c r="V334" i="6"/>
  <c r="T334" i="6"/>
  <c r="T326" i="6"/>
  <c r="V326" i="6"/>
  <c r="T318" i="6"/>
  <c r="V318" i="6"/>
  <c r="V310" i="6"/>
  <c r="T310" i="6"/>
  <c r="T302" i="6"/>
  <c r="V302" i="6"/>
  <c r="V294" i="6"/>
  <c r="T294" i="6"/>
  <c r="T286" i="6"/>
  <c r="V286" i="6"/>
  <c r="T278" i="6"/>
  <c r="V278" i="6"/>
  <c r="V270" i="6"/>
  <c r="T270" i="6"/>
  <c r="T262" i="6"/>
  <c r="V262" i="6"/>
  <c r="T254" i="6"/>
  <c r="V254" i="6"/>
  <c r="V246" i="6"/>
  <c r="T246" i="6"/>
  <c r="T238" i="6"/>
  <c r="V238" i="6"/>
  <c r="V230" i="6"/>
  <c r="T230" i="6"/>
  <c r="T222" i="6"/>
  <c r="V222" i="6"/>
  <c r="T214" i="6"/>
  <c r="V214" i="6"/>
  <c r="V206" i="6"/>
  <c r="T206" i="6"/>
  <c r="T198" i="6"/>
  <c r="V198" i="6"/>
  <c r="T190" i="6"/>
  <c r="V190" i="6"/>
  <c r="V182" i="6"/>
  <c r="T182" i="6"/>
  <c r="T174" i="6"/>
  <c r="V174" i="6"/>
  <c r="T166" i="6"/>
  <c r="V166" i="6"/>
  <c r="T158" i="6"/>
  <c r="V158" i="6"/>
  <c r="T150" i="6"/>
  <c r="V150" i="6"/>
  <c r="V142" i="6"/>
  <c r="T142" i="6"/>
  <c r="V134" i="6"/>
  <c r="T134" i="6"/>
  <c r="T126" i="6"/>
  <c r="V126" i="6"/>
  <c r="V118" i="6"/>
  <c r="T118" i="6"/>
  <c r="T110" i="6"/>
  <c r="V110" i="6"/>
  <c r="V102" i="6"/>
  <c r="T102" i="6"/>
  <c r="T94" i="6"/>
  <c r="V94" i="6"/>
  <c r="V86" i="6"/>
  <c r="T86" i="6"/>
  <c r="V78" i="6"/>
  <c r="T78" i="6"/>
  <c r="V70" i="6"/>
  <c r="T70" i="6"/>
  <c r="T62" i="6"/>
  <c r="V62" i="6"/>
  <c r="V54" i="6"/>
  <c r="T54" i="6"/>
  <c r="T46" i="6"/>
  <c r="V46" i="6"/>
  <c r="V38" i="6"/>
  <c r="T38" i="6"/>
  <c r="T30" i="6"/>
  <c r="V30" i="6"/>
  <c r="V22" i="6"/>
  <c r="T22" i="6"/>
  <c r="V14" i="6"/>
  <c r="T14" i="6"/>
  <c r="V6" i="6"/>
  <c r="T6" i="6"/>
  <c r="T956" i="6"/>
  <c r="V956" i="6"/>
  <c r="V900" i="6"/>
  <c r="T900" i="6"/>
  <c r="V844" i="6"/>
  <c r="T844" i="6"/>
  <c r="V796" i="6"/>
  <c r="T796" i="6"/>
  <c r="V748" i="6"/>
  <c r="T748" i="6"/>
  <c r="V708" i="6"/>
  <c r="T708" i="6"/>
  <c r="V660" i="6"/>
  <c r="T660" i="6"/>
  <c r="T612" i="6"/>
  <c r="V612" i="6"/>
  <c r="V564" i="6"/>
  <c r="T564" i="6"/>
  <c r="V516" i="6"/>
  <c r="T516" i="6"/>
  <c r="V468" i="6"/>
  <c r="T468" i="6"/>
  <c r="V412" i="6"/>
  <c r="T412" i="6"/>
  <c r="V356" i="6"/>
  <c r="T356" i="6"/>
  <c r="V308" i="6"/>
  <c r="T308" i="6"/>
  <c r="T268" i="6"/>
  <c r="V268" i="6"/>
  <c r="T212" i="6"/>
  <c r="V212" i="6"/>
  <c r="V164" i="6"/>
  <c r="T164" i="6"/>
  <c r="V116" i="6"/>
  <c r="T116" i="6"/>
  <c r="V60" i="6"/>
  <c r="T60" i="6"/>
  <c r="T20" i="6"/>
  <c r="V20" i="6"/>
  <c r="V963" i="6"/>
  <c r="T963" i="6"/>
  <c r="V899" i="6"/>
  <c r="T899" i="6"/>
  <c r="V851" i="6"/>
  <c r="T851" i="6"/>
  <c r="V803" i="6"/>
  <c r="T803" i="6"/>
  <c r="V747" i="6"/>
  <c r="T747" i="6"/>
  <c r="V691" i="6"/>
  <c r="T691" i="6"/>
  <c r="V619" i="6"/>
  <c r="T619" i="6"/>
  <c r="V563" i="6"/>
  <c r="T563" i="6"/>
  <c r="V507" i="6"/>
  <c r="T507" i="6"/>
  <c r="V443" i="6"/>
  <c r="T443" i="6"/>
  <c r="V395" i="6"/>
  <c r="T395" i="6"/>
  <c r="V355" i="6"/>
  <c r="T355" i="6"/>
  <c r="V323" i="6"/>
  <c r="T323" i="6"/>
  <c r="V275" i="6"/>
  <c r="T275" i="6"/>
  <c r="V243" i="6"/>
  <c r="T243" i="6"/>
  <c r="V203" i="6"/>
  <c r="T203" i="6"/>
  <c r="V163" i="6"/>
  <c r="T163" i="6"/>
  <c r="V123" i="6"/>
  <c r="T123" i="6"/>
  <c r="V67" i="6"/>
  <c r="T67" i="6"/>
  <c r="V19" i="6"/>
  <c r="T19" i="6"/>
  <c r="V986" i="6"/>
  <c r="T986" i="6"/>
  <c r="V946" i="6"/>
  <c r="T946" i="6"/>
  <c r="V898" i="6"/>
  <c r="T898" i="6"/>
  <c r="V842" i="6"/>
  <c r="T842" i="6"/>
  <c r="V802" i="6"/>
  <c r="T802" i="6"/>
  <c r="V754" i="6"/>
  <c r="T754" i="6"/>
  <c r="V690" i="6"/>
  <c r="T690" i="6"/>
  <c r="V642" i="6"/>
  <c r="T642" i="6"/>
  <c r="V594" i="6"/>
  <c r="T594" i="6"/>
  <c r="V546" i="6"/>
  <c r="T546" i="6"/>
  <c r="V506" i="6"/>
  <c r="T506" i="6"/>
  <c r="V466" i="6"/>
  <c r="T466" i="6"/>
  <c r="V402" i="6"/>
  <c r="T402" i="6"/>
  <c r="V338" i="6"/>
  <c r="T338" i="6"/>
  <c r="V138" i="6"/>
  <c r="T138" i="6"/>
  <c r="V945" i="6"/>
  <c r="T945" i="6"/>
  <c r="V1000" i="6"/>
  <c r="T1000" i="6"/>
  <c r="V997" i="6"/>
  <c r="T997" i="6"/>
  <c r="V989" i="6"/>
  <c r="T989" i="6"/>
  <c r="V981" i="6"/>
  <c r="T981" i="6"/>
  <c r="V973" i="6"/>
  <c r="T973" i="6"/>
  <c r="V965" i="6"/>
  <c r="T965" i="6"/>
  <c r="V957" i="6"/>
  <c r="T957" i="6"/>
  <c r="V949" i="6"/>
  <c r="T949" i="6"/>
  <c r="T941" i="6"/>
  <c r="V941" i="6"/>
  <c r="V933" i="6"/>
  <c r="T933" i="6"/>
  <c r="V925" i="6"/>
  <c r="T925" i="6"/>
  <c r="V917" i="6"/>
  <c r="T917" i="6"/>
  <c r="V909" i="6"/>
  <c r="T909" i="6"/>
  <c r="V901" i="6"/>
  <c r="T901" i="6"/>
  <c r="T893" i="6"/>
  <c r="V893" i="6"/>
  <c r="V885" i="6"/>
  <c r="T885" i="6"/>
  <c r="V877" i="6"/>
  <c r="T877" i="6"/>
  <c r="T869" i="6"/>
  <c r="V869" i="6"/>
  <c r="V861" i="6"/>
  <c r="T861" i="6"/>
  <c r="V853" i="6"/>
  <c r="T853" i="6"/>
  <c r="V845" i="6"/>
  <c r="T845" i="6"/>
  <c r="V837" i="6"/>
  <c r="T837" i="6"/>
  <c r="T829" i="6"/>
  <c r="V829" i="6"/>
  <c r="V821" i="6"/>
  <c r="T821" i="6"/>
  <c r="T813" i="6"/>
  <c r="V813" i="6"/>
  <c r="T805" i="6"/>
  <c r="V805" i="6"/>
  <c r="V797" i="6"/>
  <c r="T797" i="6"/>
  <c r="V789" i="6"/>
  <c r="T789" i="6"/>
  <c r="V781" i="6"/>
  <c r="T781" i="6"/>
  <c r="V773" i="6"/>
  <c r="T773" i="6"/>
  <c r="T765" i="6"/>
  <c r="V765" i="6"/>
  <c r="V757" i="6"/>
  <c r="T757" i="6"/>
  <c r="T749" i="6"/>
  <c r="V749" i="6"/>
  <c r="T741" i="6"/>
  <c r="V741" i="6"/>
  <c r="V733" i="6"/>
  <c r="T733" i="6"/>
  <c r="T725" i="6"/>
  <c r="V725" i="6"/>
  <c r="V717" i="6"/>
  <c r="T717" i="6"/>
  <c r="T709" i="6"/>
  <c r="V709" i="6"/>
  <c r="T701" i="6"/>
  <c r="V701" i="6"/>
  <c r="V693" i="6"/>
  <c r="T693" i="6"/>
  <c r="T685" i="6"/>
  <c r="V685" i="6"/>
  <c r="T677" i="6"/>
  <c r="V677" i="6"/>
  <c r="V669" i="6"/>
  <c r="T669" i="6"/>
  <c r="V661" i="6"/>
  <c r="T661" i="6"/>
  <c r="V653" i="6"/>
  <c r="T653" i="6"/>
  <c r="V645" i="6"/>
  <c r="T645" i="6"/>
  <c r="T637" i="6"/>
  <c r="V637" i="6"/>
  <c r="V629" i="6"/>
  <c r="T629" i="6"/>
  <c r="T621" i="6"/>
  <c r="V621" i="6"/>
  <c r="T613" i="6"/>
  <c r="V613" i="6"/>
  <c r="V605" i="6"/>
  <c r="T605" i="6"/>
  <c r="T597" i="6"/>
  <c r="V597" i="6"/>
  <c r="V589" i="6"/>
  <c r="T589" i="6"/>
  <c r="V581" i="6"/>
  <c r="T581" i="6"/>
  <c r="T573" i="6"/>
  <c r="V573" i="6"/>
  <c r="V565" i="6"/>
  <c r="T565" i="6"/>
  <c r="T557" i="6"/>
  <c r="V557" i="6"/>
  <c r="T549" i="6"/>
  <c r="V549" i="6"/>
  <c r="V541" i="6"/>
  <c r="T541" i="6"/>
  <c r="T533" i="6"/>
  <c r="V533" i="6"/>
  <c r="V525" i="6"/>
  <c r="T525" i="6"/>
  <c r="V517" i="6"/>
  <c r="T517" i="6"/>
  <c r="T509" i="6"/>
  <c r="V509" i="6"/>
  <c r="V501" i="6"/>
  <c r="T501" i="6"/>
  <c r="T493" i="6"/>
  <c r="V493" i="6"/>
  <c r="V485" i="6"/>
  <c r="T485" i="6"/>
  <c r="V477" i="6"/>
  <c r="T477" i="6"/>
  <c r="T469" i="6"/>
  <c r="V469" i="6"/>
  <c r="V461" i="6"/>
  <c r="T461" i="6"/>
  <c r="V453" i="6"/>
  <c r="T453" i="6"/>
  <c r="V445" i="6"/>
  <c r="T445" i="6"/>
  <c r="V437" i="6"/>
  <c r="T437" i="6"/>
  <c r="T429" i="6"/>
  <c r="V429" i="6"/>
  <c r="V421" i="6"/>
  <c r="T421" i="6"/>
  <c r="V413" i="6"/>
  <c r="T413" i="6"/>
  <c r="V405" i="6"/>
  <c r="T405" i="6"/>
  <c r="V397" i="6"/>
  <c r="T397" i="6"/>
  <c r="T389" i="6"/>
  <c r="V389" i="6"/>
  <c r="V381" i="6"/>
  <c r="T381" i="6"/>
  <c r="V373" i="6"/>
  <c r="T373" i="6"/>
  <c r="V365" i="6"/>
  <c r="T365" i="6"/>
  <c r="V357" i="6"/>
  <c r="T357" i="6"/>
  <c r="V349" i="6"/>
  <c r="T349" i="6"/>
  <c r="V341" i="6"/>
  <c r="T341" i="6"/>
  <c r="V333" i="6"/>
  <c r="T333" i="6"/>
  <c r="V325" i="6"/>
  <c r="T325" i="6"/>
  <c r="T317" i="6"/>
  <c r="V317" i="6"/>
  <c r="V309" i="6"/>
  <c r="T309" i="6"/>
  <c r="T301" i="6"/>
  <c r="V301" i="6"/>
  <c r="V293" i="6"/>
  <c r="T293" i="6"/>
  <c r="V285" i="6"/>
  <c r="T285" i="6"/>
  <c r="T277" i="6"/>
  <c r="V277" i="6"/>
  <c r="V269" i="6"/>
  <c r="T269" i="6"/>
  <c r="V261" i="6"/>
  <c r="T261" i="6"/>
  <c r="V253" i="6"/>
  <c r="T253" i="6"/>
  <c r="V245" i="6"/>
  <c r="T245" i="6"/>
  <c r="T237" i="6"/>
  <c r="V237" i="6"/>
  <c r="V229" i="6"/>
  <c r="T229" i="6"/>
  <c r="V221" i="6"/>
  <c r="T221" i="6"/>
  <c r="T213" i="6"/>
  <c r="V213" i="6"/>
  <c r="V205" i="6"/>
  <c r="T205" i="6"/>
  <c r="V197" i="6"/>
  <c r="T197" i="6"/>
  <c r="V189" i="6"/>
  <c r="T189" i="6"/>
  <c r="V181" i="6"/>
  <c r="T181" i="6"/>
  <c r="T173" i="6"/>
  <c r="V173" i="6"/>
  <c r="V165" i="6"/>
  <c r="T165" i="6"/>
  <c r="V157" i="6"/>
  <c r="T157" i="6"/>
  <c r="T149" i="6"/>
  <c r="V149" i="6"/>
  <c r="V141" i="6"/>
  <c r="T141" i="6"/>
  <c r="V133" i="6"/>
  <c r="T133" i="6"/>
  <c r="V125" i="6"/>
  <c r="T125" i="6"/>
  <c r="V117" i="6"/>
  <c r="T117" i="6"/>
  <c r="T109" i="6"/>
  <c r="V109" i="6"/>
  <c r="T101" i="6"/>
  <c r="V101" i="6"/>
  <c r="V93" i="6"/>
  <c r="T93" i="6"/>
  <c r="T85" i="6"/>
  <c r="V85" i="6"/>
  <c r="V77" i="6"/>
  <c r="T77" i="6"/>
  <c r="V69" i="6"/>
  <c r="T69" i="6"/>
  <c r="V61" i="6"/>
  <c r="T61" i="6"/>
  <c r="V53" i="6"/>
  <c r="T53" i="6"/>
  <c r="T45" i="6"/>
  <c r="V45" i="6"/>
  <c r="T37" i="6"/>
  <c r="V37" i="6"/>
  <c r="V29" i="6"/>
  <c r="T29" i="6"/>
  <c r="T21" i="6"/>
  <c r="V21" i="6"/>
  <c r="V13" i="6"/>
  <c r="T13" i="6"/>
  <c r="V5" i="6"/>
  <c r="T5" i="6"/>
  <c r="AE19" i="2"/>
  <c r="Y20" i="2"/>
  <c r="Y19" i="2"/>
  <c r="Y18" i="2"/>
  <c r="Y17" i="2"/>
  <c r="Y16" i="2"/>
  <c r="AE18" i="2"/>
  <c r="AE17" i="2"/>
  <c r="Y15" i="2"/>
  <c r="Y14" i="2"/>
  <c r="Y13" i="2"/>
  <c r="Y12" i="2"/>
  <c r="Y11" i="2"/>
  <c r="Z19" i="2"/>
  <c r="Z18" i="2"/>
  <c r="AD18" i="2" s="1"/>
  <c r="Z17" i="2"/>
  <c r="AD17" i="2" s="1"/>
  <c r="Z16" i="2"/>
  <c r="AD16" i="2" s="1"/>
  <c r="Z15" i="2"/>
  <c r="Z14" i="2"/>
  <c r="AD14" i="2" s="1"/>
  <c r="Z13" i="2"/>
  <c r="Y10" i="2"/>
  <c r="Y9" i="2"/>
  <c r="AM32" i="2"/>
  <c r="M12" i="4"/>
  <c r="M11" i="4"/>
  <c r="L8" i="4"/>
  <c r="L12" i="4" s="1"/>
  <c r="AR8" i="2"/>
  <c r="AR10" i="2" s="1"/>
  <c r="Z12" i="2"/>
  <c r="AD12" i="2" s="1"/>
  <c r="Z11" i="2"/>
  <c r="AD11" i="2" s="1"/>
  <c r="AI7" i="2"/>
  <c r="AI6" i="2"/>
  <c r="AI5" i="2"/>
  <c r="AI4" i="2"/>
  <c r="AI3" i="2"/>
  <c r="AG7" i="2"/>
  <c r="AE16" i="2"/>
  <c r="AE15" i="2"/>
  <c r="AE14" i="2"/>
  <c r="AE13" i="2"/>
  <c r="AE12" i="2"/>
  <c r="AE11" i="2"/>
  <c r="AE10" i="2"/>
  <c r="AF10" i="2" s="1"/>
  <c r="AE9" i="2"/>
  <c r="AE8" i="2"/>
  <c r="AE7" i="2"/>
  <c r="AE6" i="2"/>
  <c r="AE5" i="2"/>
  <c r="AE4" i="2"/>
  <c r="AE3" i="2"/>
  <c r="AG6" i="2"/>
  <c r="AH6" i="2" s="1"/>
  <c r="AG5" i="2"/>
  <c r="AG4" i="2"/>
  <c r="AH4" i="2" s="1"/>
  <c r="AG3" i="2"/>
  <c r="AH3" i="2" s="1"/>
  <c r="AA20" i="2"/>
  <c r="AB20" i="2" s="1"/>
  <c r="AA19" i="2"/>
  <c r="AF19" i="2" s="1"/>
  <c r="AA18" i="2"/>
  <c r="AA17" i="2"/>
  <c r="AA16" i="2"/>
  <c r="AA15" i="2"/>
  <c r="AA14" i="2"/>
  <c r="AA13" i="2"/>
  <c r="AA12" i="2"/>
  <c r="AA11" i="2"/>
  <c r="AA10" i="2"/>
  <c r="AA9" i="2"/>
  <c r="AA8" i="2"/>
  <c r="AA7" i="2"/>
  <c r="Z10" i="2"/>
  <c r="AD10" i="2" s="1"/>
  <c r="Z9" i="2"/>
  <c r="AD9" i="2" s="1"/>
  <c r="Z8" i="2"/>
  <c r="AD8" i="2" s="1"/>
  <c r="Z7" i="2"/>
  <c r="AD7" i="2" s="1"/>
  <c r="Y8" i="2"/>
  <c r="Y7" i="2"/>
  <c r="Y6" i="2"/>
  <c r="Y5" i="2"/>
  <c r="AA6" i="2"/>
  <c r="Z6" i="2"/>
  <c r="AD6" i="2" s="1"/>
  <c r="Z5" i="2"/>
  <c r="AD5" i="2" s="1"/>
  <c r="AA5" i="2"/>
  <c r="AB12" i="2" l="1"/>
  <c r="AB14" i="2"/>
  <c r="AF6" i="2"/>
  <c r="AF17" i="2"/>
  <c r="AF15" i="2"/>
  <c r="AF8" i="2"/>
  <c r="AF16" i="2"/>
  <c r="AC9" i="2"/>
  <c r="AC7" i="2"/>
  <c r="AC19" i="2"/>
  <c r="AC18" i="2"/>
  <c r="AC5" i="2"/>
  <c r="AC15" i="2"/>
  <c r="AC8" i="2"/>
  <c r="AB13" i="2"/>
  <c r="AC12" i="2"/>
  <c r="AF18" i="2"/>
  <c r="AF11" i="2"/>
  <c r="AB19" i="2"/>
  <c r="AF13" i="2"/>
  <c r="AF14" i="2"/>
  <c r="AD19" i="2"/>
  <c r="AB7" i="2"/>
  <c r="AB15" i="2"/>
  <c r="AC14" i="2"/>
  <c r="AD13" i="2"/>
  <c r="AB8" i="2"/>
  <c r="AB16" i="2"/>
  <c r="AC11" i="2"/>
  <c r="AC16" i="2"/>
  <c r="AB9" i="2"/>
  <c r="AB17" i="2"/>
  <c r="AC17" i="2"/>
  <c r="AB10" i="2"/>
  <c r="AB18" i="2"/>
  <c r="AC13" i="2"/>
  <c r="AD15" i="2"/>
  <c r="AB11" i="2"/>
  <c r="AC6" i="2"/>
  <c r="AC10" i="2"/>
  <c r="AF12" i="2"/>
  <c r="S4" i="6"/>
  <c r="L14" i="4"/>
  <c r="L13" i="4"/>
  <c r="L11" i="4"/>
  <c r="AF5" i="2"/>
  <c r="AF9" i="2"/>
  <c r="AF7" i="2"/>
  <c r="AB5" i="2"/>
  <c r="AB6" i="2"/>
  <c r="AA4" i="2"/>
  <c r="AF4" i="2" s="1"/>
  <c r="AA3" i="2"/>
  <c r="AF3" i="2" s="1"/>
  <c r="Z4" i="2"/>
  <c r="AD4" i="2" s="1"/>
  <c r="Z3" i="2"/>
  <c r="AD3" i="2" s="1"/>
  <c r="Y4" i="2"/>
  <c r="Y3" i="2"/>
  <c r="W6" i="2"/>
  <c r="AR25" i="2"/>
  <c r="AR24" i="2"/>
  <c r="AO23" i="2"/>
  <c r="AO22" i="2"/>
  <c r="AO21" i="2"/>
  <c r="AO20" i="2"/>
  <c r="AP14" i="2" a="1"/>
  <c r="AP14" i="2" s="1"/>
  <c r="AO14" i="2" a="1"/>
  <c r="AO14" i="2" s="1"/>
  <c r="AO7" i="2" a="1"/>
  <c r="AO7" i="2" s="1"/>
  <c r="AM18" i="2"/>
  <c r="AQ3" i="2"/>
  <c r="AP3" i="2"/>
  <c r="V4" i="6" l="1"/>
  <c r="T4" i="6"/>
  <c r="AB3" i="2"/>
  <c r="AB4" i="2"/>
  <c r="AC3" i="2"/>
  <c r="AC4" i="2"/>
  <c r="X1002" i="2"/>
  <c r="X1001" i="2"/>
  <c r="X1000" i="2"/>
  <c r="X999" i="2"/>
  <c r="X998" i="2"/>
  <c r="X997" i="2"/>
  <c r="X996" i="2"/>
  <c r="X995" i="2"/>
  <c r="X994" i="2"/>
  <c r="X993" i="2"/>
  <c r="X992" i="2"/>
  <c r="X991" i="2"/>
  <c r="X990" i="2"/>
  <c r="X989" i="2"/>
  <c r="X988" i="2"/>
  <c r="X987" i="2"/>
  <c r="X986" i="2"/>
  <c r="X985" i="2"/>
  <c r="X984" i="2"/>
  <c r="X983" i="2"/>
  <c r="X982" i="2"/>
  <c r="X981" i="2"/>
  <c r="X980" i="2"/>
  <c r="X979" i="2"/>
  <c r="X978" i="2"/>
  <c r="X977" i="2"/>
  <c r="X976" i="2"/>
  <c r="X975" i="2"/>
  <c r="X974" i="2"/>
  <c r="X973" i="2"/>
  <c r="X972" i="2"/>
  <c r="X971" i="2"/>
  <c r="X970" i="2"/>
  <c r="X969" i="2"/>
  <c r="X968" i="2"/>
  <c r="X967" i="2"/>
  <c r="X966" i="2"/>
  <c r="X965" i="2"/>
  <c r="X964" i="2"/>
  <c r="X963" i="2"/>
  <c r="X962" i="2"/>
  <c r="X961" i="2"/>
  <c r="X960" i="2"/>
  <c r="X959" i="2"/>
  <c r="X958" i="2"/>
  <c r="X957" i="2"/>
  <c r="X956" i="2"/>
  <c r="X955" i="2"/>
  <c r="X954" i="2"/>
  <c r="X953" i="2"/>
  <c r="X952" i="2"/>
  <c r="X951" i="2"/>
  <c r="X950" i="2"/>
  <c r="X949" i="2"/>
  <c r="X948" i="2"/>
  <c r="X947" i="2"/>
  <c r="X946" i="2"/>
  <c r="X945" i="2"/>
  <c r="X944" i="2"/>
  <c r="X943" i="2"/>
  <c r="X942" i="2"/>
  <c r="X941" i="2"/>
  <c r="X940" i="2"/>
  <c r="X939" i="2"/>
  <c r="X938" i="2"/>
  <c r="X937" i="2"/>
  <c r="X936" i="2"/>
  <c r="X935" i="2"/>
  <c r="X934" i="2"/>
  <c r="X933" i="2"/>
  <c r="X932" i="2"/>
  <c r="X931" i="2"/>
  <c r="X930" i="2"/>
  <c r="X929" i="2"/>
  <c r="X928" i="2"/>
  <c r="X927" i="2"/>
  <c r="X926" i="2"/>
  <c r="X925" i="2"/>
  <c r="X924" i="2"/>
  <c r="X923" i="2"/>
  <c r="X922" i="2"/>
  <c r="X921" i="2"/>
  <c r="X920" i="2"/>
  <c r="X919" i="2"/>
  <c r="X918" i="2"/>
  <c r="X917" i="2"/>
  <c r="X916" i="2"/>
  <c r="X915" i="2"/>
  <c r="X914" i="2"/>
  <c r="X913" i="2"/>
  <c r="X912" i="2"/>
  <c r="X911" i="2"/>
  <c r="X910" i="2"/>
  <c r="X909" i="2"/>
  <c r="X908" i="2"/>
  <c r="X907" i="2"/>
  <c r="X906" i="2"/>
  <c r="X905" i="2"/>
  <c r="X904" i="2"/>
  <c r="X903" i="2"/>
  <c r="X902" i="2"/>
  <c r="X901" i="2"/>
  <c r="X900" i="2"/>
  <c r="X899" i="2"/>
  <c r="X898" i="2"/>
  <c r="X897" i="2"/>
  <c r="X896" i="2"/>
  <c r="X895" i="2"/>
  <c r="X894" i="2"/>
  <c r="X893" i="2"/>
  <c r="X892" i="2"/>
  <c r="X891" i="2"/>
  <c r="X890" i="2"/>
  <c r="X889" i="2"/>
  <c r="X888" i="2"/>
  <c r="X887" i="2"/>
  <c r="X886" i="2"/>
  <c r="X885" i="2"/>
  <c r="X884" i="2"/>
  <c r="X883" i="2"/>
  <c r="X882" i="2"/>
  <c r="X881" i="2"/>
  <c r="X880" i="2"/>
  <c r="X879" i="2"/>
  <c r="X878" i="2"/>
  <c r="X877" i="2"/>
  <c r="X876" i="2"/>
  <c r="X875" i="2"/>
  <c r="X874" i="2"/>
  <c r="X873" i="2"/>
  <c r="X872" i="2"/>
  <c r="X871" i="2"/>
  <c r="X870" i="2"/>
  <c r="X869" i="2"/>
  <c r="X868" i="2"/>
  <c r="X867" i="2"/>
  <c r="X866" i="2"/>
  <c r="X865" i="2"/>
  <c r="X864" i="2"/>
  <c r="X863" i="2"/>
  <c r="X862" i="2"/>
  <c r="X861" i="2"/>
  <c r="X860" i="2"/>
  <c r="X859" i="2"/>
  <c r="X858" i="2"/>
  <c r="X857" i="2"/>
  <c r="X856" i="2"/>
  <c r="X855" i="2"/>
  <c r="X854" i="2"/>
  <c r="X853" i="2"/>
  <c r="X852" i="2"/>
  <c r="X851" i="2"/>
  <c r="X850" i="2"/>
  <c r="X849" i="2"/>
  <c r="X848" i="2"/>
  <c r="X847" i="2"/>
  <c r="X846" i="2"/>
  <c r="X845" i="2"/>
  <c r="X844" i="2"/>
  <c r="X843" i="2"/>
  <c r="X842" i="2"/>
  <c r="X841" i="2"/>
  <c r="X840" i="2"/>
  <c r="X839" i="2"/>
  <c r="X838" i="2"/>
  <c r="X837" i="2"/>
  <c r="X836" i="2"/>
  <c r="X835" i="2"/>
  <c r="X834" i="2"/>
  <c r="X833" i="2"/>
  <c r="X832" i="2"/>
  <c r="X831" i="2"/>
  <c r="X830" i="2"/>
  <c r="X829" i="2"/>
  <c r="X828" i="2"/>
  <c r="X827" i="2"/>
  <c r="X826" i="2"/>
  <c r="X825" i="2"/>
  <c r="X824" i="2"/>
  <c r="X823" i="2"/>
  <c r="X822" i="2"/>
  <c r="X821" i="2"/>
  <c r="X820" i="2"/>
  <c r="X819" i="2"/>
  <c r="X818" i="2"/>
  <c r="X817" i="2"/>
  <c r="X816" i="2"/>
  <c r="X815" i="2"/>
  <c r="X814" i="2"/>
  <c r="X813" i="2"/>
  <c r="X812" i="2"/>
  <c r="X811" i="2"/>
  <c r="X810" i="2"/>
  <c r="X809" i="2"/>
  <c r="X808" i="2"/>
  <c r="X807" i="2"/>
  <c r="X806" i="2"/>
  <c r="X805" i="2"/>
  <c r="X804" i="2"/>
  <c r="X803" i="2"/>
  <c r="X802" i="2"/>
  <c r="X801" i="2"/>
  <c r="X800" i="2"/>
  <c r="X799" i="2"/>
  <c r="X798" i="2"/>
  <c r="X797" i="2"/>
  <c r="X796" i="2"/>
  <c r="X795" i="2"/>
  <c r="X794" i="2"/>
  <c r="X793" i="2"/>
  <c r="X792" i="2"/>
  <c r="X791" i="2"/>
  <c r="X790" i="2"/>
  <c r="X789" i="2"/>
  <c r="X788" i="2"/>
  <c r="X787" i="2"/>
  <c r="X786" i="2"/>
  <c r="X785" i="2"/>
  <c r="X784" i="2"/>
  <c r="X783" i="2"/>
  <c r="X782" i="2"/>
  <c r="X781" i="2"/>
  <c r="X780" i="2"/>
  <c r="X779" i="2"/>
  <c r="X778" i="2"/>
  <c r="X777" i="2"/>
  <c r="X776" i="2"/>
  <c r="X775" i="2"/>
  <c r="X774" i="2"/>
  <c r="X773" i="2"/>
  <c r="X772" i="2"/>
  <c r="X771" i="2"/>
  <c r="X770" i="2"/>
  <c r="X769" i="2"/>
  <c r="X768" i="2"/>
  <c r="X767" i="2"/>
  <c r="X766" i="2"/>
  <c r="X765" i="2"/>
  <c r="X764" i="2"/>
  <c r="X763" i="2"/>
  <c r="X762" i="2"/>
  <c r="X761" i="2"/>
  <c r="X760" i="2"/>
  <c r="X759" i="2"/>
  <c r="X758" i="2"/>
  <c r="X757" i="2"/>
  <c r="X756" i="2"/>
  <c r="X755" i="2"/>
  <c r="X754" i="2"/>
  <c r="X753" i="2"/>
  <c r="X752" i="2"/>
  <c r="X751" i="2"/>
  <c r="X750" i="2"/>
  <c r="X749" i="2"/>
  <c r="X748" i="2"/>
  <c r="X747" i="2"/>
  <c r="X746" i="2"/>
  <c r="X745" i="2"/>
  <c r="X744" i="2"/>
  <c r="X743" i="2"/>
  <c r="X742" i="2"/>
  <c r="X741" i="2"/>
  <c r="X740" i="2"/>
  <c r="X739" i="2"/>
  <c r="X738" i="2"/>
  <c r="X737" i="2"/>
  <c r="X736" i="2"/>
  <c r="X735" i="2"/>
  <c r="X734" i="2"/>
  <c r="X733" i="2"/>
  <c r="X732" i="2"/>
  <c r="X731" i="2"/>
  <c r="X730" i="2"/>
  <c r="X729" i="2"/>
  <c r="X728" i="2"/>
  <c r="X727" i="2"/>
  <c r="X726" i="2"/>
  <c r="X725" i="2"/>
  <c r="X724" i="2"/>
  <c r="X723" i="2"/>
  <c r="X722" i="2"/>
  <c r="X721" i="2"/>
  <c r="X720" i="2"/>
  <c r="X719" i="2"/>
  <c r="X718" i="2"/>
  <c r="X717" i="2"/>
  <c r="X716" i="2"/>
  <c r="X715" i="2"/>
  <c r="X714" i="2"/>
  <c r="X713" i="2"/>
  <c r="X712" i="2"/>
  <c r="X711" i="2"/>
  <c r="X710" i="2"/>
  <c r="X709" i="2"/>
  <c r="X708" i="2"/>
  <c r="X707" i="2"/>
  <c r="X706" i="2"/>
  <c r="X705" i="2"/>
  <c r="X704" i="2"/>
  <c r="X703" i="2"/>
  <c r="X702" i="2"/>
  <c r="X701" i="2"/>
  <c r="X700" i="2"/>
  <c r="X699" i="2"/>
  <c r="X698" i="2"/>
  <c r="X697" i="2"/>
  <c r="X696" i="2"/>
  <c r="X695" i="2"/>
  <c r="X694" i="2"/>
  <c r="X693" i="2"/>
  <c r="X692" i="2"/>
  <c r="X691" i="2"/>
  <c r="X690" i="2"/>
  <c r="X689" i="2"/>
  <c r="X688" i="2"/>
  <c r="X687" i="2"/>
  <c r="X686" i="2"/>
  <c r="X685" i="2"/>
  <c r="X684" i="2"/>
  <c r="X683" i="2"/>
  <c r="X682" i="2"/>
  <c r="X681" i="2"/>
  <c r="X680" i="2"/>
  <c r="X679" i="2"/>
  <c r="X678" i="2"/>
  <c r="X677" i="2"/>
  <c r="X676" i="2"/>
  <c r="X675" i="2"/>
  <c r="X674" i="2"/>
  <c r="X673" i="2"/>
  <c r="X672" i="2"/>
  <c r="X671" i="2"/>
  <c r="X670" i="2"/>
  <c r="X669" i="2"/>
  <c r="X668" i="2"/>
  <c r="X667" i="2"/>
  <c r="X666" i="2"/>
  <c r="X665" i="2"/>
  <c r="X664" i="2"/>
  <c r="X663" i="2"/>
  <c r="X662" i="2"/>
  <c r="X661" i="2"/>
  <c r="X660" i="2"/>
  <c r="X659" i="2"/>
  <c r="X658" i="2"/>
  <c r="X657" i="2"/>
  <c r="X656" i="2"/>
  <c r="X655" i="2"/>
  <c r="X654" i="2"/>
  <c r="X653" i="2"/>
  <c r="X652" i="2"/>
  <c r="X651" i="2"/>
  <c r="X650" i="2"/>
  <c r="X649" i="2"/>
  <c r="X648" i="2"/>
  <c r="X647" i="2"/>
  <c r="X646" i="2"/>
  <c r="X645" i="2"/>
  <c r="X644" i="2"/>
  <c r="X643" i="2"/>
  <c r="X642" i="2"/>
  <c r="X641" i="2"/>
  <c r="X640" i="2"/>
  <c r="X639" i="2"/>
  <c r="X638" i="2"/>
  <c r="X637" i="2"/>
  <c r="X636" i="2"/>
  <c r="X635" i="2"/>
  <c r="X634" i="2"/>
  <c r="X633" i="2"/>
  <c r="X632" i="2"/>
  <c r="X631" i="2"/>
  <c r="X630" i="2"/>
  <c r="X629" i="2"/>
  <c r="X628" i="2"/>
  <c r="X627" i="2"/>
  <c r="X626" i="2"/>
  <c r="X625" i="2"/>
  <c r="X624" i="2"/>
  <c r="X623" i="2"/>
  <c r="X622" i="2"/>
  <c r="X621" i="2"/>
  <c r="X620" i="2"/>
  <c r="X619" i="2"/>
  <c r="X618" i="2"/>
  <c r="X617" i="2"/>
  <c r="X616" i="2"/>
  <c r="X615" i="2"/>
  <c r="X614" i="2"/>
  <c r="X613" i="2"/>
  <c r="X612" i="2"/>
  <c r="X611" i="2"/>
  <c r="X610" i="2"/>
  <c r="X609" i="2"/>
  <c r="X608" i="2"/>
  <c r="X607" i="2"/>
  <c r="X606" i="2"/>
  <c r="X605" i="2"/>
  <c r="X604" i="2"/>
  <c r="X603" i="2"/>
  <c r="X602" i="2"/>
  <c r="X601" i="2"/>
  <c r="X600" i="2"/>
  <c r="X599" i="2"/>
  <c r="X598" i="2"/>
  <c r="X597" i="2"/>
  <c r="X596" i="2"/>
  <c r="X595" i="2"/>
  <c r="X594" i="2"/>
  <c r="X593" i="2"/>
  <c r="X592" i="2"/>
  <c r="X591" i="2"/>
  <c r="X590" i="2"/>
  <c r="X589" i="2"/>
  <c r="X588" i="2"/>
  <c r="X587" i="2"/>
  <c r="X586" i="2"/>
  <c r="X585" i="2"/>
  <c r="X584" i="2"/>
  <c r="X583" i="2"/>
  <c r="X582" i="2"/>
  <c r="X581" i="2"/>
  <c r="X580" i="2"/>
  <c r="X579" i="2"/>
  <c r="X578" i="2"/>
  <c r="X577" i="2"/>
  <c r="X576" i="2"/>
  <c r="X575" i="2"/>
  <c r="X574" i="2"/>
  <c r="X573" i="2"/>
  <c r="X572" i="2"/>
  <c r="X571" i="2"/>
  <c r="X570" i="2"/>
  <c r="X569" i="2"/>
  <c r="X568" i="2"/>
  <c r="X567" i="2"/>
  <c r="X566" i="2"/>
  <c r="X565" i="2"/>
  <c r="X564" i="2"/>
  <c r="X563" i="2"/>
  <c r="X562" i="2"/>
  <c r="X561" i="2"/>
  <c r="X560" i="2"/>
  <c r="X559" i="2"/>
  <c r="X558" i="2"/>
  <c r="X557" i="2"/>
  <c r="X556" i="2"/>
  <c r="X555" i="2"/>
  <c r="X554" i="2"/>
  <c r="X553" i="2"/>
  <c r="X552" i="2"/>
  <c r="X551" i="2"/>
  <c r="X550" i="2"/>
  <c r="X549" i="2"/>
  <c r="X548" i="2"/>
  <c r="X547" i="2"/>
  <c r="X546" i="2"/>
  <c r="X545" i="2"/>
  <c r="X544" i="2"/>
  <c r="X543" i="2"/>
  <c r="X542" i="2"/>
  <c r="X541" i="2"/>
  <c r="X540" i="2"/>
  <c r="X539" i="2"/>
  <c r="X538" i="2"/>
  <c r="X537" i="2"/>
  <c r="X536" i="2"/>
  <c r="X535" i="2"/>
  <c r="X534" i="2"/>
  <c r="X533" i="2"/>
  <c r="X532" i="2"/>
  <c r="X531" i="2"/>
  <c r="X530" i="2"/>
  <c r="X529" i="2"/>
  <c r="X528" i="2"/>
  <c r="X527" i="2"/>
  <c r="X526" i="2"/>
  <c r="X525" i="2"/>
  <c r="X524" i="2"/>
  <c r="X523" i="2"/>
  <c r="X522" i="2"/>
  <c r="X521" i="2"/>
  <c r="X520" i="2"/>
  <c r="X519" i="2"/>
  <c r="X518" i="2"/>
  <c r="X517" i="2"/>
  <c r="X516" i="2"/>
  <c r="X515" i="2"/>
  <c r="X514" i="2"/>
  <c r="X513" i="2"/>
  <c r="X512" i="2"/>
  <c r="X511" i="2"/>
  <c r="X510" i="2"/>
  <c r="X509" i="2"/>
  <c r="X508" i="2"/>
  <c r="X507" i="2"/>
  <c r="X506" i="2"/>
  <c r="X505" i="2"/>
  <c r="X504" i="2"/>
  <c r="X503" i="2"/>
  <c r="X502" i="2"/>
  <c r="X501" i="2"/>
  <c r="X500" i="2"/>
  <c r="X499" i="2"/>
  <c r="X498" i="2"/>
  <c r="X497" i="2"/>
  <c r="X496" i="2"/>
  <c r="X495" i="2"/>
  <c r="X494" i="2"/>
  <c r="X493" i="2"/>
  <c r="X492" i="2"/>
  <c r="X491" i="2"/>
  <c r="X490" i="2"/>
  <c r="X489" i="2"/>
  <c r="X488" i="2"/>
  <c r="X487" i="2"/>
  <c r="X486" i="2"/>
  <c r="X485" i="2"/>
  <c r="X484" i="2"/>
  <c r="X483" i="2"/>
  <c r="X482" i="2"/>
  <c r="X481" i="2"/>
  <c r="X480" i="2"/>
  <c r="X479" i="2"/>
  <c r="X478" i="2"/>
  <c r="X477" i="2"/>
  <c r="X476" i="2"/>
  <c r="X475" i="2"/>
  <c r="X474" i="2"/>
  <c r="X473" i="2"/>
  <c r="X472" i="2"/>
  <c r="X471" i="2"/>
  <c r="X470" i="2"/>
  <c r="X469" i="2"/>
  <c r="X468" i="2"/>
  <c r="X467" i="2"/>
  <c r="X466" i="2"/>
  <c r="X465" i="2"/>
  <c r="X464" i="2"/>
  <c r="X463" i="2"/>
  <c r="X462" i="2"/>
  <c r="X461" i="2"/>
  <c r="X460" i="2"/>
  <c r="X459" i="2"/>
  <c r="X458" i="2"/>
  <c r="X457" i="2"/>
  <c r="X456" i="2"/>
  <c r="X455" i="2"/>
  <c r="X454" i="2"/>
  <c r="X453" i="2"/>
  <c r="X452" i="2"/>
  <c r="X451" i="2"/>
  <c r="X450" i="2"/>
  <c r="X449" i="2"/>
  <c r="X448" i="2"/>
  <c r="X447" i="2"/>
  <c r="X446" i="2"/>
  <c r="X445" i="2"/>
  <c r="X444" i="2"/>
  <c r="X443" i="2"/>
  <c r="X442" i="2"/>
  <c r="X441" i="2"/>
  <c r="X440" i="2"/>
  <c r="X439" i="2"/>
  <c r="X438" i="2"/>
  <c r="X437" i="2"/>
  <c r="X436" i="2"/>
  <c r="X435" i="2"/>
  <c r="X434" i="2"/>
  <c r="X433" i="2"/>
  <c r="X432" i="2"/>
  <c r="X431" i="2"/>
  <c r="X430" i="2"/>
  <c r="X429" i="2"/>
  <c r="X428" i="2"/>
  <c r="X427" i="2"/>
  <c r="X426" i="2"/>
  <c r="X425" i="2"/>
  <c r="X424" i="2"/>
  <c r="X423" i="2"/>
  <c r="X422" i="2"/>
  <c r="X421" i="2"/>
  <c r="X420" i="2"/>
  <c r="X419" i="2"/>
  <c r="X418" i="2"/>
  <c r="X417" i="2"/>
  <c r="X416" i="2"/>
  <c r="X415" i="2"/>
  <c r="X414" i="2"/>
  <c r="X413" i="2"/>
  <c r="X412" i="2"/>
  <c r="X411" i="2"/>
  <c r="X410" i="2"/>
  <c r="X409" i="2"/>
  <c r="X408" i="2"/>
  <c r="X407" i="2"/>
  <c r="X406" i="2"/>
  <c r="X405" i="2"/>
  <c r="X404" i="2"/>
  <c r="X403" i="2"/>
  <c r="X402" i="2"/>
  <c r="X401" i="2"/>
  <c r="X400" i="2"/>
  <c r="X399" i="2"/>
  <c r="X398" i="2"/>
  <c r="X397" i="2"/>
  <c r="X396" i="2"/>
  <c r="X395" i="2"/>
  <c r="X394" i="2"/>
  <c r="X393" i="2"/>
  <c r="X392" i="2"/>
  <c r="X391" i="2"/>
  <c r="X390" i="2"/>
  <c r="X389" i="2"/>
  <c r="X388" i="2"/>
  <c r="X387" i="2"/>
  <c r="X386" i="2"/>
  <c r="X385" i="2"/>
  <c r="X384" i="2"/>
  <c r="X383" i="2"/>
  <c r="X382" i="2"/>
  <c r="X381" i="2"/>
  <c r="X380" i="2"/>
  <c r="X379" i="2"/>
  <c r="X378" i="2"/>
  <c r="X377" i="2"/>
  <c r="X376" i="2"/>
  <c r="X375" i="2"/>
  <c r="X374" i="2"/>
  <c r="X373" i="2"/>
  <c r="X372" i="2"/>
  <c r="X371" i="2"/>
  <c r="X370" i="2"/>
  <c r="X369" i="2"/>
  <c r="X368" i="2"/>
  <c r="X367" i="2"/>
  <c r="X366" i="2"/>
  <c r="X365" i="2"/>
  <c r="X364" i="2"/>
  <c r="X363" i="2"/>
  <c r="X362" i="2"/>
  <c r="X361" i="2"/>
  <c r="X360" i="2"/>
  <c r="X359" i="2"/>
  <c r="X358" i="2"/>
  <c r="X357" i="2"/>
  <c r="X356" i="2"/>
  <c r="X355" i="2"/>
  <c r="X354" i="2"/>
  <c r="X353" i="2"/>
  <c r="X352" i="2"/>
  <c r="X351" i="2"/>
  <c r="X350" i="2"/>
  <c r="X349" i="2"/>
  <c r="X348" i="2"/>
  <c r="X347" i="2"/>
  <c r="X346" i="2"/>
  <c r="X345" i="2"/>
  <c r="X344" i="2"/>
  <c r="X343" i="2"/>
  <c r="X342" i="2"/>
  <c r="X341" i="2"/>
  <c r="X340" i="2"/>
  <c r="X339" i="2"/>
  <c r="X338" i="2"/>
  <c r="X337" i="2"/>
  <c r="X336" i="2"/>
  <c r="X335" i="2"/>
  <c r="X334" i="2"/>
  <c r="X333" i="2"/>
  <c r="X332" i="2"/>
  <c r="X331" i="2"/>
  <c r="X330" i="2"/>
  <c r="X329" i="2"/>
  <c r="X328" i="2"/>
  <c r="X327" i="2"/>
  <c r="X326" i="2"/>
  <c r="X325" i="2"/>
  <c r="X324" i="2"/>
  <c r="X323" i="2"/>
  <c r="X322" i="2"/>
  <c r="X321" i="2"/>
  <c r="X320" i="2"/>
  <c r="X319" i="2"/>
  <c r="X318" i="2"/>
  <c r="X317" i="2"/>
  <c r="X316" i="2"/>
  <c r="X315" i="2"/>
  <c r="X314" i="2"/>
  <c r="X313" i="2"/>
  <c r="X312" i="2"/>
  <c r="X311" i="2"/>
  <c r="X310" i="2"/>
  <c r="X309" i="2"/>
  <c r="X308" i="2"/>
  <c r="X307" i="2"/>
  <c r="X306" i="2"/>
  <c r="X305" i="2"/>
  <c r="X304" i="2"/>
  <c r="X303" i="2"/>
  <c r="X302" i="2"/>
  <c r="X301" i="2"/>
  <c r="X300" i="2"/>
  <c r="X299" i="2"/>
  <c r="X298" i="2"/>
  <c r="X297" i="2"/>
  <c r="X296" i="2"/>
  <c r="X295" i="2"/>
  <c r="X294" i="2"/>
  <c r="X293" i="2"/>
  <c r="X292" i="2"/>
  <c r="X291" i="2"/>
  <c r="X290" i="2"/>
  <c r="X289" i="2"/>
  <c r="X288" i="2"/>
  <c r="X287" i="2"/>
  <c r="X286" i="2"/>
  <c r="X285" i="2"/>
  <c r="X284" i="2"/>
  <c r="X283" i="2"/>
  <c r="X282" i="2"/>
  <c r="X281" i="2"/>
  <c r="X280" i="2"/>
  <c r="X279" i="2"/>
  <c r="X278" i="2"/>
  <c r="X277" i="2"/>
  <c r="X276" i="2"/>
  <c r="X275" i="2"/>
  <c r="X274" i="2"/>
  <c r="X273" i="2"/>
  <c r="X272" i="2"/>
  <c r="X271" i="2"/>
  <c r="X270" i="2"/>
  <c r="X269" i="2"/>
  <c r="X268" i="2"/>
  <c r="X267" i="2"/>
  <c r="X266" i="2"/>
  <c r="X265" i="2"/>
  <c r="X264" i="2"/>
  <c r="X263" i="2"/>
  <c r="X262" i="2"/>
  <c r="X261" i="2"/>
  <c r="X260" i="2"/>
  <c r="X259" i="2"/>
  <c r="X258" i="2"/>
  <c r="X257" i="2"/>
  <c r="X256" i="2"/>
  <c r="X255" i="2"/>
  <c r="X254" i="2"/>
  <c r="X253" i="2"/>
  <c r="X252" i="2"/>
  <c r="X251" i="2"/>
  <c r="X250" i="2"/>
  <c r="X249" i="2"/>
  <c r="X248" i="2"/>
  <c r="X247" i="2"/>
  <c r="X246" i="2"/>
  <c r="X245" i="2"/>
  <c r="X244" i="2"/>
  <c r="X243" i="2"/>
  <c r="X242" i="2"/>
  <c r="X241" i="2"/>
  <c r="X240" i="2"/>
  <c r="X239" i="2"/>
  <c r="X238" i="2"/>
  <c r="X237" i="2"/>
  <c r="X236" i="2"/>
  <c r="X235" i="2"/>
  <c r="X234" i="2"/>
  <c r="X233" i="2"/>
  <c r="X232" i="2"/>
  <c r="X231" i="2"/>
  <c r="X230" i="2"/>
  <c r="X229" i="2"/>
  <c r="X228" i="2"/>
  <c r="X227" i="2"/>
  <c r="X226" i="2"/>
  <c r="X225" i="2"/>
  <c r="X224" i="2"/>
  <c r="X223" i="2"/>
  <c r="X222" i="2"/>
  <c r="X221" i="2"/>
  <c r="X220" i="2"/>
  <c r="X219" i="2"/>
  <c r="X218" i="2"/>
  <c r="X217" i="2"/>
  <c r="X216" i="2"/>
  <c r="X215" i="2"/>
  <c r="X214" i="2"/>
  <c r="X213" i="2"/>
  <c r="X212" i="2"/>
  <c r="X211" i="2"/>
  <c r="X210" i="2"/>
  <c r="X209" i="2"/>
  <c r="X208" i="2"/>
  <c r="X207" i="2"/>
  <c r="X206" i="2"/>
  <c r="X205" i="2"/>
  <c r="X204" i="2"/>
  <c r="X203" i="2"/>
  <c r="X202" i="2"/>
  <c r="X201" i="2"/>
  <c r="X200" i="2"/>
  <c r="X199" i="2"/>
  <c r="X198" i="2"/>
  <c r="X197" i="2"/>
  <c r="X196" i="2"/>
  <c r="X195" i="2"/>
  <c r="X194" i="2"/>
  <c r="X193" i="2"/>
  <c r="X192" i="2"/>
  <c r="X191" i="2"/>
  <c r="X190" i="2"/>
  <c r="X189" i="2"/>
  <c r="X188" i="2"/>
  <c r="X187" i="2"/>
  <c r="X186" i="2"/>
  <c r="X185" i="2"/>
  <c r="X184" i="2"/>
  <c r="X183" i="2"/>
  <c r="X182" i="2"/>
  <c r="X181" i="2"/>
  <c r="X180" i="2"/>
  <c r="X179" i="2"/>
  <c r="X178" i="2"/>
  <c r="X177" i="2"/>
  <c r="X176" i="2"/>
  <c r="X175" i="2"/>
  <c r="X174" i="2"/>
  <c r="X173" i="2"/>
  <c r="X172" i="2"/>
  <c r="X171" i="2"/>
  <c r="X170" i="2"/>
  <c r="X169" i="2"/>
  <c r="X168" i="2"/>
  <c r="X167" i="2"/>
  <c r="X166" i="2"/>
  <c r="X165" i="2"/>
  <c r="X164" i="2"/>
  <c r="X163" i="2"/>
  <c r="X162" i="2"/>
  <c r="X161" i="2"/>
  <c r="X160" i="2"/>
  <c r="X159" i="2"/>
  <c r="X158" i="2"/>
  <c r="X157" i="2"/>
  <c r="X156" i="2"/>
  <c r="X155" i="2"/>
  <c r="X154" i="2"/>
  <c r="X153" i="2"/>
  <c r="X152" i="2"/>
  <c r="X151" i="2"/>
  <c r="X150" i="2"/>
  <c r="X149" i="2"/>
  <c r="X148" i="2"/>
  <c r="X147" i="2"/>
  <c r="X146" i="2"/>
  <c r="X145" i="2"/>
  <c r="X144" i="2"/>
  <c r="X143" i="2"/>
  <c r="X142" i="2"/>
  <c r="X141" i="2"/>
  <c r="X140" i="2"/>
  <c r="X139" i="2"/>
  <c r="X138" i="2"/>
  <c r="X137" i="2"/>
  <c r="X136" i="2"/>
  <c r="X135" i="2"/>
  <c r="X134" i="2"/>
  <c r="X133" i="2"/>
  <c r="X132" i="2"/>
  <c r="X131" i="2"/>
  <c r="X130" i="2"/>
  <c r="X129" i="2"/>
  <c r="X128" i="2"/>
  <c r="X127" i="2"/>
  <c r="X126" i="2"/>
  <c r="X125" i="2"/>
  <c r="X124" i="2"/>
  <c r="X123" i="2"/>
  <c r="X122" i="2"/>
  <c r="X121" i="2"/>
  <c r="X120" i="2"/>
  <c r="X119" i="2"/>
  <c r="X118" i="2"/>
  <c r="X117" i="2"/>
  <c r="X116" i="2"/>
  <c r="X115" i="2"/>
  <c r="X114" i="2"/>
  <c r="X113" i="2"/>
  <c r="X112" i="2"/>
  <c r="X111" i="2"/>
  <c r="X110" i="2"/>
  <c r="X109" i="2"/>
  <c r="X108" i="2"/>
  <c r="X107" i="2"/>
  <c r="X106" i="2"/>
  <c r="X105" i="2"/>
  <c r="X104" i="2"/>
  <c r="X103" i="2"/>
  <c r="X102" i="2"/>
  <c r="X101" i="2"/>
  <c r="X100" i="2"/>
  <c r="X99" i="2"/>
  <c r="X98" i="2"/>
  <c r="X97" i="2"/>
  <c r="X96" i="2"/>
  <c r="X95" i="2"/>
  <c r="X94" i="2"/>
  <c r="X93" i="2"/>
  <c r="X92" i="2"/>
  <c r="X91" i="2"/>
  <c r="X90" i="2"/>
  <c r="X89" i="2"/>
  <c r="X88" i="2"/>
  <c r="X87" i="2"/>
  <c r="X86" i="2"/>
  <c r="X85" i="2"/>
  <c r="X84" i="2"/>
  <c r="X83" i="2"/>
  <c r="X82" i="2"/>
  <c r="X81" i="2"/>
  <c r="X80" i="2"/>
  <c r="X79" i="2"/>
  <c r="X78" i="2"/>
  <c r="X77" i="2"/>
  <c r="X76" i="2"/>
  <c r="X75" i="2"/>
  <c r="X74" i="2"/>
  <c r="X73" i="2"/>
  <c r="X72" i="2"/>
  <c r="X71" i="2"/>
  <c r="X70" i="2"/>
  <c r="X69" i="2"/>
  <c r="X68" i="2"/>
  <c r="X67" i="2"/>
  <c r="X66" i="2"/>
  <c r="X65" i="2"/>
  <c r="X64" i="2"/>
  <c r="X63" i="2"/>
  <c r="X62" i="2"/>
  <c r="X61" i="2"/>
  <c r="X60" i="2"/>
  <c r="X59" i="2"/>
  <c r="X58" i="2"/>
  <c r="X57" i="2"/>
  <c r="X56" i="2"/>
  <c r="X55" i="2"/>
  <c r="X54" i="2"/>
  <c r="X53" i="2"/>
  <c r="X52" i="2"/>
  <c r="X51" i="2"/>
  <c r="X50" i="2"/>
  <c r="X49" i="2"/>
  <c r="X48" i="2"/>
  <c r="X47" i="2"/>
  <c r="X46" i="2"/>
  <c r="X45" i="2"/>
  <c r="X44" i="2"/>
  <c r="X43" i="2"/>
  <c r="X42" i="2"/>
  <c r="X41" i="2"/>
  <c r="X40" i="2"/>
  <c r="X39" i="2"/>
  <c r="X38" i="2"/>
  <c r="X37" i="2"/>
  <c r="X36" i="2"/>
  <c r="X35" i="2"/>
  <c r="X34" i="2"/>
  <c r="X33" i="2"/>
  <c r="X32" i="2"/>
  <c r="X31" i="2"/>
  <c r="X30" i="2"/>
  <c r="X29" i="2"/>
  <c r="X28" i="2"/>
  <c r="X27" i="2"/>
  <c r="X26" i="2"/>
  <c r="X25" i="2"/>
  <c r="X24" i="2"/>
  <c r="X23" i="2"/>
  <c r="X22" i="2"/>
  <c r="X21" i="2"/>
  <c r="X20" i="2"/>
  <c r="X19" i="2"/>
  <c r="X18" i="2"/>
  <c r="X17" i="2"/>
  <c r="X16" i="2"/>
  <c r="X15" i="2"/>
  <c r="X14" i="2"/>
  <c r="X13" i="2"/>
  <c r="X12" i="2"/>
  <c r="X11" i="2"/>
  <c r="X10" i="2"/>
  <c r="X9" i="2"/>
  <c r="X8" i="2"/>
  <c r="X7" i="2"/>
  <c r="X6" i="2"/>
  <c r="X5" i="2"/>
  <c r="X3" i="2"/>
  <c r="X4" i="2"/>
  <c r="W1002" i="2"/>
  <c r="W1001" i="2"/>
  <c r="W1000" i="2"/>
  <c r="W999" i="2"/>
  <c r="W998" i="2"/>
  <c r="W997" i="2"/>
  <c r="W996" i="2"/>
  <c r="W995" i="2"/>
  <c r="W994" i="2"/>
  <c r="W993" i="2"/>
  <c r="W992" i="2"/>
  <c r="W991" i="2"/>
  <c r="W990" i="2"/>
  <c r="W989" i="2"/>
  <c r="W988" i="2"/>
  <c r="W987" i="2"/>
  <c r="W986" i="2"/>
  <c r="W985" i="2"/>
  <c r="W984" i="2"/>
  <c r="W983" i="2"/>
  <c r="W982" i="2"/>
  <c r="W981" i="2"/>
  <c r="W980" i="2"/>
  <c r="W979" i="2"/>
  <c r="W978" i="2"/>
  <c r="W977" i="2"/>
  <c r="W976" i="2"/>
  <c r="W975" i="2"/>
  <c r="W974" i="2"/>
  <c r="W973" i="2"/>
  <c r="W972" i="2"/>
  <c r="W971" i="2"/>
  <c r="W970" i="2"/>
  <c r="W969" i="2"/>
  <c r="W968" i="2"/>
  <c r="W967" i="2"/>
  <c r="W966" i="2"/>
  <c r="W965" i="2"/>
  <c r="W964" i="2"/>
  <c r="W963" i="2"/>
  <c r="W962" i="2"/>
  <c r="W961" i="2"/>
  <c r="W960" i="2"/>
  <c r="W959" i="2"/>
  <c r="W958" i="2"/>
  <c r="W957" i="2"/>
  <c r="W956" i="2"/>
  <c r="W955" i="2"/>
  <c r="W954" i="2"/>
  <c r="W953" i="2"/>
  <c r="W952" i="2"/>
  <c r="W951" i="2"/>
  <c r="W950" i="2"/>
  <c r="W949" i="2"/>
  <c r="W948" i="2"/>
  <c r="W947" i="2"/>
  <c r="W946" i="2"/>
  <c r="W945" i="2"/>
  <c r="W944" i="2"/>
  <c r="W943" i="2"/>
  <c r="W942" i="2"/>
  <c r="W941" i="2"/>
  <c r="W940" i="2"/>
  <c r="W939" i="2"/>
  <c r="W938" i="2"/>
  <c r="W937" i="2"/>
  <c r="W936" i="2"/>
  <c r="W935" i="2"/>
  <c r="W934" i="2"/>
  <c r="W933" i="2"/>
  <c r="W932" i="2"/>
  <c r="W931" i="2"/>
  <c r="W930" i="2"/>
  <c r="W929" i="2"/>
  <c r="W928" i="2"/>
  <c r="W927" i="2"/>
  <c r="W926" i="2"/>
  <c r="W925" i="2"/>
  <c r="W924" i="2"/>
  <c r="W923" i="2"/>
  <c r="W922" i="2"/>
  <c r="W921" i="2"/>
  <c r="W920" i="2"/>
  <c r="W919" i="2"/>
  <c r="W918" i="2"/>
  <c r="W917" i="2"/>
  <c r="W916" i="2"/>
  <c r="W915" i="2"/>
  <c r="W914" i="2"/>
  <c r="W913" i="2"/>
  <c r="W912" i="2"/>
  <c r="W911" i="2"/>
  <c r="W910" i="2"/>
  <c r="W909" i="2"/>
  <c r="W908" i="2"/>
  <c r="W907" i="2"/>
  <c r="W906" i="2"/>
  <c r="W905" i="2"/>
  <c r="W904" i="2"/>
  <c r="W903" i="2"/>
  <c r="W902" i="2"/>
  <c r="W901" i="2"/>
  <c r="W900" i="2"/>
  <c r="W899" i="2"/>
  <c r="W898" i="2"/>
  <c r="W897" i="2"/>
  <c r="W896" i="2"/>
  <c r="W895" i="2"/>
  <c r="W894" i="2"/>
  <c r="W893" i="2"/>
  <c r="W892" i="2"/>
  <c r="W891" i="2"/>
  <c r="W890" i="2"/>
  <c r="W889" i="2"/>
  <c r="W888" i="2"/>
  <c r="W887" i="2"/>
  <c r="W886" i="2"/>
  <c r="W885" i="2"/>
  <c r="W884" i="2"/>
  <c r="W883" i="2"/>
  <c r="W882" i="2"/>
  <c r="W881" i="2"/>
  <c r="W880" i="2"/>
  <c r="W879" i="2"/>
  <c r="W878" i="2"/>
  <c r="W877" i="2"/>
  <c r="W876" i="2"/>
  <c r="W875" i="2"/>
  <c r="W874" i="2"/>
  <c r="W873" i="2"/>
  <c r="W872" i="2"/>
  <c r="W871" i="2"/>
  <c r="W870" i="2"/>
  <c r="W869" i="2"/>
  <c r="W868" i="2"/>
  <c r="W867" i="2"/>
  <c r="W866" i="2"/>
  <c r="W865" i="2"/>
  <c r="W864" i="2"/>
  <c r="W863" i="2"/>
  <c r="W862" i="2"/>
  <c r="W861" i="2"/>
  <c r="W860" i="2"/>
  <c r="W859" i="2"/>
  <c r="W858" i="2"/>
  <c r="W857" i="2"/>
  <c r="W856" i="2"/>
  <c r="W855" i="2"/>
  <c r="W854" i="2"/>
  <c r="W853" i="2"/>
  <c r="W852" i="2"/>
  <c r="W851" i="2"/>
  <c r="W850" i="2"/>
  <c r="W849" i="2"/>
  <c r="W848" i="2"/>
  <c r="W847" i="2"/>
  <c r="W846" i="2"/>
  <c r="W845" i="2"/>
  <c r="W844" i="2"/>
  <c r="W843" i="2"/>
  <c r="W842" i="2"/>
  <c r="W841" i="2"/>
  <c r="W840" i="2"/>
  <c r="W839" i="2"/>
  <c r="W838" i="2"/>
  <c r="W837" i="2"/>
  <c r="W836" i="2"/>
  <c r="W835" i="2"/>
  <c r="W834" i="2"/>
  <c r="W833" i="2"/>
  <c r="W832" i="2"/>
  <c r="W831" i="2"/>
  <c r="W830" i="2"/>
  <c r="W829" i="2"/>
  <c r="W828" i="2"/>
  <c r="W827" i="2"/>
  <c r="W826" i="2"/>
  <c r="W825" i="2"/>
  <c r="W824" i="2"/>
  <c r="W823" i="2"/>
  <c r="W822" i="2"/>
  <c r="W821" i="2"/>
  <c r="W820" i="2"/>
  <c r="W819" i="2"/>
  <c r="W818" i="2"/>
  <c r="W817" i="2"/>
  <c r="W816" i="2"/>
  <c r="W815" i="2"/>
  <c r="W814" i="2"/>
  <c r="W813" i="2"/>
  <c r="W812" i="2"/>
  <c r="W811" i="2"/>
  <c r="W810" i="2"/>
  <c r="W809" i="2"/>
  <c r="W808" i="2"/>
  <c r="W807" i="2"/>
  <c r="W806" i="2"/>
  <c r="W805" i="2"/>
  <c r="W804" i="2"/>
  <c r="W803" i="2"/>
  <c r="W802" i="2"/>
  <c r="W801" i="2"/>
  <c r="W800" i="2"/>
  <c r="W799" i="2"/>
  <c r="W798" i="2"/>
  <c r="W797" i="2"/>
  <c r="W796" i="2"/>
  <c r="W795" i="2"/>
  <c r="W794" i="2"/>
  <c r="W793" i="2"/>
  <c r="W792" i="2"/>
  <c r="W791" i="2"/>
  <c r="W790" i="2"/>
  <c r="W789" i="2"/>
  <c r="W788" i="2"/>
  <c r="W787" i="2"/>
  <c r="W786" i="2"/>
  <c r="W785" i="2"/>
  <c r="W784" i="2"/>
  <c r="W783" i="2"/>
  <c r="W782" i="2"/>
  <c r="W781" i="2"/>
  <c r="W780" i="2"/>
  <c r="W779" i="2"/>
  <c r="W778" i="2"/>
  <c r="W777" i="2"/>
  <c r="W776" i="2"/>
  <c r="W775" i="2"/>
  <c r="W774" i="2"/>
  <c r="W773" i="2"/>
  <c r="W772" i="2"/>
  <c r="W771" i="2"/>
  <c r="W770" i="2"/>
  <c r="W769" i="2"/>
  <c r="W768" i="2"/>
  <c r="W767" i="2"/>
  <c r="W766" i="2"/>
  <c r="W765" i="2"/>
  <c r="W764" i="2"/>
  <c r="W763" i="2"/>
  <c r="W762" i="2"/>
  <c r="W761" i="2"/>
  <c r="W760" i="2"/>
  <c r="W759" i="2"/>
  <c r="W758" i="2"/>
  <c r="W757" i="2"/>
  <c r="W756" i="2"/>
  <c r="W755" i="2"/>
  <c r="W754" i="2"/>
  <c r="W753" i="2"/>
  <c r="W752" i="2"/>
  <c r="W751" i="2"/>
  <c r="W750" i="2"/>
  <c r="W749" i="2"/>
  <c r="W748" i="2"/>
  <c r="W747" i="2"/>
  <c r="W746" i="2"/>
  <c r="W745" i="2"/>
  <c r="W744" i="2"/>
  <c r="W743" i="2"/>
  <c r="W742" i="2"/>
  <c r="W741" i="2"/>
  <c r="W740" i="2"/>
  <c r="W739" i="2"/>
  <c r="W738" i="2"/>
  <c r="W737" i="2"/>
  <c r="W736" i="2"/>
  <c r="W735" i="2"/>
  <c r="W734" i="2"/>
  <c r="W733" i="2"/>
  <c r="W732" i="2"/>
  <c r="W731" i="2"/>
  <c r="W730" i="2"/>
  <c r="W729" i="2"/>
  <c r="W728" i="2"/>
  <c r="W727" i="2"/>
  <c r="W726" i="2"/>
  <c r="W725" i="2"/>
  <c r="W724" i="2"/>
  <c r="W723" i="2"/>
  <c r="W722" i="2"/>
  <c r="W721" i="2"/>
  <c r="W720" i="2"/>
  <c r="W719" i="2"/>
  <c r="W718" i="2"/>
  <c r="W717" i="2"/>
  <c r="W716" i="2"/>
  <c r="W715" i="2"/>
  <c r="W714" i="2"/>
  <c r="W713" i="2"/>
  <c r="W712" i="2"/>
  <c r="W711" i="2"/>
  <c r="W710" i="2"/>
  <c r="W709" i="2"/>
  <c r="W708" i="2"/>
  <c r="W707" i="2"/>
  <c r="W706" i="2"/>
  <c r="W705" i="2"/>
  <c r="W704" i="2"/>
  <c r="W703" i="2"/>
  <c r="W702" i="2"/>
  <c r="W701" i="2"/>
  <c r="W700" i="2"/>
  <c r="W699" i="2"/>
  <c r="W698" i="2"/>
  <c r="W697" i="2"/>
  <c r="W696" i="2"/>
  <c r="W695" i="2"/>
  <c r="W694" i="2"/>
  <c r="W693" i="2"/>
  <c r="W692" i="2"/>
  <c r="W691" i="2"/>
  <c r="W690" i="2"/>
  <c r="W689" i="2"/>
  <c r="W688" i="2"/>
  <c r="W687" i="2"/>
  <c r="W686" i="2"/>
  <c r="W685" i="2"/>
  <c r="W684" i="2"/>
  <c r="W683" i="2"/>
  <c r="W682" i="2"/>
  <c r="W681" i="2"/>
  <c r="W680" i="2"/>
  <c r="W679" i="2"/>
  <c r="W678" i="2"/>
  <c r="W677" i="2"/>
  <c r="W676" i="2"/>
  <c r="W675" i="2"/>
  <c r="W674" i="2"/>
  <c r="W673" i="2"/>
  <c r="W672" i="2"/>
  <c r="W671" i="2"/>
  <c r="W670" i="2"/>
  <c r="W669" i="2"/>
  <c r="W668" i="2"/>
  <c r="W667" i="2"/>
  <c r="W666" i="2"/>
  <c r="W665" i="2"/>
  <c r="W664" i="2"/>
  <c r="W663" i="2"/>
  <c r="W662" i="2"/>
  <c r="W661" i="2"/>
  <c r="W660" i="2"/>
  <c r="W659" i="2"/>
  <c r="W658" i="2"/>
  <c r="W657" i="2"/>
  <c r="W656" i="2"/>
  <c r="W655" i="2"/>
  <c r="W654" i="2"/>
  <c r="W653" i="2"/>
  <c r="W652" i="2"/>
  <c r="W651" i="2"/>
  <c r="W650" i="2"/>
  <c r="W649" i="2"/>
  <c r="W648" i="2"/>
  <c r="W647" i="2"/>
  <c r="W646" i="2"/>
  <c r="W645" i="2"/>
  <c r="W644" i="2"/>
  <c r="W643" i="2"/>
  <c r="W642" i="2"/>
  <c r="W641" i="2"/>
  <c r="W640" i="2"/>
  <c r="W639" i="2"/>
  <c r="W638" i="2"/>
  <c r="W637" i="2"/>
  <c r="W636" i="2"/>
  <c r="W635" i="2"/>
  <c r="W634" i="2"/>
  <c r="W633" i="2"/>
  <c r="W632" i="2"/>
  <c r="W631" i="2"/>
  <c r="W630" i="2"/>
  <c r="W629" i="2"/>
  <c r="W628" i="2"/>
  <c r="W627" i="2"/>
  <c r="W626" i="2"/>
  <c r="W625" i="2"/>
  <c r="W624" i="2"/>
  <c r="W623" i="2"/>
  <c r="W622" i="2"/>
  <c r="W621" i="2"/>
  <c r="W620" i="2"/>
  <c r="W619" i="2"/>
  <c r="W618" i="2"/>
  <c r="W617" i="2"/>
  <c r="W616" i="2"/>
  <c r="W615" i="2"/>
  <c r="W614" i="2"/>
  <c r="W613" i="2"/>
  <c r="W612" i="2"/>
  <c r="W611" i="2"/>
  <c r="W610" i="2"/>
  <c r="W609" i="2"/>
  <c r="W608" i="2"/>
  <c r="W607" i="2"/>
  <c r="W606" i="2"/>
  <c r="W605" i="2"/>
  <c r="W604" i="2"/>
  <c r="W603" i="2"/>
  <c r="W602" i="2"/>
  <c r="W601" i="2"/>
  <c r="W600" i="2"/>
  <c r="W599" i="2"/>
  <c r="W598" i="2"/>
  <c r="W597" i="2"/>
  <c r="W596" i="2"/>
  <c r="W595" i="2"/>
  <c r="W594" i="2"/>
  <c r="W593" i="2"/>
  <c r="W592" i="2"/>
  <c r="W591" i="2"/>
  <c r="W590" i="2"/>
  <c r="W589" i="2"/>
  <c r="W588" i="2"/>
  <c r="W587" i="2"/>
  <c r="W586" i="2"/>
  <c r="W585" i="2"/>
  <c r="W584" i="2"/>
  <c r="W583" i="2"/>
  <c r="W582" i="2"/>
  <c r="W581" i="2"/>
  <c r="W580" i="2"/>
  <c r="W579" i="2"/>
  <c r="W578" i="2"/>
  <c r="W577" i="2"/>
  <c r="W576" i="2"/>
  <c r="W575" i="2"/>
  <c r="W574" i="2"/>
  <c r="W573" i="2"/>
  <c r="W572" i="2"/>
  <c r="W571" i="2"/>
  <c r="W570" i="2"/>
  <c r="W569" i="2"/>
  <c r="W568" i="2"/>
  <c r="W567" i="2"/>
  <c r="W566" i="2"/>
  <c r="W565" i="2"/>
  <c r="W564" i="2"/>
  <c r="W563" i="2"/>
  <c r="W562" i="2"/>
  <c r="W561" i="2"/>
  <c r="W560" i="2"/>
  <c r="W559" i="2"/>
  <c r="W558" i="2"/>
  <c r="W557" i="2"/>
  <c r="W556" i="2"/>
  <c r="W555" i="2"/>
  <c r="W554" i="2"/>
  <c r="W553" i="2"/>
  <c r="W552" i="2"/>
  <c r="W551" i="2"/>
  <c r="W550" i="2"/>
  <c r="W549" i="2"/>
  <c r="W548" i="2"/>
  <c r="W547" i="2"/>
  <c r="W546" i="2"/>
  <c r="W545" i="2"/>
  <c r="W544" i="2"/>
  <c r="W543" i="2"/>
  <c r="W542" i="2"/>
  <c r="W541" i="2"/>
  <c r="W540" i="2"/>
  <c r="W539" i="2"/>
  <c r="W538" i="2"/>
  <c r="W537" i="2"/>
  <c r="W536" i="2"/>
  <c r="W535" i="2"/>
  <c r="W534" i="2"/>
  <c r="W533" i="2"/>
  <c r="W532" i="2"/>
  <c r="W531" i="2"/>
  <c r="W530" i="2"/>
  <c r="W529" i="2"/>
  <c r="W528" i="2"/>
  <c r="W527" i="2"/>
  <c r="W526" i="2"/>
  <c r="W525" i="2"/>
  <c r="W524" i="2"/>
  <c r="W523" i="2"/>
  <c r="W522" i="2"/>
  <c r="W521" i="2"/>
  <c r="W520" i="2"/>
  <c r="W519" i="2"/>
  <c r="W518" i="2"/>
  <c r="W517" i="2"/>
  <c r="W516" i="2"/>
  <c r="W515" i="2"/>
  <c r="W514" i="2"/>
  <c r="W513" i="2"/>
  <c r="W512" i="2"/>
  <c r="W511" i="2"/>
  <c r="W510" i="2"/>
  <c r="W509" i="2"/>
  <c r="W508" i="2"/>
  <c r="W507" i="2"/>
  <c r="W506" i="2"/>
  <c r="W505" i="2"/>
  <c r="W504" i="2"/>
  <c r="W503" i="2"/>
  <c r="W502" i="2"/>
  <c r="W501" i="2"/>
  <c r="W500" i="2"/>
  <c r="W499" i="2"/>
  <c r="W498" i="2"/>
  <c r="W497" i="2"/>
  <c r="W496" i="2"/>
  <c r="W495" i="2"/>
  <c r="W494" i="2"/>
  <c r="W493" i="2"/>
  <c r="W492" i="2"/>
  <c r="W491" i="2"/>
  <c r="W490" i="2"/>
  <c r="W489" i="2"/>
  <c r="W488" i="2"/>
  <c r="W487" i="2"/>
  <c r="W486" i="2"/>
  <c r="W485" i="2"/>
  <c r="W484" i="2"/>
  <c r="W483" i="2"/>
  <c r="W482" i="2"/>
  <c r="W481" i="2"/>
  <c r="W480" i="2"/>
  <c r="W479" i="2"/>
  <c r="W478" i="2"/>
  <c r="W477" i="2"/>
  <c r="W476" i="2"/>
  <c r="W475" i="2"/>
  <c r="W474" i="2"/>
  <c r="W473" i="2"/>
  <c r="W472" i="2"/>
  <c r="W471" i="2"/>
  <c r="W470" i="2"/>
  <c r="W469" i="2"/>
  <c r="W468" i="2"/>
  <c r="W467" i="2"/>
  <c r="W466" i="2"/>
  <c r="W465" i="2"/>
  <c r="W464" i="2"/>
  <c r="W463" i="2"/>
  <c r="W462" i="2"/>
  <c r="W461" i="2"/>
  <c r="W460" i="2"/>
  <c r="W459" i="2"/>
  <c r="W458" i="2"/>
  <c r="W457" i="2"/>
  <c r="W456" i="2"/>
  <c r="W455" i="2"/>
  <c r="W454" i="2"/>
  <c r="W453" i="2"/>
  <c r="W452" i="2"/>
  <c r="W451" i="2"/>
  <c r="W450" i="2"/>
  <c r="W449" i="2"/>
  <c r="W448" i="2"/>
  <c r="W447" i="2"/>
  <c r="W446" i="2"/>
  <c r="W445" i="2"/>
  <c r="W444" i="2"/>
  <c r="W443" i="2"/>
  <c r="W442" i="2"/>
  <c r="W441" i="2"/>
  <c r="W440" i="2"/>
  <c r="W439" i="2"/>
  <c r="W438" i="2"/>
  <c r="W437" i="2"/>
  <c r="W436" i="2"/>
  <c r="W435" i="2"/>
  <c r="W434" i="2"/>
  <c r="W433" i="2"/>
  <c r="W432" i="2"/>
  <c r="W431" i="2"/>
  <c r="W430" i="2"/>
  <c r="W429" i="2"/>
  <c r="W428" i="2"/>
  <c r="W427" i="2"/>
  <c r="W426" i="2"/>
  <c r="W425" i="2"/>
  <c r="W424" i="2"/>
  <c r="W423" i="2"/>
  <c r="W422" i="2"/>
  <c r="W421" i="2"/>
  <c r="W420" i="2"/>
  <c r="W419" i="2"/>
  <c r="W418" i="2"/>
  <c r="W417" i="2"/>
  <c r="W416" i="2"/>
  <c r="W415" i="2"/>
  <c r="W414" i="2"/>
  <c r="W413" i="2"/>
  <c r="W412" i="2"/>
  <c r="W411" i="2"/>
  <c r="W410" i="2"/>
  <c r="W409" i="2"/>
  <c r="W408" i="2"/>
  <c r="W407" i="2"/>
  <c r="W406" i="2"/>
  <c r="W405" i="2"/>
  <c r="W404" i="2"/>
  <c r="W403" i="2"/>
  <c r="W402" i="2"/>
  <c r="W401" i="2"/>
  <c r="W400" i="2"/>
  <c r="W399" i="2"/>
  <c r="W398" i="2"/>
  <c r="W397" i="2"/>
  <c r="W396" i="2"/>
  <c r="W395" i="2"/>
  <c r="W394" i="2"/>
  <c r="W393" i="2"/>
  <c r="W392" i="2"/>
  <c r="W391" i="2"/>
  <c r="W390" i="2"/>
  <c r="W389" i="2"/>
  <c r="W388" i="2"/>
  <c r="W387" i="2"/>
  <c r="W386" i="2"/>
  <c r="W385" i="2"/>
  <c r="W384" i="2"/>
  <c r="W383" i="2"/>
  <c r="W382" i="2"/>
  <c r="W381" i="2"/>
  <c r="W380" i="2"/>
  <c r="W379" i="2"/>
  <c r="W378" i="2"/>
  <c r="W377" i="2"/>
  <c r="W376" i="2"/>
  <c r="W375" i="2"/>
  <c r="W374" i="2"/>
  <c r="W373" i="2"/>
  <c r="W372" i="2"/>
  <c r="W371" i="2"/>
  <c r="W370" i="2"/>
  <c r="W369" i="2"/>
  <c r="W368" i="2"/>
  <c r="W367" i="2"/>
  <c r="W366" i="2"/>
  <c r="W365" i="2"/>
  <c r="W364" i="2"/>
  <c r="W363" i="2"/>
  <c r="W362" i="2"/>
  <c r="W361" i="2"/>
  <c r="W360" i="2"/>
  <c r="W359" i="2"/>
  <c r="W358" i="2"/>
  <c r="W357" i="2"/>
  <c r="W356" i="2"/>
  <c r="W355" i="2"/>
  <c r="W354" i="2"/>
  <c r="W353" i="2"/>
  <c r="W352" i="2"/>
  <c r="W351" i="2"/>
  <c r="W350" i="2"/>
  <c r="W349" i="2"/>
  <c r="W348" i="2"/>
  <c r="W347" i="2"/>
  <c r="W346" i="2"/>
  <c r="W345" i="2"/>
  <c r="W344" i="2"/>
  <c r="W343" i="2"/>
  <c r="W342" i="2"/>
  <c r="W341" i="2"/>
  <c r="W340" i="2"/>
  <c r="W339" i="2"/>
  <c r="W338" i="2"/>
  <c r="W337" i="2"/>
  <c r="W336" i="2"/>
  <c r="W335" i="2"/>
  <c r="W334" i="2"/>
  <c r="W333" i="2"/>
  <c r="W332" i="2"/>
  <c r="W331" i="2"/>
  <c r="W330" i="2"/>
  <c r="W329" i="2"/>
  <c r="W328" i="2"/>
  <c r="W327" i="2"/>
  <c r="W326" i="2"/>
  <c r="W325" i="2"/>
  <c r="W324" i="2"/>
  <c r="W323" i="2"/>
  <c r="W322" i="2"/>
  <c r="W321" i="2"/>
  <c r="W320" i="2"/>
  <c r="W319" i="2"/>
  <c r="W318" i="2"/>
  <c r="W317" i="2"/>
  <c r="W316" i="2"/>
  <c r="W315" i="2"/>
  <c r="W314" i="2"/>
  <c r="W313" i="2"/>
  <c r="W312" i="2"/>
  <c r="W311" i="2"/>
  <c r="W310" i="2"/>
  <c r="W309" i="2"/>
  <c r="W308" i="2"/>
  <c r="W307" i="2"/>
  <c r="W306" i="2"/>
  <c r="W305" i="2"/>
  <c r="W304" i="2"/>
  <c r="W303" i="2"/>
  <c r="W302" i="2"/>
  <c r="W301" i="2"/>
  <c r="W300" i="2"/>
  <c r="W299" i="2"/>
  <c r="W298" i="2"/>
  <c r="W297" i="2"/>
  <c r="W296" i="2"/>
  <c r="W295" i="2"/>
  <c r="W294" i="2"/>
  <c r="W293" i="2"/>
  <c r="W292" i="2"/>
  <c r="W291" i="2"/>
  <c r="W290" i="2"/>
  <c r="W289" i="2"/>
  <c r="W288" i="2"/>
  <c r="W287" i="2"/>
  <c r="W286" i="2"/>
  <c r="W285" i="2"/>
  <c r="W284" i="2"/>
  <c r="W283" i="2"/>
  <c r="W282" i="2"/>
  <c r="W281" i="2"/>
  <c r="W280" i="2"/>
  <c r="W279" i="2"/>
  <c r="W278" i="2"/>
  <c r="W277" i="2"/>
  <c r="W276" i="2"/>
  <c r="W275" i="2"/>
  <c r="W274" i="2"/>
  <c r="W273" i="2"/>
  <c r="W272" i="2"/>
  <c r="W271" i="2"/>
  <c r="W270" i="2"/>
  <c r="W269" i="2"/>
  <c r="W268" i="2"/>
  <c r="W267" i="2"/>
  <c r="W266" i="2"/>
  <c r="W265" i="2"/>
  <c r="W264" i="2"/>
  <c r="W263" i="2"/>
  <c r="W262" i="2"/>
  <c r="W261" i="2"/>
  <c r="W260" i="2"/>
  <c r="W259" i="2"/>
  <c r="W258" i="2"/>
  <c r="W257" i="2"/>
  <c r="W256" i="2"/>
  <c r="W255" i="2"/>
  <c r="W254" i="2"/>
  <c r="W253" i="2"/>
  <c r="W252" i="2"/>
  <c r="W251" i="2"/>
  <c r="W250" i="2"/>
  <c r="W249" i="2"/>
  <c r="W248" i="2"/>
  <c r="W247" i="2"/>
  <c r="W246" i="2"/>
  <c r="W245" i="2"/>
  <c r="W244" i="2"/>
  <c r="W243" i="2"/>
  <c r="W242" i="2"/>
  <c r="W241" i="2"/>
  <c r="W240" i="2"/>
  <c r="W239" i="2"/>
  <c r="W238" i="2"/>
  <c r="W237" i="2"/>
  <c r="W236" i="2"/>
  <c r="W235" i="2"/>
  <c r="W234" i="2"/>
  <c r="W233" i="2"/>
  <c r="W232" i="2"/>
  <c r="W231" i="2"/>
  <c r="W230" i="2"/>
  <c r="W229" i="2"/>
  <c r="W228" i="2"/>
  <c r="W227" i="2"/>
  <c r="W226" i="2"/>
  <c r="W225" i="2"/>
  <c r="W224" i="2"/>
  <c r="W223" i="2"/>
  <c r="W222" i="2"/>
  <c r="W221" i="2"/>
  <c r="W220" i="2"/>
  <c r="W219" i="2"/>
  <c r="W218" i="2"/>
  <c r="W217" i="2"/>
  <c r="W216" i="2"/>
  <c r="W215" i="2"/>
  <c r="W214" i="2"/>
  <c r="W213" i="2"/>
  <c r="W212" i="2"/>
  <c r="W211" i="2"/>
  <c r="W210" i="2"/>
  <c r="W209" i="2"/>
  <c r="W208" i="2"/>
  <c r="W207" i="2"/>
  <c r="W206" i="2"/>
  <c r="W205" i="2"/>
  <c r="W204" i="2"/>
  <c r="W203" i="2"/>
  <c r="W202" i="2"/>
  <c r="W201" i="2"/>
  <c r="W200" i="2"/>
  <c r="W199" i="2"/>
  <c r="W198" i="2"/>
  <c r="W197" i="2"/>
  <c r="W196" i="2"/>
  <c r="W195" i="2"/>
  <c r="W194" i="2"/>
  <c r="W193" i="2"/>
  <c r="W192" i="2"/>
  <c r="W191" i="2"/>
  <c r="W190" i="2"/>
  <c r="W189" i="2"/>
  <c r="W188" i="2"/>
  <c r="W187" i="2"/>
  <c r="W186" i="2"/>
  <c r="W185" i="2"/>
  <c r="W184" i="2"/>
  <c r="W183" i="2"/>
  <c r="W182" i="2"/>
  <c r="W181" i="2"/>
  <c r="W180" i="2"/>
  <c r="W179" i="2"/>
  <c r="W178" i="2"/>
  <c r="W177" i="2"/>
  <c r="W176" i="2"/>
  <c r="W175" i="2"/>
  <c r="W174" i="2"/>
  <c r="W173" i="2"/>
  <c r="W172" i="2"/>
  <c r="W171" i="2"/>
  <c r="W170" i="2"/>
  <c r="W169" i="2"/>
  <c r="W168" i="2"/>
  <c r="W167" i="2"/>
  <c r="W166" i="2"/>
  <c r="W165" i="2"/>
  <c r="W164" i="2"/>
  <c r="W163" i="2"/>
  <c r="W162" i="2"/>
  <c r="W161" i="2"/>
  <c r="W160" i="2"/>
  <c r="W159" i="2"/>
  <c r="W158" i="2"/>
  <c r="W157" i="2"/>
  <c r="W156" i="2"/>
  <c r="W155" i="2"/>
  <c r="W154" i="2"/>
  <c r="W153" i="2"/>
  <c r="W152" i="2"/>
  <c r="W151" i="2"/>
  <c r="W150" i="2"/>
  <c r="W149" i="2"/>
  <c r="W148" i="2"/>
  <c r="W147" i="2"/>
  <c r="W146" i="2"/>
  <c r="W145" i="2"/>
  <c r="W144" i="2"/>
  <c r="W143" i="2"/>
  <c r="W142" i="2"/>
  <c r="W141" i="2"/>
  <c r="W140" i="2"/>
  <c r="W139" i="2"/>
  <c r="W138" i="2"/>
  <c r="W137" i="2"/>
  <c r="W136" i="2"/>
  <c r="W135" i="2"/>
  <c r="W134" i="2"/>
  <c r="W133" i="2"/>
  <c r="W132" i="2"/>
  <c r="W131" i="2"/>
  <c r="W130" i="2"/>
  <c r="W129" i="2"/>
  <c r="W128" i="2"/>
  <c r="W127" i="2"/>
  <c r="W126" i="2"/>
  <c r="W125" i="2"/>
  <c r="W124" i="2"/>
  <c r="W123" i="2"/>
  <c r="W122" i="2"/>
  <c r="W121" i="2"/>
  <c r="W120" i="2"/>
  <c r="W119" i="2"/>
  <c r="W118" i="2"/>
  <c r="W117" i="2"/>
  <c r="W116" i="2"/>
  <c r="W115" i="2"/>
  <c r="W114" i="2"/>
  <c r="W113" i="2"/>
  <c r="W112" i="2"/>
  <c r="W111" i="2"/>
  <c r="W110" i="2"/>
  <c r="W109" i="2"/>
  <c r="W108" i="2"/>
  <c r="W107" i="2"/>
  <c r="W106" i="2"/>
  <c r="W105" i="2"/>
  <c r="W104" i="2"/>
  <c r="W103" i="2"/>
  <c r="W102" i="2"/>
  <c r="W101" i="2"/>
  <c r="W100" i="2"/>
  <c r="W99" i="2"/>
  <c r="W98" i="2"/>
  <c r="W97" i="2"/>
  <c r="W96" i="2"/>
  <c r="W95" i="2"/>
  <c r="W94" i="2"/>
  <c r="W93" i="2"/>
  <c r="W92" i="2"/>
  <c r="W91" i="2"/>
  <c r="W90" i="2"/>
  <c r="W89" i="2"/>
  <c r="W88" i="2"/>
  <c r="W87" i="2"/>
  <c r="W86" i="2"/>
  <c r="W85" i="2"/>
  <c r="W84" i="2"/>
  <c r="W83" i="2"/>
  <c r="W82" i="2"/>
  <c r="W81" i="2"/>
  <c r="W80" i="2"/>
  <c r="W79" i="2"/>
  <c r="W78" i="2"/>
  <c r="W77" i="2"/>
  <c r="W76" i="2"/>
  <c r="W75" i="2"/>
  <c r="W74" i="2"/>
  <c r="W73" i="2"/>
  <c r="W72" i="2"/>
  <c r="W71" i="2"/>
  <c r="W70" i="2"/>
  <c r="W69" i="2"/>
  <c r="W68" i="2"/>
  <c r="W67" i="2"/>
  <c r="W66" i="2"/>
  <c r="W65" i="2"/>
  <c r="W64" i="2"/>
  <c r="W63" i="2"/>
  <c r="W62" i="2"/>
  <c r="W61" i="2"/>
  <c r="W60" i="2"/>
  <c r="W59" i="2"/>
  <c r="W58" i="2"/>
  <c r="W57" i="2"/>
  <c r="W56" i="2"/>
  <c r="W55" i="2"/>
  <c r="W54" i="2"/>
  <c r="W53" i="2"/>
  <c r="W52" i="2"/>
  <c r="W51" i="2"/>
  <c r="W50" i="2"/>
  <c r="W49" i="2"/>
  <c r="W48" i="2"/>
  <c r="W47" i="2"/>
  <c r="W46" i="2"/>
  <c r="W45" i="2"/>
  <c r="W44" i="2"/>
  <c r="W43" i="2"/>
  <c r="W42" i="2"/>
  <c r="W41" i="2"/>
  <c r="W40" i="2"/>
  <c r="W39" i="2"/>
  <c r="W38" i="2"/>
  <c r="W37" i="2"/>
  <c r="W36" i="2"/>
  <c r="W35" i="2"/>
  <c r="W34" i="2"/>
  <c r="W33" i="2"/>
  <c r="W32" i="2"/>
  <c r="W31" i="2"/>
  <c r="W30" i="2"/>
  <c r="W29" i="2"/>
  <c r="W28" i="2"/>
  <c r="W27" i="2"/>
  <c r="W26" i="2"/>
  <c r="W25" i="2"/>
  <c r="W24" i="2"/>
  <c r="W23" i="2"/>
  <c r="W22" i="2"/>
  <c r="W21" i="2"/>
  <c r="W20" i="2"/>
  <c r="W19" i="2"/>
  <c r="W18" i="2"/>
  <c r="W17" i="2"/>
  <c r="W16" i="2"/>
  <c r="W15" i="2"/>
  <c r="W14" i="2"/>
  <c r="W13" i="2"/>
  <c r="W12" i="2"/>
  <c r="W11" i="2"/>
  <c r="W10" i="2"/>
  <c r="W9" i="2"/>
  <c r="W8" i="2"/>
  <c r="W7" i="2"/>
  <c r="W5" i="2"/>
  <c r="W4" i="2"/>
  <c r="W3" i="2"/>
  <c r="V1002" i="2"/>
  <c r="V1001" i="2"/>
  <c r="V1000" i="2"/>
  <c r="V999" i="2"/>
  <c r="V998" i="2"/>
  <c r="V997" i="2"/>
  <c r="V996" i="2"/>
  <c r="V995" i="2"/>
  <c r="V994" i="2"/>
  <c r="V993" i="2"/>
  <c r="V992" i="2"/>
  <c r="V991" i="2"/>
  <c r="V990" i="2"/>
  <c r="V989" i="2"/>
  <c r="V988" i="2"/>
  <c r="V987" i="2"/>
  <c r="V986" i="2"/>
  <c r="V985" i="2"/>
  <c r="V984" i="2"/>
  <c r="V983" i="2"/>
  <c r="V982" i="2"/>
  <c r="V981" i="2"/>
  <c r="V980" i="2"/>
  <c r="V979" i="2"/>
  <c r="V978" i="2"/>
  <c r="V977" i="2"/>
  <c r="V976" i="2"/>
  <c r="V975" i="2"/>
  <c r="V974" i="2"/>
  <c r="V973" i="2"/>
  <c r="V972" i="2"/>
  <c r="V971" i="2"/>
  <c r="V970" i="2"/>
  <c r="V969" i="2"/>
  <c r="V968" i="2"/>
  <c r="V967" i="2"/>
  <c r="V966" i="2"/>
  <c r="V965" i="2"/>
  <c r="V964" i="2"/>
  <c r="V963" i="2"/>
  <c r="V962" i="2"/>
  <c r="V961" i="2"/>
  <c r="V960" i="2"/>
  <c r="V959" i="2"/>
  <c r="V958" i="2"/>
  <c r="V957" i="2"/>
  <c r="V956" i="2"/>
  <c r="V955" i="2"/>
  <c r="V954" i="2"/>
  <c r="V953" i="2"/>
  <c r="V952" i="2"/>
  <c r="V951" i="2"/>
  <c r="V950" i="2"/>
  <c r="V949" i="2"/>
  <c r="V948" i="2"/>
  <c r="V947" i="2"/>
  <c r="V946" i="2"/>
  <c r="V945" i="2"/>
  <c r="V944" i="2"/>
  <c r="V943" i="2"/>
  <c r="V942" i="2"/>
  <c r="V941" i="2"/>
  <c r="V940" i="2"/>
  <c r="V939" i="2"/>
  <c r="V938" i="2"/>
  <c r="V937" i="2"/>
  <c r="V936" i="2"/>
  <c r="V935" i="2"/>
  <c r="V934" i="2"/>
  <c r="V933" i="2"/>
  <c r="V932" i="2"/>
  <c r="V931" i="2"/>
  <c r="V930" i="2"/>
  <c r="V929" i="2"/>
  <c r="V928" i="2"/>
  <c r="V927" i="2"/>
  <c r="V926" i="2"/>
  <c r="V925" i="2"/>
  <c r="V924" i="2"/>
  <c r="V923" i="2"/>
  <c r="V922" i="2"/>
  <c r="V921" i="2"/>
  <c r="V920" i="2"/>
  <c r="V919" i="2"/>
  <c r="V918" i="2"/>
  <c r="V917" i="2"/>
  <c r="V916" i="2"/>
  <c r="V915" i="2"/>
  <c r="V914" i="2"/>
  <c r="V913" i="2"/>
  <c r="V912" i="2"/>
  <c r="V911" i="2"/>
  <c r="V910" i="2"/>
  <c r="V909" i="2"/>
  <c r="V908" i="2"/>
  <c r="V907" i="2"/>
  <c r="V906" i="2"/>
  <c r="V905" i="2"/>
  <c r="V904" i="2"/>
  <c r="V903" i="2"/>
  <c r="V902" i="2"/>
  <c r="V901" i="2"/>
  <c r="V900" i="2"/>
  <c r="V899" i="2"/>
  <c r="V898" i="2"/>
  <c r="V897" i="2"/>
  <c r="V896" i="2"/>
  <c r="V895" i="2"/>
  <c r="V894" i="2"/>
  <c r="V893" i="2"/>
  <c r="V892" i="2"/>
  <c r="V891" i="2"/>
  <c r="V890" i="2"/>
  <c r="V889" i="2"/>
  <c r="V888" i="2"/>
  <c r="V887" i="2"/>
  <c r="V886" i="2"/>
  <c r="V885" i="2"/>
  <c r="V884" i="2"/>
  <c r="V883" i="2"/>
  <c r="V882" i="2"/>
  <c r="V881" i="2"/>
  <c r="V880" i="2"/>
  <c r="V879" i="2"/>
  <c r="V878" i="2"/>
  <c r="V877" i="2"/>
  <c r="V876" i="2"/>
  <c r="V875" i="2"/>
  <c r="V874" i="2"/>
  <c r="V873" i="2"/>
  <c r="V872" i="2"/>
  <c r="V871" i="2"/>
  <c r="V870" i="2"/>
  <c r="V869" i="2"/>
  <c r="V868" i="2"/>
  <c r="V867" i="2"/>
  <c r="V866" i="2"/>
  <c r="V865" i="2"/>
  <c r="V864" i="2"/>
  <c r="V863" i="2"/>
  <c r="V862" i="2"/>
  <c r="V861" i="2"/>
  <c r="V860" i="2"/>
  <c r="V859" i="2"/>
  <c r="V858" i="2"/>
  <c r="V857" i="2"/>
  <c r="V856" i="2"/>
  <c r="V855" i="2"/>
  <c r="V854" i="2"/>
  <c r="V853" i="2"/>
  <c r="V852" i="2"/>
  <c r="V851" i="2"/>
  <c r="V850" i="2"/>
  <c r="V849" i="2"/>
  <c r="V848" i="2"/>
  <c r="V847" i="2"/>
  <c r="V846" i="2"/>
  <c r="V845" i="2"/>
  <c r="V844" i="2"/>
  <c r="V843" i="2"/>
  <c r="V842" i="2"/>
  <c r="V841" i="2"/>
  <c r="V840" i="2"/>
  <c r="V839" i="2"/>
  <c r="V838" i="2"/>
  <c r="V837" i="2"/>
  <c r="V836" i="2"/>
  <c r="V835" i="2"/>
  <c r="V834" i="2"/>
  <c r="V833" i="2"/>
  <c r="V832" i="2"/>
  <c r="V831" i="2"/>
  <c r="V830" i="2"/>
  <c r="V829" i="2"/>
  <c r="V828" i="2"/>
  <c r="V827" i="2"/>
  <c r="V826" i="2"/>
  <c r="V825" i="2"/>
  <c r="V824" i="2"/>
  <c r="V823" i="2"/>
  <c r="V822" i="2"/>
  <c r="V821" i="2"/>
  <c r="V820" i="2"/>
  <c r="V819" i="2"/>
  <c r="V818" i="2"/>
  <c r="V817" i="2"/>
  <c r="V816" i="2"/>
  <c r="V815" i="2"/>
  <c r="V814" i="2"/>
  <c r="V813" i="2"/>
  <c r="V812" i="2"/>
  <c r="V811" i="2"/>
  <c r="V810" i="2"/>
  <c r="V809" i="2"/>
  <c r="V808" i="2"/>
  <c r="V807" i="2"/>
  <c r="V806" i="2"/>
  <c r="V805" i="2"/>
  <c r="V804" i="2"/>
  <c r="V803" i="2"/>
  <c r="V802" i="2"/>
  <c r="V801" i="2"/>
  <c r="V800" i="2"/>
  <c r="V799" i="2"/>
  <c r="V798" i="2"/>
  <c r="V797" i="2"/>
  <c r="V796" i="2"/>
  <c r="V795" i="2"/>
  <c r="V794" i="2"/>
  <c r="V793" i="2"/>
  <c r="V792" i="2"/>
  <c r="V791" i="2"/>
  <c r="V790" i="2"/>
  <c r="V789" i="2"/>
  <c r="V788" i="2"/>
  <c r="V787" i="2"/>
  <c r="V786" i="2"/>
  <c r="V785" i="2"/>
  <c r="V784" i="2"/>
  <c r="V783" i="2"/>
  <c r="V782" i="2"/>
  <c r="V781" i="2"/>
  <c r="V780" i="2"/>
  <c r="V779" i="2"/>
  <c r="V778" i="2"/>
  <c r="V777" i="2"/>
  <c r="V776" i="2"/>
  <c r="V775" i="2"/>
  <c r="V774" i="2"/>
  <c r="V773" i="2"/>
  <c r="V772" i="2"/>
  <c r="V771" i="2"/>
  <c r="V770" i="2"/>
  <c r="V769" i="2"/>
  <c r="V768" i="2"/>
  <c r="V767" i="2"/>
  <c r="V766" i="2"/>
  <c r="V765" i="2"/>
  <c r="V764" i="2"/>
  <c r="V763" i="2"/>
  <c r="V762" i="2"/>
  <c r="V761" i="2"/>
  <c r="V760" i="2"/>
  <c r="V759" i="2"/>
  <c r="V758" i="2"/>
  <c r="V757" i="2"/>
  <c r="V756" i="2"/>
  <c r="V755" i="2"/>
  <c r="V754" i="2"/>
  <c r="V753" i="2"/>
  <c r="V752" i="2"/>
  <c r="V751" i="2"/>
  <c r="V750" i="2"/>
  <c r="V749" i="2"/>
  <c r="V748" i="2"/>
  <c r="V747" i="2"/>
  <c r="V746" i="2"/>
  <c r="V745" i="2"/>
  <c r="V744" i="2"/>
  <c r="V743" i="2"/>
  <c r="V742" i="2"/>
  <c r="V741" i="2"/>
  <c r="V740" i="2"/>
  <c r="V739" i="2"/>
  <c r="V738" i="2"/>
  <c r="V737" i="2"/>
  <c r="V736" i="2"/>
  <c r="V735" i="2"/>
  <c r="V734" i="2"/>
  <c r="V733" i="2"/>
  <c r="V732" i="2"/>
  <c r="V731" i="2"/>
  <c r="V730" i="2"/>
  <c r="V729" i="2"/>
  <c r="V728" i="2"/>
  <c r="V727" i="2"/>
  <c r="V726" i="2"/>
  <c r="V725" i="2"/>
  <c r="V724" i="2"/>
  <c r="V723" i="2"/>
  <c r="V722" i="2"/>
  <c r="V721" i="2"/>
  <c r="V720" i="2"/>
  <c r="V719" i="2"/>
  <c r="V718" i="2"/>
  <c r="V717" i="2"/>
  <c r="V716" i="2"/>
  <c r="V715" i="2"/>
  <c r="V714" i="2"/>
  <c r="V713" i="2"/>
  <c r="V712" i="2"/>
  <c r="V711" i="2"/>
  <c r="V710" i="2"/>
  <c r="V709" i="2"/>
  <c r="V708" i="2"/>
  <c r="V707" i="2"/>
  <c r="V706" i="2"/>
  <c r="V705" i="2"/>
  <c r="V704" i="2"/>
  <c r="V703" i="2"/>
  <c r="V702" i="2"/>
  <c r="V701" i="2"/>
  <c r="V700" i="2"/>
  <c r="V699" i="2"/>
  <c r="V698" i="2"/>
  <c r="V697" i="2"/>
  <c r="V696" i="2"/>
  <c r="V695" i="2"/>
  <c r="V694" i="2"/>
  <c r="V693" i="2"/>
  <c r="V692" i="2"/>
  <c r="V691" i="2"/>
  <c r="V690" i="2"/>
  <c r="V689" i="2"/>
  <c r="V688" i="2"/>
  <c r="V687" i="2"/>
  <c r="V686" i="2"/>
  <c r="V685" i="2"/>
  <c r="V684" i="2"/>
  <c r="V683" i="2"/>
  <c r="V682" i="2"/>
  <c r="V681" i="2"/>
  <c r="V680" i="2"/>
  <c r="V679" i="2"/>
  <c r="V678" i="2"/>
  <c r="V677" i="2"/>
  <c r="V676" i="2"/>
  <c r="V675" i="2"/>
  <c r="V674" i="2"/>
  <c r="V673" i="2"/>
  <c r="V672" i="2"/>
  <c r="V671" i="2"/>
  <c r="V670" i="2"/>
  <c r="V669" i="2"/>
  <c r="V668" i="2"/>
  <c r="V667" i="2"/>
  <c r="V666" i="2"/>
  <c r="V665" i="2"/>
  <c r="V664" i="2"/>
  <c r="V663" i="2"/>
  <c r="V662" i="2"/>
  <c r="V661" i="2"/>
  <c r="V660" i="2"/>
  <c r="V659" i="2"/>
  <c r="V658" i="2"/>
  <c r="V657" i="2"/>
  <c r="V656" i="2"/>
  <c r="V655" i="2"/>
  <c r="V654" i="2"/>
  <c r="V653" i="2"/>
  <c r="V652" i="2"/>
  <c r="V651" i="2"/>
  <c r="V650" i="2"/>
  <c r="V649" i="2"/>
  <c r="V648" i="2"/>
  <c r="V647" i="2"/>
  <c r="V646" i="2"/>
  <c r="V645" i="2"/>
  <c r="V644" i="2"/>
  <c r="V643" i="2"/>
  <c r="V642" i="2"/>
  <c r="V641" i="2"/>
  <c r="V640" i="2"/>
  <c r="V639" i="2"/>
  <c r="V638" i="2"/>
  <c r="V637" i="2"/>
  <c r="V636" i="2"/>
  <c r="V635" i="2"/>
  <c r="V634" i="2"/>
  <c r="V633" i="2"/>
  <c r="V632" i="2"/>
  <c r="V631" i="2"/>
  <c r="V630" i="2"/>
  <c r="V629" i="2"/>
  <c r="V628" i="2"/>
  <c r="V627" i="2"/>
  <c r="V626" i="2"/>
  <c r="V625" i="2"/>
  <c r="V624" i="2"/>
  <c r="V623" i="2"/>
  <c r="V622" i="2"/>
  <c r="V621" i="2"/>
  <c r="V620" i="2"/>
  <c r="V619" i="2"/>
  <c r="V618" i="2"/>
  <c r="V617" i="2"/>
  <c r="V616" i="2"/>
  <c r="V615" i="2"/>
  <c r="V614" i="2"/>
  <c r="V613" i="2"/>
  <c r="V612" i="2"/>
  <c r="V611" i="2"/>
  <c r="V610" i="2"/>
  <c r="V609" i="2"/>
  <c r="V608" i="2"/>
  <c r="V607" i="2"/>
  <c r="V606" i="2"/>
  <c r="V605" i="2"/>
  <c r="V604" i="2"/>
  <c r="V603" i="2"/>
  <c r="V602" i="2"/>
  <c r="V601" i="2"/>
  <c r="V600" i="2"/>
  <c r="V599" i="2"/>
  <c r="V598" i="2"/>
  <c r="V597" i="2"/>
  <c r="V596" i="2"/>
  <c r="V595" i="2"/>
  <c r="V594" i="2"/>
  <c r="V593" i="2"/>
  <c r="V592" i="2"/>
  <c r="V591" i="2"/>
  <c r="V590" i="2"/>
  <c r="V589" i="2"/>
  <c r="V588" i="2"/>
  <c r="V587" i="2"/>
  <c r="V586" i="2"/>
  <c r="V585" i="2"/>
  <c r="V584" i="2"/>
  <c r="V583" i="2"/>
  <c r="V582" i="2"/>
  <c r="V581" i="2"/>
  <c r="V580" i="2"/>
  <c r="V579" i="2"/>
  <c r="V578" i="2"/>
  <c r="V577" i="2"/>
  <c r="V576" i="2"/>
  <c r="V575" i="2"/>
  <c r="V574" i="2"/>
  <c r="V573" i="2"/>
  <c r="V572" i="2"/>
  <c r="V571" i="2"/>
  <c r="V570" i="2"/>
  <c r="V569" i="2"/>
  <c r="V568" i="2"/>
  <c r="V567" i="2"/>
  <c r="V566" i="2"/>
  <c r="V565" i="2"/>
  <c r="V564" i="2"/>
  <c r="V563" i="2"/>
  <c r="V562" i="2"/>
  <c r="V561" i="2"/>
  <c r="V560" i="2"/>
  <c r="V559" i="2"/>
  <c r="V558" i="2"/>
  <c r="V557" i="2"/>
  <c r="V556" i="2"/>
  <c r="V555" i="2"/>
  <c r="V554" i="2"/>
  <c r="V553" i="2"/>
  <c r="V552" i="2"/>
  <c r="V551" i="2"/>
  <c r="V550" i="2"/>
  <c r="V549" i="2"/>
  <c r="V548" i="2"/>
  <c r="V547" i="2"/>
  <c r="V546" i="2"/>
  <c r="V545" i="2"/>
  <c r="V544" i="2"/>
  <c r="V543" i="2"/>
  <c r="V542" i="2"/>
  <c r="V541" i="2"/>
  <c r="V540" i="2"/>
  <c r="V539" i="2"/>
  <c r="V538" i="2"/>
  <c r="V537" i="2"/>
  <c r="V536" i="2"/>
  <c r="V535" i="2"/>
  <c r="V534" i="2"/>
  <c r="V533" i="2"/>
  <c r="V532" i="2"/>
  <c r="V531" i="2"/>
  <c r="V530" i="2"/>
  <c r="V529" i="2"/>
  <c r="V528" i="2"/>
  <c r="V527" i="2"/>
  <c r="V526" i="2"/>
  <c r="V525" i="2"/>
  <c r="V524" i="2"/>
  <c r="V523" i="2"/>
  <c r="V522" i="2"/>
  <c r="V521" i="2"/>
  <c r="V520" i="2"/>
  <c r="V519" i="2"/>
  <c r="V518" i="2"/>
  <c r="V517" i="2"/>
  <c r="V516" i="2"/>
  <c r="V515" i="2"/>
  <c r="V514" i="2"/>
  <c r="V513" i="2"/>
  <c r="V512" i="2"/>
  <c r="V511" i="2"/>
  <c r="V510" i="2"/>
  <c r="V509" i="2"/>
  <c r="V508" i="2"/>
  <c r="V507" i="2"/>
  <c r="V506" i="2"/>
  <c r="V505" i="2"/>
  <c r="V504" i="2"/>
  <c r="V503" i="2"/>
  <c r="V502" i="2"/>
  <c r="V501" i="2"/>
  <c r="V500" i="2"/>
  <c r="V499" i="2"/>
  <c r="V498" i="2"/>
  <c r="V497" i="2"/>
  <c r="V496" i="2"/>
  <c r="V495" i="2"/>
  <c r="V494" i="2"/>
  <c r="V493" i="2"/>
  <c r="V492" i="2"/>
  <c r="V491" i="2"/>
  <c r="V490" i="2"/>
  <c r="V489" i="2"/>
  <c r="V488" i="2"/>
  <c r="V487" i="2"/>
  <c r="V486" i="2"/>
  <c r="V485" i="2"/>
  <c r="V484" i="2"/>
  <c r="V483" i="2"/>
  <c r="V482" i="2"/>
  <c r="V481" i="2"/>
  <c r="V480" i="2"/>
  <c r="V479" i="2"/>
  <c r="V478" i="2"/>
  <c r="V477" i="2"/>
  <c r="V476" i="2"/>
  <c r="V475" i="2"/>
  <c r="V474" i="2"/>
  <c r="V473" i="2"/>
  <c r="V472" i="2"/>
  <c r="V471" i="2"/>
  <c r="V470" i="2"/>
  <c r="V469" i="2"/>
  <c r="V468" i="2"/>
  <c r="V467" i="2"/>
  <c r="V466" i="2"/>
  <c r="V465" i="2"/>
  <c r="V464" i="2"/>
  <c r="V463" i="2"/>
  <c r="V462" i="2"/>
  <c r="V461" i="2"/>
  <c r="V460" i="2"/>
  <c r="V459" i="2"/>
  <c r="V458" i="2"/>
  <c r="V457" i="2"/>
  <c r="V456" i="2"/>
  <c r="V455" i="2"/>
  <c r="V454" i="2"/>
  <c r="V453" i="2"/>
  <c r="V452" i="2"/>
  <c r="V451" i="2"/>
  <c r="V450" i="2"/>
  <c r="V449" i="2"/>
  <c r="V448" i="2"/>
  <c r="V447" i="2"/>
  <c r="V446" i="2"/>
  <c r="V445" i="2"/>
  <c r="V444" i="2"/>
  <c r="V443" i="2"/>
  <c r="V442" i="2"/>
  <c r="V441" i="2"/>
  <c r="V440" i="2"/>
  <c r="V439" i="2"/>
  <c r="V438" i="2"/>
  <c r="V437" i="2"/>
  <c r="V436" i="2"/>
  <c r="V435" i="2"/>
  <c r="V434" i="2"/>
  <c r="V433" i="2"/>
  <c r="V432" i="2"/>
  <c r="V431" i="2"/>
  <c r="V430" i="2"/>
  <c r="V429" i="2"/>
  <c r="V428" i="2"/>
  <c r="V427" i="2"/>
  <c r="V426" i="2"/>
  <c r="V425" i="2"/>
  <c r="V424" i="2"/>
  <c r="V423" i="2"/>
  <c r="V422" i="2"/>
  <c r="V421" i="2"/>
  <c r="V420" i="2"/>
  <c r="V419" i="2"/>
  <c r="V418" i="2"/>
  <c r="V417" i="2"/>
  <c r="V416" i="2"/>
  <c r="V415" i="2"/>
  <c r="V414" i="2"/>
  <c r="V413" i="2"/>
  <c r="V412" i="2"/>
  <c r="V411" i="2"/>
  <c r="V410" i="2"/>
  <c r="V409" i="2"/>
  <c r="V408" i="2"/>
  <c r="V407" i="2"/>
  <c r="V406" i="2"/>
  <c r="V405" i="2"/>
  <c r="V404" i="2"/>
  <c r="V403" i="2"/>
  <c r="V402" i="2"/>
  <c r="V401" i="2"/>
  <c r="V400" i="2"/>
  <c r="V399" i="2"/>
  <c r="V398" i="2"/>
  <c r="V397" i="2"/>
  <c r="V396" i="2"/>
  <c r="V395" i="2"/>
  <c r="V394" i="2"/>
  <c r="V393" i="2"/>
  <c r="V392" i="2"/>
  <c r="V391" i="2"/>
  <c r="V390" i="2"/>
  <c r="V389" i="2"/>
  <c r="V388" i="2"/>
  <c r="V387" i="2"/>
  <c r="V386" i="2"/>
  <c r="V385" i="2"/>
  <c r="V384" i="2"/>
  <c r="V383" i="2"/>
  <c r="V382" i="2"/>
  <c r="V381" i="2"/>
  <c r="V380" i="2"/>
  <c r="V379" i="2"/>
  <c r="V378" i="2"/>
  <c r="V377" i="2"/>
  <c r="V376" i="2"/>
  <c r="V375" i="2"/>
  <c r="V374" i="2"/>
  <c r="V373" i="2"/>
  <c r="V372" i="2"/>
  <c r="V371" i="2"/>
  <c r="V370" i="2"/>
  <c r="V369" i="2"/>
  <c r="V368" i="2"/>
  <c r="V367" i="2"/>
  <c r="V366" i="2"/>
  <c r="V365" i="2"/>
  <c r="V364" i="2"/>
  <c r="V363" i="2"/>
  <c r="V362" i="2"/>
  <c r="V361" i="2"/>
  <c r="V360" i="2"/>
  <c r="V359" i="2"/>
  <c r="V358" i="2"/>
  <c r="V357" i="2"/>
  <c r="V356" i="2"/>
  <c r="V355" i="2"/>
  <c r="V354" i="2"/>
  <c r="V353" i="2"/>
  <c r="V352" i="2"/>
  <c r="V351" i="2"/>
  <c r="V350" i="2"/>
  <c r="V349" i="2"/>
  <c r="V348" i="2"/>
  <c r="V347" i="2"/>
  <c r="V346" i="2"/>
  <c r="V345" i="2"/>
  <c r="V344" i="2"/>
  <c r="V343" i="2"/>
  <c r="V342" i="2"/>
  <c r="V341" i="2"/>
  <c r="V340" i="2"/>
  <c r="V339" i="2"/>
  <c r="V338" i="2"/>
  <c r="V337" i="2"/>
  <c r="V336" i="2"/>
  <c r="V335" i="2"/>
  <c r="V334" i="2"/>
  <c r="V333" i="2"/>
  <c r="V332" i="2"/>
  <c r="V331" i="2"/>
  <c r="V330" i="2"/>
  <c r="V329" i="2"/>
  <c r="V328" i="2"/>
  <c r="V327" i="2"/>
  <c r="V326" i="2"/>
  <c r="V325" i="2"/>
  <c r="V324" i="2"/>
  <c r="V323" i="2"/>
  <c r="V322" i="2"/>
  <c r="V321" i="2"/>
  <c r="V320" i="2"/>
  <c r="V319" i="2"/>
  <c r="V318" i="2"/>
  <c r="V317" i="2"/>
  <c r="V316" i="2"/>
  <c r="V315" i="2"/>
  <c r="V314" i="2"/>
  <c r="V313" i="2"/>
  <c r="V312" i="2"/>
  <c r="V311" i="2"/>
  <c r="V310" i="2"/>
  <c r="V309" i="2"/>
  <c r="V308" i="2"/>
  <c r="V307" i="2"/>
  <c r="V306" i="2"/>
  <c r="V305" i="2"/>
  <c r="V304" i="2"/>
  <c r="V303" i="2"/>
  <c r="V302" i="2"/>
  <c r="V301" i="2"/>
  <c r="V300" i="2"/>
  <c r="V299" i="2"/>
  <c r="V298" i="2"/>
  <c r="V297" i="2"/>
  <c r="V296" i="2"/>
  <c r="V295" i="2"/>
  <c r="V294" i="2"/>
  <c r="V293" i="2"/>
  <c r="V292" i="2"/>
  <c r="V291" i="2"/>
  <c r="V290" i="2"/>
  <c r="V289" i="2"/>
  <c r="V288" i="2"/>
  <c r="V287" i="2"/>
  <c r="V286" i="2"/>
  <c r="V285" i="2"/>
  <c r="V284" i="2"/>
  <c r="V283" i="2"/>
  <c r="V282" i="2"/>
  <c r="V281" i="2"/>
  <c r="V280" i="2"/>
  <c r="V279" i="2"/>
  <c r="V278" i="2"/>
  <c r="V277" i="2"/>
  <c r="V276" i="2"/>
  <c r="V275" i="2"/>
  <c r="V274" i="2"/>
  <c r="V273" i="2"/>
  <c r="V272" i="2"/>
  <c r="V271" i="2"/>
  <c r="V270" i="2"/>
  <c r="V269" i="2"/>
  <c r="V268" i="2"/>
  <c r="V267" i="2"/>
  <c r="V266" i="2"/>
  <c r="V265" i="2"/>
  <c r="V264" i="2"/>
  <c r="V263" i="2"/>
  <c r="V262" i="2"/>
  <c r="V261" i="2"/>
  <c r="V260" i="2"/>
  <c r="V259" i="2"/>
  <c r="V258" i="2"/>
  <c r="V257" i="2"/>
  <c r="V256" i="2"/>
  <c r="V255" i="2"/>
  <c r="V254" i="2"/>
  <c r="V253" i="2"/>
  <c r="V252" i="2"/>
  <c r="V251" i="2"/>
  <c r="V250" i="2"/>
  <c r="V249" i="2"/>
  <c r="V248" i="2"/>
  <c r="V247" i="2"/>
  <c r="V246" i="2"/>
  <c r="V245" i="2"/>
  <c r="V244" i="2"/>
  <c r="V243" i="2"/>
  <c r="V242" i="2"/>
  <c r="V241" i="2"/>
  <c r="V240" i="2"/>
  <c r="V239" i="2"/>
  <c r="V238" i="2"/>
  <c r="V237" i="2"/>
  <c r="V236" i="2"/>
  <c r="V235" i="2"/>
  <c r="V234" i="2"/>
  <c r="V233" i="2"/>
  <c r="V232" i="2"/>
  <c r="V231" i="2"/>
  <c r="V230" i="2"/>
  <c r="V229" i="2"/>
  <c r="V228" i="2"/>
  <c r="V227" i="2"/>
  <c r="V226" i="2"/>
  <c r="V225" i="2"/>
  <c r="V224" i="2"/>
  <c r="V223" i="2"/>
  <c r="V222" i="2"/>
  <c r="V221" i="2"/>
  <c r="V220" i="2"/>
  <c r="V219" i="2"/>
  <c r="V218" i="2"/>
  <c r="V217" i="2"/>
  <c r="V216" i="2"/>
  <c r="V215" i="2"/>
  <c r="V214" i="2"/>
  <c r="V213" i="2"/>
  <c r="V212" i="2"/>
  <c r="V211" i="2"/>
  <c r="V210" i="2"/>
  <c r="V209" i="2"/>
  <c r="V208" i="2"/>
  <c r="V207" i="2"/>
  <c r="V206" i="2"/>
  <c r="V205" i="2"/>
  <c r="V204" i="2"/>
  <c r="V203" i="2"/>
  <c r="V202" i="2"/>
  <c r="V201" i="2"/>
  <c r="V200" i="2"/>
  <c r="V199" i="2"/>
  <c r="V198" i="2"/>
  <c r="V197" i="2"/>
  <c r="V196" i="2"/>
  <c r="V195" i="2"/>
  <c r="V194" i="2"/>
  <c r="V193" i="2"/>
  <c r="V192" i="2"/>
  <c r="V191" i="2"/>
  <c r="V190" i="2"/>
  <c r="V189" i="2"/>
  <c r="V188" i="2"/>
  <c r="V187" i="2"/>
  <c r="V186" i="2"/>
  <c r="V185" i="2"/>
  <c r="V184" i="2"/>
  <c r="V183" i="2"/>
  <c r="V182" i="2"/>
  <c r="V181" i="2"/>
  <c r="V180" i="2"/>
  <c r="V179" i="2"/>
  <c r="V178" i="2"/>
  <c r="V177" i="2"/>
  <c r="V176" i="2"/>
  <c r="V175" i="2"/>
  <c r="V174" i="2"/>
  <c r="V173" i="2"/>
  <c r="V172" i="2"/>
  <c r="V171" i="2"/>
  <c r="V170" i="2"/>
  <c r="V169" i="2"/>
  <c r="V168" i="2"/>
  <c r="V167" i="2"/>
  <c r="V166" i="2"/>
  <c r="V165" i="2"/>
  <c r="V164" i="2"/>
  <c r="V163" i="2"/>
  <c r="V162" i="2"/>
  <c r="V161" i="2"/>
  <c r="V160" i="2"/>
  <c r="V159" i="2"/>
  <c r="V158" i="2"/>
  <c r="V157" i="2"/>
  <c r="V156" i="2"/>
  <c r="V155" i="2"/>
  <c r="V154" i="2"/>
  <c r="V153" i="2"/>
  <c r="V152" i="2"/>
  <c r="V151" i="2"/>
  <c r="V150" i="2"/>
  <c r="V149" i="2"/>
  <c r="V148" i="2"/>
  <c r="V147" i="2"/>
  <c r="V146" i="2"/>
  <c r="V145" i="2"/>
  <c r="V144" i="2"/>
  <c r="V143" i="2"/>
  <c r="V142" i="2"/>
  <c r="V141" i="2"/>
  <c r="V140" i="2"/>
  <c r="V139" i="2"/>
  <c r="V138" i="2"/>
  <c r="V137" i="2"/>
  <c r="V136" i="2"/>
  <c r="V135" i="2"/>
  <c r="V134" i="2"/>
  <c r="V133" i="2"/>
  <c r="V132" i="2"/>
  <c r="V131" i="2"/>
  <c r="V130" i="2"/>
  <c r="V129" i="2"/>
  <c r="V128" i="2"/>
  <c r="V127" i="2"/>
  <c r="V126" i="2"/>
  <c r="V125" i="2"/>
  <c r="V124" i="2"/>
  <c r="V123" i="2"/>
  <c r="V122" i="2"/>
  <c r="V121" i="2"/>
  <c r="V120" i="2"/>
  <c r="V119" i="2"/>
  <c r="V118" i="2"/>
  <c r="V117" i="2"/>
  <c r="V116" i="2"/>
  <c r="V115" i="2"/>
  <c r="V114" i="2"/>
  <c r="V113" i="2"/>
  <c r="V112" i="2"/>
  <c r="V111" i="2"/>
  <c r="V110" i="2"/>
  <c r="V109" i="2"/>
  <c r="V108" i="2"/>
  <c r="V107" i="2"/>
  <c r="V106" i="2"/>
  <c r="V105" i="2"/>
  <c r="V104" i="2"/>
  <c r="V103" i="2"/>
  <c r="V102" i="2"/>
  <c r="V101" i="2"/>
  <c r="V100" i="2"/>
  <c r="V99" i="2"/>
  <c r="V98" i="2"/>
  <c r="V97" i="2"/>
  <c r="V96" i="2"/>
  <c r="V95" i="2"/>
  <c r="V94" i="2"/>
  <c r="V93" i="2"/>
  <c r="V92" i="2"/>
  <c r="V91" i="2"/>
  <c r="V90" i="2"/>
  <c r="V89" i="2"/>
  <c r="V88" i="2"/>
  <c r="V87" i="2"/>
  <c r="V86" i="2"/>
  <c r="V85" i="2"/>
  <c r="V84" i="2"/>
  <c r="V83" i="2"/>
  <c r="V82" i="2"/>
  <c r="V81" i="2"/>
  <c r="V80" i="2"/>
  <c r="V79" i="2"/>
  <c r="V78" i="2"/>
  <c r="V77" i="2"/>
  <c r="V76" i="2"/>
  <c r="V75" i="2"/>
  <c r="V74" i="2"/>
  <c r="V73" i="2"/>
  <c r="V72" i="2"/>
  <c r="V71" i="2"/>
  <c r="V70" i="2"/>
  <c r="V69" i="2"/>
  <c r="V68" i="2"/>
  <c r="V67" i="2"/>
  <c r="V66" i="2"/>
  <c r="V65" i="2"/>
  <c r="V64" i="2"/>
  <c r="V63" i="2"/>
  <c r="V62" i="2"/>
  <c r="V61" i="2"/>
  <c r="V60" i="2"/>
  <c r="V59" i="2"/>
  <c r="V58" i="2"/>
  <c r="V57" i="2"/>
  <c r="V56" i="2"/>
  <c r="V55" i="2"/>
  <c r="V54" i="2"/>
  <c r="V53" i="2"/>
  <c r="V52" i="2"/>
  <c r="V51" i="2"/>
  <c r="V50" i="2"/>
  <c r="V49" i="2"/>
  <c r="V48" i="2"/>
  <c r="V47" i="2"/>
  <c r="V46" i="2"/>
  <c r="V45" i="2"/>
  <c r="V44" i="2"/>
  <c r="V43" i="2"/>
  <c r="V42" i="2"/>
  <c r="V41" i="2"/>
  <c r="V40" i="2"/>
  <c r="V39" i="2"/>
  <c r="V38" i="2"/>
  <c r="V37" i="2"/>
  <c r="V36" i="2"/>
  <c r="V35" i="2"/>
  <c r="V34" i="2"/>
  <c r="V33" i="2"/>
  <c r="V32" i="2"/>
  <c r="V31" i="2"/>
  <c r="V30" i="2"/>
  <c r="V29" i="2"/>
  <c r="V28" i="2"/>
  <c r="V27" i="2"/>
  <c r="V26" i="2"/>
  <c r="V25" i="2"/>
  <c r="V24" i="2"/>
  <c r="V23" i="2"/>
  <c r="V22" i="2"/>
  <c r="V21" i="2"/>
  <c r="V20" i="2"/>
  <c r="V19" i="2"/>
  <c r="V18" i="2"/>
  <c r="V17" i="2"/>
  <c r="V16" i="2"/>
  <c r="V15" i="2"/>
  <c r="V14" i="2"/>
  <c r="V13" i="2"/>
  <c r="V12" i="2"/>
  <c r="V11" i="2"/>
  <c r="V10" i="2"/>
  <c r="V9" i="2"/>
  <c r="V8" i="2"/>
  <c r="V7" i="2"/>
  <c r="V6" i="2"/>
  <c r="V5" i="2"/>
  <c r="V4" i="2"/>
  <c r="V3" i="2"/>
  <c r="J4" i="4" l="1"/>
  <c r="J5" i="4"/>
  <c r="J6" i="4"/>
  <c r="J3" i="4"/>
  <c r="S1002" i="2"/>
  <c r="S1001" i="2"/>
  <c r="S1000" i="2"/>
  <c r="S999" i="2"/>
  <c r="S998" i="2"/>
  <c r="S997" i="2"/>
  <c r="S996" i="2"/>
  <c r="S995" i="2"/>
  <c r="S994" i="2"/>
  <c r="S993" i="2"/>
  <c r="S992" i="2"/>
  <c r="S991" i="2"/>
  <c r="S990" i="2"/>
  <c r="S989" i="2"/>
  <c r="S988" i="2"/>
  <c r="S987" i="2"/>
  <c r="S986" i="2"/>
  <c r="S985" i="2"/>
  <c r="S984" i="2"/>
  <c r="S983" i="2"/>
  <c r="S982" i="2"/>
  <c r="S981" i="2"/>
  <c r="S980" i="2"/>
  <c r="S979" i="2"/>
  <c r="S978" i="2"/>
  <c r="S977" i="2"/>
  <c r="S976" i="2"/>
  <c r="U976" i="2" s="1"/>
  <c r="S975" i="2"/>
  <c r="S974" i="2"/>
  <c r="S973" i="2"/>
  <c r="S972" i="2"/>
  <c r="S971" i="2"/>
  <c r="S970" i="2"/>
  <c r="S969" i="2"/>
  <c r="S968" i="2"/>
  <c r="S967" i="2"/>
  <c r="S966" i="2"/>
  <c r="S965" i="2"/>
  <c r="S964" i="2"/>
  <c r="S963" i="2"/>
  <c r="S962" i="2"/>
  <c r="S961" i="2"/>
  <c r="S960" i="2"/>
  <c r="S959" i="2"/>
  <c r="S958" i="2"/>
  <c r="S957" i="2"/>
  <c r="S956" i="2"/>
  <c r="S955" i="2"/>
  <c r="S954" i="2"/>
  <c r="S953" i="2"/>
  <c r="S952" i="2"/>
  <c r="S951" i="2"/>
  <c r="S950" i="2"/>
  <c r="S949" i="2"/>
  <c r="S948" i="2"/>
  <c r="S947" i="2"/>
  <c r="S946" i="2"/>
  <c r="S945" i="2"/>
  <c r="S944" i="2"/>
  <c r="S943" i="2"/>
  <c r="S942" i="2"/>
  <c r="S941" i="2"/>
  <c r="S940" i="2"/>
  <c r="S939" i="2"/>
  <c r="S938" i="2"/>
  <c r="S937" i="2"/>
  <c r="S936" i="2"/>
  <c r="S935" i="2"/>
  <c r="S934" i="2"/>
  <c r="S933" i="2"/>
  <c r="S932" i="2"/>
  <c r="S931" i="2"/>
  <c r="S930" i="2"/>
  <c r="S929" i="2"/>
  <c r="S928" i="2"/>
  <c r="S927" i="2"/>
  <c r="S926" i="2"/>
  <c r="S925" i="2"/>
  <c r="S924" i="2"/>
  <c r="S923" i="2"/>
  <c r="S922" i="2"/>
  <c r="S921" i="2"/>
  <c r="S920" i="2"/>
  <c r="S919" i="2"/>
  <c r="S918" i="2"/>
  <c r="S917" i="2"/>
  <c r="S916" i="2"/>
  <c r="S915" i="2"/>
  <c r="S914" i="2"/>
  <c r="S913" i="2"/>
  <c r="S912" i="2"/>
  <c r="S911" i="2"/>
  <c r="S910" i="2"/>
  <c r="S909" i="2"/>
  <c r="S908" i="2"/>
  <c r="S907" i="2"/>
  <c r="S906" i="2"/>
  <c r="S905" i="2"/>
  <c r="S904" i="2"/>
  <c r="S903" i="2"/>
  <c r="S902" i="2"/>
  <c r="S901" i="2"/>
  <c r="S900" i="2"/>
  <c r="S899" i="2"/>
  <c r="S898" i="2"/>
  <c r="S897" i="2"/>
  <c r="S896" i="2"/>
  <c r="S895" i="2"/>
  <c r="S894" i="2"/>
  <c r="S893" i="2"/>
  <c r="S892" i="2"/>
  <c r="S891" i="2"/>
  <c r="S890" i="2"/>
  <c r="S889" i="2"/>
  <c r="S888" i="2"/>
  <c r="S887" i="2"/>
  <c r="S886" i="2"/>
  <c r="S885" i="2"/>
  <c r="S884" i="2"/>
  <c r="S883" i="2"/>
  <c r="S882" i="2"/>
  <c r="S881" i="2"/>
  <c r="S880" i="2"/>
  <c r="S879" i="2"/>
  <c r="S878" i="2"/>
  <c r="S877" i="2"/>
  <c r="S876" i="2"/>
  <c r="S875" i="2"/>
  <c r="S874" i="2"/>
  <c r="S873" i="2"/>
  <c r="S872" i="2"/>
  <c r="S871" i="2"/>
  <c r="S870" i="2"/>
  <c r="S869" i="2"/>
  <c r="S868" i="2"/>
  <c r="S867" i="2"/>
  <c r="S866" i="2"/>
  <c r="S865" i="2"/>
  <c r="S864" i="2"/>
  <c r="S863" i="2"/>
  <c r="S862" i="2"/>
  <c r="S861" i="2"/>
  <c r="S860" i="2"/>
  <c r="S859" i="2"/>
  <c r="S858" i="2"/>
  <c r="S857" i="2"/>
  <c r="S856" i="2"/>
  <c r="S855" i="2"/>
  <c r="U855" i="2" s="1"/>
  <c r="S854" i="2"/>
  <c r="S853" i="2"/>
  <c r="S852" i="2"/>
  <c r="S851" i="2"/>
  <c r="S850" i="2"/>
  <c r="S849" i="2"/>
  <c r="S848" i="2"/>
  <c r="S847" i="2"/>
  <c r="S846" i="2"/>
  <c r="S845" i="2"/>
  <c r="S844" i="2"/>
  <c r="S843" i="2"/>
  <c r="S842" i="2"/>
  <c r="S841" i="2"/>
  <c r="S840" i="2"/>
  <c r="S839" i="2"/>
  <c r="S838" i="2"/>
  <c r="S837" i="2"/>
  <c r="S836" i="2"/>
  <c r="S835" i="2"/>
  <c r="S834" i="2"/>
  <c r="S833" i="2"/>
  <c r="S832" i="2"/>
  <c r="S831" i="2"/>
  <c r="S830" i="2"/>
  <c r="S829" i="2"/>
  <c r="S828" i="2"/>
  <c r="S827" i="2"/>
  <c r="S826" i="2"/>
  <c r="S825" i="2"/>
  <c r="S824" i="2"/>
  <c r="S823" i="2"/>
  <c r="S822" i="2"/>
  <c r="S821" i="2"/>
  <c r="S820" i="2"/>
  <c r="S819" i="2"/>
  <c r="S818" i="2"/>
  <c r="S817" i="2"/>
  <c r="S816" i="2"/>
  <c r="S815" i="2"/>
  <c r="S814" i="2"/>
  <c r="S813" i="2"/>
  <c r="S812" i="2"/>
  <c r="S811" i="2"/>
  <c r="S810" i="2"/>
  <c r="S809" i="2"/>
  <c r="S808" i="2"/>
  <c r="S807" i="2"/>
  <c r="S806" i="2"/>
  <c r="S805" i="2"/>
  <c r="S804" i="2"/>
  <c r="S803" i="2"/>
  <c r="S802" i="2"/>
  <c r="S801" i="2"/>
  <c r="S800" i="2"/>
  <c r="S799" i="2"/>
  <c r="S798" i="2"/>
  <c r="S797" i="2"/>
  <c r="S796" i="2"/>
  <c r="S795" i="2"/>
  <c r="S794" i="2"/>
  <c r="S793" i="2"/>
  <c r="S792" i="2"/>
  <c r="S791" i="2"/>
  <c r="S790" i="2"/>
  <c r="S789" i="2"/>
  <c r="S788" i="2"/>
  <c r="S787" i="2"/>
  <c r="S786" i="2"/>
  <c r="S785" i="2"/>
  <c r="S784" i="2"/>
  <c r="S783" i="2"/>
  <c r="S782" i="2"/>
  <c r="S781" i="2"/>
  <c r="S780" i="2"/>
  <c r="S779" i="2"/>
  <c r="S778" i="2"/>
  <c r="S777" i="2"/>
  <c r="S776" i="2"/>
  <c r="S775" i="2"/>
  <c r="S774" i="2"/>
  <c r="S773" i="2"/>
  <c r="S772" i="2"/>
  <c r="S771" i="2"/>
  <c r="S770" i="2"/>
  <c r="S769" i="2"/>
  <c r="S768" i="2"/>
  <c r="S767" i="2"/>
  <c r="S766" i="2"/>
  <c r="S765" i="2"/>
  <c r="S764" i="2"/>
  <c r="S763" i="2"/>
  <c r="S762" i="2"/>
  <c r="S761" i="2"/>
  <c r="S760" i="2"/>
  <c r="S759" i="2"/>
  <c r="S758" i="2"/>
  <c r="S757" i="2"/>
  <c r="S756" i="2"/>
  <c r="S755" i="2"/>
  <c r="S754" i="2"/>
  <c r="S753" i="2"/>
  <c r="S752" i="2"/>
  <c r="S751" i="2"/>
  <c r="S750" i="2"/>
  <c r="S749" i="2"/>
  <c r="S748" i="2"/>
  <c r="S747" i="2"/>
  <c r="S746" i="2"/>
  <c r="S745" i="2"/>
  <c r="S744" i="2"/>
  <c r="S743" i="2"/>
  <c r="S742" i="2"/>
  <c r="S741" i="2"/>
  <c r="S740" i="2"/>
  <c r="S739" i="2"/>
  <c r="S738" i="2"/>
  <c r="S737" i="2"/>
  <c r="S736" i="2"/>
  <c r="S735" i="2"/>
  <c r="S734" i="2"/>
  <c r="S733" i="2"/>
  <c r="S732" i="2"/>
  <c r="S731" i="2"/>
  <c r="S730" i="2"/>
  <c r="S729" i="2"/>
  <c r="S728" i="2"/>
  <c r="S727" i="2"/>
  <c r="S726" i="2"/>
  <c r="S725" i="2"/>
  <c r="S724" i="2"/>
  <c r="S723" i="2"/>
  <c r="S722" i="2"/>
  <c r="S721" i="2"/>
  <c r="S720" i="2"/>
  <c r="S719" i="2"/>
  <c r="S718" i="2"/>
  <c r="S717" i="2"/>
  <c r="S716" i="2"/>
  <c r="S715" i="2"/>
  <c r="S714" i="2"/>
  <c r="S713" i="2"/>
  <c r="S712" i="2"/>
  <c r="S711" i="2"/>
  <c r="S710" i="2"/>
  <c r="S709" i="2"/>
  <c r="S708" i="2"/>
  <c r="S707" i="2"/>
  <c r="S706" i="2"/>
  <c r="S705" i="2"/>
  <c r="S704" i="2"/>
  <c r="S703" i="2"/>
  <c r="S702" i="2"/>
  <c r="S701" i="2"/>
  <c r="S700" i="2"/>
  <c r="S699" i="2"/>
  <c r="S698" i="2"/>
  <c r="S697" i="2"/>
  <c r="S696" i="2"/>
  <c r="S695" i="2"/>
  <c r="U695" i="2" s="1"/>
  <c r="S694" i="2"/>
  <c r="S693" i="2"/>
  <c r="S692" i="2"/>
  <c r="S691" i="2"/>
  <c r="S690" i="2"/>
  <c r="S689" i="2"/>
  <c r="S688" i="2"/>
  <c r="U688" i="2" s="1"/>
  <c r="S687" i="2"/>
  <c r="S686" i="2"/>
  <c r="S685" i="2"/>
  <c r="S684" i="2"/>
  <c r="S683" i="2"/>
  <c r="S682" i="2"/>
  <c r="S681" i="2"/>
  <c r="S680" i="2"/>
  <c r="S679" i="2"/>
  <c r="S678" i="2"/>
  <c r="S677" i="2"/>
  <c r="S676" i="2"/>
  <c r="S675" i="2"/>
  <c r="S674" i="2"/>
  <c r="S673" i="2"/>
  <c r="S672" i="2"/>
  <c r="S671" i="2"/>
  <c r="S670" i="2"/>
  <c r="S669" i="2"/>
  <c r="S668" i="2"/>
  <c r="S667" i="2"/>
  <c r="S666" i="2"/>
  <c r="S665" i="2"/>
  <c r="S664" i="2"/>
  <c r="S663" i="2"/>
  <c r="S662" i="2"/>
  <c r="S661" i="2"/>
  <c r="S660" i="2"/>
  <c r="S659" i="2"/>
  <c r="S658" i="2"/>
  <c r="U658" i="2" s="1"/>
  <c r="S657" i="2"/>
  <c r="S656" i="2"/>
  <c r="S655" i="2"/>
  <c r="S654" i="2"/>
  <c r="S653" i="2"/>
  <c r="S652" i="2"/>
  <c r="S651" i="2"/>
  <c r="U651" i="2" s="1"/>
  <c r="S650" i="2"/>
  <c r="S649" i="2"/>
  <c r="S648" i="2"/>
  <c r="S647" i="2"/>
  <c r="S646" i="2"/>
  <c r="S645" i="2"/>
  <c r="S644" i="2"/>
  <c r="S643" i="2"/>
  <c r="S642" i="2"/>
  <c r="S641" i="2"/>
  <c r="S640" i="2"/>
  <c r="S639" i="2"/>
  <c r="S638" i="2"/>
  <c r="S637" i="2"/>
  <c r="S636" i="2"/>
  <c r="S635" i="2"/>
  <c r="S634" i="2"/>
  <c r="S633" i="2"/>
  <c r="S632" i="2"/>
  <c r="S631" i="2"/>
  <c r="S630" i="2"/>
  <c r="S629" i="2"/>
  <c r="S628" i="2"/>
  <c r="S627" i="2"/>
  <c r="S626" i="2"/>
  <c r="S625" i="2"/>
  <c r="S624" i="2"/>
  <c r="S623" i="2"/>
  <c r="S622" i="2"/>
  <c r="S621" i="2"/>
  <c r="S620" i="2"/>
  <c r="S619" i="2"/>
  <c r="S618" i="2"/>
  <c r="S617" i="2"/>
  <c r="S616" i="2"/>
  <c r="S615" i="2"/>
  <c r="S614" i="2"/>
  <c r="S613" i="2"/>
  <c r="S612" i="2"/>
  <c r="S611" i="2"/>
  <c r="S610" i="2"/>
  <c r="S609" i="2"/>
  <c r="S608" i="2"/>
  <c r="S607" i="2"/>
  <c r="S606" i="2"/>
  <c r="S605" i="2"/>
  <c r="S604" i="2"/>
  <c r="S603" i="2"/>
  <c r="S602" i="2"/>
  <c r="S601" i="2"/>
  <c r="S600" i="2"/>
  <c r="S599" i="2"/>
  <c r="S598" i="2"/>
  <c r="S597" i="2"/>
  <c r="S596" i="2"/>
  <c r="S595" i="2"/>
  <c r="S594" i="2"/>
  <c r="S593" i="2"/>
  <c r="S592" i="2"/>
  <c r="S591" i="2"/>
  <c r="S590" i="2"/>
  <c r="S589" i="2"/>
  <c r="S588" i="2"/>
  <c r="S587" i="2"/>
  <c r="S586" i="2"/>
  <c r="S585" i="2"/>
  <c r="S584" i="2"/>
  <c r="S583" i="2"/>
  <c r="S582" i="2"/>
  <c r="S581" i="2"/>
  <c r="S580" i="2"/>
  <c r="S579" i="2"/>
  <c r="S578" i="2"/>
  <c r="U578" i="2" s="1"/>
  <c r="S577" i="2"/>
  <c r="S576" i="2"/>
  <c r="S575" i="2"/>
  <c r="S574" i="2"/>
  <c r="S573" i="2"/>
  <c r="S572" i="2"/>
  <c r="S571" i="2"/>
  <c r="U571" i="2" s="1"/>
  <c r="S570" i="2"/>
  <c r="S569" i="2"/>
  <c r="S568" i="2"/>
  <c r="S567" i="2"/>
  <c r="S566" i="2"/>
  <c r="S565" i="2"/>
  <c r="S564" i="2"/>
  <c r="S563" i="2"/>
  <c r="S562" i="2"/>
  <c r="S561" i="2"/>
  <c r="S560" i="2"/>
  <c r="S559" i="2"/>
  <c r="S558" i="2"/>
  <c r="S557" i="2"/>
  <c r="S556" i="2"/>
  <c r="S555" i="2"/>
  <c r="S554" i="2"/>
  <c r="S553" i="2"/>
  <c r="S552" i="2"/>
  <c r="S551" i="2"/>
  <c r="S550" i="2"/>
  <c r="S549" i="2"/>
  <c r="S548" i="2"/>
  <c r="S547" i="2"/>
  <c r="S546" i="2"/>
  <c r="S545" i="2"/>
  <c r="S544" i="2"/>
  <c r="S543" i="2"/>
  <c r="S542" i="2"/>
  <c r="S541" i="2"/>
  <c r="S540" i="2"/>
  <c r="S539" i="2"/>
  <c r="S538" i="2"/>
  <c r="S537" i="2"/>
  <c r="S536" i="2"/>
  <c r="S535" i="2"/>
  <c r="S534" i="2"/>
  <c r="S533" i="2"/>
  <c r="S532" i="2"/>
  <c r="S531" i="2"/>
  <c r="S530" i="2"/>
  <c r="S529" i="2"/>
  <c r="S528" i="2"/>
  <c r="S527" i="2"/>
  <c r="S526" i="2"/>
  <c r="S525" i="2"/>
  <c r="S524" i="2"/>
  <c r="S523" i="2"/>
  <c r="S522" i="2"/>
  <c r="S521" i="2"/>
  <c r="S520" i="2"/>
  <c r="S519" i="2"/>
  <c r="S518" i="2"/>
  <c r="S517" i="2"/>
  <c r="S516" i="2"/>
  <c r="S515" i="2"/>
  <c r="S514" i="2"/>
  <c r="S513" i="2"/>
  <c r="S512" i="2"/>
  <c r="S511" i="2"/>
  <c r="S510" i="2"/>
  <c r="S509" i="2"/>
  <c r="S508" i="2"/>
  <c r="S507" i="2"/>
  <c r="S506" i="2"/>
  <c r="S505" i="2"/>
  <c r="S504" i="2"/>
  <c r="S503" i="2"/>
  <c r="S502" i="2"/>
  <c r="S501" i="2"/>
  <c r="S500" i="2"/>
  <c r="S499" i="2"/>
  <c r="S498" i="2"/>
  <c r="S497" i="2"/>
  <c r="S496" i="2"/>
  <c r="S495" i="2"/>
  <c r="S494" i="2"/>
  <c r="S493" i="2"/>
  <c r="S492" i="2"/>
  <c r="S491" i="2"/>
  <c r="S490" i="2"/>
  <c r="S489" i="2"/>
  <c r="S488" i="2"/>
  <c r="S487" i="2"/>
  <c r="S486" i="2"/>
  <c r="S485" i="2"/>
  <c r="S484" i="2"/>
  <c r="S483" i="2"/>
  <c r="S482" i="2"/>
  <c r="S481" i="2"/>
  <c r="S480" i="2"/>
  <c r="S479" i="2"/>
  <c r="S478" i="2"/>
  <c r="S477" i="2"/>
  <c r="S476" i="2"/>
  <c r="S475" i="2"/>
  <c r="S474" i="2"/>
  <c r="S473" i="2"/>
  <c r="S472" i="2"/>
  <c r="S471" i="2"/>
  <c r="S470" i="2"/>
  <c r="S469" i="2"/>
  <c r="S468" i="2"/>
  <c r="S467" i="2"/>
  <c r="S466" i="2"/>
  <c r="S465" i="2"/>
  <c r="S464" i="2"/>
  <c r="S463" i="2"/>
  <c r="S462" i="2"/>
  <c r="S461" i="2"/>
  <c r="S460" i="2"/>
  <c r="S459" i="2"/>
  <c r="S458" i="2"/>
  <c r="S457" i="2"/>
  <c r="S456" i="2"/>
  <c r="S455" i="2"/>
  <c r="S454" i="2"/>
  <c r="S453" i="2"/>
  <c r="S452" i="2"/>
  <c r="S451" i="2"/>
  <c r="S450" i="2"/>
  <c r="S449" i="2"/>
  <c r="S448" i="2"/>
  <c r="S447" i="2"/>
  <c r="S446" i="2"/>
  <c r="S445" i="2"/>
  <c r="S444" i="2"/>
  <c r="S443" i="2"/>
  <c r="S442" i="2"/>
  <c r="S441" i="2"/>
  <c r="S440" i="2"/>
  <c r="S439" i="2"/>
  <c r="S438" i="2"/>
  <c r="S437" i="2"/>
  <c r="S436" i="2"/>
  <c r="S435" i="2"/>
  <c r="S434" i="2"/>
  <c r="S433" i="2"/>
  <c r="S432" i="2"/>
  <c r="S431" i="2"/>
  <c r="S430" i="2"/>
  <c r="S429" i="2"/>
  <c r="S428" i="2"/>
  <c r="S427" i="2"/>
  <c r="S426" i="2"/>
  <c r="S425" i="2"/>
  <c r="S424" i="2"/>
  <c r="S423" i="2"/>
  <c r="S422" i="2"/>
  <c r="S421" i="2"/>
  <c r="S420" i="2"/>
  <c r="S419" i="2"/>
  <c r="S418" i="2"/>
  <c r="S417" i="2"/>
  <c r="S416" i="2"/>
  <c r="S415" i="2"/>
  <c r="S414" i="2"/>
  <c r="S413" i="2"/>
  <c r="S412" i="2"/>
  <c r="S411" i="2"/>
  <c r="S410" i="2"/>
  <c r="S409" i="2"/>
  <c r="S408" i="2"/>
  <c r="S407" i="2"/>
  <c r="S406" i="2"/>
  <c r="S405" i="2"/>
  <c r="S404" i="2"/>
  <c r="S403" i="2"/>
  <c r="S402" i="2"/>
  <c r="S401" i="2"/>
  <c r="S400" i="2"/>
  <c r="S399" i="2"/>
  <c r="S398" i="2"/>
  <c r="S397" i="2"/>
  <c r="S396" i="2"/>
  <c r="S395" i="2"/>
  <c r="S394" i="2"/>
  <c r="S393" i="2"/>
  <c r="S392" i="2"/>
  <c r="S391" i="2"/>
  <c r="S390" i="2"/>
  <c r="S389" i="2"/>
  <c r="S388" i="2"/>
  <c r="S387" i="2"/>
  <c r="S386" i="2"/>
  <c r="S385" i="2"/>
  <c r="S384" i="2"/>
  <c r="S383" i="2"/>
  <c r="S382" i="2"/>
  <c r="S381" i="2"/>
  <c r="S380" i="2"/>
  <c r="S379" i="2"/>
  <c r="S378" i="2"/>
  <c r="S377" i="2"/>
  <c r="S376" i="2"/>
  <c r="S375" i="2"/>
  <c r="S374" i="2"/>
  <c r="U374" i="2" s="1"/>
  <c r="S373" i="2"/>
  <c r="S372" i="2"/>
  <c r="S371" i="2"/>
  <c r="S370" i="2"/>
  <c r="S369" i="2"/>
  <c r="S368" i="2"/>
  <c r="S367" i="2"/>
  <c r="S366" i="2"/>
  <c r="S365" i="2"/>
  <c r="S364" i="2"/>
  <c r="S363" i="2"/>
  <c r="S362" i="2"/>
  <c r="S361" i="2"/>
  <c r="S360" i="2"/>
  <c r="S359" i="2"/>
  <c r="S358" i="2"/>
  <c r="S357" i="2"/>
  <c r="S356" i="2"/>
  <c r="S355" i="2"/>
  <c r="S354" i="2"/>
  <c r="S353" i="2"/>
  <c r="S352" i="2"/>
  <c r="S351" i="2"/>
  <c r="S350" i="2"/>
  <c r="S349" i="2"/>
  <c r="S348" i="2"/>
  <c r="S347" i="2"/>
  <c r="S346" i="2"/>
  <c r="S345" i="2"/>
  <c r="S344" i="2"/>
  <c r="S343" i="2"/>
  <c r="S342" i="2"/>
  <c r="S341" i="2"/>
  <c r="S340" i="2"/>
  <c r="S339" i="2"/>
  <c r="S338" i="2"/>
  <c r="S337" i="2"/>
  <c r="S336" i="2"/>
  <c r="S335" i="2"/>
  <c r="S334" i="2"/>
  <c r="S333" i="2"/>
  <c r="S332" i="2"/>
  <c r="S331" i="2"/>
  <c r="S330" i="2"/>
  <c r="S329" i="2"/>
  <c r="S328" i="2"/>
  <c r="S327" i="2"/>
  <c r="S326" i="2"/>
  <c r="U326" i="2" s="1"/>
  <c r="S325" i="2"/>
  <c r="S324" i="2"/>
  <c r="S323" i="2"/>
  <c r="S322" i="2"/>
  <c r="S321" i="2"/>
  <c r="S320" i="2"/>
  <c r="S319" i="2"/>
  <c r="S318" i="2"/>
  <c r="S317" i="2"/>
  <c r="S316" i="2"/>
  <c r="S315" i="2"/>
  <c r="S314" i="2"/>
  <c r="S313" i="2"/>
  <c r="S312" i="2"/>
  <c r="S311" i="2"/>
  <c r="S310" i="2"/>
  <c r="S309" i="2"/>
  <c r="S308" i="2"/>
  <c r="S307" i="2"/>
  <c r="S306" i="2"/>
  <c r="S305" i="2"/>
  <c r="S304" i="2"/>
  <c r="S303" i="2"/>
  <c r="S302" i="2"/>
  <c r="S301" i="2"/>
  <c r="S300" i="2"/>
  <c r="S299" i="2"/>
  <c r="S298" i="2"/>
  <c r="S297" i="2"/>
  <c r="S296" i="2"/>
  <c r="S295" i="2"/>
  <c r="S294" i="2"/>
  <c r="U294" i="2" s="1"/>
  <c r="S293" i="2"/>
  <c r="S292" i="2"/>
  <c r="S291" i="2"/>
  <c r="S290" i="2"/>
  <c r="S289" i="2"/>
  <c r="S288" i="2"/>
  <c r="S287" i="2"/>
  <c r="S286" i="2"/>
  <c r="S285" i="2"/>
  <c r="S284" i="2"/>
  <c r="S283" i="2"/>
  <c r="S282" i="2"/>
  <c r="S281" i="2"/>
  <c r="S280" i="2"/>
  <c r="S279" i="2"/>
  <c r="S278" i="2"/>
  <c r="S277" i="2"/>
  <c r="S276" i="2"/>
  <c r="S275" i="2"/>
  <c r="S274" i="2"/>
  <c r="S273" i="2"/>
  <c r="S272" i="2"/>
  <c r="S271" i="2"/>
  <c r="S270" i="2"/>
  <c r="S269" i="2"/>
  <c r="S268" i="2"/>
  <c r="S267" i="2"/>
  <c r="S266" i="2"/>
  <c r="S265" i="2"/>
  <c r="S264" i="2"/>
  <c r="S263" i="2"/>
  <c r="S262" i="2"/>
  <c r="S261" i="2"/>
  <c r="S260" i="2"/>
  <c r="S259" i="2"/>
  <c r="S258" i="2"/>
  <c r="U258" i="2" s="1"/>
  <c r="S257" i="2"/>
  <c r="S256" i="2"/>
  <c r="S255" i="2"/>
  <c r="S254" i="2"/>
  <c r="S253" i="2"/>
  <c r="S252" i="2"/>
  <c r="S251" i="2"/>
  <c r="U251" i="2" s="1"/>
  <c r="S250" i="2"/>
  <c r="S249" i="2"/>
  <c r="S248" i="2"/>
  <c r="S247" i="2"/>
  <c r="S246" i="2"/>
  <c r="S245" i="2"/>
  <c r="S244" i="2"/>
  <c r="S243" i="2"/>
  <c r="S242" i="2"/>
  <c r="S241" i="2"/>
  <c r="S240" i="2"/>
  <c r="S239" i="2"/>
  <c r="S238" i="2"/>
  <c r="S237" i="2"/>
  <c r="S236" i="2"/>
  <c r="S235" i="2"/>
  <c r="S234" i="2"/>
  <c r="S233" i="2"/>
  <c r="S232" i="2"/>
  <c r="S231" i="2"/>
  <c r="S230" i="2"/>
  <c r="S229" i="2"/>
  <c r="S228" i="2"/>
  <c r="S227" i="2"/>
  <c r="S226" i="2"/>
  <c r="S225" i="2"/>
  <c r="S224" i="2"/>
  <c r="S223" i="2"/>
  <c r="S222" i="2"/>
  <c r="S221" i="2"/>
  <c r="S220" i="2"/>
  <c r="S219" i="2"/>
  <c r="S218" i="2"/>
  <c r="S217" i="2"/>
  <c r="S216" i="2"/>
  <c r="S215" i="2"/>
  <c r="S214" i="2"/>
  <c r="S213" i="2"/>
  <c r="S212" i="2"/>
  <c r="S211" i="2"/>
  <c r="S210" i="2"/>
  <c r="S209" i="2"/>
  <c r="S208" i="2"/>
  <c r="S207" i="2"/>
  <c r="S206" i="2"/>
  <c r="S205" i="2"/>
  <c r="S204" i="2"/>
  <c r="S203" i="2"/>
  <c r="S202" i="2"/>
  <c r="S201" i="2"/>
  <c r="S200" i="2"/>
  <c r="S199" i="2"/>
  <c r="S198" i="2"/>
  <c r="S197" i="2"/>
  <c r="S196" i="2"/>
  <c r="S195" i="2"/>
  <c r="S194" i="2"/>
  <c r="S193" i="2"/>
  <c r="S192" i="2"/>
  <c r="S191" i="2"/>
  <c r="S190" i="2"/>
  <c r="S189" i="2"/>
  <c r="S188" i="2"/>
  <c r="S187" i="2"/>
  <c r="S186" i="2"/>
  <c r="S185" i="2"/>
  <c r="S184" i="2"/>
  <c r="S183" i="2"/>
  <c r="S182" i="2"/>
  <c r="S181" i="2"/>
  <c r="S180" i="2"/>
  <c r="S179" i="2"/>
  <c r="S178" i="2"/>
  <c r="S177" i="2"/>
  <c r="S176" i="2"/>
  <c r="S175" i="2"/>
  <c r="S174" i="2"/>
  <c r="S173" i="2"/>
  <c r="S172" i="2"/>
  <c r="S171" i="2"/>
  <c r="S170" i="2"/>
  <c r="S169" i="2"/>
  <c r="S168" i="2"/>
  <c r="S167" i="2"/>
  <c r="S166" i="2"/>
  <c r="S165" i="2"/>
  <c r="S164" i="2"/>
  <c r="S163" i="2"/>
  <c r="S162" i="2"/>
  <c r="S161" i="2"/>
  <c r="S160" i="2"/>
  <c r="S159" i="2"/>
  <c r="S158" i="2"/>
  <c r="S157" i="2"/>
  <c r="S156" i="2"/>
  <c r="S155" i="2"/>
  <c r="S154" i="2"/>
  <c r="S153" i="2"/>
  <c r="S152" i="2"/>
  <c r="S151" i="2"/>
  <c r="S150" i="2"/>
  <c r="S149" i="2"/>
  <c r="S148" i="2"/>
  <c r="S147" i="2"/>
  <c r="S146" i="2"/>
  <c r="S145" i="2"/>
  <c r="S144" i="2"/>
  <c r="S143" i="2"/>
  <c r="S142" i="2"/>
  <c r="S141" i="2"/>
  <c r="S140" i="2"/>
  <c r="S139" i="2"/>
  <c r="S138" i="2"/>
  <c r="S137" i="2"/>
  <c r="S136" i="2"/>
  <c r="S135" i="2"/>
  <c r="S134" i="2"/>
  <c r="S133" i="2"/>
  <c r="S132" i="2"/>
  <c r="S131" i="2"/>
  <c r="S130" i="2"/>
  <c r="S129" i="2"/>
  <c r="S128" i="2"/>
  <c r="S127" i="2"/>
  <c r="S126" i="2"/>
  <c r="S125" i="2"/>
  <c r="S124" i="2"/>
  <c r="S123" i="2"/>
  <c r="S122" i="2"/>
  <c r="S121" i="2"/>
  <c r="S120" i="2"/>
  <c r="S119" i="2"/>
  <c r="S118" i="2"/>
  <c r="S117" i="2"/>
  <c r="S116" i="2"/>
  <c r="S115" i="2"/>
  <c r="S114" i="2"/>
  <c r="S113" i="2"/>
  <c r="S112" i="2"/>
  <c r="S111" i="2"/>
  <c r="S110" i="2"/>
  <c r="S109" i="2"/>
  <c r="S108" i="2"/>
  <c r="S107" i="2"/>
  <c r="S106" i="2"/>
  <c r="S105" i="2"/>
  <c r="S104" i="2"/>
  <c r="S103" i="2"/>
  <c r="S102" i="2"/>
  <c r="S101" i="2"/>
  <c r="S100" i="2"/>
  <c r="S99" i="2"/>
  <c r="S98" i="2"/>
  <c r="S97" i="2"/>
  <c r="S96" i="2"/>
  <c r="S95" i="2"/>
  <c r="S94" i="2"/>
  <c r="S93" i="2"/>
  <c r="S92" i="2"/>
  <c r="S91" i="2"/>
  <c r="S90" i="2"/>
  <c r="S89" i="2"/>
  <c r="S88" i="2"/>
  <c r="S87" i="2"/>
  <c r="S86" i="2"/>
  <c r="S85" i="2"/>
  <c r="S84" i="2"/>
  <c r="S83" i="2"/>
  <c r="S82" i="2"/>
  <c r="S81" i="2"/>
  <c r="S80" i="2"/>
  <c r="S79" i="2"/>
  <c r="S78" i="2"/>
  <c r="S77" i="2"/>
  <c r="S76" i="2"/>
  <c r="S75" i="2"/>
  <c r="S74" i="2"/>
  <c r="S73" i="2"/>
  <c r="S72" i="2"/>
  <c r="S71" i="2"/>
  <c r="S70" i="2"/>
  <c r="S69" i="2"/>
  <c r="S68" i="2"/>
  <c r="S67" i="2"/>
  <c r="S66" i="2"/>
  <c r="S65" i="2"/>
  <c r="S64" i="2"/>
  <c r="S63" i="2"/>
  <c r="S62" i="2"/>
  <c r="S61" i="2"/>
  <c r="S60" i="2"/>
  <c r="S59" i="2"/>
  <c r="S58" i="2"/>
  <c r="S57" i="2"/>
  <c r="S56" i="2"/>
  <c r="S55" i="2"/>
  <c r="S54" i="2"/>
  <c r="S53" i="2"/>
  <c r="S52" i="2"/>
  <c r="S51" i="2"/>
  <c r="S50" i="2"/>
  <c r="S49" i="2"/>
  <c r="S48" i="2"/>
  <c r="S47" i="2"/>
  <c r="S46" i="2"/>
  <c r="S45" i="2"/>
  <c r="S44" i="2"/>
  <c r="S43" i="2"/>
  <c r="S42" i="2"/>
  <c r="S41" i="2"/>
  <c r="S40" i="2"/>
  <c r="S39" i="2"/>
  <c r="S38" i="2"/>
  <c r="S37" i="2"/>
  <c r="S36" i="2"/>
  <c r="S35" i="2"/>
  <c r="S34" i="2"/>
  <c r="S33" i="2"/>
  <c r="S32" i="2"/>
  <c r="S31" i="2"/>
  <c r="S30" i="2"/>
  <c r="S29" i="2"/>
  <c r="S28" i="2"/>
  <c r="S27" i="2"/>
  <c r="S26" i="2"/>
  <c r="S25" i="2"/>
  <c r="S24" i="2"/>
  <c r="S23" i="2"/>
  <c r="S22" i="2"/>
  <c r="S21" i="2"/>
  <c r="S20" i="2"/>
  <c r="S19" i="2"/>
  <c r="S18" i="2"/>
  <c r="S17" i="2"/>
  <c r="S16" i="2"/>
  <c r="S15" i="2"/>
  <c r="S14" i="2"/>
  <c r="S13" i="2"/>
  <c r="S12" i="2"/>
  <c r="S11" i="2"/>
  <c r="S10" i="2"/>
  <c r="S9" i="2"/>
  <c r="S8" i="2"/>
  <c r="S7" i="2"/>
  <c r="S6" i="2"/>
  <c r="S5" i="2"/>
  <c r="S4" i="2"/>
  <c r="AN3" i="2"/>
  <c r="AK3" i="2"/>
  <c r="S3" i="2"/>
  <c r="U3" i="2" s="1"/>
  <c r="T976" i="2" l="1"/>
  <c r="T695" i="2"/>
  <c r="T326" i="2"/>
  <c r="T688" i="2"/>
  <c r="T45" i="2"/>
  <c r="U45" i="2"/>
  <c r="T93" i="2"/>
  <c r="U93" i="2"/>
  <c r="T141" i="2"/>
  <c r="U141" i="2"/>
  <c r="T181" i="2"/>
  <c r="U181" i="2"/>
  <c r="T213" i="2"/>
  <c r="U213" i="2"/>
  <c r="T259" i="2"/>
  <c r="U259" i="2"/>
  <c r="T306" i="2"/>
  <c r="U306" i="2"/>
  <c r="T353" i="2"/>
  <c r="U353" i="2"/>
  <c r="T400" i="2"/>
  <c r="U400" i="2"/>
  <c r="T448" i="2"/>
  <c r="U448" i="2"/>
  <c r="T496" i="2"/>
  <c r="U496" i="2"/>
  <c r="T544" i="2"/>
  <c r="U544" i="2"/>
  <c r="T590" i="2"/>
  <c r="U590" i="2"/>
  <c r="T630" i="2"/>
  <c r="U630" i="2"/>
  <c r="T676" i="2"/>
  <c r="U676" i="2"/>
  <c r="T730" i="2"/>
  <c r="U730" i="2"/>
  <c r="T786" i="2"/>
  <c r="U786" i="2"/>
  <c r="T818" i="2"/>
  <c r="U818" i="2"/>
  <c r="T865" i="2"/>
  <c r="U865" i="2"/>
  <c r="T913" i="2"/>
  <c r="U913" i="2"/>
  <c r="T945" i="2"/>
  <c r="U945" i="2"/>
  <c r="T14" i="2"/>
  <c r="U14" i="2"/>
  <c r="T62" i="2"/>
  <c r="U62" i="2"/>
  <c r="T110" i="2"/>
  <c r="U110" i="2"/>
  <c r="T158" i="2"/>
  <c r="U158" i="2"/>
  <c r="T214" i="2"/>
  <c r="U214" i="2"/>
  <c r="T268" i="2"/>
  <c r="U268" i="2"/>
  <c r="T338" i="2"/>
  <c r="U338" i="2"/>
  <c r="T385" i="2"/>
  <c r="U385" i="2"/>
  <c r="T433" i="2"/>
  <c r="U433" i="2"/>
  <c r="T505" i="2"/>
  <c r="U505" i="2"/>
  <c r="T561" i="2"/>
  <c r="U561" i="2"/>
  <c r="T615" i="2"/>
  <c r="U615" i="2"/>
  <c r="T661" i="2"/>
  <c r="U661" i="2"/>
  <c r="T699" i="2"/>
  <c r="U699" i="2"/>
  <c r="T715" i="2"/>
  <c r="U715" i="2"/>
  <c r="T739" i="2"/>
  <c r="U739" i="2"/>
  <c r="T747" i="2"/>
  <c r="U747" i="2"/>
  <c r="T755" i="2"/>
  <c r="U755" i="2"/>
  <c r="T763" i="2"/>
  <c r="U763" i="2"/>
  <c r="T771" i="2"/>
  <c r="U771" i="2"/>
  <c r="T779" i="2"/>
  <c r="U779" i="2"/>
  <c r="T787" i="2"/>
  <c r="U787" i="2"/>
  <c r="T795" i="2"/>
  <c r="U795" i="2"/>
  <c r="T803" i="2"/>
  <c r="U803" i="2"/>
  <c r="T811" i="2"/>
  <c r="U811" i="2"/>
  <c r="T819" i="2"/>
  <c r="U819" i="2"/>
  <c r="T835" i="2"/>
  <c r="U835" i="2"/>
  <c r="T843" i="2"/>
  <c r="U843" i="2"/>
  <c r="T851" i="2"/>
  <c r="U851" i="2"/>
  <c r="T858" i="2"/>
  <c r="U858" i="2"/>
  <c r="T898" i="2"/>
  <c r="U898" i="2"/>
  <c r="T906" i="2"/>
  <c r="U906" i="2"/>
  <c r="T914" i="2"/>
  <c r="U914" i="2"/>
  <c r="T922" i="2"/>
  <c r="U922" i="2"/>
  <c r="T930" i="2"/>
  <c r="U930" i="2"/>
  <c r="T938" i="2"/>
  <c r="U938" i="2"/>
  <c r="T946" i="2"/>
  <c r="U946" i="2"/>
  <c r="T954" i="2"/>
  <c r="U954" i="2"/>
  <c r="T962" i="2"/>
  <c r="U962" i="2"/>
  <c r="T970" i="2"/>
  <c r="U970" i="2"/>
  <c r="T977" i="2"/>
  <c r="U977" i="2"/>
  <c r="T985" i="2"/>
  <c r="U985" i="2"/>
  <c r="T993" i="2"/>
  <c r="U993" i="2"/>
  <c r="T1001" i="2"/>
  <c r="U1001" i="2"/>
  <c r="T13" i="2"/>
  <c r="U13" i="2"/>
  <c r="T69" i="2"/>
  <c r="U69" i="2"/>
  <c r="T117" i="2"/>
  <c r="U117" i="2"/>
  <c r="T173" i="2"/>
  <c r="U173" i="2"/>
  <c r="T237" i="2"/>
  <c r="U237" i="2"/>
  <c r="T283" i="2"/>
  <c r="U283" i="2"/>
  <c r="T329" i="2"/>
  <c r="U329" i="2"/>
  <c r="T376" i="2"/>
  <c r="U376" i="2"/>
  <c r="T424" i="2"/>
  <c r="U424" i="2"/>
  <c r="T472" i="2"/>
  <c r="U472" i="2"/>
  <c r="T528" i="2"/>
  <c r="U528" i="2"/>
  <c r="T582" i="2"/>
  <c r="U582" i="2"/>
  <c r="T638" i="2"/>
  <c r="U638" i="2"/>
  <c r="T668" i="2"/>
  <c r="U668" i="2"/>
  <c r="T714" i="2"/>
  <c r="U714" i="2"/>
  <c r="T746" i="2"/>
  <c r="U746" i="2"/>
  <c r="T794" i="2"/>
  <c r="U794" i="2"/>
  <c r="T842" i="2"/>
  <c r="U842" i="2"/>
  <c r="T873" i="2"/>
  <c r="U873" i="2"/>
  <c r="T921" i="2"/>
  <c r="U921" i="2"/>
  <c r="T969" i="2"/>
  <c r="U969" i="2"/>
  <c r="T6" i="2"/>
  <c r="U6" i="2"/>
  <c r="T54" i="2"/>
  <c r="U54" i="2"/>
  <c r="T102" i="2"/>
  <c r="U102" i="2"/>
  <c r="T150" i="2"/>
  <c r="U150" i="2"/>
  <c r="T198" i="2"/>
  <c r="U198" i="2"/>
  <c r="T253" i="2"/>
  <c r="U253" i="2"/>
  <c r="T307" i="2"/>
  <c r="U307" i="2"/>
  <c r="T354" i="2"/>
  <c r="U354" i="2"/>
  <c r="T409" i="2"/>
  <c r="U409" i="2"/>
  <c r="T457" i="2"/>
  <c r="U457" i="2"/>
  <c r="T497" i="2"/>
  <c r="U497" i="2"/>
  <c r="T545" i="2"/>
  <c r="U545" i="2"/>
  <c r="T591" i="2"/>
  <c r="U591" i="2"/>
  <c r="T669" i="2"/>
  <c r="U669" i="2"/>
  <c r="T890" i="2"/>
  <c r="U890" i="2"/>
  <c r="T31" i="2"/>
  <c r="U31" i="2"/>
  <c r="T71" i="2"/>
  <c r="U71" i="2"/>
  <c r="T119" i="2"/>
  <c r="U119" i="2"/>
  <c r="T159" i="2"/>
  <c r="U159" i="2"/>
  <c r="T199" i="2"/>
  <c r="U199" i="2"/>
  <c r="T247" i="2"/>
  <c r="U247" i="2"/>
  <c r="T285" i="2"/>
  <c r="U285" i="2"/>
  <c r="T324" i="2"/>
  <c r="U324" i="2"/>
  <c r="T363" i="2"/>
  <c r="U363" i="2"/>
  <c r="T402" i="2"/>
  <c r="U402" i="2"/>
  <c r="T434" i="2"/>
  <c r="U434" i="2"/>
  <c r="T474" i="2"/>
  <c r="U474" i="2"/>
  <c r="T506" i="2"/>
  <c r="U506" i="2"/>
  <c r="T530" i="2"/>
  <c r="U530" i="2"/>
  <c r="T562" i="2"/>
  <c r="U562" i="2"/>
  <c r="T592" i="2"/>
  <c r="U592" i="2"/>
  <c r="T616" i="2"/>
  <c r="U616" i="2"/>
  <c r="T648" i="2"/>
  <c r="U648" i="2"/>
  <c r="T686" i="2"/>
  <c r="U686" i="2"/>
  <c r="T700" i="2"/>
  <c r="U700" i="2"/>
  <c r="T724" i="2"/>
  <c r="U724" i="2"/>
  <c r="T756" i="2"/>
  <c r="U756" i="2"/>
  <c r="T772" i="2"/>
  <c r="U772" i="2"/>
  <c r="T788" i="2"/>
  <c r="U788" i="2"/>
  <c r="T804" i="2"/>
  <c r="U804" i="2"/>
  <c r="T836" i="2"/>
  <c r="U836" i="2"/>
  <c r="T852" i="2"/>
  <c r="U852" i="2"/>
  <c r="T867" i="2"/>
  <c r="U867" i="2"/>
  <c r="T883" i="2"/>
  <c r="U883" i="2"/>
  <c r="T899" i="2"/>
  <c r="U899" i="2"/>
  <c r="T915" i="2"/>
  <c r="U915" i="2"/>
  <c r="T931" i="2"/>
  <c r="U931" i="2"/>
  <c r="T947" i="2"/>
  <c r="U947" i="2"/>
  <c r="T963" i="2"/>
  <c r="U963" i="2"/>
  <c r="T978" i="2"/>
  <c r="U978" i="2"/>
  <c r="T104" i="2"/>
  <c r="U104" i="2"/>
  <c r="T411" i="2"/>
  <c r="U411" i="2"/>
  <c r="T21" i="2"/>
  <c r="U21" i="2"/>
  <c r="T53" i="2"/>
  <c r="U53" i="2"/>
  <c r="T101" i="2"/>
  <c r="U101" i="2"/>
  <c r="T149" i="2"/>
  <c r="U149" i="2"/>
  <c r="T197" i="2"/>
  <c r="U197" i="2"/>
  <c r="T245" i="2"/>
  <c r="U245" i="2"/>
  <c r="T291" i="2"/>
  <c r="U291" i="2"/>
  <c r="T337" i="2"/>
  <c r="U337" i="2"/>
  <c r="T384" i="2"/>
  <c r="U384" i="2"/>
  <c r="T432" i="2"/>
  <c r="U432" i="2"/>
  <c r="T480" i="2"/>
  <c r="U480" i="2"/>
  <c r="T520" i="2"/>
  <c r="U520" i="2"/>
  <c r="T560" i="2"/>
  <c r="U560" i="2"/>
  <c r="T598" i="2"/>
  <c r="U598" i="2"/>
  <c r="T646" i="2"/>
  <c r="U646" i="2"/>
  <c r="T698" i="2"/>
  <c r="U698" i="2"/>
  <c r="T762" i="2"/>
  <c r="U762" i="2"/>
  <c r="T826" i="2"/>
  <c r="U826" i="2"/>
  <c r="T897" i="2"/>
  <c r="U897" i="2"/>
  <c r="T1000" i="2"/>
  <c r="U1000" i="2"/>
  <c r="T30" i="2"/>
  <c r="U30" i="2"/>
  <c r="T78" i="2"/>
  <c r="U78" i="2"/>
  <c r="T118" i="2"/>
  <c r="U118" i="2"/>
  <c r="T166" i="2"/>
  <c r="U166" i="2"/>
  <c r="T206" i="2"/>
  <c r="U206" i="2"/>
  <c r="T246" i="2"/>
  <c r="U246" i="2"/>
  <c r="T276" i="2"/>
  <c r="U276" i="2"/>
  <c r="T315" i="2"/>
  <c r="U315" i="2"/>
  <c r="T370" i="2"/>
  <c r="U370" i="2"/>
  <c r="T417" i="2"/>
  <c r="U417" i="2"/>
  <c r="T449" i="2"/>
  <c r="U449" i="2"/>
  <c r="T489" i="2"/>
  <c r="U489" i="2"/>
  <c r="T521" i="2"/>
  <c r="U521" i="2"/>
  <c r="T553" i="2"/>
  <c r="U553" i="2"/>
  <c r="T599" i="2"/>
  <c r="U599" i="2"/>
  <c r="T639" i="2"/>
  <c r="U639" i="2"/>
  <c r="T692" i="2"/>
  <c r="U692" i="2"/>
  <c r="T723" i="2"/>
  <c r="U723" i="2"/>
  <c r="T874" i="2"/>
  <c r="U874" i="2"/>
  <c r="T15" i="2"/>
  <c r="U15" i="2"/>
  <c r="T47" i="2"/>
  <c r="U47" i="2"/>
  <c r="T87" i="2"/>
  <c r="U87" i="2"/>
  <c r="T103" i="2"/>
  <c r="U103" i="2"/>
  <c r="T135" i="2"/>
  <c r="U135" i="2"/>
  <c r="T175" i="2"/>
  <c r="U175" i="2"/>
  <c r="T215" i="2"/>
  <c r="U215" i="2"/>
  <c r="T254" i="2"/>
  <c r="U254" i="2"/>
  <c r="T300" i="2"/>
  <c r="U300" i="2"/>
  <c r="T339" i="2"/>
  <c r="U339" i="2"/>
  <c r="T378" i="2"/>
  <c r="U378" i="2"/>
  <c r="T410" i="2"/>
  <c r="U410" i="2"/>
  <c r="T442" i="2"/>
  <c r="U442" i="2"/>
  <c r="T482" i="2"/>
  <c r="U482" i="2"/>
  <c r="T514" i="2"/>
  <c r="U514" i="2"/>
  <c r="T546" i="2"/>
  <c r="U546" i="2"/>
  <c r="T584" i="2"/>
  <c r="U584" i="2"/>
  <c r="T624" i="2"/>
  <c r="U624" i="2"/>
  <c r="T670" i="2"/>
  <c r="U670" i="2"/>
  <c r="T732" i="2"/>
  <c r="U732" i="2"/>
  <c r="T828" i="2"/>
  <c r="U828" i="2"/>
  <c r="T1002" i="2"/>
  <c r="U1002" i="2"/>
  <c r="T16" i="2"/>
  <c r="U16" i="2"/>
  <c r="T48" i="2"/>
  <c r="U48" i="2"/>
  <c r="T72" i="2"/>
  <c r="U72" i="2"/>
  <c r="T88" i="2"/>
  <c r="U88" i="2"/>
  <c r="T120" i="2"/>
  <c r="U120" i="2"/>
  <c r="T144" i="2"/>
  <c r="U144" i="2"/>
  <c r="T168" i="2"/>
  <c r="U168" i="2"/>
  <c r="T200" i="2"/>
  <c r="U200" i="2"/>
  <c r="T224" i="2"/>
  <c r="U224" i="2"/>
  <c r="T255" i="2"/>
  <c r="U255" i="2"/>
  <c r="T286" i="2"/>
  <c r="U286" i="2"/>
  <c r="T332" i="2"/>
  <c r="U332" i="2"/>
  <c r="T9" i="2"/>
  <c r="U9" i="2"/>
  <c r="T17" i="2"/>
  <c r="U17" i="2"/>
  <c r="T25" i="2"/>
  <c r="U25" i="2"/>
  <c r="T33" i="2"/>
  <c r="U33" i="2"/>
  <c r="T41" i="2"/>
  <c r="U41" i="2"/>
  <c r="T49" i="2"/>
  <c r="U49" i="2"/>
  <c r="T57" i="2"/>
  <c r="U57" i="2"/>
  <c r="T65" i="2"/>
  <c r="U65" i="2"/>
  <c r="T73" i="2"/>
  <c r="U73" i="2"/>
  <c r="T81" i="2"/>
  <c r="U81" i="2"/>
  <c r="T89" i="2"/>
  <c r="U89" i="2"/>
  <c r="T97" i="2"/>
  <c r="U97" i="2"/>
  <c r="T105" i="2"/>
  <c r="U105" i="2"/>
  <c r="T113" i="2"/>
  <c r="U113" i="2"/>
  <c r="T121" i="2"/>
  <c r="U121" i="2"/>
  <c r="T129" i="2"/>
  <c r="U129" i="2"/>
  <c r="T137" i="2"/>
  <c r="U137" i="2"/>
  <c r="T145" i="2"/>
  <c r="U145" i="2"/>
  <c r="T153" i="2"/>
  <c r="U153" i="2"/>
  <c r="T161" i="2"/>
  <c r="U161" i="2"/>
  <c r="T169" i="2"/>
  <c r="U169" i="2"/>
  <c r="T177" i="2"/>
  <c r="U177" i="2"/>
  <c r="T185" i="2"/>
  <c r="U185" i="2"/>
  <c r="T193" i="2"/>
  <c r="U193" i="2"/>
  <c r="T201" i="2"/>
  <c r="U201" i="2"/>
  <c r="T209" i="2"/>
  <c r="U209" i="2"/>
  <c r="T217" i="2"/>
  <c r="U217" i="2"/>
  <c r="T225" i="2"/>
  <c r="U225" i="2"/>
  <c r="T233" i="2"/>
  <c r="U233" i="2"/>
  <c r="T241" i="2"/>
  <c r="U241" i="2"/>
  <c r="T249" i="2"/>
  <c r="U249" i="2"/>
  <c r="T256" i="2"/>
  <c r="U256" i="2"/>
  <c r="T263" i="2"/>
  <c r="U263" i="2"/>
  <c r="T271" i="2"/>
  <c r="U271" i="2"/>
  <c r="T279" i="2"/>
  <c r="U279" i="2"/>
  <c r="T287" i="2"/>
  <c r="U287" i="2"/>
  <c r="T294" i="2"/>
  <c r="T302" i="2"/>
  <c r="U302" i="2"/>
  <c r="T310" i="2"/>
  <c r="U310" i="2"/>
  <c r="T318" i="2"/>
  <c r="U318" i="2"/>
  <c r="T333" i="2"/>
  <c r="U333" i="2"/>
  <c r="T341" i="2"/>
  <c r="U341" i="2"/>
  <c r="T349" i="2"/>
  <c r="U349" i="2"/>
  <c r="T357" i="2"/>
  <c r="U357" i="2"/>
  <c r="T365" i="2"/>
  <c r="U365" i="2"/>
  <c r="T373" i="2"/>
  <c r="U373" i="2"/>
  <c r="T380" i="2"/>
  <c r="U380" i="2"/>
  <c r="T388" i="2"/>
  <c r="U388" i="2"/>
  <c r="T396" i="2"/>
  <c r="U396" i="2"/>
  <c r="T404" i="2"/>
  <c r="U404" i="2"/>
  <c r="T412" i="2"/>
  <c r="U412" i="2"/>
  <c r="T420" i="2"/>
  <c r="U420" i="2"/>
  <c r="T428" i="2"/>
  <c r="U428" i="2"/>
  <c r="T436" i="2"/>
  <c r="U436" i="2"/>
  <c r="T444" i="2"/>
  <c r="U444" i="2"/>
  <c r="T452" i="2"/>
  <c r="U452" i="2"/>
  <c r="T460" i="2"/>
  <c r="U460" i="2"/>
  <c r="T468" i="2"/>
  <c r="U468" i="2"/>
  <c r="T476" i="2"/>
  <c r="U476" i="2"/>
  <c r="T484" i="2"/>
  <c r="U484" i="2"/>
  <c r="T492" i="2"/>
  <c r="U492" i="2"/>
  <c r="T500" i="2"/>
  <c r="U500" i="2"/>
  <c r="T508" i="2"/>
  <c r="U508" i="2"/>
  <c r="T516" i="2"/>
  <c r="U516" i="2"/>
  <c r="T524" i="2"/>
  <c r="U524" i="2"/>
  <c r="T532" i="2"/>
  <c r="U532" i="2"/>
  <c r="T540" i="2"/>
  <c r="U540" i="2"/>
  <c r="T548" i="2"/>
  <c r="U548" i="2"/>
  <c r="T556" i="2"/>
  <c r="U556" i="2"/>
  <c r="T564" i="2"/>
  <c r="U564" i="2"/>
  <c r="T571" i="2"/>
  <c r="T578" i="2"/>
  <c r="T586" i="2"/>
  <c r="U586" i="2"/>
  <c r="T594" i="2"/>
  <c r="U594" i="2"/>
  <c r="T602" i="2"/>
  <c r="U602" i="2"/>
  <c r="T610" i="2"/>
  <c r="U610" i="2"/>
  <c r="T618" i="2"/>
  <c r="U618" i="2"/>
  <c r="T626" i="2"/>
  <c r="U626" i="2"/>
  <c r="T634" i="2"/>
  <c r="U634" i="2"/>
  <c r="T642" i="2"/>
  <c r="U642" i="2"/>
  <c r="T650" i="2"/>
  <c r="U650" i="2"/>
  <c r="T657" i="2"/>
  <c r="U657" i="2"/>
  <c r="T664" i="2"/>
  <c r="U664" i="2"/>
  <c r="T672" i="2"/>
  <c r="U672" i="2"/>
  <c r="T680" i="2"/>
  <c r="U680" i="2"/>
  <c r="T702" i="2"/>
  <c r="U702" i="2"/>
  <c r="T710" i="2"/>
  <c r="U710" i="2"/>
  <c r="T718" i="2"/>
  <c r="U718" i="2"/>
  <c r="T726" i="2"/>
  <c r="U726" i="2"/>
  <c r="T734" i="2"/>
  <c r="U734" i="2"/>
  <c r="T742" i="2"/>
  <c r="U742" i="2"/>
  <c r="T750" i="2"/>
  <c r="U750" i="2"/>
  <c r="T758" i="2"/>
  <c r="U758" i="2"/>
  <c r="T766" i="2"/>
  <c r="U766" i="2"/>
  <c r="T774" i="2"/>
  <c r="U774" i="2"/>
  <c r="T782" i="2"/>
  <c r="U782" i="2"/>
  <c r="T790" i="2"/>
  <c r="U790" i="2"/>
  <c r="T798" i="2"/>
  <c r="U798" i="2"/>
  <c r="T806" i="2"/>
  <c r="U806" i="2"/>
  <c r="T814" i="2"/>
  <c r="U814" i="2"/>
  <c r="T822" i="2"/>
  <c r="U822" i="2"/>
  <c r="T830" i="2"/>
  <c r="U830" i="2"/>
  <c r="T838" i="2"/>
  <c r="U838" i="2"/>
  <c r="T846" i="2"/>
  <c r="U846" i="2"/>
  <c r="T854" i="2"/>
  <c r="U854" i="2"/>
  <c r="T861" i="2"/>
  <c r="U861" i="2"/>
  <c r="T869" i="2"/>
  <c r="U869" i="2"/>
  <c r="T877" i="2"/>
  <c r="U877" i="2"/>
  <c r="T885" i="2"/>
  <c r="U885" i="2"/>
  <c r="T893" i="2"/>
  <c r="U893" i="2"/>
  <c r="T901" i="2"/>
  <c r="U901" i="2"/>
  <c r="T909" i="2"/>
  <c r="U909" i="2"/>
  <c r="T917" i="2"/>
  <c r="U917" i="2"/>
  <c r="T925" i="2"/>
  <c r="U925" i="2"/>
  <c r="T933" i="2"/>
  <c r="U933" i="2"/>
  <c r="T941" i="2"/>
  <c r="U941" i="2"/>
  <c r="T949" i="2"/>
  <c r="U949" i="2"/>
  <c r="T957" i="2"/>
  <c r="U957" i="2"/>
  <c r="T965" i="2"/>
  <c r="U965" i="2"/>
  <c r="T973" i="2"/>
  <c r="U973" i="2"/>
  <c r="T980" i="2"/>
  <c r="U980" i="2"/>
  <c r="T988" i="2"/>
  <c r="U988" i="2"/>
  <c r="T996" i="2"/>
  <c r="U996" i="2"/>
  <c r="T37" i="2"/>
  <c r="U37" i="2"/>
  <c r="T85" i="2"/>
  <c r="U85" i="2"/>
  <c r="T133" i="2"/>
  <c r="U133" i="2"/>
  <c r="T189" i="2"/>
  <c r="U189" i="2"/>
  <c r="T229" i="2"/>
  <c r="U229" i="2"/>
  <c r="T267" i="2"/>
  <c r="U267" i="2"/>
  <c r="T322" i="2"/>
  <c r="U322" i="2"/>
  <c r="T369" i="2"/>
  <c r="U369" i="2"/>
  <c r="T416" i="2"/>
  <c r="U416" i="2"/>
  <c r="T456" i="2"/>
  <c r="U456" i="2"/>
  <c r="T504" i="2"/>
  <c r="U504" i="2"/>
  <c r="T552" i="2"/>
  <c r="U552" i="2"/>
  <c r="T606" i="2"/>
  <c r="U606" i="2"/>
  <c r="T653" i="2"/>
  <c r="U653" i="2"/>
  <c r="T691" i="2"/>
  <c r="U691" i="2"/>
  <c r="T738" i="2"/>
  <c r="U738" i="2"/>
  <c r="T778" i="2"/>
  <c r="U778" i="2"/>
  <c r="T810" i="2"/>
  <c r="U810" i="2"/>
  <c r="T857" i="2"/>
  <c r="U857" i="2"/>
  <c r="T889" i="2"/>
  <c r="U889" i="2"/>
  <c r="T937" i="2"/>
  <c r="U937" i="2"/>
  <c r="T953" i="2"/>
  <c r="U953" i="2"/>
  <c r="T984" i="2"/>
  <c r="U984" i="2"/>
  <c r="T22" i="2"/>
  <c r="U22" i="2"/>
  <c r="T70" i="2"/>
  <c r="U70" i="2"/>
  <c r="T134" i="2"/>
  <c r="U134" i="2"/>
  <c r="T182" i="2"/>
  <c r="U182" i="2"/>
  <c r="T230" i="2"/>
  <c r="U230" i="2"/>
  <c r="T284" i="2"/>
  <c r="U284" i="2"/>
  <c r="T346" i="2"/>
  <c r="U346" i="2"/>
  <c r="T393" i="2"/>
  <c r="U393" i="2"/>
  <c r="T465" i="2"/>
  <c r="U465" i="2"/>
  <c r="T513" i="2"/>
  <c r="U513" i="2"/>
  <c r="T569" i="2"/>
  <c r="U569" i="2"/>
  <c r="T623" i="2"/>
  <c r="U623" i="2"/>
  <c r="T677" i="2"/>
  <c r="U677" i="2"/>
  <c r="T882" i="2"/>
  <c r="U882" i="2"/>
  <c r="T7" i="2"/>
  <c r="U7" i="2"/>
  <c r="T55" i="2"/>
  <c r="U55" i="2"/>
  <c r="T95" i="2"/>
  <c r="U95" i="2"/>
  <c r="T151" i="2"/>
  <c r="U151" i="2"/>
  <c r="T191" i="2"/>
  <c r="U191" i="2"/>
  <c r="T231" i="2"/>
  <c r="U231" i="2"/>
  <c r="T269" i="2"/>
  <c r="U269" i="2"/>
  <c r="T308" i="2"/>
  <c r="U308" i="2"/>
  <c r="T347" i="2"/>
  <c r="U347" i="2"/>
  <c r="T386" i="2"/>
  <c r="U386" i="2"/>
  <c r="T418" i="2"/>
  <c r="U418" i="2"/>
  <c r="T466" i="2"/>
  <c r="U466" i="2"/>
  <c r="T498" i="2"/>
  <c r="U498" i="2"/>
  <c r="T538" i="2"/>
  <c r="U538" i="2"/>
  <c r="T570" i="2"/>
  <c r="U570" i="2"/>
  <c r="T608" i="2"/>
  <c r="U608" i="2"/>
  <c r="T640" i="2"/>
  <c r="U640" i="2"/>
  <c r="T678" i="2"/>
  <c r="U678" i="2"/>
  <c r="T708" i="2"/>
  <c r="U708" i="2"/>
  <c r="T748" i="2"/>
  <c r="U748" i="2"/>
  <c r="T812" i="2"/>
  <c r="U812" i="2"/>
  <c r="T994" i="2"/>
  <c r="U994" i="2"/>
  <c r="T32" i="2"/>
  <c r="U32" i="2"/>
  <c r="T80" i="2"/>
  <c r="U80" i="2"/>
  <c r="T136" i="2"/>
  <c r="U136" i="2"/>
  <c r="T184" i="2"/>
  <c r="U184" i="2"/>
  <c r="T240" i="2"/>
  <c r="U240" i="2"/>
  <c r="T309" i="2"/>
  <c r="U309" i="2"/>
  <c r="T340" i="2"/>
  <c r="U340" i="2"/>
  <c r="T356" i="2"/>
  <c r="U356" i="2"/>
  <c r="T372" i="2"/>
  <c r="U372" i="2"/>
  <c r="T387" i="2"/>
  <c r="U387" i="2"/>
  <c r="T403" i="2"/>
  <c r="U403" i="2"/>
  <c r="T427" i="2"/>
  <c r="U427" i="2"/>
  <c r="T451" i="2"/>
  <c r="U451" i="2"/>
  <c r="T475" i="2"/>
  <c r="U475" i="2"/>
  <c r="T491" i="2"/>
  <c r="U491" i="2"/>
  <c r="T507" i="2"/>
  <c r="U507" i="2"/>
  <c r="T523" i="2"/>
  <c r="U523" i="2"/>
  <c r="T531" i="2"/>
  <c r="U531" i="2"/>
  <c r="T547" i="2"/>
  <c r="U547" i="2"/>
  <c r="T555" i="2"/>
  <c r="U555" i="2"/>
  <c r="T585" i="2"/>
  <c r="U585" i="2"/>
  <c r="T593" i="2"/>
  <c r="U593" i="2"/>
  <c r="T601" i="2"/>
  <c r="U601" i="2"/>
  <c r="T609" i="2"/>
  <c r="U609" i="2"/>
  <c r="T617" i="2"/>
  <c r="U617" i="2"/>
  <c r="T625" i="2"/>
  <c r="U625" i="2"/>
  <c r="T633" i="2"/>
  <c r="U633" i="2"/>
  <c r="T641" i="2"/>
  <c r="U641" i="2"/>
  <c r="T649" i="2"/>
  <c r="U649" i="2"/>
  <c r="T656" i="2"/>
  <c r="U656" i="2"/>
  <c r="T663" i="2"/>
  <c r="U663" i="2"/>
  <c r="T671" i="2"/>
  <c r="U671" i="2"/>
  <c r="T679" i="2"/>
  <c r="U679" i="2"/>
  <c r="T687" i="2"/>
  <c r="U687" i="2"/>
  <c r="T694" i="2"/>
  <c r="U694" i="2"/>
  <c r="T701" i="2"/>
  <c r="U701" i="2"/>
  <c r="T709" i="2"/>
  <c r="U709" i="2"/>
  <c r="T717" i="2"/>
  <c r="U717" i="2"/>
  <c r="T725" i="2"/>
  <c r="U725" i="2"/>
  <c r="T733" i="2"/>
  <c r="U733" i="2"/>
  <c r="T741" i="2"/>
  <c r="U741" i="2"/>
  <c r="T749" i="2"/>
  <c r="U749" i="2"/>
  <c r="T757" i="2"/>
  <c r="U757" i="2"/>
  <c r="T765" i="2"/>
  <c r="U765" i="2"/>
  <c r="T773" i="2"/>
  <c r="U773" i="2"/>
  <c r="T781" i="2"/>
  <c r="U781" i="2"/>
  <c r="T797" i="2"/>
  <c r="U797" i="2"/>
  <c r="T805" i="2"/>
  <c r="U805" i="2"/>
  <c r="T813" i="2"/>
  <c r="U813" i="2"/>
  <c r="T821" i="2"/>
  <c r="U821" i="2"/>
  <c r="T829" i="2"/>
  <c r="U829" i="2"/>
  <c r="T837" i="2"/>
  <c r="U837" i="2"/>
  <c r="T845" i="2"/>
  <c r="U845" i="2"/>
  <c r="T853" i="2"/>
  <c r="U853" i="2"/>
  <c r="T860" i="2"/>
  <c r="U860" i="2"/>
  <c r="T868" i="2"/>
  <c r="U868" i="2"/>
  <c r="T876" i="2"/>
  <c r="U876" i="2"/>
  <c r="T884" i="2"/>
  <c r="U884" i="2"/>
  <c r="T892" i="2"/>
  <c r="U892" i="2"/>
  <c r="T900" i="2"/>
  <c r="U900" i="2"/>
  <c r="T908" i="2"/>
  <c r="U908" i="2"/>
  <c r="T916" i="2"/>
  <c r="U916" i="2"/>
  <c r="T924" i="2"/>
  <c r="U924" i="2"/>
  <c r="T932" i="2"/>
  <c r="U932" i="2"/>
  <c r="T940" i="2"/>
  <c r="U940" i="2"/>
  <c r="T948" i="2"/>
  <c r="U948" i="2"/>
  <c r="T956" i="2"/>
  <c r="U956" i="2"/>
  <c r="T964" i="2"/>
  <c r="U964" i="2"/>
  <c r="T972" i="2"/>
  <c r="U972" i="2"/>
  <c r="T979" i="2"/>
  <c r="U979" i="2"/>
  <c r="T987" i="2"/>
  <c r="U987" i="2"/>
  <c r="T995" i="2"/>
  <c r="U995" i="2"/>
  <c r="T10" i="2"/>
  <c r="U10" i="2"/>
  <c r="T34" i="2"/>
  <c r="U34" i="2"/>
  <c r="T50" i="2"/>
  <c r="U50" i="2"/>
  <c r="T74" i="2"/>
  <c r="U74" i="2"/>
  <c r="T90" i="2"/>
  <c r="U90" i="2"/>
  <c r="T106" i="2"/>
  <c r="U106" i="2"/>
  <c r="T114" i="2"/>
  <c r="U114" i="2"/>
  <c r="T122" i="2"/>
  <c r="U122" i="2"/>
  <c r="T130" i="2"/>
  <c r="U130" i="2"/>
  <c r="T138" i="2"/>
  <c r="U138" i="2"/>
  <c r="T146" i="2"/>
  <c r="U146" i="2"/>
  <c r="T154" i="2"/>
  <c r="U154" i="2"/>
  <c r="T162" i="2"/>
  <c r="U162" i="2"/>
  <c r="T170" i="2"/>
  <c r="U170" i="2"/>
  <c r="T178" i="2"/>
  <c r="U178" i="2"/>
  <c r="T186" i="2"/>
  <c r="U186" i="2"/>
  <c r="T194" i="2"/>
  <c r="U194" i="2"/>
  <c r="T202" i="2"/>
  <c r="U202" i="2"/>
  <c r="T210" i="2"/>
  <c r="U210" i="2"/>
  <c r="T218" i="2"/>
  <c r="U218" i="2"/>
  <c r="T226" i="2"/>
  <c r="U226" i="2"/>
  <c r="T234" i="2"/>
  <c r="U234" i="2"/>
  <c r="T242" i="2"/>
  <c r="U242" i="2"/>
  <c r="T250" i="2"/>
  <c r="U250" i="2"/>
  <c r="T257" i="2"/>
  <c r="U257" i="2"/>
  <c r="T264" i="2"/>
  <c r="U264" i="2"/>
  <c r="T272" i="2"/>
  <c r="U272" i="2"/>
  <c r="T280" i="2"/>
  <c r="U280" i="2"/>
  <c r="T288" i="2"/>
  <c r="U288" i="2"/>
  <c r="T295" i="2"/>
  <c r="U295" i="2"/>
  <c r="T303" i="2"/>
  <c r="U303" i="2"/>
  <c r="T311" i="2"/>
  <c r="U311" i="2"/>
  <c r="T319" i="2"/>
  <c r="U319" i="2"/>
  <c r="T334" i="2"/>
  <c r="U334" i="2"/>
  <c r="T342" i="2"/>
  <c r="U342" i="2"/>
  <c r="T350" i="2"/>
  <c r="U350" i="2"/>
  <c r="T358" i="2"/>
  <c r="U358" i="2"/>
  <c r="T366" i="2"/>
  <c r="U366" i="2"/>
  <c r="T381" i="2"/>
  <c r="U381" i="2"/>
  <c r="T389" i="2"/>
  <c r="U389" i="2"/>
  <c r="T397" i="2"/>
  <c r="U397" i="2"/>
  <c r="T405" i="2"/>
  <c r="U405" i="2"/>
  <c r="T413" i="2"/>
  <c r="U413" i="2"/>
  <c r="T421" i="2"/>
  <c r="U421" i="2"/>
  <c r="T429" i="2"/>
  <c r="U429" i="2"/>
  <c r="T437" i="2"/>
  <c r="U437" i="2"/>
  <c r="T445" i="2"/>
  <c r="U445" i="2"/>
  <c r="T453" i="2"/>
  <c r="U453" i="2"/>
  <c r="T461" i="2"/>
  <c r="U461" i="2"/>
  <c r="T469" i="2"/>
  <c r="U469" i="2"/>
  <c r="T477" i="2"/>
  <c r="U477" i="2"/>
  <c r="T485" i="2"/>
  <c r="U485" i="2"/>
  <c r="T493" i="2"/>
  <c r="U493" i="2"/>
  <c r="T501" i="2"/>
  <c r="U501" i="2"/>
  <c r="T509" i="2"/>
  <c r="U509" i="2"/>
  <c r="T517" i="2"/>
  <c r="U517" i="2"/>
  <c r="T525" i="2"/>
  <c r="U525" i="2"/>
  <c r="T533" i="2"/>
  <c r="U533" i="2"/>
  <c r="T541" i="2"/>
  <c r="U541" i="2"/>
  <c r="T549" i="2"/>
  <c r="U549" i="2"/>
  <c r="T557" i="2"/>
  <c r="U557" i="2"/>
  <c r="T565" i="2"/>
  <c r="U565" i="2"/>
  <c r="T572" i="2"/>
  <c r="U572" i="2"/>
  <c r="T579" i="2"/>
  <c r="U579" i="2"/>
  <c r="T587" i="2"/>
  <c r="U587" i="2"/>
  <c r="T595" i="2"/>
  <c r="U595" i="2"/>
  <c r="T603" i="2"/>
  <c r="U603" i="2"/>
  <c r="T611" i="2"/>
  <c r="U611" i="2"/>
  <c r="T619" i="2"/>
  <c r="U619" i="2"/>
  <c r="T627" i="2"/>
  <c r="U627" i="2"/>
  <c r="T635" i="2"/>
  <c r="U635" i="2"/>
  <c r="T643" i="2"/>
  <c r="U643" i="2"/>
  <c r="T665" i="2"/>
  <c r="U665" i="2"/>
  <c r="T673" i="2"/>
  <c r="U673" i="2"/>
  <c r="T681" i="2"/>
  <c r="U681" i="2"/>
  <c r="T703" i="2"/>
  <c r="U703" i="2"/>
  <c r="T711" i="2"/>
  <c r="U711" i="2"/>
  <c r="T719" i="2"/>
  <c r="U719" i="2"/>
  <c r="T727" i="2"/>
  <c r="U727" i="2"/>
  <c r="T735" i="2"/>
  <c r="U735" i="2"/>
  <c r="T743" i="2"/>
  <c r="U743" i="2"/>
  <c r="T751" i="2"/>
  <c r="U751" i="2"/>
  <c r="T759" i="2"/>
  <c r="U759" i="2"/>
  <c r="T767" i="2"/>
  <c r="U767" i="2"/>
  <c r="T775" i="2"/>
  <c r="U775" i="2"/>
  <c r="T783" i="2"/>
  <c r="U783" i="2"/>
  <c r="T791" i="2"/>
  <c r="U791" i="2"/>
  <c r="T799" i="2"/>
  <c r="U799" i="2"/>
  <c r="T807" i="2"/>
  <c r="U807" i="2"/>
  <c r="T815" i="2"/>
  <c r="U815" i="2"/>
  <c r="T823" i="2"/>
  <c r="U823" i="2"/>
  <c r="T831" i="2"/>
  <c r="U831" i="2"/>
  <c r="T839" i="2"/>
  <c r="U839" i="2"/>
  <c r="T847" i="2"/>
  <c r="U847" i="2"/>
  <c r="T862" i="2"/>
  <c r="U862" i="2"/>
  <c r="T870" i="2"/>
  <c r="U870" i="2"/>
  <c r="T878" i="2"/>
  <c r="U878" i="2"/>
  <c r="T886" i="2"/>
  <c r="U886" i="2"/>
  <c r="T894" i="2"/>
  <c r="U894" i="2"/>
  <c r="T902" i="2"/>
  <c r="U902" i="2"/>
  <c r="T910" i="2"/>
  <c r="U910" i="2"/>
  <c r="T918" i="2"/>
  <c r="U918" i="2"/>
  <c r="T926" i="2"/>
  <c r="U926" i="2"/>
  <c r="T934" i="2"/>
  <c r="U934" i="2"/>
  <c r="T942" i="2"/>
  <c r="U942" i="2"/>
  <c r="T950" i="2"/>
  <c r="U950" i="2"/>
  <c r="T958" i="2"/>
  <c r="U958" i="2"/>
  <c r="T966" i="2"/>
  <c r="U966" i="2"/>
  <c r="T974" i="2"/>
  <c r="U974" i="2"/>
  <c r="T981" i="2"/>
  <c r="U981" i="2"/>
  <c r="T989" i="2"/>
  <c r="U989" i="2"/>
  <c r="T997" i="2"/>
  <c r="U997" i="2"/>
  <c r="T5" i="2"/>
  <c r="U5" i="2"/>
  <c r="T61" i="2"/>
  <c r="U61" i="2"/>
  <c r="T109" i="2"/>
  <c r="U109" i="2"/>
  <c r="T157" i="2"/>
  <c r="U157" i="2"/>
  <c r="T205" i="2"/>
  <c r="U205" i="2"/>
  <c r="T252" i="2"/>
  <c r="U252" i="2"/>
  <c r="T298" i="2"/>
  <c r="U298" i="2"/>
  <c r="T345" i="2"/>
  <c r="U345" i="2"/>
  <c r="T392" i="2"/>
  <c r="U392" i="2"/>
  <c r="T440" i="2"/>
  <c r="U440" i="2"/>
  <c r="T488" i="2"/>
  <c r="U488" i="2"/>
  <c r="T536" i="2"/>
  <c r="U536" i="2"/>
  <c r="T575" i="2"/>
  <c r="U575" i="2"/>
  <c r="T614" i="2"/>
  <c r="U614" i="2"/>
  <c r="T660" i="2"/>
  <c r="U660" i="2"/>
  <c r="T706" i="2"/>
  <c r="U706" i="2"/>
  <c r="T770" i="2"/>
  <c r="U770" i="2"/>
  <c r="T834" i="2"/>
  <c r="U834" i="2"/>
  <c r="T905" i="2"/>
  <c r="U905" i="2"/>
  <c r="T992" i="2"/>
  <c r="U992" i="2"/>
  <c r="T38" i="2"/>
  <c r="U38" i="2"/>
  <c r="T86" i="2"/>
  <c r="U86" i="2"/>
  <c r="T126" i="2"/>
  <c r="U126" i="2"/>
  <c r="T174" i="2"/>
  <c r="U174" i="2"/>
  <c r="T222" i="2"/>
  <c r="U222" i="2"/>
  <c r="T260" i="2"/>
  <c r="U260" i="2"/>
  <c r="T299" i="2"/>
  <c r="U299" i="2"/>
  <c r="T323" i="2"/>
  <c r="U323" i="2"/>
  <c r="T362" i="2"/>
  <c r="U362" i="2"/>
  <c r="T401" i="2"/>
  <c r="U401" i="2"/>
  <c r="T441" i="2"/>
  <c r="U441" i="2"/>
  <c r="T481" i="2"/>
  <c r="U481" i="2"/>
  <c r="T529" i="2"/>
  <c r="U529" i="2"/>
  <c r="T576" i="2"/>
  <c r="U576" i="2"/>
  <c r="T607" i="2"/>
  <c r="U607" i="2"/>
  <c r="T647" i="2"/>
  <c r="U647" i="2"/>
  <c r="T685" i="2"/>
  <c r="U685" i="2"/>
  <c r="T731" i="2"/>
  <c r="U731" i="2"/>
  <c r="T866" i="2"/>
  <c r="U866" i="2"/>
  <c r="T23" i="2"/>
  <c r="U23" i="2"/>
  <c r="T63" i="2"/>
  <c r="U63" i="2"/>
  <c r="T111" i="2"/>
  <c r="U111" i="2"/>
  <c r="T143" i="2"/>
  <c r="U143" i="2"/>
  <c r="T183" i="2"/>
  <c r="U183" i="2"/>
  <c r="T223" i="2"/>
  <c r="U223" i="2"/>
  <c r="T261" i="2"/>
  <c r="U261" i="2"/>
  <c r="T293" i="2"/>
  <c r="U293" i="2"/>
  <c r="T331" i="2"/>
  <c r="U331" i="2"/>
  <c r="T371" i="2"/>
  <c r="U371" i="2"/>
  <c r="T450" i="2"/>
  <c r="U450" i="2"/>
  <c r="T655" i="2"/>
  <c r="U655" i="2"/>
  <c r="T24" i="2"/>
  <c r="U24" i="2"/>
  <c r="T40" i="2"/>
  <c r="U40" i="2"/>
  <c r="T64" i="2"/>
  <c r="U64" i="2"/>
  <c r="T96" i="2"/>
  <c r="U96" i="2"/>
  <c r="T128" i="2"/>
  <c r="U128" i="2"/>
  <c r="T152" i="2"/>
  <c r="U152" i="2"/>
  <c r="T176" i="2"/>
  <c r="U176" i="2"/>
  <c r="T192" i="2"/>
  <c r="U192" i="2"/>
  <c r="T216" i="2"/>
  <c r="U216" i="2"/>
  <c r="T248" i="2"/>
  <c r="U248" i="2"/>
  <c r="T270" i="2"/>
  <c r="U270" i="2"/>
  <c r="T317" i="2"/>
  <c r="U317" i="2"/>
  <c r="T435" i="2"/>
  <c r="U435" i="2"/>
  <c r="T18" i="2"/>
  <c r="U18" i="2"/>
  <c r="T26" i="2"/>
  <c r="U26" i="2"/>
  <c r="T42" i="2"/>
  <c r="U42" i="2"/>
  <c r="T58" i="2"/>
  <c r="U58" i="2"/>
  <c r="T66" i="2"/>
  <c r="U66" i="2"/>
  <c r="T82" i="2"/>
  <c r="U82" i="2"/>
  <c r="T98" i="2"/>
  <c r="U98" i="2"/>
  <c r="T4" i="2"/>
  <c r="U4" i="2"/>
  <c r="T11" i="2"/>
  <c r="U11" i="2"/>
  <c r="T19" i="2"/>
  <c r="U19" i="2"/>
  <c r="T27" i="2"/>
  <c r="U27" i="2"/>
  <c r="T35" i="2"/>
  <c r="U35" i="2"/>
  <c r="T43" i="2"/>
  <c r="U43" i="2"/>
  <c r="T51" i="2"/>
  <c r="U51" i="2"/>
  <c r="T59" i="2"/>
  <c r="U59" i="2"/>
  <c r="T67" i="2"/>
  <c r="U67" i="2"/>
  <c r="T75" i="2"/>
  <c r="U75" i="2"/>
  <c r="T83" i="2"/>
  <c r="U83" i="2"/>
  <c r="T91" i="2"/>
  <c r="U91" i="2"/>
  <c r="T99" i="2"/>
  <c r="U99" i="2"/>
  <c r="T107" i="2"/>
  <c r="U107" i="2"/>
  <c r="T115" i="2"/>
  <c r="U115" i="2"/>
  <c r="T123" i="2"/>
  <c r="U123" i="2"/>
  <c r="T131" i="2"/>
  <c r="U131" i="2"/>
  <c r="T139" i="2"/>
  <c r="U139" i="2"/>
  <c r="T147" i="2"/>
  <c r="U147" i="2"/>
  <c r="T155" i="2"/>
  <c r="U155" i="2"/>
  <c r="T163" i="2"/>
  <c r="U163" i="2"/>
  <c r="T171" i="2"/>
  <c r="U171" i="2"/>
  <c r="T179" i="2"/>
  <c r="U179" i="2"/>
  <c r="T187" i="2"/>
  <c r="U187" i="2"/>
  <c r="T195" i="2"/>
  <c r="U195" i="2"/>
  <c r="T203" i="2"/>
  <c r="U203" i="2"/>
  <c r="T211" i="2"/>
  <c r="U211" i="2"/>
  <c r="T219" i="2"/>
  <c r="U219" i="2"/>
  <c r="T227" i="2"/>
  <c r="U227" i="2"/>
  <c r="T235" i="2"/>
  <c r="U235" i="2"/>
  <c r="T243" i="2"/>
  <c r="U243" i="2"/>
  <c r="T265" i="2"/>
  <c r="U265" i="2"/>
  <c r="T273" i="2"/>
  <c r="U273" i="2"/>
  <c r="T281" i="2"/>
  <c r="U281" i="2"/>
  <c r="T289" i="2"/>
  <c r="U289" i="2"/>
  <c r="T296" i="2"/>
  <c r="U296" i="2"/>
  <c r="T304" i="2"/>
  <c r="U304" i="2"/>
  <c r="T312" i="2"/>
  <c r="U312" i="2"/>
  <c r="T320" i="2"/>
  <c r="U320" i="2"/>
  <c r="T327" i="2"/>
  <c r="U327" i="2"/>
  <c r="T335" i="2"/>
  <c r="U335" i="2"/>
  <c r="T343" i="2"/>
  <c r="U343" i="2"/>
  <c r="T351" i="2"/>
  <c r="U351" i="2"/>
  <c r="T359" i="2"/>
  <c r="U359" i="2"/>
  <c r="T367" i="2"/>
  <c r="U367" i="2"/>
  <c r="T374" i="2"/>
  <c r="T382" i="2"/>
  <c r="U382" i="2"/>
  <c r="T390" i="2"/>
  <c r="U390" i="2"/>
  <c r="T398" i="2"/>
  <c r="U398" i="2"/>
  <c r="T406" i="2"/>
  <c r="U406" i="2"/>
  <c r="T414" i="2"/>
  <c r="U414" i="2"/>
  <c r="T422" i="2"/>
  <c r="U422" i="2"/>
  <c r="T430" i="2"/>
  <c r="U430" i="2"/>
  <c r="T438" i="2"/>
  <c r="U438" i="2"/>
  <c r="T446" i="2"/>
  <c r="U446" i="2"/>
  <c r="T454" i="2"/>
  <c r="U454" i="2"/>
  <c r="T462" i="2"/>
  <c r="U462" i="2"/>
  <c r="T470" i="2"/>
  <c r="U470" i="2"/>
  <c r="T478" i="2"/>
  <c r="U478" i="2"/>
  <c r="T486" i="2"/>
  <c r="U486" i="2"/>
  <c r="T494" i="2"/>
  <c r="U494" i="2"/>
  <c r="T502" i="2"/>
  <c r="U502" i="2"/>
  <c r="T510" i="2"/>
  <c r="U510" i="2"/>
  <c r="T518" i="2"/>
  <c r="U518" i="2"/>
  <c r="T526" i="2"/>
  <c r="U526" i="2"/>
  <c r="T534" i="2"/>
  <c r="U534" i="2"/>
  <c r="T542" i="2"/>
  <c r="U542" i="2"/>
  <c r="T550" i="2"/>
  <c r="U550" i="2"/>
  <c r="T558" i="2"/>
  <c r="U558" i="2"/>
  <c r="T566" i="2"/>
  <c r="U566" i="2"/>
  <c r="T573" i="2"/>
  <c r="U573" i="2"/>
  <c r="T580" i="2"/>
  <c r="U580" i="2"/>
  <c r="T588" i="2"/>
  <c r="U588" i="2"/>
  <c r="T596" i="2"/>
  <c r="U596" i="2"/>
  <c r="T604" i="2"/>
  <c r="U604" i="2"/>
  <c r="T612" i="2"/>
  <c r="U612" i="2"/>
  <c r="T620" i="2"/>
  <c r="U620" i="2"/>
  <c r="T628" i="2"/>
  <c r="U628" i="2"/>
  <c r="T636" i="2"/>
  <c r="U636" i="2"/>
  <c r="T644" i="2"/>
  <c r="U644" i="2"/>
  <c r="T651" i="2"/>
  <c r="T658" i="2"/>
  <c r="T666" i="2"/>
  <c r="U666" i="2"/>
  <c r="T674" i="2"/>
  <c r="U674" i="2"/>
  <c r="T682" i="2"/>
  <c r="U682" i="2"/>
  <c r="T689" i="2"/>
  <c r="U689" i="2"/>
  <c r="T696" i="2"/>
  <c r="U696" i="2"/>
  <c r="T704" i="2"/>
  <c r="U704" i="2"/>
  <c r="T712" i="2"/>
  <c r="U712" i="2"/>
  <c r="T720" i="2"/>
  <c r="U720" i="2"/>
  <c r="T728" i="2"/>
  <c r="U728" i="2"/>
  <c r="T736" i="2"/>
  <c r="U736" i="2"/>
  <c r="T744" i="2"/>
  <c r="U744" i="2"/>
  <c r="T752" i="2"/>
  <c r="U752" i="2"/>
  <c r="T760" i="2"/>
  <c r="U760" i="2"/>
  <c r="T768" i="2"/>
  <c r="U768" i="2"/>
  <c r="T776" i="2"/>
  <c r="U776" i="2"/>
  <c r="T784" i="2"/>
  <c r="U784" i="2"/>
  <c r="T792" i="2"/>
  <c r="U792" i="2"/>
  <c r="T800" i="2"/>
  <c r="U800" i="2"/>
  <c r="T808" i="2"/>
  <c r="U808" i="2"/>
  <c r="T816" i="2"/>
  <c r="U816" i="2"/>
  <c r="T824" i="2"/>
  <c r="U824" i="2"/>
  <c r="T832" i="2"/>
  <c r="U832" i="2"/>
  <c r="T840" i="2"/>
  <c r="U840" i="2"/>
  <c r="T848" i="2"/>
  <c r="U848" i="2"/>
  <c r="T855" i="2"/>
  <c r="T863" i="2"/>
  <c r="U863" i="2"/>
  <c r="T871" i="2"/>
  <c r="U871" i="2"/>
  <c r="T879" i="2"/>
  <c r="U879" i="2"/>
  <c r="T887" i="2"/>
  <c r="U887" i="2"/>
  <c r="T895" i="2"/>
  <c r="U895" i="2"/>
  <c r="T903" i="2"/>
  <c r="U903" i="2"/>
  <c r="T911" i="2"/>
  <c r="U911" i="2"/>
  <c r="T919" i="2"/>
  <c r="U919" i="2"/>
  <c r="T927" i="2"/>
  <c r="U927" i="2"/>
  <c r="T935" i="2"/>
  <c r="U935" i="2"/>
  <c r="T943" i="2"/>
  <c r="U943" i="2"/>
  <c r="T951" i="2"/>
  <c r="U951" i="2"/>
  <c r="T959" i="2"/>
  <c r="U959" i="2"/>
  <c r="T967" i="2"/>
  <c r="U967" i="2"/>
  <c r="T975" i="2"/>
  <c r="U975" i="2"/>
  <c r="T982" i="2"/>
  <c r="U982" i="2"/>
  <c r="T990" i="2"/>
  <c r="U990" i="2"/>
  <c r="T998" i="2"/>
  <c r="U998" i="2"/>
  <c r="T29" i="2"/>
  <c r="U29" i="2"/>
  <c r="T77" i="2"/>
  <c r="U77" i="2"/>
  <c r="T125" i="2"/>
  <c r="U125" i="2"/>
  <c r="T165" i="2"/>
  <c r="U165" i="2"/>
  <c r="T221" i="2"/>
  <c r="U221" i="2"/>
  <c r="T275" i="2"/>
  <c r="U275" i="2"/>
  <c r="T314" i="2"/>
  <c r="U314" i="2"/>
  <c r="T361" i="2"/>
  <c r="U361" i="2"/>
  <c r="T408" i="2"/>
  <c r="U408" i="2"/>
  <c r="T464" i="2"/>
  <c r="U464" i="2"/>
  <c r="T512" i="2"/>
  <c r="U512" i="2"/>
  <c r="T568" i="2"/>
  <c r="U568" i="2"/>
  <c r="T622" i="2"/>
  <c r="U622" i="2"/>
  <c r="T684" i="2"/>
  <c r="U684" i="2"/>
  <c r="T722" i="2"/>
  <c r="U722" i="2"/>
  <c r="T754" i="2"/>
  <c r="U754" i="2"/>
  <c r="T802" i="2"/>
  <c r="U802" i="2"/>
  <c r="T850" i="2"/>
  <c r="U850" i="2"/>
  <c r="T881" i="2"/>
  <c r="U881" i="2"/>
  <c r="T929" i="2"/>
  <c r="U929" i="2"/>
  <c r="T961" i="2"/>
  <c r="U961" i="2"/>
  <c r="T46" i="2"/>
  <c r="U46" i="2"/>
  <c r="T94" i="2"/>
  <c r="U94" i="2"/>
  <c r="T142" i="2"/>
  <c r="U142" i="2"/>
  <c r="T190" i="2"/>
  <c r="U190" i="2"/>
  <c r="T238" i="2"/>
  <c r="U238" i="2"/>
  <c r="T292" i="2"/>
  <c r="U292" i="2"/>
  <c r="T330" i="2"/>
  <c r="U330" i="2"/>
  <c r="T377" i="2"/>
  <c r="U377" i="2"/>
  <c r="T425" i="2"/>
  <c r="U425" i="2"/>
  <c r="T473" i="2"/>
  <c r="U473" i="2"/>
  <c r="T537" i="2"/>
  <c r="U537" i="2"/>
  <c r="T583" i="2"/>
  <c r="U583" i="2"/>
  <c r="T631" i="2"/>
  <c r="U631" i="2"/>
  <c r="T654" i="2"/>
  <c r="U654" i="2"/>
  <c r="T707" i="2"/>
  <c r="U707" i="2"/>
  <c r="T827" i="2"/>
  <c r="U827" i="2"/>
  <c r="T39" i="2"/>
  <c r="U39" i="2"/>
  <c r="T79" i="2"/>
  <c r="U79" i="2"/>
  <c r="T127" i="2"/>
  <c r="U127" i="2"/>
  <c r="T167" i="2"/>
  <c r="U167" i="2"/>
  <c r="T207" i="2"/>
  <c r="U207" i="2"/>
  <c r="T239" i="2"/>
  <c r="U239" i="2"/>
  <c r="T277" i="2"/>
  <c r="U277" i="2"/>
  <c r="T316" i="2"/>
  <c r="U316" i="2"/>
  <c r="T355" i="2"/>
  <c r="U355" i="2"/>
  <c r="T394" i="2"/>
  <c r="U394" i="2"/>
  <c r="T426" i="2"/>
  <c r="U426" i="2"/>
  <c r="T458" i="2"/>
  <c r="U458" i="2"/>
  <c r="T490" i="2"/>
  <c r="U490" i="2"/>
  <c r="T522" i="2"/>
  <c r="U522" i="2"/>
  <c r="T554" i="2"/>
  <c r="U554" i="2"/>
  <c r="T577" i="2"/>
  <c r="U577" i="2"/>
  <c r="T600" i="2"/>
  <c r="U600" i="2"/>
  <c r="T632" i="2"/>
  <c r="U632" i="2"/>
  <c r="T662" i="2"/>
  <c r="U662" i="2"/>
  <c r="T693" i="2"/>
  <c r="U693" i="2"/>
  <c r="T716" i="2"/>
  <c r="U716" i="2"/>
  <c r="T740" i="2"/>
  <c r="U740" i="2"/>
  <c r="T764" i="2"/>
  <c r="U764" i="2"/>
  <c r="T780" i="2"/>
  <c r="U780" i="2"/>
  <c r="T796" i="2"/>
  <c r="U796" i="2"/>
  <c r="T820" i="2"/>
  <c r="U820" i="2"/>
  <c r="T844" i="2"/>
  <c r="U844" i="2"/>
  <c r="T859" i="2"/>
  <c r="U859" i="2"/>
  <c r="T875" i="2"/>
  <c r="U875" i="2"/>
  <c r="T891" i="2"/>
  <c r="U891" i="2"/>
  <c r="T907" i="2"/>
  <c r="U907" i="2"/>
  <c r="T923" i="2"/>
  <c r="U923" i="2"/>
  <c r="T939" i="2"/>
  <c r="U939" i="2"/>
  <c r="T955" i="2"/>
  <c r="U955" i="2"/>
  <c r="T971" i="2"/>
  <c r="U971" i="2"/>
  <c r="T986" i="2"/>
  <c r="U986" i="2"/>
  <c r="T8" i="2"/>
  <c r="U8" i="2"/>
  <c r="T56" i="2"/>
  <c r="U56" i="2"/>
  <c r="T112" i="2"/>
  <c r="U112" i="2"/>
  <c r="T160" i="2"/>
  <c r="U160" i="2"/>
  <c r="T208" i="2"/>
  <c r="U208" i="2"/>
  <c r="T232" i="2"/>
  <c r="U232" i="2"/>
  <c r="T262" i="2"/>
  <c r="U262" i="2"/>
  <c r="T278" i="2"/>
  <c r="U278" i="2"/>
  <c r="T301" i="2"/>
  <c r="U301" i="2"/>
  <c r="T325" i="2"/>
  <c r="U325" i="2"/>
  <c r="T348" i="2"/>
  <c r="U348" i="2"/>
  <c r="T364" i="2"/>
  <c r="U364" i="2"/>
  <c r="T379" i="2"/>
  <c r="U379" i="2"/>
  <c r="T395" i="2"/>
  <c r="U395" i="2"/>
  <c r="T419" i="2"/>
  <c r="U419" i="2"/>
  <c r="T443" i="2"/>
  <c r="U443" i="2"/>
  <c r="T459" i="2"/>
  <c r="U459" i="2"/>
  <c r="T467" i="2"/>
  <c r="U467" i="2"/>
  <c r="T483" i="2"/>
  <c r="U483" i="2"/>
  <c r="T499" i="2"/>
  <c r="U499" i="2"/>
  <c r="T515" i="2"/>
  <c r="U515" i="2"/>
  <c r="T539" i="2"/>
  <c r="U539" i="2"/>
  <c r="T563" i="2"/>
  <c r="U563" i="2"/>
  <c r="T789" i="2"/>
  <c r="U789" i="2"/>
  <c r="T12" i="2"/>
  <c r="U12" i="2"/>
  <c r="T20" i="2"/>
  <c r="U20" i="2"/>
  <c r="T28" i="2"/>
  <c r="U28" i="2"/>
  <c r="T36" i="2"/>
  <c r="U36" i="2"/>
  <c r="T44" i="2"/>
  <c r="U44" i="2"/>
  <c r="T52" i="2"/>
  <c r="U52" i="2"/>
  <c r="T60" i="2"/>
  <c r="U60" i="2"/>
  <c r="T68" i="2"/>
  <c r="U68" i="2"/>
  <c r="T76" i="2"/>
  <c r="U76" i="2"/>
  <c r="T84" i="2"/>
  <c r="U84" i="2"/>
  <c r="T92" i="2"/>
  <c r="U92" i="2"/>
  <c r="T100" i="2"/>
  <c r="U100" i="2"/>
  <c r="T108" i="2"/>
  <c r="U108" i="2"/>
  <c r="T116" i="2"/>
  <c r="U116" i="2"/>
  <c r="T124" i="2"/>
  <c r="U124" i="2"/>
  <c r="T132" i="2"/>
  <c r="U132" i="2"/>
  <c r="T140" i="2"/>
  <c r="U140" i="2"/>
  <c r="T148" i="2"/>
  <c r="U148" i="2"/>
  <c r="T156" i="2"/>
  <c r="U156" i="2"/>
  <c r="T164" i="2"/>
  <c r="U164" i="2"/>
  <c r="T172" i="2"/>
  <c r="U172" i="2"/>
  <c r="T180" i="2"/>
  <c r="U180" i="2"/>
  <c r="T188" i="2"/>
  <c r="U188" i="2"/>
  <c r="T196" i="2"/>
  <c r="U196" i="2"/>
  <c r="T204" i="2"/>
  <c r="U204" i="2"/>
  <c r="T212" i="2"/>
  <c r="U212" i="2"/>
  <c r="T220" i="2"/>
  <c r="U220" i="2"/>
  <c r="T228" i="2"/>
  <c r="U228" i="2"/>
  <c r="T236" i="2"/>
  <c r="U236" i="2"/>
  <c r="T244" i="2"/>
  <c r="U244" i="2"/>
  <c r="T251" i="2"/>
  <c r="T258" i="2"/>
  <c r="T266" i="2"/>
  <c r="U266" i="2"/>
  <c r="T274" i="2"/>
  <c r="U274" i="2"/>
  <c r="T282" i="2"/>
  <c r="U282" i="2"/>
  <c r="T290" i="2"/>
  <c r="U290" i="2"/>
  <c r="T297" i="2"/>
  <c r="U297" i="2"/>
  <c r="T305" i="2"/>
  <c r="U305" i="2"/>
  <c r="T313" i="2"/>
  <c r="U313" i="2"/>
  <c r="T321" i="2"/>
  <c r="U321" i="2"/>
  <c r="T328" i="2"/>
  <c r="U328" i="2"/>
  <c r="T336" i="2"/>
  <c r="U336" i="2"/>
  <c r="T344" i="2"/>
  <c r="U344" i="2"/>
  <c r="T352" i="2"/>
  <c r="U352" i="2"/>
  <c r="T360" i="2"/>
  <c r="U360" i="2"/>
  <c r="T368" i="2"/>
  <c r="U368" i="2"/>
  <c r="T375" i="2"/>
  <c r="U375" i="2"/>
  <c r="T383" i="2"/>
  <c r="U383" i="2"/>
  <c r="T391" i="2"/>
  <c r="U391" i="2"/>
  <c r="T399" i="2"/>
  <c r="U399" i="2"/>
  <c r="T407" i="2"/>
  <c r="U407" i="2"/>
  <c r="T415" i="2"/>
  <c r="U415" i="2"/>
  <c r="T423" i="2"/>
  <c r="U423" i="2"/>
  <c r="T431" i="2"/>
  <c r="U431" i="2"/>
  <c r="T439" i="2"/>
  <c r="U439" i="2"/>
  <c r="T447" i="2"/>
  <c r="U447" i="2"/>
  <c r="T455" i="2"/>
  <c r="U455" i="2"/>
  <c r="T463" i="2"/>
  <c r="U463" i="2"/>
  <c r="T471" i="2"/>
  <c r="U471" i="2"/>
  <c r="T479" i="2"/>
  <c r="U479" i="2"/>
  <c r="T487" i="2"/>
  <c r="U487" i="2"/>
  <c r="T495" i="2"/>
  <c r="U495" i="2"/>
  <c r="T503" i="2"/>
  <c r="U503" i="2"/>
  <c r="T511" i="2"/>
  <c r="U511" i="2"/>
  <c r="T519" i="2"/>
  <c r="U519" i="2"/>
  <c r="T527" i="2"/>
  <c r="U527" i="2"/>
  <c r="T535" i="2"/>
  <c r="U535" i="2"/>
  <c r="T543" i="2"/>
  <c r="U543" i="2"/>
  <c r="T551" i="2"/>
  <c r="U551" i="2"/>
  <c r="T559" i="2"/>
  <c r="U559" i="2"/>
  <c r="T567" i="2"/>
  <c r="U567" i="2"/>
  <c r="T574" i="2"/>
  <c r="U574" i="2"/>
  <c r="T581" i="2"/>
  <c r="U581" i="2"/>
  <c r="T589" i="2"/>
  <c r="U589" i="2"/>
  <c r="T597" i="2"/>
  <c r="U597" i="2"/>
  <c r="T605" i="2"/>
  <c r="U605" i="2"/>
  <c r="T613" i="2"/>
  <c r="U613" i="2"/>
  <c r="T621" i="2"/>
  <c r="U621" i="2"/>
  <c r="T629" i="2"/>
  <c r="U629" i="2"/>
  <c r="T637" i="2"/>
  <c r="U637" i="2"/>
  <c r="T645" i="2"/>
  <c r="U645" i="2"/>
  <c r="T652" i="2"/>
  <c r="U652" i="2"/>
  <c r="T659" i="2"/>
  <c r="U659" i="2"/>
  <c r="T667" i="2"/>
  <c r="U667" i="2"/>
  <c r="T675" i="2"/>
  <c r="U675" i="2"/>
  <c r="T683" i="2"/>
  <c r="U683" i="2"/>
  <c r="T690" i="2"/>
  <c r="U690" i="2"/>
  <c r="T697" i="2"/>
  <c r="U697" i="2"/>
  <c r="T705" i="2"/>
  <c r="U705" i="2"/>
  <c r="T713" i="2"/>
  <c r="U713" i="2"/>
  <c r="T721" i="2"/>
  <c r="U721" i="2"/>
  <c r="T729" i="2"/>
  <c r="U729" i="2"/>
  <c r="T737" i="2"/>
  <c r="U737" i="2"/>
  <c r="T745" i="2"/>
  <c r="U745" i="2"/>
  <c r="T753" i="2"/>
  <c r="U753" i="2"/>
  <c r="T761" i="2"/>
  <c r="U761" i="2"/>
  <c r="T769" i="2"/>
  <c r="U769" i="2"/>
  <c r="T777" i="2"/>
  <c r="U777" i="2"/>
  <c r="T785" i="2"/>
  <c r="U785" i="2"/>
  <c r="T793" i="2"/>
  <c r="U793" i="2"/>
  <c r="T801" i="2"/>
  <c r="U801" i="2"/>
  <c r="T809" i="2"/>
  <c r="U809" i="2"/>
  <c r="T817" i="2"/>
  <c r="U817" i="2"/>
  <c r="T825" i="2"/>
  <c r="U825" i="2"/>
  <c r="T833" i="2"/>
  <c r="U833" i="2"/>
  <c r="T841" i="2"/>
  <c r="U841" i="2"/>
  <c r="T849" i="2"/>
  <c r="U849" i="2"/>
  <c r="T856" i="2"/>
  <c r="U856" i="2"/>
  <c r="T864" i="2"/>
  <c r="U864" i="2"/>
  <c r="T872" i="2"/>
  <c r="U872" i="2"/>
  <c r="T880" i="2"/>
  <c r="U880" i="2"/>
  <c r="T888" i="2"/>
  <c r="U888" i="2"/>
  <c r="T896" i="2"/>
  <c r="U896" i="2"/>
  <c r="T904" i="2"/>
  <c r="U904" i="2"/>
  <c r="T912" i="2"/>
  <c r="U912" i="2"/>
  <c r="T920" i="2"/>
  <c r="U920" i="2"/>
  <c r="T928" i="2"/>
  <c r="U928" i="2"/>
  <c r="T936" i="2"/>
  <c r="U936" i="2"/>
  <c r="T944" i="2"/>
  <c r="U944" i="2"/>
  <c r="T952" i="2"/>
  <c r="U952" i="2"/>
  <c r="T960" i="2"/>
  <c r="U960" i="2"/>
  <c r="T968" i="2"/>
  <c r="U968" i="2"/>
  <c r="T983" i="2"/>
  <c r="U983" i="2"/>
  <c r="T991" i="2"/>
  <c r="U991" i="2"/>
  <c r="T999" i="2"/>
  <c r="U999" i="2"/>
  <c r="AO3" i="2"/>
  <c r="T3"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<sst xmlns="http://schemas.openxmlformats.org/spreadsheetml/2006/main" count="36449" uniqueCount="1149">
  <si>
    <t>Invoice ID</t>
  </si>
  <si>
    <t>Branch</t>
  </si>
  <si>
    <t>City</t>
  </si>
  <si>
    <t>Customer type</t>
  </si>
  <si>
    <t>Gender</t>
  </si>
  <si>
    <t>Product line</t>
  </si>
  <si>
    <t>Unit price</t>
  </si>
  <si>
    <t>Quantity</t>
  </si>
  <si>
    <t>Tax 5%</t>
  </si>
  <si>
    <t>Total</t>
  </si>
  <si>
    <t>Date</t>
  </si>
  <si>
    <t>Time</t>
  </si>
  <si>
    <t>Payment</t>
  </si>
  <si>
    <t>cogs</t>
  </si>
  <si>
    <t>gross margin percentage</t>
  </si>
  <si>
    <t>gross income</t>
  </si>
  <si>
    <t>Rating</t>
  </si>
  <si>
    <t>750-67-8428</t>
  </si>
  <si>
    <t>A</t>
  </si>
  <si>
    <t>Yangon</t>
  </si>
  <si>
    <t>Member</t>
  </si>
  <si>
    <t>Female</t>
  </si>
  <si>
    <t>Health and beauty</t>
  </si>
  <si>
    <t>Ewallet</t>
  </si>
  <si>
    <t>226-31-3081</t>
  </si>
  <si>
    <t>C</t>
  </si>
  <si>
    <t>Naypyitaw</t>
  </si>
  <si>
    <t>Normal</t>
  </si>
  <si>
    <t>Electronic accessories</t>
  </si>
  <si>
    <t>Cash</t>
  </si>
  <si>
    <t>631-41-3108</t>
  </si>
  <si>
    <t>Male</t>
  </si>
  <si>
    <t>Home and lifestyle</t>
  </si>
  <si>
    <t>Credit card</t>
  </si>
  <si>
    <t>123-19-1176</t>
  </si>
  <si>
    <t>373-73-7910</t>
  </si>
  <si>
    <t>Sports and travel</t>
  </si>
  <si>
    <t>699-14-3026</t>
  </si>
  <si>
    <t>355-53-5943</t>
  </si>
  <si>
    <t>315-22-5665</t>
  </si>
  <si>
    <t>665-32-9167</t>
  </si>
  <si>
    <t>692-92-5582</t>
  </si>
  <si>
    <t>B</t>
  </si>
  <si>
    <t>Mandalay</t>
  </si>
  <si>
    <t>Food and beverages</t>
  </si>
  <si>
    <t>351-62-0822</t>
  </si>
  <si>
    <t>Fashion accessories</t>
  </si>
  <si>
    <t>529-56-3974</t>
  </si>
  <si>
    <t>365-64-0515</t>
  </si>
  <si>
    <t>252-56-2699</t>
  </si>
  <si>
    <t>829-34-3910</t>
  </si>
  <si>
    <t>299-46-1805</t>
  </si>
  <si>
    <t>656-95-9349</t>
  </si>
  <si>
    <t>765-26-6951</t>
  </si>
  <si>
    <t>329-62-1586</t>
  </si>
  <si>
    <t>319-50-3348</t>
  </si>
  <si>
    <t>300-71-4605</t>
  </si>
  <si>
    <t>371-85-5789</t>
  </si>
  <si>
    <t>273-16-6619</t>
  </si>
  <si>
    <t>636-48-8204</t>
  </si>
  <si>
    <t>549-59-1358</t>
  </si>
  <si>
    <t>227-03-5010</t>
  </si>
  <si>
    <t>649-29-6775</t>
  </si>
  <si>
    <t>189-17-4241</t>
  </si>
  <si>
    <t>145-94-9061</t>
  </si>
  <si>
    <t>848-62-7243</t>
  </si>
  <si>
    <t>871-79-8483</t>
  </si>
  <si>
    <t>149-71-6266</t>
  </si>
  <si>
    <t>640-49-2076</t>
  </si>
  <si>
    <t>595-11-5460</t>
  </si>
  <si>
    <t>183-56-6882</t>
  </si>
  <si>
    <t>232-16-2483</t>
  </si>
  <si>
    <t>129-29-8530</t>
  </si>
  <si>
    <t>272-65-1806</t>
  </si>
  <si>
    <t>333-73-7901</t>
  </si>
  <si>
    <t>777-82-7220</t>
  </si>
  <si>
    <t>280-35-5823</t>
  </si>
  <si>
    <t>554-53-8700</t>
  </si>
  <si>
    <t>354-25-5821</t>
  </si>
  <si>
    <t>228-96-1411</t>
  </si>
  <si>
    <t>617-15-4209</t>
  </si>
  <si>
    <t>132-32-9879</t>
  </si>
  <si>
    <t>370-41-7321</t>
  </si>
  <si>
    <t>727-46-3608</t>
  </si>
  <si>
    <t>669-54-1719</t>
  </si>
  <si>
    <t>574-22-5561</t>
  </si>
  <si>
    <t>326-78-5178</t>
  </si>
  <si>
    <t>162-48-8011</t>
  </si>
  <si>
    <t>616-24-2851</t>
  </si>
  <si>
    <t>778-71-5554</t>
  </si>
  <si>
    <t>242-55-6721</t>
  </si>
  <si>
    <t>399-46-5918</t>
  </si>
  <si>
    <t>106-35-6779</t>
  </si>
  <si>
    <t>635-40-6220</t>
  </si>
  <si>
    <t>817-48-8732</t>
  </si>
  <si>
    <t>120-06-4233</t>
  </si>
  <si>
    <t>285-68-5083</t>
  </si>
  <si>
    <t>803-83-5989</t>
  </si>
  <si>
    <t>347-34-2234</t>
  </si>
  <si>
    <t>199-75-8169</t>
  </si>
  <si>
    <t>853-23-2453</t>
  </si>
  <si>
    <t>877-22-3308</t>
  </si>
  <si>
    <t>838-78-4295</t>
  </si>
  <si>
    <t>109-28-2512</t>
  </si>
  <si>
    <t>232-11-3025</t>
  </si>
  <si>
    <t>382-03-4532</t>
  </si>
  <si>
    <t>393-65-2792</t>
  </si>
  <si>
    <t>796-12-2025</t>
  </si>
  <si>
    <t>510-95-6347</t>
  </si>
  <si>
    <t>841-35-6630</t>
  </si>
  <si>
    <t>287-21-9091</t>
  </si>
  <si>
    <t>732-94-0499</t>
  </si>
  <si>
    <t>263-10-3913</t>
  </si>
  <si>
    <t>381-20-0914</t>
  </si>
  <si>
    <t>829-49-1914</t>
  </si>
  <si>
    <t>756-01-7507</t>
  </si>
  <si>
    <t>870-72-4431</t>
  </si>
  <si>
    <t>847-38-7188</t>
  </si>
  <si>
    <t>480-63-2856</t>
  </si>
  <si>
    <t>787-56-0757</t>
  </si>
  <si>
    <t>360-39-5055</t>
  </si>
  <si>
    <t>730-50-9884</t>
  </si>
  <si>
    <t>362-58-8315</t>
  </si>
  <si>
    <t>633-44-8566</t>
  </si>
  <si>
    <t>504-35-8843</t>
  </si>
  <si>
    <t>318-68-5053</t>
  </si>
  <si>
    <t>565-80-5980</t>
  </si>
  <si>
    <t>225-32-0908</t>
  </si>
  <si>
    <t>873-51-0671</t>
  </si>
  <si>
    <t>152-08-9985</t>
  </si>
  <si>
    <t>512-91-0811</t>
  </si>
  <si>
    <t>594-34-4444</t>
  </si>
  <si>
    <t>766-85-7061</t>
  </si>
  <si>
    <t>871-39-9221</t>
  </si>
  <si>
    <t>865-92-6136</t>
  </si>
  <si>
    <t>733-01-9107</t>
  </si>
  <si>
    <t>163-56-7055</t>
  </si>
  <si>
    <t>189-98-2939</t>
  </si>
  <si>
    <t>551-21-3069</t>
  </si>
  <si>
    <t>212-62-1842</t>
  </si>
  <si>
    <t>716-39-1409</t>
  </si>
  <si>
    <t>704-48-3927</t>
  </si>
  <si>
    <t>628-34-3388</t>
  </si>
  <si>
    <t>630-74-5166</t>
  </si>
  <si>
    <t>588-01-7461</t>
  </si>
  <si>
    <t>861-77-0145</t>
  </si>
  <si>
    <t>479-26-8945</t>
  </si>
  <si>
    <t>210-67-5886</t>
  </si>
  <si>
    <t>227-78-1148</t>
  </si>
  <si>
    <t>645-44-1170</t>
  </si>
  <si>
    <t>237-01-6122</t>
  </si>
  <si>
    <t>225-98-1496</t>
  </si>
  <si>
    <t>291-32-1427</t>
  </si>
  <si>
    <t>659-65-8956</t>
  </si>
  <si>
    <t>642-32-2990</t>
  </si>
  <si>
    <t>378-24-2715</t>
  </si>
  <si>
    <t>638-60-7125</t>
  </si>
  <si>
    <t>659-36-1684</t>
  </si>
  <si>
    <t>219-22-9386</t>
  </si>
  <si>
    <t>336-78-2147</t>
  </si>
  <si>
    <t>268-27-6179</t>
  </si>
  <si>
    <t>668-90-8900</t>
  </si>
  <si>
    <t>870-54-3162</t>
  </si>
  <si>
    <t>189-08-9157</t>
  </si>
  <si>
    <t>663-86-9076</t>
  </si>
  <si>
    <t>549-84-7482</t>
  </si>
  <si>
    <t>191-10-6171</t>
  </si>
  <si>
    <t>802-70-5316</t>
  </si>
  <si>
    <t>695-51-0018</t>
  </si>
  <si>
    <t>590-83-4591</t>
  </si>
  <si>
    <t>483-71-1164</t>
  </si>
  <si>
    <t>597-78-7908</t>
  </si>
  <si>
    <t>700-81-1757</t>
  </si>
  <si>
    <t>354-39-5160</t>
  </si>
  <si>
    <t>241-72-9525</t>
  </si>
  <si>
    <t>575-30-8091</t>
  </si>
  <si>
    <t>731-81-9469</t>
  </si>
  <si>
    <t>280-17-4359</t>
  </si>
  <si>
    <t>338-65-2210</t>
  </si>
  <si>
    <t>488-25-4221</t>
  </si>
  <si>
    <t>239-10-7476</t>
  </si>
  <si>
    <t>458-41-1477</t>
  </si>
  <si>
    <t>685-64-1609</t>
  </si>
  <si>
    <t>568-90-5112</t>
  </si>
  <si>
    <t>262-47-2794</t>
  </si>
  <si>
    <t>238-49-0436</t>
  </si>
  <si>
    <t>608-96-3517</t>
  </si>
  <si>
    <t>584-86-7256</t>
  </si>
  <si>
    <t>746-94-0204</t>
  </si>
  <si>
    <t>214-17-6927</t>
  </si>
  <si>
    <t>400-89-4171</t>
  </si>
  <si>
    <t>782-95-9291</t>
  </si>
  <si>
    <t>279-74-2924</t>
  </si>
  <si>
    <t>307-85-2293</t>
  </si>
  <si>
    <t>743-04-1105</t>
  </si>
  <si>
    <t>423-57-2993</t>
  </si>
  <si>
    <t>894-41-5205</t>
  </si>
  <si>
    <t>275-28-0149</t>
  </si>
  <si>
    <t>101-17-6199</t>
  </si>
  <si>
    <t>423-80-0988</t>
  </si>
  <si>
    <t>548-46-9322</t>
  </si>
  <si>
    <t>505-02-0892</t>
  </si>
  <si>
    <t>234-65-2137</t>
  </si>
  <si>
    <t>687-47-8271</t>
  </si>
  <si>
    <t>796-32-9050</t>
  </si>
  <si>
    <t>105-31-1824</t>
  </si>
  <si>
    <t>249-42-3782</t>
  </si>
  <si>
    <t>316-55-4634</t>
  </si>
  <si>
    <t>733-33-4967</t>
  </si>
  <si>
    <t>608-27-6295</t>
  </si>
  <si>
    <t>414-12-7047</t>
  </si>
  <si>
    <t>827-26-2100</t>
  </si>
  <si>
    <t>175-54-2529</t>
  </si>
  <si>
    <t>139-52-2867</t>
  </si>
  <si>
    <t>407-63-8975</t>
  </si>
  <si>
    <t>342-65-4817</t>
  </si>
  <si>
    <t>130-98-8941</t>
  </si>
  <si>
    <t>434-83-9547</t>
  </si>
  <si>
    <t>851-28-6367</t>
  </si>
  <si>
    <t>824-88-3614</t>
  </si>
  <si>
    <t>586-25-0848</t>
  </si>
  <si>
    <t>895-66-0685</t>
  </si>
  <si>
    <t>305-14-0245</t>
  </si>
  <si>
    <t>732-04-5373</t>
  </si>
  <si>
    <t>400-60-7251</t>
  </si>
  <si>
    <t>593-65-1552</t>
  </si>
  <si>
    <t>284-34-9626</t>
  </si>
  <si>
    <t>437-58-8131</t>
  </si>
  <si>
    <t>286-43-6208</t>
  </si>
  <si>
    <t>641-43-2399</t>
  </si>
  <si>
    <t>831-07-6050</t>
  </si>
  <si>
    <t>556-86-3144</t>
  </si>
  <si>
    <t>848-24-9445</t>
  </si>
  <si>
    <t>856-22-8149</t>
  </si>
  <si>
    <t>699-01-4164</t>
  </si>
  <si>
    <t>420-11-4919</t>
  </si>
  <si>
    <t>606-80-4905</t>
  </si>
  <si>
    <t>542-41-0513</t>
  </si>
  <si>
    <t>426-39-2418</t>
  </si>
  <si>
    <t>875-46-5808</t>
  </si>
  <si>
    <t>394-43-4238</t>
  </si>
  <si>
    <t>749-24-1565</t>
  </si>
  <si>
    <t>672-51-8681</t>
  </si>
  <si>
    <t>263-87-5680</t>
  </si>
  <si>
    <t>573-58-9734</t>
  </si>
  <si>
    <t>817-69-8206</t>
  </si>
  <si>
    <t>888-02-0338</t>
  </si>
  <si>
    <t>677-11-0152</t>
  </si>
  <si>
    <t>142-63-6033</t>
  </si>
  <si>
    <t>656-16-1063</t>
  </si>
  <si>
    <t>891-58-8335</t>
  </si>
  <si>
    <t>802-43-8934</t>
  </si>
  <si>
    <t>560-30-5617</t>
  </si>
  <si>
    <t>319-74-2561</t>
  </si>
  <si>
    <t>549-03-9315</t>
  </si>
  <si>
    <t>790-29-1172</t>
  </si>
  <si>
    <t>239-36-3640</t>
  </si>
  <si>
    <t>468-01-2051</t>
  </si>
  <si>
    <t>389-25-3394</t>
  </si>
  <si>
    <t>279-62-1445</t>
  </si>
  <si>
    <t>213-72-6612</t>
  </si>
  <si>
    <t>746-68-6593</t>
  </si>
  <si>
    <t>836-82-5858</t>
  </si>
  <si>
    <t>583-72-1480</t>
  </si>
  <si>
    <t>466-61-5506</t>
  </si>
  <si>
    <t>721-86-6247</t>
  </si>
  <si>
    <t>289-65-5721</t>
  </si>
  <si>
    <t>545-46-3100</t>
  </si>
  <si>
    <t>418-02-5978</t>
  </si>
  <si>
    <t>269-04-5750</t>
  </si>
  <si>
    <t>157-13-5295</t>
  </si>
  <si>
    <t>645-78-8093</t>
  </si>
  <si>
    <t>211-30-9270</t>
  </si>
  <si>
    <t>755-12-3214</t>
  </si>
  <si>
    <t>346-84-3103</t>
  </si>
  <si>
    <t>478-06-7835</t>
  </si>
  <si>
    <t>540-11-4336</t>
  </si>
  <si>
    <t>448-81-5016</t>
  </si>
  <si>
    <t>142-72-4741</t>
  </si>
  <si>
    <t>217-58-1179</t>
  </si>
  <si>
    <t>376-02-8238</t>
  </si>
  <si>
    <t>530-90-9855</t>
  </si>
  <si>
    <t>866-05-7563</t>
  </si>
  <si>
    <t>604-70-6476</t>
  </si>
  <si>
    <t>799-71-1548</t>
  </si>
  <si>
    <t>785-13-7708</t>
  </si>
  <si>
    <t>845-51-0542</t>
  </si>
  <si>
    <t>662-47-5456</t>
  </si>
  <si>
    <t>883-17-4236</t>
  </si>
  <si>
    <t>290-68-2984</t>
  </si>
  <si>
    <t>704-11-6354</t>
  </si>
  <si>
    <t>110-48-7033</t>
  </si>
  <si>
    <t>366-93-0948</t>
  </si>
  <si>
    <t>729-09-9681</t>
  </si>
  <si>
    <t>151-16-1484</t>
  </si>
  <si>
    <t>380-94-4661</t>
  </si>
  <si>
    <t>850-41-9669</t>
  </si>
  <si>
    <t>821-07-3596</t>
  </si>
  <si>
    <t>655-85-5130</t>
  </si>
  <si>
    <t>447-15-7839</t>
  </si>
  <si>
    <t>154-74-7179</t>
  </si>
  <si>
    <t>253-12-6086</t>
  </si>
  <si>
    <t>808-65-0703</t>
  </si>
  <si>
    <t>571-94-0759</t>
  </si>
  <si>
    <t>144-51-6085</t>
  </si>
  <si>
    <t>731-14-2199</t>
  </si>
  <si>
    <t>783-09-1637</t>
  </si>
  <si>
    <t>687-15-1097</t>
  </si>
  <si>
    <t>126-54-1082</t>
  </si>
  <si>
    <t>633-91-1052</t>
  </si>
  <si>
    <t>477-24-6490</t>
  </si>
  <si>
    <t>566-19-5475</t>
  </si>
  <si>
    <t>526-86-8552</t>
  </si>
  <si>
    <t>376-56-3573</t>
  </si>
  <si>
    <t>537-72-0426</t>
  </si>
  <si>
    <t>828-61-5674</t>
  </si>
  <si>
    <t>136-08-6195</t>
  </si>
  <si>
    <t>523-38-0215</t>
  </si>
  <si>
    <t>490-29-1201</t>
  </si>
  <si>
    <t>667-92-0055</t>
  </si>
  <si>
    <t>565-17-3836</t>
  </si>
  <si>
    <t>498-41-1961</t>
  </si>
  <si>
    <t>593-95-4461</t>
  </si>
  <si>
    <t>226-71-3580</t>
  </si>
  <si>
    <t>283-79-9594</t>
  </si>
  <si>
    <t>430-60-3493</t>
  </si>
  <si>
    <t>139-20-0155</t>
  </si>
  <si>
    <t>558-80-4082</t>
  </si>
  <si>
    <t>278-97-7759</t>
  </si>
  <si>
    <t>316-68-6352</t>
  </si>
  <si>
    <t>585-03-5943</t>
  </si>
  <si>
    <t>211-05-0490</t>
  </si>
  <si>
    <t>727-75-6477</t>
  </si>
  <si>
    <t>744-02-5987</t>
  </si>
  <si>
    <t>307-83-9164</t>
  </si>
  <si>
    <t>779-06-0012</t>
  </si>
  <si>
    <t>446-47-6729</t>
  </si>
  <si>
    <t>573-10-3877</t>
  </si>
  <si>
    <t>735-06-4124</t>
  </si>
  <si>
    <t>439-54-7422</t>
  </si>
  <si>
    <t>396-90-2219</t>
  </si>
  <si>
    <t>411-77-0180</t>
  </si>
  <si>
    <t>286-01-5402</t>
  </si>
  <si>
    <t>803-17-8013</t>
  </si>
  <si>
    <t>512-98-1403</t>
  </si>
  <si>
    <t>848-42-2560</t>
  </si>
  <si>
    <t>532-59-7201</t>
  </si>
  <si>
    <t>181-94-6432</t>
  </si>
  <si>
    <t>870-76-1733</t>
  </si>
  <si>
    <t>423-64-4619</t>
  </si>
  <si>
    <t>227-07-4446</t>
  </si>
  <si>
    <t>174-36-3675</t>
  </si>
  <si>
    <t>428-83-5800</t>
  </si>
  <si>
    <t>603-07-0961</t>
  </si>
  <si>
    <t>704-20-4138</t>
  </si>
  <si>
    <t>787-15-1757</t>
  </si>
  <si>
    <t>649-11-3678</t>
  </si>
  <si>
    <t>622-20-1945</t>
  </si>
  <si>
    <t>372-94-8041</t>
  </si>
  <si>
    <t>563-91-7120</t>
  </si>
  <si>
    <t>746-54-5508</t>
  </si>
  <si>
    <t>276-54-0879</t>
  </si>
  <si>
    <t>815-11-1168</t>
  </si>
  <si>
    <t>719-76-3868</t>
  </si>
  <si>
    <t>730-61-8757</t>
  </si>
  <si>
    <t>340-66-0321</t>
  </si>
  <si>
    <t>868-81-1752</t>
  </si>
  <si>
    <t>634-97-8956</t>
  </si>
  <si>
    <t>566-71-1091</t>
  </si>
  <si>
    <t>442-48-3607</t>
  </si>
  <si>
    <t>835-16-0096</t>
  </si>
  <si>
    <t>527-09-6272</t>
  </si>
  <si>
    <t>898-04-2717</t>
  </si>
  <si>
    <t>692-27-8933</t>
  </si>
  <si>
    <t>633-09-3463</t>
  </si>
  <si>
    <t>374-17-3652</t>
  </si>
  <si>
    <t>378-07-7001</t>
  </si>
  <si>
    <t>433-75-6987</t>
  </si>
  <si>
    <t>873-95-4984</t>
  </si>
  <si>
    <t>416-13-5917</t>
  </si>
  <si>
    <t>150-89-8043</t>
  </si>
  <si>
    <t>135-84-8019</t>
  </si>
  <si>
    <t>441-94-7118</t>
  </si>
  <si>
    <t>725-96-3778</t>
  </si>
  <si>
    <t>531-80-1784</t>
  </si>
  <si>
    <t>400-45-1220</t>
  </si>
  <si>
    <t>860-79-0874</t>
  </si>
  <si>
    <t>834-61-8124</t>
  </si>
  <si>
    <t>115-99-4379</t>
  </si>
  <si>
    <t>565-67-6697</t>
  </si>
  <si>
    <t>320-49-6392</t>
  </si>
  <si>
    <t>889-04-9723</t>
  </si>
  <si>
    <t>632-90-0281</t>
  </si>
  <si>
    <t>554-42-2417</t>
  </si>
  <si>
    <t>453-63-6187</t>
  </si>
  <si>
    <t>578-80-7669</t>
  </si>
  <si>
    <t>612-36-5536</t>
  </si>
  <si>
    <t>605-72-4132</t>
  </si>
  <si>
    <t>471-41-2823</t>
  </si>
  <si>
    <t>462-67-9126</t>
  </si>
  <si>
    <t>272-27-9238</t>
  </si>
  <si>
    <t>834-25-9262</t>
  </si>
  <si>
    <t>122-61-9553</t>
  </si>
  <si>
    <t>468-88-0009</t>
  </si>
  <si>
    <t>613-59-9758</t>
  </si>
  <si>
    <t>254-31-0042</t>
  </si>
  <si>
    <t>201-86-2184</t>
  </si>
  <si>
    <t>261-12-8671</t>
  </si>
  <si>
    <t>730-70-9830</t>
  </si>
  <si>
    <t>382-25-8917</t>
  </si>
  <si>
    <t>422-29-8786</t>
  </si>
  <si>
    <t>667-23-5919</t>
  </si>
  <si>
    <t>843-01-4703</t>
  </si>
  <si>
    <t>743-88-1662</t>
  </si>
  <si>
    <t>595-86-2894</t>
  </si>
  <si>
    <t>182-69-8360</t>
  </si>
  <si>
    <t>289-15-7034</t>
  </si>
  <si>
    <t>462-78-5240</t>
  </si>
  <si>
    <t>868-52-7573</t>
  </si>
  <si>
    <t>153-58-4872</t>
  </si>
  <si>
    <t>662-72-2873</t>
  </si>
  <si>
    <t>525-88-7307</t>
  </si>
  <si>
    <t>689-16-9784</t>
  </si>
  <si>
    <t>725-56-0833</t>
  </si>
  <si>
    <t>394-41-0748</t>
  </si>
  <si>
    <t>596-42-3999</t>
  </si>
  <si>
    <t>541-89-9860</t>
  </si>
  <si>
    <t>173-82-9529</t>
  </si>
  <si>
    <t>563-36-9814</t>
  </si>
  <si>
    <t>308-47-4913</t>
  </si>
  <si>
    <t>885-17-6250</t>
  </si>
  <si>
    <t>726-27-2396</t>
  </si>
  <si>
    <t>316-01-3952</t>
  </si>
  <si>
    <t>760-54-1821</t>
  </si>
  <si>
    <t>793-10-3222</t>
  </si>
  <si>
    <t>346-12-3257</t>
  </si>
  <si>
    <t>110-05-6330</t>
  </si>
  <si>
    <t>651-61-0874</t>
  </si>
  <si>
    <t>236-86-3015</t>
  </si>
  <si>
    <t>831-64-0259</t>
  </si>
  <si>
    <t>587-03-7455</t>
  </si>
  <si>
    <t>882-40-4577</t>
  </si>
  <si>
    <t>732-67-5346</t>
  </si>
  <si>
    <t>725-32-9708</t>
  </si>
  <si>
    <t>256-08-8343</t>
  </si>
  <si>
    <t>372-26-1506</t>
  </si>
  <si>
    <t>244-08-0162</t>
  </si>
  <si>
    <t>569-71-4390</t>
  </si>
  <si>
    <t>132-23-6451</t>
  </si>
  <si>
    <t>696-90-2548</t>
  </si>
  <si>
    <t>472-15-9636</t>
  </si>
  <si>
    <t>268-03-6164</t>
  </si>
  <si>
    <t>750-57-9686</t>
  </si>
  <si>
    <t>186-09-3669</t>
  </si>
  <si>
    <t>848-07-1692</t>
  </si>
  <si>
    <t>745-71-3520</t>
  </si>
  <si>
    <t>266-76-6436</t>
  </si>
  <si>
    <t>740-22-2500</t>
  </si>
  <si>
    <t>271-88-8734</t>
  </si>
  <si>
    <t>301-81-8610</t>
  </si>
  <si>
    <t>489-64-4354</t>
  </si>
  <si>
    <t>198-84-7132</t>
  </si>
  <si>
    <t>269-10-8440</t>
  </si>
  <si>
    <t>650-98-6268</t>
  </si>
  <si>
    <t>741-73-3559</t>
  </si>
  <si>
    <t>325-77-6186</t>
  </si>
  <si>
    <t>286-75-7818</t>
  </si>
  <si>
    <t>574-57-9721</t>
  </si>
  <si>
    <t>459-50-7686</t>
  </si>
  <si>
    <t>616-87-0016</t>
  </si>
  <si>
    <t>837-55-7229</t>
  </si>
  <si>
    <t>751-69-0068</t>
  </si>
  <si>
    <t>257-73-1380</t>
  </si>
  <si>
    <t>345-08-4992</t>
  </si>
  <si>
    <t>549-96-4200</t>
  </si>
  <si>
    <t>810-60-6344</t>
  </si>
  <si>
    <t>450-28-2866</t>
  </si>
  <si>
    <t>394-30-3170</t>
  </si>
  <si>
    <t>138-17-5109</t>
  </si>
  <si>
    <t>192-98-7397</t>
  </si>
  <si>
    <t>301-11-9629</t>
  </si>
  <si>
    <t>390-80-5128</t>
  </si>
  <si>
    <t>235-46-8343</t>
  </si>
  <si>
    <t>453-12-7053</t>
  </si>
  <si>
    <t>296-11-7041</t>
  </si>
  <si>
    <t>449-27-2918</t>
  </si>
  <si>
    <t>891-01-7034</t>
  </si>
  <si>
    <t>744-09-5786</t>
  </si>
  <si>
    <t>727-17-0390</t>
  </si>
  <si>
    <t>568-88-3448</t>
  </si>
  <si>
    <t>187-83-5490</t>
  </si>
  <si>
    <t>767-54-1907</t>
  </si>
  <si>
    <t>710-46-4433</t>
  </si>
  <si>
    <t>533-33-5337</t>
  </si>
  <si>
    <t>325-90-8763</t>
  </si>
  <si>
    <t>729-46-7422</t>
  </si>
  <si>
    <t>639-76-1242</t>
  </si>
  <si>
    <t>234-03-4040</t>
  </si>
  <si>
    <t>326-71-2155</t>
  </si>
  <si>
    <t>320-32-8842</t>
  </si>
  <si>
    <t>470-32-9057</t>
  </si>
  <si>
    <t>878-30-2331</t>
  </si>
  <si>
    <t>440-59-5691</t>
  </si>
  <si>
    <t>554-53-3790</t>
  </si>
  <si>
    <t>746-19-0921</t>
  </si>
  <si>
    <t>233-34-0817</t>
  </si>
  <si>
    <t>767-05-1286</t>
  </si>
  <si>
    <t>340-21-9136</t>
  </si>
  <si>
    <t>405-31-3305</t>
  </si>
  <si>
    <t>731-59-7531</t>
  </si>
  <si>
    <t>676-39-6028</t>
  </si>
  <si>
    <t>502-05-1910</t>
  </si>
  <si>
    <t>485-30-8700</t>
  </si>
  <si>
    <t>598-47-9715</t>
  </si>
  <si>
    <t>701-69-8742</t>
  </si>
  <si>
    <t>575-67-1508</t>
  </si>
  <si>
    <t>541-08-3113</t>
  </si>
  <si>
    <t>246-11-3901</t>
  </si>
  <si>
    <t>674-15-9296</t>
  </si>
  <si>
    <t>305-18-3552</t>
  </si>
  <si>
    <t>493-65-6248</t>
  </si>
  <si>
    <t>438-01-4015</t>
  </si>
  <si>
    <t>709-58-4068</t>
  </si>
  <si>
    <t>795-49-7276</t>
  </si>
  <si>
    <t>556-72-8512</t>
  </si>
  <si>
    <t>627-95-3243</t>
  </si>
  <si>
    <t>686-41-0932</t>
  </si>
  <si>
    <t>510-09-5628</t>
  </si>
  <si>
    <t>608-04-3797</t>
  </si>
  <si>
    <t>148-82-2527</t>
  </si>
  <si>
    <t>437-53-3084</t>
  </si>
  <si>
    <t>632-32-4574</t>
  </si>
  <si>
    <t>556-97-7101</t>
  </si>
  <si>
    <t>862-59-8517</t>
  </si>
  <si>
    <t>401-18-8016</t>
  </si>
  <si>
    <t>420-18-8989</t>
  </si>
  <si>
    <t>277-63-2961</t>
  </si>
  <si>
    <t>573-98-8548</t>
  </si>
  <si>
    <t>620-02-2046</t>
  </si>
  <si>
    <t>282-35-2475</t>
  </si>
  <si>
    <t>511-54-3087</t>
  </si>
  <si>
    <t>726-29-6793</t>
  </si>
  <si>
    <t>387-49-4215</t>
  </si>
  <si>
    <t>862-17-9201</t>
  </si>
  <si>
    <t>291-21-5991</t>
  </si>
  <si>
    <t>602-80-9671</t>
  </si>
  <si>
    <t>347-72-6115</t>
  </si>
  <si>
    <t>209-61-0206</t>
  </si>
  <si>
    <t>595-27-4851</t>
  </si>
  <si>
    <t>189-52-0236</t>
  </si>
  <si>
    <t>503-07-0930</t>
  </si>
  <si>
    <t>413-20-6708</t>
  </si>
  <si>
    <t>425-85-2085</t>
  </si>
  <si>
    <t>521-18-7827</t>
  </si>
  <si>
    <t>220-28-1851</t>
  </si>
  <si>
    <t>600-38-9738</t>
  </si>
  <si>
    <t>734-91-1155</t>
  </si>
  <si>
    <t>451-28-5717</t>
  </si>
  <si>
    <t>609-81-8548</t>
  </si>
  <si>
    <t>133-14-7229</t>
  </si>
  <si>
    <t>534-01-4457</t>
  </si>
  <si>
    <t>719-89-8991</t>
  </si>
  <si>
    <t>286-62-6248</t>
  </si>
  <si>
    <t>339-38-9982</t>
  </si>
  <si>
    <t>827-44-5872</t>
  </si>
  <si>
    <t>827-77-7633</t>
  </si>
  <si>
    <t>287-83-1405</t>
  </si>
  <si>
    <t>435-13-4908</t>
  </si>
  <si>
    <t>857-67-9057</t>
  </si>
  <si>
    <t>236-27-1144</t>
  </si>
  <si>
    <t>892-05-6689</t>
  </si>
  <si>
    <t>583-41-4548</t>
  </si>
  <si>
    <t>339-12-4827</t>
  </si>
  <si>
    <t>643-38-7867</t>
  </si>
  <si>
    <t>308-81-0538</t>
  </si>
  <si>
    <t>358-88-9262</t>
  </si>
  <si>
    <t>460-35-4390</t>
  </si>
  <si>
    <t>343-87-0864</t>
  </si>
  <si>
    <t>173-50-1108</t>
  </si>
  <si>
    <t>243-47-2663</t>
  </si>
  <si>
    <t>841-18-8232</t>
  </si>
  <si>
    <t>701-23-5550</t>
  </si>
  <si>
    <t>647-50-1224</t>
  </si>
  <si>
    <t>541-48-8554</t>
  </si>
  <si>
    <t>539-21-7227</t>
  </si>
  <si>
    <t>213-32-1216</t>
  </si>
  <si>
    <t>747-58-7183</t>
  </si>
  <si>
    <t>582-52-8065</t>
  </si>
  <si>
    <t>210-57-1719</t>
  </si>
  <si>
    <t>399-69-4630</t>
  </si>
  <si>
    <t>134-75-2619</t>
  </si>
  <si>
    <t>356-44-8813</t>
  </si>
  <si>
    <t>198-66-9832</t>
  </si>
  <si>
    <t>283-26-5248</t>
  </si>
  <si>
    <t>712-39-0363</t>
  </si>
  <si>
    <t>218-59-9410</t>
  </si>
  <si>
    <t>174-75-0888</t>
  </si>
  <si>
    <t>866-99-7614</t>
  </si>
  <si>
    <t>134-54-4720</t>
  </si>
  <si>
    <t>760-90-2357</t>
  </si>
  <si>
    <t>514-37-2845</t>
  </si>
  <si>
    <t>698-98-5964</t>
  </si>
  <si>
    <t>718-57-9773</t>
  </si>
  <si>
    <t>651-88-7328</t>
  </si>
  <si>
    <t>241-11-2261</t>
  </si>
  <si>
    <t>408-26-9866</t>
  </si>
  <si>
    <t>834-83-1826</t>
  </si>
  <si>
    <t>343-61-3544</t>
  </si>
  <si>
    <t>239-48-4278</t>
  </si>
  <si>
    <t>355-34-6244</t>
  </si>
  <si>
    <t>550-84-8664</t>
  </si>
  <si>
    <t>339-96-8318</t>
  </si>
  <si>
    <t>458-61-0011</t>
  </si>
  <si>
    <t>592-34-6155</t>
  </si>
  <si>
    <t>797-88-0493</t>
  </si>
  <si>
    <t>207-73-1363</t>
  </si>
  <si>
    <t>390-31-6381</t>
  </si>
  <si>
    <t>443-82-0585</t>
  </si>
  <si>
    <t>339-18-7061</t>
  </si>
  <si>
    <t>359-90-3665</t>
  </si>
  <si>
    <t>375-72-3056</t>
  </si>
  <si>
    <t>127-47-6963</t>
  </si>
  <si>
    <t>278-86-2735</t>
  </si>
  <si>
    <t>695-28-6250</t>
  </si>
  <si>
    <t>379-17-6588</t>
  </si>
  <si>
    <t>227-50-3718</t>
  </si>
  <si>
    <t>302-15-2162</t>
  </si>
  <si>
    <t>788-07-8452</t>
  </si>
  <si>
    <t>560-49-6611</t>
  </si>
  <si>
    <t>880-35-0356</t>
  </si>
  <si>
    <t>585-11-6748</t>
  </si>
  <si>
    <t>470-31-3286</t>
  </si>
  <si>
    <t>152-68-2907</t>
  </si>
  <si>
    <t>123-35-4896</t>
  </si>
  <si>
    <t>258-69-7810</t>
  </si>
  <si>
    <t>334-64-2006</t>
  </si>
  <si>
    <t>219-61-4139</t>
  </si>
  <si>
    <t>881-41-7302</t>
  </si>
  <si>
    <t>373-09-4567</t>
  </si>
  <si>
    <t>642-30-6693</t>
  </si>
  <si>
    <t>484-22-8230</t>
  </si>
  <si>
    <t>830-58-2383</t>
  </si>
  <si>
    <t>559-98-9873</t>
  </si>
  <si>
    <t>544-32-5024</t>
  </si>
  <si>
    <t>318-12-0304</t>
  </si>
  <si>
    <t>349-97-8902</t>
  </si>
  <si>
    <t>421-95-9805</t>
  </si>
  <si>
    <t>277-35-5865</t>
  </si>
  <si>
    <t>789-23-8625</t>
  </si>
  <si>
    <t>284-54-4231</t>
  </si>
  <si>
    <t>443-59-0061</t>
  </si>
  <si>
    <t>509-29-3912</t>
  </si>
  <si>
    <t>327-40-9673</t>
  </si>
  <si>
    <t>840-19-2096</t>
  </si>
  <si>
    <t>828-46-6863</t>
  </si>
  <si>
    <t>641-96-3695</t>
  </si>
  <si>
    <t>420-97-3340</t>
  </si>
  <si>
    <t>436-54-4512</t>
  </si>
  <si>
    <t>670-79-6321</t>
  </si>
  <si>
    <t>852-62-7105</t>
  </si>
  <si>
    <t>598-06-7312</t>
  </si>
  <si>
    <t>135-13-8269</t>
  </si>
  <si>
    <t>816-57-2053</t>
  </si>
  <si>
    <t>628-90-8624</t>
  </si>
  <si>
    <t>856-66-2701</t>
  </si>
  <si>
    <t>308-39-1707</t>
  </si>
  <si>
    <t>149-61-1929</t>
  </si>
  <si>
    <t>655-07-2265</t>
  </si>
  <si>
    <t>589-02-8023</t>
  </si>
  <si>
    <t>420-04-7590</t>
  </si>
  <si>
    <t>182-88-2763</t>
  </si>
  <si>
    <t>188-55-0967</t>
  </si>
  <si>
    <t>610-46-4100</t>
  </si>
  <si>
    <t>318-81-2368</t>
  </si>
  <si>
    <t>364-33-8584</t>
  </si>
  <si>
    <t>665-63-9737</t>
  </si>
  <si>
    <t>695-09-5146</t>
  </si>
  <si>
    <t>155-45-3814</t>
  </si>
  <si>
    <t>794-32-2436</t>
  </si>
  <si>
    <t>131-15-8856</t>
  </si>
  <si>
    <t>273-84-2164</t>
  </si>
  <si>
    <t>706-36-6154</t>
  </si>
  <si>
    <t>778-89-7974</t>
  </si>
  <si>
    <t>574-31-8277</t>
  </si>
  <si>
    <t>859-71-0933</t>
  </si>
  <si>
    <t>740-11-5257</t>
  </si>
  <si>
    <t>369-82-2676</t>
  </si>
  <si>
    <t>563-47-4072</t>
  </si>
  <si>
    <t>742-04-5161</t>
  </si>
  <si>
    <t>149-15-7606</t>
  </si>
  <si>
    <t>133-77-3154</t>
  </si>
  <si>
    <t>169-52-4504</t>
  </si>
  <si>
    <t>250-81-7186</t>
  </si>
  <si>
    <t>562-12-5430</t>
  </si>
  <si>
    <t>816-72-8853</t>
  </si>
  <si>
    <t>491-38-3499</t>
  </si>
  <si>
    <t>322-02-2271</t>
  </si>
  <si>
    <t>842-29-4695</t>
  </si>
  <si>
    <t>725-67-2480</t>
  </si>
  <si>
    <t>641-51-2661</t>
  </si>
  <si>
    <t>714-02-3114</t>
  </si>
  <si>
    <t>518-17-2983</t>
  </si>
  <si>
    <t>779-42-2410</t>
  </si>
  <si>
    <t>190-14-3147</t>
  </si>
  <si>
    <t>408-66-6712</t>
  </si>
  <si>
    <t>679-22-6530</t>
  </si>
  <si>
    <t>588-47-8641</t>
  </si>
  <si>
    <t>642-61-4706</t>
  </si>
  <si>
    <t>576-31-4774</t>
  </si>
  <si>
    <t>556-41-6224</t>
  </si>
  <si>
    <t>811-03-8790</t>
  </si>
  <si>
    <t>242-11-3142</t>
  </si>
  <si>
    <t>752-23-3760</t>
  </si>
  <si>
    <t>274-05-5470</t>
  </si>
  <si>
    <t>648-94-3045</t>
  </si>
  <si>
    <t>130-67-4723</t>
  </si>
  <si>
    <t>528-87-5606</t>
  </si>
  <si>
    <t>320-85-2052</t>
  </si>
  <si>
    <t>370-96-0655</t>
  </si>
  <si>
    <t>105-10-6182</t>
  </si>
  <si>
    <t>510-79-0415</t>
  </si>
  <si>
    <t>241-96-5076</t>
  </si>
  <si>
    <t>767-97-4650</t>
  </si>
  <si>
    <t>648-83-1321</t>
  </si>
  <si>
    <t>173-57-2300</t>
  </si>
  <si>
    <t>305-03-2383</t>
  </si>
  <si>
    <t>394-55-6384</t>
  </si>
  <si>
    <t>266-20-6657</t>
  </si>
  <si>
    <t>689-05-1884</t>
  </si>
  <si>
    <t>196-01-2849</t>
  </si>
  <si>
    <t>372-62-5264</t>
  </si>
  <si>
    <t>800-09-8606</t>
  </si>
  <si>
    <t>182-52-7000</t>
  </si>
  <si>
    <t>826-58-8051</t>
  </si>
  <si>
    <t>868-06-0466</t>
  </si>
  <si>
    <t>751-41-9720</t>
  </si>
  <si>
    <t>626-43-7888</t>
  </si>
  <si>
    <t>176-64-7711</t>
  </si>
  <si>
    <t>191-29-0321</t>
  </si>
  <si>
    <t>729-06-2010</t>
  </si>
  <si>
    <t>640-48-5028</t>
  </si>
  <si>
    <t>186-79-9562</t>
  </si>
  <si>
    <t>834-45-5519</t>
  </si>
  <si>
    <t>162-65-8559</t>
  </si>
  <si>
    <t>760-27-5490</t>
  </si>
  <si>
    <t>445-30-9252</t>
  </si>
  <si>
    <t>786-94-2700</t>
  </si>
  <si>
    <t>728-88-7867</t>
  </si>
  <si>
    <t>183-21-3799</t>
  </si>
  <si>
    <t>268-20-3585</t>
  </si>
  <si>
    <t>735-32-9839</t>
  </si>
  <si>
    <t>258-92-7466</t>
  </si>
  <si>
    <t>857-16-3520</t>
  </si>
  <si>
    <t>482-17-1179</t>
  </si>
  <si>
    <t>788-21-5741</t>
  </si>
  <si>
    <t>821-14-9046</t>
  </si>
  <si>
    <t>418-05-0656</t>
  </si>
  <si>
    <t>678-79-0726</t>
  </si>
  <si>
    <t>776-68-1096</t>
  </si>
  <si>
    <t>592-46-1692</t>
  </si>
  <si>
    <t>434-35-9162</t>
  </si>
  <si>
    <t>149-14-0304</t>
  </si>
  <si>
    <t>442-44-6497</t>
  </si>
  <si>
    <t>174-64-0215</t>
  </si>
  <si>
    <t>210-74-9613</t>
  </si>
  <si>
    <t>299-29-0180</t>
  </si>
  <si>
    <t>247-11-2470</t>
  </si>
  <si>
    <t>635-28-5728</t>
  </si>
  <si>
    <t>756-49-0168</t>
  </si>
  <si>
    <t>438-23-1242</t>
  </si>
  <si>
    <t>238-45-6950</t>
  </si>
  <si>
    <t>607-65-2441</t>
  </si>
  <si>
    <t>386-27-7606</t>
  </si>
  <si>
    <t>137-63-5492</t>
  </si>
  <si>
    <t>197-77-7132</t>
  </si>
  <si>
    <t>805-86-0265</t>
  </si>
  <si>
    <t>733-29-1227</t>
  </si>
  <si>
    <t>451-73-2711</t>
  </si>
  <si>
    <t>373-14-0504</t>
  </si>
  <si>
    <t>546-80-2899</t>
  </si>
  <si>
    <t>345-68-9016</t>
  </si>
  <si>
    <t>390-17-5806</t>
  </si>
  <si>
    <t>457-13-1708</t>
  </si>
  <si>
    <t>664-14-2882</t>
  </si>
  <si>
    <t>487-79-6868</t>
  </si>
  <si>
    <t>314-23-4520</t>
  </si>
  <si>
    <t>210-30-7976</t>
  </si>
  <si>
    <t>585-86-8361</t>
  </si>
  <si>
    <t>807-14-7833</t>
  </si>
  <si>
    <t>775-72-1988</t>
  </si>
  <si>
    <t>288-38-3758</t>
  </si>
  <si>
    <t>652-43-6591</t>
  </si>
  <si>
    <t>785-96-0615</t>
  </si>
  <si>
    <t>406-46-7107</t>
  </si>
  <si>
    <t>250-17-5703</t>
  </si>
  <si>
    <t>156-95-3964</t>
  </si>
  <si>
    <t>842-40-8179</t>
  </si>
  <si>
    <t>525-09-8450</t>
  </si>
  <si>
    <t>410-67-1709</t>
  </si>
  <si>
    <t>587-73-4862</t>
  </si>
  <si>
    <t>787-87-2010</t>
  </si>
  <si>
    <t>593-14-4239</t>
  </si>
  <si>
    <t>801-88-0346</t>
  </si>
  <si>
    <t>388-76-2555</t>
  </si>
  <si>
    <t>711-31-1234</t>
  </si>
  <si>
    <t>886-54-6089</t>
  </si>
  <si>
    <t>707-32-7409</t>
  </si>
  <si>
    <t>759-98-4285</t>
  </si>
  <si>
    <t>201-63-8275</t>
  </si>
  <si>
    <t>471-06-8611</t>
  </si>
  <si>
    <t>200-16-5952</t>
  </si>
  <si>
    <t>120-54-2248</t>
  </si>
  <si>
    <t>102-77-2261</t>
  </si>
  <si>
    <t>875-31-8302</t>
  </si>
  <si>
    <t>102-06-2002</t>
  </si>
  <si>
    <t>457-94-0464</t>
  </si>
  <si>
    <t>629-42-4133</t>
  </si>
  <si>
    <t>534-53-3526</t>
  </si>
  <si>
    <t>307-04-2070</t>
  </si>
  <si>
    <t>468-99-7231</t>
  </si>
  <si>
    <t>516-77-6464</t>
  </si>
  <si>
    <t>404-91-5964</t>
  </si>
  <si>
    <t>886-77-9084</t>
  </si>
  <si>
    <t>790-38-4466</t>
  </si>
  <si>
    <t>704-10-4056</t>
  </si>
  <si>
    <t>497-37-6538</t>
  </si>
  <si>
    <t>651-96-5970</t>
  </si>
  <si>
    <t>400-80-4065</t>
  </si>
  <si>
    <t>744-16-7898</t>
  </si>
  <si>
    <t>263-12-5321</t>
  </si>
  <si>
    <t>702-72-0487</t>
  </si>
  <si>
    <t>605-83-1050</t>
  </si>
  <si>
    <t>443-60-9639</t>
  </si>
  <si>
    <t>864-24-7918</t>
  </si>
  <si>
    <t>359-94-5395</t>
  </si>
  <si>
    <t>401-09-4232</t>
  </si>
  <si>
    <t>751-15-6198</t>
  </si>
  <si>
    <t>324-41-6833</t>
  </si>
  <si>
    <t>474-33-8305</t>
  </si>
  <si>
    <t>759-29-9521</t>
  </si>
  <si>
    <t>831-81-6575</t>
  </si>
  <si>
    <t>220-68-6701</t>
  </si>
  <si>
    <t>618-34-8551</t>
  </si>
  <si>
    <t>257-60-7754</t>
  </si>
  <si>
    <t>559-61-5987</t>
  </si>
  <si>
    <t>189-55-2313</t>
  </si>
  <si>
    <t>565-91-4567</t>
  </si>
  <si>
    <t>380-60-5336</t>
  </si>
  <si>
    <t>815-04-6282</t>
  </si>
  <si>
    <t>674-56-6360</t>
  </si>
  <si>
    <t>778-34-2523</t>
  </si>
  <si>
    <t>499-27-7781</t>
  </si>
  <si>
    <t>477-59-2456</t>
  </si>
  <si>
    <t>832-51-6761</t>
  </si>
  <si>
    <t>869-11-3082</t>
  </si>
  <si>
    <t>190-59-3964</t>
  </si>
  <si>
    <t>366-43-6862</t>
  </si>
  <si>
    <t>186-43-8965</t>
  </si>
  <si>
    <t>784-21-9238</t>
  </si>
  <si>
    <t>276-75-6884</t>
  </si>
  <si>
    <t>109-86-4363</t>
  </si>
  <si>
    <t>569-76-2760</t>
  </si>
  <si>
    <t>222-42-0244</t>
  </si>
  <si>
    <t>760-53-9233</t>
  </si>
  <si>
    <t>538-22-0304</t>
  </si>
  <si>
    <t>416-17-9926</t>
  </si>
  <si>
    <t>237-44-6163</t>
  </si>
  <si>
    <t>636-17-0325</t>
  </si>
  <si>
    <t>343-75-9322</t>
  </si>
  <si>
    <t>528-14-9470</t>
  </si>
  <si>
    <t>427-45-9297</t>
  </si>
  <si>
    <t>807-34-3742</t>
  </si>
  <si>
    <t>288-62-1085</t>
  </si>
  <si>
    <t>670-71-7306</t>
  </si>
  <si>
    <t>660-29-7083</t>
  </si>
  <si>
    <t>271-77-8740</t>
  </si>
  <si>
    <t>497-36-0989</t>
  </si>
  <si>
    <t>291-59-1384</t>
  </si>
  <si>
    <t>860-73-6466</t>
  </si>
  <si>
    <t>549-23-9016</t>
  </si>
  <si>
    <t>896-34-0956</t>
  </si>
  <si>
    <t>804-38-3935</t>
  </si>
  <si>
    <t>585-90-0249</t>
  </si>
  <si>
    <t>862-29-5914</t>
  </si>
  <si>
    <t>845-94-6841</t>
  </si>
  <si>
    <t>125-45-2293</t>
  </si>
  <si>
    <t>843-73-4724</t>
  </si>
  <si>
    <t>409-33-9708</t>
  </si>
  <si>
    <t>658-66-3967</t>
  </si>
  <si>
    <t>866-70-2814</t>
  </si>
  <si>
    <t>160-22-2687</t>
  </si>
  <si>
    <t>895-03-6665</t>
  </si>
  <si>
    <t>770-42-8960</t>
  </si>
  <si>
    <t>748-45-2862</t>
  </si>
  <si>
    <t>234-36-2483</t>
  </si>
  <si>
    <t>316-66-3011</t>
  </si>
  <si>
    <t>848-95-6252</t>
  </si>
  <si>
    <t>840-76-5966</t>
  </si>
  <si>
    <t>152-03-4217</t>
  </si>
  <si>
    <t>533-66-5566</t>
  </si>
  <si>
    <t>124-31-1458</t>
  </si>
  <si>
    <t>176-78-1170</t>
  </si>
  <si>
    <t>361-59-0574</t>
  </si>
  <si>
    <t>101-81-4070</t>
  </si>
  <si>
    <t>631-34-1880</t>
  </si>
  <si>
    <t>852-82-2749</t>
  </si>
  <si>
    <t>873-14-6353</t>
  </si>
  <si>
    <t>584-66-4073</t>
  </si>
  <si>
    <t>544-55-9589</t>
  </si>
  <si>
    <t>166-19-2553</t>
  </si>
  <si>
    <t>737-88-5876</t>
  </si>
  <si>
    <t>154-87-7367</t>
  </si>
  <si>
    <t>885-56-0389</t>
  </si>
  <si>
    <t>608-05-3804</t>
  </si>
  <si>
    <t>448-61-3783</t>
  </si>
  <si>
    <t>761-49-0439</t>
  </si>
  <si>
    <t>490-95-0021</t>
  </si>
  <si>
    <t>115-38-7388</t>
  </si>
  <si>
    <t>311-13-6971</t>
  </si>
  <si>
    <t>291-55-6563</t>
  </si>
  <si>
    <t>548-48-3156</t>
  </si>
  <si>
    <t>460-93-5834</t>
  </si>
  <si>
    <t>325-89-4209</t>
  </si>
  <si>
    <t>884-80-6021</t>
  </si>
  <si>
    <t>137-74-8729</t>
  </si>
  <si>
    <t>880-46-5796</t>
  </si>
  <si>
    <t>389-70-2397</t>
  </si>
  <si>
    <t>114-35-5271</t>
  </si>
  <si>
    <t>607-76-6216</t>
  </si>
  <si>
    <t>715-20-1673</t>
  </si>
  <si>
    <t>811-35-1094</t>
  </si>
  <si>
    <t>699-88-1972</t>
  </si>
  <si>
    <t>781-84-8059</t>
  </si>
  <si>
    <t>409-49-6995</t>
  </si>
  <si>
    <t>725-54-0677</t>
  </si>
  <si>
    <t>146-09-5432</t>
  </si>
  <si>
    <t>377-79-7592</t>
  </si>
  <si>
    <t>509-10-0516</t>
  </si>
  <si>
    <t>595-94-9924</t>
  </si>
  <si>
    <t>865-41-9075</t>
  </si>
  <si>
    <t>545-07-8534</t>
  </si>
  <si>
    <t>118-62-1812</t>
  </si>
  <si>
    <t>450-42-3339</t>
  </si>
  <si>
    <t>851-98-3555</t>
  </si>
  <si>
    <t>186-71-5196</t>
  </si>
  <si>
    <t>624-01-8356</t>
  </si>
  <si>
    <t>313-66-9943</t>
  </si>
  <si>
    <t>151-27-8496</t>
  </si>
  <si>
    <t>453-33-6436</t>
  </si>
  <si>
    <t>522-57-8364</t>
  </si>
  <si>
    <t>459-45-2396</t>
  </si>
  <si>
    <t>717-96-4189</t>
  </si>
  <si>
    <t>722-13-2115</t>
  </si>
  <si>
    <t>749-81-8133</t>
  </si>
  <si>
    <t>777-67-2495</t>
  </si>
  <si>
    <t>636-98-3364</t>
  </si>
  <si>
    <t>246-55-6923</t>
  </si>
  <si>
    <t>181-82-6255</t>
  </si>
  <si>
    <t>838-02-1821</t>
  </si>
  <si>
    <t>887-42-0517</t>
  </si>
  <si>
    <t>457-12-0244</t>
  </si>
  <si>
    <t>226-34-0034</t>
  </si>
  <si>
    <t>321-49-7382</t>
  </si>
  <si>
    <t>397-25-8725</t>
  </si>
  <si>
    <t>431-66-2305</t>
  </si>
  <si>
    <t>825-94-5922</t>
  </si>
  <si>
    <t>641-62-7288</t>
  </si>
  <si>
    <t>756-93-1854</t>
  </si>
  <si>
    <t>243-55-8457</t>
  </si>
  <si>
    <t>458-10-8612</t>
  </si>
  <si>
    <t>501-61-1753</t>
  </si>
  <si>
    <t>235-06-8510</t>
  </si>
  <si>
    <t>433-08-7822</t>
  </si>
  <si>
    <t>361-85-2571</t>
  </si>
  <si>
    <t>131-70-8179</t>
  </si>
  <si>
    <t>500-02-2261</t>
  </si>
  <si>
    <t>720-72-2436</t>
  </si>
  <si>
    <t>702-83-5291</t>
  </si>
  <si>
    <t>809-69-9497</t>
  </si>
  <si>
    <t>449-16-6770</t>
  </si>
  <si>
    <t>333-23-2632</t>
  </si>
  <si>
    <t>489-82-1237</t>
  </si>
  <si>
    <t>859-97-6048</t>
  </si>
  <si>
    <t>676-10-2200</t>
  </si>
  <si>
    <t>373-88-1424</t>
  </si>
  <si>
    <t>365-16-4334</t>
  </si>
  <si>
    <t>503-21-4385</t>
  </si>
  <si>
    <t>305-89-2768</t>
  </si>
  <si>
    <t>574-80-1489</t>
  </si>
  <si>
    <t>784-08-0310</t>
  </si>
  <si>
    <t>200-40-6154</t>
  </si>
  <si>
    <t>846-10-0341</t>
  </si>
  <si>
    <t>577-34-7579</t>
  </si>
  <si>
    <t>430-02-3888</t>
  </si>
  <si>
    <t>867-47-1948</t>
  </si>
  <si>
    <t>384-59-6655</t>
  </si>
  <si>
    <t>256-58-3609</t>
  </si>
  <si>
    <t>324-92-3863</t>
  </si>
  <si>
    <t>593-08-5916</t>
  </si>
  <si>
    <t>364-34-2972</t>
  </si>
  <si>
    <t>794-42-3736</t>
  </si>
  <si>
    <t>172-42-8274</t>
  </si>
  <si>
    <t>558-60-5016</t>
  </si>
  <si>
    <t>195-06-0432</t>
  </si>
  <si>
    <t>605-03-2706</t>
  </si>
  <si>
    <t>214-30-2776</t>
  </si>
  <si>
    <t>746-04-1077</t>
  </si>
  <si>
    <t>448-34-8700</t>
  </si>
  <si>
    <t>452-04-8808</t>
  </si>
  <si>
    <t>531-56-4728</t>
  </si>
  <si>
    <t>744-82-9138</t>
  </si>
  <si>
    <t>883-69-1285</t>
  </si>
  <si>
    <t>221-25-5073</t>
  </si>
  <si>
    <t>518-71-6847</t>
  </si>
  <si>
    <t>156-20-0370</t>
  </si>
  <si>
    <t>151-33-7434</t>
  </si>
  <si>
    <t>728-47-9078</t>
  </si>
  <si>
    <t>809-46-1866</t>
  </si>
  <si>
    <t>139-32-4183</t>
  </si>
  <si>
    <t>148-41-7930</t>
  </si>
  <si>
    <t>189-40-5216</t>
  </si>
  <si>
    <t>374-38-5555</t>
  </si>
  <si>
    <t>764-44-8999</t>
  </si>
  <si>
    <t>552-44-5977</t>
  </si>
  <si>
    <t>267-62-7380</t>
  </si>
  <si>
    <t>430-53-4718</t>
  </si>
  <si>
    <t>886-18-2897</t>
  </si>
  <si>
    <t>602-16-6955</t>
  </si>
  <si>
    <t>745-74-0715</t>
  </si>
  <si>
    <t>690-01-6631</t>
  </si>
  <si>
    <t>652-49-6720</t>
  </si>
  <si>
    <t>233-67-5758</t>
  </si>
  <si>
    <t>303-96-2227</t>
  </si>
  <si>
    <t>727-02-1313</t>
  </si>
  <si>
    <t>347-56-2442</t>
  </si>
  <si>
    <t>849-09-3807</t>
  </si>
  <si>
    <t>Inr to usd</t>
  </si>
  <si>
    <t xml:space="preserve">Total Profit </t>
  </si>
  <si>
    <t>Total profit (Rs)</t>
  </si>
  <si>
    <t xml:space="preserve">Total Sales </t>
  </si>
  <si>
    <t xml:space="preserve">Avg Rating </t>
  </si>
  <si>
    <t>Max</t>
  </si>
  <si>
    <t>Min</t>
  </si>
  <si>
    <t xml:space="preserve">Product </t>
  </si>
  <si>
    <t xml:space="preserve">Sales </t>
  </si>
  <si>
    <t>D</t>
  </si>
  <si>
    <t xml:space="preserve">contribution </t>
  </si>
  <si>
    <t>And (Funciton )</t>
  </si>
  <si>
    <t>Or (Function)</t>
  </si>
  <si>
    <t>If( function)</t>
  </si>
  <si>
    <t>If rating is high then inreased the value by 10%</t>
  </si>
  <si>
    <t xml:space="preserve">Count payment </t>
  </si>
  <si>
    <t>Count Rating</t>
  </si>
  <si>
    <t xml:space="preserve"> Sumif ( Male)</t>
  </si>
  <si>
    <t>Sumif (Female)</t>
  </si>
  <si>
    <t>Sum Total (M/F)</t>
  </si>
  <si>
    <t xml:space="preserve">No. of transaction </t>
  </si>
  <si>
    <t xml:space="preserve">Cash </t>
  </si>
  <si>
    <t xml:space="preserve">Ewallet </t>
  </si>
  <si>
    <t>Total Spend of Member ,Male</t>
  </si>
  <si>
    <t>Total Spend of Member ,Female</t>
  </si>
  <si>
    <t>Total Spend of Normal ,Female</t>
  </si>
  <si>
    <t xml:space="preserve">Unique Value </t>
  </si>
  <si>
    <t>Lower</t>
  </si>
  <si>
    <t xml:space="preserve">Upper </t>
  </si>
  <si>
    <t xml:space="preserve">Proper </t>
  </si>
  <si>
    <t xml:space="preserve">Concatenate </t>
  </si>
  <si>
    <t>Concat</t>
  </si>
  <si>
    <t>Mom</t>
  </si>
  <si>
    <t xml:space="preserve">Love </t>
  </si>
  <si>
    <t>You</t>
  </si>
  <si>
    <t xml:space="preserve">Beautiul creature </t>
  </si>
  <si>
    <t xml:space="preserve">By god </t>
  </si>
  <si>
    <t>My Mom is a</t>
  </si>
  <si>
    <t xml:space="preserve">I want her </t>
  </si>
  <si>
    <t xml:space="preserve">to be my </t>
  </si>
  <si>
    <t xml:space="preserve">mumma again </t>
  </si>
  <si>
    <t>Each and</t>
  </si>
  <si>
    <t xml:space="preserve">Every life of mine </t>
  </si>
  <si>
    <t>Day</t>
  </si>
  <si>
    <t>Months</t>
  </si>
  <si>
    <t>Year</t>
  </si>
  <si>
    <t xml:space="preserve">Month -  Year </t>
  </si>
  <si>
    <t>Day - Month - Year</t>
  </si>
  <si>
    <t>Quarter ( Roundup)</t>
  </si>
  <si>
    <t>Weeknum</t>
  </si>
  <si>
    <t>Week_Type</t>
  </si>
  <si>
    <t>Year - Week - num</t>
  </si>
  <si>
    <t>Weekends OR Weekday</t>
  </si>
  <si>
    <t xml:space="preserve">Weekdays Function </t>
  </si>
  <si>
    <t>Datedif( start date, end date,"Y")</t>
  </si>
  <si>
    <t>Yearfrac ( Start date, end date, "3")</t>
  </si>
  <si>
    <t>Working days</t>
  </si>
  <si>
    <t>M</t>
  </si>
  <si>
    <t>Y</t>
  </si>
  <si>
    <t>And (Function)</t>
  </si>
  <si>
    <t>(If Function)</t>
  </si>
  <si>
    <t>Total Profit in RS</t>
  </si>
  <si>
    <t>Usd to Inr</t>
  </si>
  <si>
    <t xml:space="preserve">Total  Spend of Normal, Male </t>
  </si>
  <si>
    <t>If Rating is High then increased the value by 10%</t>
  </si>
  <si>
    <t xml:space="preserve">Day </t>
  </si>
  <si>
    <t xml:space="preserve">Month </t>
  </si>
  <si>
    <t>Month - Year</t>
  </si>
  <si>
    <t>Quarter             ( Round up)</t>
  </si>
  <si>
    <t>Year - Weeknum</t>
  </si>
  <si>
    <t>Week_ Type</t>
  </si>
  <si>
    <t>Weekends OR Weekdays</t>
  </si>
  <si>
    <t>Weekdays ( Funtion)</t>
  </si>
  <si>
    <t>Total Sales</t>
  </si>
  <si>
    <t>Avg Rating</t>
  </si>
  <si>
    <t>MIN</t>
  </si>
  <si>
    <t>Count payment</t>
  </si>
  <si>
    <t>Count rating</t>
  </si>
  <si>
    <t>Sumif(Male)</t>
  </si>
  <si>
    <t>Sumif(Female)</t>
  </si>
  <si>
    <t>Sum Total M/F</t>
  </si>
  <si>
    <t>Number of Transaction</t>
  </si>
  <si>
    <t>Total Spend of Member Male</t>
  </si>
  <si>
    <t>Total Spend of Member Female</t>
  </si>
  <si>
    <t>Total Spend of Normal, Male</t>
  </si>
  <si>
    <t>Tota Spend of Normal, Female</t>
  </si>
  <si>
    <t>Upper</t>
  </si>
  <si>
    <t>Proper</t>
  </si>
  <si>
    <t>Count Male</t>
  </si>
  <si>
    <t>Count Female</t>
  </si>
  <si>
    <t>Concatenate</t>
  </si>
  <si>
    <t>Unique Value</t>
  </si>
  <si>
    <t>Vlookup</t>
  </si>
  <si>
    <t>Xlookup</t>
  </si>
  <si>
    <t>Row Labels</t>
  </si>
  <si>
    <t>Grand Total</t>
  </si>
  <si>
    <t>Column Labels</t>
  </si>
  <si>
    <t>Count of Invoice ID</t>
  </si>
  <si>
    <t>Sum of Total</t>
  </si>
  <si>
    <t>Max of Total</t>
  </si>
  <si>
    <t>Average of Rating</t>
  </si>
  <si>
    <t>Average of Unit price</t>
  </si>
  <si>
    <t>Jan</t>
  </si>
  <si>
    <t>Feb</t>
  </si>
  <si>
    <t>Mar</t>
  </si>
  <si>
    <t>Max of Total2</t>
  </si>
  <si>
    <t>(All)</t>
  </si>
  <si>
    <t>Sales Dashboards</t>
  </si>
  <si>
    <t>Overview Summary</t>
  </si>
  <si>
    <t>Sales Trend</t>
  </si>
  <si>
    <t>Sales Trend By customer Attributes</t>
  </si>
  <si>
    <t>MAX (Unit)</t>
  </si>
  <si>
    <t>Formulas and Data Funtions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</si>
</sst>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164" formatCode="_ &quot;₹&quot;\ * #,##0.00_ ;_ &quot;₹&quot;\ * \-#,##0.00_ ;_ &quot;₹&quot;\ * &quot;-&quot;??_ ;_ @_ "/>
    <numFmt numFmtId="165" formatCode="_ * #,##0.00_ ;_ * \-#,##0.00_ ;_ * &quot;-&quot;??_ ;_ @_ "/>
    <numFmt numFmtId="166" formatCode="_-[$$-409]* #,##0.00_ ;_-[$$-409]* \-#,##0.00\ ;_-[$$-409]* &quot;-&quot;??_ ;_-@_ "/>
    <numFmt numFmtId="167" formatCode="[$-F400]h:mm:ss\ AM/PM"/>
    <numFmt numFmtId="168" formatCode="&quot;₹&quot;\ #,##0.00"/>
    <numFmt numFmtId="169" formatCode="_ * #,##0.000_ ;_ * \-#,##0.000_ ;_ * &quot;-&quot;??_ ;_ @_ "/>
    <numFmt numFmtId="170" formatCode="_ * #,##0_ ;_ * \-#,##0_ ;_ * &quot;-&quot;??_ ;_ @_ "/>
    <numFmt numFmtId="171" formatCode="dddd"/>
    <numFmt numFmtId="172" formatCode="[$-F800]dddd\,\ mmmm\ dd\,\ yyyy"/>
    <numFmt numFmtId="173" formatCode="_([$$-409]* #,##0.00_);_([$$-409]* \(#,##0.00\);_([$$-409]* &quot;-&quot;??_);_(@_)"/>
  </numFmts>
  <fonts count="28" x14ac:knownFonts="1">
    <font>
      <sz val="11"/>
      <color theme="1"/>
      <name val="Calibri"/>
      <family val="2"/>
      <scheme val="minor"/>
    </font>
    <font>
      <sz val="11"/>
      <color theme="1"/>
      <name val="Calibri"/>
      <family val="2"/>
      <scheme val="minor"/>
    </font>
    <font>
      <b/>
      <sz val="11"/>
      <color theme="1"/>
      <name val="Calibri"/>
      <family val="2"/>
      <scheme val="minor"/>
    </font>
    <font>
      <b/>
      <i/>
      <sz val="10"/>
      <color theme="1"/>
      <name val="Calibri"/>
      <family val="2"/>
      <scheme val="minor"/>
    </font>
    <font>
      <sz val="10"/>
      <color theme="1"/>
      <name val="Calibri"/>
      <family val="2"/>
      <scheme val="minor"/>
    </font>
    <font>
      <b/>
      <i/>
      <sz val="13"/>
      <color theme="1"/>
      <name val="Cambria"/>
      <family val="1"/>
    </font>
    <font>
      <sz val="12"/>
      <color theme="1"/>
      <name val="Cambria"/>
      <family val="1"/>
    </font>
    <font>
      <sz val="11"/>
      <color theme="1"/>
      <name val="Leelawadee UI"/>
      <family val="2"/>
    </font>
    <font>
      <b/>
      <i/>
      <sz val="11"/>
      <color theme="1"/>
      <name val="Calibri"/>
      <family val="2"/>
      <scheme val="minor"/>
    </font>
    <font>
      <b/>
      <i/>
      <u val="singleAccounting"/>
      <sz val="11"/>
      <color theme="1"/>
      <name val="Cambria"/>
      <family val="1"/>
    </font>
    <font>
      <sz val="11"/>
      <color theme="1"/>
      <name val="Cambria"/>
      <family val="1"/>
    </font>
    <font>
      <b/>
      <sz val="11"/>
      <color rgb="FF002060"/>
      <name val="Cambria"/>
      <family val="1"/>
    </font>
    <font>
      <b/>
      <i/>
      <sz val="11"/>
      <color theme="1"/>
      <name val="Cambria"/>
      <family val="1"/>
    </font>
    <font>
      <b/>
      <i/>
      <u/>
      <sz val="11"/>
      <color theme="1"/>
      <name val="Cambria"/>
      <family val="1"/>
    </font>
    <font>
      <b/>
      <i/>
      <u val="singleAccounting"/>
      <sz val="12"/>
      <color theme="1"/>
      <name val="Cambria"/>
      <family val="1"/>
    </font>
    <font>
      <b/>
      <u val="singleAccounting"/>
      <sz val="11"/>
      <color theme="1"/>
      <name val="Cambria"/>
      <family val="1"/>
    </font>
    <font>
      <i/>
      <sz val="14"/>
      <color theme="1"/>
      <name val="Franklin Gothic Book"/>
      <family val="2"/>
    </font>
    <font>
      <u/>
      <sz val="11"/>
      <color theme="1"/>
      <name val="Cambria"/>
      <family val="1"/>
    </font>
    <font>
      <b/>
      <u/>
      <sz val="11"/>
      <color theme="1"/>
      <name val="Cambria"/>
      <family val="1"/>
    </font>
    <font>
      <b/>
      <i/>
      <sz val="12"/>
      <color theme="1"/>
      <name val="Cambria"/>
      <family val="1"/>
    </font>
    <font>
      <b/>
      <i/>
      <sz val="13"/>
      <color theme="0"/>
      <name val="Cambria"/>
      <family val="1"/>
    </font>
    <font>
      <b/>
      <sz val="12"/>
      <color theme="1"/>
      <name val="Cambria"/>
      <family val="1"/>
    </font>
    <font>
      <b/>
      <sz val="13"/>
      <color theme="0"/>
      <name val="Cambria"/>
      <family val="1"/>
    </font>
    <font>
      <b/>
      <sz val="11"/>
      <color theme="1"/>
      <name val="Cambria"/>
      <family val="1"/>
    </font>
    <font>
      <sz val="16"/>
      <color theme="1"/>
      <name val="Cambria"/>
      <family val="1"/>
    </font>
    <font>
      <b/>
      <i/>
      <u/>
      <sz val="24"/>
      <color theme="1"/>
      <name val="Cambria"/>
      <family val="1"/>
    </font>
    <font>
      <u/>
      <sz val="18"/>
      <color theme="1"/>
      <name val="Cambria"/>
      <family val="1"/>
    </font>
    <font>
      <u/>
      <sz val="16"/>
      <color theme="1"/>
      <name val="Cambria"/>
      <family val="1"/>
    </font>
  </fonts>
  <fills count="12">
    <fill>
      <patternFill patternType="none"/>
    </fill>
    <fill>
      <patternFill patternType="gray125"/>
    </fill>
    <fill>
      <patternFill patternType="solid">
        <fgColor theme="5" tint="0.79998168889431442"/>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theme="4" tint="0.59999389629810485"/>
        <bgColor indexed="64"/>
      </patternFill>
    </fill>
    <fill>
      <patternFill patternType="solid">
        <fgColor theme="7" tint="0.79998168889431442"/>
        <bgColor indexed="64"/>
      </patternFill>
    </fill>
    <fill>
      <patternFill patternType="solid">
        <fgColor theme="1"/>
        <bgColor indexed="64"/>
      </patternFill>
    </fill>
    <fill>
      <patternFill patternType="solid">
        <fgColor theme="7" tint="0.59999389629810485"/>
        <bgColor indexed="64"/>
      </patternFill>
    </fill>
    <fill>
      <patternFill patternType="solid">
        <fgColor rgb="FF99FF99"/>
        <bgColor indexed="64"/>
      </patternFill>
    </fill>
    <fill>
      <patternFill patternType="solid">
        <fgColor rgb="FF92D050"/>
        <bgColor indexed="64"/>
      </patternFill>
    </fill>
    <fill>
      <patternFill patternType="solid">
        <fgColor theme="8" tint="0.5999938962981048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theme="0"/>
      </right>
      <top style="thin">
        <color indexed="64"/>
      </top>
      <bottom style="thin">
        <color indexed="64"/>
      </bottom>
      <diagonal/>
    </border>
    <border>
      <left style="thin">
        <color theme="0"/>
      </left>
      <right style="thin">
        <color theme="0"/>
      </right>
      <top style="thin">
        <color indexed="64"/>
      </top>
      <bottom style="thin">
        <color indexed="64"/>
      </bottom>
      <diagonal/>
    </border>
    <border>
      <left style="thin">
        <color theme="0"/>
      </left>
      <right style="thin">
        <color indexed="64"/>
      </right>
      <top style="thin">
        <color indexed="64"/>
      </top>
      <bottom style="thin">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cellStyleXfs>
  <cellXfs count="142">
    <xf numFmtId="0" fontId="0" fillId="0" borderId="0" xfId="0"/>
    <xf numFmtId="0" fontId="3" fillId="0" borderId="0" xfId="0" applyFont="1"/>
    <xf numFmtId="0" fontId="3" fillId="0" borderId="0" xfId="1" applyNumberFormat="1" applyFont="1" applyFill="1" applyBorder="1" applyAlignment="1"/>
    <xf numFmtId="0" fontId="4" fillId="0" borderId="0" xfId="0" applyFont="1"/>
    <xf numFmtId="0" fontId="4" fillId="0" borderId="0" xfId="0" applyFont="1" applyAlignment="1">
      <alignment horizontal="center"/>
    </xf>
    <xf numFmtId="0" fontId="4" fillId="0" borderId="0" xfId="1" applyNumberFormat="1" applyFont="1" applyBorder="1"/>
    <xf numFmtId="49" fontId="0" fillId="0" borderId="0" xfId="0" applyNumberFormat="1"/>
    <xf numFmtId="166" fontId="0" fillId="0" borderId="0" xfId="1" applyNumberFormat="1" applyFont="1"/>
    <xf numFmtId="1" fontId="0" fillId="0" borderId="0" xfId="0" applyNumberFormat="1" applyAlignment="1">
      <alignment horizontal="center"/>
    </xf>
    <xf numFmtId="166" fontId="0" fillId="0" borderId="0" xfId="0" applyNumberFormat="1"/>
    <xf numFmtId="15" fontId="0" fillId="0" borderId="0" xfId="0" applyNumberFormat="1"/>
    <xf numFmtId="167" fontId="0" fillId="0" borderId="0" xfId="0" applyNumberFormat="1"/>
    <xf numFmtId="10" fontId="0" fillId="0" borderId="0" xfId="2" applyNumberFormat="1" applyFont="1"/>
    <xf numFmtId="49" fontId="0" fillId="0" borderId="0" xfId="0" applyNumberFormat="1" applyAlignment="1">
      <alignment horizontal="right"/>
    </xf>
    <xf numFmtId="0" fontId="2" fillId="0" borderId="0" xfId="0" applyFont="1"/>
    <xf numFmtId="0" fontId="0" fillId="2" borderId="0" xfId="0" applyFill="1"/>
    <xf numFmtId="49" fontId="5" fillId="3" borderId="1" xfId="0" applyNumberFormat="1" applyFont="1" applyFill="1" applyBorder="1" applyAlignment="1">
      <alignment horizontal="left"/>
    </xf>
    <xf numFmtId="166" fontId="5" fillId="3" borderId="1" xfId="1" applyNumberFormat="1" applyFont="1" applyFill="1" applyBorder="1" applyAlignment="1">
      <alignment horizontal="left"/>
    </xf>
    <xf numFmtId="1" fontId="5" fillId="3" borderId="1" xfId="0" applyNumberFormat="1" applyFont="1" applyFill="1" applyBorder="1" applyAlignment="1">
      <alignment horizontal="left"/>
    </xf>
    <xf numFmtId="49" fontId="6" fillId="0" borderId="1" xfId="0" applyNumberFormat="1" applyFont="1" applyBorder="1"/>
    <xf numFmtId="49" fontId="6" fillId="0" borderId="1" xfId="0" applyNumberFormat="1" applyFont="1" applyBorder="1" applyAlignment="1">
      <alignment horizontal="center"/>
    </xf>
    <xf numFmtId="166" fontId="6" fillId="0" borderId="1" xfId="1" applyNumberFormat="1" applyFont="1" applyBorder="1"/>
    <xf numFmtId="1" fontId="6" fillId="0" borderId="1" xfId="0" applyNumberFormat="1" applyFont="1" applyBorder="1" applyAlignment="1">
      <alignment horizontal="center"/>
    </xf>
    <xf numFmtId="166" fontId="6" fillId="0" borderId="1" xfId="0" applyNumberFormat="1" applyFont="1" applyBorder="1"/>
    <xf numFmtId="15" fontId="6" fillId="0" borderId="1" xfId="0" applyNumberFormat="1" applyFont="1" applyBorder="1"/>
    <xf numFmtId="167" fontId="6" fillId="0" borderId="1" xfId="0" applyNumberFormat="1" applyFont="1" applyBorder="1"/>
    <xf numFmtId="10" fontId="6" fillId="0" borderId="1" xfId="2" applyNumberFormat="1" applyFont="1" applyBorder="1"/>
    <xf numFmtId="2" fontId="6" fillId="0" borderId="1" xfId="0" applyNumberFormat="1" applyFont="1" applyBorder="1" applyAlignment="1">
      <alignment horizontal="right"/>
    </xf>
    <xf numFmtId="166" fontId="7" fillId="0" borderId="1" xfId="0" applyNumberFormat="1" applyFont="1" applyBorder="1"/>
    <xf numFmtId="168" fontId="0" fillId="0" borderId="1" xfId="0" applyNumberFormat="1" applyBorder="1"/>
    <xf numFmtId="49" fontId="6" fillId="0" borderId="1" xfId="0" applyNumberFormat="1" applyFont="1" applyBorder="1" applyAlignment="1">
      <alignment horizontal="right"/>
    </xf>
    <xf numFmtId="9" fontId="0" fillId="0" borderId="0" xfId="2" applyFont="1"/>
    <xf numFmtId="168" fontId="0" fillId="0" borderId="0" xfId="0" applyNumberFormat="1"/>
    <xf numFmtId="165" fontId="0" fillId="0" borderId="0" xfId="3" applyFont="1"/>
    <xf numFmtId="165" fontId="5" fillId="0" borderId="0" xfId="3" applyFont="1" applyAlignment="1">
      <alignment horizontal="left"/>
    </xf>
    <xf numFmtId="165" fontId="8" fillId="0" borderId="0" xfId="3" applyFont="1"/>
    <xf numFmtId="49" fontId="6" fillId="0" borderId="0" xfId="0" applyNumberFormat="1" applyFont="1"/>
    <xf numFmtId="165" fontId="9" fillId="0" borderId="0" xfId="3" applyFont="1"/>
    <xf numFmtId="165" fontId="10" fillId="0" borderId="0" xfId="3" applyFont="1"/>
    <xf numFmtId="165" fontId="11" fillId="0" borderId="0" xfId="3" applyFont="1"/>
    <xf numFmtId="165" fontId="12" fillId="0" borderId="0" xfId="3" applyFont="1"/>
    <xf numFmtId="165" fontId="13" fillId="0" borderId="0" xfId="3" applyFont="1"/>
    <xf numFmtId="170" fontId="10" fillId="0" borderId="0" xfId="3" applyNumberFormat="1" applyFont="1"/>
    <xf numFmtId="165" fontId="14" fillId="0" borderId="0" xfId="3" applyFont="1"/>
    <xf numFmtId="169" fontId="10" fillId="0" borderId="0" xfId="3" applyNumberFormat="1" applyFont="1"/>
    <xf numFmtId="165" fontId="15" fillId="0" borderId="0" xfId="3" applyFont="1"/>
    <xf numFmtId="165" fontId="10" fillId="4" borderId="0" xfId="3" applyFont="1" applyFill="1"/>
    <xf numFmtId="165" fontId="10" fillId="0" borderId="0" xfId="3" applyFont="1" applyAlignment="1">
      <alignment wrapText="1"/>
    </xf>
    <xf numFmtId="165" fontId="0" fillId="0" borderId="0" xfId="3" applyFont="1" applyAlignment="1">
      <alignment wrapText="1"/>
    </xf>
    <xf numFmtId="165" fontId="16" fillId="0" borderId="0" xfId="3" applyFont="1"/>
    <xf numFmtId="165" fontId="17" fillId="0" borderId="0" xfId="3" applyFont="1"/>
    <xf numFmtId="165" fontId="18" fillId="0" borderId="0" xfId="3" applyFont="1"/>
    <xf numFmtId="165" fontId="13" fillId="4" borderId="0" xfId="3" applyFont="1" applyFill="1"/>
    <xf numFmtId="170" fontId="0" fillId="0" borderId="0" xfId="3" applyNumberFormat="1" applyFont="1"/>
    <xf numFmtId="165" fontId="5" fillId="0" borderId="0" xfId="3" applyFont="1" applyFill="1" applyBorder="1" applyAlignment="1">
      <alignment horizontal="left" wrapText="1"/>
    </xf>
    <xf numFmtId="49" fontId="5" fillId="5" borderId="1" xfId="0" applyNumberFormat="1" applyFont="1" applyFill="1" applyBorder="1" applyAlignment="1">
      <alignment horizontal="left"/>
    </xf>
    <xf numFmtId="166" fontId="5" fillId="5" borderId="1" xfId="1" applyNumberFormat="1" applyFont="1" applyFill="1" applyBorder="1" applyAlignment="1">
      <alignment horizontal="left"/>
    </xf>
    <xf numFmtId="1" fontId="5" fillId="5" borderId="1" xfId="0" applyNumberFormat="1" applyFont="1" applyFill="1" applyBorder="1" applyAlignment="1">
      <alignment horizontal="left"/>
    </xf>
    <xf numFmtId="166" fontId="5" fillId="5" borderId="1" xfId="0" applyNumberFormat="1" applyFont="1" applyFill="1" applyBorder="1" applyAlignment="1">
      <alignment horizontal="left"/>
    </xf>
    <xf numFmtId="15" fontId="5" fillId="5" borderId="1" xfId="0" applyNumberFormat="1" applyFont="1" applyFill="1" applyBorder="1" applyAlignment="1">
      <alignment horizontal="left"/>
    </xf>
    <xf numFmtId="167" fontId="5" fillId="5" borderId="1" xfId="0" applyNumberFormat="1" applyFont="1" applyFill="1" applyBorder="1" applyAlignment="1">
      <alignment horizontal="left"/>
    </xf>
    <xf numFmtId="10" fontId="5" fillId="5" borderId="1" xfId="2" applyNumberFormat="1" applyFont="1" applyFill="1" applyBorder="1" applyAlignment="1">
      <alignment horizontal="left" wrapText="1"/>
    </xf>
    <xf numFmtId="49" fontId="5" fillId="5" borderId="1" xfId="0" applyNumberFormat="1" applyFont="1" applyFill="1" applyBorder="1" applyAlignment="1">
      <alignment horizontal="left" wrapText="1"/>
    </xf>
    <xf numFmtId="165" fontId="5" fillId="5" borderId="1" xfId="3" applyFont="1" applyFill="1" applyBorder="1" applyAlignment="1">
      <alignment horizontal="left" wrapText="1"/>
    </xf>
    <xf numFmtId="2" fontId="10" fillId="0" borderId="0" xfId="3" applyNumberFormat="1" applyFont="1"/>
    <xf numFmtId="14" fontId="10" fillId="0" borderId="0" xfId="3" applyNumberFormat="1" applyFont="1"/>
    <xf numFmtId="0" fontId="10" fillId="0" borderId="0" xfId="3" applyNumberFormat="1" applyFont="1"/>
    <xf numFmtId="14" fontId="0" fillId="0" borderId="0" xfId="0" applyNumberFormat="1"/>
    <xf numFmtId="0" fontId="0" fillId="6" borderId="0" xfId="0" applyFill="1"/>
    <xf numFmtId="0" fontId="19" fillId="0" borderId="0" xfId="0" applyFont="1"/>
    <xf numFmtId="14" fontId="0" fillId="0" borderId="0" xfId="3" applyNumberFormat="1" applyFont="1"/>
    <xf numFmtId="172" fontId="0" fillId="0" borderId="0" xfId="3" applyNumberFormat="1" applyFont="1"/>
    <xf numFmtId="44" fontId="6" fillId="0" borderId="1" xfId="0" applyNumberFormat="1" applyFont="1" applyBorder="1"/>
    <xf numFmtId="44" fontId="0" fillId="0" borderId="0" xfId="0" applyNumberFormat="1"/>
    <xf numFmtId="2" fontId="0" fillId="0" borderId="0" xfId="0" applyNumberFormat="1"/>
    <xf numFmtId="1" fontId="0" fillId="0" borderId="0" xfId="0" applyNumberFormat="1"/>
    <xf numFmtId="10" fontId="6" fillId="0" borderId="1" xfId="1" applyNumberFormat="1" applyFont="1" applyBorder="1"/>
    <xf numFmtId="10" fontId="0" fillId="0" borderId="0" xfId="0" applyNumberFormat="1"/>
    <xf numFmtId="49" fontId="20" fillId="7" borderId="2" xfId="0" applyNumberFormat="1" applyFont="1" applyFill="1" applyBorder="1" applyAlignment="1">
      <alignment wrapText="1"/>
    </xf>
    <xf numFmtId="49" fontId="20" fillId="7" borderId="3" xfId="0" applyNumberFormat="1" applyFont="1" applyFill="1" applyBorder="1" applyAlignment="1">
      <alignment wrapText="1"/>
    </xf>
    <xf numFmtId="44" fontId="20" fillId="7" borderId="3" xfId="0" applyNumberFormat="1" applyFont="1" applyFill="1" applyBorder="1" applyAlignment="1">
      <alignment wrapText="1"/>
    </xf>
    <xf numFmtId="1" fontId="20" fillId="7" borderId="3" xfId="0" applyNumberFormat="1" applyFont="1" applyFill="1" applyBorder="1" applyAlignment="1">
      <alignment wrapText="1"/>
    </xf>
    <xf numFmtId="14" fontId="20" fillId="7" borderId="3" xfId="0" applyNumberFormat="1" applyFont="1" applyFill="1" applyBorder="1" applyAlignment="1">
      <alignment wrapText="1"/>
    </xf>
    <xf numFmtId="10" fontId="20" fillId="7" borderId="3" xfId="1" applyNumberFormat="1" applyFont="1" applyFill="1" applyBorder="1" applyAlignment="1">
      <alignment wrapText="1"/>
    </xf>
    <xf numFmtId="2" fontId="20" fillId="7" borderId="4" xfId="0" applyNumberFormat="1" applyFont="1" applyFill="1" applyBorder="1" applyAlignment="1">
      <alignment wrapText="1"/>
    </xf>
    <xf numFmtId="164" fontId="6" fillId="0" borderId="1" xfId="1" applyFont="1" applyBorder="1" applyAlignment="1">
      <alignment horizontal="center"/>
    </xf>
    <xf numFmtId="2" fontId="21" fillId="0" borderId="1" xfId="0" applyNumberFormat="1" applyFont="1" applyBorder="1"/>
    <xf numFmtId="0" fontId="22" fillId="7" borderId="0" xfId="0" applyFont="1" applyFill="1"/>
    <xf numFmtId="168" fontId="0" fillId="0" borderId="0" xfId="1" applyNumberFormat="1" applyFont="1"/>
    <xf numFmtId="168" fontId="22" fillId="7" borderId="0" xfId="0" applyNumberFormat="1" applyFont="1" applyFill="1" applyAlignment="1">
      <alignment wrapText="1"/>
    </xf>
    <xf numFmtId="15" fontId="10" fillId="0" borderId="0" xfId="3" applyNumberFormat="1" applyFont="1"/>
    <xf numFmtId="15" fontId="4" fillId="0" borderId="0" xfId="0" applyNumberFormat="1" applyFont="1"/>
    <xf numFmtId="168" fontId="6" fillId="0" borderId="1" xfId="0" applyNumberFormat="1" applyFont="1" applyBorder="1"/>
    <xf numFmtId="0" fontId="6" fillId="0" borderId="1" xfId="0" applyFont="1" applyBorder="1"/>
    <xf numFmtId="0" fontId="22" fillId="7" borderId="0" xfId="0" applyFont="1" applyFill="1" applyAlignment="1">
      <alignment wrapText="1"/>
    </xf>
    <xf numFmtId="0" fontId="0" fillId="0" borderId="0" xfId="0" applyAlignment="1">
      <alignment wrapText="1"/>
    </xf>
    <xf numFmtId="2" fontId="6" fillId="0" borderId="1" xfId="0" applyNumberFormat="1" applyFont="1" applyBorder="1"/>
    <xf numFmtId="0" fontId="6" fillId="0" borderId="1" xfId="0" applyFont="1" applyBorder="1" applyAlignment="1">
      <alignment horizontal="right"/>
    </xf>
    <xf numFmtId="171" fontId="6" fillId="0" borderId="1" xfId="0" applyNumberFormat="1" applyFont="1" applyBorder="1" applyAlignment="1">
      <alignment horizontal="right"/>
    </xf>
    <xf numFmtId="0" fontId="8" fillId="0" borderId="0" xfId="0" applyFont="1"/>
    <xf numFmtId="49" fontId="6" fillId="8" borderId="1" xfId="0" applyNumberFormat="1" applyFont="1" applyFill="1" applyBorder="1"/>
    <xf numFmtId="0" fontId="12" fillId="0" borderId="0" xfId="0" applyFont="1"/>
    <xf numFmtId="44" fontId="12" fillId="0" borderId="0" xfId="0" applyNumberFormat="1" applyFont="1"/>
    <xf numFmtId="2" fontId="23" fillId="0" borderId="0" xfId="0" applyNumberFormat="1" applyFont="1"/>
    <xf numFmtId="44" fontId="23" fillId="0" borderId="0" xfId="0" applyNumberFormat="1" applyFont="1"/>
    <xf numFmtId="170" fontId="12" fillId="0" borderId="0" xfId="3" applyNumberFormat="1" applyFont="1"/>
    <xf numFmtId="0" fontId="13" fillId="0" borderId="0" xfId="0" applyFont="1"/>
    <xf numFmtId="0" fontId="10" fillId="0" borderId="0" xfId="0" applyFont="1"/>
    <xf numFmtId="165" fontId="23" fillId="0" borderId="0" xfId="3" applyFont="1"/>
    <xf numFmtId="0" fontId="23" fillId="0" borderId="0" xfId="0" applyFont="1"/>
    <xf numFmtId="49" fontId="6" fillId="6" borderId="1" xfId="0" applyNumberFormat="1" applyFont="1" applyFill="1" applyBorder="1"/>
    <xf numFmtId="0" fontId="0" fillId="0" borderId="0" xfId="0" pivotButton="1"/>
    <xf numFmtId="0" fontId="0" fillId="0" borderId="0" xfId="0" applyAlignment="1">
      <alignment horizontal="left"/>
    </xf>
    <xf numFmtId="173" fontId="0" fillId="0" borderId="0" xfId="0" applyNumberFormat="1"/>
    <xf numFmtId="0" fontId="0" fillId="10" borderId="0" xfId="0" applyFill="1" applyAlignment="1">
      <alignment horizontal="left"/>
    </xf>
    <xf numFmtId="173" fontId="0" fillId="10" borderId="0" xfId="0" applyNumberFormat="1" applyFill="1"/>
    <xf numFmtId="9" fontId="0" fillId="0" borderId="0" xfId="0" applyNumberFormat="1"/>
    <xf numFmtId="0" fontId="6" fillId="0" borderId="0" xfId="0" pivotButton="1" applyFont="1"/>
    <xf numFmtId="0" fontId="6" fillId="0" borderId="0" xfId="0" applyFont="1"/>
    <xf numFmtId="0" fontId="6" fillId="0" borderId="0" xfId="0" applyFont="1" applyAlignment="1">
      <alignment horizontal="left"/>
    </xf>
    <xf numFmtId="173" fontId="6" fillId="0" borderId="0" xfId="0" applyNumberFormat="1" applyFont="1"/>
    <xf numFmtId="2" fontId="6" fillId="0" borderId="0" xfId="0" applyNumberFormat="1" applyFont="1"/>
    <xf numFmtId="0" fontId="6" fillId="9" borderId="0" xfId="0" applyFont="1" applyFill="1" applyAlignment="1">
      <alignment horizontal="left"/>
    </xf>
    <xf numFmtId="173" fontId="6" fillId="9" borderId="0" xfId="0" applyNumberFormat="1" applyFont="1" applyFill="1"/>
    <xf numFmtId="2" fontId="6" fillId="9" borderId="0" xfId="0" applyNumberFormat="1" applyFont="1" applyFill="1"/>
    <xf numFmtId="1" fontId="6" fillId="0" borderId="0" xfId="0" applyNumberFormat="1" applyFont="1"/>
    <xf numFmtId="0" fontId="19" fillId="0" borderId="0" xfId="0" pivotButton="1" applyFont="1"/>
    <xf numFmtId="0" fontId="19" fillId="0" borderId="0" xfId="0" applyFont="1" applyAlignment="1">
      <alignment horizontal="left"/>
    </xf>
    <xf numFmtId="9" fontId="19" fillId="0" borderId="0" xfId="0" applyNumberFormat="1" applyFont="1"/>
    <xf numFmtId="0" fontId="0" fillId="0" borderId="1" xfId="0" applyBorder="1"/>
    <xf numFmtId="170" fontId="0" fillId="0" borderId="1" xfId="3" applyNumberFormat="1" applyFont="1" applyBorder="1"/>
    <xf numFmtId="1" fontId="0" fillId="0" borderId="1" xfId="3" applyNumberFormat="1" applyFont="1" applyBorder="1"/>
    <xf numFmtId="170" fontId="0" fillId="0" borderId="1" xfId="3" applyNumberFormat="1" applyFont="1" applyBorder="1" applyAlignment="1">
      <alignment horizontal="right"/>
    </xf>
    <xf numFmtId="171" fontId="0" fillId="0" borderId="1" xfId="3" applyNumberFormat="1" applyFont="1" applyBorder="1"/>
    <xf numFmtId="2" fontId="12" fillId="0" borderId="0" xfId="0" applyNumberFormat="1" applyFont="1"/>
    <xf numFmtId="49" fontId="6" fillId="0" borderId="0" xfId="0" applyNumberFormat="1" applyFont="1" applyAlignment="1">
      <alignment horizontal="center"/>
    </xf>
    <xf numFmtId="0" fontId="0" fillId="10" borderId="0" xfId="0" applyFill="1"/>
    <xf numFmtId="0" fontId="6" fillId="9" borderId="0" xfId="0" applyFont="1" applyFill="1"/>
    <xf numFmtId="0" fontId="24" fillId="11" borderId="0" xfId="0" applyFont="1" applyFill="1" applyAlignment="1">
      <alignment horizontal="center"/>
    </xf>
    <xf numFmtId="0" fontId="27" fillId="11" borderId="0" xfId="0" applyFont="1" applyFill="1" applyAlignment="1">
      <alignment horizontal="center"/>
    </xf>
    <xf numFmtId="0" fontId="25" fillId="3" borderId="0" xfId="0" applyFont="1" applyFill="1" applyAlignment="1">
      <alignment horizontal="center"/>
    </xf>
    <xf numFmtId="0" fontId="26" fillId="11" borderId="0" xfId="0" applyFont="1" applyFill="1" applyAlignment="1">
      <alignment horizontal="center"/>
    </xf>
  </cellXfs>
  <cellStyles count="4">
    <cellStyle name="Comma" xfId="3" builtinId="3"/>
    <cellStyle name="Currency" xfId="1" builtinId="4"/>
    <cellStyle name="Normal" xfId="0" builtinId="0"/>
    <cellStyle name="Percent" xfId="2" builtinId="5"/>
  </cellStyles>
  <dxfs count="244">
    <dxf>
      <fill>
        <patternFill>
          <bgColor rgb="FF00B0F0"/>
        </patternFill>
      </fill>
    </dxf>
    <dxf>
      <fill>
        <patternFill>
          <bgColor rgb="FF00B0F0"/>
        </patternFill>
      </fill>
    </dxf>
    <dxf>
      <fill>
        <patternFill>
          <bgColor rgb="FFFFCCFF"/>
        </patternFill>
      </fill>
    </dxf>
    <dxf>
      <fill>
        <patternFill>
          <bgColor rgb="FFFFCCFF"/>
        </patternFill>
      </fill>
    </dxf>
    <dxf>
      <fill>
        <patternFill>
          <bgColor theme="7" tint="0.59996337778862885"/>
        </patternFill>
      </fill>
    </dxf>
    <dxf>
      <fill>
        <patternFill>
          <bgColor rgb="FF75DBFF"/>
        </patternFill>
      </fill>
    </dxf>
    <dxf>
      <fill>
        <patternFill>
          <bgColor theme="7" tint="0.59996337778862885"/>
        </patternFill>
      </fill>
    </dxf>
    <dxf>
      <fill>
        <patternFill>
          <bgColor rgb="FFFFCCFF"/>
        </patternFill>
      </fill>
    </dxf>
    <dxf>
      <numFmt numFmtId="13" formatCode="0%"/>
    </dxf>
    <dxf>
      <numFmt numFmtId="14" formatCode="0.00%"/>
    </dxf>
    <dxf>
      <numFmt numFmtId="13" formatCode="0%"/>
    </dxf>
    <dxf>
      <numFmt numFmtId="14" formatCode="0.00%"/>
    </dxf>
    <dxf>
      <fill>
        <patternFill patternType="none">
          <bgColor auto="1"/>
        </patternFill>
      </fill>
    </dxf>
    <dxf>
      <fill>
        <patternFill patternType="solid">
          <bgColor rgb="FF92D050"/>
        </patternFill>
      </fill>
    </dxf>
    <dxf>
      <numFmt numFmtId="13" formatCode="0%"/>
    </dxf>
    <dxf>
      <numFmt numFmtId="14" formatCode="0.00%"/>
    </dxf>
    <dxf>
      <fill>
        <patternFill patternType="none">
          <bgColor auto="1"/>
        </patternFill>
      </fill>
    </dxf>
    <dxf>
      <fill>
        <patternFill patternType="solid">
          <bgColor rgb="FF92D050"/>
        </patternFill>
      </fill>
    </dxf>
    <dxf>
      <fill>
        <patternFill patternType="solid">
          <bgColor rgb="FF92D050"/>
        </patternFill>
      </fill>
    </dxf>
    <dxf>
      <numFmt numFmtId="173" formatCode="_([$$-409]* #,##0.00_);_([$$-409]* \(#,##0.00\);_([$$-409]* &quot;-&quot;??_);_(@_)"/>
    </dxf>
    <dxf>
      <numFmt numFmtId="2" formatCode="0.00"/>
    </dxf>
    <dxf>
      <fill>
        <patternFill patternType="none">
          <bgColor auto="1"/>
        </patternFill>
      </fill>
    </dxf>
    <dxf>
      <fill>
        <patternFill patternType="solid">
          <bgColor rgb="FF92D050"/>
        </patternFill>
      </fill>
    </dxf>
    <dxf>
      <numFmt numFmtId="13" formatCode="0%"/>
    </dxf>
    <dxf>
      <numFmt numFmtId="14" formatCode="0.00%"/>
    </dxf>
    <dxf>
      <fill>
        <patternFill patternType="solid">
          <bgColor rgb="FF92D050"/>
        </patternFill>
      </fill>
    </dxf>
    <dxf>
      <numFmt numFmtId="173" formatCode="_([$$-409]* #,##0.00_);_([$$-409]* \(#,##0.00\);_([$$-409]* &quot;-&quot;??_);_(@_)"/>
    </dxf>
    <dxf>
      <numFmt numFmtId="2" formatCode="0.00"/>
    </dxf>
    <dxf>
      <fill>
        <patternFill patternType="none">
          <bgColor auto="1"/>
        </patternFill>
      </fill>
    </dxf>
    <dxf>
      <fill>
        <patternFill patternType="solid">
          <bgColor rgb="FF92D050"/>
        </patternFill>
      </fill>
    </dxf>
    <dxf>
      <numFmt numFmtId="13" formatCode="0%"/>
    </dxf>
    <dxf>
      <numFmt numFmtId="14" formatCode="0.00%"/>
    </dxf>
    <dxf>
      <fill>
        <patternFill patternType="none">
          <bgColor auto="1"/>
        </patternFill>
      </fill>
    </dxf>
    <dxf>
      <fill>
        <patternFill patternType="solid">
          <bgColor rgb="FF92D050"/>
        </patternFill>
      </fill>
    </dxf>
    <dxf>
      <numFmt numFmtId="13" formatCode="0%"/>
    </dxf>
    <dxf>
      <numFmt numFmtId="14" formatCode="0.00%"/>
    </dxf>
    <dxf>
      <numFmt numFmtId="13" formatCode="0%"/>
    </dxf>
    <dxf>
      <numFmt numFmtId="14" formatCode="0.00%"/>
    </dxf>
    <dxf>
      <numFmt numFmtId="13" formatCode="0%"/>
    </dxf>
    <dxf>
      <numFmt numFmtId="14" formatCode="0.00%"/>
    </dxf>
    <dxf>
      <fill>
        <patternFill patternType="none">
          <bgColor auto="1"/>
        </patternFill>
      </fill>
    </dxf>
    <dxf>
      <fill>
        <patternFill patternType="solid">
          <bgColor rgb="FF92D050"/>
        </patternFill>
      </fill>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numFmt numFmtId="13" formatCode="0%"/>
    </dxf>
    <dxf>
      <numFmt numFmtId="14" formatCode="0.00%"/>
    </dxf>
    <dxf>
      <font>
        <i/>
      </font>
    </dxf>
    <dxf>
      <font>
        <i/>
      </font>
    </dxf>
    <dxf>
      <font>
        <i/>
      </font>
    </dxf>
    <dxf>
      <font>
        <i/>
      </font>
    </dxf>
    <dxf>
      <font>
        <i/>
      </font>
    </dxf>
    <dxf>
      <font>
        <i/>
      </font>
    </dxf>
    <dxf>
      <font>
        <i/>
      </font>
    </dxf>
    <dxf>
      <font>
        <i/>
      </font>
    </dxf>
    <dxf>
      <font>
        <i/>
      </font>
    </dxf>
    <dxf>
      <font>
        <i/>
      </font>
    </dxf>
    <dxf>
      <font>
        <b/>
      </font>
    </dxf>
    <dxf>
      <font>
        <b/>
      </font>
    </dxf>
    <dxf>
      <font>
        <b/>
      </font>
    </dxf>
    <dxf>
      <font>
        <b/>
      </font>
    </dxf>
    <dxf>
      <font>
        <b/>
      </font>
    </dxf>
    <dxf>
      <font>
        <b/>
      </font>
    </dxf>
    <dxf>
      <font>
        <b/>
      </font>
    </dxf>
    <dxf>
      <font>
        <b/>
      </font>
    </dxf>
    <dxf>
      <font>
        <b/>
      </font>
    </dxf>
    <dxf>
      <font>
        <b/>
      </font>
    </dxf>
    <dxf>
      <numFmt numFmtId="2" formatCode="0.00"/>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sz val="12"/>
      </font>
    </dxf>
    <dxf>
      <font>
        <sz val="12"/>
      </font>
    </dxf>
    <dxf>
      <font>
        <sz val="12"/>
      </font>
    </dxf>
    <dxf>
      <font>
        <sz val="12"/>
      </font>
    </dxf>
    <dxf>
      <font>
        <sz val="12"/>
      </font>
    </dxf>
    <dxf>
      <font>
        <sz val="12"/>
      </font>
    </dxf>
    <dxf>
      <fill>
        <patternFill patternType="solid">
          <bgColor rgb="FF99FF99"/>
        </patternFill>
      </fill>
    </dxf>
    <dxf>
      <fill>
        <patternFill patternType="solid">
          <bgColor rgb="FF99FF99"/>
        </patternFill>
      </fill>
    </dxf>
    <dxf>
      <numFmt numFmtId="173" formatCode="_([$$-409]* #,##0.00_);_([$$-409]* \(#,##0.00\);_([$$-409]* &quot;-&quot;??_);_(@_)"/>
    </dxf>
    <dxf>
      <numFmt numFmtId="173" formatCode="_([$$-409]* #,##0.00_);_([$$-409]* \(#,##0.00\);_([$$-409]* &quot;-&quot;??_);_(@_)"/>
    </dxf>
    <dxf>
      <numFmt numFmtId="2" formatCode="0.00"/>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numFmt numFmtId="13" formatCode="0%"/>
    </dxf>
    <dxf>
      <numFmt numFmtId="14" formatCode="0.00%"/>
    </dxf>
    <dxf>
      <font>
        <i/>
      </font>
    </dxf>
    <dxf>
      <font>
        <i/>
      </font>
    </dxf>
    <dxf>
      <font>
        <i/>
      </font>
    </dxf>
    <dxf>
      <font>
        <i/>
      </font>
    </dxf>
    <dxf>
      <font>
        <i/>
      </font>
    </dxf>
    <dxf>
      <font>
        <i/>
      </font>
    </dxf>
    <dxf>
      <font>
        <i/>
      </font>
    </dxf>
    <dxf>
      <font>
        <i/>
      </font>
    </dxf>
    <dxf>
      <font>
        <i/>
      </font>
    </dxf>
    <dxf>
      <font>
        <b/>
      </font>
    </dxf>
    <dxf>
      <font>
        <b/>
      </font>
    </dxf>
    <dxf>
      <font>
        <b/>
      </font>
    </dxf>
    <dxf>
      <font>
        <b/>
      </font>
    </dxf>
    <dxf>
      <font>
        <b/>
      </font>
    </dxf>
    <dxf>
      <font>
        <b/>
      </font>
    </dxf>
    <dxf>
      <font>
        <b/>
      </font>
    </dxf>
    <dxf>
      <font>
        <b/>
      </font>
    </dxf>
    <dxf>
      <font>
        <b/>
      </font>
    </dxf>
    <dxf>
      <numFmt numFmtId="2" formatCode="0.00"/>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numFmt numFmtId="13" formatCode="0%"/>
    </dxf>
    <dxf>
      <numFmt numFmtId="14" formatCode="0.00%"/>
    </dxf>
    <dxf>
      <font>
        <i/>
      </font>
    </dxf>
    <dxf>
      <font>
        <i/>
      </font>
    </dxf>
    <dxf>
      <font>
        <i/>
      </font>
    </dxf>
    <dxf>
      <font>
        <i/>
      </font>
    </dxf>
    <dxf>
      <font>
        <i/>
      </font>
    </dxf>
    <dxf>
      <font>
        <i/>
      </font>
    </dxf>
    <dxf>
      <font>
        <i/>
      </font>
    </dxf>
    <dxf>
      <font>
        <i/>
      </font>
    </dxf>
    <dxf>
      <font>
        <b/>
      </font>
    </dxf>
    <dxf>
      <font>
        <b/>
      </font>
    </dxf>
    <dxf>
      <font>
        <b/>
      </font>
    </dxf>
    <dxf>
      <font>
        <b/>
      </font>
    </dxf>
    <dxf>
      <font>
        <b/>
      </font>
    </dxf>
    <dxf>
      <font>
        <b/>
      </font>
    </dxf>
    <dxf>
      <font>
        <b/>
      </font>
    </dxf>
    <dxf>
      <font>
        <b/>
      </font>
    </dxf>
    <dxf>
      <numFmt numFmtId="2" formatCode="0.00"/>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numFmt numFmtId="13" formatCode="0%"/>
    </dxf>
    <dxf>
      <numFmt numFmtId="14" formatCode="0.00%"/>
    </dxf>
    <dxf>
      <font>
        <i/>
      </font>
    </dxf>
    <dxf>
      <font>
        <i/>
      </font>
    </dxf>
    <dxf>
      <font>
        <i/>
      </font>
    </dxf>
    <dxf>
      <font>
        <i/>
      </font>
    </dxf>
    <dxf>
      <font>
        <i/>
      </font>
    </dxf>
    <dxf>
      <font>
        <i/>
      </font>
    </dxf>
    <dxf>
      <font>
        <i/>
      </font>
    </dxf>
    <dxf>
      <font>
        <i/>
      </font>
    </dxf>
    <dxf>
      <font>
        <i/>
      </font>
    </dxf>
    <dxf>
      <font>
        <b/>
      </font>
    </dxf>
    <dxf>
      <font>
        <b/>
      </font>
    </dxf>
    <dxf>
      <font>
        <b/>
      </font>
    </dxf>
    <dxf>
      <font>
        <b/>
      </font>
    </dxf>
    <dxf>
      <font>
        <b/>
      </font>
    </dxf>
    <dxf>
      <font>
        <b/>
      </font>
    </dxf>
    <dxf>
      <font>
        <b/>
      </font>
    </dxf>
    <dxf>
      <font>
        <b/>
      </font>
    </dxf>
    <dxf>
      <font>
        <b/>
      </font>
    </dxf>
    <dxf>
      <numFmt numFmtId="2" formatCode="0.00"/>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name val="Cambria"/>
        <family val="1"/>
        <scheme val="none"/>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numFmt numFmtId="1" formatCode="0"/>
    </dxf>
  </dxfs>
  <tableStyles count="0" defaultTableStyle="TableStyleMedium2" defaultPivotStyle="PivotStyleLight16"/>
  <colors>
    <mruColors>
      <color rgb="FF99FF99"/>
      <color rgb="FFFA4622"/>
      <color rgb="FFF47066"/>
      <color rgb="FFF0540E"/>
      <color rgb="FFFFEE97"/>
      <color rgb="FFCC99FF"/>
      <color rgb="FFF63E40"/>
      <color rgb="FF66FF66"/>
      <color rgb="FFFA4844"/>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 infinity Sachin EXCEL B.Analyst  (1).xlsx]Pivot Tables!PivotTable2</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b="1" i="1" cap="none" spc="0">
                <a:ln w="12700">
                  <a:solidFill>
                    <a:schemeClr val="accent5"/>
                  </a:solidFill>
                  <a:prstDash val="solid"/>
                </a:ln>
                <a:pattFill prst="ltDnDiag">
                  <a:fgClr>
                    <a:schemeClr val="accent5">
                      <a:lumMod val="60000"/>
                      <a:lumOff val="40000"/>
                    </a:schemeClr>
                  </a:fgClr>
                  <a:bgClr>
                    <a:schemeClr val="bg1"/>
                  </a:bgClr>
                </a:pattFill>
                <a:effectLst/>
                <a:latin typeface="Cambria" panose="02040503050406030204" pitchFamily="18" charset="0"/>
                <a:ea typeface="Cambria" panose="02040503050406030204" pitchFamily="18" charset="0"/>
              </a:rPr>
              <a:t>Sales</a:t>
            </a:r>
            <a:r>
              <a:rPr lang="en-IN" b="1" i="1" cap="none" spc="0" baseline="0">
                <a:ln w="12700">
                  <a:solidFill>
                    <a:schemeClr val="accent5"/>
                  </a:solidFill>
                  <a:prstDash val="solid"/>
                </a:ln>
                <a:pattFill prst="ltDnDiag">
                  <a:fgClr>
                    <a:schemeClr val="accent5">
                      <a:lumMod val="60000"/>
                      <a:lumOff val="40000"/>
                    </a:schemeClr>
                  </a:fgClr>
                  <a:bgClr>
                    <a:schemeClr val="bg1"/>
                  </a:bgClr>
                </a:pattFill>
                <a:effectLst/>
                <a:latin typeface="Cambria" panose="02040503050406030204" pitchFamily="18" charset="0"/>
                <a:ea typeface="Cambria" panose="02040503050406030204" pitchFamily="18" charset="0"/>
              </a:rPr>
              <a:t> By Month</a:t>
            </a:r>
            <a:endParaRPr lang="en-IN" i="1">
              <a:latin typeface="Cambria" panose="02040503050406030204" pitchFamily="18" charset="0"/>
              <a:ea typeface="Cambria" panose="02040503050406030204" pitchFamily="18" charset="0"/>
            </a:endParaRPr>
          </a:p>
        </c:rich>
      </c:tx>
      <c:layout>
        <c:manualLayout>
          <c:xMode val="edge"/>
          <c:yMode val="edge"/>
          <c:x val="0.38650742108563868"/>
          <c:y val="7.6292714214581713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9073018855871"/>
          <c:y val="0.11472003499562555"/>
          <c:w val="0.81533455234742214"/>
          <c:h val="0.50703484981044034"/>
        </c:manualLayout>
      </c:layout>
      <c:lineChart>
        <c:grouping val="standard"/>
        <c:varyColors val="0"/>
        <c:ser>
          <c:idx val="0"/>
          <c:order val="0"/>
          <c:tx>
            <c:strRef>
              <c:f>'Pivot Tables'!$C$10:$C$11</c:f>
              <c:strCache>
                <c:ptCount val="1"/>
                <c:pt idx="0">
                  <c:v>A</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'Pivot Tables'!$B$12:$B$15</c:f>
              <c:strCache>
                <c:ptCount val="3"/>
                <c:pt idx="0">
                  <c:v>Jan</c:v>
                </c:pt>
                <c:pt idx="1">
                  <c:v>Feb</c:v>
                </c:pt>
                <c:pt idx="2">
                  <c:v>Mar</c:v>
                </c:pt>
              </c:strCache>
            </c:strRef>
          </c:cat>
          <c:val>
            <c:numRef>
              <c:f>'Pivot Tables'!$C$12:$C$15</c:f>
              <c:numCache>
                <c:formatCode>0</c:formatCode>
                <c:ptCount val="3"/>
                <c:pt idx="0">
                  <c:v>38681.128499999999</c:v>
                </c:pt>
                <c:pt idx="1">
                  <c:v>29860.120500000005</c:v>
                </c:pt>
                <c:pt idx="2">
                  <c:v>37659.121500000008</c:v>
                </c:pt>
              </c:numCache>
            </c:numRef>
          </c:val>
          <c:smooth val="0"/>
          <c:extLst>
            <c:ext xmlns:c16="http://schemas.microsoft.com/office/drawing/2014/chart" uri="{C3380CC4-5D6E-409C-BE32-E72D297353CC}">
              <c16:uniqueId val="{00000000-78E3-4A6C-B38D-83F397B85241}"/>
            </c:ext>
          </c:extLst>
        </c:ser>
        <c:ser>
          <c:idx val="1"/>
          <c:order val="1"/>
          <c:tx>
            <c:strRef>
              <c:f>'Pivot Tables'!$D$10:$D$11</c:f>
              <c:strCache>
                <c:ptCount val="1"/>
                <c:pt idx="0">
                  <c:v>B</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'Pivot Tables'!$B$12:$B$15</c:f>
              <c:strCache>
                <c:ptCount val="3"/>
                <c:pt idx="0">
                  <c:v>Jan</c:v>
                </c:pt>
                <c:pt idx="1">
                  <c:v>Feb</c:v>
                </c:pt>
                <c:pt idx="2">
                  <c:v>Mar</c:v>
                </c:pt>
              </c:strCache>
            </c:strRef>
          </c:cat>
          <c:val>
            <c:numRef>
              <c:f>'Pivot Tables'!$D$12:$D$15</c:f>
              <c:numCache>
                <c:formatCode>0</c:formatCode>
                <c:ptCount val="3"/>
                <c:pt idx="0">
                  <c:v>37176.058500000014</c:v>
                </c:pt>
                <c:pt idx="1">
                  <c:v>34424.270999999993</c:v>
                </c:pt>
                <c:pt idx="2">
                  <c:v>34597.342499999999</c:v>
                </c:pt>
              </c:numCache>
            </c:numRef>
          </c:val>
          <c:smooth val="0"/>
          <c:extLst>
            <c:ext xmlns:c16="http://schemas.microsoft.com/office/drawing/2014/chart" uri="{C3380CC4-5D6E-409C-BE32-E72D297353CC}">
              <c16:uniqueId val="{00000000-5433-4A54-BDD0-82DFC52DBD6D}"/>
            </c:ext>
          </c:extLst>
        </c:ser>
        <c:ser>
          <c:idx val="2"/>
          <c:order val="2"/>
          <c:tx>
            <c:strRef>
              <c:f>'Pivot Tables'!$E$10:$E$11</c:f>
              <c:strCache>
                <c:ptCount val="1"/>
                <c:pt idx="0">
                  <c:v>C</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'Pivot Tables'!$B$12:$B$15</c:f>
              <c:strCache>
                <c:ptCount val="3"/>
                <c:pt idx="0">
                  <c:v>Jan</c:v>
                </c:pt>
                <c:pt idx="1">
                  <c:v>Feb</c:v>
                </c:pt>
                <c:pt idx="2">
                  <c:v>Mar</c:v>
                </c:pt>
              </c:strCache>
            </c:strRef>
          </c:cat>
          <c:val>
            <c:numRef>
              <c:f>'Pivot Tables'!$E$12:$E$15</c:f>
              <c:numCache>
                <c:formatCode>0</c:formatCode>
                <c:ptCount val="3"/>
                <c:pt idx="0">
                  <c:v>40434.68099999999</c:v>
                </c:pt>
                <c:pt idx="1">
                  <c:v>32934.982500000006</c:v>
                </c:pt>
                <c:pt idx="2">
                  <c:v>37199.042999999998</c:v>
                </c:pt>
              </c:numCache>
            </c:numRef>
          </c:val>
          <c:smooth val="0"/>
          <c:extLst>
            <c:ext xmlns:c16="http://schemas.microsoft.com/office/drawing/2014/chart" uri="{C3380CC4-5D6E-409C-BE32-E72D297353CC}">
              <c16:uniqueId val="{00000001-5433-4A54-BDD0-82DFC52DBD6D}"/>
            </c:ext>
          </c:extLst>
        </c:ser>
        <c:dLbls>
          <c:showLegendKey val="0"/>
          <c:showVal val="0"/>
          <c:showCatName val="0"/>
          <c:showSerName val="0"/>
          <c:showPercent val="0"/>
          <c:showBubbleSize val="0"/>
        </c:dLbls>
        <c:marker val="1"/>
        <c:smooth val="0"/>
        <c:axId val="424448527"/>
        <c:axId val="424426927"/>
      </c:lineChart>
      <c:catAx>
        <c:axId val="42444852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4426927"/>
        <c:crosses val="autoZero"/>
        <c:auto val="1"/>
        <c:lblAlgn val="ctr"/>
        <c:lblOffset val="100"/>
        <c:noMultiLvlLbl val="0"/>
      </c:catAx>
      <c:valAx>
        <c:axId val="424426927"/>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1400" b="1" i="1" cap="none" spc="0">
                    <a:ln w="12700">
                      <a:solidFill>
                        <a:schemeClr val="accent5"/>
                      </a:solidFill>
                      <a:prstDash val="solid"/>
                    </a:ln>
                    <a:pattFill prst="ltDnDiag">
                      <a:fgClr>
                        <a:schemeClr val="accent5">
                          <a:lumMod val="60000"/>
                          <a:lumOff val="40000"/>
                        </a:schemeClr>
                      </a:fgClr>
                      <a:bgClr>
                        <a:schemeClr val="bg1"/>
                      </a:bgClr>
                    </a:pattFill>
                    <a:effectLst/>
                    <a:latin typeface="Cambria" panose="02040503050406030204" pitchFamily="18" charset="0"/>
                    <a:ea typeface="Cambria" panose="02040503050406030204" pitchFamily="18" charset="0"/>
                  </a:rPr>
                  <a:t>Total</a:t>
                </a:r>
                <a:r>
                  <a:rPr lang="en-IN" sz="1400" b="1" i="1" cap="none" spc="0" baseline="0">
                    <a:ln w="12700">
                      <a:solidFill>
                        <a:schemeClr val="accent5"/>
                      </a:solidFill>
                      <a:prstDash val="solid"/>
                    </a:ln>
                    <a:pattFill prst="ltDnDiag">
                      <a:fgClr>
                        <a:schemeClr val="accent5">
                          <a:lumMod val="60000"/>
                          <a:lumOff val="40000"/>
                        </a:schemeClr>
                      </a:fgClr>
                      <a:bgClr>
                        <a:schemeClr val="bg1"/>
                      </a:bgClr>
                    </a:pattFill>
                    <a:effectLst/>
                    <a:latin typeface="Cambria" panose="02040503050406030204" pitchFamily="18" charset="0"/>
                    <a:ea typeface="Cambria" panose="02040503050406030204" pitchFamily="18" charset="0"/>
                  </a:rPr>
                  <a:t> Sales $</a:t>
                </a:r>
                <a:endParaRPr lang="en-IN" sz="1400" b="1" i="1" cap="none" spc="0">
                  <a:ln w="12700">
                    <a:solidFill>
                      <a:schemeClr val="accent5"/>
                    </a:solidFill>
                    <a:prstDash val="solid"/>
                  </a:ln>
                  <a:pattFill prst="ltDnDiag">
                    <a:fgClr>
                      <a:schemeClr val="accent5">
                        <a:lumMod val="60000"/>
                        <a:lumOff val="40000"/>
                      </a:schemeClr>
                    </a:fgClr>
                    <a:bgClr>
                      <a:schemeClr val="bg1"/>
                    </a:bgClr>
                  </a:pattFill>
                  <a:effectLst/>
                  <a:latin typeface="Cambria" panose="02040503050406030204" pitchFamily="18" charset="0"/>
                  <a:ea typeface="Cambria" panose="02040503050406030204" pitchFamily="18" charset="0"/>
                </a:endParaRPr>
              </a:p>
            </c:rich>
          </c:tx>
          <c:layout>
            <c:manualLayout>
              <c:xMode val="edge"/>
              <c:yMode val="edge"/>
              <c:x val="1.3298995807293648E-2"/>
              <c:y val="0.28494495136040332"/>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4448527"/>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solidFill>
          <a:schemeClr val="tx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 infinity Sachin EXCEL B.Analyst  (1).xlsx]Pivot Tables!PivotTable3</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800" b="1" i="1" cap="none" spc="50">
                <a:ln w="9525" cmpd="sng">
                  <a:solidFill>
                    <a:schemeClr val="accent1"/>
                  </a:solidFill>
                  <a:prstDash val="solid"/>
                </a:ln>
                <a:solidFill>
                  <a:srgbClr val="70AD47">
                    <a:tint val="1000"/>
                  </a:srgbClr>
                </a:solidFill>
                <a:effectLst>
                  <a:glow rad="38100">
                    <a:schemeClr val="accent1">
                      <a:alpha val="40000"/>
                    </a:schemeClr>
                  </a:glow>
                </a:effectLst>
                <a:latin typeface="Times New Roman" panose="02020603050405020304" pitchFamily="18" charset="0"/>
                <a:cs typeface="Times New Roman" panose="02020603050405020304" pitchFamily="18" charset="0"/>
              </a:rPr>
              <a:t>Sales</a:t>
            </a:r>
            <a:r>
              <a:rPr lang="en-IN" sz="1800" b="1" i="1" cap="none" spc="50" baseline="0">
                <a:ln w="9525" cmpd="sng">
                  <a:solidFill>
                    <a:schemeClr val="accent1"/>
                  </a:solidFill>
                  <a:prstDash val="solid"/>
                </a:ln>
                <a:solidFill>
                  <a:srgbClr val="70AD47">
                    <a:tint val="1000"/>
                  </a:srgbClr>
                </a:solidFill>
                <a:effectLst>
                  <a:glow rad="38100">
                    <a:schemeClr val="accent1">
                      <a:alpha val="40000"/>
                    </a:schemeClr>
                  </a:glow>
                </a:effectLst>
                <a:latin typeface="Times New Roman" panose="02020603050405020304" pitchFamily="18" charset="0"/>
                <a:cs typeface="Times New Roman" panose="02020603050405020304" pitchFamily="18" charset="0"/>
              </a:rPr>
              <a:t> X Gender</a:t>
            </a:r>
          </a:p>
        </c:rich>
      </c:tx>
      <c:layout>
        <c:manualLayout>
          <c:xMode val="edge"/>
          <c:yMode val="edge"/>
          <c:x val="0.35813773690150352"/>
          <c:y val="4.527559055118110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85870516185476"/>
          <c:y val="0.16347003499562554"/>
          <c:w val="0.65106496062992125"/>
          <c:h val="0.72913057742782139"/>
        </c:manualLayout>
      </c:layout>
      <c:barChart>
        <c:barDir val="bar"/>
        <c:grouping val="percentStacked"/>
        <c:varyColors val="0"/>
        <c:ser>
          <c:idx val="0"/>
          <c:order val="0"/>
          <c:tx>
            <c:strRef>
              <c:f>'Pivot Tables'!$C$19:$C$20</c:f>
              <c:strCache>
                <c:ptCount val="1"/>
                <c:pt idx="0">
                  <c:v>Female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Tables'!$B$21:$B$24</c:f>
              <c:strCache>
                <c:ptCount val="3"/>
                <c:pt idx="0">
                  <c:v>A</c:v>
                </c:pt>
                <c:pt idx="1">
                  <c:v>B</c:v>
                </c:pt>
                <c:pt idx="2">
                  <c:v>C</c:v>
                </c:pt>
              </c:strCache>
            </c:strRef>
          </c:cat>
          <c:val>
            <c:numRef>
              <c:f>'Pivot Tables'!$C$21:$C$24</c:f>
              <c:numCache>
                <c:formatCode>0%</c:formatCode>
                <c:ptCount val="3"/>
                <c:pt idx="0">
                  <c:v>0.5015911597031576</c:v>
                </c:pt>
                <c:pt idx="1">
                  <c:v>0.4983941173399733</c:v>
                </c:pt>
                <c:pt idx="2">
                  <c:v>0.55789259866217222</c:v>
                </c:pt>
              </c:numCache>
            </c:numRef>
          </c:val>
          <c:extLst>
            <c:ext xmlns:c16="http://schemas.microsoft.com/office/drawing/2014/chart" uri="{C3380CC4-5D6E-409C-BE32-E72D297353CC}">
              <c16:uniqueId val="{00000000-EC69-4626-B65F-DE879A4E4989}"/>
            </c:ext>
          </c:extLst>
        </c:ser>
        <c:ser>
          <c:idx val="1"/>
          <c:order val="1"/>
          <c:tx>
            <c:strRef>
              <c:f>'Pivot Tables'!$D$19:$D$20</c:f>
              <c:strCache>
                <c:ptCount val="1"/>
                <c:pt idx="0">
                  <c:v>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Tables'!$B$21:$B$24</c:f>
              <c:strCache>
                <c:ptCount val="3"/>
                <c:pt idx="0">
                  <c:v>A</c:v>
                </c:pt>
                <c:pt idx="1">
                  <c:v>B</c:v>
                </c:pt>
                <c:pt idx="2">
                  <c:v>C</c:v>
                </c:pt>
              </c:strCache>
            </c:strRef>
          </c:cat>
          <c:val>
            <c:numRef>
              <c:f>'Pivot Tables'!$D$21:$D$24</c:f>
              <c:numCache>
                <c:formatCode>0%</c:formatCode>
                <c:ptCount val="3"/>
                <c:pt idx="0">
                  <c:v>0.4984088402968424</c:v>
                </c:pt>
                <c:pt idx="1">
                  <c:v>0.5016058826600267</c:v>
                </c:pt>
                <c:pt idx="2">
                  <c:v>0.44210740133782778</c:v>
                </c:pt>
              </c:numCache>
            </c:numRef>
          </c:val>
          <c:extLst>
            <c:ext xmlns:c16="http://schemas.microsoft.com/office/drawing/2014/chart" uri="{C3380CC4-5D6E-409C-BE32-E72D297353CC}">
              <c16:uniqueId val="{00000000-E838-42A3-A129-0F6E559683A9}"/>
            </c:ext>
          </c:extLst>
        </c:ser>
        <c:dLbls>
          <c:showLegendKey val="0"/>
          <c:showVal val="0"/>
          <c:showCatName val="0"/>
          <c:showSerName val="0"/>
          <c:showPercent val="0"/>
          <c:showBubbleSize val="0"/>
        </c:dLbls>
        <c:gapWidth val="150"/>
        <c:overlap val="100"/>
        <c:serLines>
          <c:spPr>
            <a:ln w="9525" cap="flat" cmpd="sng" algn="ctr">
              <a:solidFill>
                <a:schemeClr val="lt1">
                  <a:lumMod val="95000"/>
                  <a:alpha val="54000"/>
                </a:schemeClr>
              </a:solidFill>
              <a:round/>
            </a:ln>
            <a:effectLst/>
          </c:spPr>
        </c:serLines>
        <c:axId val="448722895"/>
        <c:axId val="448725775"/>
      </c:barChart>
      <c:catAx>
        <c:axId val="448722895"/>
        <c:scaling>
          <c:orientation val="minMax"/>
        </c:scaling>
        <c:delete val="1"/>
        <c:axPos val="l"/>
        <c:numFmt formatCode="General" sourceLinked="1"/>
        <c:majorTickMark val="none"/>
        <c:minorTickMark val="none"/>
        <c:tickLblPos val="nextTo"/>
        <c:crossAx val="448725775"/>
        <c:crosses val="autoZero"/>
        <c:auto val="1"/>
        <c:lblAlgn val="ctr"/>
        <c:lblOffset val="100"/>
        <c:noMultiLvlLbl val="0"/>
      </c:catAx>
      <c:valAx>
        <c:axId val="448725775"/>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8722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 infinity Sachin EXCEL B.Analyst  (1).xlsx]Pivot Tables!PivotTable5</c:name>
    <c:fmtId val="2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Sales Product line</a:t>
            </a:r>
          </a:p>
        </c:rich>
      </c:tx>
      <c:layout>
        <c:manualLayout>
          <c:xMode val="edge"/>
          <c:yMode val="edge"/>
          <c:x val="0.34300325062260589"/>
          <c:y val="1.7681106693346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balanced" dir="t"/>
          </a:scene3d>
          <a:sp3d prstMaterial="dkEdg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balanced" dir="t"/>
          </a:scene3d>
          <a:sp3d prstMaterial="dkEdge"/>
        </c:spPr>
        <c:dLbl>
          <c:idx val="0"/>
          <c:layout>
            <c:manualLayout>
              <c:x val="-7.6984251968503933E-2"/>
              <c:y val="-0.1811986001749781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balanced" dir="t"/>
          </a:scene3d>
          <a:sp3d prstMaterial="dkEdge"/>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balanced" dir="t"/>
          </a:scene3d>
          <a:sp3d prstMaterial="dkEdge"/>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balanced" dir="t"/>
          </a:scene3d>
          <a:sp3d prstMaterial="dkEdge"/>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balanced" dir="t"/>
          </a:scene3d>
          <a:sp3d prstMaterial="dkEdge"/>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balanced" dir="t"/>
          </a:scene3d>
          <a:sp3d prstMaterial="dkEdge"/>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6114680664916886"/>
          <c:y val="9.8655220180810757E-2"/>
          <c:w val="0.36424654418197716"/>
          <c:h val="0.7588469670457858"/>
        </c:manualLayout>
      </c:layout>
      <c:pieChart>
        <c:varyColors val="1"/>
        <c:ser>
          <c:idx val="0"/>
          <c:order val="0"/>
          <c:tx>
            <c:strRef>
              <c:f>'Pivot Tables'!$C$39:$C$40</c:f>
              <c:strCache>
                <c:ptCount val="1"/>
                <c:pt idx="0">
                  <c:v>A</c:v>
                </c:pt>
              </c:strCache>
            </c:strRef>
          </c:tx>
          <c:spPr>
            <a:scene3d>
              <a:camera prst="orthographicFront"/>
              <a:lightRig rig="balanced" dir="t"/>
            </a:scene3d>
            <a:sp3d prstMaterial="dkEdge"/>
          </c:spPr>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balanced" dir="t"/>
              </a:scene3d>
              <a:sp3d prstMaterial="dkEdge"/>
            </c:spPr>
            <c:extLst>
              <c:ext xmlns:c16="http://schemas.microsoft.com/office/drawing/2014/chart" uri="{C3380CC4-5D6E-409C-BE32-E72D297353CC}">
                <c16:uniqueId val="{00000001-316E-42BF-9016-FA143AAEB2A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balanced" dir="t"/>
              </a:scene3d>
              <a:sp3d prstMaterial="dkEdge"/>
            </c:spPr>
            <c:extLst>
              <c:ext xmlns:c16="http://schemas.microsoft.com/office/drawing/2014/chart" uri="{C3380CC4-5D6E-409C-BE32-E72D297353CC}">
                <c16:uniqueId val="{00000003-316E-42BF-9016-FA143AAEB2A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balanced" dir="t"/>
              </a:scene3d>
              <a:sp3d prstMaterial="dkEdge"/>
            </c:spPr>
            <c:extLst>
              <c:ext xmlns:c16="http://schemas.microsoft.com/office/drawing/2014/chart" uri="{C3380CC4-5D6E-409C-BE32-E72D297353CC}">
                <c16:uniqueId val="{00000007-8B92-4E2E-886F-F9C74683A9C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balanced" dir="t"/>
              </a:scene3d>
              <a:sp3d prstMaterial="dkEdge"/>
            </c:spPr>
            <c:extLst>
              <c:ext xmlns:c16="http://schemas.microsoft.com/office/drawing/2014/chart" uri="{C3380CC4-5D6E-409C-BE32-E72D297353CC}">
                <c16:uniqueId val="{00000007-316E-42BF-9016-FA143AAEB2A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balanced" dir="t"/>
              </a:scene3d>
              <a:sp3d prstMaterial="dkEdge"/>
            </c:spPr>
            <c:extLst>
              <c:ext xmlns:c16="http://schemas.microsoft.com/office/drawing/2014/chart" uri="{C3380CC4-5D6E-409C-BE32-E72D297353CC}">
                <c16:uniqueId val="{00000009-316E-42BF-9016-FA143AAEB2A7}"/>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lightRig rig="balanced" dir="t"/>
              </a:scene3d>
              <a:sp3d prstMaterial="dkEdge"/>
            </c:spPr>
            <c:extLst>
              <c:ext xmlns:c16="http://schemas.microsoft.com/office/drawing/2014/chart" uri="{C3380CC4-5D6E-409C-BE32-E72D297353CC}">
                <c16:uniqueId val="{0000000B-316E-42BF-9016-FA143AAEB2A7}"/>
              </c:ext>
            </c:extLst>
          </c:dPt>
          <c:dLbls>
            <c:dLbl>
              <c:idx val="2"/>
              <c:layout>
                <c:manualLayout>
                  <c:x val="-7.6984251968503933E-2"/>
                  <c:y val="-0.1811986001749781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B92-4E2E-886F-F9C74683A9C8}"/>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Tables'!$B$41:$B$47</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'Pivot Tables'!$C$41:$C$47</c:f>
              <c:numCache>
                <c:formatCode>0%</c:formatCode>
                <c:ptCount val="6"/>
                <c:pt idx="0">
                  <c:v>0.17247692652823657</c:v>
                </c:pt>
                <c:pt idx="1">
                  <c:v>0.15378956234432342</c:v>
                </c:pt>
                <c:pt idx="2">
                  <c:v>0.16161055200838495</c:v>
                </c:pt>
                <c:pt idx="3">
                  <c:v>0.11862249576615172</c:v>
                </c:pt>
                <c:pt idx="4">
                  <c:v>0.21108396698107562</c:v>
                </c:pt>
                <c:pt idx="5">
                  <c:v>0.18241649637182764</c:v>
                </c:pt>
              </c:numCache>
            </c:numRef>
          </c:val>
          <c:extLst>
            <c:ext xmlns:c16="http://schemas.microsoft.com/office/drawing/2014/chart" uri="{C3380CC4-5D6E-409C-BE32-E72D297353CC}">
              <c16:uniqueId val="{00000000-8B92-4E2E-886F-F9C74683A9C8}"/>
            </c:ext>
          </c:extLst>
        </c:ser>
        <c:ser>
          <c:idx val="1"/>
          <c:order val="1"/>
          <c:tx>
            <c:strRef>
              <c:f>'Pivot Tables'!$D$39:$D$40</c:f>
              <c:strCache>
                <c:ptCount val="1"/>
                <c:pt idx="0">
                  <c:v>B</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6A48-47E1-BEC8-1BB0ED93038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6A48-47E1-BEC8-1BB0ED93038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6A48-47E1-BEC8-1BB0ED93038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6A48-47E1-BEC8-1BB0ED93038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6A48-47E1-BEC8-1BB0ED93038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6A48-47E1-BEC8-1BB0ED93038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Tables'!$B$41:$B$47</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'Pivot Tables'!$D$41:$D$47</c:f>
              <c:numCache>
                <c:formatCode>0%</c:formatCode>
                <c:ptCount val="6"/>
                <c:pt idx="0">
                  <c:v>0.16056325133002916</c:v>
                </c:pt>
                <c:pt idx="1">
                  <c:v>0.15455439079681521</c:v>
                </c:pt>
                <c:pt idx="2">
                  <c:v>0.1432695106536799</c:v>
                </c:pt>
                <c:pt idx="3">
                  <c:v>0.18814593223851461</c:v>
                </c:pt>
                <c:pt idx="4">
                  <c:v>0.16524999248571101</c:v>
                </c:pt>
                <c:pt idx="5">
                  <c:v>0.18821692249525018</c:v>
                </c:pt>
              </c:numCache>
            </c:numRef>
          </c:val>
          <c:extLst>
            <c:ext xmlns:c16="http://schemas.microsoft.com/office/drawing/2014/chart" uri="{C3380CC4-5D6E-409C-BE32-E72D297353CC}">
              <c16:uniqueId val="{00000024-0B3D-4A9C-81F1-7DDEDB88E038}"/>
            </c:ext>
          </c:extLst>
        </c:ser>
        <c:ser>
          <c:idx val="2"/>
          <c:order val="2"/>
          <c:tx>
            <c:strRef>
              <c:f>'Pivot Tables'!$E$39:$E$40</c:f>
              <c:strCache>
                <c:ptCount val="1"/>
                <c:pt idx="0">
                  <c:v>C</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6A48-47E1-BEC8-1BB0ED93038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6A48-47E1-BEC8-1BB0ED93038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6A48-47E1-BEC8-1BB0ED93038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6A48-47E1-BEC8-1BB0ED93038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6A48-47E1-BEC8-1BB0ED93038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6A48-47E1-BEC8-1BB0ED93038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Tables'!$B$41:$B$47</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'Pivot Tables'!$E$41:$E$47</c:f>
              <c:numCache>
                <c:formatCode>0%</c:formatCode>
                <c:ptCount val="6"/>
                <c:pt idx="0">
                  <c:v>0.17155825640413006</c:v>
                </c:pt>
                <c:pt idx="1">
                  <c:v>0.194992513546317</c:v>
                </c:pt>
                <c:pt idx="2">
                  <c:v>0.21495100876485332</c:v>
                </c:pt>
                <c:pt idx="3">
                  <c:v>0.1502715056180928</c:v>
                </c:pt>
                <c:pt idx="4">
                  <c:v>0.12567346982575039</c:v>
                </c:pt>
                <c:pt idx="5">
                  <c:v>0.14255324584085646</c:v>
                </c:pt>
              </c:numCache>
            </c:numRef>
          </c:val>
          <c:extLst>
            <c:ext xmlns:c16="http://schemas.microsoft.com/office/drawing/2014/chart" uri="{C3380CC4-5D6E-409C-BE32-E72D297353CC}">
              <c16:uniqueId val="{00000025-0B3D-4A9C-81F1-7DDEDB88E038}"/>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8616809866882833"/>
          <c:y val="0.11441074816143036"/>
          <c:w val="0.30262742118596631"/>
          <c:h val="0.7031033497050492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a:scene3d>
      <a:camera prst="orthographicFront"/>
      <a:lightRig rig="balanced" dir="t"/>
    </a:scene3d>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 infinity Sachin EXCEL B.Analyst  (1).xlsx]Pivot Tables!PivotTable6</c:name>
    <c:fmtId val="44"/>
  </c:pivotSource>
  <c:chart>
    <c:autoTitleDeleted val="0"/>
    <c:pivotFmts>
      <c:pivotFmt>
        <c:idx val="0"/>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pPr>
            <a:solidFill>
              <a:schemeClr val="accent1"/>
            </a:solidFill>
            <a:ln>
              <a:no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pPr>
            <a:solidFill>
              <a:schemeClr val="accent1"/>
            </a:solidFill>
            <a:ln>
              <a:no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pPr>
            <a:solidFill>
              <a:schemeClr val="accent1"/>
            </a:solidFill>
            <a:ln>
              <a:noFill/>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w="19050" cap="flat" cmpd="sng" algn="ctr">
          <a:solidFill>
            <a:schemeClr val="tx1">
              <a:lumMod val="25000"/>
              <a:lumOff val="75000"/>
            </a:schemeClr>
          </a:solidFill>
          <a:round/>
        </a:ln>
        <a:effectLst/>
        <a:sp3d contourW="19050">
          <a:contourClr>
            <a:schemeClr val="tx1">
              <a:lumMod val="25000"/>
              <a:lumOff val="75000"/>
            </a:schemeClr>
          </a:contourClr>
        </a:sp3d>
      </c:spPr>
    </c:floor>
    <c:sideWall>
      <c:thickness val="0"/>
      <c:spPr>
        <a:noFill/>
        <a:ln>
          <a:noFill/>
        </a:ln>
        <a:effectLst/>
        <a:sp3d/>
      </c:spPr>
    </c:sideWall>
    <c:backWall>
      <c:thickness val="0"/>
      <c:spPr>
        <a:noFill/>
        <a:ln>
          <a:noFill/>
        </a:ln>
        <a:effectLst/>
        <a:sp3d/>
      </c:spPr>
    </c:backWall>
    <c:plotArea>
      <c:layout/>
      <c:bar3DChart>
        <c:barDir val="bar"/>
        <c:grouping val="percentStacked"/>
        <c:varyColors val="0"/>
        <c:ser>
          <c:idx val="0"/>
          <c:order val="0"/>
          <c:tx>
            <c:strRef>
              <c:f>'Pivot Tables'!$C$52:$C$53</c:f>
              <c:strCache>
                <c:ptCount val="1"/>
                <c:pt idx="0">
                  <c:v>Electronic accessories</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Tables'!$B$54:$B$57</c:f>
              <c:strCache>
                <c:ptCount val="3"/>
                <c:pt idx="0">
                  <c:v>A</c:v>
                </c:pt>
                <c:pt idx="1">
                  <c:v>B</c:v>
                </c:pt>
                <c:pt idx="2">
                  <c:v>C</c:v>
                </c:pt>
              </c:strCache>
            </c:strRef>
          </c:cat>
          <c:val>
            <c:numRef>
              <c:f>'Pivot Tables'!$C$54:$C$57</c:f>
              <c:numCache>
                <c:formatCode>0%</c:formatCode>
                <c:ptCount val="3"/>
                <c:pt idx="0">
                  <c:v>0.33709874177850724</c:v>
                </c:pt>
                <c:pt idx="1">
                  <c:v>0.31380600165835648</c:v>
                </c:pt>
                <c:pt idx="2">
                  <c:v>0.34909525656313634</c:v>
                </c:pt>
              </c:numCache>
            </c:numRef>
          </c:val>
          <c:extLst>
            <c:ext xmlns:c16="http://schemas.microsoft.com/office/drawing/2014/chart" uri="{C3380CC4-5D6E-409C-BE32-E72D297353CC}">
              <c16:uniqueId val="{00000000-CC82-48AE-9BB2-6BA8F23B3670}"/>
            </c:ext>
          </c:extLst>
        </c:ser>
        <c:ser>
          <c:idx val="1"/>
          <c:order val="1"/>
          <c:tx>
            <c:strRef>
              <c:f>'Pivot Tables'!$D$52:$D$53</c:f>
              <c:strCache>
                <c:ptCount val="1"/>
                <c:pt idx="0">
                  <c:v>Fashion accessories</c:v>
                </c:pt>
              </c:strCache>
            </c:strRef>
          </c:tx>
          <c:spPr>
            <a:pattFill prst="ltDnDiag">
              <a:fgClr>
                <a:schemeClr val="accent2"/>
              </a:fgClr>
              <a:bgClr>
                <a:schemeClr val="accent2">
                  <a:lumMod val="20000"/>
                  <a:lumOff val="80000"/>
                </a:schemeClr>
              </a:bgClr>
            </a:pattFill>
            <a:ln>
              <a:solidFill>
                <a:schemeClr val="accent2"/>
              </a:solidFill>
            </a:ln>
            <a:effectLst/>
            <a:sp3d>
              <a:contourClr>
                <a:schemeClr val="accent2"/>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Tables'!$B$54:$B$57</c:f>
              <c:strCache>
                <c:ptCount val="3"/>
                <c:pt idx="0">
                  <c:v>A</c:v>
                </c:pt>
                <c:pt idx="1">
                  <c:v>B</c:v>
                </c:pt>
                <c:pt idx="2">
                  <c:v>C</c:v>
                </c:pt>
              </c:strCache>
            </c:strRef>
          </c:cat>
          <c:val>
            <c:numRef>
              <c:f>'Pivot Tables'!$D$54:$D$57</c:f>
              <c:numCache>
                <c:formatCode>0%</c:formatCode>
                <c:ptCount val="3"/>
                <c:pt idx="0">
                  <c:v>0.30075019479929388</c:v>
                </c:pt>
                <c:pt idx="1">
                  <c:v>0.3022382100506768</c:v>
                </c:pt>
                <c:pt idx="2">
                  <c:v>0.39701159515002932</c:v>
                </c:pt>
              </c:numCache>
            </c:numRef>
          </c:val>
          <c:extLst>
            <c:ext xmlns:c16="http://schemas.microsoft.com/office/drawing/2014/chart" uri="{C3380CC4-5D6E-409C-BE32-E72D297353CC}">
              <c16:uniqueId val="{00000000-E952-433A-8235-B6ED789F0DF8}"/>
            </c:ext>
          </c:extLst>
        </c:ser>
        <c:ser>
          <c:idx val="2"/>
          <c:order val="2"/>
          <c:tx>
            <c:strRef>
              <c:f>'Pivot Tables'!$E$52:$E$53</c:f>
              <c:strCache>
                <c:ptCount val="1"/>
                <c:pt idx="0">
                  <c:v>Food and beverages</c:v>
                </c:pt>
              </c:strCache>
            </c:strRef>
          </c:tx>
          <c:spPr>
            <a:pattFill prst="ltDnDiag">
              <a:fgClr>
                <a:schemeClr val="accent3"/>
              </a:fgClr>
              <a:bgClr>
                <a:schemeClr val="accent3">
                  <a:lumMod val="20000"/>
                  <a:lumOff val="80000"/>
                </a:schemeClr>
              </a:bgClr>
            </a:pattFill>
            <a:ln>
              <a:solidFill>
                <a:schemeClr val="accent3"/>
              </a:solidFill>
            </a:ln>
            <a:effectLst/>
            <a:sp3d>
              <a:contourClr>
                <a:schemeClr val="accent3"/>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Tables'!$B$54:$B$57</c:f>
              <c:strCache>
                <c:ptCount val="3"/>
                <c:pt idx="0">
                  <c:v>A</c:v>
                </c:pt>
                <c:pt idx="1">
                  <c:v>B</c:v>
                </c:pt>
                <c:pt idx="2">
                  <c:v>C</c:v>
                </c:pt>
              </c:strCache>
            </c:strRef>
          </c:cat>
          <c:val>
            <c:numRef>
              <c:f>'Pivot Tables'!$E$54:$E$57</c:f>
              <c:numCache>
                <c:formatCode>0%</c:formatCode>
                <c:ptCount val="3"/>
                <c:pt idx="0">
                  <c:v>0.30569326187815216</c:v>
                </c:pt>
                <c:pt idx="1">
                  <c:v>0.27099351277919664</c:v>
                </c:pt>
                <c:pt idx="2">
                  <c:v>0.42331322534265109</c:v>
                </c:pt>
              </c:numCache>
            </c:numRef>
          </c:val>
          <c:extLst>
            <c:ext xmlns:c16="http://schemas.microsoft.com/office/drawing/2014/chart" uri="{C3380CC4-5D6E-409C-BE32-E72D297353CC}">
              <c16:uniqueId val="{00000001-E952-433A-8235-B6ED789F0DF8}"/>
            </c:ext>
          </c:extLst>
        </c:ser>
        <c:ser>
          <c:idx val="3"/>
          <c:order val="3"/>
          <c:tx>
            <c:strRef>
              <c:f>'Pivot Tables'!$F$52:$F$53</c:f>
              <c:strCache>
                <c:ptCount val="1"/>
                <c:pt idx="0">
                  <c:v>Health and beauty</c:v>
                </c:pt>
              </c:strCache>
            </c:strRef>
          </c:tx>
          <c:spPr>
            <a:pattFill prst="ltDnDiag">
              <a:fgClr>
                <a:schemeClr val="accent4"/>
              </a:fgClr>
              <a:bgClr>
                <a:schemeClr val="accent4">
                  <a:lumMod val="20000"/>
                  <a:lumOff val="80000"/>
                </a:schemeClr>
              </a:bgClr>
            </a:pattFill>
            <a:ln>
              <a:solidFill>
                <a:schemeClr val="accent4"/>
              </a:solidFill>
            </a:ln>
            <a:effectLst/>
            <a:sp3d>
              <a:contourClr>
                <a:schemeClr val="accent4"/>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Tables'!$B$54:$B$57</c:f>
              <c:strCache>
                <c:ptCount val="3"/>
                <c:pt idx="0">
                  <c:v>A</c:v>
                </c:pt>
                <c:pt idx="1">
                  <c:v>B</c:v>
                </c:pt>
                <c:pt idx="2">
                  <c:v>C</c:v>
                </c:pt>
              </c:strCache>
            </c:strRef>
          </c:cat>
          <c:val>
            <c:numRef>
              <c:f>'Pivot Tables'!$F$54:$F$57</c:f>
              <c:numCache>
                <c:formatCode>0%</c:formatCode>
                <c:ptCount val="3"/>
                <c:pt idx="0">
                  <c:v>0.25608447855528926</c:v>
                </c:pt>
                <c:pt idx="1">
                  <c:v>0.40616266228513342</c:v>
                </c:pt>
                <c:pt idx="2">
                  <c:v>0.33775285915957726</c:v>
                </c:pt>
              </c:numCache>
            </c:numRef>
          </c:val>
          <c:extLst>
            <c:ext xmlns:c16="http://schemas.microsoft.com/office/drawing/2014/chart" uri="{C3380CC4-5D6E-409C-BE32-E72D297353CC}">
              <c16:uniqueId val="{00000002-E952-433A-8235-B6ED789F0DF8}"/>
            </c:ext>
          </c:extLst>
        </c:ser>
        <c:ser>
          <c:idx val="4"/>
          <c:order val="4"/>
          <c:tx>
            <c:strRef>
              <c:f>'Pivot Tables'!$G$52:$G$53</c:f>
              <c:strCache>
                <c:ptCount val="1"/>
                <c:pt idx="0">
                  <c:v>Home and lifestyle</c:v>
                </c:pt>
              </c:strCache>
            </c:strRef>
          </c:tx>
          <c:spPr>
            <a:pattFill prst="ltDnDiag">
              <a:fgClr>
                <a:schemeClr val="accent5"/>
              </a:fgClr>
              <a:bgClr>
                <a:schemeClr val="accent5">
                  <a:lumMod val="20000"/>
                  <a:lumOff val="80000"/>
                </a:schemeClr>
              </a:bgClr>
            </a:pattFill>
            <a:ln>
              <a:solidFill>
                <a:schemeClr val="accent5"/>
              </a:solidFill>
            </a:ln>
            <a:effectLst/>
            <a:sp3d>
              <a:contourClr>
                <a:schemeClr val="accent5"/>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Tables'!$B$54:$B$57</c:f>
              <c:strCache>
                <c:ptCount val="3"/>
                <c:pt idx="0">
                  <c:v>A</c:v>
                </c:pt>
                <c:pt idx="1">
                  <c:v>B</c:v>
                </c:pt>
                <c:pt idx="2">
                  <c:v>C</c:v>
                </c:pt>
              </c:strCache>
            </c:strRef>
          </c:cat>
          <c:val>
            <c:numRef>
              <c:f>'Pivot Tables'!$G$54:$G$57</c:f>
              <c:numCache>
                <c:formatCode>0%</c:formatCode>
                <c:ptCount val="3"/>
                <c:pt idx="0">
                  <c:v>0.41619753646700214</c:v>
                </c:pt>
                <c:pt idx="1">
                  <c:v>0.32581769793434551</c:v>
                </c:pt>
                <c:pt idx="2">
                  <c:v>0.25798476559865224</c:v>
                </c:pt>
              </c:numCache>
            </c:numRef>
          </c:val>
          <c:extLst>
            <c:ext xmlns:c16="http://schemas.microsoft.com/office/drawing/2014/chart" uri="{C3380CC4-5D6E-409C-BE32-E72D297353CC}">
              <c16:uniqueId val="{00000003-E952-433A-8235-B6ED789F0DF8}"/>
            </c:ext>
          </c:extLst>
        </c:ser>
        <c:ser>
          <c:idx val="5"/>
          <c:order val="5"/>
          <c:tx>
            <c:strRef>
              <c:f>'Pivot Tables'!$H$52:$H$53</c:f>
              <c:strCache>
                <c:ptCount val="1"/>
                <c:pt idx="0">
                  <c:v>Sports and travel</c:v>
                </c:pt>
              </c:strCache>
            </c:strRef>
          </c:tx>
          <c:spPr>
            <a:pattFill prst="ltDnDiag">
              <a:fgClr>
                <a:schemeClr val="accent6"/>
              </a:fgClr>
              <a:bgClr>
                <a:schemeClr val="accent6">
                  <a:lumMod val="20000"/>
                  <a:lumOff val="80000"/>
                </a:schemeClr>
              </a:bgClr>
            </a:pattFill>
            <a:ln>
              <a:solidFill>
                <a:schemeClr val="accent6"/>
              </a:solidFill>
            </a:ln>
            <a:effectLst/>
            <a:sp3d>
              <a:contourClr>
                <a:schemeClr val="accent6"/>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Tables'!$B$54:$B$57</c:f>
              <c:strCache>
                <c:ptCount val="3"/>
                <c:pt idx="0">
                  <c:v>A</c:v>
                </c:pt>
                <c:pt idx="1">
                  <c:v>B</c:v>
                </c:pt>
                <c:pt idx="2">
                  <c:v>C</c:v>
                </c:pt>
              </c:strCache>
            </c:strRef>
          </c:cat>
          <c:val>
            <c:numRef>
              <c:f>'Pivot Tables'!$H$54:$H$57</c:f>
              <c:numCache>
                <c:formatCode>0%</c:formatCode>
                <c:ptCount val="3"/>
                <c:pt idx="0">
                  <c:v>0.35144604749177738</c:v>
                </c:pt>
                <c:pt idx="1">
                  <c:v>0.36261201155931289</c:v>
                </c:pt>
                <c:pt idx="2">
                  <c:v>0.28594194094890985</c:v>
                </c:pt>
              </c:numCache>
            </c:numRef>
          </c:val>
          <c:extLst>
            <c:ext xmlns:c16="http://schemas.microsoft.com/office/drawing/2014/chart" uri="{C3380CC4-5D6E-409C-BE32-E72D297353CC}">
              <c16:uniqueId val="{00000004-E952-433A-8235-B6ED789F0DF8}"/>
            </c:ext>
          </c:extLst>
        </c:ser>
        <c:dLbls>
          <c:showLegendKey val="0"/>
          <c:showVal val="1"/>
          <c:showCatName val="0"/>
          <c:showSerName val="0"/>
          <c:showPercent val="0"/>
          <c:showBubbleSize val="0"/>
        </c:dLbls>
        <c:gapWidth val="150"/>
        <c:shape val="box"/>
        <c:axId val="771002191"/>
        <c:axId val="771012751"/>
        <c:axId val="0"/>
      </c:bar3DChart>
      <c:catAx>
        <c:axId val="771002191"/>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012751"/>
        <c:crosses val="autoZero"/>
        <c:auto val="1"/>
        <c:lblAlgn val="ctr"/>
        <c:lblOffset val="100"/>
        <c:noMultiLvlLbl val="0"/>
      </c:catAx>
      <c:valAx>
        <c:axId val="771012751"/>
        <c:scaling>
          <c:orientation val="minMax"/>
        </c:scaling>
        <c:delete val="0"/>
        <c:axPos val="b"/>
        <c:majorGridlines>
          <c:spPr>
            <a:ln>
              <a:solidFill>
                <a:schemeClr val="tx1">
                  <a:lumMod val="15000"/>
                  <a:lumOff val="85000"/>
                </a:schemeClr>
              </a:solidFill>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002191"/>
        <c:crosses val="autoZero"/>
        <c:crossBetween val="between"/>
      </c:valAx>
      <c:spPr>
        <a:noFill/>
        <a:ln>
          <a:noFill/>
        </a:ln>
        <a:effectLst/>
      </c:spPr>
    </c:plotArea>
    <c:legend>
      <c:legendPos val="r"/>
      <c:layout>
        <c:manualLayout>
          <c:xMode val="edge"/>
          <c:yMode val="edge"/>
          <c:x val="0.75191669036606323"/>
          <c:y val="0.11682868345160559"/>
          <c:w val="0.22668210591323143"/>
          <c:h val="0.7416217090510745"/>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 infinity Sachin EXCEL B.Analyst  (1).xlsx]Analysis!PivotTable2</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b="1" i="1" cap="none" spc="50">
                <a:ln w="9525" cmpd="sng">
                  <a:solidFill>
                    <a:schemeClr val="accent1"/>
                  </a:solidFill>
                  <a:prstDash val="solid"/>
                </a:ln>
                <a:solidFill>
                  <a:srgbClr val="70AD47">
                    <a:tint val="1000"/>
                  </a:srgbClr>
                </a:solidFill>
                <a:effectLst>
                  <a:glow rad="38100">
                    <a:schemeClr val="accent1">
                      <a:alpha val="40000"/>
                    </a:schemeClr>
                  </a:glow>
                </a:effectLst>
                <a:latin typeface="Cambria" panose="02040503050406030204" pitchFamily="18" charset="0"/>
                <a:ea typeface="Cambria" panose="02040503050406030204" pitchFamily="18" charset="0"/>
              </a:rPr>
              <a:t>Sales</a:t>
            </a:r>
            <a:r>
              <a:rPr lang="en-IN" b="1" i="1" cap="none" spc="50" baseline="0">
                <a:ln w="9525" cmpd="sng">
                  <a:solidFill>
                    <a:schemeClr val="accent1"/>
                  </a:solidFill>
                  <a:prstDash val="solid"/>
                </a:ln>
                <a:solidFill>
                  <a:srgbClr val="70AD47">
                    <a:tint val="1000"/>
                  </a:srgbClr>
                </a:solidFill>
                <a:effectLst>
                  <a:glow rad="38100">
                    <a:schemeClr val="accent1">
                      <a:alpha val="40000"/>
                    </a:schemeClr>
                  </a:glow>
                </a:effectLst>
                <a:latin typeface="Cambria" panose="02040503050406030204" pitchFamily="18" charset="0"/>
                <a:ea typeface="Cambria" panose="02040503050406030204" pitchFamily="18" charset="0"/>
              </a:rPr>
              <a:t> By Month</a:t>
            </a:r>
            <a:endParaRPr lang="en-IN" b="1" i="1" cap="none" spc="50">
              <a:ln w="9525" cmpd="sng">
                <a:solidFill>
                  <a:schemeClr val="accent1"/>
                </a:solidFill>
                <a:prstDash val="solid"/>
              </a:ln>
              <a:solidFill>
                <a:srgbClr val="70AD47">
                  <a:tint val="1000"/>
                </a:srgbClr>
              </a:solidFill>
              <a:effectLst>
                <a:glow rad="38100">
                  <a:schemeClr val="accent1">
                    <a:alpha val="40000"/>
                  </a:schemeClr>
                </a:glow>
              </a:effectLst>
              <a:latin typeface="Cambria" panose="02040503050406030204" pitchFamily="18" charset="0"/>
              <a:ea typeface="Cambria" panose="02040503050406030204" pitchFamily="18" charset="0"/>
            </a:endParaRPr>
          </a:p>
        </c:rich>
      </c:tx>
      <c:layout>
        <c:manualLayout>
          <c:xMode val="edge"/>
          <c:yMode val="edge"/>
          <c:x val="0.38507644646344391"/>
          <c:y val="6.1628128378053921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73108178187595"/>
          <c:y val="0.16347003499562554"/>
          <c:w val="0.81665780101432728"/>
          <c:h val="0.437112746363917"/>
        </c:manualLayout>
      </c:layout>
      <c:lineChart>
        <c:grouping val="standard"/>
        <c:varyColors val="0"/>
        <c:ser>
          <c:idx val="0"/>
          <c:order val="0"/>
          <c:tx>
            <c:strRef>
              <c:f>Analysis!$C$10:$C$11</c:f>
              <c:strCache>
                <c:ptCount val="1"/>
                <c:pt idx="0">
                  <c:v>A</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Analysis!$B$12:$B$15</c:f>
              <c:strCache>
                <c:ptCount val="3"/>
                <c:pt idx="0">
                  <c:v>Jan</c:v>
                </c:pt>
                <c:pt idx="1">
                  <c:v>Feb</c:v>
                </c:pt>
                <c:pt idx="2">
                  <c:v>Mar</c:v>
                </c:pt>
              </c:strCache>
            </c:strRef>
          </c:cat>
          <c:val>
            <c:numRef>
              <c:f>Analysis!$C$12:$C$15</c:f>
              <c:numCache>
                <c:formatCode>0.00</c:formatCode>
                <c:ptCount val="3"/>
                <c:pt idx="0">
                  <c:v>38681.128499999999</c:v>
                </c:pt>
                <c:pt idx="1">
                  <c:v>29860.120500000005</c:v>
                </c:pt>
                <c:pt idx="2">
                  <c:v>37659.121500000008</c:v>
                </c:pt>
              </c:numCache>
            </c:numRef>
          </c:val>
          <c:smooth val="0"/>
          <c:extLst>
            <c:ext xmlns:c16="http://schemas.microsoft.com/office/drawing/2014/chart" uri="{C3380CC4-5D6E-409C-BE32-E72D297353CC}">
              <c16:uniqueId val="{00000000-6397-4783-8F3D-D4462343F42D}"/>
            </c:ext>
          </c:extLst>
        </c:ser>
        <c:ser>
          <c:idx val="1"/>
          <c:order val="1"/>
          <c:tx>
            <c:strRef>
              <c:f>Analysis!$D$10:$D$11</c:f>
              <c:strCache>
                <c:ptCount val="1"/>
                <c:pt idx="0">
                  <c:v>B</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Analysis!$B$12:$B$15</c:f>
              <c:strCache>
                <c:ptCount val="3"/>
                <c:pt idx="0">
                  <c:v>Jan</c:v>
                </c:pt>
                <c:pt idx="1">
                  <c:v>Feb</c:v>
                </c:pt>
                <c:pt idx="2">
                  <c:v>Mar</c:v>
                </c:pt>
              </c:strCache>
            </c:strRef>
          </c:cat>
          <c:val>
            <c:numRef>
              <c:f>Analysis!$D$12:$D$15</c:f>
              <c:numCache>
                <c:formatCode>0.00</c:formatCode>
                <c:ptCount val="3"/>
                <c:pt idx="0">
                  <c:v>37176.058500000014</c:v>
                </c:pt>
                <c:pt idx="1">
                  <c:v>34424.270999999993</c:v>
                </c:pt>
                <c:pt idx="2">
                  <c:v>34597.342499999999</c:v>
                </c:pt>
              </c:numCache>
            </c:numRef>
          </c:val>
          <c:smooth val="0"/>
          <c:extLst>
            <c:ext xmlns:c16="http://schemas.microsoft.com/office/drawing/2014/chart" uri="{C3380CC4-5D6E-409C-BE32-E72D297353CC}">
              <c16:uniqueId val="{00000001-CA4C-4AC6-BB1B-B8ADB95D1165}"/>
            </c:ext>
          </c:extLst>
        </c:ser>
        <c:ser>
          <c:idx val="2"/>
          <c:order val="2"/>
          <c:tx>
            <c:strRef>
              <c:f>Analysis!$E$10:$E$11</c:f>
              <c:strCache>
                <c:ptCount val="1"/>
                <c:pt idx="0">
                  <c:v>C</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Analysis!$B$12:$B$15</c:f>
              <c:strCache>
                <c:ptCount val="3"/>
                <c:pt idx="0">
                  <c:v>Jan</c:v>
                </c:pt>
                <c:pt idx="1">
                  <c:v>Feb</c:v>
                </c:pt>
                <c:pt idx="2">
                  <c:v>Mar</c:v>
                </c:pt>
              </c:strCache>
            </c:strRef>
          </c:cat>
          <c:val>
            <c:numRef>
              <c:f>Analysis!$E$12:$E$15</c:f>
              <c:numCache>
                <c:formatCode>0.00</c:formatCode>
                <c:ptCount val="3"/>
                <c:pt idx="0">
                  <c:v>40434.68099999999</c:v>
                </c:pt>
                <c:pt idx="1">
                  <c:v>32934.982500000006</c:v>
                </c:pt>
                <c:pt idx="2">
                  <c:v>37199.042999999998</c:v>
                </c:pt>
              </c:numCache>
            </c:numRef>
          </c:val>
          <c:smooth val="0"/>
          <c:extLst>
            <c:ext xmlns:c16="http://schemas.microsoft.com/office/drawing/2014/chart" uri="{C3380CC4-5D6E-409C-BE32-E72D297353CC}">
              <c16:uniqueId val="{00000002-CA4C-4AC6-BB1B-B8ADB95D1165}"/>
            </c:ext>
          </c:extLst>
        </c:ser>
        <c:dLbls>
          <c:showLegendKey val="0"/>
          <c:showVal val="0"/>
          <c:showCatName val="0"/>
          <c:showSerName val="0"/>
          <c:showPercent val="0"/>
          <c:showBubbleSize val="0"/>
        </c:dLbls>
        <c:marker val="1"/>
        <c:smooth val="0"/>
        <c:axId val="1249029232"/>
        <c:axId val="1249028752"/>
      </c:lineChart>
      <c:catAx>
        <c:axId val="124902923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9028752"/>
        <c:crosses val="autoZero"/>
        <c:auto val="1"/>
        <c:lblAlgn val="ctr"/>
        <c:lblOffset val="100"/>
        <c:noMultiLvlLbl val="0"/>
      </c:catAx>
      <c:valAx>
        <c:axId val="1249028752"/>
        <c:scaling>
          <c:orientation val="minMax"/>
        </c:scaling>
        <c:delete val="0"/>
        <c:axPos val="l"/>
        <c:title>
          <c:tx>
            <c:rich>
              <a:bodyPr rot="-540000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r>
                  <a:rPr lang="en-IN" sz="1200" b="1" cap="none" spc="50">
                    <a:ln w="9525" cmpd="sng">
                      <a:solidFill>
                        <a:schemeClr val="accent1"/>
                      </a:solidFill>
                      <a:prstDash val="solid"/>
                    </a:ln>
                    <a:solidFill>
                      <a:srgbClr val="70AD47">
                        <a:tint val="1000"/>
                      </a:srgbClr>
                    </a:solidFill>
                    <a:effectLst>
                      <a:glow rad="38100">
                        <a:schemeClr val="accent1">
                          <a:alpha val="40000"/>
                        </a:schemeClr>
                      </a:glow>
                    </a:effectLst>
                    <a:latin typeface="Cambria" panose="02040503050406030204" pitchFamily="18" charset="0"/>
                    <a:ea typeface="Cambria" panose="02040503050406030204" pitchFamily="18" charset="0"/>
                  </a:rPr>
                  <a:t>Total Sales</a:t>
                </a:r>
                <a:r>
                  <a:rPr lang="en-IN" sz="1200" b="1" cap="none" spc="50" baseline="0">
                    <a:ln w="9525" cmpd="sng">
                      <a:solidFill>
                        <a:schemeClr val="accent1"/>
                      </a:solidFill>
                      <a:prstDash val="solid"/>
                    </a:ln>
                    <a:solidFill>
                      <a:srgbClr val="70AD47">
                        <a:tint val="1000"/>
                      </a:srgbClr>
                    </a:solidFill>
                    <a:effectLst>
                      <a:glow rad="38100">
                        <a:schemeClr val="accent1">
                          <a:alpha val="40000"/>
                        </a:schemeClr>
                      </a:glow>
                    </a:effectLst>
                    <a:latin typeface="Cambria" panose="02040503050406030204" pitchFamily="18" charset="0"/>
                    <a:ea typeface="Cambria" panose="02040503050406030204" pitchFamily="18" charset="0"/>
                  </a:rPr>
                  <a:t>  $</a:t>
                </a:r>
                <a:endParaRPr lang="en-IN" sz="1200" b="1" cap="none" spc="50">
                  <a:ln w="9525" cmpd="sng">
                    <a:solidFill>
                      <a:schemeClr val="accent1"/>
                    </a:solidFill>
                    <a:prstDash val="solid"/>
                  </a:ln>
                  <a:solidFill>
                    <a:srgbClr val="70AD47">
                      <a:tint val="1000"/>
                    </a:srgbClr>
                  </a:solidFill>
                  <a:effectLst>
                    <a:glow rad="38100">
                      <a:schemeClr val="accent1">
                        <a:alpha val="40000"/>
                      </a:schemeClr>
                    </a:glow>
                  </a:effectLst>
                  <a:latin typeface="Cambria" panose="02040503050406030204" pitchFamily="18" charset="0"/>
                  <a:ea typeface="Cambria" panose="02040503050406030204" pitchFamily="18" charset="0"/>
                </a:endParaRPr>
              </a:p>
            </c:rich>
          </c:tx>
          <c:layout>
            <c:manualLayout>
              <c:xMode val="edge"/>
              <c:yMode val="edge"/>
              <c:x val="1.2202254986214828E-2"/>
              <c:y val="0.26132180111831949"/>
            </c:manualLayout>
          </c:layout>
          <c:overlay val="0"/>
          <c:spPr>
            <a:noFill/>
            <a:ln>
              <a:noFill/>
            </a:ln>
            <a:effectLst/>
          </c:spPr>
          <c:txPr>
            <a:bodyPr rot="-5400000" spcFirstLastPara="1" vertOverflow="ellipsis" vert="horz" wrap="square" anchor="ctr" anchorCtr="1"/>
            <a:lstStyle/>
            <a:p>
              <a:pPr>
                <a:defRPr sz="12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crossAx val="1249029232"/>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solidFill>
          <a:schemeClr val="tx1"/>
        </a:solidFill>
        <a:ln>
          <a:solidFill>
            <a:schemeClr val="tx1"/>
          </a:solidFill>
        </a:ln>
        <a:effectLst/>
        <a:scene3d>
          <a:camera prst="orthographicFront"/>
          <a:lightRig rig="threePt" dir="t"/>
        </a:scene3d>
        <a:sp3d prstMaterial="matte">
          <a:bevelT w="63500" h="63500" prst="artDeco"/>
          <a:contourClr>
            <a:srgbClr val="000000"/>
          </a:contourClr>
        </a:sp3d>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 infinity Sachin EXCEL B.Analyst  (1).xlsx]Analysis!PivotTable3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b="1" i="1" cap="none" spc="50">
                <a:ln w="9525" cmpd="sng">
                  <a:solidFill>
                    <a:schemeClr val="accent1"/>
                  </a:solidFill>
                  <a:prstDash val="solid"/>
                </a:ln>
                <a:solidFill>
                  <a:srgbClr val="70AD47">
                    <a:tint val="1000"/>
                  </a:srgbClr>
                </a:solidFill>
                <a:effectLst>
                  <a:glow rad="38100">
                    <a:schemeClr val="accent1">
                      <a:alpha val="40000"/>
                    </a:schemeClr>
                  </a:glow>
                </a:effectLst>
                <a:latin typeface="Cambria" panose="02040503050406030204" pitchFamily="18" charset="0"/>
                <a:ea typeface="Cambria" panose="02040503050406030204" pitchFamily="18" charset="0"/>
              </a:rPr>
              <a:t>Sales</a:t>
            </a:r>
            <a:r>
              <a:rPr lang="en-IN" b="1" i="1" cap="none" spc="50" baseline="0">
                <a:ln w="9525" cmpd="sng">
                  <a:solidFill>
                    <a:schemeClr val="accent1"/>
                  </a:solidFill>
                  <a:prstDash val="solid"/>
                </a:ln>
                <a:solidFill>
                  <a:srgbClr val="70AD47">
                    <a:tint val="1000"/>
                  </a:srgbClr>
                </a:solidFill>
                <a:effectLst>
                  <a:glow rad="38100">
                    <a:schemeClr val="accent1">
                      <a:alpha val="40000"/>
                    </a:schemeClr>
                  </a:glow>
                </a:effectLst>
                <a:latin typeface="Cambria" panose="02040503050406030204" pitchFamily="18" charset="0"/>
                <a:ea typeface="Cambria" panose="02040503050406030204" pitchFamily="18" charset="0"/>
              </a:rPr>
              <a:t> X Gender</a:t>
            </a:r>
            <a:endParaRPr lang="en-IN" b="1" i="1" cap="none" spc="50">
              <a:ln w="9525" cmpd="sng">
                <a:solidFill>
                  <a:schemeClr val="accent1"/>
                </a:solidFill>
                <a:prstDash val="solid"/>
              </a:ln>
              <a:solidFill>
                <a:srgbClr val="70AD47">
                  <a:tint val="1000"/>
                </a:srgbClr>
              </a:solidFill>
              <a:effectLst>
                <a:glow rad="38100">
                  <a:schemeClr val="accent1">
                    <a:alpha val="40000"/>
                  </a:schemeClr>
                </a:glow>
              </a:effectLst>
              <a:latin typeface="Cambria" panose="02040503050406030204" pitchFamily="18" charset="0"/>
              <a:ea typeface="Cambria" panose="02040503050406030204" pitchFamily="18" charset="0"/>
            </a:endParaRPr>
          </a:p>
        </c:rich>
      </c:tx>
      <c:layout>
        <c:manualLayout>
          <c:xMode val="edge"/>
          <c:yMode val="edge"/>
          <c:x val="0.3386318897637795"/>
          <c:y val="3.13867016622922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38648293963255"/>
          <c:y val="0.16809966462525519"/>
          <c:w val="0.65175940507436569"/>
          <c:h val="0.72450094779819185"/>
        </c:manualLayout>
      </c:layout>
      <c:barChart>
        <c:barDir val="bar"/>
        <c:grouping val="percentStacked"/>
        <c:varyColors val="0"/>
        <c:ser>
          <c:idx val="0"/>
          <c:order val="0"/>
          <c:tx>
            <c:strRef>
              <c:f>Analysis!$C$19:$C$20</c:f>
              <c:strCache>
                <c:ptCount val="1"/>
                <c:pt idx="0">
                  <c:v>Female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Analysis!$B$21:$B$24</c:f>
              <c:strCache>
                <c:ptCount val="3"/>
                <c:pt idx="0">
                  <c:v>A</c:v>
                </c:pt>
                <c:pt idx="1">
                  <c:v>B</c:v>
                </c:pt>
                <c:pt idx="2">
                  <c:v>C</c:v>
                </c:pt>
              </c:strCache>
            </c:strRef>
          </c:cat>
          <c:val>
            <c:numRef>
              <c:f>Analysis!$C$21:$C$24</c:f>
              <c:numCache>
                <c:formatCode>0%</c:formatCode>
                <c:ptCount val="3"/>
                <c:pt idx="0">
                  <c:v>0.5015911597031576</c:v>
                </c:pt>
                <c:pt idx="1">
                  <c:v>0.4983941173399733</c:v>
                </c:pt>
                <c:pt idx="2">
                  <c:v>0.55789259866217222</c:v>
                </c:pt>
              </c:numCache>
            </c:numRef>
          </c:val>
          <c:extLst>
            <c:ext xmlns:c16="http://schemas.microsoft.com/office/drawing/2014/chart" uri="{C3380CC4-5D6E-409C-BE32-E72D297353CC}">
              <c16:uniqueId val="{00000000-CEAB-43DE-8039-D2AE35DE2D25}"/>
            </c:ext>
          </c:extLst>
        </c:ser>
        <c:ser>
          <c:idx val="1"/>
          <c:order val="1"/>
          <c:tx>
            <c:strRef>
              <c:f>Analysis!$D$19:$D$20</c:f>
              <c:strCache>
                <c:ptCount val="1"/>
                <c:pt idx="0">
                  <c:v>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Analysis!$B$21:$B$24</c:f>
              <c:strCache>
                <c:ptCount val="3"/>
                <c:pt idx="0">
                  <c:v>A</c:v>
                </c:pt>
                <c:pt idx="1">
                  <c:v>B</c:v>
                </c:pt>
                <c:pt idx="2">
                  <c:v>C</c:v>
                </c:pt>
              </c:strCache>
            </c:strRef>
          </c:cat>
          <c:val>
            <c:numRef>
              <c:f>Analysis!$D$21:$D$24</c:f>
              <c:numCache>
                <c:formatCode>0%</c:formatCode>
                <c:ptCount val="3"/>
                <c:pt idx="0">
                  <c:v>0.4984088402968424</c:v>
                </c:pt>
                <c:pt idx="1">
                  <c:v>0.5016058826600267</c:v>
                </c:pt>
                <c:pt idx="2">
                  <c:v>0.44210740133782778</c:v>
                </c:pt>
              </c:numCache>
            </c:numRef>
          </c:val>
          <c:extLst>
            <c:ext xmlns:c16="http://schemas.microsoft.com/office/drawing/2014/chart" uri="{C3380CC4-5D6E-409C-BE32-E72D297353CC}">
              <c16:uniqueId val="{00000001-9C9C-4AC4-8B71-5FFF3C521A2A}"/>
            </c:ext>
          </c:extLst>
        </c:ser>
        <c:dLbls>
          <c:dLblPos val="ctr"/>
          <c:showLegendKey val="0"/>
          <c:showVal val="1"/>
          <c:showCatName val="0"/>
          <c:showSerName val="0"/>
          <c:showPercent val="0"/>
          <c:showBubbleSize val="0"/>
        </c:dLbls>
        <c:gapWidth val="150"/>
        <c:overlap val="100"/>
        <c:axId val="1297057920"/>
        <c:axId val="1297059360"/>
      </c:barChart>
      <c:catAx>
        <c:axId val="1297057920"/>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1400" b="1" cap="none" spc="50">
                    <a:ln w="9525" cmpd="sng">
                      <a:solidFill>
                        <a:schemeClr val="accent1"/>
                      </a:solidFill>
                      <a:prstDash val="solid"/>
                    </a:ln>
                    <a:solidFill>
                      <a:srgbClr val="70AD47">
                        <a:tint val="1000"/>
                      </a:srgbClr>
                    </a:solidFill>
                    <a:effectLst>
                      <a:glow rad="38100">
                        <a:schemeClr val="accent1">
                          <a:alpha val="40000"/>
                        </a:schemeClr>
                      </a:glow>
                    </a:effectLst>
                  </a:rPr>
                  <a:t>%</a:t>
                </a:r>
                <a:r>
                  <a:rPr lang="en-IN" sz="1400" b="1" cap="none" spc="50" baseline="0">
                    <a:ln w="9525" cmpd="sng">
                      <a:solidFill>
                        <a:schemeClr val="accent1"/>
                      </a:solidFill>
                      <a:prstDash val="solid"/>
                    </a:ln>
                    <a:solidFill>
                      <a:srgbClr val="70AD47">
                        <a:tint val="1000"/>
                      </a:srgbClr>
                    </a:solidFill>
                    <a:effectLst>
                      <a:glow rad="38100">
                        <a:schemeClr val="accent1">
                          <a:alpha val="40000"/>
                        </a:schemeClr>
                      </a:glow>
                    </a:effectLst>
                  </a:rPr>
                  <a:t> of Sales </a:t>
                </a:r>
                <a:endParaRPr lang="en-IN" sz="1400" b="1" cap="none" spc="50">
                  <a:ln w="9525" cmpd="sng">
                    <a:solidFill>
                      <a:schemeClr val="accent1"/>
                    </a:solidFill>
                    <a:prstDash val="solid"/>
                  </a:ln>
                  <a:solidFill>
                    <a:srgbClr val="70AD47">
                      <a:tint val="1000"/>
                    </a:srgbClr>
                  </a:solidFill>
                  <a:effectLst>
                    <a:glow rad="38100">
                      <a:schemeClr val="accent1">
                        <a:alpha val="40000"/>
                      </a:schemeClr>
                    </a:glow>
                  </a:effectLst>
                </a:endParaRPr>
              </a:p>
            </c:rich>
          </c:tx>
          <c:layout>
            <c:manualLayout>
              <c:xMode val="edge"/>
              <c:yMode val="edge"/>
              <c:x val="3.2777938896818314E-2"/>
              <c:y val="0.17302019539224264"/>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crossAx val="1297059360"/>
        <c:crosses val="autoZero"/>
        <c:auto val="1"/>
        <c:lblAlgn val="ctr"/>
        <c:lblOffset val="100"/>
        <c:noMultiLvlLbl val="0"/>
      </c:catAx>
      <c:valAx>
        <c:axId val="1297059360"/>
        <c:scaling>
          <c:orientation val="minMax"/>
        </c:scaling>
        <c:delete val="0"/>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crossAx val="1297057920"/>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layout>
        <c:manualLayout>
          <c:xMode val="edge"/>
          <c:yMode val="edge"/>
          <c:x val="0.87375635883090064"/>
          <c:y val="0.33624927092446777"/>
          <c:w val="7.9001827947451045E-2"/>
          <c:h val="0.223517424905220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 infinity Sachin EXCEL B.Analyst  (1).xlsx]Analysis!PivotTable6</c:name>
    <c:fmtId val="5"/>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1853455172317597"/>
              <c:y val="-0.1959775509233741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62037160-4A08-4BCD-ABB2-40E3D058722A}" type="VALUE">
                  <a:rPr lang="en-US" b="1"/>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7.382256001352186E-2"/>
              <c:y val="-0.230705293354206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2861994950634534"/>
              <c:y val="2.278014239349983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2806229574643883E-2"/>
              <c:y val="6.5967671779989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5067531365716334E-2"/>
              <c:y val="6.302189084339004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3091530210450394"/>
              <c:y val="-0.111053898563561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1299437038914015E-2"/>
          <c:y val="0.34481239313003315"/>
          <c:w val="0.73094456709721378"/>
          <c:h val="0.51751355520609721"/>
        </c:manualLayout>
      </c:layout>
      <c:pie3DChart>
        <c:varyColors val="1"/>
        <c:ser>
          <c:idx val="0"/>
          <c:order val="0"/>
          <c:tx>
            <c:strRef>
              <c:f>Analysis!$C$41:$C$42</c:f>
              <c:strCache>
                <c:ptCount val="1"/>
                <c:pt idx="0">
                  <c:v>A</c:v>
                </c:pt>
              </c:strCache>
            </c:strRef>
          </c:tx>
          <c:explosion val="2"/>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0-F70F-4ACA-B652-FB85B3F9846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F70F-4ACA-B652-FB85B3F9846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F70F-4ACA-B652-FB85B3F9846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E-F70F-4ACA-B652-FB85B3F9846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2-F70F-4ACA-B652-FB85B3F9846E}"/>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F70F-4ACA-B652-FB85B3F9846E}"/>
              </c:ext>
            </c:extLst>
          </c:dPt>
          <c:dLbls>
            <c:dLbl>
              <c:idx val="0"/>
              <c:layout>
                <c:manualLayout>
                  <c:x val="-8.2806229574643883E-2"/>
                  <c:y val="6.59676717799891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F70F-4ACA-B652-FB85B3F9846E}"/>
                </c:ext>
              </c:extLst>
            </c:dLbl>
            <c:dLbl>
              <c:idx val="1"/>
              <c:layout>
                <c:manualLayout>
                  <c:x val="-0.12861994950634534"/>
                  <c:y val="2.2780142393499839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F70F-4ACA-B652-FB85B3F9846E}"/>
                </c:ext>
              </c:extLst>
            </c:dLbl>
            <c:dLbl>
              <c:idx val="2"/>
              <c:layout>
                <c:manualLayout>
                  <c:x val="-0.11853455172317597"/>
                  <c:y val="-0.19597755092337413"/>
                </c:manualLayout>
              </c:layout>
              <c:tx>
                <c:rich>
                  <a:bodyPr/>
                  <a:lstStyle/>
                  <a:p>
                    <a:fld id="{62037160-4A08-4BCD-ABB2-40E3D058722A}" type="VALUE">
                      <a:rPr lang="en-US" b="1"/>
                      <a:pPr/>
                      <a:t>[VALUE]</a:t>
                    </a:fld>
                    <a:endParaRPr lang="en-IN"/>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F70F-4ACA-B652-FB85B3F9846E}"/>
                </c:ext>
              </c:extLst>
            </c:dLbl>
            <c:dLbl>
              <c:idx val="3"/>
              <c:layout>
                <c:manualLayout>
                  <c:x val="7.382256001352186E-2"/>
                  <c:y val="-0.2307052933542069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F70F-4ACA-B652-FB85B3F9846E}"/>
                </c:ext>
              </c:extLst>
            </c:dLbl>
            <c:dLbl>
              <c:idx val="4"/>
              <c:layout>
                <c:manualLayout>
                  <c:x val="0.13091530210450394"/>
                  <c:y val="-0.11105389856356199"/>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F70F-4ACA-B652-FB85B3F9846E}"/>
                </c:ext>
              </c:extLst>
            </c:dLbl>
            <c:dLbl>
              <c:idx val="5"/>
              <c:layout>
                <c:manualLayout>
                  <c:x val="8.5067531365716334E-2"/>
                  <c:y val="6.302189084339004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F70F-4ACA-B652-FB85B3F9846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Analysis!$B$43:$B$49</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Analysis!$C$43:$C$49</c:f>
              <c:numCache>
                <c:formatCode>0%</c:formatCode>
                <c:ptCount val="6"/>
                <c:pt idx="0">
                  <c:v>0.33709874177850724</c:v>
                </c:pt>
                <c:pt idx="1">
                  <c:v>0.30075019479929388</c:v>
                </c:pt>
                <c:pt idx="2">
                  <c:v>0.30569326187815216</c:v>
                </c:pt>
                <c:pt idx="3">
                  <c:v>0.25608447855528926</c:v>
                </c:pt>
                <c:pt idx="4">
                  <c:v>0.41619753646700214</c:v>
                </c:pt>
                <c:pt idx="5">
                  <c:v>0.35144604749177738</c:v>
                </c:pt>
              </c:numCache>
            </c:numRef>
          </c:val>
          <c:extLst>
            <c:ext xmlns:c16="http://schemas.microsoft.com/office/drawing/2014/chart" uri="{C3380CC4-5D6E-409C-BE32-E72D297353CC}">
              <c16:uniqueId val="{00000000-F70F-4ACA-B652-FB85B3F9846E}"/>
            </c:ext>
          </c:extLst>
        </c:ser>
        <c:ser>
          <c:idx val="1"/>
          <c:order val="1"/>
          <c:tx>
            <c:strRef>
              <c:f>Analysis!$D$41:$D$42</c:f>
              <c:strCache>
                <c:ptCount val="1"/>
                <c:pt idx="0">
                  <c:v>B</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9BC3-41C1-9A0B-1AA4146C4DD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9BC3-41C1-9A0B-1AA4146C4DD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9BC3-41C1-9A0B-1AA4146C4DD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9BC3-41C1-9A0B-1AA4146C4DD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9BC3-41C1-9A0B-1AA4146C4DD8}"/>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9BC3-41C1-9A0B-1AA4146C4DD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Analysis!$B$43:$B$49</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Analysis!$D$43:$D$49</c:f>
              <c:numCache>
                <c:formatCode>0%</c:formatCode>
                <c:ptCount val="6"/>
                <c:pt idx="0">
                  <c:v>0.31380600165835648</c:v>
                </c:pt>
                <c:pt idx="1">
                  <c:v>0.3022382100506768</c:v>
                </c:pt>
                <c:pt idx="2">
                  <c:v>0.27099351277919664</c:v>
                </c:pt>
                <c:pt idx="3">
                  <c:v>0.40616266228513342</c:v>
                </c:pt>
                <c:pt idx="4">
                  <c:v>0.32581769793434551</c:v>
                </c:pt>
                <c:pt idx="5">
                  <c:v>0.36261201155931289</c:v>
                </c:pt>
              </c:numCache>
            </c:numRef>
          </c:val>
          <c:extLst>
            <c:ext xmlns:c16="http://schemas.microsoft.com/office/drawing/2014/chart" uri="{C3380CC4-5D6E-409C-BE32-E72D297353CC}">
              <c16:uniqueId val="{00000024-7D5F-4AD5-B7FA-85EF431223AD}"/>
            </c:ext>
          </c:extLst>
        </c:ser>
        <c:ser>
          <c:idx val="2"/>
          <c:order val="2"/>
          <c:tx>
            <c:strRef>
              <c:f>Analysis!$E$41:$E$42</c:f>
              <c:strCache>
                <c:ptCount val="1"/>
                <c:pt idx="0">
                  <c:v>C</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9-9BC3-41C1-9A0B-1AA4146C4DD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B-9BC3-41C1-9A0B-1AA4146C4DD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D-9BC3-41C1-9A0B-1AA4146C4DD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F-9BC3-41C1-9A0B-1AA4146C4DD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1-9BC3-41C1-9A0B-1AA4146C4DD8}"/>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3-9BC3-41C1-9A0B-1AA4146C4DD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Analysis!$B$43:$B$49</c:f>
              <c:strCache>
                <c:ptCount val="6"/>
                <c:pt idx="0">
                  <c:v>Electronic accessories</c:v>
                </c:pt>
                <c:pt idx="1">
                  <c:v>Fashion accessories</c:v>
                </c:pt>
                <c:pt idx="2">
                  <c:v>Food and beverages</c:v>
                </c:pt>
                <c:pt idx="3">
                  <c:v>Health and beauty</c:v>
                </c:pt>
                <c:pt idx="4">
                  <c:v>Home and lifestyle</c:v>
                </c:pt>
                <c:pt idx="5">
                  <c:v>Sports and travel</c:v>
                </c:pt>
              </c:strCache>
            </c:strRef>
          </c:cat>
          <c:val>
            <c:numRef>
              <c:f>Analysis!$E$43:$E$49</c:f>
              <c:numCache>
                <c:formatCode>0%</c:formatCode>
                <c:ptCount val="6"/>
                <c:pt idx="0">
                  <c:v>0.34909525656313634</c:v>
                </c:pt>
                <c:pt idx="1">
                  <c:v>0.39701159515002932</c:v>
                </c:pt>
                <c:pt idx="2">
                  <c:v>0.42331322534265109</c:v>
                </c:pt>
                <c:pt idx="3">
                  <c:v>0.33775285915957726</c:v>
                </c:pt>
                <c:pt idx="4">
                  <c:v>0.25798476559865224</c:v>
                </c:pt>
                <c:pt idx="5">
                  <c:v>0.28594194094890985</c:v>
                </c:pt>
              </c:numCache>
            </c:numRef>
          </c:val>
          <c:extLst>
            <c:ext xmlns:c16="http://schemas.microsoft.com/office/drawing/2014/chart" uri="{C3380CC4-5D6E-409C-BE32-E72D297353CC}">
              <c16:uniqueId val="{00000025-7D5F-4AD5-B7FA-85EF431223AD}"/>
            </c:ext>
          </c:extLst>
        </c:ser>
        <c:dLbls>
          <c:dLblPos val="ctr"/>
          <c:showLegendKey val="0"/>
          <c:showVal val="1"/>
          <c:showCatName val="0"/>
          <c:showSerName val="0"/>
          <c:showPercent val="0"/>
          <c:showBubbleSize val="0"/>
          <c:showLeaderLines val="1"/>
        </c:dLbls>
      </c:pie3DChart>
      <c:spPr>
        <a:noFill/>
        <a:ln>
          <a:noFill/>
        </a:ln>
        <a:effectLst/>
      </c:spPr>
    </c:plotArea>
    <c:legend>
      <c:legendPos val="r"/>
      <c:layout>
        <c:manualLayout>
          <c:xMode val="edge"/>
          <c:yMode val="edge"/>
          <c:x val="0.69505574076094934"/>
          <c:y val="0.22134740245446524"/>
          <c:w val="0.21933790993156457"/>
          <c:h val="0.442393675939443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 infinity Sachin EXCEL B.Analyst  (1).xlsx]Analysis!PivotTable7</c:name>
    <c:fmtId val="17"/>
  </c:pivotSource>
  <c:chart>
    <c:title>
      <c:tx>
        <c:rich>
          <a:bodyPr rot="0" spcFirstLastPara="1" vertOverflow="ellipsis" vert="horz" wrap="square" anchor="ctr" anchorCtr="1"/>
          <a:lstStyle/>
          <a:p>
            <a:pPr>
              <a:defRPr sz="1900" b="1" i="0" u="none" strike="noStrike" kern="1200" cap="all" spc="150" baseline="0">
                <a:solidFill>
                  <a:schemeClr val="tx1">
                    <a:lumMod val="50000"/>
                    <a:lumOff val="50000"/>
                  </a:schemeClr>
                </a:solidFill>
                <a:latin typeface="+mn-lt"/>
                <a:ea typeface="+mn-ea"/>
                <a:cs typeface="+mn-cs"/>
              </a:defRPr>
            </a:pPr>
            <a:r>
              <a:rPr lang="en-IN" sz="1900" b="1" i="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Cambria" panose="02040503050406030204" pitchFamily="18" charset="0"/>
                <a:ea typeface="Cambria" panose="02040503050406030204" pitchFamily="18" charset="0"/>
              </a:rPr>
              <a:t>Product</a:t>
            </a:r>
            <a:r>
              <a:rPr lang="en-IN" sz="1900" b="1" i="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latin typeface="Cambria" panose="02040503050406030204" pitchFamily="18" charset="0"/>
                <a:ea typeface="Cambria" panose="02040503050406030204" pitchFamily="18" charset="0"/>
              </a:rPr>
              <a:t> Line In %</a:t>
            </a:r>
            <a:endParaRPr lang="en-IN" sz="1900" b="1" i="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Cambria" panose="02040503050406030204" pitchFamily="18" charset="0"/>
              <a:ea typeface="Cambria" panose="02040503050406030204" pitchFamily="18" charset="0"/>
            </a:endParaRPr>
          </a:p>
        </c:rich>
      </c:tx>
      <c:layout>
        <c:manualLayout>
          <c:xMode val="edge"/>
          <c:yMode val="edge"/>
          <c:x val="0.31391280562459267"/>
          <c:y val="3.7510704455822219E-2"/>
        </c:manualLayout>
      </c:layout>
      <c:overlay val="0"/>
      <c:spPr>
        <a:noFill/>
        <a:ln>
          <a:noFill/>
        </a:ln>
        <a:effectLst/>
      </c:spPr>
      <c:txPr>
        <a:bodyPr rot="0" spcFirstLastPara="1" vertOverflow="ellipsis" vert="horz" wrap="square" anchor="ctr" anchorCtr="1"/>
        <a:lstStyle/>
        <a:p>
          <a:pPr>
            <a:defRPr sz="19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w="19050" cap="flat" cmpd="sng" algn="ctr">
          <a:solidFill>
            <a:schemeClr val="tx1">
              <a:lumMod val="25000"/>
              <a:lumOff val="75000"/>
            </a:schemeClr>
          </a:solidFill>
          <a:round/>
        </a:ln>
        <a:effectLst/>
        <a:sp3d contourW="19050">
          <a:contourClr>
            <a:schemeClr val="tx1">
              <a:lumMod val="25000"/>
              <a:lumOff val="75000"/>
            </a:schemeClr>
          </a:contourClr>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244262142301762"/>
          <c:y val="0.1728867796016188"/>
          <c:w val="0.60268559026159796"/>
          <c:h val="0.72303204628185125"/>
        </c:manualLayout>
      </c:layout>
      <c:bar3DChart>
        <c:barDir val="bar"/>
        <c:grouping val="percentStacked"/>
        <c:varyColors val="0"/>
        <c:ser>
          <c:idx val="0"/>
          <c:order val="0"/>
          <c:tx>
            <c:strRef>
              <c:f>Analysis!$C$55:$C$56</c:f>
              <c:strCache>
                <c:ptCount val="1"/>
                <c:pt idx="0">
                  <c:v>Electronic accessories</c:v>
                </c:pt>
              </c:strCache>
            </c:strRef>
          </c:tx>
          <c:spPr>
            <a:pattFill prst="ltDnDiag">
              <a:fgClr>
                <a:schemeClr val="accent1"/>
              </a:fgClr>
              <a:bgClr>
                <a:schemeClr val="accent1">
                  <a:lumMod val="20000"/>
                  <a:lumOff val="80000"/>
                </a:schemeClr>
              </a:bgClr>
            </a:pattFill>
            <a:ln>
              <a:solidFill>
                <a:schemeClr val="accent1"/>
              </a:solidFill>
            </a:ln>
            <a:effectLst/>
            <a:sp3d>
              <a:contourClr>
                <a:schemeClr val="accent1"/>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Analysis!$B$57:$B$60</c:f>
              <c:strCache>
                <c:ptCount val="3"/>
                <c:pt idx="0">
                  <c:v>A</c:v>
                </c:pt>
                <c:pt idx="1">
                  <c:v>B</c:v>
                </c:pt>
                <c:pt idx="2">
                  <c:v>C</c:v>
                </c:pt>
              </c:strCache>
            </c:strRef>
          </c:cat>
          <c:val>
            <c:numRef>
              <c:f>Analysis!$C$57:$C$60</c:f>
              <c:numCache>
                <c:formatCode>0%</c:formatCode>
                <c:ptCount val="3"/>
                <c:pt idx="0">
                  <c:v>0.17247692652823657</c:v>
                </c:pt>
                <c:pt idx="1">
                  <c:v>0.16056325133002916</c:v>
                </c:pt>
                <c:pt idx="2">
                  <c:v>0.17155825640413006</c:v>
                </c:pt>
              </c:numCache>
            </c:numRef>
          </c:val>
          <c:extLst>
            <c:ext xmlns:c16="http://schemas.microsoft.com/office/drawing/2014/chart" uri="{C3380CC4-5D6E-409C-BE32-E72D297353CC}">
              <c16:uniqueId val="{00000000-2A19-4E1C-932A-7CB12526A52A}"/>
            </c:ext>
          </c:extLst>
        </c:ser>
        <c:ser>
          <c:idx val="1"/>
          <c:order val="1"/>
          <c:tx>
            <c:strRef>
              <c:f>Analysis!$D$55:$D$56</c:f>
              <c:strCache>
                <c:ptCount val="1"/>
                <c:pt idx="0">
                  <c:v>Fashion accessories</c:v>
                </c:pt>
              </c:strCache>
            </c:strRef>
          </c:tx>
          <c:spPr>
            <a:pattFill prst="ltDnDiag">
              <a:fgClr>
                <a:schemeClr val="accent2"/>
              </a:fgClr>
              <a:bgClr>
                <a:schemeClr val="accent2">
                  <a:lumMod val="20000"/>
                  <a:lumOff val="80000"/>
                </a:schemeClr>
              </a:bgClr>
            </a:pattFill>
            <a:ln>
              <a:solidFill>
                <a:schemeClr val="accent2"/>
              </a:solidFill>
            </a:ln>
            <a:effectLst/>
            <a:sp3d>
              <a:contourClr>
                <a:schemeClr val="accent2"/>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Analysis!$B$57:$B$60</c:f>
              <c:strCache>
                <c:ptCount val="3"/>
                <c:pt idx="0">
                  <c:v>A</c:v>
                </c:pt>
                <c:pt idx="1">
                  <c:v>B</c:v>
                </c:pt>
                <c:pt idx="2">
                  <c:v>C</c:v>
                </c:pt>
              </c:strCache>
            </c:strRef>
          </c:cat>
          <c:val>
            <c:numRef>
              <c:f>Analysis!$D$57:$D$60</c:f>
              <c:numCache>
                <c:formatCode>0%</c:formatCode>
                <c:ptCount val="3"/>
                <c:pt idx="0">
                  <c:v>0.15378956234432342</c:v>
                </c:pt>
                <c:pt idx="1">
                  <c:v>0.15455439079681521</c:v>
                </c:pt>
                <c:pt idx="2">
                  <c:v>0.194992513546317</c:v>
                </c:pt>
              </c:numCache>
            </c:numRef>
          </c:val>
          <c:extLst>
            <c:ext xmlns:c16="http://schemas.microsoft.com/office/drawing/2014/chart" uri="{C3380CC4-5D6E-409C-BE32-E72D297353CC}">
              <c16:uniqueId val="{00000000-205C-4436-8147-21A2CC334F64}"/>
            </c:ext>
          </c:extLst>
        </c:ser>
        <c:ser>
          <c:idx val="2"/>
          <c:order val="2"/>
          <c:tx>
            <c:strRef>
              <c:f>Analysis!$E$55:$E$56</c:f>
              <c:strCache>
                <c:ptCount val="1"/>
                <c:pt idx="0">
                  <c:v>Food and beverages</c:v>
                </c:pt>
              </c:strCache>
            </c:strRef>
          </c:tx>
          <c:spPr>
            <a:pattFill prst="ltDnDiag">
              <a:fgClr>
                <a:schemeClr val="accent3"/>
              </a:fgClr>
              <a:bgClr>
                <a:schemeClr val="accent3">
                  <a:lumMod val="20000"/>
                  <a:lumOff val="80000"/>
                </a:schemeClr>
              </a:bgClr>
            </a:pattFill>
            <a:ln>
              <a:solidFill>
                <a:schemeClr val="accent3"/>
              </a:solidFill>
            </a:ln>
            <a:effectLst/>
            <a:sp3d>
              <a:contourClr>
                <a:schemeClr val="accent3"/>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Analysis!$B$57:$B$60</c:f>
              <c:strCache>
                <c:ptCount val="3"/>
                <c:pt idx="0">
                  <c:v>A</c:v>
                </c:pt>
                <c:pt idx="1">
                  <c:v>B</c:v>
                </c:pt>
                <c:pt idx="2">
                  <c:v>C</c:v>
                </c:pt>
              </c:strCache>
            </c:strRef>
          </c:cat>
          <c:val>
            <c:numRef>
              <c:f>Analysis!$E$57:$E$60</c:f>
              <c:numCache>
                <c:formatCode>0%</c:formatCode>
                <c:ptCount val="3"/>
                <c:pt idx="0">
                  <c:v>0.16161055200838495</c:v>
                </c:pt>
                <c:pt idx="1">
                  <c:v>0.1432695106536799</c:v>
                </c:pt>
                <c:pt idx="2">
                  <c:v>0.21495100876485332</c:v>
                </c:pt>
              </c:numCache>
            </c:numRef>
          </c:val>
          <c:extLst>
            <c:ext xmlns:c16="http://schemas.microsoft.com/office/drawing/2014/chart" uri="{C3380CC4-5D6E-409C-BE32-E72D297353CC}">
              <c16:uniqueId val="{00000001-205C-4436-8147-21A2CC334F64}"/>
            </c:ext>
          </c:extLst>
        </c:ser>
        <c:ser>
          <c:idx val="3"/>
          <c:order val="3"/>
          <c:tx>
            <c:strRef>
              <c:f>Analysis!$F$55:$F$56</c:f>
              <c:strCache>
                <c:ptCount val="1"/>
                <c:pt idx="0">
                  <c:v>Health and beauty</c:v>
                </c:pt>
              </c:strCache>
            </c:strRef>
          </c:tx>
          <c:spPr>
            <a:pattFill prst="ltDnDiag">
              <a:fgClr>
                <a:schemeClr val="accent4"/>
              </a:fgClr>
              <a:bgClr>
                <a:schemeClr val="accent4">
                  <a:lumMod val="20000"/>
                  <a:lumOff val="80000"/>
                </a:schemeClr>
              </a:bgClr>
            </a:pattFill>
            <a:ln>
              <a:solidFill>
                <a:schemeClr val="accent4"/>
              </a:solidFill>
            </a:ln>
            <a:effectLst/>
            <a:sp3d>
              <a:contourClr>
                <a:schemeClr val="accent4"/>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Analysis!$B$57:$B$60</c:f>
              <c:strCache>
                <c:ptCount val="3"/>
                <c:pt idx="0">
                  <c:v>A</c:v>
                </c:pt>
                <c:pt idx="1">
                  <c:v>B</c:v>
                </c:pt>
                <c:pt idx="2">
                  <c:v>C</c:v>
                </c:pt>
              </c:strCache>
            </c:strRef>
          </c:cat>
          <c:val>
            <c:numRef>
              <c:f>Analysis!$F$57:$F$60</c:f>
              <c:numCache>
                <c:formatCode>0%</c:formatCode>
                <c:ptCount val="3"/>
                <c:pt idx="0">
                  <c:v>0.11862249576615172</c:v>
                </c:pt>
                <c:pt idx="1">
                  <c:v>0.18814593223851461</c:v>
                </c:pt>
                <c:pt idx="2">
                  <c:v>0.1502715056180928</c:v>
                </c:pt>
              </c:numCache>
            </c:numRef>
          </c:val>
          <c:extLst>
            <c:ext xmlns:c16="http://schemas.microsoft.com/office/drawing/2014/chart" uri="{C3380CC4-5D6E-409C-BE32-E72D297353CC}">
              <c16:uniqueId val="{00000002-205C-4436-8147-21A2CC334F64}"/>
            </c:ext>
          </c:extLst>
        </c:ser>
        <c:ser>
          <c:idx val="4"/>
          <c:order val="4"/>
          <c:tx>
            <c:strRef>
              <c:f>Analysis!$G$55:$G$56</c:f>
              <c:strCache>
                <c:ptCount val="1"/>
                <c:pt idx="0">
                  <c:v>Home and lifestyle</c:v>
                </c:pt>
              </c:strCache>
            </c:strRef>
          </c:tx>
          <c:spPr>
            <a:pattFill prst="ltDnDiag">
              <a:fgClr>
                <a:schemeClr val="accent5"/>
              </a:fgClr>
              <a:bgClr>
                <a:schemeClr val="accent5">
                  <a:lumMod val="20000"/>
                  <a:lumOff val="80000"/>
                </a:schemeClr>
              </a:bgClr>
            </a:pattFill>
            <a:ln>
              <a:solidFill>
                <a:schemeClr val="accent5"/>
              </a:solidFill>
            </a:ln>
            <a:effectLst/>
            <a:sp3d>
              <a:contourClr>
                <a:schemeClr val="accent5"/>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Analysis!$B$57:$B$60</c:f>
              <c:strCache>
                <c:ptCount val="3"/>
                <c:pt idx="0">
                  <c:v>A</c:v>
                </c:pt>
                <c:pt idx="1">
                  <c:v>B</c:v>
                </c:pt>
                <c:pt idx="2">
                  <c:v>C</c:v>
                </c:pt>
              </c:strCache>
            </c:strRef>
          </c:cat>
          <c:val>
            <c:numRef>
              <c:f>Analysis!$G$57:$G$60</c:f>
              <c:numCache>
                <c:formatCode>0%</c:formatCode>
                <c:ptCount val="3"/>
                <c:pt idx="0">
                  <c:v>0.21108396698107562</c:v>
                </c:pt>
                <c:pt idx="1">
                  <c:v>0.16524999248571101</c:v>
                </c:pt>
                <c:pt idx="2">
                  <c:v>0.12567346982575039</c:v>
                </c:pt>
              </c:numCache>
            </c:numRef>
          </c:val>
          <c:extLst>
            <c:ext xmlns:c16="http://schemas.microsoft.com/office/drawing/2014/chart" uri="{C3380CC4-5D6E-409C-BE32-E72D297353CC}">
              <c16:uniqueId val="{00000003-205C-4436-8147-21A2CC334F64}"/>
            </c:ext>
          </c:extLst>
        </c:ser>
        <c:ser>
          <c:idx val="5"/>
          <c:order val="5"/>
          <c:tx>
            <c:strRef>
              <c:f>Analysis!$H$55:$H$56</c:f>
              <c:strCache>
                <c:ptCount val="1"/>
                <c:pt idx="0">
                  <c:v>Sports and travel</c:v>
                </c:pt>
              </c:strCache>
            </c:strRef>
          </c:tx>
          <c:spPr>
            <a:pattFill prst="ltDnDiag">
              <a:fgClr>
                <a:schemeClr val="accent6"/>
              </a:fgClr>
              <a:bgClr>
                <a:schemeClr val="accent6">
                  <a:lumMod val="20000"/>
                  <a:lumOff val="80000"/>
                </a:schemeClr>
              </a:bgClr>
            </a:pattFill>
            <a:ln>
              <a:solidFill>
                <a:schemeClr val="accent6"/>
              </a:solidFill>
            </a:ln>
            <a:effectLst/>
            <a:sp3d>
              <a:contourClr>
                <a:schemeClr val="accent6"/>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Analysis!$B$57:$B$60</c:f>
              <c:strCache>
                <c:ptCount val="3"/>
                <c:pt idx="0">
                  <c:v>A</c:v>
                </c:pt>
                <c:pt idx="1">
                  <c:v>B</c:v>
                </c:pt>
                <c:pt idx="2">
                  <c:v>C</c:v>
                </c:pt>
              </c:strCache>
            </c:strRef>
          </c:cat>
          <c:val>
            <c:numRef>
              <c:f>Analysis!$H$57:$H$60</c:f>
              <c:numCache>
                <c:formatCode>0%</c:formatCode>
                <c:ptCount val="3"/>
                <c:pt idx="0">
                  <c:v>0.18241649637182764</c:v>
                </c:pt>
                <c:pt idx="1">
                  <c:v>0.18821692249525018</c:v>
                </c:pt>
                <c:pt idx="2">
                  <c:v>0.14255324584085646</c:v>
                </c:pt>
              </c:numCache>
            </c:numRef>
          </c:val>
          <c:extLst>
            <c:ext xmlns:c16="http://schemas.microsoft.com/office/drawing/2014/chart" uri="{C3380CC4-5D6E-409C-BE32-E72D297353CC}">
              <c16:uniqueId val="{00000004-205C-4436-8147-21A2CC334F64}"/>
            </c:ext>
          </c:extLst>
        </c:ser>
        <c:dLbls>
          <c:showLegendKey val="0"/>
          <c:showVal val="1"/>
          <c:showCatName val="0"/>
          <c:showSerName val="0"/>
          <c:showPercent val="0"/>
          <c:showBubbleSize val="0"/>
        </c:dLbls>
        <c:gapWidth val="150"/>
        <c:shape val="box"/>
        <c:axId val="1250833808"/>
        <c:axId val="1250825168"/>
        <c:axId val="0"/>
      </c:bar3DChart>
      <c:catAx>
        <c:axId val="1250833808"/>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825168"/>
        <c:crosses val="autoZero"/>
        <c:auto val="1"/>
        <c:lblAlgn val="ctr"/>
        <c:lblOffset val="100"/>
        <c:noMultiLvlLbl val="0"/>
      </c:catAx>
      <c:valAx>
        <c:axId val="1250825168"/>
        <c:scaling>
          <c:orientation val="minMax"/>
        </c:scaling>
        <c:delete val="0"/>
        <c:axPos val="b"/>
        <c:majorGridlines>
          <c:spPr>
            <a:ln>
              <a:solidFill>
                <a:schemeClr val="tx1">
                  <a:lumMod val="15000"/>
                  <a:lumOff val="85000"/>
                </a:schemeClr>
              </a:solidFill>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0833808"/>
        <c:crosses val="autoZero"/>
        <c:crossBetween val="between"/>
      </c:valAx>
      <c:spPr>
        <a:noFill/>
        <a:ln>
          <a:noFill/>
        </a:ln>
        <a:effectLst/>
      </c:spPr>
    </c:plotArea>
    <c:legend>
      <c:legendPos val="r"/>
      <c:layout>
        <c:manualLayout>
          <c:xMode val="edge"/>
          <c:yMode val="edge"/>
          <c:x val="0.7262162825054429"/>
          <c:y val="0.19211624443238604"/>
          <c:w val="0.22308542270257209"/>
          <c:h val="0.4972159663541967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 infinity Sachin EXCEL B.Analyst  (1).xlsx]Analysis!PivotTable4</c:name>
    <c:fmtId val="10"/>
  </c:pivotSource>
  <c:chart>
    <c:autoTitleDeleted val="0"/>
    <c:pivotFmts>
      <c:pivotFmt>
        <c:idx val="0"/>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ymbol val="circle"/>
          <c:size val="6"/>
          <c:spPr>
            <a:solidFill>
              <a:schemeClr val="accent1">
                <a:alpha val="70000"/>
              </a:schemeClr>
            </a:solidFill>
            <a:ln>
              <a:solidFill>
                <a:schemeClr val="accent1">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ymbol val="circle"/>
          <c:size val="6"/>
          <c:spPr>
            <a:solidFill>
              <a:schemeClr val="accent2">
                <a:alpha val="70000"/>
              </a:schemeClr>
            </a:solidFill>
            <a:ln>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ymbol val="circle"/>
          <c:size val="6"/>
          <c:spPr>
            <a:solidFill>
              <a:schemeClr val="accent3">
                <a:alpha val="70000"/>
              </a:schemeClr>
            </a:solidFill>
            <a:ln>
              <a:solidFill>
                <a:schemeClr val="accent3">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lt1">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2047445336125666E-2"/>
          <c:y val="0.22201583881255929"/>
          <c:w val="0.60390959530969257"/>
          <c:h val="0.65080203697198191"/>
        </c:manualLayout>
      </c:layout>
      <c:bar3DChart>
        <c:barDir val="col"/>
        <c:grouping val="standard"/>
        <c:varyColors val="0"/>
        <c:ser>
          <c:idx val="0"/>
          <c:order val="0"/>
          <c:tx>
            <c:strRef>
              <c:f>Analysis!$C$30:$C$31</c:f>
              <c:strCache>
                <c:ptCount val="1"/>
                <c:pt idx="0">
                  <c:v>Cash</c:v>
                </c:pt>
              </c:strCache>
            </c:strRef>
          </c:tx>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invertIfNegative val="0"/>
          <c:cat>
            <c:strRef>
              <c:f>Analysis!$B$32:$B$35</c:f>
              <c:strCache>
                <c:ptCount val="3"/>
                <c:pt idx="0">
                  <c:v>A</c:v>
                </c:pt>
                <c:pt idx="1">
                  <c:v>B</c:v>
                </c:pt>
                <c:pt idx="2">
                  <c:v>C</c:v>
                </c:pt>
              </c:strCache>
            </c:strRef>
          </c:cat>
          <c:val>
            <c:numRef>
              <c:f>Analysis!$C$32:$C$35</c:f>
              <c:numCache>
                <c:formatCode>0%</c:formatCode>
                <c:ptCount val="3"/>
                <c:pt idx="0">
                  <c:v>0.31808976598626842</c:v>
                </c:pt>
                <c:pt idx="1">
                  <c:v>0.33277058559249773</c:v>
                </c:pt>
                <c:pt idx="2">
                  <c:v>0.38967497100999371</c:v>
                </c:pt>
              </c:numCache>
            </c:numRef>
          </c:val>
          <c:extLst>
            <c:ext xmlns:c16="http://schemas.microsoft.com/office/drawing/2014/chart" uri="{C3380CC4-5D6E-409C-BE32-E72D297353CC}">
              <c16:uniqueId val="{00000000-5292-47B1-90F0-AE2CA9F5E0B4}"/>
            </c:ext>
          </c:extLst>
        </c:ser>
        <c:ser>
          <c:idx val="1"/>
          <c:order val="1"/>
          <c:tx>
            <c:strRef>
              <c:f>Analysis!$D$30:$D$31</c:f>
              <c:strCache>
                <c:ptCount val="1"/>
                <c:pt idx="0">
                  <c:v>Credit card</c:v>
                </c:pt>
              </c:strCache>
            </c:strRef>
          </c:tx>
          <c:spPr>
            <a:solidFill>
              <a:schemeClr val="accent2"/>
            </a:solidFill>
            <a:ln>
              <a:solidFill>
                <a:schemeClr val="accent2">
                  <a:lumMod val="75000"/>
                </a:schemeClr>
              </a:solidFill>
            </a:ln>
            <a:effectLst/>
            <a:scene3d>
              <a:camera prst="orthographicFront"/>
              <a:lightRig rig="threePt" dir="t"/>
            </a:scene3d>
            <a:sp3d prstMaterial="translucentPowder">
              <a:contourClr>
                <a:schemeClr val="accent2">
                  <a:lumMod val="75000"/>
                </a:schemeClr>
              </a:contourClr>
            </a:sp3d>
          </c:spPr>
          <c:invertIfNegative val="0"/>
          <c:cat>
            <c:strRef>
              <c:f>Analysis!$B$32:$B$35</c:f>
              <c:strCache>
                <c:ptCount val="3"/>
                <c:pt idx="0">
                  <c:v>A</c:v>
                </c:pt>
                <c:pt idx="1">
                  <c:v>B</c:v>
                </c:pt>
                <c:pt idx="2">
                  <c:v>C</c:v>
                </c:pt>
              </c:strCache>
            </c:strRef>
          </c:cat>
          <c:val>
            <c:numRef>
              <c:f>Analysis!$D$32:$D$35</c:f>
              <c:numCache>
                <c:formatCode>0%</c:formatCode>
                <c:ptCount val="3"/>
                <c:pt idx="0">
                  <c:v>0.31162556537408709</c:v>
                </c:pt>
                <c:pt idx="1">
                  <c:v>0.35165419162860762</c:v>
                </c:pt>
                <c:pt idx="2">
                  <c:v>0.27428615166082276</c:v>
                </c:pt>
              </c:numCache>
            </c:numRef>
          </c:val>
          <c:extLst>
            <c:ext xmlns:c16="http://schemas.microsoft.com/office/drawing/2014/chart" uri="{C3380CC4-5D6E-409C-BE32-E72D297353CC}">
              <c16:uniqueId val="{00000001-5292-47B1-90F0-AE2CA9F5E0B4}"/>
            </c:ext>
          </c:extLst>
        </c:ser>
        <c:ser>
          <c:idx val="2"/>
          <c:order val="2"/>
          <c:tx>
            <c:strRef>
              <c:f>Analysis!$E$30:$E$31</c:f>
              <c:strCache>
                <c:ptCount val="1"/>
                <c:pt idx="0">
                  <c:v>Ewallet</c:v>
                </c:pt>
              </c:strCache>
            </c:strRef>
          </c:tx>
          <c:spPr>
            <a:solidFill>
              <a:schemeClr val="accent3"/>
            </a:solidFill>
            <a:ln>
              <a:solidFill>
                <a:schemeClr val="accent3">
                  <a:lumMod val="75000"/>
                </a:schemeClr>
              </a:solidFill>
            </a:ln>
            <a:effectLst/>
            <a:scene3d>
              <a:camera prst="orthographicFront"/>
              <a:lightRig rig="threePt" dir="t"/>
            </a:scene3d>
            <a:sp3d prstMaterial="translucentPowder">
              <a:contourClr>
                <a:schemeClr val="accent3">
                  <a:lumMod val="75000"/>
                </a:schemeClr>
              </a:contourClr>
            </a:sp3d>
          </c:spPr>
          <c:invertIfNegative val="0"/>
          <c:cat>
            <c:strRef>
              <c:f>Analysis!$B$32:$B$35</c:f>
              <c:strCache>
                <c:ptCount val="3"/>
                <c:pt idx="0">
                  <c:v>A</c:v>
                </c:pt>
                <c:pt idx="1">
                  <c:v>B</c:v>
                </c:pt>
                <c:pt idx="2">
                  <c:v>C</c:v>
                </c:pt>
              </c:strCache>
            </c:strRef>
          </c:cat>
          <c:val>
            <c:numRef>
              <c:f>Analysis!$E$32:$E$35</c:f>
              <c:numCache>
                <c:formatCode>0%</c:formatCode>
                <c:ptCount val="3"/>
                <c:pt idx="0">
                  <c:v>0.37028466863964449</c:v>
                </c:pt>
                <c:pt idx="1">
                  <c:v>0.31557522277889466</c:v>
                </c:pt>
                <c:pt idx="2">
                  <c:v>0.33603887732918353</c:v>
                </c:pt>
              </c:numCache>
            </c:numRef>
          </c:val>
          <c:extLst>
            <c:ext xmlns:c16="http://schemas.microsoft.com/office/drawing/2014/chart" uri="{C3380CC4-5D6E-409C-BE32-E72D297353CC}">
              <c16:uniqueId val="{00000002-5292-47B1-90F0-AE2CA9F5E0B4}"/>
            </c:ext>
          </c:extLst>
        </c:ser>
        <c:dLbls>
          <c:showLegendKey val="0"/>
          <c:showVal val="0"/>
          <c:showCatName val="0"/>
          <c:showSerName val="0"/>
          <c:showPercent val="0"/>
          <c:showBubbleSize val="0"/>
        </c:dLbls>
        <c:gapWidth val="150"/>
        <c:shape val="box"/>
        <c:axId val="2032826528"/>
        <c:axId val="2032830848"/>
        <c:axId val="26592832"/>
      </c:bar3DChart>
      <c:catAx>
        <c:axId val="203282652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r>
                  <a:rPr lang="en-IN" sz="1600">
                    <a:solidFill>
                      <a:schemeClr val="bg1"/>
                    </a:solidFill>
                    <a:latin typeface="Cambria" panose="02040503050406030204" pitchFamily="18" charset="0"/>
                    <a:ea typeface="Cambria" panose="02040503050406030204" pitchFamily="18" charset="0"/>
                  </a:rPr>
                  <a:t>Payment</a:t>
                </a:r>
                <a:r>
                  <a:rPr lang="en-IN" sz="1600" baseline="0">
                    <a:solidFill>
                      <a:schemeClr val="bg1"/>
                    </a:solidFill>
                    <a:latin typeface="Cambria" panose="02040503050406030204" pitchFamily="18" charset="0"/>
                    <a:ea typeface="Cambria" panose="02040503050406030204" pitchFamily="18" charset="0"/>
                  </a:rPr>
                  <a:t> Mode</a:t>
                </a:r>
                <a:endParaRPr lang="en-IN" sz="1600">
                  <a:solidFill>
                    <a:schemeClr val="bg1"/>
                  </a:solidFill>
                  <a:latin typeface="Cambria" panose="02040503050406030204" pitchFamily="18" charset="0"/>
                  <a:ea typeface="Cambria" panose="02040503050406030204" pitchFamily="18" charset="0"/>
                </a:endParaRPr>
              </a:p>
            </c:rich>
          </c:tx>
          <c:layout>
            <c:manualLayout>
              <c:xMode val="edge"/>
              <c:yMode val="edge"/>
              <c:x val="0.32312074073948155"/>
              <c:y val="6.122671962867583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32830848"/>
        <c:crosses val="autoZero"/>
        <c:auto val="1"/>
        <c:lblAlgn val="ctr"/>
        <c:lblOffset val="100"/>
        <c:noMultiLvlLbl val="0"/>
      </c:catAx>
      <c:valAx>
        <c:axId val="2032830848"/>
        <c:scaling>
          <c:orientation val="minMax"/>
        </c:scaling>
        <c:delete val="0"/>
        <c:axPos val="l"/>
        <c:majorGridlines>
          <c:spPr>
            <a:ln w="9525" cap="flat" cmpd="sng" algn="ctr">
              <a:solidFill>
                <a:schemeClr val="tx1">
                  <a:lumMod val="5000"/>
                  <a:lumOff val="9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32826528"/>
        <c:crosses val="autoZero"/>
        <c:crossBetween val="between"/>
      </c:valAx>
      <c:serAx>
        <c:axId val="26592832"/>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32830848"/>
        <c:crosses val="autoZero"/>
      </c:serAx>
      <c:spPr>
        <a:noFill/>
        <a:ln>
          <a:noFill/>
        </a:ln>
        <a:effectLst/>
      </c:spPr>
    </c:plotArea>
    <c:legend>
      <c:legendPos val="r"/>
      <c:layout>
        <c:manualLayout>
          <c:xMode val="edge"/>
          <c:yMode val="edge"/>
          <c:x val="0.77969859436965916"/>
          <c:y val="0.40037328811646478"/>
          <c:w val="0.20411005359719997"/>
          <c:h val="0.3651512238705234"/>
        </c:manualLayout>
      </c:layout>
      <c:overlay val="0"/>
      <c:spPr>
        <a:noFill/>
        <a:ln>
          <a:noFill/>
        </a:ln>
        <a:effectLst/>
      </c:spPr>
      <c:txPr>
        <a:bodyPr rot="0" spcFirstLastPara="1" vertOverflow="ellipsis" vert="horz" wrap="square" anchor="ctr" anchorCtr="1"/>
        <a:lstStyle/>
        <a:p>
          <a:pPr>
            <a:defRPr sz="900" b="1" i="1"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[Board infinity Sachin EXCEL B.Analyst  (1).xlsx]Analysis!PivotTable4</c:name>
    <c:fmtId val="7"/>
  </c:pivotSource>
  <c:chart>
    <c:autoTitleDeleted val="0"/>
    <c:pivotFmts>
      <c:pivotFmt>
        <c:idx val="0"/>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ymbol val="circle"/>
          <c:size val="6"/>
          <c:spPr>
            <a:solidFill>
              <a:schemeClr val="accent1">
                <a:alpha val="70000"/>
              </a:schemeClr>
            </a:solidFill>
            <a:ln>
              <a:solidFill>
                <a:schemeClr val="accent1">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ymbol val="circle"/>
          <c:size val="6"/>
          <c:spPr>
            <a:solidFill>
              <a:schemeClr val="accent2">
                <a:alpha val="70000"/>
              </a:schemeClr>
            </a:solidFill>
            <a:ln>
              <a:solidFill>
                <a:schemeClr val="accent2">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ymbol val="circle"/>
          <c:size val="6"/>
          <c:spPr>
            <a:solidFill>
              <a:schemeClr val="accent3">
                <a:alpha val="70000"/>
              </a:schemeClr>
            </a:solidFill>
            <a:ln>
              <a:solidFill>
                <a:schemeClr val="accent3">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lt1">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2047445336125666E-2"/>
          <c:y val="0.22201583881255929"/>
          <c:w val="0.60390959530969257"/>
          <c:h val="0.65080203697198191"/>
        </c:manualLayout>
      </c:layout>
      <c:bar3DChart>
        <c:barDir val="col"/>
        <c:grouping val="standard"/>
        <c:varyColors val="0"/>
        <c:ser>
          <c:idx val="0"/>
          <c:order val="0"/>
          <c:tx>
            <c:strRef>
              <c:f>Analysis!$C$30:$C$31</c:f>
              <c:strCache>
                <c:ptCount val="1"/>
                <c:pt idx="0">
                  <c:v>Cash</c:v>
                </c:pt>
              </c:strCache>
            </c:strRef>
          </c:tx>
          <c:spPr>
            <a:solidFill>
              <a:schemeClr val="accent1"/>
            </a:solidFill>
            <a:ln>
              <a:solidFill>
                <a:schemeClr val="accent1">
                  <a:lumMod val="75000"/>
                </a:schemeClr>
              </a:solidFill>
            </a:ln>
            <a:effectLst/>
            <a:scene3d>
              <a:camera prst="orthographicFront"/>
              <a:lightRig rig="threePt" dir="t"/>
            </a:scene3d>
            <a:sp3d prstMaterial="translucentPowder">
              <a:contourClr>
                <a:schemeClr val="accent1">
                  <a:lumMod val="75000"/>
                </a:schemeClr>
              </a:contourClr>
            </a:sp3d>
          </c:spPr>
          <c:invertIfNegative val="0"/>
          <c:cat>
            <c:strRef>
              <c:f>Analysis!$B$32:$B$35</c:f>
              <c:strCache>
                <c:ptCount val="3"/>
                <c:pt idx="0">
                  <c:v>A</c:v>
                </c:pt>
                <c:pt idx="1">
                  <c:v>B</c:v>
                </c:pt>
                <c:pt idx="2">
                  <c:v>C</c:v>
                </c:pt>
              </c:strCache>
            </c:strRef>
          </c:cat>
          <c:val>
            <c:numRef>
              <c:f>Analysis!$C$32:$C$35</c:f>
              <c:numCache>
                <c:formatCode>0%</c:formatCode>
                <c:ptCount val="3"/>
                <c:pt idx="0">
                  <c:v>0.31808976598626842</c:v>
                </c:pt>
                <c:pt idx="1">
                  <c:v>0.33277058559249773</c:v>
                </c:pt>
                <c:pt idx="2">
                  <c:v>0.38967497100999371</c:v>
                </c:pt>
              </c:numCache>
            </c:numRef>
          </c:val>
          <c:extLst>
            <c:ext xmlns:c16="http://schemas.microsoft.com/office/drawing/2014/chart" uri="{C3380CC4-5D6E-409C-BE32-E72D297353CC}">
              <c16:uniqueId val="{00000000-994F-4CAF-AC5D-1383327BB9B9}"/>
            </c:ext>
          </c:extLst>
        </c:ser>
        <c:ser>
          <c:idx val="1"/>
          <c:order val="1"/>
          <c:tx>
            <c:strRef>
              <c:f>Analysis!$D$30:$D$31</c:f>
              <c:strCache>
                <c:ptCount val="1"/>
                <c:pt idx="0">
                  <c:v>Credit card</c:v>
                </c:pt>
              </c:strCache>
            </c:strRef>
          </c:tx>
          <c:spPr>
            <a:solidFill>
              <a:schemeClr val="accent2"/>
            </a:solidFill>
            <a:ln>
              <a:solidFill>
                <a:schemeClr val="accent2">
                  <a:lumMod val="75000"/>
                </a:schemeClr>
              </a:solidFill>
            </a:ln>
            <a:effectLst/>
            <a:scene3d>
              <a:camera prst="orthographicFront"/>
              <a:lightRig rig="threePt" dir="t"/>
            </a:scene3d>
            <a:sp3d prstMaterial="translucentPowder">
              <a:contourClr>
                <a:schemeClr val="accent2">
                  <a:lumMod val="75000"/>
                </a:schemeClr>
              </a:contourClr>
            </a:sp3d>
          </c:spPr>
          <c:invertIfNegative val="0"/>
          <c:cat>
            <c:strRef>
              <c:f>Analysis!$B$32:$B$35</c:f>
              <c:strCache>
                <c:ptCount val="3"/>
                <c:pt idx="0">
                  <c:v>A</c:v>
                </c:pt>
                <c:pt idx="1">
                  <c:v>B</c:v>
                </c:pt>
                <c:pt idx="2">
                  <c:v>C</c:v>
                </c:pt>
              </c:strCache>
            </c:strRef>
          </c:cat>
          <c:val>
            <c:numRef>
              <c:f>Analysis!$D$32:$D$35</c:f>
              <c:numCache>
                <c:formatCode>0%</c:formatCode>
                <c:ptCount val="3"/>
                <c:pt idx="0">
                  <c:v>0.31162556537408709</c:v>
                </c:pt>
                <c:pt idx="1">
                  <c:v>0.35165419162860762</c:v>
                </c:pt>
                <c:pt idx="2">
                  <c:v>0.27428615166082276</c:v>
                </c:pt>
              </c:numCache>
            </c:numRef>
          </c:val>
          <c:extLst>
            <c:ext xmlns:c16="http://schemas.microsoft.com/office/drawing/2014/chart" uri="{C3380CC4-5D6E-409C-BE32-E72D297353CC}">
              <c16:uniqueId val="{00000001-994F-4CAF-AC5D-1383327BB9B9}"/>
            </c:ext>
          </c:extLst>
        </c:ser>
        <c:ser>
          <c:idx val="2"/>
          <c:order val="2"/>
          <c:tx>
            <c:strRef>
              <c:f>Analysis!$E$30:$E$31</c:f>
              <c:strCache>
                <c:ptCount val="1"/>
                <c:pt idx="0">
                  <c:v>Ewallet</c:v>
                </c:pt>
              </c:strCache>
            </c:strRef>
          </c:tx>
          <c:spPr>
            <a:solidFill>
              <a:schemeClr val="accent3"/>
            </a:solidFill>
            <a:ln>
              <a:solidFill>
                <a:schemeClr val="accent3">
                  <a:lumMod val="75000"/>
                </a:schemeClr>
              </a:solidFill>
            </a:ln>
            <a:effectLst/>
            <a:scene3d>
              <a:camera prst="orthographicFront"/>
              <a:lightRig rig="threePt" dir="t"/>
            </a:scene3d>
            <a:sp3d prstMaterial="translucentPowder">
              <a:contourClr>
                <a:schemeClr val="accent3">
                  <a:lumMod val="75000"/>
                </a:schemeClr>
              </a:contourClr>
            </a:sp3d>
          </c:spPr>
          <c:invertIfNegative val="0"/>
          <c:cat>
            <c:strRef>
              <c:f>Analysis!$B$32:$B$35</c:f>
              <c:strCache>
                <c:ptCount val="3"/>
                <c:pt idx="0">
                  <c:v>A</c:v>
                </c:pt>
                <c:pt idx="1">
                  <c:v>B</c:v>
                </c:pt>
                <c:pt idx="2">
                  <c:v>C</c:v>
                </c:pt>
              </c:strCache>
            </c:strRef>
          </c:cat>
          <c:val>
            <c:numRef>
              <c:f>Analysis!$E$32:$E$35</c:f>
              <c:numCache>
                <c:formatCode>0%</c:formatCode>
                <c:ptCount val="3"/>
                <c:pt idx="0">
                  <c:v>0.37028466863964449</c:v>
                </c:pt>
                <c:pt idx="1">
                  <c:v>0.31557522277889466</c:v>
                </c:pt>
                <c:pt idx="2">
                  <c:v>0.33603887732918353</c:v>
                </c:pt>
              </c:numCache>
            </c:numRef>
          </c:val>
          <c:extLst>
            <c:ext xmlns:c16="http://schemas.microsoft.com/office/drawing/2014/chart" uri="{C3380CC4-5D6E-409C-BE32-E72D297353CC}">
              <c16:uniqueId val="{00000002-994F-4CAF-AC5D-1383327BB9B9}"/>
            </c:ext>
          </c:extLst>
        </c:ser>
        <c:dLbls>
          <c:showLegendKey val="0"/>
          <c:showVal val="0"/>
          <c:showCatName val="0"/>
          <c:showSerName val="0"/>
          <c:showPercent val="0"/>
          <c:showBubbleSize val="0"/>
        </c:dLbls>
        <c:gapWidth val="150"/>
        <c:shape val="box"/>
        <c:axId val="2032826528"/>
        <c:axId val="2032830848"/>
        <c:axId val="26592832"/>
      </c:bar3DChart>
      <c:catAx>
        <c:axId val="203282652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r>
                  <a:rPr lang="en-IN" sz="1600">
                    <a:solidFill>
                      <a:schemeClr val="bg1"/>
                    </a:solidFill>
                    <a:latin typeface="Cambria" panose="02040503050406030204" pitchFamily="18" charset="0"/>
                    <a:ea typeface="Cambria" panose="02040503050406030204" pitchFamily="18" charset="0"/>
                  </a:rPr>
                  <a:t>Payment</a:t>
                </a:r>
                <a:r>
                  <a:rPr lang="en-IN" sz="1600" baseline="0">
                    <a:solidFill>
                      <a:schemeClr val="bg1"/>
                    </a:solidFill>
                    <a:latin typeface="Cambria" panose="02040503050406030204" pitchFamily="18" charset="0"/>
                    <a:ea typeface="Cambria" panose="02040503050406030204" pitchFamily="18" charset="0"/>
                  </a:rPr>
                  <a:t> Mode</a:t>
                </a:r>
                <a:endParaRPr lang="en-IN" sz="1600">
                  <a:solidFill>
                    <a:schemeClr val="bg1"/>
                  </a:solidFill>
                  <a:latin typeface="Cambria" panose="02040503050406030204" pitchFamily="18" charset="0"/>
                  <a:ea typeface="Cambria" panose="02040503050406030204" pitchFamily="18" charset="0"/>
                </a:endParaRPr>
              </a:p>
            </c:rich>
          </c:tx>
          <c:layout>
            <c:manualLayout>
              <c:xMode val="edge"/>
              <c:yMode val="edge"/>
              <c:x val="0.32312074073948155"/>
              <c:y val="6.122671962867583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32830848"/>
        <c:crosses val="autoZero"/>
        <c:auto val="1"/>
        <c:lblAlgn val="ctr"/>
        <c:lblOffset val="100"/>
        <c:noMultiLvlLbl val="0"/>
      </c:catAx>
      <c:valAx>
        <c:axId val="2032830848"/>
        <c:scaling>
          <c:orientation val="minMax"/>
        </c:scaling>
        <c:delete val="0"/>
        <c:axPos val="l"/>
        <c:majorGridlines>
          <c:spPr>
            <a:ln w="9525" cap="flat" cmpd="sng" algn="ctr">
              <a:solidFill>
                <a:schemeClr val="tx1">
                  <a:lumMod val="5000"/>
                  <a:lumOff val="9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32826528"/>
        <c:crosses val="autoZero"/>
        <c:crossBetween val="between"/>
      </c:valAx>
      <c:serAx>
        <c:axId val="26592832"/>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32830848"/>
        <c:crosses val="autoZero"/>
      </c:serAx>
      <c:spPr>
        <a:noFill/>
        <a:ln>
          <a:noFill/>
        </a:ln>
        <a:effectLst/>
      </c:spPr>
    </c:plotArea>
    <c:legend>
      <c:legendPos val="r"/>
      <c:layout>
        <c:manualLayout>
          <c:xMode val="edge"/>
          <c:yMode val="edge"/>
          <c:x val="0.77969859436965916"/>
          <c:y val="0.40037328811646478"/>
          <c:w val="0.20411005359719997"/>
          <c:h val="0.3651512238705234"/>
        </c:manualLayout>
      </c:layout>
      <c:overlay val="0"/>
      <c:spPr>
        <a:noFill/>
        <a:ln>
          <a:noFill/>
        </a:ln>
        <a:effectLst/>
      </c:spPr>
      <c:txPr>
        <a:bodyPr rot="0" spcFirstLastPara="1" vertOverflow="ellipsis" vert="horz" wrap="square" anchor="ctr" anchorCtr="1"/>
        <a:lstStyle/>
        <a:p>
          <a:pPr>
            <a:defRPr sz="900" b="1" i="1"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92">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lumMod val="75000"/>
          </a:schemeClr>
        </a:solidFill>
      </a:ln>
    </cs:spPr>
  </cs:dataPoint>
  <cs:dataPoint3D>
    <cs:lnRef idx="0">
      <cs:styleClr val="auto"/>
    </cs:lnRef>
    <cs:fillRef idx="0">
      <cs:styleClr val="auto"/>
    </cs:fillRef>
    <cs:effectRef idx="0"/>
    <cs:fontRef idx="minor">
      <a:schemeClr val="tx1"/>
    </cs:fontRef>
    <cs:spPr>
      <a:solidFill>
        <a:schemeClr val="phClr"/>
      </a:solidFill>
      <a:ln>
        <a:solidFill>
          <a:schemeClr val="phClr">
            <a:lumMod val="75000"/>
          </a:schemeClr>
        </a:solidFill>
      </a:ln>
      <a:scene3d>
        <a:camera prst="orthographicFront"/>
        <a:lightRig rig="threePt" dir="t"/>
      </a:scene3d>
      <a:sp3d prstMaterial="translucentPowder"/>
    </cs:spPr>
  </cs:dataPoint3D>
  <cs:dataPointLine>
    <cs:lnRef idx="0">
      <cs:styleClr val="auto"/>
    </cs:lnRef>
    <cs:fillRef idx="0"/>
    <cs:effectRef idx="0"/>
    <cs:fontRef idx="minor">
      <a:schemeClr val="tx1"/>
    </cs:fontRef>
    <cs:spPr>
      <a:ln w="28575" cap="rnd">
        <a:solidFill>
          <a:schemeClr val="phClr">
            <a:alpha val="70000"/>
          </a:schemeClr>
        </a:solidFill>
        <a:round/>
      </a:ln>
    </cs:spPr>
  </cs:dataPointLine>
  <cs:dataPointMarker>
    <cs:lnRef idx="0">
      <cs:styleClr val="auto"/>
    </cs:lnRef>
    <cs:fillRef idx="0">
      <cs:styleClr val="auto"/>
    </cs:fillRef>
    <cs:effectRef idx="0"/>
    <cs:fontRef idx="minor">
      <a:schemeClr val="dk1"/>
    </cs:fontRef>
    <cs:spPr>
      <a:solidFill>
        <a:schemeClr val="phClr">
          <a:alpha val="70000"/>
        </a:schemeClr>
      </a:solidFill>
      <a:ln>
        <a:solidFill>
          <a:schemeClr val="phClr">
            <a:lumMod val="7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tx1"/>
    </cs:fontRef>
    <cs:spPr>
      <a:solidFill>
        <a:schemeClr val="lt1">
          <a:alpha val="27000"/>
        </a:schemeClr>
      </a:solidFill>
      <a:sp3d/>
    </cs:spPr>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0" kern="1200" cap="none"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tx1"/>
    </cs:fontRef>
    <cs:spPr>
      <a:sp3d/>
    </cs:spPr>
  </cs:wall>
</cs:chartStyle>
</file>

<file path=xl/charts/style10.xml><?xml version="1.0" encoding="utf-8"?>
<cs:chartStyle xmlns:cs="http://schemas.microsoft.com/office/drawing/2012/chartStyle" xmlns:a="http://schemas.openxmlformats.org/drawingml/2006/main" id="292">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lumMod val="75000"/>
          </a:schemeClr>
        </a:solidFill>
      </a:ln>
    </cs:spPr>
  </cs:dataPoint>
  <cs:dataPoint3D>
    <cs:lnRef idx="0">
      <cs:styleClr val="auto"/>
    </cs:lnRef>
    <cs:fillRef idx="0">
      <cs:styleClr val="auto"/>
    </cs:fillRef>
    <cs:effectRef idx="0"/>
    <cs:fontRef idx="minor">
      <a:schemeClr val="tx1"/>
    </cs:fontRef>
    <cs:spPr>
      <a:solidFill>
        <a:schemeClr val="phClr"/>
      </a:solidFill>
      <a:ln>
        <a:solidFill>
          <a:schemeClr val="phClr">
            <a:lumMod val="75000"/>
          </a:schemeClr>
        </a:solidFill>
      </a:ln>
      <a:scene3d>
        <a:camera prst="orthographicFront"/>
        <a:lightRig rig="threePt" dir="t"/>
      </a:scene3d>
      <a:sp3d prstMaterial="translucentPowder"/>
    </cs:spPr>
  </cs:dataPoint3D>
  <cs:dataPointLine>
    <cs:lnRef idx="0">
      <cs:styleClr val="auto"/>
    </cs:lnRef>
    <cs:fillRef idx="0"/>
    <cs:effectRef idx="0"/>
    <cs:fontRef idx="minor">
      <a:schemeClr val="tx1"/>
    </cs:fontRef>
    <cs:spPr>
      <a:ln w="28575" cap="rnd">
        <a:solidFill>
          <a:schemeClr val="phClr">
            <a:alpha val="70000"/>
          </a:schemeClr>
        </a:solidFill>
        <a:round/>
      </a:ln>
    </cs:spPr>
  </cs:dataPointLine>
  <cs:dataPointMarker>
    <cs:lnRef idx="0">
      <cs:styleClr val="auto"/>
    </cs:lnRef>
    <cs:fillRef idx="0">
      <cs:styleClr val="auto"/>
    </cs:fillRef>
    <cs:effectRef idx="0"/>
    <cs:fontRef idx="minor">
      <a:schemeClr val="dk1"/>
    </cs:fontRef>
    <cs:spPr>
      <a:solidFill>
        <a:schemeClr val="phClr">
          <a:alpha val="70000"/>
        </a:schemeClr>
      </a:solidFill>
      <a:ln>
        <a:solidFill>
          <a:schemeClr val="phClr">
            <a:lumMod val="7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tx1"/>
    </cs:fontRef>
    <cs:spPr>
      <a:solidFill>
        <a:schemeClr val="lt1">
          <a:alpha val="27000"/>
        </a:schemeClr>
      </a:solidFill>
      <a:sp3d/>
    </cs:spPr>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0" kern="1200" cap="none"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tx1"/>
    </cs:fontRef>
    <cs:spPr>
      <a:sp3d/>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0.xml"/><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8</xdr:col>
      <xdr:colOff>600074</xdr:colOff>
      <xdr:row>1</xdr:row>
      <xdr:rowOff>9524</xdr:rowOff>
    </xdr:from>
    <xdr:to>
      <xdr:col>14</xdr:col>
      <xdr:colOff>371475</xdr:colOff>
      <xdr:row>17</xdr:row>
      <xdr:rowOff>57150</xdr:rowOff>
    </xdr:to>
    <xdr:graphicFrame macro="">
      <xdr:nvGraphicFramePr>
        <xdr:cNvPr id="2" name="Chart 1">
          <a:extLst>
            <a:ext uri="{FF2B5EF4-FFF2-40B4-BE49-F238E27FC236}">
              <a16:creationId xmlns:a16="http://schemas.microsoft.com/office/drawing/2014/main" id="{A53B591F-A667-7A6C-2DEB-4AFF35BAF0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457198</xdr:colOff>
      <xdr:row>18</xdr:row>
      <xdr:rowOff>28575</xdr:rowOff>
    </xdr:from>
    <xdr:to>
      <xdr:col>14</xdr:col>
      <xdr:colOff>266699</xdr:colOff>
      <xdr:row>33</xdr:row>
      <xdr:rowOff>171450</xdr:rowOff>
    </xdr:to>
    <xdr:graphicFrame macro="">
      <xdr:nvGraphicFramePr>
        <xdr:cNvPr id="3" name="Chart 2">
          <a:extLst>
            <a:ext uri="{FF2B5EF4-FFF2-40B4-BE49-F238E27FC236}">
              <a16:creationId xmlns:a16="http://schemas.microsoft.com/office/drawing/2014/main" id="{268A9BA7-99E3-C23F-E8ED-98C8465EE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466724</xdr:colOff>
      <xdr:row>34</xdr:row>
      <xdr:rowOff>57151</xdr:rowOff>
    </xdr:from>
    <xdr:to>
      <xdr:col>13</xdr:col>
      <xdr:colOff>1114425</xdr:colOff>
      <xdr:row>49</xdr:row>
      <xdr:rowOff>66676</xdr:rowOff>
    </xdr:to>
    <xdr:graphicFrame macro="">
      <xdr:nvGraphicFramePr>
        <xdr:cNvPr id="4" name="Chart 3">
          <a:extLst>
            <a:ext uri="{FF2B5EF4-FFF2-40B4-BE49-F238E27FC236}">
              <a16:creationId xmlns:a16="http://schemas.microsoft.com/office/drawing/2014/main" id="{20180247-78B9-74F1-BDC3-67130F0850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171451</xdr:colOff>
      <xdr:row>49</xdr:row>
      <xdr:rowOff>152400</xdr:rowOff>
    </xdr:from>
    <xdr:to>
      <xdr:col>14</xdr:col>
      <xdr:colOff>257176</xdr:colOff>
      <xdr:row>66</xdr:row>
      <xdr:rowOff>152400</xdr:rowOff>
    </xdr:to>
    <xdr:graphicFrame macro="">
      <xdr:nvGraphicFramePr>
        <xdr:cNvPr id="6" name="Chart 5">
          <a:extLst>
            <a:ext uri="{FF2B5EF4-FFF2-40B4-BE49-F238E27FC236}">
              <a16:creationId xmlns:a16="http://schemas.microsoft.com/office/drawing/2014/main" id="{B2A9D156-0897-5817-F122-C1FB788A9C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497895</xdr:colOff>
      <xdr:row>0</xdr:row>
      <xdr:rowOff>174047</xdr:rowOff>
    </xdr:from>
    <xdr:to>
      <xdr:col>17</xdr:col>
      <xdr:colOff>320387</xdr:colOff>
      <xdr:row>16</xdr:row>
      <xdr:rowOff>103908</xdr:rowOff>
    </xdr:to>
    <xdr:graphicFrame macro="">
      <xdr:nvGraphicFramePr>
        <xdr:cNvPr id="3" name="Chart 2">
          <a:extLst>
            <a:ext uri="{FF2B5EF4-FFF2-40B4-BE49-F238E27FC236}">
              <a16:creationId xmlns:a16="http://schemas.microsoft.com/office/drawing/2014/main" id="{B6510D09-0986-8FA2-422F-7E9BA5736C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506556</xdr:colOff>
      <xdr:row>17</xdr:row>
      <xdr:rowOff>61479</xdr:rowOff>
    </xdr:from>
    <xdr:to>
      <xdr:col>16</xdr:col>
      <xdr:colOff>233795</xdr:colOff>
      <xdr:row>31</xdr:row>
      <xdr:rowOff>137679</xdr:rowOff>
    </xdr:to>
    <xdr:graphicFrame macro="">
      <xdr:nvGraphicFramePr>
        <xdr:cNvPr id="4" name="Chart 3">
          <a:extLst>
            <a:ext uri="{FF2B5EF4-FFF2-40B4-BE49-F238E27FC236}">
              <a16:creationId xmlns:a16="http://schemas.microsoft.com/office/drawing/2014/main" id="{51E3C777-1C9C-6D39-E34A-88B091AA06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493568</xdr:colOff>
      <xdr:row>33</xdr:row>
      <xdr:rowOff>60614</xdr:rowOff>
    </xdr:from>
    <xdr:to>
      <xdr:col>14</xdr:col>
      <xdr:colOff>277090</xdr:colOff>
      <xdr:row>48</xdr:row>
      <xdr:rowOff>42429</xdr:rowOff>
    </xdr:to>
    <xdr:graphicFrame macro="">
      <xdr:nvGraphicFramePr>
        <xdr:cNvPr id="5" name="Chart 4">
          <a:extLst>
            <a:ext uri="{FF2B5EF4-FFF2-40B4-BE49-F238E27FC236}">
              <a16:creationId xmlns:a16="http://schemas.microsoft.com/office/drawing/2014/main" id="{975A48D0-D658-63E1-9FC1-75ED41F3CB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515214</xdr:colOff>
      <xdr:row>49</xdr:row>
      <xdr:rowOff>44161</xdr:rowOff>
    </xdr:from>
    <xdr:to>
      <xdr:col>15</xdr:col>
      <xdr:colOff>225135</xdr:colOff>
      <xdr:row>65</xdr:row>
      <xdr:rowOff>138544</xdr:rowOff>
    </xdr:to>
    <xdr:graphicFrame macro="">
      <xdr:nvGraphicFramePr>
        <xdr:cNvPr id="6" name="Chart 5">
          <a:extLst>
            <a:ext uri="{FF2B5EF4-FFF2-40B4-BE49-F238E27FC236}">
              <a16:creationId xmlns:a16="http://schemas.microsoft.com/office/drawing/2014/main" id="{FF31A607-B0C3-CDE6-3610-AB1F706EE1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277091</xdr:colOff>
      <xdr:row>33</xdr:row>
      <xdr:rowOff>51955</xdr:rowOff>
    </xdr:from>
    <xdr:to>
      <xdr:col>20</xdr:col>
      <xdr:colOff>99580</xdr:colOff>
      <xdr:row>48</xdr:row>
      <xdr:rowOff>86591</xdr:rowOff>
    </xdr:to>
    <xdr:graphicFrame macro="">
      <xdr:nvGraphicFramePr>
        <xdr:cNvPr id="7" name="Chart 1">
          <a:extLst>
            <a:ext uri="{FF2B5EF4-FFF2-40B4-BE49-F238E27FC236}">
              <a16:creationId xmlns:a16="http://schemas.microsoft.com/office/drawing/2014/main" id="{B242E1BC-9E5C-4A33-BBCE-E04C98A480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9526</xdr:colOff>
      <xdr:row>14</xdr:row>
      <xdr:rowOff>142874</xdr:rowOff>
    </xdr:from>
    <xdr:to>
      <xdr:col>15</xdr:col>
      <xdr:colOff>763452</xdr:colOff>
      <xdr:row>31</xdr:row>
      <xdr:rowOff>161925</xdr:rowOff>
    </xdr:to>
    <xdr:pic>
      <xdr:nvPicPr>
        <xdr:cNvPr id="2" name="Picture 1">
          <a:extLst>
            <a:ext uri="{FF2B5EF4-FFF2-40B4-BE49-F238E27FC236}">
              <a16:creationId xmlns:a16="http://schemas.microsoft.com/office/drawing/2014/main" id="{E5AF0586-4408-DC3E-F08A-45ADDE3C4F75}"/>
            </a:ext>
          </a:extLst>
        </xdr:cNvPr>
        <xdr:cNvPicPr>
          <a:picLocks noChangeAspect="1"/>
        </xdr:cNvPicPr>
      </xdr:nvPicPr>
      <xdr:blipFill>
        <a:blip xmlns:r="http://schemas.openxmlformats.org/officeDocument/2006/relationships" r:embed="rId1"/>
        <a:stretch>
          <a:fillRect/>
        </a:stretch>
      </xdr:blipFill>
      <xdr:spPr>
        <a:xfrm>
          <a:off x="7115176" y="2886074"/>
          <a:ext cx="6867616" cy="3257551"/>
        </a:xfrm>
        <a:prstGeom prst="rect">
          <a:avLst/>
        </a:prstGeom>
      </xdr:spPr>
    </xdr:pic>
    <xdr:clientData/>
  </xdr:twoCellAnchor>
  <xdr:twoCellAnchor editAs="oneCell">
    <xdr:from>
      <xdr:col>5</xdr:col>
      <xdr:colOff>551507</xdr:colOff>
      <xdr:row>5</xdr:row>
      <xdr:rowOff>57150</xdr:rowOff>
    </xdr:from>
    <xdr:to>
      <xdr:col>8</xdr:col>
      <xdr:colOff>348370</xdr:colOff>
      <xdr:row>12</xdr:row>
      <xdr:rowOff>171450</xdr:rowOff>
    </xdr:to>
    <mc:AlternateContent xmlns:mc="http://schemas.openxmlformats.org/markup-compatibility/2006" xmlns:a14="http://schemas.microsoft.com/office/drawing/2010/main">
      <mc:Choice Requires="a14">
        <xdr:graphicFrame macro="">
          <xdr:nvGraphicFramePr>
            <xdr:cNvPr id="4" name="Branch">
              <a:extLst>
                <a:ext uri="{FF2B5EF4-FFF2-40B4-BE49-F238E27FC236}">
                  <a16:creationId xmlns:a16="http://schemas.microsoft.com/office/drawing/2014/main" id="{50452182-18D6-2A0C-123A-3D0B1753BBF9}"/>
                </a:ext>
              </a:extLst>
            </xdr:cNvPr>
            <xdr:cNvGraphicFramePr/>
          </xdr:nvGraphicFramePr>
          <xdr:xfrm>
            <a:off x="0" y="0"/>
            <a:ext cx="0" cy="0"/>
          </xdr:xfrm>
          <a:graphic>
            <a:graphicData uri="http://schemas.microsoft.com/office/drawing/2010/slicer">
              <sle:slicer xmlns:sle="http://schemas.microsoft.com/office/drawing/2010/slicer" name="Branch"/>
            </a:graphicData>
          </a:graphic>
        </xdr:graphicFrame>
      </mc:Choice>
      <mc:Fallback xmlns="">
        <xdr:sp macro="" textlink="">
          <xdr:nvSpPr>
            <xdr:cNvPr id="0" name=""/>
            <xdr:cNvSpPr>
              <a:spLocks noTextEdit="1"/>
            </xdr:cNvSpPr>
          </xdr:nvSpPr>
          <xdr:spPr>
            <a:xfrm>
              <a:off x="5247992" y="1047373"/>
              <a:ext cx="1833892" cy="14345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614691</xdr:colOff>
      <xdr:row>5</xdr:row>
      <xdr:rowOff>47532</xdr:rowOff>
    </xdr:from>
    <xdr:to>
      <xdr:col>5</xdr:col>
      <xdr:colOff>483699</xdr:colOff>
      <xdr:row>12</xdr:row>
      <xdr:rowOff>161832</xdr:rowOff>
    </xdr:to>
    <mc:AlternateContent xmlns:mc="http://schemas.openxmlformats.org/markup-compatibility/2006" xmlns:a14="http://schemas.microsoft.com/office/drawing/2010/main">
      <mc:Choice Requires="a14">
        <xdr:graphicFrame macro="">
          <xdr:nvGraphicFramePr>
            <xdr:cNvPr id="5" name="Customer type">
              <a:extLst>
                <a:ext uri="{FF2B5EF4-FFF2-40B4-BE49-F238E27FC236}">
                  <a16:creationId xmlns:a16="http://schemas.microsoft.com/office/drawing/2014/main" id="{C2736CD0-CD23-600C-1367-2D5EA3259338}"/>
                </a:ext>
              </a:extLst>
            </xdr:cNvPr>
            <xdr:cNvGraphicFramePr/>
          </xdr:nvGraphicFramePr>
          <xdr:xfrm>
            <a:off x="0" y="0"/>
            <a:ext cx="0" cy="0"/>
          </xdr:xfrm>
          <a:graphic>
            <a:graphicData uri="http://schemas.microsoft.com/office/drawing/2010/slicer">
              <sle:slicer xmlns:sle="http://schemas.microsoft.com/office/drawing/2010/slicer" name="Customer type"/>
            </a:graphicData>
          </a:graphic>
        </xdr:graphicFrame>
      </mc:Choice>
      <mc:Fallback xmlns="">
        <xdr:sp macro="" textlink="">
          <xdr:nvSpPr>
            <xdr:cNvPr id="0" name=""/>
            <xdr:cNvSpPr>
              <a:spLocks noTextEdit="1"/>
            </xdr:cNvSpPr>
          </xdr:nvSpPr>
          <xdr:spPr>
            <a:xfrm>
              <a:off x="2717736" y="1037755"/>
              <a:ext cx="1830592" cy="14345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245387</xdr:colOff>
      <xdr:row>5</xdr:row>
      <xdr:rowOff>66486</xdr:rowOff>
    </xdr:from>
    <xdr:to>
      <xdr:col>3</xdr:col>
      <xdr:colOff>585646</xdr:colOff>
      <xdr:row>12</xdr:row>
      <xdr:rowOff>171261</xdr:rowOff>
    </xdr:to>
    <mc:AlternateContent xmlns:mc="http://schemas.openxmlformats.org/markup-compatibility/2006" xmlns:a14="http://schemas.microsoft.com/office/drawing/2010/main">
      <mc:Choice Requires="a14">
        <xdr:graphicFrame macro="">
          <xdr:nvGraphicFramePr>
            <xdr:cNvPr id="6" name="Gender">
              <a:extLst>
                <a:ext uri="{FF2B5EF4-FFF2-40B4-BE49-F238E27FC236}">
                  <a16:creationId xmlns:a16="http://schemas.microsoft.com/office/drawing/2014/main" id="{4E945741-434C-BA8A-9F26-0543969EB53A}"/>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858382" y="1056709"/>
              <a:ext cx="1830309" cy="14250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34</xdr:row>
      <xdr:rowOff>188613</xdr:rowOff>
    </xdr:from>
    <xdr:to>
      <xdr:col>15</xdr:col>
      <xdr:colOff>1000959</xdr:colOff>
      <xdr:row>49</xdr:row>
      <xdr:rowOff>132028</xdr:rowOff>
    </xdr:to>
    <xdr:pic>
      <xdr:nvPicPr>
        <xdr:cNvPr id="7" name="Picture 6">
          <a:extLst>
            <a:ext uri="{FF2B5EF4-FFF2-40B4-BE49-F238E27FC236}">
              <a16:creationId xmlns:a16="http://schemas.microsoft.com/office/drawing/2014/main" id="{C5B5C51B-74B5-D642-1A1F-4997AF17FD94}"/>
            </a:ext>
          </a:extLst>
        </xdr:cNvPr>
        <xdr:cNvPicPr>
          <a:picLocks noChangeAspect="1"/>
        </xdr:cNvPicPr>
      </xdr:nvPicPr>
      <xdr:blipFill>
        <a:blip xmlns:r="http://schemas.openxmlformats.org/officeDocument/2006/relationships" r:embed="rId2"/>
        <a:stretch>
          <a:fillRect/>
        </a:stretch>
      </xdr:blipFill>
      <xdr:spPr>
        <a:xfrm>
          <a:off x="7167327" y="6742945"/>
          <a:ext cx="7112048" cy="2772623"/>
        </a:xfrm>
        <a:prstGeom prst="rect">
          <a:avLst/>
        </a:prstGeom>
      </xdr:spPr>
    </xdr:pic>
    <xdr:clientData/>
  </xdr:twoCellAnchor>
  <xdr:twoCellAnchor editAs="oneCell">
    <xdr:from>
      <xdr:col>9</xdr:col>
      <xdr:colOff>0</xdr:colOff>
      <xdr:row>52</xdr:row>
      <xdr:rowOff>171450</xdr:rowOff>
    </xdr:from>
    <xdr:to>
      <xdr:col>15</xdr:col>
      <xdr:colOff>753835</xdr:colOff>
      <xdr:row>68</xdr:row>
      <xdr:rowOff>57150</xdr:rowOff>
    </xdr:to>
    <xdr:pic>
      <xdr:nvPicPr>
        <xdr:cNvPr id="8" name="Picture 7">
          <a:extLst>
            <a:ext uri="{FF2B5EF4-FFF2-40B4-BE49-F238E27FC236}">
              <a16:creationId xmlns:a16="http://schemas.microsoft.com/office/drawing/2014/main" id="{AFB0D29B-71A6-0B96-EAD6-987BCF16CB17}"/>
            </a:ext>
          </a:extLst>
        </xdr:cNvPr>
        <xdr:cNvPicPr>
          <a:picLocks noChangeAspect="1"/>
        </xdr:cNvPicPr>
      </xdr:nvPicPr>
      <xdr:blipFill>
        <a:blip xmlns:r="http://schemas.openxmlformats.org/officeDocument/2006/relationships" r:embed="rId3"/>
        <a:stretch>
          <a:fillRect/>
        </a:stretch>
      </xdr:blipFill>
      <xdr:spPr>
        <a:xfrm>
          <a:off x="7153275" y="10220325"/>
          <a:ext cx="6868885" cy="2933700"/>
        </a:xfrm>
        <a:prstGeom prst="rect">
          <a:avLst/>
        </a:prstGeom>
      </xdr:spPr>
    </xdr:pic>
    <xdr:clientData/>
  </xdr:twoCellAnchor>
  <xdr:twoCellAnchor editAs="oneCell">
    <xdr:from>
      <xdr:col>10</xdr:col>
      <xdr:colOff>523875</xdr:colOff>
      <xdr:row>70</xdr:row>
      <xdr:rowOff>28575</xdr:rowOff>
    </xdr:from>
    <xdr:to>
      <xdr:col>15</xdr:col>
      <xdr:colOff>1112165</xdr:colOff>
      <xdr:row>86</xdr:row>
      <xdr:rowOff>138577</xdr:rowOff>
    </xdr:to>
    <xdr:pic>
      <xdr:nvPicPr>
        <xdr:cNvPr id="9" name="Picture 8">
          <a:extLst>
            <a:ext uri="{FF2B5EF4-FFF2-40B4-BE49-F238E27FC236}">
              <a16:creationId xmlns:a16="http://schemas.microsoft.com/office/drawing/2014/main" id="{8DCBA1B4-6E21-18BB-1838-D1639489BDAB}"/>
            </a:ext>
          </a:extLst>
        </xdr:cNvPr>
        <xdr:cNvPicPr>
          <a:picLocks noChangeAspect="1"/>
        </xdr:cNvPicPr>
      </xdr:nvPicPr>
      <xdr:blipFill>
        <a:blip xmlns:r="http://schemas.openxmlformats.org/officeDocument/2006/relationships" r:embed="rId4"/>
        <a:stretch>
          <a:fillRect/>
        </a:stretch>
      </xdr:blipFill>
      <xdr:spPr>
        <a:xfrm>
          <a:off x="10820400" y="13506450"/>
          <a:ext cx="5956308" cy="3158002"/>
        </a:xfrm>
        <a:prstGeom prst="rect">
          <a:avLst/>
        </a:prstGeom>
      </xdr:spPr>
    </xdr:pic>
    <xdr:clientData/>
  </xdr:twoCellAnchor>
  <xdr:twoCellAnchor editAs="oneCell">
    <xdr:from>
      <xdr:col>15</xdr:col>
      <xdr:colOff>280472</xdr:colOff>
      <xdr:row>5</xdr:row>
      <xdr:rowOff>104587</xdr:rowOff>
    </xdr:from>
    <xdr:to>
      <xdr:col>17</xdr:col>
      <xdr:colOff>32822</xdr:colOff>
      <xdr:row>12</xdr:row>
      <xdr:rowOff>160322</xdr:rowOff>
    </xdr:to>
    <mc:AlternateContent xmlns:mc="http://schemas.openxmlformats.org/markup-compatibility/2006" xmlns:a14="http://schemas.microsoft.com/office/drawing/2010/main">
      <mc:Choice Requires="a14">
        <xdr:graphicFrame macro="">
          <xdr:nvGraphicFramePr>
            <xdr:cNvPr id="10" name="Product line">
              <a:extLst>
                <a:ext uri="{FF2B5EF4-FFF2-40B4-BE49-F238E27FC236}">
                  <a16:creationId xmlns:a16="http://schemas.microsoft.com/office/drawing/2014/main" id="{46040124-15C2-A181-4306-DB9AED05477C}"/>
                </a:ext>
              </a:extLst>
            </xdr:cNvPr>
            <xdr:cNvGraphicFramePr/>
          </xdr:nvGraphicFramePr>
          <xdr:xfrm>
            <a:off x="0" y="0"/>
            <a:ext cx="0" cy="0"/>
          </xdr:xfrm>
          <a:graphic>
            <a:graphicData uri="http://schemas.microsoft.com/office/drawing/2010/slicer">
              <sle:slicer xmlns:sle="http://schemas.microsoft.com/office/drawing/2010/slicer" name="Product line"/>
            </a:graphicData>
          </a:graphic>
        </xdr:graphicFrame>
      </mc:Choice>
      <mc:Fallback xmlns="">
        <xdr:sp macro="" textlink="">
          <xdr:nvSpPr>
            <xdr:cNvPr id="0" name=""/>
            <xdr:cNvSpPr>
              <a:spLocks noTextEdit="1"/>
            </xdr:cNvSpPr>
          </xdr:nvSpPr>
          <xdr:spPr>
            <a:xfrm>
              <a:off x="13558888" y="1094810"/>
              <a:ext cx="1827102" cy="13760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0</xdr:colOff>
      <xdr:row>53</xdr:row>
      <xdr:rowOff>28575</xdr:rowOff>
    </xdr:from>
    <xdr:to>
      <xdr:col>20</xdr:col>
      <xdr:colOff>666750</xdr:colOff>
      <xdr:row>68</xdr:row>
      <xdr:rowOff>85216</xdr:rowOff>
    </xdr:to>
    <xdr:pic>
      <xdr:nvPicPr>
        <xdr:cNvPr id="11" name="Picture 10">
          <a:extLst>
            <a:ext uri="{FF2B5EF4-FFF2-40B4-BE49-F238E27FC236}">
              <a16:creationId xmlns:a16="http://schemas.microsoft.com/office/drawing/2014/main" id="{C27FD2FF-D7D6-9B08-41E6-1E0CEB9C5C7C}"/>
            </a:ext>
          </a:extLst>
        </xdr:cNvPr>
        <xdr:cNvPicPr>
          <a:picLocks noChangeAspect="1"/>
        </xdr:cNvPicPr>
      </xdr:nvPicPr>
      <xdr:blipFill>
        <a:blip xmlns:r="http://schemas.openxmlformats.org/officeDocument/2006/relationships" r:embed="rId5"/>
        <a:stretch>
          <a:fillRect/>
        </a:stretch>
      </xdr:blipFill>
      <xdr:spPr>
        <a:xfrm>
          <a:off x="14468475" y="10267950"/>
          <a:ext cx="5191125" cy="2914141"/>
        </a:xfrm>
        <a:prstGeom prst="rect">
          <a:avLst/>
        </a:prstGeom>
      </xdr:spPr>
    </xdr:pic>
    <xdr:clientData/>
  </xdr:twoCellAnchor>
  <xdr:twoCellAnchor>
    <xdr:from>
      <xdr:col>15</xdr:col>
      <xdr:colOff>980792</xdr:colOff>
      <xdr:row>34</xdr:row>
      <xdr:rowOff>148662</xdr:rowOff>
    </xdr:from>
    <xdr:to>
      <xdr:col>20</xdr:col>
      <xdr:colOff>603564</xdr:colOff>
      <xdr:row>49</xdr:row>
      <xdr:rowOff>150891</xdr:rowOff>
    </xdr:to>
    <xdr:graphicFrame macro="">
      <xdr:nvGraphicFramePr>
        <xdr:cNvPr id="3" name="Chart 1">
          <a:extLst>
            <a:ext uri="{FF2B5EF4-FFF2-40B4-BE49-F238E27FC236}">
              <a16:creationId xmlns:a16="http://schemas.microsoft.com/office/drawing/2014/main" id="{A69670B1-DF69-F77A-0BF4-C63D27D2D0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17</xdr:col>
      <xdr:colOff>215493</xdr:colOff>
      <xdr:row>5</xdr:row>
      <xdr:rowOff>107415</xdr:rowOff>
    </xdr:from>
    <xdr:to>
      <xdr:col>18</xdr:col>
      <xdr:colOff>931471</xdr:colOff>
      <xdr:row>12</xdr:row>
      <xdr:rowOff>150891</xdr:rowOff>
    </xdr:to>
    <mc:AlternateContent xmlns:mc="http://schemas.openxmlformats.org/markup-compatibility/2006" xmlns:a14="http://schemas.microsoft.com/office/drawing/2010/main">
      <mc:Choice Requires="a14">
        <xdr:graphicFrame macro="">
          <xdr:nvGraphicFramePr>
            <xdr:cNvPr id="12" name="Payment">
              <a:extLst>
                <a:ext uri="{FF2B5EF4-FFF2-40B4-BE49-F238E27FC236}">
                  <a16:creationId xmlns:a16="http://schemas.microsoft.com/office/drawing/2014/main" id="{44D763E7-DFA6-C5B3-9736-DFE3BE03A12B}"/>
                </a:ext>
              </a:extLst>
            </xdr:cNvPr>
            <xdr:cNvGraphicFramePr/>
          </xdr:nvGraphicFramePr>
          <xdr:xfrm>
            <a:off x="0" y="0"/>
            <a:ext cx="0" cy="0"/>
          </xdr:xfrm>
          <a:graphic>
            <a:graphicData uri="http://schemas.microsoft.com/office/drawing/2010/slicer">
              <sle:slicer xmlns:sle="http://schemas.microsoft.com/office/drawing/2010/slicer" name="Payment"/>
            </a:graphicData>
          </a:graphic>
        </xdr:graphicFrame>
      </mc:Choice>
      <mc:Fallback xmlns="">
        <xdr:sp macro="" textlink="">
          <xdr:nvSpPr>
            <xdr:cNvPr id="0" name=""/>
            <xdr:cNvSpPr>
              <a:spLocks noTextEdit="1"/>
            </xdr:cNvSpPr>
          </xdr:nvSpPr>
          <xdr:spPr>
            <a:xfrm>
              <a:off x="15568661" y="1097638"/>
              <a:ext cx="1828800" cy="13637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chin S" refreshedDate="45522.621881018516" createdVersion="8" refreshedVersion="8" minRefreshableVersion="3" recordCount="1000" xr:uid="{4B182913-33D1-48E1-BF00-E97A10FA12D7}">
  <cacheSource type="worksheet">
    <worksheetSource ref="B3:AI1003" sheet="Modified 1"/>
  </cacheSource>
  <cacheFields count="36">
    <cacheField name="Invoice ID" numFmtId="49">
      <sharedItems/>
    </cacheField>
    <cacheField name="Branch" numFmtId="49">
      <sharedItems count="3">
        <s v="A"/>
        <s v="C"/>
        <s v="B"/>
      </sharedItems>
    </cacheField>
    <cacheField name="City" numFmtId="49">
      <sharedItems/>
    </cacheField>
    <cacheField name="Customer type" numFmtId="49">
      <sharedItems count="2">
        <s v="Member"/>
        <s v="Normal"/>
      </sharedItems>
    </cacheField>
    <cacheField name="Gender" numFmtId="49">
      <sharedItems count="2">
        <s v="Female"/>
        <s v="Male"/>
      </sharedItems>
    </cacheField>
    <cacheField name="Product line" numFmtId="49">
      <sharedItems count="6">
        <s v="Health and beauty"/>
        <s v="Electronic accessories"/>
        <s v="Home and lifestyle"/>
        <s v="Sports and travel"/>
        <s v="Food and beverages"/>
        <s v="Fashion accessories"/>
      </sharedItems>
    </cacheField>
    <cacheField name="Unit price" numFmtId="44">
      <sharedItems containsSemiMixedTypes="0" containsString="0" containsNumber="1" minValue="10.08" maxValue="99.96"/>
    </cacheField>
    <cacheField name="Quantity" numFmtId="1">
      <sharedItems containsSemiMixedTypes="0" containsString="0" containsNumber="1" containsInteger="1" minValue="1" maxValue="10"/>
    </cacheField>
    <cacheField name="Tax 5%" numFmtId="44">
      <sharedItems containsSemiMixedTypes="0" containsString="0" containsNumber="1" minValue="0.50849999999999995" maxValue="49.65"/>
    </cacheField>
    <cacheField name="Total" numFmtId="44">
      <sharedItems containsSemiMixedTypes="0" containsString="0" containsNumber="1" minValue="10.6785" maxValue="1042.6500000000001" count="990">
        <n v="548.97149999999999"/>
        <n v="80.22"/>
        <n v="340.52550000000002"/>
        <n v="489.048"/>
        <n v="634.37850000000003"/>
        <n v="627.61649999999997"/>
        <n v="433.69200000000001"/>
        <n v="772.38"/>
        <n v="76.146000000000001"/>
        <n v="172.74600000000001"/>
        <n v="60.816000000000003"/>
        <n v="107.142"/>
        <n v="246.48750000000001"/>
        <n v="453.495"/>
        <n v="749.49"/>
        <n v="590.43600000000004"/>
        <n v="506.63549999999998"/>
        <n v="457.44299999999998"/>
        <n v="172.2105"/>
        <n v="84.63"/>
        <n v="451.71"/>
        <n v="277.137"/>
        <n v="69.72"/>
        <n v="181.44"/>
        <n v="279.18450000000001"/>
        <n v="441.75599999999997"/>
        <n v="35.195999999999998"/>
        <n v="184.107"/>
        <n v="463.89"/>
        <n v="235.2105"/>
        <n v="494.1825"/>
        <n v="737.76149999999996"/>
        <n v="703.75199999999995"/>
        <n v="202.81800000000001"/>
        <n v="417.56400000000002"/>
        <n v="71.525999999999996"/>
        <n v="328.755"/>
        <n v="575.31600000000003"/>
        <n v="461.32799999999997"/>
        <n v="253.00800000000001"/>
        <n v="91.055999999999997"/>
        <n v="117.831"/>
        <n v="435.45600000000002"/>
        <n v="829.08"/>
        <n v="32.277000000000001"/>
        <n v="394.63200000000001"/>
        <n v="535.72050000000002"/>
        <n v="189.09450000000001"/>
        <n v="119.259"/>
        <n v="867.61500000000001"/>
        <n v="671.79"/>
        <n v="234.0975"/>
        <n v="75.054000000000002"/>
        <n v="16.201499999999999"/>
        <n v="33.936"/>
        <n v="722.23199999999997"/>
        <n v="93.114000000000004"/>
        <n v="752.64"/>
        <n v="759.67499999999995"/>
        <n v="192.84299999999999"/>
        <n v="77.930999999999997"/>
        <n v="351.09899999999999"/>
        <n v="520.41150000000005"/>
        <n v="166.005"/>
        <n v="318.108"/>
        <n v="166.63499999999999"/>
        <n v="70.287000000000006"/>
        <n v="614.94299999999998"/>
        <n v="827.08500000000004"/>
        <n v="19.246500000000001"/>
        <n v="939.54"/>
        <n v="652.26"/>
        <n v="152.83799999999999"/>
        <n v="478.233"/>
        <n v="705.63149999999996"/>
        <n v="437.32499999999999"/>
        <n v="463.428"/>
        <n v="822.255"/>
        <n v="106.995"/>
        <n v="624.89700000000005"/>
        <n v="304.54199999999997"/>
        <n v="161.69999999999999"/>
        <n v="337.512"/>
        <n v="256.77749999999997"/>
        <n v="610.49099999999999"/>
        <n v="401.73"/>
        <n v="362.94299999999998"/>
        <n v="44.593499999999999"/>
        <n v="485.03699999999998"/>
        <n v="198.99600000000001"/>
        <n v="471.03"/>
        <n v="161.553"/>
        <n v="608.202"/>
        <n v="94.237499999999997"/>
        <n v="102.018"/>
        <n v="922.63499999999999"/>
        <n v="78.435000000000002"/>
        <n v="166.16249999999999"/>
        <n v="521.01"/>
        <n v="51.145499999999998"/>
        <n v="742.29750000000001"/>
        <n v="218.01150000000001"/>
        <n v="367.03800000000001"/>
        <n v="223.07249999999999"/>
        <n v="931.03499999999997"/>
        <n v="172.494"/>
        <n v="391.41899999999998"/>
        <n v="321.11099999999999"/>
        <n v="860.68499999999995"/>
        <n v="34.628999999999998"/>
        <n v="309.36149999999998"/>
        <n v="535.37400000000002"/>
        <n v="548.76149999999996"/>
        <n v="763.46550000000002"/>
        <n v="85.113"/>
        <n v="115.185"/>
        <n v="53.927999999999997"/>
        <n v="115.08"/>
        <n v="112.224"/>
        <n v="836.30399999999997"/>
        <n v="419.83199999999999"/>
        <n v="944.62199999999996"/>
        <n v="536.84400000000005"/>
        <n v="474.34800000000001"/>
        <n v="688.62149999999997"/>
        <n v="169.3125"/>
        <n v="299.8485"/>
        <n v="575.73599999999999"/>
        <n v="853.14599999999996"/>
        <n v="291.20699999999999"/>
        <n v="580.41899999999998"/>
        <n v="146.328"/>
        <n v="550.93499999999995"/>
        <n v="512.19000000000005"/>
        <n v="284.19299999999998"/>
        <n v="138.1275"/>
        <n v="216.846"/>
        <n v="545.05499999999995"/>
        <n v="609"/>
        <n v="942.9"/>
        <n v="950.25"/>
        <n v="720.3"/>
        <n v="31.930499999999999"/>
        <n v="491.08499999999998"/>
        <n v="291.43799999999999"/>
        <n v="316.47000000000003"/>
        <n v="277.78800000000001"/>
        <n v="603.62400000000002"/>
        <n v="272.66399999999999"/>
        <n v="384.46800000000002"/>
        <n v="254.01599999999999"/>
        <n v="786.61800000000005"/>
        <n v="103.824"/>
        <n v="680.14800000000002"/>
        <n v="484.52249999999998"/>
        <n v="75.778499999999994"/>
        <n v="263.97000000000003"/>
        <n v="918.72900000000004"/>
        <n v="588.35699999999997"/>
        <n v="362.71199999999999"/>
        <n v="66.874499999999998"/>
        <n v="336.55650000000003"/>
        <n v="160.44"/>
        <n v="418.95"/>
        <n v="357.58800000000002"/>
        <n v="1003.59"/>
        <n v="1039.29"/>
        <n v="323.06400000000002"/>
        <n v="510.97199999999998"/>
        <n v="367.55250000000001"/>
        <n v="420.26249999999999"/>
        <n v="175.14"/>
        <n v="333.20699999999999"/>
        <n v="166.23599999999999"/>
        <n v="319.78800000000001"/>
        <n v="186.22800000000001"/>
        <n v="165.4485"/>
        <n v="465.44400000000002"/>
        <n v="273.42"/>
        <n v="472.31099999999998"/>
        <n v="323.14800000000002"/>
        <n v="162.75"/>
        <n v="288.20400000000001"/>
        <n v="90.698999999999998"/>
        <n v="56.951999999999998"/>
        <n v="793.71600000000001"/>
        <n v="195.17400000000001"/>
        <n v="77.773499999999999"/>
        <n v="293.202"/>
        <n v="242.67599999999999"/>
        <n v="154.392"/>
        <n v="829.71"/>
        <n v="107.31"/>
        <n v="171.72749999999999"/>
        <n v="78.004499999999993"/>
        <n v="91.77"/>
        <n v="26.554500000000001"/>
        <n v="174.3"/>
        <n v="374.79750000000001"/>
        <n v="120.645"/>
        <n v="241.458"/>
        <n v="451.36349999999999"/>
        <n v="271.95"/>
        <n v="93.292500000000004"/>
        <n v="217.6335"/>
        <n v="629.84249999999997"/>
        <n v="299.565"/>
        <n v="95.665499999999994"/>
        <n v="942.44849999999997"/>
        <n v="247.87350000000001"/>
        <n v="881.30700000000002"/>
        <n v="484.89"/>
        <n v="146.22300000000001"/>
        <n v="19.193999999999999"/>
        <n v="130.04249999999999"/>
        <n v="298.11599999999999"/>
        <n v="796.90800000000002"/>
        <n v="180.62100000000001"/>
        <n v="285.70499999999998"/>
        <n v="456.28800000000001"/>
        <n v="62.002499999999998"/>
        <n v="13.167"/>
        <n v="90.825000000000003"/>
        <n v="183.036"/>
        <n v="655.54650000000004"/>
        <n v="155.65199999999999"/>
        <n v="571.41"/>
        <n v="532.72799999999995"/>
        <n v="170.87700000000001"/>
        <n v="33.358499999999999"/>
        <n v="794.65049999999997"/>
        <n v="310.04399999999998"/>
        <n v="545.37"/>
        <n v="195.59399999999999"/>
        <n v="91.402500000000003"/>
        <n v="232.155"/>
        <n v="69.405000000000001"/>
        <n v="94.174499999999995"/>
        <n v="235.68299999999999"/>
        <n v="125.517"/>
        <n v="195.72"/>
        <n v="263.13"/>
        <n v="788.50800000000004"/>
        <n v="399.75599999999997"/>
        <n v="256.41000000000003"/>
        <n v="94.185000000000002"/>
        <n v="326.42399999999998"/>
        <n v="536.99099999999999"/>
        <n v="439.89749999999998"/>
        <n v="369.495"/>
        <n v="30.219000000000001"/>
        <n v="99.75"/>
        <n v="494.76"/>
        <n v="137.00399999999999"/>
        <n v="69.667500000000004"/>
        <n v="163.233"/>
        <n v="135.44999999999999"/>
        <n v="276.94799999999998"/>
        <n v="709.31700000000001"/>
        <n v="69.09"/>
        <n v="160.86000000000001"/>
        <n v="233.52"/>
        <n v="57.172499999999999"/>
        <n v="723.24"/>
        <n v="148.97399999999999"/>
        <n v="783.3"/>
        <n v="297.108"/>
        <n v="373.17"/>
        <n v="354.00749999999999"/>
        <n v="44.351999999999997"/>
        <n v="203.553"/>
        <n v="25.263000000000002"/>
        <n v="628.173"/>
        <n v="352.5795"/>
        <n v="229.11"/>
        <n v="400.76400000000001"/>
        <n v="745.39499999999998"/>
        <n v="462.21"/>
        <n v="587.66399999999999"/>
        <n v="38.85"/>
        <n v="16.106999999999999"/>
        <n v="628.92899999999997"/>
        <n v="200.214"/>
        <n v="350.07"/>
        <n v="78.602999999999994"/>
        <n v="224.4375"/>
        <n v="356.54849999999999"/>
        <n v="697.36800000000005"/>
        <n v="423.15"/>
        <n v="204.69749999999999"/>
        <n v="65.603999999999999"/>
        <n v="76.355999999999995"/>
        <n v="190.155"/>
        <n v="272.58"/>
        <n v="121.128"/>
        <n v="493.79399999999998"/>
        <n v="252.042"/>
        <n v="93.040499999999994"/>
        <n v="209.62200000000001"/>
        <n v="40.960500000000003"/>
        <n v="51.040500000000002"/>
        <n v="214.99799999999999"/>
        <n v="125.664"/>
        <n v="530.66999999999996"/>
        <n v="295.69049999999999"/>
        <n v="745.83600000000001"/>
        <n v="83.412000000000006"/>
        <n v="172.011"/>
        <n v="503.55900000000003"/>
        <n v="145.59299999999999"/>
        <n v="74.707499999999996"/>
        <n v="146.94749999999999"/>
        <n v="820.36500000000001"/>
        <n v="208.67699999999999"/>
        <n v="66.402000000000001"/>
        <n v="392.64749999999998"/>
        <n v="218.0745"/>
        <n v="185.09399999999999"/>
        <n v="216.6885"/>
        <n v="41.390999999999998"/>
        <n v="96.138000000000005"/>
        <n v="324.29250000000002"/>
        <n v="135.57599999999999"/>
        <n v="410.50799999999998"/>
        <n v="523.84500000000003"/>
        <n v="395.892"/>
        <n v="214.74600000000001"/>
        <n v="152.71199999999999"/>
        <n v="208.089"/>
        <n v="103.63500000000001"/>
        <n v="404.35500000000002"/>
        <n v="49.308"/>
        <n v="77.174999999999997"/>
        <n v="149.36250000000001"/>
        <n v="721.98"/>
        <n v="365.08499999999998"/>
        <n v="150.0975"/>
        <n v="404.649"/>
        <n v="151.48349999999999"/>
        <n v="411.37950000000001"/>
        <n v="565.21500000000003"/>
        <n v="509.40750000000003"/>
        <n v="140.64750000000001"/>
        <n v="736.43849999999998"/>
        <n v="75.547499999999999"/>
        <n v="749.7"/>
        <n v="191.24700000000001"/>
        <n v="141.75"/>
        <n v="1042.6500000000001"/>
        <n v="379.92149999999998"/>
        <n v="402.26549999999997"/>
        <n v="255.15"/>
        <n v="31.751999999999999"/>
        <n v="374.38799999999998"/>
        <n v="394.27499999999998"/>
        <n v="1002.12"/>
        <n v="86.625"/>
        <n v="78.718500000000006"/>
        <n v="680.06399999999996"/>
        <n v="793.548"/>
        <n v="209.559"/>
        <n v="461.286"/>
        <n v="173.208"/>
        <n v="343.05599999999998"/>
        <n v="484.97399999999999"/>
        <n v="150.78"/>
        <n v="203.17500000000001"/>
        <n v="193.011"/>
        <n v="128.01599999999999"/>
        <n v="441.69299999999998"/>
        <n v="265.10399999999998"/>
        <n v="352.22250000000003"/>
        <n v="507.67500000000001"/>
        <n v="334.34100000000001"/>
        <n v="701.85149999999999"/>
        <n v="407.31599999999997"/>
        <n v="99.33"/>
        <n v="345.786"/>
        <n v="55.881"/>
        <n v="523.37249999999995"/>
        <n v="314.53800000000001"/>
        <n v="214.935"/>
        <n v="79.611000000000004"/>
        <n v="294.65100000000001"/>
        <n v="339.36"/>
        <n v="510.9615"/>
        <n v="133.917"/>
        <n v="253.512"/>
        <n v="398.47500000000002"/>
        <n v="80.661000000000001"/>
        <n v="548.73"/>
        <n v="83.727000000000004"/>
        <n v="406.875"/>
        <n v="284.91750000000002"/>
        <n v="128.4255"/>
        <n v="258.678"/>
        <n v="181.81800000000001"/>
        <n v="248.40899999999999"/>
        <n v="194.124"/>
        <n v="14.679"/>
        <n v="208.6875"/>
        <n v="718.75649999999996"/>
        <n v="282.49200000000002"/>
        <n v="72.397499999999994"/>
        <n v="288.58199999999999"/>
        <n v="237.42599999999999"/>
        <n v="125.05500000000001"/>
        <n v="359.20499999999998"/>
        <n v="45.927"/>
        <n v="110.0925"/>
        <n v="81.396000000000001"/>
        <n v="427.81200000000001"/>
        <n v="100.91549999999999"/>
        <n v="190.596"/>
        <n v="85.585499999999996"/>
        <n v="120.16200000000001"/>
        <n v="185.36699999999999"/>
        <n v="121.59"/>
        <n v="264.75749999999999"/>
        <n v="1020.705"/>
        <n v="213.52799999999999"/>
        <n v="17.094000000000001"/>
        <n v="383.7645"/>
        <n v="390.79950000000002"/>
        <n v="65.740499999999997"/>
        <n v="353.16750000000002"/>
        <n v="951.82500000000005"/>
        <n v="145.06800000000001"/>
        <n v="90.867000000000004"/>
        <n v="147.798"/>
        <n v="702.21900000000005"/>
        <n v="49.811999999999998"/>
        <n v="937.81799999999998"/>
        <n v="348.30599999999998"/>
        <n v="214.137"/>
        <n v="71.567999999999998"/>
        <n v="343.22399999999999"/>
        <n v="91.56"/>
        <n v="742.81200000000001"/>
        <n v="843.03449999999998"/>
        <n v="13.419"/>
        <n v="140.38499999999999"/>
        <n v="20.107500000000002"/>
        <n v="290.43"/>
        <n v="144.08099999999999"/>
        <n v="28.423500000000001"/>
        <n v="41.076000000000001"/>
        <n v="470.673"/>
        <n v="138.66300000000001"/>
        <n v="333.95249999999999"/>
        <n v="26.25"/>
        <n v="87.233999999999995"/>
        <n v="155.19"/>
        <n v="731.43"/>
        <n v="833.59500000000003"/>
        <n v="488.98500000000001"/>
        <n v="37.6845"/>
        <n v="212.73"/>
        <n v="767.02499999999998"/>
        <n v="310.58999999999997"/>
        <n v="23.751000000000001"/>
        <n v="269.53500000000003"/>
        <n v="572.77499999999998"/>
        <n v="273.05250000000001"/>
        <n v="233.226"/>
        <n v="22.658999999999999"/>
        <n v="103.782"/>
        <n v="527.75099999999998"/>
        <n v="168.21"/>
        <n v="452.86500000000001"/>
        <n v="609.58799999999997"/>
        <n v="338.31"/>
        <n v="205.31700000000001"/>
        <n v="174.61500000000001"/>
        <n v="353.09399999999999"/>
        <n v="360.88499999999999"/>
        <n v="40.53"/>
        <n v="554.14800000000002"/>
        <n v="344.4"/>
        <n v="194.98500000000001"/>
        <n v="633.99"/>
        <n v="388.29"/>
        <n v="207.858"/>
        <n v="431.44499999999999"/>
        <n v="156.03"/>
        <n v="24.108000000000001"/>
        <n v="734.07600000000002"/>
        <n v="72.87"/>
        <n v="206.43"/>
        <n v="212.68799999999999"/>
        <n v="127.26"/>
        <n v="209.76900000000001"/>
        <n v="637.72799999999995"/>
        <n v="132.762"/>
        <n v="568.51199999999994"/>
        <n v="103.0365"/>
        <n v="432.76799999999997"/>
        <n v="77.668499999999995"/>
        <n v="33.494999999999997"/>
        <n v="145.74"/>
        <n v="195.95099999999999"/>
        <n v="92.872500000000002"/>
        <n v="203.11199999999999"/>
        <n v="152.77500000000001"/>
        <n v="529.51499999999999"/>
        <n v="321.77249999999998"/>
        <n v="100.485"/>
        <n v="666.93899999999996"/>
        <n v="225.2775"/>
        <n v="398.95800000000003"/>
        <n v="731.6925"/>
        <n v="429.16649999999998"/>
        <n v="54.043500000000002"/>
        <n v="288.01499999999999"/>
        <n v="206.79750000000001"/>
        <n v="72.933000000000007"/>
        <n v="377.58"/>
        <n v="143.98650000000001"/>
        <n v="523.971"/>
        <n v="235.87200000000001"/>
        <n v="132.02699999999999"/>
        <n v="514.77300000000002"/>
        <n v="479.90249999999997"/>
        <n v="164.68199999999999"/>
        <n v="125.706"/>
        <n v="570.78"/>
        <n v="926.95050000000003"/>
        <n v="160.209"/>
        <n v="728.11199999999997"/>
        <n v="240.97499999999999"/>
        <n v="154.12950000000001"/>
        <n v="148.68"/>
        <n v="122.5245"/>
        <n v="77.658000000000001"/>
        <n v="102.837"/>
        <n v="306.81"/>
        <n v="551.12400000000002"/>
        <n v="96.641999999999996"/>
        <n v="79.674000000000007"/>
        <n v="84.756"/>
        <n v="118.251"/>
        <n v="74.760000000000005"/>
        <n v="163.00200000000001"/>
        <n v="308.91000000000003"/>
        <n v="575.97749999999996"/>
        <n v="270.58499999999998"/>
        <n v="416.178"/>
        <n v="180.40049999999999"/>
        <n v="513.22950000000003"/>
        <n v="550.36800000000005"/>
        <n v="139.923"/>
        <n v="142.00200000000001"/>
        <n v="118.062"/>
        <n v="151.28399999999999"/>
        <n v="1034.46"/>
        <n v="262.45800000000003"/>
        <n v="228.12299999999999"/>
        <n v="203.93100000000001"/>
        <n v="936.6"/>
        <n v="356.32799999999997"/>
        <n v="469.41300000000001"/>
        <n v="208.42500000000001"/>
        <n v="852.70500000000004"/>
        <n v="517.96500000000003"/>
        <n v="621.24300000000005"/>
        <n v="586.971"/>
        <n v="543.75300000000004"/>
        <n v="430.71"/>
        <n v="280.03500000000003"/>
        <n v="74.455500000000001"/>
        <n v="152.01900000000001"/>
        <n v="451.02749999999997"/>
        <n v="597.62850000000003"/>
        <n v="253.26"/>
        <n v="133.434"/>
        <n v="269.93400000000003"/>
        <n v="145.971"/>
        <n v="85.742999999999995"/>
        <n v="326.25599999999997"/>
        <n v="195.25800000000001"/>
        <n v="75.936000000000007"/>
        <n v="198.63900000000001"/>
        <n v="217.18199999999999"/>
        <n v="164.87100000000001"/>
        <n v="226.065"/>
        <n v="625.90499999999997"/>
        <n v="76.754999999999995"/>
        <n v="293.13900000000001"/>
        <n v="178.16399999999999"/>
        <n v="47.859000000000002"/>
        <n v="236.88"/>
        <n v="304.92"/>
        <n v="46.683"/>
        <n v="164.43"/>
        <n v="440.93700000000001"/>
        <n v="193.46250000000001"/>
        <n v="147.672"/>
        <n v="68.239500000000007"/>
        <n v="814.38"/>
        <n v="343.41300000000001"/>
        <n v="381.39150000000001"/>
        <n v="133.35"/>
        <n v="394.32749999999999"/>
        <n v="209.11799999999999"/>
        <n v="32.140500000000003"/>
        <n v="121.569"/>
        <n v="30.408000000000001"/>
        <n v="935.26649999999995"/>
        <n v="293.64299999999997"/>
        <n v="84.976500000000001"/>
        <n v="708.22500000000002"/>
        <n v="365.904"/>
        <n v="457.38"/>
        <n v="461.52749999999997"/>
        <n v="620.73900000000003"/>
        <n v="273.798"/>
        <n v="225.792"/>
        <n v="96.1905"/>
        <n v="695.23649999999998"/>
        <n v="874.125"/>
        <n v="95.917500000000004"/>
        <n v="165.648"/>
        <n v="127.827"/>
        <n v="867.09"/>
        <n v="167.89500000000001"/>
        <n v="12.6945"/>
        <n v="673.995"/>
        <n v="246.6765"/>
        <n v="175.917"/>
        <n v="314.05500000000001"/>
        <n v="251.7165"/>
        <n v="697.93499999999995"/>
        <n v="212.7825"/>
        <n v="48.51"/>
        <n v="92.557500000000005"/>
        <n v="165.12299999999999"/>
        <n v="311.18849999999998"/>
        <n v="743.82"/>
        <n v="116.907"/>
        <n v="609.16800000000001"/>
        <n v="63.262500000000003"/>
        <n v="182.952"/>
        <n v="442.32299999999998"/>
        <n v="35.311500000000002"/>
        <n v="32.529000000000003"/>
        <n v="259.77"/>
        <n v="397.21499999999997"/>
        <n v="351.60300000000001"/>
        <n v="764.19"/>
        <n v="352.67399999999998"/>
        <n v="252.756"/>
        <n v="49.423499999999997"/>
        <n v="104.67449999999999"/>
        <n v="277.67250000000001"/>
        <n v="146.63249999999999"/>
        <n v="58.222499999999997"/>
        <n v="135.35550000000001"/>
        <n v="125.979"/>
        <n v="370.125"/>
        <n v="914.55"/>
        <n v="207.48"/>
        <n v="204.24600000000001"/>
        <n v="181.881"/>
        <n v="75.474000000000004"/>
        <n v="300.57299999999998"/>
        <n v="85.302000000000007"/>
        <n v="588.41999999999996"/>
        <n v="196.14"/>
        <n v="231.2415"/>
        <n v="282.57600000000002"/>
        <n v="477.54"/>
        <n v="470.988"/>
        <n v="308.57400000000001"/>
        <n v="618.97500000000002"/>
        <n v="305.55"/>
        <n v="41.454000000000001"/>
        <n v="36.5505"/>
        <n v="310.71600000000001"/>
        <n v="45.107999999999997"/>
        <n v="145.404"/>
        <n v="103.11"/>
        <n v="136.143"/>
        <n v="667.38"/>
        <n v="153.048"/>
        <n v="211.36500000000001"/>
        <n v="663.29549999999995"/>
        <n v="404.54399999999998"/>
        <n v="510.61500000000001"/>
        <n v="539.34299999999996"/>
        <n v="497.07"/>
        <n v="458.6925"/>
        <n v="113.568"/>
        <n v="261.19799999999998"/>
        <n v="657.53099999999995"/>
        <n v="1023.75"/>
        <n v="507.44400000000002"/>
        <n v="101.80800000000001"/>
        <n v="207.58500000000001"/>
        <n v="760.44150000000002"/>
        <n v="835.28549999999996"/>
        <n v="527.5095"/>
        <n v="180.6"/>
        <n v="72.429000000000002"/>
        <n v="131.208"/>
        <n v="80.954999999999998"/>
        <n v="507.90600000000001"/>
        <n v="317.226"/>
        <n v="733.60350000000005"/>
        <n v="130.88249999999999"/>
        <n v="187.32"/>
        <n v="525.23099999999999"/>
        <n v="37.610999999999997"/>
        <n v="142.947"/>
        <n v="110.124"/>
        <n v="187.86600000000001"/>
        <n v="856.45349999999996"/>
        <n v="138.97800000000001"/>
        <n v="270.2595"/>
        <n v="98.028000000000006"/>
        <n v="239.4"/>
        <n v="175.0455"/>
        <n v="732.27"/>
        <n v="408.49200000000002"/>
        <n v="383.52300000000002"/>
        <n v="93.744"/>
        <n v="176.4"/>
        <n v="20.684999999999999"/>
        <n v="557.71799999999996"/>
        <n v="56.405999999999999"/>
        <n v="860.47500000000002"/>
        <n v="596.82000000000005"/>
        <n v="616.98"/>
        <n v="769.10400000000004"/>
        <n v="887.92200000000003"/>
        <n v="408.73349999999999"/>
        <n v="89.0715"/>
        <n v="150.423"/>
        <n v="79.149000000000001"/>
        <n v="266.02800000000002"/>
        <n v="40.341000000000001"/>
        <n v="684.91499999999996"/>
        <n v="55.282499999999999"/>
        <n v="116.1405"/>
        <n v="597.04049999999995"/>
        <n v="143.22"/>
        <n v="182.91"/>
        <n v="384.72"/>
        <n v="267.34050000000002"/>
        <n v="817.23599999999999"/>
        <n v="300.21600000000001"/>
        <n v="608.07600000000002"/>
        <n v="197.92500000000001"/>
        <n v="232.63800000000001"/>
        <n v="810.6"/>
        <n v="757.36500000000001"/>
        <n v="536.59199999999998"/>
        <n v="56.122500000000002"/>
        <n v="233.1"/>
        <n v="801.86400000000003"/>
        <n v="239.589"/>
        <n v="86.247"/>
        <n v="401.68799999999999"/>
        <n v="72.009"/>
        <n v="401.26799999999997"/>
        <n v="631.14449999999999"/>
        <n v="499.72649999999999"/>
        <n v="55.040999999999997"/>
        <n v="137.86500000000001"/>
        <n v="151.51499999999999"/>
        <n v="480.02850000000001"/>
        <n v="98.049000000000007"/>
        <n v="132.5625"/>
        <n v="830.37149999999997"/>
        <n v="183.12"/>
        <n v="397.99200000000002"/>
        <n v="32.151000000000003"/>
        <n v="369.68400000000003"/>
        <n v="53.34"/>
        <n v="548.16300000000001"/>
        <n v="603.87599999999998"/>
        <n v="57.697499999999998"/>
        <n v="190.48050000000001"/>
        <n v="432.98849999999999"/>
        <n v="48.730499999999999"/>
        <n v="287.91000000000003"/>
        <n v="1022.385"/>
        <n v="680.61"/>
        <n v="97.881"/>
        <n v="57.078000000000003"/>
        <n v="63.913499999999999"/>
        <n v="257.14499999999998"/>
        <n v="97.418999999999997"/>
        <n v="455.1225"/>
        <n v="144.96299999999999"/>
        <n v="253.68"/>
        <n v="495.31650000000002"/>
        <n v="462.67200000000003"/>
        <n v="714.32550000000003"/>
        <n v="325.37400000000002"/>
        <n v="195.678"/>
        <n v="210.96600000000001"/>
        <n v="18.637499999999999"/>
        <n v="652.89"/>
        <n v="90.3"/>
        <n v="422.73"/>
        <n v="341.09249999999997"/>
        <n v="99.907499999999999"/>
        <n v="408.40800000000002"/>
        <n v="446.964"/>
        <n v="333.98399999999998"/>
        <n v="284.59199999999998"/>
        <n v="403.87200000000001"/>
        <n v="247.59"/>
        <n v="222.13800000000001"/>
        <n v="100.128"/>
        <n v="10.6785"/>
        <n v="216.4365"/>
        <n v="441.58800000000002"/>
        <n v="92.441999999999993"/>
        <n v="681.43949999999995"/>
        <n v="130.03200000000001"/>
        <n v="681.97500000000002"/>
        <n v="779.31"/>
        <n v="88.703999999999994"/>
        <n v="262.79399999999998"/>
        <n v="99.54"/>
        <n v="95.864999999999995"/>
        <n v="299.3655"/>
        <n v="54.999000000000002"/>
        <n v="202.33500000000001"/>
        <n v="281.16899999999998"/>
        <n v="586.63499999999999"/>
        <n v="184.08600000000001"/>
        <n v="163.61099999999999"/>
        <n v="63.314999999999998"/>
        <n v="82.887"/>
        <n v="31.227"/>
        <n v="22.385999999999999"/>
        <n v="295.40699999999998"/>
        <n v="76.923000000000002"/>
        <n v="23.498999999999999"/>
        <n v="688.71600000000001"/>
        <n v="624.33000000000004"/>
        <n v="77.805000000000007"/>
        <n v="206.80799999999999"/>
        <n v="390.94650000000001"/>
        <n v="554.29499999999996"/>
        <n v="503.73750000000001"/>
        <n v="345.01949999999999"/>
        <n v="177.40799999999999"/>
        <n v="118.902"/>
        <n v="362.81700000000001"/>
        <n v="450.1035"/>
        <n v="90.583500000000001"/>
        <n v="26.795999999999999"/>
        <n v="106.596"/>
        <n v="375.36450000000002"/>
        <n v="250.70849999999999"/>
        <n v="106.50149999999999"/>
        <n v="760.452"/>
        <n v="131.922"/>
        <n v="76.576499999999996"/>
        <n v="271.27800000000002"/>
        <n v="182.42699999999999"/>
        <n v="59.325000000000003"/>
        <n v="225.01499999999999"/>
        <n v="561.07799999999997"/>
        <n v="97.817999999999998"/>
        <n v="548.18399999999997"/>
        <n v="54.967500000000001"/>
        <n v="41.737499999999997"/>
        <n v="756.16800000000001"/>
        <n v="101.64"/>
        <n v="348.70499999999998"/>
        <n v="85.512"/>
        <n v="335.89499999999998"/>
        <n v="175.01400000000001"/>
        <n v="335.01299999999998"/>
        <n v="92.295000000000002"/>
        <n v="771.43499999999995"/>
        <n v="102.396"/>
        <n v="807.66"/>
        <n v="439.21499999999997"/>
        <n v="486.44400000000002"/>
        <n v="485.57249999999999"/>
        <n v="148.995"/>
        <n v="317.83499999999998"/>
        <n v="832.94399999999996"/>
        <n v="446.43900000000002"/>
        <n v="297.80099999999999"/>
        <n v="629.16"/>
        <n v="331.12799999999999"/>
        <n v="423.738"/>
        <n v="193.07400000000001"/>
        <n v="145.58250000000001"/>
        <n v="84.745500000000007"/>
        <n v="122.47199999999999"/>
        <n v="329.19600000000003"/>
        <n v="888.40499999999997"/>
        <n v="435.12"/>
        <n v="167.03399999999999"/>
        <n v="514.60500000000002"/>
        <n v="91.822500000000005"/>
        <n v="235.74600000000001"/>
        <n v="782.20799999999997"/>
        <n v="431.25599999999997"/>
        <n v="313.74"/>
        <n v="223.58699999999999"/>
        <n v="44.9925"/>
        <n v="397.61399999999998"/>
        <n v="217.25550000000001"/>
        <n v="82.718999999999994"/>
        <n v="338.21550000000002"/>
        <n v="103.131"/>
        <n v="26.733000000000001"/>
        <n v="611.07899999999995"/>
        <n v="221.886"/>
        <n v="57.875999999999998"/>
        <n v="92.725499999999997"/>
        <n v="374.40899999999999"/>
        <n v="833.96249999999998"/>
        <n v="53.151000000000003"/>
        <n v="629.49599999999998"/>
        <n v="175.035"/>
        <n v="781.62"/>
        <n v="397.84500000000003"/>
        <n v="270.01799999999997"/>
        <n v="579.8415"/>
        <n v="469.77"/>
        <n v="290.08350000000002"/>
        <n v="360.92700000000002"/>
        <n v="279.38400000000001"/>
        <n v="943.29899999999998"/>
        <n v="479.64"/>
        <n v="266.64749999999998"/>
        <n v="74.087999999999994"/>
        <n v="690.01800000000003"/>
        <n v="176.92500000000001"/>
        <n v="56.469000000000001"/>
        <n v="188.0025"/>
        <n v="222.012"/>
        <n v="125.7165"/>
        <n v="68.984999999999999"/>
        <n v="88.367999999999995"/>
        <n v="415.233"/>
        <n v="312.8895"/>
        <n v="477.13049999999998"/>
        <n v="289.92599999999999"/>
        <n v="165.9"/>
        <n v="932.33699999999999"/>
        <n v="96.578999999999994"/>
        <n v="43.869"/>
        <n v="16.274999999999999"/>
        <n v="304.983"/>
        <n v="69.992999999999995"/>
        <n v="80.367000000000004"/>
        <n v="314.685"/>
        <n v="255.1815"/>
        <n v="49.77"/>
        <n v="181.07249999999999"/>
        <n v="888.61500000000001"/>
        <n v="271.2885"/>
        <n v="640.03800000000001"/>
        <n v="252.25200000000001"/>
        <n v="180.87299999999999"/>
        <n v="104.83199999999999"/>
        <n v="313.572"/>
        <n v="167.58"/>
        <n v="26.7225"/>
        <n v="71.158500000000004"/>
        <n v="250.27799999999999"/>
        <n v="244.23"/>
        <n v="921.18600000000004"/>
        <n v="734.70600000000002"/>
        <n v="708.31949999999995"/>
        <n v="334.47750000000002"/>
        <n v="30.995999999999999"/>
        <n v="520.79999999999995"/>
        <n v="864.57"/>
        <n v="633.10799999999995"/>
        <n v="296.94"/>
        <n v="804.3"/>
        <n v="121.863"/>
        <n v="183.64500000000001"/>
        <n v="63.997500000000002"/>
        <n v="42.3675"/>
        <n v="1022.49"/>
        <n v="33.432000000000002"/>
        <n v="69.111000000000004"/>
        <n v="649.29899999999998"/>
      </sharedItems>
    </cacheField>
    <cacheField name="Date" numFmtId="15">
      <sharedItems containsSemiMixedTypes="0" containsNonDate="0" containsDate="1" containsString="0" minDate="2019-01-01T00:00:00" maxDate="2019-03-31T00:00:00" count="89">
        <d v="2019-01-05T00:00:00"/>
        <d v="2019-03-08T00:00:00"/>
        <d v="2019-03-03T00:00:00"/>
        <d v="2019-01-27T00:00:00"/>
        <d v="2019-02-08T00:00:00"/>
        <d v="2019-03-25T00:00:00"/>
        <d v="2019-02-25T00:00:00"/>
        <d v="2019-02-24T00:00:00"/>
        <d v="2019-01-10T00:00:00"/>
        <d v="2019-02-20T00:00:00"/>
        <d v="2019-02-06T00:00:00"/>
        <d v="2019-03-09T00:00:00"/>
        <d v="2019-02-12T00:00:00"/>
        <d v="2019-02-07T00:00:00"/>
        <d v="2019-03-29T00:00:00"/>
        <d v="2019-01-15T00:00:00"/>
        <d v="2019-03-11T00:00:00"/>
        <d v="2019-01-01T00:00:00"/>
        <d v="2019-01-21T00:00:00"/>
        <d v="2019-03-05T00:00:00"/>
        <d v="2019-03-15T00:00:00"/>
        <d v="2019-02-17T00:00:00"/>
        <d v="2019-03-02T00:00:00"/>
        <d v="2019-03-22T00:00:00"/>
        <d v="2019-03-10T00:00:00"/>
        <d v="2019-01-25T00:00:00"/>
        <d v="2019-01-28T00:00:00"/>
        <d v="2019-01-07T00:00:00"/>
        <d v="2019-03-23T00:00:00"/>
        <d v="2019-01-17T00:00:00"/>
        <d v="2019-02-02T00:00:00"/>
        <d v="2019-03-04T00:00:00"/>
        <d v="2019-03-16T00:00:00"/>
        <d v="2019-02-27T00:00:00"/>
        <d v="2019-02-10T00:00:00"/>
        <d v="2019-03-19T00:00:00"/>
        <d v="2019-02-03T00:00:00"/>
        <d v="2019-03-07T00:00:00"/>
        <d v="2019-02-28T00:00:00"/>
        <d v="2019-03-27T00:00:00"/>
        <d v="2019-01-20T00:00:00"/>
        <d v="2019-03-12T00:00:00"/>
        <d v="2019-02-15T00:00:00"/>
        <d v="2019-03-06T00:00:00"/>
        <d v="2019-02-14T00:00:00"/>
        <d v="2019-03-13T00:00:00"/>
        <d v="2019-01-24T00:00:00"/>
        <d v="2019-01-06T00:00:00"/>
        <d v="2019-02-11T00:00:00"/>
        <d v="2019-01-22T00:00:00"/>
        <d v="2019-01-13T00:00:00"/>
        <d v="2019-01-09T00:00:00"/>
        <d v="2019-01-12T00:00:00"/>
        <d v="2019-01-26T00:00:00"/>
        <d v="2019-01-23T00:00:00"/>
        <d v="2019-02-23T00:00:00"/>
        <d v="2019-01-02T00:00:00"/>
        <d v="2019-02-09T00:00:00"/>
        <d v="2019-03-26T00:00:00"/>
        <d v="2019-03-01T00:00:00"/>
        <d v="2019-02-01T00:00:00"/>
        <d v="2019-03-28T00:00:00"/>
        <d v="2019-03-24T00:00:00"/>
        <d v="2019-02-05T00:00:00"/>
        <d v="2019-01-19T00:00:00"/>
        <d v="2019-01-16T00:00:00"/>
        <d v="2019-01-08T00:00:00"/>
        <d v="2019-02-18T00:00:00"/>
        <d v="2019-01-18T00:00:00"/>
        <d v="2019-02-16T00:00:00"/>
        <d v="2019-02-22T00:00:00"/>
        <d v="2019-01-29T00:00:00"/>
        <d v="2019-01-04T00:00:00"/>
        <d v="2019-03-30T00:00:00"/>
        <d v="2019-01-30T00:00:00"/>
        <d v="2019-01-03T00:00:00"/>
        <d v="2019-03-21T00:00:00"/>
        <d v="2019-02-13T00:00:00"/>
        <d v="2019-01-14T00:00:00"/>
        <d v="2019-03-18T00:00:00"/>
        <d v="2019-03-20T00:00:00"/>
        <d v="2019-02-21T00:00:00"/>
        <d v="2019-01-31T00:00:00"/>
        <d v="2019-01-11T00:00:00"/>
        <d v="2019-02-26T00:00:00"/>
        <d v="2019-03-17T00:00:00"/>
        <d v="2019-03-14T00:00:00"/>
        <d v="2019-02-04T00:00:00"/>
        <d v="2019-02-19T00:00:00"/>
      </sharedItems>
      <fieldGroup par="35"/>
    </cacheField>
    <cacheField name="Time" numFmtId="167">
      <sharedItems containsSemiMixedTypes="0" containsNonDate="0" containsDate="1" containsString="0" minDate="1899-12-30T10:00:00" maxDate="1899-12-30T20:59:00"/>
    </cacheField>
    <cacheField name="Payment" numFmtId="49">
      <sharedItems count="3">
        <s v="Ewallet"/>
        <s v="Cash"/>
        <s v="Credit card"/>
      </sharedItems>
    </cacheField>
    <cacheField name="cogs" numFmtId="44">
      <sharedItems containsSemiMixedTypes="0" containsString="0" containsNumber="1" minValue="10.17" maxValue="993"/>
    </cacheField>
    <cacheField name="gross margin percentage" numFmtId="10">
      <sharedItems containsSemiMixedTypes="0" containsString="0" containsNumber="1" minValue="4.7619047620000003" maxValue="4.7619047620000003"/>
    </cacheField>
    <cacheField name="gross income" numFmtId="44">
      <sharedItems containsSemiMixedTypes="0" containsString="0" containsNumber="1" minValue="0.50849999999999995" maxValue="49.65"/>
    </cacheField>
    <cacheField name="Rating" numFmtId="2">
      <sharedItems containsSemiMixedTypes="0" containsString="0" containsNumber="1" minValue="4" maxValue="10"/>
    </cacheField>
    <cacheField name="Total Profit " numFmtId="44">
      <sharedItems containsSemiMixedTypes="0" containsString="0" containsNumber="1" minValue="0.50849999999999973" maxValue="49.650000000000091"/>
    </cacheField>
    <cacheField name="Total Profit in RS" numFmtId="168">
      <sharedItems containsSemiMixedTypes="0" containsString="0" containsNumber="1" minValue="42.673319999999975" maxValue="4166.6280000000079"/>
    </cacheField>
    <cacheField name="And (Function)" numFmtId="0">
      <sharedItems/>
    </cacheField>
    <cacheField name="Or (Function)" numFmtId="0">
      <sharedItems/>
    </cacheField>
    <cacheField name="(If Function)" numFmtId="0">
      <sharedItems/>
    </cacheField>
    <cacheField name="If Rating is High then increased the value by 10%" numFmtId="2">
      <sharedItems containsMixedTypes="1" containsNumber="1" minValue="1.0130000000000001" maxValue="9.9920000000000009"/>
    </cacheField>
    <cacheField name="Day " numFmtId="0">
      <sharedItems containsSemiMixedTypes="0" containsString="0" containsNumber="1" containsInteger="1" minValue="1" maxValue="31"/>
    </cacheField>
    <cacheField name="Month " numFmtId="0">
      <sharedItems containsSemiMixedTypes="0" containsString="0" containsNumber="1" containsInteger="1" minValue="1" maxValue="3"/>
    </cacheField>
    <cacheField name="Year" numFmtId="0">
      <sharedItems containsSemiMixedTypes="0" containsString="0" containsNumber="1" containsInteger="1" minValue="2019" maxValue="2019"/>
    </cacheField>
    <cacheField name="Month - Year" numFmtId="0">
      <sharedItems containsBlank="1"/>
    </cacheField>
    <cacheField name="Day - Month - Year" numFmtId="0">
      <sharedItems containsBlank="1" count="24">
        <s v="5-1-2019"/>
        <s v="8-3-2019"/>
        <s v="3-3-2019"/>
        <s v="27-1-2019"/>
        <s v="8-2-2019"/>
        <s v="25-3-2019"/>
        <s v="25-2-2019"/>
        <s v="24-2-2019"/>
        <s v="10-1-2019"/>
        <s v="20-2-2019"/>
        <s v="6-2-2019"/>
        <s v="9-3-2019"/>
        <s v="12-2-2019"/>
        <s v="7-2-2019"/>
        <s v="29-3-2019"/>
        <s v="15-1-2019"/>
        <s v="11-3-2019"/>
        <s v="1-1-2019"/>
        <s v="21-1-2019"/>
        <s v="5-3-2019"/>
        <s v="15-3-2019"/>
        <s v="17-2-2019"/>
        <s v="2-3-2019"/>
        <m/>
      </sharedItems>
    </cacheField>
    <cacheField name="Quarter             ( Round up)" numFmtId="0">
      <sharedItems containsString="0" containsBlank="1" containsNumber="1" containsInteger="1" minValue="1" maxValue="1"/>
    </cacheField>
    <cacheField name="Weeknum" numFmtId="0">
      <sharedItems containsSemiMixedTypes="0" containsString="0" containsNumber="1" containsInteger="1" minValue="1" maxValue="13"/>
    </cacheField>
    <cacheField name="Year - Weeknum" numFmtId="0">
      <sharedItems/>
    </cacheField>
    <cacheField name="Week_ Type" numFmtId="0">
      <sharedItems containsSemiMixedTypes="0" containsString="0" containsNumber="1" containsInteger="1" minValue="1" maxValue="7"/>
    </cacheField>
    <cacheField name="Weekends OR Weekdays" numFmtId="0">
      <sharedItems/>
    </cacheField>
    <cacheField name="Weekdays ( Funtion)" numFmtId="171">
      <sharedItems containsSemiMixedTypes="0" containsNonDate="0" containsDate="1" containsString="0" minDate="1899-12-31T00:00:00" maxDate="1900-01-07T00:00:00"/>
    </cacheField>
    <cacheField name="Days (Date)" numFmtId="0" databaseField="0">
      <fieldGroup base="10">
        <rangePr groupBy="days" startDate="2019-01-01T00:00:00" endDate="2019-03-31T00:00:00"/>
        <groupItems count="368">
          <s v="&lt;1/1/2019"/>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3/31/2019"/>
        </groupItems>
      </fieldGroup>
    </cacheField>
    <cacheField name="Months (Date)" numFmtId="0" databaseField="0">
      <fieldGroup base="10">
        <rangePr groupBy="months" startDate="2019-01-01T00:00:00" endDate="2019-03-31T00:00:00"/>
        <groupItems count="14">
          <s v="&lt;1/1/2019"/>
          <s v="Jan"/>
          <s v="Feb"/>
          <s v="Mar"/>
          <s v="Apr"/>
          <s v="May"/>
          <s v="Jun"/>
          <s v="Jul"/>
          <s v="Aug"/>
          <s v="Sep"/>
          <s v="Oct"/>
          <s v="Nov"/>
          <s v="Dec"/>
          <s v="&gt;3/31/2019"/>
        </groupItems>
      </fieldGroup>
    </cacheField>
  </cacheFields>
  <extLst>
    <ext xmlns:x14="http://schemas.microsoft.com/office/spreadsheetml/2009/9/main" uri="{725AE2AE-9491-48be-B2B4-4EB974FC3084}">
      <x14:pivotCacheDefinition pivotCacheId="2147123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750-67-8428"/>
    <x v="0"/>
    <s v="Yangon"/>
    <x v="0"/>
    <x v="0"/>
    <x v="0"/>
    <n v="74.69"/>
    <n v="7"/>
    <n v="26.141500000000001"/>
    <x v="0"/>
    <x v="0"/>
    <d v="1899-12-30T13:08:00"/>
    <x v="0"/>
    <n v="522.83000000000004"/>
    <n v="4.7619047620000003"/>
    <n v="26.141500000000001"/>
    <n v="9.1"/>
    <n v="26.141499999999951"/>
    <n v="2193.7946799999959"/>
    <b v="0"/>
    <b v="1"/>
    <s v="High Value"/>
    <n v="7.4690000000000003"/>
    <n v="5"/>
    <n v="1"/>
    <n v="2019"/>
    <s v="1-2019"/>
    <x v="0"/>
    <n v="1"/>
    <n v="1"/>
    <s v="2019-1"/>
    <n v="6"/>
    <s v="Weekends"/>
    <d v="1900-01-06T00:00:00"/>
  </r>
  <r>
    <s v="226-31-3081"/>
    <x v="1"/>
    <s v="Naypyitaw"/>
    <x v="1"/>
    <x v="0"/>
    <x v="1"/>
    <n v="15.28"/>
    <n v="5"/>
    <n v="3.82"/>
    <x v="1"/>
    <x v="1"/>
    <d v="1899-12-30T10:29:00"/>
    <x v="1"/>
    <n v="76.400000000000006"/>
    <n v="4.7619047620000003"/>
    <n v="3.82"/>
    <n v="9.6"/>
    <n v="3.8199999999999932"/>
    <n v="320.57439999999946"/>
    <b v="0"/>
    <b v="1"/>
    <s v="High Value"/>
    <n v="1.528"/>
    <n v="8"/>
    <n v="3"/>
    <n v="2019"/>
    <s v="3-2019"/>
    <x v="1"/>
    <n v="1"/>
    <n v="10"/>
    <s v="2019-10"/>
    <n v="5"/>
    <s v="Weekdays"/>
    <d v="1900-01-05T00:00:00"/>
  </r>
  <r>
    <s v="631-41-3108"/>
    <x v="0"/>
    <s v="Yangon"/>
    <x v="1"/>
    <x v="1"/>
    <x v="2"/>
    <n v="46.33"/>
    <n v="7"/>
    <n v="16.215499999999999"/>
    <x v="2"/>
    <x v="2"/>
    <d v="1899-12-30T13:23:00"/>
    <x v="2"/>
    <n v="324.31"/>
    <n v="4.7619047620000003"/>
    <n v="16.215499999999999"/>
    <n v="7.4"/>
    <n v="16.21550000000002"/>
    <n v="1360.8047600000018"/>
    <b v="0"/>
    <b v="1"/>
    <s v="High Value"/>
    <n v="4.633"/>
    <n v="3"/>
    <n v="3"/>
    <n v="2019"/>
    <s v="3-2019"/>
    <x v="2"/>
    <n v="1"/>
    <n v="9"/>
    <s v="2019-9"/>
    <n v="7"/>
    <s v="Weekends"/>
    <d v="1899-12-31T00:00:00"/>
  </r>
  <r>
    <s v="123-19-1176"/>
    <x v="0"/>
    <s v="Yangon"/>
    <x v="0"/>
    <x v="1"/>
    <x v="0"/>
    <n v="58.22"/>
    <n v="8"/>
    <n v="23.288"/>
    <x v="3"/>
    <x v="3"/>
    <d v="1899-12-30T20:33:00"/>
    <x v="0"/>
    <n v="465.76"/>
    <n v="4.7619047620000003"/>
    <n v="23.288"/>
    <n v="8.4"/>
    <n v="23.288000000000011"/>
    <n v="1954.328960000001"/>
    <b v="1"/>
    <b v="1"/>
    <s v="High Value"/>
    <n v="5.8220000000000001"/>
    <n v="27"/>
    <n v="1"/>
    <n v="2019"/>
    <s v="1-2019"/>
    <x v="3"/>
    <n v="1"/>
    <n v="4"/>
    <s v="2019-4"/>
    <n v="7"/>
    <s v="Weekends"/>
    <d v="1899-12-31T00:00:00"/>
  </r>
  <r>
    <s v="373-73-7910"/>
    <x v="0"/>
    <s v="Yangon"/>
    <x v="1"/>
    <x v="1"/>
    <x v="3"/>
    <n v="86.31"/>
    <n v="7"/>
    <n v="30.208500000000001"/>
    <x v="4"/>
    <x v="4"/>
    <d v="1899-12-30T10:37:00"/>
    <x v="0"/>
    <n v="604.16999999999996"/>
    <n v="4.7619047620000003"/>
    <n v="30.208500000000001"/>
    <n v="5.3"/>
    <n v="30.208500000000072"/>
    <n v="2535.0973200000062"/>
    <b v="0"/>
    <b v="0"/>
    <s v="Low Value"/>
    <s v="Value not found"/>
    <n v="8"/>
    <n v="2"/>
    <n v="2019"/>
    <s v="2-2019"/>
    <x v="4"/>
    <n v="1"/>
    <n v="6"/>
    <s v="2019-6"/>
    <n v="5"/>
    <s v="Weekdays"/>
    <d v="1900-01-05T00:00:00"/>
  </r>
  <r>
    <s v="699-14-3026"/>
    <x v="1"/>
    <s v="Naypyitaw"/>
    <x v="1"/>
    <x v="1"/>
    <x v="1"/>
    <n v="85.39"/>
    <n v="7"/>
    <n v="29.886500000000002"/>
    <x v="5"/>
    <x v="5"/>
    <d v="1899-12-30T18:30:00"/>
    <x v="0"/>
    <n v="597.73"/>
    <n v="4.7619047620000003"/>
    <n v="29.886500000000002"/>
    <n v="4.0999999999999996"/>
    <n v="29.886499999999955"/>
    <n v="2508.0750799999964"/>
    <b v="0"/>
    <b v="0"/>
    <s v="Low Value"/>
    <s v="Value not found"/>
    <n v="25"/>
    <n v="3"/>
    <n v="2019"/>
    <s v="3-2019"/>
    <x v="5"/>
    <n v="1"/>
    <n v="13"/>
    <s v="2019-13"/>
    <n v="1"/>
    <s v="Weekdays"/>
    <d v="1900-01-01T00:00:00"/>
  </r>
  <r>
    <s v="355-53-5943"/>
    <x v="0"/>
    <s v="Yangon"/>
    <x v="0"/>
    <x v="0"/>
    <x v="1"/>
    <n v="68.84"/>
    <n v="6"/>
    <n v="20.652000000000001"/>
    <x v="6"/>
    <x v="6"/>
    <d v="1899-12-30T14:36:00"/>
    <x v="0"/>
    <n v="413.04"/>
    <n v="4.7619047620000003"/>
    <n v="20.652000000000001"/>
    <n v="5.8"/>
    <n v="20.651999999999987"/>
    <n v="1733.115839999999"/>
    <b v="0"/>
    <b v="0"/>
    <s v="Low Value"/>
    <s v="Value not found"/>
    <n v="25"/>
    <n v="2"/>
    <n v="2019"/>
    <s v="2-2019"/>
    <x v="6"/>
    <n v="1"/>
    <n v="9"/>
    <s v="2019-9"/>
    <n v="1"/>
    <s v="Weekdays"/>
    <d v="1900-01-01T00:00:00"/>
  </r>
  <r>
    <s v="315-22-5665"/>
    <x v="1"/>
    <s v="Naypyitaw"/>
    <x v="1"/>
    <x v="0"/>
    <x v="2"/>
    <n v="73.56"/>
    <n v="10"/>
    <n v="36.78"/>
    <x v="7"/>
    <x v="7"/>
    <d v="1899-12-30T11:38:00"/>
    <x v="0"/>
    <n v="735.6"/>
    <n v="4.7619047620000003"/>
    <n v="36.78"/>
    <n v="8"/>
    <n v="36.779999999999973"/>
    <n v="3086.5775999999978"/>
    <b v="1"/>
    <b v="1"/>
    <s v="High Value"/>
    <n v="7.3560000000000008"/>
    <n v="24"/>
    <n v="2"/>
    <n v="2019"/>
    <s v="2-2019"/>
    <x v="7"/>
    <n v="1"/>
    <n v="8"/>
    <s v="2019-8"/>
    <n v="7"/>
    <s v="Weekends"/>
    <d v="1899-12-31T00:00:00"/>
  </r>
  <r>
    <s v="665-32-9167"/>
    <x v="0"/>
    <s v="Yangon"/>
    <x v="0"/>
    <x v="0"/>
    <x v="0"/>
    <n v="36.26"/>
    <n v="2"/>
    <n v="3.6259999999999999"/>
    <x v="8"/>
    <x v="8"/>
    <d v="1899-12-30T17:15:00"/>
    <x v="2"/>
    <n v="72.52"/>
    <n v="4.7619047620000003"/>
    <n v="3.6259999999999999"/>
    <n v="7.2"/>
    <n v="3.6260000000000048"/>
    <n v="304.29392000000041"/>
    <b v="0"/>
    <b v="1"/>
    <s v="Low Value"/>
    <n v="3.6259999999999999"/>
    <n v="10"/>
    <n v="1"/>
    <n v="2019"/>
    <s v="1-2019"/>
    <x v="8"/>
    <n v="1"/>
    <n v="2"/>
    <s v="2019-2"/>
    <n v="4"/>
    <s v="Weekdays"/>
    <d v="1900-01-04T00:00:00"/>
  </r>
  <r>
    <s v="692-92-5582"/>
    <x v="2"/>
    <s v="Mandalay"/>
    <x v="0"/>
    <x v="0"/>
    <x v="4"/>
    <n v="54.84"/>
    <n v="3"/>
    <n v="8.2260000000000009"/>
    <x v="9"/>
    <x v="9"/>
    <d v="1899-12-30T13:27:00"/>
    <x v="2"/>
    <n v="164.52"/>
    <n v="4.7619047620000003"/>
    <n v="8.2260000000000009"/>
    <n v="5.9"/>
    <n v="8.2259999999999991"/>
    <n v="690.32591999999988"/>
    <b v="0"/>
    <b v="0"/>
    <s v="Low Value"/>
    <s v="Value not found"/>
    <n v="20"/>
    <n v="2"/>
    <n v="2019"/>
    <s v="2-2019"/>
    <x v="9"/>
    <n v="1"/>
    <n v="8"/>
    <s v="2019-8"/>
    <n v="3"/>
    <s v="Weekdays"/>
    <d v="1900-01-03T00:00:00"/>
  </r>
  <r>
    <s v="351-62-0822"/>
    <x v="2"/>
    <s v="Mandalay"/>
    <x v="0"/>
    <x v="0"/>
    <x v="5"/>
    <n v="14.48"/>
    <n v="4"/>
    <n v="2.8959999999999999"/>
    <x v="10"/>
    <x v="10"/>
    <d v="1899-12-30T18:07:00"/>
    <x v="0"/>
    <n v="57.92"/>
    <n v="4.7619047620000003"/>
    <n v="2.8959999999999999"/>
    <n v="4.5"/>
    <n v="2.8960000000000008"/>
    <n v="243.03232000000008"/>
    <b v="0"/>
    <b v="0"/>
    <s v="Low Value"/>
    <s v="Value not found"/>
    <n v="6"/>
    <n v="2"/>
    <n v="2019"/>
    <s v="2-2019"/>
    <x v="10"/>
    <n v="1"/>
    <n v="6"/>
    <s v="2019-6"/>
    <n v="3"/>
    <s v="Weekdays"/>
    <d v="1900-01-03T00:00:00"/>
  </r>
  <r>
    <s v="529-56-3974"/>
    <x v="2"/>
    <s v="Mandalay"/>
    <x v="0"/>
    <x v="1"/>
    <x v="1"/>
    <n v="25.51"/>
    <n v="4"/>
    <n v="5.1020000000000003"/>
    <x v="11"/>
    <x v="11"/>
    <d v="1899-12-30T17:03:00"/>
    <x v="1"/>
    <n v="102.04"/>
    <n v="4.7619047620000003"/>
    <n v="5.1020000000000003"/>
    <n v="6.8"/>
    <n v="5.1019999999999897"/>
    <n v="428.15983999999912"/>
    <b v="0"/>
    <b v="1"/>
    <s v="Low Value"/>
    <s v="Value not found"/>
    <n v="9"/>
    <n v="3"/>
    <n v="2019"/>
    <s v="3-2019"/>
    <x v="11"/>
    <n v="1"/>
    <n v="10"/>
    <s v="2019-10"/>
    <n v="6"/>
    <s v="Weekends"/>
    <d v="1900-01-06T00:00:00"/>
  </r>
  <r>
    <s v="365-64-0515"/>
    <x v="0"/>
    <s v="Yangon"/>
    <x v="1"/>
    <x v="0"/>
    <x v="1"/>
    <n v="46.95"/>
    <n v="5"/>
    <n v="11.737500000000001"/>
    <x v="12"/>
    <x v="12"/>
    <d v="1899-12-30T10:25:00"/>
    <x v="0"/>
    <n v="234.75"/>
    <n v="4.7619047620000003"/>
    <n v="11.737500000000001"/>
    <n v="7.1"/>
    <n v="11.737500000000011"/>
    <n v="985.01100000000099"/>
    <b v="0"/>
    <b v="1"/>
    <s v="Low Value"/>
    <n v="4.6950000000000003"/>
    <n v="12"/>
    <n v="2"/>
    <n v="2019"/>
    <s v="2-2019"/>
    <x v="12"/>
    <n v="1"/>
    <n v="7"/>
    <s v="2019-7"/>
    <n v="2"/>
    <s v="Weekdays"/>
    <d v="1900-01-02T00:00:00"/>
  </r>
  <r>
    <s v="252-56-2699"/>
    <x v="0"/>
    <s v="Yangon"/>
    <x v="1"/>
    <x v="1"/>
    <x v="4"/>
    <n v="43.19"/>
    <n v="10"/>
    <n v="21.594999999999999"/>
    <x v="13"/>
    <x v="13"/>
    <d v="1899-12-30T16:48:00"/>
    <x v="0"/>
    <n v="431.9"/>
    <n v="4.7619047620000003"/>
    <n v="21.594999999999999"/>
    <n v="8.1999999999999993"/>
    <n v="21.595000000000027"/>
    <n v="1812.2524000000024"/>
    <b v="1"/>
    <b v="1"/>
    <s v="High Value"/>
    <n v="4.319"/>
    <n v="7"/>
    <n v="2"/>
    <n v="2019"/>
    <s v="2-2019"/>
    <x v="13"/>
    <n v="1"/>
    <n v="6"/>
    <s v="2019-6"/>
    <n v="4"/>
    <s v="Weekdays"/>
    <d v="1900-01-04T00:00:00"/>
  </r>
  <r>
    <s v="829-34-3910"/>
    <x v="0"/>
    <s v="Yangon"/>
    <x v="1"/>
    <x v="0"/>
    <x v="0"/>
    <n v="71.38"/>
    <n v="10"/>
    <n v="35.69"/>
    <x v="14"/>
    <x v="14"/>
    <d v="1899-12-30T19:21:00"/>
    <x v="1"/>
    <n v="713.8"/>
    <n v="4.7619047620000003"/>
    <n v="35.69"/>
    <n v="5.7"/>
    <n v="35.690000000000055"/>
    <n v="2995.1048000000046"/>
    <b v="0"/>
    <b v="1"/>
    <s v="Low Value"/>
    <s v="Value not found"/>
    <n v="29"/>
    <n v="3"/>
    <n v="2019"/>
    <s v="3-2019"/>
    <x v="14"/>
    <n v="1"/>
    <n v="13"/>
    <s v="2019-13"/>
    <n v="5"/>
    <s v="Weekdays"/>
    <d v="1900-01-05T00:00:00"/>
  </r>
  <r>
    <s v="299-46-1805"/>
    <x v="2"/>
    <s v="Mandalay"/>
    <x v="0"/>
    <x v="0"/>
    <x v="3"/>
    <n v="93.72"/>
    <n v="6"/>
    <n v="28.116"/>
    <x v="15"/>
    <x v="15"/>
    <d v="1899-12-30T16:19:00"/>
    <x v="1"/>
    <n v="562.32000000000005"/>
    <n v="4.7619047620000003"/>
    <n v="28.116"/>
    <n v="4.5"/>
    <n v="28.115999999999985"/>
    <n v="2359.4947199999988"/>
    <b v="0"/>
    <b v="0"/>
    <s v="Low Value"/>
    <s v="Value not found"/>
    <n v="15"/>
    <n v="1"/>
    <n v="2019"/>
    <s v="1-2019"/>
    <x v="15"/>
    <n v="1"/>
    <n v="3"/>
    <s v="2019-3"/>
    <n v="2"/>
    <s v="Weekdays"/>
    <d v="1900-01-02T00:00:00"/>
  </r>
  <r>
    <s v="656-95-9349"/>
    <x v="0"/>
    <s v="Yangon"/>
    <x v="0"/>
    <x v="0"/>
    <x v="0"/>
    <n v="68.930000000000007"/>
    <n v="7"/>
    <n v="24.125499999999999"/>
    <x v="16"/>
    <x v="16"/>
    <d v="1899-12-30T11:03:00"/>
    <x v="2"/>
    <n v="482.51"/>
    <n v="4.7619047620000003"/>
    <n v="24.125499999999999"/>
    <n v="4.5999999999999996"/>
    <n v="24.125499999999988"/>
    <n v="2024.611959999999"/>
    <b v="0"/>
    <b v="0"/>
    <s v="Low Value"/>
    <s v="Value not found"/>
    <n v="11"/>
    <n v="3"/>
    <n v="2019"/>
    <s v="3-2019"/>
    <x v="16"/>
    <n v="1"/>
    <n v="11"/>
    <s v="2019-11"/>
    <n v="1"/>
    <s v="Weekdays"/>
    <d v="1900-01-01T00:00:00"/>
  </r>
  <r>
    <s v="765-26-6951"/>
    <x v="0"/>
    <s v="Yangon"/>
    <x v="1"/>
    <x v="1"/>
    <x v="3"/>
    <n v="72.61"/>
    <n v="6"/>
    <n v="21.783000000000001"/>
    <x v="17"/>
    <x v="17"/>
    <d v="1899-12-30T10:39:00"/>
    <x v="2"/>
    <n v="435.66"/>
    <n v="4.7619047620000003"/>
    <n v="21.783000000000001"/>
    <n v="6.9"/>
    <n v="21.782999999999959"/>
    <n v="1828.0293599999966"/>
    <b v="0"/>
    <b v="1"/>
    <s v="Low Value"/>
    <s v="Value not found"/>
    <n v="1"/>
    <n v="1"/>
    <n v="2019"/>
    <s v="1-2019"/>
    <x v="17"/>
    <n v="1"/>
    <n v="1"/>
    <s v="2019-1"/>
    <n v="2"/>
    <s v="Weekdays"/>
    <d v="1900-01-02T00:00:00"/>
  </r>
  <r>
    <s v="329-62-1586"/>
    <x v="0"/>
    <s v="Yangon"/>
    <x v="1"/>
    <x v="1"/>
    <x v="4"/>
    <n v="54.67"/>
    <n v="3"/>
    <n v="8.2004999999999999"/>
    <x v="18"/>
    <x v="18"/>
    <d v="1899-12-30T18:00:00"/>
    <x v="2"/>
    <n v="164.01"/>
    <n v="4.7619047620000003"/>
    <n v="8.2004999999999999"/>
    <n v="8.6"/>
    <n v="8.2005000000000052"/>
    <n v="688.18596000000048"/>
    <b v="0"/>
    <b v="1"/>
    <s v="High Value"/>
    <n v="5.4670000000000005"/>
    <n v="21"/>
    <n v="1"/>
    <n v="2019"/>
    <s v="1-2019"/>
    <x v="18"/>
    <n v="1"/>
    <n v="4"/>
    <s v="2019-4"/>
    <n v="1"/>
    <s v="Weekdays"/>
    <d v="1900-01-01T00:00:00"/>
  </r>
  <r>
    <s v="319-50-3348"/>
    <x v="2"/>
    <s v="Mandalay"/>
    <x v="1"/>
    <x v="0"/>
    <x v="2"/>
    <n v="40.299999999999997"/>
    <n v="2"/>
    <n v="4.03"/>
    <x v="19"/>
    <x v="16"/>
    <d v="1899-12-30T15:30:00"/>
    <x v="0"/>
    <n v="80.599999999999994"/>
    <n v="4.7619047620000003"/>
    <n v="4.03"/>
    <n v="4.4000000000000004"/>
    <n v="4.0300000000000011"/>
    <n v="338.19760000000008"/>
    <b v="0"/>
    <b v="0"/>
    <s v="Low Value"/>
    <s v="Value not found"/>
    <n v="11"/>
    <n v="3"/>
    <n v="2019"/>
    <s v="3-2019"/>
    <x v="16"/>
    <n v="1"/>
    <n v="11"/>
    <s v="2019-11"/>
    <n v="1"/>
    <s v="Weekdays"/>
    <d v="1900-01-01T00:00:00"/>
  </r>
  <r>
    <s v="300-71-4605"/>
    <x v="1"/>
    <s v="Naypyitaw"/>
    <x v="0"/>
    <x v="1"/>
    <x v="1"/>
    <n v="86.04"/>
    <n v="5"/>
    <n v="21.51"/>
    <x v="20"/>
    <x v="6"/>
    <d v="1899-12-30T11:24:00"/>
    <x v="0"/>
    <n v="430.2"/>
    <n v="4.7619047620000003"/>
    <n v="21.51"/>
    <n v="4.8"/>
    <n v="21.509999999999991"/>
    <n v="1805.1191999999992"/>
    <b v="0"/>
    <b v="0"/>
    <s v="Low Value"/>
    <s v="Value not found"/>
    <n v="25"/>
    <n v="2"/>
    <n v="2019"/>
    <s v="2-2019"/>
    <x v="6"/>
    <n v="1"/>
    <n v="9"/>
    <s v="2019-9"/>
    <n v="1"/>
    <s v="Weekdays"/>
    <d v="1900-01-01T00:00:00"/>
  </r>
  <r>
    <s v="371-85-5789"/>
    <x v="2"/>
    <s v="Mandalay"/>
    <x v="1"/>
    <x v="1"/>
    <x v="0"/>
    <n v="87.98"/>
    <n v="3"/>
    <n v="13.196999999999999"/>
    <x v="21"/>
    <x v="19"/>
    <d v="1899-12-30T10:40:00"/>
    <x v="0"/>
    <n v="263.94"/>
    <n v="4.7619047620000003"/>
    <n v="13.196999999999999"/>
    <n v="5.0999999999999996"/>
    <n v="13.197000000000003"/>
    <n v="1107.4922400000003"/>
    <b v="0"/>
    <b v="0"/>
    <s v="Low Value"/>
    <s v="Value not found"/>
    <n v="5"/>
    <n v="3"/>
    <n v="2019"/>
    <s v="3-2019"/>
    <x v="19"/>
    <n v="1"/>
    <n v="10"/>
    <s v="2019-10"/>
    <n v="2"/>
    <s v="Weekdays"/>
    <d v="1900-01-02T00:00:00"/>
  </r>
  <r>
    <s v="273-16-6619"/>
    <x v="2"/>
    <s v="Mandalay"/>
    <x v="1"/>
    <x v="1"/>
    <x v="2"/>
    <n v="33.200000000000003"/>
    <n v="2"/>
    <n v="3.32"/>
    <x v="22"/>
    <x v="20"/>
    <d v="1899-12-30T12:20:00"/>
    <x v="2"/>
    <n v="66.400000000000006"/>
    <n v="4.7619047620000003"/>
    <n v="3.32"/>
    <n v="4.4000000000000004"/>
    <n v="3.3199999999999932"/>
    <n v="278.61439999999942"/>
    <b v="0"/>
    <b v="0"/>
    <s v="Low Value"/>
    <s v="Value not found"/>
    <n v="15"/>
    <n v="3"/>
    <n v="2019"/>
    <s v="3-2019"/>
    <x v="20"/>
    <n v="1"/>
    <n v="11"/>
    <s v="2019-11"/>
    <n v="5"/>
    <s v="Weekdays"/>
    <d v="1900-01-05T00:00:00"/>
  </r>
  <r>
    <s v="636-48-8204"/>
    <x v="0"/>
    <s v="Yangon"/>
    <x v="1"/>
    <x v="1"/>
    <x v="1"/>
    <n v="34.56"/>
    <n v="5"/>
    <n v="8.64"/>
    <x v="23"/>
    <x v="21"/>
    <d v="1899-12-30T11:15:00"/>
    <x v="0"/>
    <n v="172.8"/>
    <n v="4.7619047620000003"/>
    <n v="8.64"/>
    <n v="9.9"/>
    <n v="8.6399999999999864"/>
    <n v="725.06879999999887"/>
    <b v="0"/>
    <b v="1"/>
    <s v="High Value"/>
    <n v="3.4560000000000004"/>
    <n v="17"/>
    <n v="2"/>
    <n v="2019"/>
    <s v="2-2019"/>
    <x v="21"/>
    <n v="1"/>
    <n v="7"/>
    <s v="2019-7"/>
    <n v="7"/>
    <s v="Weekends"/>
    <d v="1899-12-31T00:00:00"/>
  </r>
  <r>
    <s v="549-59-1358"/>
    <x v="0"/>
    <s v="Yangon"/>
    <x v="0"/>
    <x v="1"/>
    <x v="3"/>
    <n v="88.63"/>
    <n v="3"/>
    <n v="13.294499999999999"/>
    <x v="24"/>
    <x v="22"/>
    <d v="1899-12-30T17:36:00"/>
    <x v="0"/>
    <n v="265.89"/>
    <n v="4.7619047620000003"/>
    <n v="13.294499999999999"/>
    <n v="6"/>
    <n v="13.294500000000028"/>
    <n v="1115.6744400000023"/>
    <b v="0"/>
    <b v="0"/>
    <s v="Low Value"/>
    <s v="Value not found"/>
    <n v="2"/>
    <n v="3"/>
    <n v="2019"/>
    <s v="3-2019"/>
    <x v="22"/>
    <n v="1"/>
    <n v="9"/>
    <s v="2019-9"/>
    <n v="6"/>
    <s v="Weekends"/>
    <d v="1900-01-06T00:00:00"/>
  </r>
  <r>
    <s v="227-03-5010"/>
    <x v="0"/>
    <s v="Yangon"/>
    <x v="0"/>
    <x v="0"/>
    <x v="2"/>
    <n v="52.59"/>
    <n v="8"/>
    <n v="21.036000000000001"/>
    <x v="25"/>
    <x v="23"/>
    <d v="1899-12-30T19:20:00"/>
    <x v="2"/>
    <n v="420.72"/>
    <n v="4.7619047620000003"/>
    <n v="21.036000000000001"/>
    <n v="8.5"/>
    <n v="21.035999999999945"/>
    <n v="1765.3411199999953"/>
    <b v="1"/>
    <b v="1"/>
    <s v="High Value"/>
    <n v="5.2590000000000003"/>
    <n v="22"/>
    <n v="3"/>
    <n v="2019"/>
    <s v="3-2019"/>
    <x v="23"/>
    <n v="1"/>
    <n v="12"/>
    <s v="2019-12"/>
    <n v="5"/>
    <s v="Weekdays"/>
    <d v="1900-01-05T00:00:00"/>
  </r>
  <r>
    <s v="649-29-6775"/>
    <x v="2"/>
    <s v="Mandalay"/>
    <x v="1"/>
    <x v="1"/>
    <x v="5"/>
    <n v="33.520000000000003"/>
    <n v="1"/>
    <n v="1.6759999999999999"/>
    <x v="26"/>
    <x v="4"/>
    <d v="1899-12-30T15:31:00"/>
    <x v="1"/>
    <n v="33.520000000000003"/>
    <n v="4.7619047620000003"/>
    <n v="1.6759999999999999"/>
    <n v="6.7"/>
    <n v="1.6759999999999948"/>
    <n v="140.64991999999958"/>
    <b v="0"/>
    <b v="1"/>
    <s v="Low Value"/>
    <s v="Value not found"/>
    <n v="8"/>
    <n v="2"/>
    <n v="2019"/>
    <s v="2-2019"/>
    <x v="23"/>
    <n v="1"/>
    <n v="6"/>
    <s v="2019-6"/>
    <n v="5"/>
    <s v="Weekdays"/>
    <d v="1900-01-05T00:00:00"/>
  </r>
  <r>
    <s v="189-17-4241"/>
    <x v="0"/>
    <s v="Yangon"/>
    <x v="1"/>
    <x v="0"/>
    <x v="5"/>
    <n v="87.67"/>
    <n v="2"/>
    <n v="8.7669999999999995"/>
    <x v="27"/>
    <x v="24"/>
    <d v="1899-12-30T12:17:00"/>
    <x v="2"/>
    <n v="175.34"/>
    <n v="4.7619047620000003"/>
    <n v="8.7669999999999995"/>
    <n v="7.7"/>
    <n v="8.7669999999999959"/>
    <n v="735.72663999999963"/>
    <b v="0"/>
    <b v="1"/>
    <s v="High Value"/>
    <n v="8.7670000000000012"/>
    <n v="10"/>
    <n v="3"/>
    <n v="2019"/>
    <s v="3-2019"/>
    <x v="23"/>
    <n v="1"/>
    <n v="10"/>
    <s v="2019-10"/>
    <n v="7"/>
    <s v="Weekends"/>
    <d v="1899-12-31T00:00:00"/>
  </r>
  <r>
    <s v="145-94-9061"/>
    <x v="2"/>
    <s v="Mandalay"/>
    <x v="1"/>
    <x v="0"/>
    <x v="4"/>
    <n v="88.36"/>
    <n v="5"/>
    <n v="22.09"/>
    <x v="28"/>
    <x v="25"/>
    <d v="1899-12-30T19:48:00"/>
    <x v="1"/>
    <n v="441.8"/>
    <n v="4.7619047620000003"/>
    <n v="22.09"/>
    <n v="9.6"/>
    <n v="22.089999999999975"/>
    <n v="1853.7927999999979"/>
    <b v="0"/>
    <b v="1"/>
    <s v="High Value"/>
    <n v="8.8360000000000003"/>
    <n v="25"/>
    <n v="1"/>
    <n v="2019"/>
    <s v="1-2019"/>
    <x v="23"/>
    <n v="1"/>
    <n v="4"/>
    <s v="2019-4"/>
    <n v="5"/>
    <s v="Weekdays"/>
    <d v="1900-01-05T00:00:00"/>
  </r>
  <r>
    <s v="848-62-7243"/>
    <x v="0"/>
    <s v="Yangon"/>
    <x v="1"/>
    <x v="1"/>
    <x v="0"/>
    <n v="24.89"/>
    <n v="9"/>
    <n v="11.2005"/>
    <x v="29"/>
    <x v="20"/>
    <d v="1899-12-30T15:36:00"/>
    <x v="1"/>
    <n v="224.01"/>
    <n v="4.7619047620000003"/>
    <n v="11.2005"/>
    <n v="7.4"/>
    <n v="11.200500000000005"/>
    <n v="939.94596000000047"/>
    <b v="1"/>
    <b v="1"/>
    <s v="High Value"/>
    <n v="2.4890000000000003"/>
    <n v="15"/>
    <n v="3"/>
    <n v="2019"/>
    <s v="3-2019"/>
    <x v="23"/>
    <n v="1"/>
    <n v="11"/>
    <s v="2019-11"/>
    <n v="5"/>
    <s v="Weekdays"/>
    <d v="1900-01-05T00:00:00"/>
  </r>
  <r>
    <s v="871-79-8483"/>
    <x v="2"/>
    <s v="Mandalay"/>
    <x v="1"/>
    <x v="1"/>
    <x v="5"/>
    <n v="94.13"/>
    <n v="5"/>
    <n v="23.532499999999999"/>
    <x v="30"/>
    <x v="6"/>
    <d v="1899-12-30T19:39:00"/>
    <x v="2"/>
    <n v="470.65"/>
    <n v="4.7619047620000003"/>
    <n v="23.532499999999999"/>
    <n v="4.8"/>
    <n v="23.532500000000027"/>
    <n v="1974.8474000000024"/>
    <b v="0"/>
    <b v="0"/>
    <s v="Low Value"/>
    <s v="Value not found"/>
    <n v="25"/>
    <n v="2"/>
    <n v="2019"/>
    <s v="2-2019"/>
    <x v="23"/>
    <n v="1"/>
    <n v="9"/>
    <s v="2019-9"/>
    <n v="1"/>
    <s v="Weekdays"/>
    <d v="1900-01-01T00:00:00"/>
  </r>
  <r>
    <s v="149-71-6266"/>
    <x v="2"/>
    <s v="Mandalay"/>
    <x v="0"/>
    <x v="1"/>
    <x v="3"/>
    <n v="78.069999999999993"/>
    <n v="9"/>
    <n v="35.131500000000003"/>
    <x v="31"/>
    <x v="26"/>
    <d v="1899-12-30T12:43:00"/>
    <x v="1"/>
    <n v="702.63"/>
    <n v="4.7619047620000003"/>
    <n v="35.131500000000003"/>
    <n v="4.5"/>
    <n v="35.13149999999996"/>
    <n v="2948.2354799999966"/>
    <b v="0"/>
    <b v="1"/>
    <s v="Low Value"/>
    <s v="Value not found"/>
    <n v="28"/>
    <n v="1"/>
    <n v="2019"/>
    <s v="1-2019"/>
    <x v="23"/>
    <n v="1"/>
    <n v="5"/>
    <s v="2019-5"/>
    <n v="1"/>
    <s v="Weekdays"/>
    <d v="1900-01-01T00:00:00"/>
  </r>
  <r>
    <s v="640-49-2076"/>
    <x v="2"/>
    <s v="Mandalay"/>
    <x v="1"/>
    <x v="1"/>
    <x v="3"/>
    <n v="83.78"/>
    <n v="8"/>
    <n v="33.512"/>
    <x v="32"/>
    <x v="8"/>
    <d v="1899-12-30T14:49:00"/>
    <x v="1"/>
    <n v="670.24"/>
    <n v="4.7619047620000003"/>
    <n v="33.512"/>
    <n v="5.0999999999999996"/>
    <n v="33.511999999999944"/>
    <n v="2812.3270399999951"/>
    <b v="0"/>
    <b v="1"/>
    <s v="Low Value"/>
    <s v="Value not found"/>
    <n v="10"/>
    <n v="1"/>
    <n v="2019"/>
    <s v="1-2019"/>
    <x v="23"/>
    <n v="1"/>
    <n v="2"/>
    <s v="2019-2"/>
    <n v="4"/>
    <s v="Weekdays"/>
    <d v="1900-01-04T00:00:00"/>
  </r>
  <r>
    <s v="595-11-5460"/>
    <x v="0"/>
    <s v="Yangon"/>
    <x v="1"/>
    <x v="1"/>
    <x v="0"/>
    <n v="96.58"/>
    <n v="2"/>
    <n v="9.6579999999999995"/>
    <x v="33"/>
    <x v="20"/>
    <d v="1899-12-30T10:12:00"/>
    <x v="2"/>
    <n v="193.16"/>
    <n v="4.7619047620000003"/>
    <n v="9.6579999999999995"/>
    <n v="5.0999999999999996"/>
    <n v="9.6580000000000155"/>
    <n v="810.49936000000127"/>
    <b v="0"/>
    <b v="0"/>
    <s v="Low Value"/>
    <s v="Value not found"/>
    <n v="15"/>
    <n v="3"/>
    <n v="2019"/>
    <s v="3-2019"/>
    <x v="23"/>
    <n v="1"/>
    <n v="11"/>
    <s v="2019-11"/>
    <n v="5"/>
    <s v="Weekdays"/>
    <d v="1900-01-05T00:00:00"/>
  </r>
  <r>
    <s v="183-56-6882"/>
    <x v="1"/>
    <s v="Naypyitaw"/>
    <x v="0"/>
    <x v="0"/>
    <x v="4"/>
    <n v="99.42"/>
    <n v="4"/>
    <n v="19.884"/>
    <x v="34"/>
    <x v="10"/>
    <d v="1899-12-30T10:42:00"/>
    <x v="0"/>
    <n v="397.68"/>
    <n v="4.7619047620000003"/>
    <n v="19.884"/>
    <n v="7.5"/>
    <n v="19.884000000000015"/>
    <n v="1668.6652800000013"/>
    <b v="0"/>
    <b v="1"/>
    <s v="High Value"/>
    <n v="9.9420000000000002"/>
    <n v="6"/>
    <n v="2"/>
    <n v="2019"/>
    <s v="2-2019"/>
    <x v="23"/>
    <n v="1"/>
    <n v="6"/>
    <s v="2019-6"/>
    <n v="3"/>
    <s v="Weekdays"/>
    <d v="1900-01-03T00:00:00"/>
  </r>
  <r>
    <s v="232-16-2483"/>
    <x v="1"/>
    <s v="Naypyitaw"/>
    <x v="0"/>
    <x v="0"/>
    <x v="3"/>
    <n v="68.12"/>
    <n v="1"/>
    <n v="3.4060000000000001"/>
    <x v="35"/>
    <x v="27"/>
    <d v="1899-12-30T12:28:00"/>
    <x v="0"/>
    <n v="68.12"/>
    <n v="4.7619047620000003"/>
    <n v="3.4060000000000001"/>
    <n v="6.8"/>
    <n v="3.4059999999999917"/>
    <n v="285.83151999999933"/>
    <b v="0"/>
    <b v="1"/>
    <s v="Low Value"/>
    <s v="Value not found"/>
    <n v="7"/>
    <n v="1"/>
    <n v="2019"/>
    <s v="1-2019"/>
    <x v="23"/>
    <n v="1"/>
    <n v="2"/>
    <s v="2019-2"/>
    <n v="1"/>
    <s v="Weekdays"/>
    <d v="1900-01-01T00:00:00"/>
  </r>
  <r>
    <s v="129-29-8530"/>
    <x v="0"/>
    <s v="Yangon"/>
    <x v="0"/>
    <x v="1"/>
    <x v="3"/>
    <n v="62.62"/>
    <n v="5"/>
    <n v="15.654999999999999"/>
    <x v="36"/>
    <x v="24"/>
    <d v="1899-12-30T19:15:00"/>
    <x v="0"/>
    <n v="313.10000000000002"/>
    <n v="4.7619047620000003"/>
    <n v="15.654999999999999"/>
    <n v="7"/>
    <n v="15.654999999999973"/>
    <n v="1313.7675999999976"/>
    <b v="0"/>
    <b v="1"/>
    <s v="Low Value"/>
    <n v="6.2620000000000005"/>
    <n v="10"/>
    <n v="3"/>
    <n v="2019"/>
    <m/>
    <x v="23"/>
    <n v="1"/>
    <n v="10"/>
    <s v="2019-10"/>
    <n v="7"/>
    <s v="Weekends"/>
    <d v="1899-12-31T00:00:00"/>
  </r>
  <r>
    <s v="272-65-1806"/>
    <x v="0"/>
    <s v="Yangon"/>
    <x v="1"/>
    <x v="0"/>
    <x v="1"/>
    <n v="60.88"/>
    <n v="9"/>
    <n v="27.396000000000001"/>
    <x v="37"/>
    <x v="15"/>
    <d v="1899-12-30T17:17:00"/>
    <x v="0"/>
    <n v="547.91999999999996"/>
    <n v="4.7619047620000003"/>
    <n v="27.396000000000001"/>
    <n v="4.7"/>
    <n v="27.396000000000072"/>
    <n v="2299.0723200000061"/>
    <b v="0"/>
    <b v="0"/>
    <s v="Low Value"/>
    <s v="Value not found"/>
    <n v="15"/>
    <n v="1"/>
    <n v="2019"/>
    <m/>
    <x v="23"/>
    <m/>
    <n v="3"/>
    <s v="2019-3"/>
    <n v="2"/>
    <s v="Weekdays"/>
    <d v="1900-01-02T00:00:00"/>
  </r>
  <r>
    <s v="333-73-7901"/>
    <x v="1"/>
    <s v="Naypyitaw"/>
    <x v="1"/>
    <x v="0"/>
    <x v="0"/>
    <n v="54.92"/>
    <n v="8"/>
    <n v="21.968"/>
    <x v="38"/>
    <x v="28"/>
    <d v="1899-12-30T13:24:00"/>
    <x v="0"/>
    <n v="439.36"/>
    <n v="4.7619047620000003"/>
    <n v="21.968"/>
    <n v="7.6"/>
    <n v="21.967999999999961"/>
    <n v="1843.5545599999969"/>
    <b v="1"/>
    <b v="1"/>
    <s v="High Value"/>
    <n v="5.4920000000000009"/>
    <n v="23"/>
    <n v="3"/>
    <n v="2019"/>
    <m/>
    <x v="23"/>
    <m/>
    <n v="12"/>
    <s v="2019-12"/>
    <n v="6"/>
    <s v="Weekends"/>
    <d v="1900-01-06T00:00:00"/>
  </r>
  <r>
    <s v="777-82-7220"/>
    <x v="2"/>
    <s v="Mandalay"/>
    <x v="0"/>
    <x v="1"/>
    <x v="2"/>
    <n v="30.12"/>
    <n v="8"/>
    <n v="12.048"/>
    <x v="39"/>
    <x v="2"/>
    <d v="1899-12-30T13:01:00"/>
    <x v="1"/>
    <n v="240.96"/>
    <n v="4.7619047620000003"/>
    <n v="12.048"/>
    <n v="7.7"/>
    <n v="12.048000000000002"/>
    <n v="1011.0681600000001"/>
    <b v="1"/>
    <b v="1"/>
    <s v="High Value"/>
    <n v="3.0120000000000005"/>
    <n v="3"/>
    <n v="3"/>
    <n v="2019"/>
    <m/>
    <x v="23"/>
    <m/>
    <n v="9"/>
    <s v="2019-9"/>
    <n v="7"/>
    <s v="Weekends"/>
    <d v="1899-12-31T00:00:00"/>
  </r>
  <r>
    <s v="280-35-5823"/>
    <x v="2"/>
    <s v="Mandalay"/>
    <x v="0"/>
    <x v="0"/>
    <x v="2"/>
    <n v="86.72"/>
    <n v="1"/>
    <n v="4.3360000000000003"/>
    <x v="40"/>
    <x v="29"/>
    <d v="1899-12-30T18:45:00"/>
    <x v="0"/>
    <n v="86.72"/>
    <n v="4.7619047620000003"/>
    <n v="4.3360000000000003"/>
    <n v="7.9"/>
    <n v="4.3359999999999985"/>
    <n v="363.87711999999988"/>
    <b v="0"/>
    <b v="1"/>
    <s v="High Value"/>
    <n v="8.6720000000000006"/>
    <n v="17"/>
    <n v="1"/>
    <n v="2019"/>
    <m/>
    <x v="23"/>
    <m/>
    <n v="3"/>
    <s v="2019-3"/>
    <n v="4"/>
    <s v="Weekdays"/>
    <d v="1900-01-04T00:00:00"/>
  </r>
  <r>
    <s v="554-53-8700"/>
    <x v="1"/>
    <s v="Naypyitaw"/>
    <x v="0"/>
    <x v="1"/>
    <x v="2"/>
    <n v="56.11"/>
    <n v="2"/>
    <n v="5.6109999999999998"/>
    <x v="41"/>
    <x v="30"/>
    <d v="1899-12-30T10:11:00"/>
    <x v="1"/>
    <n v="112.22"/>
    <n v="4.7619047620000003"/>
    <n v="5.6109999999999998"/>
    <n v="6.3"/>
    <n v="5.6110000000000042"/>
    <n v="470.87512000000038"/>
    <b v="0"/>
    <b v="1"/>
    <s v="Low Value"/>
    <s v="Value not found"/>
    <n v="2"/>
    <n v="2"/>
    <n v="2019"/>
    <m/>
    <x v="23"/>
    <m/>
    <n v="5"/>
    <s v="2019-5"/>
    <n v="6"/>
    <s v="Weekends"/>
    <d v="1900-01-06T00:00:00"/>
  </r>
  <r>
    <s v="354-25-5821"/>
    <x v="2"/>
    <s v="Mandalay"/>
    <x v="0"/>
    <x v="0"/>
    <x v="3"/>
    <n v="69.12"/>
    <n v="6"/>
    <n v="20.736000000000001"/>
    <x v="42"/>
    <x v="4"/>
    <d v="1899-12-30T13:03:00"/>
    <x v="1"/>
    <n v="414.72"/>
    <n v="4.7619047620000003"/>
    <n v="20.736000000000001"/>
    <n v="5.6"/>
    <n v="20.73599999999999"/>
    <n v="1740.1651199999992"/>
    <b v="0"/>
    <b v="0"/>
    <s v="Low Value"/>
    <s v="Value not found"/>
    <n v="8"/>
    <n v="2"/>
    <n v="2019"/>
    <m/>
    <x v="23"/>
    <m/>
    <n v="6"/>
    <s v="2019-6"/>
    <n v="5"/>
    <s v="Weekdays"/>
    <d v="1900-01-05T00:00:00"/>
  </r>
  <r>
    <s v="228-96-1411"/>
    <x v="1"/>
    <s v="Naypyitaw"/>
    <x v="0"/>
    <x v="0"/>
    <x v="4"/>
    <n v="98.7"/>
    <n v="8"/>
    <n v="39.479999999999997"/>
    <x v="43"/>
    <x v="31"/>
    <d v="1899-12-30T20:39:00"/>
    <x v="1"/>
    <n v="789.6"/>
    <n v="4.7619047620000003"/>
    <n v="39.479999999999997"/>
    <n v="7.6"/>
    <n v="39.480000000000018"/>
    <n v="3313.1616000000017"/>
    <b v="1"/>
    <b v="1"/>
    <s v="High Value"/>
    <n v="9.870000000000001"/>
    <n v="4"/>
    <n v="3"/>
    <n v="2019"/>
    <m/>
    <x v="23"/>
    <m/>
    <n v="10"/>
    <s v="2019-10"/>
    <n v="1"/>
    <s v="Weekdays"/>
    <d v="1900-01-01T00:00:00"/>
  </r>
  <r>
    <s v="617-15-4209"/>
    <x v="1"/>
    <s v="Naypyitaw"/>
    <x v="0"/>
    <x v="1"/>
    <x v="0"/>
    <n v="15.37"/>
    <n v="2"/>
    <n v="1.5369999999999999"/>
    <x v="44"/>
    <x v="32"/>
    <d v="1899-12-30T19:47:00"/>
    <x v="1"/>
    <n v="30.74"/>
    <n v="4.7619047620000003"/>
    <n v="1.5369999999999999"/>
    <n v="7.2"/>
    <n v="1.5370000000000026"/>
    <n v="128.98504000000023"/>
    <b v="0"/>
    <b v="1"/>
    <s v="Low Value"/>
    <n v="1.5369999999999999"/>
    <n v="16"/>
    <n v="3"/>
    <n v="2019"/>
    <m/>
    <x v="23"/>
    <m/>
    <n v="11"/>
    <s v="2019-11"/>
    <n v="6"/>
    <s v="Weekends"/>
    <d v="1900-01-06T00:00:00"/>
  </r>
  <r>
    <s v="132-32-9879"/>
    <x v="2"/>
    <s v="Mandalay"/>
    <x v="0"/>
    <x v="0"/>
    <x v="1"/>
    <n v="93.96"/>
    <n v="4"/>
    <n v="18.792000000000002"/>
    <x v="45"/>
    <x v="11"/>
    <d v="1899-12-30T18:00:00"/>
    <x v="1"/>
    <n v="375.84"/>
    <n v="4.7619047620000003"/>
    <n v="18.792000000000002"/>
    <n v="9.5"/>
    <n v="18.79200000000003"/>
    <n v="1577.0246400000026"/>
    <b v="0"/>
    <b v="1"/>
    <s v="High Value"/>
    <n v="9.395999999999999"/>
    <n v="9"/>
    <n v="3"/>
    <n v="2019"/>
    <m/>
    <x v="23"/>
    <m/>
    <n v="10"/>
    <s v="2019-10"/>
    <n v="6"/>
    <s v="Weekends"/>
    <d v="1900-01-06T00:00:00"/>
  </r>
  <r>
    <s v="370-41-7321"/>
    <x v="2"/>
    <s v="Mandalay"/>
    <x v="0"/>
    <x v="1"/>
    <x v="0"/>
    <n v="56.69"/>
    <n v="9"/>
    <n v="25.5105"/>
    <x v="46"/>
    <x v="33"/>
    <d v="1899-12-30T17:24:00"/>
    <x v="2"/>
    <n v="510.21"/>
    <n v="4.7619047620000003"/>
    <n v="25.5105"/>
    <n v="8.4"/>
    <n v="25.510500000000036"/>
    <n v="2140.8411600000031"/>
    <b v="1"/>
    <b v="1"/>
    <s v="High Value"/>
    <n v="5.6690000000000005"/>
    <n v="27"/>
    <n v="2"/>
    <n v="2019"/>
    <m/>
    <x v="23"/>
    <m/>
    <n v="9"/>
    <s v="2019-9"/>
    <n v="3"/>
    <s v="Weekdays"/>
    <d v="1900-01-03T00:00:00"/>
  </r>
  <r>
    <s v="727-46-3608"/>
    <x v="2"/>
    <s v="Mandalay"/>
    <x v="0"/>
    <x v="0"/>
    <x v="4"/>
    <n v="20.010000000000002"/>
    <n v="9"/>
    <n v="9.0045000000000002"/>
    <x v="47"/>
    <x v="10"/>
    <d v="1899-12-30T15:47:00"/>
    <x v="0"/>
    <n v="180.09"/>
    <n v="4.7619047620000003"/>
    <n v="9.0045000000000002"/>
    <n v="4.0999999999999996"/>
    <n v="9.0045000000000073"/>
    <n v="755.65764000000058"/>
    <b v="0"/>
    <b v="0"/>
    <s v="Low Value"/>
    <s v="Value not found"/>
    <n v="6"/>
    <n v="2"/>
    <n v="2019"/>
    <m/>
    <x v="23"/>
    <m/>
    <n v="6"/>
    <s v="2019-6"/>
    <n v="3"/>
    <s v="Weekdays"/>
    <d v="1900-01-03T00:00:00"/>
  </r>
  <r>
    <s v="669-54-1719"/>
    <x v="2"/>
    <s v="Mandalay"/>
    <x v="0"/>
    <x v="1"/>
    <x v="1"/>
    <n v="18.93"/>
    <n v="6"/>
    <n v="5.6790000000000003"/>
    <x v="48"/>
    <x v="34"/>
    <d v="1899-12-30T12:45:00"/>
    <x v="2"/>
    <n v="113.58"/>
    <n v="4.7619047620000003"/>
    <n v="5.6790000000000003"/>
    <n v="8.1"/>
    <n v="5.679000000000002"/>
    <n v="476.58168000000018"/>
    <b v="0"/>
    <b v="1"/>
    <s v="High Value"/>
    <n v="1.893"/>
    <n v="10"/>
    <n v="2"/>
    <n v="2019"/>
    <m/>
    <x v="23"/>
    <m/>
    <n v="6"/>
    <s v="2019-6"/>
    <n v="7"/>
    <s v="Weekends"/>
    <d v="1899-12-31T00:00:00"/>
  </r>
  <r>
    <s v="574-22-5561"/>
    <x v="1"/>
    <s v="Naypyitaw"/>
    <x v="0"/>
    <x v="0"/>
    <x v="5"/>
    <n v="82.63"/>
    <n v="10"/>
    <n v="41.314999999999998"/>
    <x v="49"/>
    <x v="35"/>
    <d v="1899-12-30T17:08:00"/>
    <x v="0"/>
    <n v="826.3"/>
    <n v="4.7619047620000003"/>
    <n v="41.314999999999998"/>
    <n v="7.9"/>
    <n v="41.315000000000055"/>
    <n v="3467.1548000000048"/>
    <b v="1"/>
    <b v="1"/>
    <s v="High Value"/>
    <n v="8.2629999999999999"/>
    <n v="19"/>
    <n v="3"/>
    <n v="2019"/>
    <m/>
    <x v="23"/>
    <m/>
    <n v="12"/>
    <s v="2019-12"/>
    <n v="2"/>
    <s v="Weekdays"/>
    <d v="1900-01-02T00:00:00"/>
  </r>
  <r>
    <s v="326-78-5178"/>
    <x v="1"/>
    <s v="Naypyitaw"/>
    <x v="0"/>
    <x v="1"/>
    <x v="4"/>
    <n v="91.4"/>
    <n v="7"/>
    <n v="31.99"/>
    <x v="50"/>
    <x v="36"/>
    <d v="1899-12-30T10:19:00"/>
    <x v="1"/>
    <n v="639.79999999999995"/>
    <n v="4.7619047620000003"/>
    <n v="31.99"/>
    <n v="9.5"/>
    <n v="31.990000000000009"/>
    <n v="2684.6008000000006"/>
    <b v="0"/>
    <b v="1"/>
    <s v="High Value"/>
    <n v="9.14"/>
    <n v="3"/>
    <n v="2"/>
    <n v="2019"/>
    <m/>
    <x v="23"/>
    <m/>
    <n v="5"/>
    <s v="2019-5"/>
    <n v="7"/>
    <s v="Weekends"/>
    <d v="1899-12-31T00:00:00"/>
  </r>
  <r>
    <s v="162-48-8011"/>
    <x v="0"/>
    <s v="Yangon"/>
    <x v="0"/>
    <x v="0"/>
    <x v="4"/>
    <n v="44.59"/>
    <n v="5"/>
    <n v="11.147500000000001"/>
    <x v="51"/>
    <x v="34"/>
    <d v="1899-12-30T15:10:00"/>
    <x v="1"/>
    <n v="222.95"/>
    <n v="4.7619047620000003"/>
    <n v="11.147500000000001"/>
    <n v="8.5"/>
    <n v="11.147500000000008"/>
    <n v="935.49820000000068"/>
    <b v="0"/>
    <b v="1"/>
    <s v="High Value"/>
    <n v="4.4590000000000005"/>
    <n v="10"/>
    <n v="2"/>
    <n v="2019"/>
    <m/>
    <x v="23"/>
    <m/>
    <n v="6"/>
    <s v="2019-6"/>
    <n v="7"/>
    <s v="Weekends"/>
    <d v="1899-12-31T00:00:00"/>
  </r>
  <r>
    <s v="616-24-2851"/>
    <x v="2"/>
    <s v="Mandalay"/>
    <x v="0"/>
    <x v="0"/>
    <x v="5"/>
    <n v="17.87"/>
    <n v="4"/>
    <n v="3.5739999999999998"/>
    <x v="52"/>
    <x v="23"/>
    <d v="1899-12-30T14:42:00"/>
    <x v="0"/>
    <n v="71.48"/>
    <n v="4.7619047620000003"/>
    <n v="3.5739999999999998"/>
    <n v="6.5"/>
    <n v="3.5739999999999981"/>
    <n v="299.93007999999986"/>
    <b v="0"/>
    <b v="1"/>
    <s v="Low Value"/>
    <s v="Value not found"/>
    <n v="22"/>
    <n v="3"/>
    <n v="2019"/>
    <m/>
    <x v="23"/>
    <m/>
    <n v="12"/>
    <s v="2019-12"/>
    <n v="5"/>
    <s v="Weekdays"/>
    <d v="1900-01-05T00:00:00"/>
  </r>
  <r>
    <s v="778-71-5554"/>
    <x v="1"/>
    <s v="Naypyitaw"/>
    <x v="0"/>
    <x v="1"/>
    <x v="5"/>
    <n v="15.43"/>
    <n v="1"/>
    <n v="0.77149999999999996"/>
    <x v="53"/>
    <x v="25"/>
    <d v="1899-12-30T15:46:00"/>
    <x v="2"/>
    <n v="15.43"/>
    <n v="4.7619047620000003"/>
    <n v="0.77149999999999996"/>
    <n v="6.1"/>
    <n v="0.77149999999999963"/>
    <n v="64.744279999999975"/>
    <b v="0"/>
    <b v="0"/>
    <s v="Low Value"/>
    <s v="Value not found"/>
    <n v="25"/>
    <n v="1"/>
    <n v="2019"/>
    <m/>
    <x v="23"/>
    <m/>
    <n v="4"/>
    <s v="2019-4"/>
    <n v="5"/>
    <s v="Weekdays"/>
    <d v="1900-01-05T00:00:00"/>
  </r>
  <r>
    <s v="242-55-6721"/>
    <x v="2"/>
    <s v="Mandalay"/>
    <x v="1"/>
    <x v="1"/>
    <x v="2"/>
    <n v="16.16"/>
    <n v="2"/>
    <n v="1.6160000000000001"/>
    <x v="54"/>
    <x v="37"/>
    <d v="1899-12-30T11:49:00"/>
    <x v="0"/>
    <n v="32.32"/>
    <n v="4.7619047620000003"/>
    <n v="1.6160000000000001"/>
    <n v="6.5"/>
    <n v="1.6159999999999997"/>
    <n v="135.61471999999998"/>
    <b v="0"/>
    <b v="1"/>
    <s v="Low Value"/>
    <s v="Value not found"/>
    <n v="7"/>
    <n v="3"/>
    <n v="2019"/>
    <m/>
    <x v="23"/>
    <m/>
    <n v="10"/>
    <s v="2019-10"/>
    <n v="4"/>
    <s v="Weekdays"/>
    <d v="1900-01-04T00:00:00"/>
  </r>
  <r>
    <s v="399-46-5918"/>
    <x v="1"/>
    <s v="Naypyitaw"/>
    <x v="1"/>
    <x v="0"/>
    <x v="1"/>
    <n v="85.98"/>
    <n v="8"/>
    <n v="34.392000000000003"/>
    <x v="55"/>
    <x v="38"/>
    <d v="1899-12-30T19:01:00"/>
    <x v="1"/>
    <n v="687.84"/>
    <n v="4.7619047620000003"/>
    <n v="34.392000000000003"/>
    <n v="8.1999999999999993"/>
    <n v="34.391999999999939"/>
    <n v="2886.1766399999951"/>
    <b v="1"/>
    <b v="1"/>
    <s v="High Value"/>
    <n v="8.5980000000000008"/>
    <n v="28"/>
    <n v="2"/>
    <n v="2019"/>
    <m/>
    <x v="23"/>
    <m/>
    <n v="9"/>
    <s v="2019-9"/>
    <n v="4"/>
    <s v="Weekdays"/>
    <d v="1900-01-04T00:00:00"/>
  </r>
  <r>
    <s v="106-35-6779"/>
    <x v="0"/>
    <s v="Yangon"/>
    <x v="0"/>
    <x v="1"/>
    <x v="2"/>
    <n v="44.34"/>
    <n v="2"/>
    <n v="4.4340000000000002"/>
    <x v="56"/>
    <x v="39"/>
    <d v="1899-12-30T11:26:00"/>
    <x v="1"/>
    <n v="88.68"/>
    <n v="4.7619047620000003"/>
    <n v="4.4340000000000002"/>
    <n v="5.8"/>
    <n v="4.4339999999999975"/>
    <n v="372.1012799999998"/>
    <b v="0"/>
    <b v="0"/>
    <s v="Low Value"/>
    <s v="Value not found"/>
    <n v="27"/>
    <n v="3"/>
    <n v="2019"/>
    <m/>
    <x v="23"/>
    <m/>
    <n v="13"/>
    <s v="2019-13"/>
    <n v="3"/>
    <s v="Weekdays"/>
    <d v="1900-01-03T00:00:00"/>
  </r>
  <r>
    <s v="635-40-6220"/>
    <x v="0"/>
    <s v="Yangon"/>
    <x v="1"/>
    <x v="1"/>
    <x v="0"/>
    <n v="89.6"/>
    <n v="8"/>
    <n v="35.840000000000003"/>
    <x v="57"/>
    <x v="13"/>
    <d v="1899-12-30T11:28:00"/>
    <x v="0"/>
    <n v="716.8"/>
    <n v="4.7619047620000003"/>
    <n v="35.840000000000003"/>
    <n v="6.6"/>
    <n v="35.840000000000032"/>
    <n v="3007.6928000000025"/>
    <b v="0"/>
    <b v="1"/>
    <s v="Low Value"/>
    <s v="Value not found"/>
    <n v="7"/>
    <n v="2"/>
    <n v="2019"/>
    <m/>
    <x v="23"/>
    <m/>
    <n v="6"/>
    <s v="2019-6"/>
    <n v="4"/>
    <s v="Weekdays"/>
    <d v="1900-01-04T00:00:00"/>
  </r>
  <r>
    <s v="817-48-8732"/>
    <x v="0"/>
    <s v="Yangon"/>
    <x v="0"/>
    <x v="0"/>
    <x v="2"/>
    <n v="72.349999999999994"/>
    <n v="10"/>
    <n v="36.174999999999997"/>
    <x v="58"/>
    <x v="40"/>
    <d v="1899-12-30T15:55:00"/>
    <x v="1"/>
    <n v="723.5"/>
    <n v="4.7619047620000003"/>
    <n v="36.174999999999997"/>
    <n v="5.4"/>
    <n v="36.174999999999955"/>
    <n v="3035.8059999999964"/>
    <b v="0"/>
    <b v="1"/>
    <s v="Low Value"/>
    <s v="Value not found"/>
    <n v="20"/>
    <n v="1"/>
    <n v="2019"/>
    <m/>
    <x v="23"/>
    <m/>
    <n v="3"/>
    <s v="2019-3"/>
    <n v="7"/>
    <s v="Weekends"/>
    <d v="1899-12-31T00:00:00"/>
  </r>
  <r>
    <s v="120-06-4233"/>
    <x v="1"/>
    <s v="Naypyitaw"/>
    <x v="1"/>
    <x v="1"/>
    <x v="1"/>
    <n v="30.61"/>
    <n v="6"/>
    <n v="9.1829999999999998"/>
    <x v="59"/>
    <x v="41"/>
    <d v="1899-12-30T20:36:00"/>
    <x v="1"/>
    <n v="183.66"/>
    <n v="4.7619047620000003"/>
    <n v="9.1829999999999998"/>
    <n v="9.3000000000000007"/>
    <n v="9.1829999999999927"/>
    <n v="770.63735999999938"/>
    <b v="0"/>
    <b v="1"/>
    <s v="High Value"/>
    <n v="3.0609999999999999"/>
    <n v="12"/>
    <n v="3"/>
    <n v="2019"/>
    <m/>
    <x v="23"/>
    <m/>
    <n v="11"/>
    <s v="2019-11"/>
    <n v="2"/>
    <s v="Weekdays"/>
    <d v="1900-01-02T00:00:00"/>
  </r>
  <r>
    <s v="285-68-5083"/>
    <x v="1"/>
    <s v="Naypyitaw"/>
    <x v="0"/>
    <x v="0"/>
    <x v="3"/>
    <n v="24.74"/>
    <n v="3"/>
    <n v="3.7109999999999999"/>
    <x v="60"/>
    <x v="42"/>
    <d v="1899-12-30T17:47:00"/>
    <x v="2"/>
    <n v="74.22"/>
    <n v="4.7619047620000003"/>
    <n v="3.7109999999999999"/>
    <n v="10"/>
    <n v="3.7109999999999985"/>
    <n v="311.42711999999989"/>
    <b v="0"/>
    <b v="1"/>
    <s v="High Value"/>
    <n v="2.4740000000000002"/>
    <n v="15"/>
    <n v="2"/>
    <n v="2019"/>
    <m/>
    <x v="23"/>
    <m/>
    <n v="7"/>
    <s v="2019-7"/>
    <n v="5"/>
    <s v="Weekdays"/>
    <d v="1900-01-05T00:00:00"/>
  </r>
  <r>
    <s v="803-83-5989"/>
    <x v="1"/>
    <s v="Naypyitaw"/>
    <x v="1"/>
    <x v="1"/>
    <x v="2"/>
    <n v="55.73"/>
    <n v="6"/>
    <n v="16.719000000000001"/>
    <x v="61"/>
    <x v="7"/>
    <d v="1899-12-30T10:55:00"/>
    <x v="0"/>
    <n v="334.38"/>
    <n v="4.7619047620000003"/>
    <n v="16.719000000000001"/>
    <n v="7"/>
    <n v="16.718999999999994"/>
    <n v="1403.0584799999995"/>
    <b v="0"/>
    <b v="1"/>
    <s v="Low Value"/>
    <n v="5.5730000000000004"/>
    <n v="24"/>
    <n v="2"/>
    <n v="2019"/>
    <m/>
    <x v="23"/>
    <m/>
    <n v="8"/>
    <s v="2019-8"/>
    <n v="7"/>
    <s v="Weekends"/>
    <d v="1899-12-31T00:00:00"/>
  </r>
  <r>
    <s v="347-34-2234"/>
    <x v="2"/>
    <s v="Mandalay"/>
    <x v="0"/>
    <x v="0"/>
    <x v="3"/>
    <n v="55.07"/>
    <n v="9"/>
    <n v="24.781500000000001"/>
    <x v="62"/>
    <x v="36"/>
    <d v="1899-12-30T13:40:00"/>
    <x v="0"/>
    <n v="495.63"/>
    <n v="4.7619047620000003"/>
    <n v="24.781500000000001"/>
    <n v="10"/>
    <n v="24.781500000000051"/>
    <n v="2079.6634800000043"/>
    <b v="1"/>
    <b v="1"/>
    <s v="High Value"/>
    <n v="5.5070000000000006"/>
    <n v="3"/>
    <n v="2"/>
    <n v="2019"/>
    <m/>
    <x v="23"/>
    <m/>
    <n v="5"/>
    <s v="2019-5"/>
    <n v="7"/>
    <s v="Weekends"/>
    <d v="1899-12-31T00:00:00"/>
  </r>
  <r>
    <s v="199-75-8169"/>
    <x v="0"/>
    <s v="Yangon"/>
    <x v="0"/>
    <x v="1"/>
    <x v="3"/>
    <n v="15.81"/>
    <n v="10"/>
    <n v="7.9050000000000002"/>
    <x v="63"/>
    <x v="43"/>
    <d v="1899-12-30T12:27:00"/>
    <x v="2"/>
    <n v="158.1"/>
    <n v="4.7619047620000003"/>
    <n v="7.9050000000000002"/>
    <n v="8.6"/>
    <n v="7.9050000000000011"/>
    <n v="663.38760000000013"/>
    <b v="1"/>
    <b v="1"/>
    <s v="High Value"/>
    <n v="1.5810000000000002"/>
    <n v="6"/>
    <n v="3"/>
    <n v="2019"/>
    <m/>
    <x v="23"/>
    <m/>
    <n v="10"/>
    <s v="2019-10"/>
    <n v="3"/>
    <s v="Weekdays"/>
    <d v="1900-01-03T00:00:00"/>
  </r>
  <r>
    <s v="853-23-2453"/>
    <x v="2"/>
    <s v="Mandalay"/>
    <x v="0"/>
    <x v="1"/>
    <x v="0"/>
    <n v="75.739999999999995"/>
    <n v="4"/>
    <n v="15.148"/>
    <x v="64"/>
    <x v="44"/>
    <d v="1899-12-30T14:35:00"/>
    <x v="1"/>
    <n v="302.95999999999998"/>
    <n v="4.7619047620000003"/>
    <n v="15.148"/>
    <n v="7.6"/>
    <n v="15.148000000000025"/>
    <n v="1271.2201600000021"/>
    <b v="0"/>
    <b v="1"/>
    <s v="High Value"/>
    <n v="7.5739999999999998"/>
    <n v="14"/>
    <n v="2"/>
    <n v="2019"/>
    <m/>
    <x v="23"/>
    <m/>
    <n v="7"/>
    <s v="2019-7"/>
    <n v="4"/>
    <s v="Weekdays"/>
    <d v="1900-01-04T00:00:00"/>
  </r>
  <r>
    <s v="877-22-3308"/>
    <x v="0"/>
    <s v="Yangon"/>
    <x v="0"/>
    <x v="1"/>
    <x v="0"/>
    <n v="15.87"/>
    <n v="10"/>
    <n v="7.9349999999999996"/>
    <x v="65"/>
    <x v="45"/>
    <d v="1899-12-30T16:40:00"/>
    <x v="1"/>
    <n v="158.69999999999999"/>
    <n v="4.7619047620000003"/>
    <n v="7.9349999999999996"/>
    <n v="5.8"/>
    <n v="7.9350000000000023"/>
    <n v="665.90520000000015"/>
    <b v="0"/>
    <b v="0"/>
    <s v="Low Value"/>
    <s v="Value not found"/>
    <n v="13"/>
    <n v="3"/>
    <n v="2019"/>
    <m/>
    <x v="23"/>
    <m/>
    <n v="11"/>
    <s v="2019-11"/>
    <n v="3"/>
    <s v="Weekdays"/>
    <d v="1900-01-03T00:00:00"/>
  </r>
  <r>
    <s v="838-78-4295"/>
    <x v="1"/>
    <s v="Naypyitaw"/>
    <x v="1"/>
    <x v="0"/>
    <x v="0"/>
    <n v="33.47"/>
    <n v="2"/>
    <n v="3.347"/>
    <x v="66"/>
    <x v="34"/>
    <d v="1899-12-30T15:43:00"/>
    <x v="0"/>
    <n v="66.94"/>
    <n v="4.7619047620000003"/>
    <n v="3.347"/>
    <n v="6.7"/>
    <n v="3.3470000000000084"/>
    <n v="280.8802400000007"/>
    <b v="0"/>
    <b v="1"/>
    <s v="Low Value"/>
    <s v="Value not found"/>
    <n v="10"/>
    <n v="2"/>
    <n v="2019"/>
    <m/>
    <x v="23"/>
    <m/>
    <n v="6"/>
    <s v="2019-6"/>
    <n v="7"/>
    <s v="Weekends"/>
    <d v="1899-12-31T00:00:00"/>
  </r>
  <r>
    <s v="109-28-2512"/>
    <x v="2"/>
    <s v="Mandalay"/>
    <x v="0"/>
    <x v="0"/>
    <x v="5"/>
    <n v="97.61"/>
    <n v="6"/>
    <n v="29.283000000000001"/>
    <x v="67"/>
    <x v="27"/>
    <d v="1899-12-30T15:01:00"/>
    <x v="0"/>
    <n v="585.66"/>
    <n v="4.7619047620000003"/>
    <n v="29.283000000000001"/>
    <n v="9.9"/>
    <n v="29.283000000000015"/>
    <n v="2457.4293600000015"/>
    <b v="0"/>
    <b v="1"/>
    <s v="High Value"/>
    <n v="9.761000000000001"/>
    <n v="7"/>
    <n v="1"/>
    <n v="2019"/>
    <m/>
    <x v="23"/>
    <m/>
    <n v="2"/>
    <s v="2019-2"/>
    <n v="1"/>
    <s v="Weekdays"/>
    <d v="1900-01-01T00:00:00"/>
  </r>
  <r>
    <s v="232-11-3025"/>
    <x v="0"/>
    <s v="Yangon"/>
    <x v="1"/>
    <x v="1"/>
    <x v="3"/>
    <n v="78.77"/>
    <n v="10"/>
    <n v="39.384999999999998"/>
    <x v="68"/>
    <x v="46"/>
    <d v="1899-12-30T10:04:00"/>
    <x v="1"/>
    <n v="787.7"/>
    <n v="4.7619047620000003"/>
    <n v="39.384999999999998"/>
    <n v="6.4"/>
    <n v="39.384999999999991"/>
    <n v="3305.1891999999993"/>
    <b v="0"/>
    <b v="1"/>
    <s v="Low Value"/>
    <s v="Value not found"/>
    <n v="24"/>
    <n v="1"/>
    <n v="2019"/>
    <m/>
    <x v="23"/>
    <m/>
    <n v="4"/>
    <s v="2019-4"/>
    <n v="4"/>
    <s v="Weekdays"/>
    <d v="1900-01-04T00:00:00"/>
  </r>
  <r>
    <s v="382-03-4532"/>
    <x v="0"/>
    <s v="Yangon"/>
    <x v="0"/>
    <x v="0"/>
    <x v="0"/>
    <n v="18.329999999999998"/>
    <n v="1"/>
    <n v="0.91649999999999998"/>
    <x v="69"/>
    <x v="30"/>
    <d v="1899-12-30T18:50:00"/>
    <x v="1"/>
    <n v="18.329999999999998"/>
    <n v="4.7619047620000003"/>
    <n v="0.91649999999999998"/>
    <n v="4.3"/>
    <n v="0.91650000000000276"/>
    <n v="76.912680000000236"/>
    <b v="0"/>
    <b v="0"/>
    <s v="Low Value"/>
    <s v="Value not found"/>
    <n v="2"/>
    <n v="2"/>
    <n v="2019"/>
    <m/>
    <x v="23"/>
    <m/>
    <n v="5"/>
    <s v="2019-5"/>
    <n v="6"/>
    <s v="Weekends"/>
    <d v="1900-01-06T00:00:00"/>
  </r>
  <r>
    <s v="393-65-2792"/>
    <x v="1"/>
    <s v="Naypyitaw"/>
    <x v="1"/>
    <x v="1"/>
    <x v="4"/>
    <n v="89.48"/>
    <n v="10"/>
    <n v="44.74"/>
    <x v="70"/>
    <x v="47"/>
    <d v="1899-12-30T12:46:00"/>
    <x v="2"/>
    <n v="894.8"/>
    <n v="4.7619047620000003"/>
    <n v="44.74"/>
    <n v="9.6"/>
    <n v="44.740000000000009"/>
    <n v="3754.5808000000006"/>
    <b v="1"/>
    <b v="1"/>
    <s v="High Value"/>
    <n v="8.9480000000000004"/>
    <n v="6"/>
    <n v="1"/>
    <n v="2019"/>
    <m/>
    <x v="23"/>
    <m/>
    <n v="1"/>
    <s v="2019-1"/>
    <n v="7"/>
    <s v="Weekends"/>
    <d v="1899-12-31T00:00:00"/>
  </r>
  <r>
    <s v="796-12-2025"/>
    <x v="1"/>
    <s v="Naypyitaw"/>
    <x v="1"/>
    <x v="1"/>
    <x v="5"/>
    <n v="62.12"/>
    <n v="10"/>
    <n v="31.06"/>
    <x v="71"/>
    <x v="48"/>
    <d v="1899-12-30T16:19:00"/>
    <x v="1"/>
    <n v="621.20000000000005"/>
    <n v="4.7619047620000003"/>
    <n v="31.06"/>
    <n v="5.9"/>
    <n v="31.059999999999945"/>
    <n v="2606.5551999999957"/>
    <b v="0"/>
    <b v="0"/>
    <s v="Low Value"/>
    <s v="Value not found"/>
    <n v="11"/>
    <n v="2"/>
    <n v="2019"/>
    <m/>
    <x v="23"/>
    <m/>
    <n v="7"/>
    <s v="2019-7"/>
    <n v="1"/>
    <s v="Weekdays"/>
    <d v="1900-01-01T00:00:00"/>
  </r>
  <r>
    <s v="510-95-6347"/>
    <x v="2"/>
    <s v="Mandalay"/>
    <x v="0"/>
    <x v="0"/>
    <x v="4"/>
    <n v="48.52"/>
    <n v="3"/>
    <n v="7.2779999999999996"/>
    <x v="72"/>
    <x v="19"/>
    <d v="1899-12-30T18:17:00"/>
    <x v="0"/>
    <n v="145.56"/>
    <n v="4.7619047620000003"/>
    <n v="7.2779999999999996"/>
    <n v="4"/>
    <n v="7.2779999999999916"/>
    <n v="610.76975999999934"/>
    <b v="0"/>
    <b v="0"/>
    <s v="Low Value"/>
    <s v="Value not found"/>
    <n v="5"/>
    <n v="3"/>
    <n v="2019"/>
    <m/>
    <x v="23"/>
    <m/>
    <n v="10"/>
    <s v="2019-10"/>
    <n v="2"/>
    <s v="Weekdays"/>
    <d v="1900-01-02T00:00:00"/>
  </r>
  <r>
    <s v="841-35-6630"/>
    <x v="1"/>
    <s v="Naypyitaw"/>
    <x v="1"/>
    <x v="0"/>
    <x v="1"/>
    <n v="75.91"/>
    <n v="6"/>
    <n v="22.773"/>
    <x v="73"/>
    <x v="11"/>
    <d v="1899-12-30T18:21:00"/>
    <x v="1"/>
    <n v="455.46"/>
    <n v="4.7619047620000003"/>
    <n v="22.773"/>
    <n v="8.6999999999999993"/>
    <n v="22.773000000000025"/>
    <n v="1911.110160000002"/>
    <b v="0"/>
    <b v="1"/>
    <s v="High Value"/>
    <n v="7.5910000000000002"/>
    <n v="9"/>
    <n v="3"/>
    <n v="2019"/>
    <m/>
    <x v="23"/>
    <m/>
    <n v="10"/>
    <s v="2019-10"/>
    <n v="6"/>
    <s v="Weekends"/>
    <d v="1900-01-06T00:00:00"/>
  </r>
  <r>
    <s v="287-21-9091"/>
    <x v="0"/>
    <s v="Yangon"/>
    <x v="1"/>
    <x v="1"/>
    <x v="2"/>
    <n v="74.67"/>
    <n v="9"/>
    <n v="33.601500000000001"/>
    <x v="74"/>
    <x v="49"/>
    <d v="1899-12-30T10:55:00"/>
    <x v="0"/>
    <n v="672.03"/>
    <n v="4.7619047620000003"/>
    <n v="33.601500000000001"/>
    <n v="9.4"/>
    <n v="33.601499999999987"/>
    <n v="2819.8378799999991"/>
    <b v="1"/>
    <b v="1"/>
    <s v="High Value"/>
    <n v="7.4670000000000005"/>
    <n v="22"/>
    <n v="1"/>
    <n v="2019"/>
    <m/>
    <x v="23"/>
    <m/>
    <n v="4"/>
    <s v="2019-4"/>
    <n v="2"/>
    <s v="Weekdays"/>
    <d v="1900-01-02T00:00:00"/>
  </r>
  <r>
    <s v="732-94-0499"/>
    <x v="1"/>
    <s v="Naypyitaw"/>
    <x v="1"/>
    <x v="0"/>
    <x v="1"/>
    <n v="41.65"/>
    <n v="10"/>
    <n v="20.824999999999999"/>
    <x v="75"/>
    <x v="50"/>
    <d v="1899-12-30T17:04:00"/>
    <x v="2"/>
    <n v="416.5"/>
    <n v="4.7619047620000003"/>
    <n v="20.824999999999999"/>
    <n v="5.4"/>
    <n v="20.824999999999989"/>
    <n v="1747.6339999999991"/>
    <b v="0"/>
    <b v="0"/>
    <s v="Low Value"/>
    <s v="Value not found"/>
    <n v="13"/>
    <n v="1"/>
    <n v="2019"/>
    <m/>
    <x v="23"/>
    <m/>
    <n v="2"/>
    <s v="2019-2"/>
    <n v="7"/>
    <s v="Weekends"/>
    <d v="1899-12-31T00:00:00"/>
  </r>
  <r>
    <s v="263-10-3913"/>
    <x v="1"/>
    <s v="Naypyitaw"/>
    <x v="0"/>
    <x v="1"/>
    <x v="5"/>
    <n v="49.04"/>
    <n v="9"/>
    <n v="22.068000000000001"/>
    <x v="76"/>
    <x v="51"/>
    <d v="1899-12-30T14:20:00"/>
    <x v="2"/>
    <n v="441.36"/>
    <n v="4.7619047620000003"/>
    <n v="22.068000000000001"/>
    <n v="8.6"/>
    <n v="22.067999999999984"/>
    <n v="1851.9465599999987"/>
    <b v="1"/>
    <b v="1"/>
    <s v="High Value"/>
    <n v="4.9039999999999999"/>
    <n v="9"/>
    <n v="1"/>
    <n v="2019"/>
    <m/>
    <x v="23"/>
    <m/>
    <n v="2"/>
    <s v="2019-2"/>
    <n v="3"/>
    <s v="Weekdays"/>
    <d v="1900-01-03T00:00:00"/>
  </r>
  <r>
    <s v="381-20-0914"/>
    <x v="0"/>
    <s v="Yangon"/>
    <x v="0"/>
    <x v="0"/>
    <x v="5"/>
    <n v="20.010000000000002"/>
    <n v="9"/>
    <n v="9.0045000000000002"/>
    <x v="47"/>
    <x v="52"/>
    <d v="1899-12-30T15:48:00"/>
    <x v="2"/>
    <n v="180.09"/>
    <n v="4.7619047620000003"/>
    <n v="9.0045000000000002"/>
    <n v="5.7"/>
    <n v="9.0045000000000073"/>
    <n v="755.65764000000058"/>
    <b v="0"/>
    <b v="0"/>
    <s v="Low Value"/>
    <s v="Value not found"/>
    <n v="12"/>
    <n v="1"/>
    <n v="2019"/>
    <m/>
    <x v="23"/>
    <m/>
    <n v="2"/>
    <s v="2019-2"/>
    <n v="6"/>
    <s v="Weekends"/>
    <d v="1900-01-06T00:00:00"/>
  </r>
  <r>
    <s v="829-49-1914"/>
    <x v="1"/>
    <s v="Naypyitaw"/>
    <x v="0"/>
    <x v="0"/>
    <x v="4"/>
    <n v="78.31"/>
    <n v="10"/>
    <n v="39.155000000000001"/>
    <x v="77"/>
    <x v="19"/>
    <d v="1899-12-30T16:24:00"/>
    <x v="0"/>
    <n v="783.1"/>
    <n v="4.7619047620000003"/>
    <n v="39.155000000000001"/>
    <n v="6.6"/>
    <n v="39.154999999999973"/>
    <n v="3285.8875999999977"/>
    <b v="0"/>
    <b v="1"/>
    <s v="Low Value"/>
    <s v="Value not found"/>
    <n v="5"/>
    <n v="3"/>
    <n v="2019"/>
    <m/>
    <x v="23"/>
    <m/>
    <n v="10"/>
    <s v="2019-10"/>
    <n v="2"/>
    <s v="Weekdays"/>
    <d v="1900-01-02T00:00:00"/>
  </r>
  <r>
    <s v="756-01-7507"/>
    <x v="1"/>
    <s v="Naypyitaw"/>
    <x v="1"/>
    <x v="0"/>
    <x v="0"/>
    <n v="20.38"/>
    <n v="5"/>
    <n v="5.0949999999999998"/>
    <x v="78"/>
    <x v="49"/>
    <d v="1899-12-30T18:56:00"/>
    <x v="1"/>
    <n v="101.9"/>
    <n v="4.7619047620000003"/>
    <n v="5.0949999999999998"/>
    <n v="6"/>
    <n v="5.0949999999999989"/>
    <n v="427.5723999999999"/>
    <b v="0"/>
    <b v="0"/>
    <s v="Low Value"/>
    <s v="Value not found"/>
    <n v="22"/>
    <n v="1"/>
    <n v="2019"/>
    <m/>
    <x v="23"/>
    <m/>
    <n v="4"/>
    <s v="2019-4"/>
    <n v="2"/>
    <s v="Weekdays"/>
    <d v="1900-01-02T00:00:00"/>
  </r>
  <r>
    <s v="870-72-4431"/>
    <x v="1"/>
    <s v="Naypyitaw"/>
    <x v="1"/>
    <x v="0"/>
    <x v="0"/>
    <n v="99.19"/>
    <n v="6"/>
    <n v="29.757000000000001"/>
    <x v="79"/>
    <x v="18"/>
    <d v="1899-12-30T14:42:00"/>
    <x v="2"/>
    <n v="595.14"/>
    <n v="4.7619047620000003"/>
    <n v="29.757000000000001"/>
    <n v="5.5"/>
    <n v="29.757000000000062"/>
    <n v="2497.2074400000051"/>
    <b v="0"/>
    <b v="0"/>
    <s v="Low Value"/>
    <s v="Value not found"/>
    <n v="21"/>
    <n v="1"/>
    <n v="2019"/>
    <m/>
    <x v="23"/>
    <m/>
    <n v="4"/>
    <s v="2019-4"/>
    <n v="1"/>
    <s v="Weekdays"/>
    <d v="1900-01-01T00:00:00"/>
  </r>
  <r>
    <s v="847-38-7188"/>
    <x v="2"/>
    <s v="Mandalay"/>
    <x v="1"/>
    <x v="0"/>
    <x v="4"/>
    <n v="96.68"/>
    <n v="3"/>
    <n v="14.502000000000001"/>
    <x v="80"/>
    <x v="53"/>
    <d v="1899-12-30T19:56:00"/>
    <x v="0"/>
    <n v="290.04000000000002"/>
    <n v="4.7619047620000003"/>
    <n v="14.502000000000001"/>
    <n v="6.4"/>
    <n v="14.501999999999953"/>
    <n v="1217.0078399999961"/>
    <b v="0"/>
    <b v="1"/>
    <s v="Low Value"/>
    <s v="Value not found"/>
    <n v="26"/>
    <n v="1"/>
    <n v="2019"/>
    <m/>
    <x v="23"/>
    <m/>
    <n v="4"/>
    <s v="2019-4"/>
    <n v="6"/>
    <s v="Weekends"/>
    <d v="1900-01-06T00:00:00"/>
  </r>
  <r>
    <s v="480-63-2856"/>
    <x v="1"/>
    <s v="Naypyitaw"/>
    <x v="1"/>
    <x v="1"/>
    <x v="4"/>
    <n v="19.25"/>
    <n v="8"/>
    <n v="7.7"/>
    <x v="81"/>
    <x v="54"/>
    <d v="1899-12-30T18:37:00"/>
    <x v="0"/>
    <n v="154"/>
    <n v="4.7619047620000003"/>
    <n v="7.7"/>
    <n v="6.6"/>
    <n v="7.6999999999999886"/>
    <n v="646.18399999999906"/>
    <b v="0"/>
    <b v="1"/>
    <s v="Low Value"/>
    <s v="Value not found"/>
    <n v="23"/>
    <n v="1"/>
    <n v="2019"/>
    <m/>
    <x v="23"/>
    <m/>
    <n v="4"/>
    <s v="2019-4"/>
    <n v="3"/>
    <s v="Weekdays"/>
    <d v="1900-01-03T00:00:00"/>
  </r>
  <r>
    <s v="787-56-0757"/>
    <x v="1"/>
    <s v="Naypyitaw"/>
    <x v="0"/>
    <x v="0"/>
    <x v="4"/>
    <n v="80.36"/>
    <n v="4"/>
    <n v="16.071999999999999"/>
    <x v="82"/>
    <x v="55"/>
    <d v="1899-12-30T18:45:00"/>
    <x v="2"/>
    <n v="321.44"/>
    <n v="4.7619047620000003"/>
    <n v="16.071999999999999"/>
    <n v="8.3000000000000007"/>
    <n v="16.072000000000003"/>
    <n v="1348.7622400000002"/>
    <b v="0"/>
    <b v="1"/>
    <s v="High Value"/>
    <n v="8.0359999999999996"/>
    <n v="23"/>
    <n v="2"/>
    <n v="2019"/>
    <m/>
    <x v="23"/>
    <m/>
    <n v="8"/>
    <s v="2019-8"/>
    <n v="6"/>
    <s v="Weekends"/>
    <d v="1900-01-06T00:00:00"/>
  </r>
  <r>
    <s v="360-39-5055"/>
    <x v="1"/>
    <s v="Naypyitaw"/>
    <x v="0"/>
    <x v="1"/>
    <x v="3"/>
    <n v="48.91"/>
    <n v="5"/>
    <n v="12.227499999999999"/>
    <x v="83"/>
    <x v="11"/>
    <d v="1899-12-30T10:17:00"/>
    <x v="1"/>
    <n v="244.55"/>
    <n v="4.7619047620000003"/>
    <n v="12.227499999999999"/>
    <n v="6.6"/>
    <n v="12.227499999999964"/>
    <n v="1026.1317999999969"/>
    <b v="0"/>
    <b v="1"/>
    <s v="Low Value"/>
    <s v="Value not found"/>
    <n v="9"/>
    <n v="3"/>
    <n v="2019"/>
    <m/>
    <x v="23"/>
    <m/>
    <n v="10"/>
    <s v="2019-10"/>
    <n v="6"/>
    <s v="Weekends"/>
    <d v="1900-01-06T00:00:00"/>
  </r>
  <r>
    <s v="730-50-9884"/>
    <x v="1"/>
    <s v="Naypyitaw"/>
    <x v="1"/>
    <x v="0"/>
    <x v="3"/>
    <n v="83.06"/>
    <n v="7"/>
    <n v="29.071000000000002"/>
    <x v="84"/>
    <x v="19"/>
    <d v="1899-12-30T14:31:00"/>
    <x v="0"/>
    <n v="581.41999999999996"/>
    <n v="4.7619047620000003"/>
    <n v="29.071000000000002"/>
    <n v="4"/>
    <n v="29.071000000000026"/>
    <n v="2439.6383200000023"/>
    <b v="0"/>
    <b v="0"/>
    <s v="Low Value"/>
    <s v="Value not found"/>
    <n v="5"/>
    <n v="3"/>
    <n v="2019"/>
    <m/>
    <x v="23"/>
    <m/>
    <n v="10"/>
    <s v="2019-10"/>
    <n v="2"/>
    <s v="Weekdays"/>
    <d v="1900-01-02T00:00:00"/>
  </r>
  <r>
    <s v="362-58-8315"/>
    <x v="1"/>
    <s v="Naypyitaw"/>
    <x v="1"/>
    <x v="1"/>
    <x v="5"/>
    <n v="76.52"/>
    <n v="5"/>
    <n v="19.13"/>
    <x v="85"/>
    <x v="5"/>
    <d v="1899-12-30T10:23:00"/>
    <x v="1"/>
    <n v="382.6"/>
    <n v="4.7619047620000003"/>
    <n v="19.13"/>
    <n v="9.9"/>
    <n v="19.129999999999995"/>
    <n v="1605.3895999999997"/>
    <b v="0"/>
    <b v="1"/>
    <s v="High Value"/>
    <n v="7.6520000000000001"/>
    <n v="25"/>
    <n v="3"/>
    <n v="2019"/>
    <m/>
    <x v="23"/>
    <m/>
    <n v="13"/>
    <s v="2019-13"/>
    <n v="1"/>
    <s v="Weekdays"/>
    <d v="1900-01-01T00:00:00"/>
  </r>
  <r>
    <s v="633-44-8566"/>
    <x v="0"/>
    <s v="Yangon"/>
    <x v="0"/>
    <x v="1"/>
    <x v="4"/>
    <n v="49.38"/>
    <n v="7"/>
    <n v="17.283000000000001"/>
    <x v="86"/>
    <x v="39"/>
    <d v="1899-12-30T20:35:00"/>
    <x v="2"/>
    <n v="345.66"/>
    <n v="4.7619047620000003"/>
    <n v="17.283000000000001"/>
    <n v="7.3"/>
    <n v="17.282999999999959"/>
    <n v="1450.3893599999965"/>
    <b v="0"/>
    <b v="1"/>
    <s v="Low Value"/>
    <n v="4.9380000000000006"/>
    <n v="27"/>
    <n v="3"/>
    <n v="2019"/>
    <m/>
    <x v="23"/>
    <m/>
    <n v="13"/>
    <s v="2019-13"/>
    <n v="3"/>
    <s v="Weekdays"/>
    <d v="1900-01-03T00:00:00"/>
  </r>
  <r>
    <s v="504-35-8843"/>
    <x v="0"/>
    <s v="Yangon"/>
    <x v="1"/>
    <x v="1"/>
    <x v="3"/>
    <n v="42.47"/>
    <n v="1"/>
    <n v="2.1234999999999999"/>
    <x v="87"/>
    <x v="56"/>
    <d v="1899-12-30T16:57:00"/>
    <x v="1"/>
    <n v="42.47"/>
    <n v="4.7619047620000003"/>
    <n v="2.1234999999999999"/>
    <n v="5.7"/>
    <n v="2.1234999999999999"/>
    <n v="178.20411999999999"/>
    <b v="0"/>
    <b v="0"/>
    <s v="Low Value"/>
    <s v="Value not found"/>
    <n v="2"/>
    <n v="1"/>
    <n v="2019"/>
    <m/>
    <x v="23"/>
    <m/>
    <n v="1"/>
    <s v="2019-1"/>
    <n v="3"/>
    <s v="Weekdays"/>
    <d v="1900-01-03T00:00:00"/>
  </r>
  <r>
    <s v="318-68-5053"/>
    <x v="2"/>
    <s v="Mandalay"/>
    <x v="1"/>
    <x v="0"/>
    <x v="0"/>
    <n v="76.989999999999995"/>
    <n v="6"/>
    <n v="23.097000000000001"/>
    <x v="88"/>
    <x v="33"/>
    <d v="1899-12-30T17:55:00"/>
    <x v="1"/>
    <n v="461.94"/>
    <n v="4.7619047620000003"/>
    <n v="23.097000000000001"/>
    <n v="6.1"/>
    <n v="23.09699999999998"/>
    <n v="1938.3002399999984"/>
    <b v="0"/>
    <b v="0"/>
    <s v="Low Value"/>
    <s v="Value not found"/>
    <n v="27"/>
    <n v="2"/>
    <n v="2019"/>
    <m/>
    <x v="23"/>
    <m/>
    <n v="9"/>
    <s v="2019-9"/>
    <n v="3"/>
    <s v="Weekdays"/>
    <d v="1900-01-03T00:00:00"/>
  </r>
  <r>
    <s v="565-80-5980"/>
    <x v="1"/>
    <s v="Naypyitaw"/>
    <x v="0"/>
    <x v="0"/>
    <x v="2"/>
    <n v="47.38"/>
    <n v="4"/>
    <n v="9.4760000000000009"/>
    <x v="89"/>
    <x v="54"/>
    <d v="1899-12-30T10:25:00"/>
    <x v="1"/>
    <n v="189.52"/>
    <n v="4.7619047620000003"/>
    <n v="9.4760000000000009"/>
    <n v="7.1"/>
    <n v="9.4759999999999991"/>
    <n v="795.22591999999997"/>
    <b v="0"/>
    <b v="1"/>
    <s v="Low Value"/>
    <n v="4.7380000000000004"/>
    <n v="23"/>
    <n v="1"/>
    <n v="2019"/>
    <m/>
    <x v="23"/>
    <m/>
    <n v="4"/>
    <s v="2019-4"/>
    <n v="3"/>
    <s v="Weekdays"/>
    <d v="1900-01-03T00:00:00"/>
  </r>
  <r>
    <s v="225-32-0908"/>
    <x v="1"/>
    <s v="Naypyitaw"/>
    <x v="1"/>
    <x v="0"/>
    <x v="3"/>
    <n v="44.86"/>
    <n v="10"/>
    <n v="22.43"/>
    <x v="90"/>
    <x v="53"/>
    <d v="1899-12-30T19:54:00"/>
    <x v="0"/>
    <n v="448.6"/>
    <n v="4.7619047620000003"/>
    <n v="22.43"/>
    <n v="8.1999999999999993"/>
    <n v="22.42999999999995"/>
    <n v="1882.3255999999958"/>
    <b v="1"/>
    <b v="1"/>
    <s v="High Value"/>
    <n v="4.4859999999999998"/>
    <n v="26"/>
    <n v="1"/>
    <n v="2019"/>
    <m/>
    <x v="23"/>
    <m/>
    <n v="4"/>
    <s v="2019-4"/>
    <n v="6"/>
    <s v="Weekends"/>
    <d v="1900-01-06T00:00:00"/>
  </r>
  <r>
    <s v="873-51-0671"/>
    <x v="0"/>
    <s v="Yangon"/>
    <x v="0"/>
    <x v="0"/>
    <x v="3"/>
    <n v="21.98"/>
    <n v="7"/>
    <n v="7.6929999999999996"/>
    <x v="91"/>
    <x v="8"/>
    <d v="1899-12-30T16:42:00"/>
    <x v="0"/>
    <n v="153.86000000000001"/>
    <n v="4.7619047620000003"/>
    <n v="7.6929999999999996"/>
    <n v="5.0999999999999996"/>
    <n v="7.6929999999999836"/>
    <n v="645.59655999999859"/>
    <b v="0"/>
    <b v="0"/>
    <s v="Low Value"/>
    <s v="Value not found"/>
    <n v="10"/>
    <n v="1"/>
    <n v="2019"/>
    <m/>
    <x v="23"/>
    <m/>
    <n v="2"/>
    <s v="2019-2"/>
    <n v="4"/>
    <s v="Weekdays"/>
    <d v="1900-01-04T00:00:00"/>
  </r>
  <r>
    <s v="152-08-9985"/>
    <x v="2"/>
    <s v="Mandalay"/>
    <x v="0"/>
    <x v="1"/>
    <x v="0"/>
    <n v="64.36"/>
    <n v="9"/>
    <n v="28.962"/>
    <x v="92"/>
    <x v="41"/>
    <d v="1899-12-30T12:09:00"/>
    <x v="2"/>
    <n v="579.24"/>
    <n v="4.7619047620000003"/>
    <n v="28.962"/>
    <n v="8.6"/>
    <n v="28.961999999999989"/>
    <n v="2430.491039999999"/>
    <b v="1"/>
    <b v="1"/>
    <s v="High Value"/>
    <n v="6.4359999999999999"/>
    <n v="12"/>
    <n v="3"/>
    <n v="2019"/>
    <m/>
    <x v="23"/>
    <m/>
    <n v="11"/>
    <s v="2019-11"/>
    <n v="2"/>
    <s v="Weekdays"/>
    <d v="1900-01-02T00:00:00"/>
  </r>
  <r>
    <s v="512-91-0811"/>
    <x v="1"/>
    <s v="Naypyitaw"/>
    <x v="1"/>
    <x v="1"/>
    <x v="0"/>
    <n v="89.75"/>
    <n v="1"/>
    <n v="4.4874999999999998"/>
    <x v="93"/>
    <x v="10"/>
    <d v="1899-12-30T20:05:00"/>
    <x v="2"/>
    <n v="89.75"/>
    <n v="4.7619047620000003"/>
    <n v="4.4874999999999998"/>
    <n v="6.6"/>
    <n v="4.4874999999999972"/>
    <n v="376.59099999999978"/>
    <b v="0"/>
    <b v="1"/>
    <s v="Low Value"/>
    <s v="Value not found"/>
    <n v="6"/>
    <n v="2"/>
    <n v="2019"/>
    <m/>
    <x v="23"/>
    <m/>
    <n v="6"/>
    <s v="2019-6"/>
    <n v="3"/>
    <s v="Weekdays"/>
    <d v="1900-01-03T00:00:00"/>
  </r>
  <r>
    <s v="594-34-4444"/>
    <x v="0"/>
    <s v="Yangon"/>
    <x v="1"/>
    <x v="1"/>
    <x v="1"/>
    <n v="97.16"/>
    <n v="1"/>
    <n v="4.8579999999999997"/>
    <x v="94"/>
    <x v="1"/>
    <d v="1899-12-30T20:38:00"/>
    <x v="0"/>
    <n v="97.16"/>
    <n v="4.7619047620000003"/>
    <n v="4.8579999999999997"/>
    <n v="7.2"/>
    <n v="4.8580000000000041"/>
    <n v="407.68336000000033"/>
    <b v="0"/>
    <b v="1"/>
    <s v="Low Value"/>
    <n v="9.7160000000000011"/>
    <n v="8"/>
    <n v="3"/>
    <n v="2019"/>
    <m/>
    <x v="23"/>
    <m/>
    <n v="10"/>
    <s v="2019-10"/>
    <n v="5"/>
    <s v="Weekdays"/>
    <d v="1900-01-05T00:00:00"/>
  </r>
  <r>
    <s v="766-85-7061"/>
    <x v="2"/>
    <s v="Mandalay"/>
    <x v="1"/>
    <x v="1"/>
    <x v="0"/>
    <n v="87.87"/>
    <n v="10"/>
    <n v="43.935000000000002"/>
    <x v="95"/>
    <x v="14"/>
    <d v="1899-12-30T10:25:00"/>
    <x v="0"/>
    <n v="878.7"/>
    <n v="4.7619047620000003"/>
    <n v="43.935000000000002"/>
    <n v="5.0999999999999996"/>
    <n v="43.934999999999945"/>
    <n v="3687.0251999999955"/>
    <b v="0"/>
    <b v="1"/>
    <s v="Low Value"/>
    <s v="Value not found"/>
    <n v="29"/>
    <n v="3"/>
    <n v="2019"/>
    <m/>
    <x v="23"/>
    <m/>
    <n v="13"/>
    <s v="2019-13"/>
    <n v="5"/>
    <s v="Weekdays"/>
    <d v="1900-01-05T00:00:00"/>
  </r>
  <r>
    <s v="871-39-9221"/>
    <x v="1"/>
    <s v="Naypyitaw"/>
    <x v="1"/>
    <x v="0"/>
    <x v="1"/>
    <n v="12.45"/>
    <n v="6"/>
    <n v="3.7349999999999999"/>
    <x v="96"/>
    <x v="57"/>
    <d v="1899-12-30T13:11:00"/>
    <x v="1"/>
    <n v="74.7"/>
    <n v="4.7619047620000003"/>
    <n v="3.7349999999999999"/>
    <n v="4.0999999999999996"/>
    <n v="3.7349999999999994"/>
    <n v="313.44119999999998"/>
    <b v="0"/>
    <b v="0"/>
    <s v="Low Value"/>
    <s v="Value not found"/>
    <n v="9"/>
    <n v="2"/>
    <n v="2019"/>
    <m/>
    <x v="23"/>
    <m/>
    <n v="6"/>
    <s v="2019-6"/>
    <n v="6"/>
    <s v="Weekends"/>
    <d v="1900-01-06T00:00:00"/>
  </r>
  <r>
    <s v="865-92-6136"/>
    <x v="0"/>
    <s v="Yangon"/>
    <x v="1"/>
    <x v="1"/>
    <x v="4"/>
    <n v="52.75"/>
    <n v="3"/>
    <n v="7.9124999999999996"/>
    <x v="97"/>
    <x v="28"/>
    <d v="1899-12-30T10:16:00"/>
    <x v="0"/>
    <n v="158.25"/>
    <n v="4.7619047620000003"/>
    <n v="7.9124999999999996"/>
    <n v="9.3000000000000007"/>
    <n v="7.9124999999999943"/>
    <n v="664.01699999999948"/>
    <b v="0"/>
    <b v="1"/>
    <s v="High Value"/>
    <n v="5.2750000000000004"/>
    <n v="23"/>
    <n v="3"/>
    <n v="2019"/>
    <m/>
    <x v="23"/>
    <m/>
    <n v="12"/>
    <s v="2019-12"/>
    <n v="6"/>
    <s v="Weekends"/>
    <d v="1900-01-06T00:00:00"/>
  </r>
  <r>
    <s v="733-01-9107"/>
    <x v="2"/>
    <s v="Mandalay"/>
    <x v="1"/>
    <x v="1"/>
    <x v="2"/>
    <n v="82.7"/>
    <n v="6"/>
    <n v="24.81"/>
    <x v="98"/>
    <x v="19"/>
    <d v="1899-12-30T18:14:00"/>
    <x v="1"/>
    <n v="496.2"/>
    <n v="4.7619047620000003"/>
    <n v="24.81"/>
    <n v="7.4"/>
    <n v="24.810000000000002"/>
    <n v="2082.0552000000002"/>
    <b v="0"/>
    <b v="1"/>
    <s v="High Value"/>
    <n v="8.2700000000000014"/>
    <n v="5"/>
    <n v="3"/>
    <n v="2019"/>
    <m/>
    <x v="23"/>
    <m/>
    <n v="10"/>
    <s v="2019-10"/>
    <n v="2"/>
    <s v="Weekdays"/>
    <d v="1900-01-02T00:00:00"/>
  </r>
  <r>
    <s v="163-56-7055"/>
    <x v="1"/>
    <s v="Naypyitaw"/>
    <x v="0"/>
    <x v="1"/>
    <x v="5"/>
    <n v="48.71"/>
    <n v="1"/>
    <n v="2.4355000000000002"/>
    <x v="99"/>
    <x v="58"/>
    <d v="1899-12-30T19:20:00"/>
    <x v="1"/>
    <n v="48.71"/>
    <n v="4.7619047620000003"/>
    <n v="2.4355000000000002"/>
    <n v="4.0999999999999996"/>
    <n v="2.4354999999999976"/>
    <n v="204.3871599999998"/>
    <b v="0"/>
    <b v="0"/>
    <s v="Low Value"/>
    <s v="Value not found"/>
    <n v="26"/>
    <n v="3"/>
    <n v="2019"/>
    <m/>
    <x v="23"/>
    <m/>
    <n v="13"/>
    <s v="2019-13"/>
    <n v="2"/>
    <s v="Weekdays"/>
    <d v="1900-01-02T00:00:00"/>
  </r>
  <r>
    <s v="189-98-2939"/>
    <x v="1"/>
    <s v="Naypyitaw"/>
    <x v="1"/>
    <x v="1"/>
    <x v="5"/>
    <n v="78.55"/>
    <n v="9"/>
    <n v="35.347499999999997"/>
    <x v="100"/>
    <x v="59"/>
    <d v="1899-12-30T13:22:00"/>
    <x v="1"/>
    <n v="706.95"/>
    <n v="4.7619047620000003"/>
    <n v="35.347499999999997"/>
    <n v="7.2"/>
    <n v="35.347499999999968"/>
    <n v="2966.3621999999973"/>
    <b v="1"/>
    <b v="1"/>
    <s v="Low Value"/>
    <n v="7.8550000000000004"/>
    <n v="1"/>
    <n v="3"/>
    <n v="2019"/>
    <m/>
    <x v="23"/>
    <m/>
    <n v="9"/>
    <s v="2019-9"/>
    <n v="5"/>
    <s v="Weekdays"/>
    <d v="1900-01-05T00:00:00"/>
  </r>
  <r>
    <s v="551-21-3069"/>
    <x v="1"/>
    <s v="Naypyitaw"/>
    <x v="1"/>
    <x v="0"/>
    <x v="1"/>
    <n v="23.07"/>
    <n v="9"/>
    <n v="10.381500000000001"/>
    <x v="101"/>
    <x v="60"/>
    <d v="1899-12-30T11:27:00"/>
    <x v="1"/>
    <n v="207.63"/>
    <n v="4.7619047620000003"/>
    <n v="10.381500000000001"/>
    <n v="4.9000000000000004"/>
    <n v="10.381500000000017"/>
    <n v="871.21548000000143"/>
    <b v="0"/>
    <b v="0"/>
    <s v="Low Value"/>
    <s v="Value not found"/>
    <n v="1"/>
    <n v="2"/>
    <n v="2019"/>
    <m/>
    <x v="23"/>
    <m/>
    <n v="5"/>
    <s v="2019-5"/>
    <n v="5"/>
    <s v="Weekdays"/>
    <d v="1900-01-05T00:00:00"/>
  </r>
  <r>
    <s v="212-62-1842"/>
    <x v="0"/>
    <s v="Yangon"/>
    <x v="1"/>
    <x v="1"/>
    <x v="4"/>
    <n v="58.26"/>
    <n v="6"/>
    <n v="17.478000000000002"/>
    <x v="102"/>
    <x v="61"/>
    <d v="1899-12-30T16:44:00"/>
    <x v="1"/>
    <n v="349.56"/>
    <n v="4.7619047620000003"/>
    <n v="17.478000000000002"/>
    <n v="9.9"/>
    <n v="17.478000000000009"/>
    <n v="1466.7537600000007"/>
    <b v="0"/>
    <b v="1"/>
    <s v="High Value"/>
    <n v="5.8260000000000005"/>
    <n v="28"/>
    <n v="3"/>
    <n v="2019"/>
    <m/>
    <x v="23"/>
    <m/>
    <n v="13"/>
    <s v="2019-13"/>
    <n v="4"/>
    <s v="Weekdays"/>
    <d v="1900-01-04T00:00:00"/>
  </r>
  <r>
    <s v="716-39-1409"/>
    <x v="2"/>
    <s v="Mandalay"/>
    <x v="1"/>
    <x v="1"/>
    <x v="0"/>
    <n v="30.35"/>
    <n v="7"/>
    <n v="10.6225"/>
    <x v="103"/>
    <x v="35"/>
    <d v="1899-12-30T18:19:00"/>
    <x v="1"/>
    <n v="212.45"/>
    <n v="4.7619047620000003"/>
    <n v="10.6225"/>
    <n v="8"/>
    <n v="10.622500000000002"/>
    <n v="891.44020000000023"/>
    <b v="0"/>
    <b v="1"/>
    <s v="High Value"/>
    <n v="3.0350000000000001"/>
    <n v="19"/>
    <n v="3"/>
    <n v="2019"/>
    <m/>
    <x v="23"/>
    <m/>
    <n v="12"/>
    <s v="2019-12"/>
    <n v="2"/>
    <s v="Weekdays"/>
    <d v="1900-01-02T00:00:00"/>
  </r>
  <r>
    <s v="704-48-3927"/>
    <x v="0"/>
    <s v="Yangon"/>
    <x v="0"/>
    <x v="1"/>
    <x v="1"/>
    <n v="88.67"/>
    <n v="10"/>
    <n v="44.335000000000001"/>
    <x v="104"/>
    <x v="52"/>
    <d v="1899-12-30T14:50:00"/>
    <x v="0"/>
    <n v="886.7"/>
    <n v="4.7619047620000003"/>
    <n v="44.335000000000001"/>
    <n v="7.3"/>
    <n v="44.334999999999923"/>
    <n v="3720.5931999999934"/>
    <b v="1"/>
    <b v="1"/>
    <s v="Low Value"/>
    <n v="8.8670000000000009"/>
    <n v="12"/>
    <n v="1"/>
    <n v="2019"/>
    <m/>
    <x v="23"/>
    <m/>
    <n v="2"/>
    <s v="2019-2"/>
    <n v="6"/>
    <s v="Weekends"/>
    <d v="1900-01-06T00:00:00"/>
  </r>
  <r>
    <s v="628-34-3388"/>
    <x v="1"/>
    <s v="Naypyitaw"/>
    <x v="1"/>
    <x v="1"/>
    <x v="5"/>
    <n v="27.38"/>
    <n v="6"/>
    <n v="8.2140000000000004"/>
    <x v="105"/>
    <x v="0"/>
    <d v="1899-12-30T20:54:00"/>
    <x v="2"/>
    <n v="164.28"/>
    <n v="4.7619047620000003"/>
    <n v="8.2140000000000004"/>
    <n v="7.9"/>
    <n v="8.2139999999999986"/>
    <n v="689.31887999999992"/>
    <b v="0"/>
    <b v="1"/>
    <s v="High Value"/>
    <n v="2.738"/>
    <n v="5"/>
    <n v="1"/>
    <n v="2019"/>
    <m/>
    <x v="23"/>
    <m/>
    <n v="1"/>
    <s v="2019-1"/>
    <n v="6"/>
    <s v="Weekends"/>
    <d v="1900-01-06T00:00:00"/>
  </r>
  <r>
    <s v="630-74-5166"/>
    <x v="0"/>
    <s v="Yangon"/>
    <x v="1"/>
    <x v="1"/>
    <x v="3"/>
    <n v="62.13"/>
    <n v="6"/>
    <n v="18.638999999999999"/>
    <x v="106"/>
    <x v="23"/>
    <d v="1899-12-30T20:19:00"/>
    <x v="1"/>
    <n v="372.78"/>
    <n v="4.7619047620000003"/>
    <n v="18.638999999999999"/>
    <n v="7.4"/>
    <n v="18.63900000000001"/>
    <n v="1564.1848800000009"/>
    <b v="0"/>
    <b v="1"/>
    <s v="High Value"/>
    <n v="6.213000000000001"/>
    <n v="22"/>
    <n v="3"/>
    <n v="2019"/>
    <m/>
    <x v="23"/>
    <m/>
    <n v="12"/>
    <s v="2019-12"/>
    <n v="5"/>
    <s v="Weekdays"/>
    <d v="1900-01-05T00:00:00"/>
  </r>
  <r>
    <s v="588-01-7461"/>
    <x v="1"/>
    <s v="Naypyitaw"/>
    <x v="1"/>
    <x v="0"/>
    <x v="4"/>
    <n v="33.979999999999997"/>
    <n v="9"/>
    <n v="15.291"/>
    <x v="107"/>
    <x v="62"/>
    <d v="1899-12-30T10:43:00"/>
    <x v="1"/>
    <n v="305.82"/>
    <n v="4.7619047620000003"/>
    <n v="15.291"/>
    <n v="4.2"/>
    <n v="15.290999999999997"/>
    <n v="1283.2207199999998"/>
    <b v="0"/>
    <b v="0"/>
    <s v="Low Value"/>
    <s v="Value not found"/>
    <n v="24"/>
    <n v="3"/>
    <n v="2019"/>
    <m/>
    <x v="23"/>
    <m/>
    <n v="12"/>
    <s v="2019-12"/>
    <n v="7"/>
    <s v="Weekends"/>
    <d v="1899-12-31T00:00:00"/>
  </r>
  <r>
    <s v="861-77-0145"/>
    <x v="1"/>
    <s v="Naypyitaw"/>
    <x v="0"/>
    <x v="1"/>
    <x v="1"/>
    <n v="81.97"/>
    <n v="10"/>
    <n v="40.984999999999999"/>
    <x v="108"/>
    <x v="2"/>
    <d v="1899-12-30T14:30:00"/>
    <x v="1"/>
    <n v="819.7"/>
    <n v="4.7619047620000003"/>
    <n v="40.984999999999999"/>
    <n v="9.1999999999999993"/>
    <n v="40.9849999999999"/>
    <n v="3439.4611999999915"/>
    <b v="1"/>
    <b v="1"/>
    <s v="High Value"/>
    <n v="8.197000000000001"/>
    <n v="3"/>
    <n v="3"/>
    <n v="2019"/>
    <m/>
    <x v="23"/>
    <m/>
    <n v="9"/>
    <s v="2019-9"/>
    <n v="7"/>
    <s v="Weekends"/>
    <d v="1899-12-31T00:00:00"/>
  </r>
  <r>
    <s v="479-26-8945"/>
    <x v="2"/>
    <s v="Mandalay"/>
    <x v="0"/>
    <x v="0"/>
    <x v="3"/>
    <n v="16.489999999999998"/>
    <n v="2"/>
    <n v="1.649"/>
    <x v="109"/>
    <x v="63"/>
    <d v="1899-12-30T11:32:00"/>
    <x v="0"/>
    <n v="32.979999999999997"/>
    <n v="4.7619047620000003"/>
    <n v="1.649"/>
    <n v="4.5999999999999996"/>
    <n v="1.6490000000000009"/>
    <n v="138.38408000000007"/>
    <b v="0"/>
    <b v="0"/>
    <s v="Low Value"/>
    <s v="Value not found"/>
    <n v="5"/>
    <n v="2"/>
    <n v="2019"/>
    <m/>
    <x v="23"/>
    <m/>
    <n v="6"/>
    <s v="2019-6"/>
    <n v="2"/>
    <s v="Weekdays"/>
    <d v="1900-01-02T00:00:00"/>
  </r>
  <r>
    <s v="210-67-5886"/>
    <x v="1"/>
    <s v="Naypyitaw"/>
    <x v="0"/>
    <x v="0"/>
    <x v="0"/>
    <n v="98.21"/>
    <n v="3"/>
    <n v="14.7315"/>
    <x v="110"/>
    <x v="63"/>
    <d v="1899-12-30T10:41:00"/>
    <x v="2"/>
    <n v="294.63"/>
    <n v="4.7619047620000003"/>
    <n v="14.7315"/>
    <n v="7.8"/>
    <n v="14.731499999999983"/>
    <n v="1236.2674799999986"/>
    <b v="0"/>
    <b v="1"/>
    <s v="High Value"/>
    <n v="9.8209999999999997"/>
    <n v="5"/>
    <n v="2"/>
    <n v="2019"/>
    <m/>
    <x v="23"/>
    <m/>
    <n v="6"/>
    <s v="2019-6"/>
    <n v="2"/>
    <s v="Weekdays"/>
    <d v="1900-01-02T00:00:00"/>
  </r>
  <r>
    <s v="227-78-1148"/>
    <x v="2"/>
    <s v="Mandalay"/>
    <x v="1"/>
    <x v="0"/>
    <x v="5"/>
    <n v="72.84"/>
    <n v="7"/>
    <n v="25.494"/>
    <x v="111"/>
    <x v="42"/>
    <d v="1899-12-30T12:44:00"/>
    <x v="1"/>
    <n v="509.88"/>
    <n v="4.7619047620000003"/>
    <n v="25.494"/>
    <n v="8.4"/>
    <n v="25.494000000000028"/>
    <n v="2139.4564800000026"/>
    <b v="0"/>
    <b v="1"/>
    <s v="High Value"/>
    <n v="7.2840000000000007"/>
    <n v="15"/>
    <n v="2"/>
    <n v="2019"/>
    <m/>
    <x v="23"/>
    <m/>
    <n v="7"/>
    <s v="2019-7"/>
    <n v="5"/>
    <s v="Weekdays"/>
    <d v="1900-01-05T00:00:00"/>
  </r>
  <r>
    <s v="645-44-1170"/>
    <x v="0"/>
    <s v="Yangon"/>
    <x v="0"/>
    <x v="1"/>
    <x v="2"/>
    <n v="58.07"/>
    <n v="9"/>
    <n v="26.131499999999999"/>
    <x v="112"/>
    <x v="64"/>
    <d v="1899-12-30T20:07:00"/>
    <x v="0"/>
    <n v="522.63"/>
    <n v="4.7619047620000003"/>
    <n v="26.131499999999999"/>
    <n v="4.3"/>
    <n v="26.13149999999996"/>
    <n v="2192.9554799999969"/>
    <b v="0"/>
    <b v="0"/>
    <s v="Low Value"/>
    <s v="Value not found"/>
    <n v="19"/>
    <n v="1"/>
    <n v="2019"/>
    <m/>
    <x v="23"/>
    <m/>
    <n v="3"/>
    <s v="2019-3"/>
    <n v="6"/>
    <s v="Weekends"/>
    <d v="1900-01-06T00:00:00"/>
  </r>
  <r>
    <s v="237-01-6122"/>
    <x v="1"/>
    <s v="Naypyitaw"/>
    <x v="0"/>
    <x v="0"/>
    <x v="2"/>
    <n v="80.790000000000006"/>
    <n v="9"/>
    <n v="36.355499999999999"/>
    <x v="113"/>
    <x v="60"/>
    <d v="1899-12-30T20:31:00"/>
    <x v="2"/>
    <n v="727.11"/>
    <n v="4.7619047620000003"/>
    <n v="36.355499999999999"/>
    <n v="9.5"/>
    <n v="36.355500000000006"/>
    <n v="3050.9535600000004"/>
    <b v="1"/>
    <b v="1"/>
    <s v="High Value"/>
    <n v="8.0790000000000006"/>
    <n v="1"/>
    <n v="2"/>
    <n v="2019"/>
    <m/>
    <x v="23"/>
    <m/>
    <n v="5"/>
    <s v="2019-5"/>
    <n v="5"/>
    <s v="Weekdays"/>
    <d v="1900-01-05T00:00:00"/>
  </r>
  <r>
    <s v="225-98-1496"/>
    <x v="1"/>
    <s v="Naypyitaw"/>
    <x v="1"/>
    <x v="0"/>
    <x v="5"/>
    <n v="27.02"/>
    <n v="3"/>
    <n v="4.0529999999999999"/>
    <x v="114"/>
    <x v="22"/>
    <d v="1899-12-30T13:01:00"/>
    <x v="2"/>
    <n v="81.06"/>
    <n v="4.7619047620000003"/>
    <n v="4.0529999999999999"/>
    <n v="7.1"/>
    <n v="4.0529999999999973"/>
    <n v="340.1277599999998"/>
    <b v="0"/>
    <b v="1"/>
    <s v="Low Value"/>
    <n v="2.702"/>
    <n v="2"/>
    <n v="3"/>
    <n v="2019"/>
    <m/>
    <x v="23"/>
    <m/>
    <n v="9"/>
    <s v="2019-9"/>
    <n v="6"/>
    <s v="Weekends"/>
    <d v="1900-01-06T00:00:00"/>
  </r>
  <r>
    <s v="291-32-1427"/>
    <x v="2"/>
    <s v="Mandalay"/>
    <x v="0"/>
    <x v="1"/>
    <x v="5"/>
    <n v="21.94"/>
    <n v="5"/>
    <n v="5.4850000000000003"/>
    <x v="115"/>
    <x v="19"/>
    <d v="1899-12-30T12:29:00"/>
    <x v="0"/>
    <n v="109.7"/>
    <n v="4.7619047620000003"/>
    <n v="5.4850000000000003"/>
    <n v="5.3"/>
    <n v="5.4849999999999994"/>
    <n v="460.30119999999994"/>
    <b v="0"/>
    <b v="0"/>
    <s v="Low Value"/>
    <s v="Value not found"/>
    <n v="5"/>
    <n v="3"/>
    <n v="2019"/>
    <m/>
    <x v="23"/>
    <m/>
    <n v="10"/>
    <s v="2019-10"/>
    <n v="2"/>
    <s v="Weekdays"/>
    <d v="1900-01-02T00:00:00"/>
  </r>
  <r>
    <s v="659-65-8956"/>
    <x v="2"/>
    <s v="Mandalay"/>
    <x v="0"/>
    <x v="1"/>
    <x v="5"/>
    <n v="51.36"/>
    <n v="1"/>
    <n v="2.5680000000000001"/>
    <x v="116"/>
    <x v="65"/>
    <d v="1899-12-30T15:26:00"/>
    <x v="0"/>
    <n v="51.36"/>
    <n v="4.7619047620000003"/>
    <n v="2.5680000000000001"/>
    <n v="5.2"/>
    <n v="2.5679999999999978"/>
    <n v="215.50655999999984"/>
    <b v="0"/>
    <b v="0"/>
    <s v="Low Value"/>
    <s v="Value not found"/>
    <n v="16"/>
    <n v="1"/>
    <n v="2019"/>
    <m/>
    <x v="23"/>
    <m/>
    <n v="3"/>
    <s v="2019-3"/>
    <n v="3"/>
    <s v="Weekdays"/>
    <d v="1900-01-03T00:00:00"/>
  </r>
  <r>
    <s v="642-32-2990"/>
    <x v="0"/>
    <s v="Yangon"/>
    <x v="1"/>
    <x v="0"/>
    <x v="4"/>
    <n v="10.96"/>
    <n v="10"/>
    <n v="5.48"/>
    <x v="117"/>
    <x v="30"/>
    <d v="1899-12-30T20:48:00"/>
    <x v="0"/>
    <n v="109.6"/>
    <n v="4.7619047620000003"/>
    <n v="5.48"/>
    <n v="6"/>
    <n v="5.480000000000004"/>
    <n v="459.88160000000033"/>
    <b v="0"/>
    <b v="0"/>
    <s v="Low Value"/>
    <s v="Value not found"/>
    <n v="2"/>
    <n v="2"/>
    <n v="2019"/>
    <m/>
    <x v="23"/>
    <m/>
    <n v="5"/>
    <s v="2019-5"/>
    <n v="6"/>
    <s v="Weekends"/>
    <d v="1900-01-06T00:00:00"/>
  </r>
  <r>
    <s v="378-24-2715"/>
    <x v="2"/>
    <s v="Mandalay"/>
    <x v="1"/>
    <x v="1"/>
    <x v="2"/>
    <n v="53.44"/>
    <n v="2"/>
    <n v="5.3440000000000003"/>
    <x v="118"/>
    <x v="40"/>
    <d v="1899-12-30T20:38:00"/>
    <x v="0"/>
    <n v="106.88"/>
    <n v="4.7619047620000003"/>
    <n v="5.3440000000000003"/>
    <n v="4.0999999999999996"/>
    <n v="5.3440000000000083"/>
    <n v="448.46848000000068"/>
    <b v="0"/>
    <b v="0"/>
    <s v="Low Value"/>
    <s v="Value not found"/>
    <n v="20"/>
    <n v="1"/>
    <n v="2019"/>
    <m/>
    <x v="23"/>
    <m/>
    <n v="3"/>
    <s v="2019-3"/>
    <n v="7"/>
    <s v="Weekends"/>
    <d v="1899-12-31T00:00:00"/>
  </r>
  <r>
    <s v="638-60-7125"/>
    <x v="0"/>
    <s v="Yangon"/>
    <x v="1"/>
    <x v="0"/>
    <x v="1"/>
    <n v="99.56"/>
    <n v="8"/>
    <n v="39.823999999999998"/>
    <x v="119"/>
    <x v="44"/>
    <d v="1899-12-30T17:03:00"/>
    <x v="2"/>
    <n v="796.48"/>
    <n v="4.7619047620000003"/>
    <n v="39.823999999999998"/>
    <n v="5.2"/>
    <n v="39.823999999999955"/>
    <n v="3342.0300799999964"/>
    <b v="0"/>
    <b v="1"/>
    <s v="Low Value"/>
    <s v="Value not found"/>
    <n v="14"/>
    <n v="2"/>
    <n v="2019"/>
    <m/>
    <x v="23"/>
    <m/>
    <n v="7"/>
    <s v="2019-7"/>
    <n v="4"/>
    <s v="Weekdays"/>
    <d v="1900-01-04T00:00:00"/>
  </r>
  <r>
    <s v="659-36-1684"/>
    <x v="1"/>
    <s v="Naypyitaw"/>
    <x v="0"/>
    <x v="1"/>
    <x v="3"/>
    <n v="57.12"/>
    <n v="7"/>
    <n v="19.992000000000001"/>
    <x v="120"/>
    <x v="52"/>
    <d v="1899-12-30T12:02:00"/>
    <x v="2"/>
    <n v="399.84"/>
    <n v="4.7619047620000003"/>
    <n v="19.992000000000001"/>
    <n v="6.5"/>
    <n v="19.992000000000019"/>
    <n v="1677.7286400000016"/>
    <b v="0"/>
    <b v="1"/>
    <s v="Low Value"/>
    <s v="Value not found"/>
    <n v="12"/>
    <n v="1"/>
    <n v="2019"/>
    <m/>
    <x v="23"/>
    <m/>
    <n v="2"/>
    <s v="2019-2"/>
    <n v="6"/>
    <s v="Weekends"/>
    <d v="1900-01-06T00:00:00"/>
  </r>
  <r>
    <s v="219-22-9386"/>
    <x v="2"/>
    <s v="Mandalay"/>
    <x v="0"/>
    <x v="1"/>
    <x v="3"/>
    <n v="99.96"/>
    <n v="9"/>
    <n v="44.981999999999999"/>
    <x v="121"/>
    <x v="11"/>
    <d v="1899-12-30T17:26:00"/>
    <x v="2"/>
    <n v="899.64"/>
    <n v="4.7619047620000003"/>
    <n v="44.981999999999999"/>
    <n v="4.2"/>
    <n v="44.981999999999971"/>
    <n v="3774.8894399999976"/>
    <b v="0"/>
    <b v="1"/>
    <s v="Low Value"/>
    <s v="Value not found"/>
    <n v="9"/>
    <n v="3"/>
    <n v="2019"/>
    <m/>
    <x v="23"/>
    <m/>
    <n v="10"/>
    <s v="2019-10"/>
    <n v="6"/>
    <s v="Weekends"/>
    <d v="1900-01-06T00:00:00"/>
  </r>
  <r>
    <s v="336-78-2147"/>
    <x v="1"/>
    <s v="Naypyitaw"/>
    <x v="0"/>
    <x v="1"/>
    <x v="2"/>
    <n v="63.91"/>
    <n v="8"/>
    <n v="25.564"/>
    <x v="122"/>
    <x v="45"/>
    <d v="1899-12-30T19:52:00"/>
    <x v="2"/>
    <n v="511.28"/>
    <n v="4.7619047620000003"/>
    <n v="25.564"/>
    <n v="4.5999999999999996"/>
    <n v="25.564000000000078"/>
    <n v="2145.3308800000068"/>
    <b v="0"/>
    <b v="0"/>
    <s v="Low Value"/>
    <s v="Value not found"/>
    <n v="13"/>
    <n v="3"/>
    <n v="2019"/>
    <m/>
    <x v="23"/>
    <m/>
    <n v="11"/>
    <s v="2019-11"/>
    <n v="3"/>
    <s v="Weekdays"/>
    <d v="1900-01-03T00:00:00"/>
  </r>
  <r>
    <s v="268-27-6179"/>
    <x v="2"/>
    <s v="Mandalay"/>
    <x v="0"/>
    <x v="0"/>
    <x v="5"/>
    <n v="56.47"/>
    <n v="8"/>
    <n v="22.588000000000001"/>
    <x v="123"/>
    <x v="11"/>
    <d v="1899-12-30T14:57:00"/>
    <x v="0"/>
    <n v="451.76"/>
    <n v="4.7619047620000003"/>
    <n v="22.588000000000001"/>
    <n v="7.3"/>
    <n v="22.588000000000022"/>
    <n v="1895.584960000002"/>
    <b v="1"/>
    <b v="1"/>
    <s v="Low Value"/>
    <n v="5.6470000000000002"/>
    <n v="9"/>
    <n v="3"/>
    <n v="2019"/>
    <m/>
    <x v="23"/>
    <m/>
    <n v="10"/>
    <s v="2019-10"/>
    <n v="6"/>
    <s v="Weekends"/>
    <d v="1900-01-06T00:00:00"/>
  </r>
  <r>
    <s v="668-90-8900"/>
    <x v="0"/>
    <s v="Yangon"/>
    <x v="1"/>
    <x v="0"/>
    <x v="2"/>
    <n v="93.69"/>
    <n v="7"/>
    <n v="32.791499999999999"/>
    <x v="124"/>
    <x v="24"/>
    <d v="1899-12-30T18:44:00"/>
    <x v="2"/>
    <n v="655.83"/>
    <n v="4.7619047620000003"/>
    <n v="32.791499999999999"/>
    <n v="4.5"/>
    <n v="32.791499999999928"/>
    <n v="2751.8626799999938"/>
    <b v="0"/>
    <b v="0"/>
    <s v="Low Value"/>
    <s v="Value not found"/>
    <n v="10"/>
    <n v="3"/>
    <n v="2019"/>
    <m/>
    <x v="23"/>
    <m/>
    <n v="10"/>
    <s v="2019-10"/>
    <n v="7"/>
    <s v="Weekends"/>
    <d v="1899-12-31T00:00:00"/>
  </r>
  <r>
    <s v="870-54-3162"/>
    <x v="0"/>
    <s v="Yangon"/>
    <x v="1"/>
    <x v="0"/>
    <x v="3"/>
    <n v="32.25"/>
    <n v="5"/>
    <n v="8.0625"/>
    <x v="125"/>
    <x v="3"/>
    <d v="1899-12-30T13:26:00"/>
    <x v="1"/>
    <n v="161.25"/>
    <n v="4.7619047620000003"/>
    <n v="8.0625"/>
    <n v="9"/>
    <n v="8.0625"/>
    <n v="676.60500000000002"/>
    <b v="0"/>
    <b v="1"/>
    <s v="High Value"/>
    <n v="3.2250000000000001"/>
    <n v="27"/>
    <n v="1"/>
    <n v="2019"/>
    <m/>
    <x v="23"/>
    <m/>
    <n v="4"/>
    <s v="2019-4"/>
    <n v="7"/>
    <s v="Weekends"/>
    <d v="1899-12-31T00:00:00"/>
  </r>
  <r>
    <s v="189-08-9157"/>
    <x v="1"/>
    <s v="Naypyitaw"/>
    <x v="1"/>
    <x v="0"/>
    <x v="5"/>
    <n v="31.73"/>
    <n v="9"/>
    <n v="14.278499999999999"/>
    <x v="126"/>
    <x v="66"/>
    <d v="1899-12-30T16:17:00"/>
    <x v="2"/>
    <n v="285.57"/>
    <n v="4.7619047620000003"/>
    <n v="14.278499999999999"/>
    <n v="5.9"/>
    <n v="14.278500000000008"/>
    <n v="1198.2517200000007"/>
    <b v="0"/>
    <b v="0"/>
    <s v="Low Value"/>
    <s v="Value not found"/>
    <n v="8"/>
    <n v="1"/>
    <n v="2019"/>
    <m/>
    <x v="23"/>
    <m/>
    <n v="2"/>
    <s v="2019-2"/>
    <n v="2"/>
    <s v="Weekdays"/>
    <d v="1900-01-02T00:00:00"/>
  </r>
  <r>
    <s v="663-86-9076"/>
    <x v="1"/>
    <s v="Naypyitaw"/>
    <x v="0"/>
    <x v="0"/>
    <x v="4"/>
    <n v="68.540000000000006"/>
    <n v="8"/>
    <n v="27.416"/>
    <x v="127"/>
    <x v="66"/>
    <d v="1899-12-30T15:57:00"/>
    <x v="0"/>
    <n v="548.32000000000005"/>
    <n v="4.7619047620000003"/>
    <n v="27.416"/>
    <n v="8.5"/>
    <n v="27.41599999999994"/>
    <n v="2300.750719999995"/>
    <b v="1"/>
    <b v="1"/>
    <s v="High Value"/>
    <n v="6.854000000000001"/>
    <n v="8"/>
    <n v="1"/>
    <n v="2019"/>
    <m/>
    <x v="23"/>
    <m/>
    <n v="2"/>
    <s v="2019-2"/>
    <n v="2"/>
    <s v="Weekdays"/>
    <d v="1900-01-02T00:00:00"/>
  </r>
  <r>
    <s v="549-84-7482"/>
    <x v="2"/>
    <s v="Mandalay"/>
    <x v="1"/>
    <x v="0"/>
    <x v="3"/>
    <n v="90.28"/>
    <n v="9"/>
    <n v="40.625999999999998"/>
    <x v="128"/>
    <x v="4"/>
    <d v="1899-12-30T11:15:00"/>
    <x v="0"/>
    <n v="812.52"/>
    <n v="4.7619047620000003"/>
    <n v="40.625999999999998"/>
    <n v="7.2"/>
    <n v="40.625999999999976"/>
    <n v="3409.3339199999982"/>
    <b v="1"/>
    <b v="1"/>
    <s v="Low Value"/>
    <n v="9.0280000000000005"/>
    <n v="8"/>
    <n v="2"/>
    <n v="2019"/>
    <m/>
    <x v="23"/>
    <m/>
    <n v="6"/>
    <s v="2019-6"/>
    <n v="5"/>
    <s v="Weekdays"/>
    <d v="1900-01-05T00:00:00"/>
  </r>
  <r>
    <s v="191-10-6171"/>
    <x v="2"/>
    <s v="Mandalay"/>
    <x v="1"/>
    <x v="0"/>
    <x v="5"/>
    <n v="39.619999999999997"/>
    <n v="7"/>
    <n v="13.867000000000001"/>
    <x v="129"/>
    <x v="25"/>
    <d v="1899-12-30T13:18:00"/>
    <x v="1"/>
    <n v="277.33999999999997"/>
    <n v="4.7619047620000003"/>
    <n v="13.867000000000001"/>
    <n v="7.5"/>
    <n v="13.867000000000019"/>
    <n v="1163.7186400000016"/>
    <b v="0"/>
    <b v="1"/>
    <s v="High Value"/>
    <n v="3.9619999999999997"/>
    <n v="25"/>
    <n v="1"/>
    <n v="2019"/>
    <m/>
    <x v="23"/>
    <m/>
    <n v="4"/>
    <s v="2019-4"/>
    <n v="5"/>
    <s v="Weekdays"/>
    <d v="1900-01-05T00:00:00"/>
  </r>
  <r>
    <s v="802-70-5316"/>
    <x v="0"/>
    <s v="Yangon"/>
    <x v="0"/>
    <x v="0"/>
    <x v="3"/>
    <n v="92.13"/>
    <n v="6"/>
    <n v="27.638999999999999"/>
    <x v="130"/>
    <x v="43"/>
    <d v="1899-12-30T20:34:00"/>
    <x v="1"/>
    <n v="552.78"/>
    <n v="4.7619047620000003"/>
    <n v="27.638999999999999"/>
    <n v="8.3000000000000007"/>
    <n v="27.63900000000001"/>
    <n v="2319.4648800000009"/>
    <b v="0"/>
    <b v="1"/>
    <s v="High Value"/>
    <n v="9.2129999999999992"/>
    <n v="6"/>
    <n v="3"/>
    <n v="2019"/>
    <m/>
    <x v="23"/>
    <m/>
    <n v="10"/>
    <s v="2019-10"/>
    <n v="3"/>
    <s v="Weekdays"/>
    <d v="1900-01-03T00:00:00"/>
  </r>
  <r>
    <s v="695-51-0018"/>
    <x v="2"/>
    <s v="Mandalay"/>
    <x v="1"/>
    <x v="0"/>
    <x v="3"/>
    <n v="34.840000000000003"/>
    <n v="4"/>
    <n v="6.968"/>
    <x v="131"/>
    <x v="34"/>
    <d v="1899-12-30T18:36:00"/>
    <x v="1"/>
    <n v="139.36000000000001"/>
    <n v="4.7619047620000003"/>
    <n v="6.968"/>
    <n v="7.4"/>
    <n v="6.9679999999999893"/>
    <n v="584.75455999999906"/>
    <b v="0"/>
    <b v="1"/>
    <s v="High Value"/>
    <n v="3.4840000000000004"/>
    <n v="10"/>
    <n v="2"/>
    <n v="2019"/>
    <m/>
    <x v="23"/>
    <m/>
    <n v="6"/>
    <s v="2019-6"/>
    <n v="7"/>
    <s v="Weekends"/>
    <d v="1899-12-31T00:00:00"/>
  </r>
  <r>
    <s v="590-83-4591"/>
    <x v="2"/>
    <s v="Mandalay"/>
    <x v="0"/>
    <x v="1"/>
    <x v="1"/>
    <n v="87.45"/>
    <n v="6"/>
    <n v="26.234999999999999"/>
    <x v="132"/>
    <x v="21"/>
    <d v="1899-12-30T14:40:00"/>
    <x v="2"/>
    <n v="524.70000000000005"/>
    <n v="4.7619047620000003"/>
    <n v="26.234999999999999"/>
    <n v="8.8000000000000007"/>
    <n v="26.2349999999999"/>
    <n v="2201.6411999999918"/>
    <b v="0"/>
    <b v="1"/>
    <s v="High Value"/>
    <n v="8.745000000000001"/>
    <n v="17"/>
    <n v="2"/>
    <n v="2019"/>
    <m/>
    <x v="23"/>
    <m/>
    <n v="7"/>
    <s v="2019-7"/>
    <n v="7"/>
    <s v="Weekends"/>
    <d v="1899-12-31T00:00:00"/>
  </r>
  <r>
    <s v="483-71-1164"/>
    <x v="1"/>
    <s v="Naypyitaw"/>
    <x v="1"/>
    <x v="0"/>
    <x v="0"/>
    <n v="81.3"/>
    <n v="6"/>
    <n v="24.39"/>
    <x v="133"/>
    <x v="1"/>
    <d v="1899-12-30T16:43:00"/>
    <x v="0"/>
    <n v="487.8"/>
    <n v="4.7619047620000003"/>
    <n v="24.39"/>
    <n v="5.3"/>
    <n v="24.390000000000043"/>
    <n v="2046.8088000000037"/>
    <b v="0"/>
    <b v="0"/>
    <s v="Low Value"/>
    <s v="Value not found"/>
    <n v="8"/>
    <n v="3"/>
    <n v="2019"/>
    <m/>
    <x v="23"/>
    <m/>
    <n v="10"/>
    <s v="2019-10"/>
    <n v="5"/>
    <s v="Weekdays"/>
    <d v="1900-01-05T00:00:00"/>
  </r>
  <r>
    <s v="597-78-7908"/>
    <x v="1"/>
    <s v="Naypyitaw"/>
    <x v="1"/>
    <x v="1"/>
    <x v="5"/>
    <n v="90.22"/>
    <n v="3"/>
    <n v="13.532999999999999"/>
    <x v="134"/>
    <x v="67"/>
    <d v="1899-12-30T19:39:00"/>
    <x v="1"/>
    <n v="270.66000000000003"/>
    <n v="4.7619047620000003"/>
    <n v="13.532999999999999"/>
    <n v="6.2"/>
    <n v="13.532999999999959"/>
    <n v="1135.6893599999964"/>
    <b v="0"/>
    <b v="0"/>
    <s v="Low Value"/>
    <s v="Value not found"/>
    <n v="18"/>
    <n v="2"/>
    <n v="2019"/>
    <m/>
    <x v="23"/>
    <m/>
    <n v="8"/>
    <s v="2019-8"/>
    <n v="1"/>
    <s v="Weekdays"/>
    <d v="1900-01-01T00:00:00"/>
  </r>
  <r>
    <s v="700-81-1757"/>
    <x v="0"/>
    <s v="Yangon"/>
    <x v="1"/>
    <x v="0"/>
    <x v="1"/>
    <n v="26.31"/>
    <n v="5"/>
    <n v="6.5774999999999997"/>
    <x v="135"/>
    <x v="68"/>
    <d v="1899-12-30T20:59:00"/>
    <x v="2"/>
    <n v="131.55000000000001"/>
    <n v="4.7619047620000003"/>
    <n v="6.5774999999999997"/>
    <n v="8.8000000000000007"/>
    <n v="6.5774999999999864"/>
    <n v="551.98379999999884"/>
    <b v="0"/>
    <b v="1"/>
    <s v="High Value"/>
    <n v="2.6310000000000002"/>
    <n v="18"/>
    <n v="1"/>
    <n v="2019"/>
    <m/>
    <x v="23"/>
    <m/>
    <n v="3"/>
    <s v="2019-3"/>
    <n v="5"/>
    <s v="Weekdays"/>
    <d v="1900-01-05T00:00:00"/>
  </r>
  <r>
    <s v="354-39-5160"/>
    <x v="0"/>
    <s v="Yangon"/>
    <x v="0"/>
    <x v="0"/>
    <x v="2"/>
    <n v="34.42"/>
    <n v="6"/>
    <n v="10.326000000000001"/>
    <x v="136"/>
    <x v="67"/>
    <d v="1899-12-30T15:39:00"/>
    <x v="1"/>
    <n v="206.52"/>
    <n v="4.7619047620000003"/>
    <n v="10.326000000000001"/>
    <n v="9.8000000000000007"/>
    <n v="10.325999999999993"/>
    <n v="866.55791999999951"/>
    <b v="0"/>
    <b v="1"/>
    <s v="High Value"/>
    <n v="3.4420000000000002"/>
    <n v="18"/>
    <n v="2"/>
    <n v="2019"/>
    <m/>
    <x v="23"/>
    <m/>
    <n v="8"/>
    <s v="2019-8"/>
    <n v="1"/>
    <s v="Weekdays"/>
    <d v="1900-01-01T00:00:00"/>
  </r>
  <r>
    <s v="241-72-9525"/>
    <x v="2"/>
    <s v="Mandalay"/>
    <x v="1"/>
    <x v="1"/>
    <x v="3"/>
    <n v="51.91"/>
    <n v="10"/>
    <n v="25.954999999999998"/>
    <x v="137"/>
    <x v="69"/>
    <d v="1899-12-30T12:21:00"/>
    <x v="1"/>
    <n v="519.1"/>
    <n v="4.7619047620000003"/>
    <n v="25.954999999999998"/>
    <n v="8.1999999999999993"/>
    <n v="25.954999999999927"/>
    <n v="2178.143599999994"/>
    <b v="1"/>
    <b v="1"/>
    <s v="High Value"/>
    <n v="5.1909999999999998"/>
    <n v="16"/>
    <n v="2"/>
    <n v="2019"/>
    <m/>
    <x v="23"/>
    <m/>
    <n v="7"/>
    <s v="2019-7"/>
    <n v="6"/>
    <s v="Weekends"/>
    <d v="1900-01-06T00:00:00"/>
  </r>
  <r>
    <s v="575-30-8091"/>
    <x v="0"/>
    <s v="Yangon"/>
    <x v="1"/>
    <x v="1"/>
    <x v="3"/>
    <n v="72.5"/>
    <n v="8"/>
    <n v="29"/>
    <x v="138"/>
    <x v="32"/>
    <d v="1899-12-30T19:25:00"/>
    <x v="0"/>
    <n v="580"/>
    <n v="4.7619047620000003"/>
    <n v="29"/>
    <n v="9.1999999999999993"/>
    <n v="29"/>
    <n v="2433.6799999999998"/>
    <b v="1"/>
    <b v="1"/>
    <s v="High Value"/>
    <n v="7.25"/>
    <n v="16"/>
    <n v="3"/>
    <n v="2019"/>
    <m/>
    <x v="23"/>
    <m/>
    <n v="11"/>
    <s v="2019-11"/>
    <n v="6"/>
    <s v="Weekends"/>
    <d v="1900-01-06T00:00:00"/>
  </r>
  <r>
    <s v="731-81-9469"/>
    <x v="1"/>
    <s v="Naypyitaw"/>
    <x v="0"/>
    <x v="0"/>
    <x v="3"/>
    <n v="89.8"/>
    <n v="10"/>
    <n v="44.9"/>
    <x v="139"/>
    <x v="54"/>
    <d v="1899-12-30T13:00:00"/>
    <x v="2"/>
    <n v="898"/>
    <n v="4.7619047620000003"/>
    <n v="44.9"/>
    <n v="5.4"/>
    <n v="44.899999999999977"/>
    <n v="3768.007999999998"/>
    <b v="0"/>
    <b v="1"/>
    <s v="Low Value"/>
    <s v="Value not found"/>
    <n v="23"/>
    <n v="1"/>
    <n v="2019"/>
    <m/>
    <x v="23"/>
    <m/>
    <n v="4"/>
    <s v="2019-4"/>
    <n v="3"/>
    <s v="Weekdays"/>
    <d v="1900-01-03T00:00:00"/>
  </r>
  <r>
    <s v="280-17-4359"/>
    <x v="1"/>
    <s v="Naypyitaw"/>
    <x v="0"/>
    <x v="1"/>
    <x v="0"/>
    <n v="90.5"/>
    <n v="10"/>
    <n v="45.25"/>
    <x v="140"/>
    <x v="25"/>
    <d v="1899-12-30T13:48:00"/>
    <x v="1"/>
    <n v="905"/>
    <n v="4.7619047620000003"/>
    <n v="45.25"/>
    <n v="8.1"/>
    <n v="45.25"/>
    <n v="3797.38"/>
    <b v="1"/>
    <b v="1"/>
    <s v="High Value"/>
    <n v="9.0500000000000007"/>
    <n v="25"/>
    <n v="1"/>
    <n v="2019"/>
    <m/>
    <x v="23"/>
    <m/>
    <n v="4"/>
    <s v="2019-4"/>
    <n v="5"/>
    <s v="Weekdays"/>
    <d v="1900-01-05T00:00:00"/>
  </r>
  <r>
    <s v="338-65-2210"/>
    <x v="1"/>
    <s v="Naypyitaw"/>
    <x v="0"/>
    <x v="0"/>
    <x v="0"/>
    <n v="68.599999999999994"/>
    <n v="10"/>
    <n v="34.299999999999997"/>
    <x v="141"/>
    <x v="63"/>
    <d v="1899-12-30T19:57:00"/>
    <x v="1"/>
    <n v="686"/>
    <n v="4.7619047620000003"/>
    <n v="34.299999999999997"/>
    <n v="9.1"/>
    <n v="34.299999999999955"/>
    <n v="2878.455999999996"/>
    <b v="1"/>
    <b v="1"/>
    <s v="High Value"/>
    <n v="6.8599999999999994"/>
    <n v="5"/>
    <n v="2"/>
    <n v="2019"/>
    <m/>
    <x v="23"/>
    <m/>
    <n v="6"/>
    <s v="2019-6"/>
    <n v="2"/>
    <s v="Weekdays"/>
    <d v="1900-01-02T00:00:00"/>
  </r>
  <r>
    <s v="488-25-4221"/>
    <x v="1"/>
    <s v="Naypyitaw"/>
    <x v="0"/>
    <x v="0"/>
    <x v="4"/>
    <n v="30.41"/>
    <n v="1"/>
    <n v="1.5205"/>
    <x v="142"/>
    <x v="70"/>
    <d v="1899-12-30T10:36:00"/>
    <x v="2"/>
    <n v="30.41"/>
    <n v="4.7619047620000003"/>
    <n v="1.5205"/>
    <n v="8.4"/>
    <n v="1.5204999999999984"/>
    <n v="127.60035999999987"/>
    <b v="0"/>
    <b v="1"/>
    <s v="High Value"/>
    <n v="3.0410000000000004"/>
    <n v="22"/>
    <n v="2"/>
    <n v="2019"/>
    <m/>
    <x v="23"/>
    <m/>
    <n v="8"/>
    <s v="2019-8"/>
    <n v="5"/>
    <s v="Weekdays"/>
    <d v="1900-01-05T00:00:00"/>
  </r>
  <r>
    <s v="239-10-7476"/>
    <x v="0"/>
    <s v="Yangon"/>
    <x v="1"/>
    <x v="0"/>
    <x v="2"/>
    <n v="77.95"/>
    <n v="6"/>
    <n v="23.385000000000002"/>
    <x v="143"/>
    <x v="18"/>
    <d v="1899-12-30T16:37:00"/>
    <x v="0"/>
    <n v="467.7"/>
    <n v="4.7619047620000003"/>
    <n v="23.385000000000002"/>
    <n v="8"/>
    <n v="23.384999999999991"/>
    <n v="1962.4691999999993"/>
    <b v="0"/>
    <b v="1"/>
    <s v="High Value"/>
    <n v="7.7950000000000008"/>
    <n v="21"/>
    <n v="1"/>
    <n v="2019"/>
    <m/>
    <x v="23"/>
    <m/>
    <n v="4"/>
    <s v="2019-4"/>
    <n v="1"/>
    <s v="Weekdays"/>
    <d v="1900-01-01T00:00:00"/>
  </r>
  <r>
    <s v="458-41-1477"/>
    <x v="1"/>
    <s v="Naypyitaw"/>
    <x v="1"/>
    <x v="0"/>
    <x v="0"/>
    <n v="46.26"/>
    <n v="6"/>
    <n v="13.878"/>
    <x v="144"/>
    <x v="1"/>
    <d v="1899-12-30T17:11:00"/>
    <x v="2"/>
    <n v="277.56"/>
    <n v="4.7619047620000003"/>
    <n v="13.878"/>
    <n v="9.5"/>
    <n v="13.877999999999986"/>
    <n v="1164.6417599999988"/>
    <b v="0"/>
    <b v="1"/>
    <s v="High Value"/>
    <n v="4.6260000000000003"/>
    <n v="8"/>
    <n v="3"/>
    <n v="2019"/>
    <m/>
    <x v="23"/>
    <m/>
    <n v="10"/>
    <s v="2019-10"/>
    <n v="5"/>
    <s v="Weekdays"/>
    <d v="1900-01-05T00:00:00"/>
  </r>
  <r>
    <s v="685-64-1609"/>
    <x v="0"/>
    <s v="Yangon"/>
    <x v="0"/>
    <x v="0"/>
    <x v="5"/>
    <n v="30.14"/>
    <n v="10"/>
    <n v="15.07"/>
    <x v="145"/>
    <x v="34"/>
    <d v="1899-12-30T12:28:00"/>
    <x v="0"/>
    <n v="301.39999999999998"/>
    <n v="4.7619047620000003"/>
    <n v="15.07"/>
    <n v="9.1999999999999993"/>
    <n v="15.07000000000005"/>
    <n v="1264.6744000000042"/>
    <b v="1"/>
    <b v="1"/>
    <s v="High Value"/>
    <n v="3.0140000000000002"/>
    <n v="10"/>
    <n v="2"/>
    <n v="2019"/>
    <m/>
    <x v="23"/>
    <m/>
    <n v="6"/>
    <s v="2019-6"/>
    <n v="7"/>
    <s v="Weekends"/>
    <d v="1899-12-31T00:00:00"/>
  </r>
  <r>
    <s v="568-90-5112"/>
    <x v="1"/>
    <s v="Naypyitaw"/>
    <x v="1"/>
    <x v="1"/>
    <x v="0"/>
    <n v="66.14"/>
    <n v="4"/>
    <n v="13.228"/>
    <x v="146"/>
    <x v="35"/>
    <d v="1899-12-30T12:46:00"/>
    <x v="2"/>
    <n v="264.56"/>
    <n v="4.7619047620000003"/>
    <n v="13.228"/>
    <n v="5.6"/>
    <n v="13.228000000000009"/>
    <n v="1110.0937600000007"/>
    <b v="0"/>
    <b v="0"/>
    <s v="Low Value"/>
    <s v="Value not found"/>
    <n v="19"/>
    <n v="3"/>
    <n v="2019"/>
    <m/>
    <x v="23"/>
    <m/>
    <n v="12"/>
    <s v="2019-12"/>
    <n v="2"/>
    <s v="Weekdays"/>
    <d v="1900-01-02T00:00:00"/>
  </r>
  <r>
    <s v="262-47-2794"/>
    <x v="2"/>
    <s v="Mandalay"/>
    <x v="0"/>
    <x v="1"/>
    <x v="2"/>
    <n v="71.86"/>
    <n v="8"/>
    <n v="28.744"/>
    <x v="147"/>
    <x v="43"/>
    <d v="1899-12-30T15:07:00"/>
    <x v="2"/>
    <n v="574.88"/>
    <n v="4.7619047620000003"/>
    <n v="28.744"/>
    <n v="6.2"/>
    <n v="28.744000000000028"/>
    <n v="2412.1964800000023"/>
    <b v="0"/>
    <b v="0"/>
    <s v="Low Value"/>
    <s v="Value not found"/>
    <n v="6"/>
    <n v="3"/>
    <n v="2019"/>
    <m/>
    <x v="23"/>
    <m/>
    <n v="10"/>
    <s v="2019-10"/>
    <n v="3"/>
    <s v="Weekdays"/>
    <d v="1900-01-03T00:00:00"/>
  </r>
  <r>
    <s v="238-49-0436"/>
    <x v="0"/>
    <s v="Yangon"/>
    <x v="1"/>
    <x v="1"/>
    <x v="0"/>
    <n v="32.46"/>
    <n v="8"/>
    <n v="12.984"/>
    <x v="148"/>
    <x v="39"/>
    <d v="1899-12-30T13:48:00"/>
    <x v="2"/>
    <n v="259.68"/>
    <n v="4.7619047620000003"/>
    <n v="12.984"/>
    <n v="4.9000000000000004"/>
    <n v="12.98399999999998"/>
    <n v="1089.6172799999983"/>
    <b v="0"/>
    <b v="0"/>
    <s v="Low Value"/>
    <s v="Value not found"/>
    <n v="27"/>
    <n v="3"/>
    <n v="2019"/>
    <m/>
    <x v="23"/>
    <m/>
    <n v="13"/>
    <s v="2019-13"/>
    <n v="3"/>
    <s v="Weekdays"/>
    <d v="1900-01-03T00:00:00"/>
  </r>
  <r>
    <s v="608-96-3517"/>
    <x v="2"/>
    <s v="Mandalay"/>
    <x v="0"/>
    <x v="0"/>
    <x v="5"/>
    <n v="91.54"/>
    <n v="4"/>
    <n v="18.308"/>
    <x v="149"/>
    <x v="28"/>
    <d v="1899-12-30T19:20:00"/>
    <x v="2"/>
    <n v="366.16"/>
    <n v="4.7619047620000003"/>
    <n v="18.308"/>
    <n v="4.8"/>
    <n v="18.307999999999993"/>
    <n v="1536.4073599999995"/>
    <b v="0"/>
    <b v="0"/>
    <s v="Low Value"/>
    <s v="Value not found"/>
    <n v="23"/>
    <n v="3"/>
    <n v="2019"/>
    <m/>
    <x v="23"/>
    <m/>
    <n v="12"/>
    <s v="2019-12"/>
    <n v="6"/>
    <s v="Weekends"/>
    <d v="1900-01-06T00:00:00"/>
  </r>
  <r>
    <s v="584-86-7256"/>
    <x v="1"/>
    <s v="Naypyitaw"/>
    <x v="0"/>
    <x v="1"/>
    <x v="3"/>
    <n v="34.56"/>
    <n v="7"/>
    <n v="12.096"/>
    <x v="150"/>
    <x v="16"/>
    <d v="1899-12-30T16:07:00"/>
    <x v="2"/>
    <n v="241.92"/>
    <n v="4.7619047620000003"/>
    <n v="12.096"/>
    <n v="7.3"/>
    <n v="12.096000000000004"/>
    <n v="1015.0963200000003"/>
    <b v="0"/>
    <b v="1"/>
    <s v="Low Value"/>
    <n v="3.4560000000000004"/>
    <n v="11"/>
    <n v="3"/>
    <n v="2019"/>
    <m/>
    <x v="23"/>
    <m/>
    <n v="11"/>
    <s v="2019-11"/>
    <n v="1"/>
    <s v="Weekdays"/>
    <d v="1900-01-01T00:00:00"/>
  </r>
  <r>
    <s v="746-94-0204"/>
    <x v="0"/>
    <s v="Yangon"/>
    <x v="1"/>
    <x v="1"/>
    <x v="5"/>
    <n v="83.24"/>
    <n v="9"/>
    <n v="37.457999999999998"/>
    <x v="151"/>
    <x v="71"/>
    <d v="1899-12-30T11:56:00"/>
    <x v="2"/>
    <n v="749.16"/>
    <n v="4.7619047620000003"/>
    <n v="37.457999999999998"/>
    <n v="7.4"/>
    <n v="37.458000000000084"/>
    <n v="3143.4753600000072"/>
    <b v="1"/>
    <b v="1"/>
    <s v="High Value"/>
    <n v="8.3239999999999998"/>
    <n v="29"/>
    <n v="1"/>
    <n v="2019"/>
    <m/>
    <x v="23"/>
    <m/>
    <n v="5"/>
    <s v="2019-5"/>
    <n v="2"/>
    <s v="Weekdays"/>
    <d v="1900-01-02T00:00:00"/>
  </r>
  <r>
    <s v="214-17-6927"/>
    <x v="1"/>
    <s v="Naypyitaw"/>
    <x v="1"/>
    <x v="0"/>
    <x v="4"/>
    <n v="16.48"/>
    <n v="6"/>
    <n v="4.944"/>
    <x v="152"/>
    <x v="13"/>
    <d v="1899-12-30T18:23:00"/>
    <x v="0"/>
    <n v="98.88"/>
    <n v="4.7619047620000003"/>
    <n v="4.944"/>
    <n v="9.9"/>
    <n v="4.9440000000000026"/>
    <n v="414.90048000000024"/>
    <b v="0"/>
    <b v="1"/>
    <s v="High Value"/>
    <n v="1.6480000000000001"/>
    <n v="7"/>
    <n v="2"/>
    <n v="2019"/>
    <m/>
    <x v="23"/>
    <m/>
    <n v="6"/>
    <s v="2019-6"/>
    <n v="4"/>
    <s v="Weekdays"/>
    <d v="1900-01-04T00:00:00"/>
  </r>
  <r>
    <s v="400-89-4171"/>
    <x v="1"/>
    <s v="Naypyitaw"/>
    <x v="1"/>
    <x v="0"/>
    <x v="3"/>
    <n v="80.97"/>
    <n v="8"/>
    <n v="32.387999999999998"/>
    <x v="153"/>
    <x v="26"/>
    <d v="1899-12-30T13:05:00"/>
    <x v="1"/>
    <n v="647.76"/>
    <n v="4.7619047620000003"/>
    <n v="32.387999999999998"/>
    <n v="9.3000000000000007"/>
    <n v="32.388000000000034"/>
    <n v="2718.000960000003"/>
    <b v="1"/>
    <b v="1"/>
    <s v="High Value"/>
    <n v="8.0969999999999995"/>
    <n v="28"/>
    <n v="1"/>
    <n v="2019"/>
    <m/>
    <x v="23"/>
    <m/>
    <n v="5"/>
    <s v="2019-5"/>
    <n v="1"/>
    <s v="Weekdays"/>
    <d v="1900-01-01T00:00:00"/>
  </r>
  <r>
    <s v="782-95-9291"/>
    <x v="0"/>
    <s v="Yangon"/>
    <x v="0"/>
    <x v="1"/>
    <x v="4"/>
    <n v="92.29"/>
    <n v="5"/>
    <n v="23.072500000000002"/>
    <x v="154"/>
    <x v="9"/>
    <d v="1899-12-30T15:55:00"/>
    <x v="2"/>
    <n v="461.45"/>
    <n v="4.7619047620000003"/>
    <n v="23.072500000000002"/>
    <n v="9"/>
    <n v="23.072499999999991"/>
    <n v="1936.2441999999992"/>
    <b v="0"/>
    <b v="1"/>
    <s v="High Value"/>
    <n v="9.229000000000001"/>
    <n v="20"/>
    <n v="2"/>
    <n v="2019"/>
    <m/>
    <x v="23"/>
    <m/>
    <n v="8"/>
    <s v="2019-8"/>
    <n v="3"/>
    <s v="Weekdays"/>
    <d v="1900-01-03T00:00:00"/>
  </r>
  <r>
    <s v="279-74-2924"/>
    <x v="2"/>
    <s v="Mandalay"/>
    <x v="0"/>
    <x v="1"/>
    <x v="1"/>
    <n v="72.17"/>
    <n v="1"/>
    <n v="3.6084999999999998"/>
    <x v="155"/>
    <x v="72"/>
    <d v="1899-12-30T19:40:00"/>
    <x v="1"/>
    <n v="72.17"/>
    <n v="4.7619047620000003"/>
    <n v="3.6084999999999998"/>
    <n v="6.1"/>
    <n v="3.6084999999999923"/>
    <n v="302.82531999999935"/>
    <b v="0"/>
    <b v="0"/>
    <s v="Low Value"/>
    <s v="Value not found"/>
    <n v="4"/>
    <n v="1"/>
    <n v="2019"/>
    <m/>
    <x v="23"/>
    <m/>
    <n v="1"/>
    <s v="2019-1"/>
    <n v="5"/>
    <s v="Weekdays"/>
    <d v="1900-01-05T00:00:00"/>
  </r>
  <r>
    <s v="307-85-2293"/>
    <x v="2"/>
    <s v="Mandalay"/>
    <x v="1"/>
    <x v="1"/>
    <x v="2"/>
    <n v="50.28"/>
    <n v="5"/>
    <n v="12.57"/>
    <x v="156"/>
    <x v="37"/>
    <d v="1899-12-30T13:58:00"/>
    <x v="0"/>
    <n v="251.4"/>
    <n v="4.7619047620000003"/>
    <n v="12.57"/>
    <n v="9.6999999999999993"/>
    <n v="12.570000000000022"/>
    <n v="1054.8744000000017"/>
    <b v="0"/>
    <b v="1"/>
    <s v="High Value"/>
    <n v="5.0280000000000005"/>
    <n v="7"/>
    <n v="3"/>
    <n v="2019"/>
    <m/>
    <x v="23"/>
    <m/>
    <n v="10"/>
    <s v="2019-10"/>
    <n v="4"/>
    <s v="Weekdays"/>
    <d v="1900-01-04T00:00:00"/>
  </r>
  <r>
    <s v="743-04-1105"/>
    <x v="2"/>
    <s v="Mandalay"/>
    <x v="0"/>
    <x v="1"/>
    <x v="0"/>
    <n v="97.22"/>
    <n v="9"/>
    <n v="43.749000000000002"/>
    <x v="157"/>
    <x v="73"/>
    <d v="1899-12-30T14:43:00"/>
    <x v="0"/>
    <n v="874.98"/>
    <n v="4.7619047620000003"/>
    <n v="43.749000000000002"/>
    <n v="6"/>
    <n v="43.749000000000024"/>
    <n v="3671.4160800000022"/>
    <b v="0"/>
    <b v="1"/>
    <s v="Low Value"/>
    <s v="Value not found"/>
    <n v="30"/>
    <n v="3"/>
    <n v="2019"/>
    <m/>
    <x v="23"/>
    <m/>
    <n v="13"/>
    <s v="2019-13"/>
    <n v="6"/>
    <s v="Weekends"/>
    <d v="1900-01-06T00:00:00"/>
  </r>
  <r>
    <s v="423-57-2993"/>
    <x v="2"/>
    <s v="Mandalay"/>
    <x v="1"/>
    <x v="1"/>
    <x v="3"/>
    <n v="93.39"/>
    <n v="6"/>
    <n v="28.016999999999999"/>
    <x v="158"/>
    <x v="39"/>
    <d v="1899-12-30T19:18:00"/>
    <x v="0"/>
    <n v="560.34"/>
    <n v="4.7619047620000003"/>
    <n v="28.016999999999999"/>
    <n v="10"/>
    <n v="28.016999999999939"/>
    <n v="2351.1866399999949"/>
    <b v="0"/>
    <b v="1"/>
    <s v="High Value"/>
    <n v="9.3390000000000004"/>
    <n v="27"/>
    <n v="3"/>
    <n v="2019"/>
    <m/>
    <x v="23"/>
    <m/>
    <n v="13"/>
    <s v="2019-13"/>
    <n v="3"/>
    <s v="Weekdays"/>
    <d v="1900-01-03T00:00:00"/>
  </r>
  <r>
    <s v="894-41-5205"/>
    <x v="1"/>
    <s v="Naypyitaw"/>
    <x v="1"/>
    <x v="0"/>
    <x v="4"/>
    <n v="43.18"/>
    <n v="8"/>
    <n v="17.271999999999998"/>
    <x v="159"/>
    <x v="64"/>
    <d v="1899-12-30T19:39:00"/>
    <x v="2"/>
    <n v="345.44"/>
    <n v="4.7619047620000003"/>
    <n v="17.271999999999998"/>
    <n v="8.3000000000000007"/>
    <n v="17.271999999999991"/>
    <n v="1449.4662399999993"/>
    <b v="1"/>
    <b v="1"/>
    <s v="High Value"/>
    <n v="4.3180000000000005"/>
    <n v="19"/>
    <n v="1"/>
    <n v="2019"/>
    <m/>
    <x v="23"/>
    <m/>
    <n v="3"/>
    <s v="2019-3"/>
    <n v="6"/>
    <s v="Weekends"/>
    <d v="1900-01-06T00:00:00"/>
  </r>
  <r>
    <s v="275-28-0149"/>
    <x v="0"/>
    <s v="Yangon"/>
    <x v="1"/>
    <x v="1"/>
    <x v="3"/>
    <n v="63.69"/>
    <n v="1"/>
    <n v="3.1844999999999999"/>
    <x v="160"/>
    <x v="6"/>
    <d v="1899-12-30T16:21:00"/>
    <x v="1"/>
    <n v="63.69"/>
    <n v="4.7619047620000003"/>
    <n v="3.1844999999999999"/>
    <n v="6"/>
    <n v="3.1844999999999999"/>
    <n v="267.24324000000001"/>
    <b v="0"/>
    <b v="0"/>
    <s v="Low Value"/>
    <s v="Value not found"/>
    <n v="25"/>
    <n v="2"/>
    <n v="2019"/>
    <m/>
    <x v="23"/>
    <m/>
    <n v="9"/>
    <s v="2019-9"/>
    <n v="1"/>
    <s v="Weekdays"/>
    <d v="1900-01-01T00:00:00"/>
  </r>
  <r>
    <s v="101-17-6199"/>
    <x v="0"/>
    <s v="Yangon"/>
    <x v="1"/>
    <x v="1"/>
    <x v="4"/>
    <n v="45.79"/>
    <n v="7"/>
    <n v="16.026499999999999"/>
    <x v="161"/>
    <x v="45"/>
    <d v="1899-12-30T19:44:00"/>
    <x v="2"/>
    <n v="320.52999999999997"/>
    <n v="4.7619047620000003"/>
    <n v="16.026499999999999"/>
    <n v="7"/>
    <n v="16.026500000000055"/>
    <n v="1344.9438800000046"/>
    <b v="0"/>
    <b v="1"/>
    <s v="Low Value"/>
    <n v="4.5789999999999997"/>
    <n v="13"/>
    <n v="3"/>
    <n v="2019"/>
    <m/>
    <x v="23"/>
    <m/>
    <n v="11"/>
    <s v="2019-11"/>
    <n v="3"/>
    <s v="Weekdays"/>
    <d v="1900-01-03T00:00:00"/>
  </r>
  <r>
    <s v="423-80-0988"/>
    <x v="1"/>
    <s v="Naypyitaw"/>
    <x v="1"/>
    <x v="1"/>
    <x v="3"/>
    <n v="76.400000000000006"/>
    <n v="2"/>
    <n v="7.64"/>
    <x v="162"/>
    <x v="74"/>
    <d v="1899-12-30T19:42:00"/>
    <x v="0"/>
    <n v="152.80000000000001"/>
    <n v="4.7619047620000003"/>
    <n v="7.64"/>
    <n v="6.5"/>
    <n v="7.6399999999999864"/>
    <n v="641.14879999999891"/>
    <b v="0"/>
    <b v="1"/>
    <s v="Low Value"/>
    <s v="Value not found"/>
    <n v="30"/>
    <n v="1"/>
    <n v="2019"/>
    <m/>
    <x v="23"/>
    <m/>
    <n v="5"/>
    <s v="2019-5"/>
    <n v="3"/>
    <s v="Weekdays"/>
    <d v="1900-01-03T00:00:00"/>
  </r>
  <r>
    <s v="548-46-9322"/>
    <x v="2"/>
    <s v="Mandalay"/>
    <x v="1"/>
    <x v="1"/>
    <x v="4"/>
    <n v="39.9"/>
    <n v="10"/>
    <n v="19.95"/>
    <x v="163"/>
    <x v="9"/>
    <d v="1899-12-30T15:24:00"/>
    <x v="2"/>
    <n v="399"/>
    <n v="4.7619047620000003"/>
    <n v="19.95"/>
    <n v="5.9"/>
    <n v="19.949999999999989"/>
    <n v="1674.203999999999"/>
    <b v="0"/>
    <b v="0"/>
    <s v="Low Value"/>
    <s v="Value not found"/>
    <n v="20"/>
    <n v="2"/>
    <n v="2019"/>
    <m/>
    <x v="23"/>
    <m/>
    <n v="8"/>
    <s v="2019-8"/>
    <n v="3"/>
    <s v="Weekdays"/>
    <d v="1900-01-03T00:00:00"/>
  </r>
  <r>
    <s v="505-02-0892"/>
    <x v="2"/>
    <s v="Mandalay"/>
    <x v="0"/>
    <x v="1"/>
    <x v="0"/>
    <n v="42.57"/>
    <n v="8"/>
    <n v="17.027999999999999"/>
    <x v="164"/>
    <x v="6"/>
    <d v="1899-12-30T14:12:00"/>
    <x v="0"/>
    <n v="340.56"/>
    <n v="4.7619047620000003"/>
    <n v="17.027999999999999"/>
    <n v="5.6"/>
    <n v="17.02800000000002"/>
    <n v="1428.9897600000018"/>
    <b v="0"/>
    <b v="0"/>
    <s v="Low Value"/>
    <s v="Value not found"/>
    <n v="25"/>
    <n v="2"/>
    <n v="2019"/>
    <m/>
    <x v="23"/>
    <m/>
    <n v="9"/>
    <s v="2019-9"/>
    <n v="1"/>
    <s v="Weekdays"/>
    <d v="1900-01-01T00:00:00"/>
  </r>
  <r>
    <s v="234-65-2137"/>
    <x v="1"/>
    <s v="Naypyitaw"/>
    <x v="1"/>
    <x v="1"/>
    <x v="2"/>
    <n v="95.58"/>
    <n v="10"/>
    <n v="47.79"/>
    <x v="165"/>
    <x v="65"/>
    <d v="1899-12-30T13:32:00"/>
    <x v="1"/>
    <n v="955.8"/>
    <n v="4.7619047620000003"/>
    <n v="47.79"/>
    <n v="4.8"/>
    <n v="47.790000000000077"/>
    <n v="4010.5368000000067"/>
    <b v="0"/>
    <b v="1"/>
    <s v="Low Value"/>
    <s v="Value not found"/>
    <n v="16"/>
    <n v="1"/>
    <n v="2019"/>
    <m/>
    <x v="23"/>
    <m/>
    <n v="3"/>
    <s v="2019-3"/>
    <n v="3"/>
    <s v="Weekdays"/>
    <d v="1900-01-03T00:00:00"/>
  </r>
  <r>
    <s v="687-47-8271"/>
    <x v="0"/>
    <s v="Yangon"/>
    <x v="1"/>
    <x v="1"/>
    <x v="5"/>
    <n v="98.98"/>
    <n v="10"/>
    <n v="49.49"/>
    <x v="166"/>
    <x v="4"/>
    <d v="1899-12-30T16:20:00"/>
    <x v="2"/>
    <n v="989.8"/>
    <n v="4.7619047620000003"/>
    <n v="49.49"/>
    <n v="8.6999999999999993"/>
    <n v="49.490000000000009"/>
    <n v="4153.2008000000005"/>
    <b v="1"/>
    <b v="1"/>
    <s v="High Value"/>
    <n v="9.8980000000000015"/>
    <n v="8"/>
    <n v="2"/>
    <n v="2019"/>
    <m/>
    <x v="23"/>
    <m/>
    <n v="6"/>
    <s v="2019-6"/>
    <n v="5"/>
    <s v="Weekdays"/>
    <d v="1900-01-05T00:00:00"/>
  </r>
  <r>
    <s v="796-32-9050"/>
    <x v="0"/>
    <s v="Yangon"/>
    <x v="1"/>
    <x v="1"/>
    <x v="4"/>
    <n v="51.28"/>
    <n v="6"/>
    <n v="15.384"/>
    <x v="167"/>
    <x v="64"/>
    <d v="1899-12-30T16:31:00"/>
    <x v="1"/>
    <n v="307.68"/>
    <n v="4.7619047620000003"/>
    <n v="15.384"/>
    <n v="6.5"/>
    <n v="15.384000000000015"/>
    <n v="1291.0252800000012"/>
    <b v="0"/>
    <b v="1"/>
    <s v="Low Value"/>
    <s v="Value not found"/>
    <n v="19"/>
    <n v="1"/>
    <n v="2019"/>
    <m/>
    <x v="23"/>
    <m/>
    <n v="3"/>
    <s v="2019-3"/>
    <n v="6"/>
    <s v="Weekends"/>
    <d v="1900-01-06T00:00:00"/>
  </r>
  <r>
    <s v="105-31-1824"/>
    <x v="0"/>
    <s v="Yangon"/>
    <x v="0"/>
    <x v="1"/>
    <x v="3"/>
    <n v="69.52"/>
    <n v="7"/>
    <n v="24.332000000000001"/>
    <x v="168"/>
    <x v="60"/>
    <d v="1899-12-30T15:10:00"/>
    <x v="2"/>
    <n v="486.64"/>
    <n v="4.7619047620000003"/>
    <n v="24.332000000000001"/>
    <n v="8.5"/>
    <n v="24.331999999999994"/>
    <n v="2041.9414399999996"/>
    <b v="0"/>
    <b v="1"/>
    <s v="High Value"/>
    <n v="6.952"/>
    <n v="1"/>
    <n v="2"/>
    <n v="2019"/>
    <m/>
    <x v="23"/>
    <m/>
    <n v="5"/>
    <s v="2019-5"/>
    <n v="5"/>
    <s v="Weekdays"/>
    <d v="1900-01-05T00:00:00"/>
  </r>
  <r>
    <s v="249-42-3782"/>
    <x v="0"/>
    <s v="Yangon"/>
    <x v="1"/>
    <x v="1"/>
    <x v="0"/>
    <n v="70.010000000000005"/>
    <n v="5"/>
    <n v="17.502500000000001"/>
    <x v="169"/>
    <x v="75"/>
    <d v="1899-12-30T11:36:00"/>
    <x v="0"/>
    <n v="350.05"/>
    <n v="4.7619047620000003"/>
    <n v="17.502500000000001"/>
    <n v="5.5"/>
    <n v="17.502499999999998"/>
    <n v="1468.8097999999998"/>
    <b v="0"/>
    <b v="0"/>
    <s v="Low Value"/>
    <s v="Value not found"/>
    <n v="3"/>
    <n v="1"/>
    <n v="2019"/>
    <m/>
    <x v="23"/>
    <m/>
    <n v="1"/>
    <s v="2019-1"/>
    <n v="4"/>
    <s v="Weekdays"/>
    <d v="1900-01-04T00:00:00"/>
  </r>
  <r>
    <s v="316-55-4634"/>
    <x v="2"/>
    <s v="Mandalay"/>
    <x v="0"/>
    <x v="1"/>
    <x v="4"/>
    <n v="80.05"/>
    <n v="5"/>
    <n v="20.012499999999999"/>
    <x v="170"/>
    <x v="53"/>
    <d v="1899-12-30T12:45:00"/>
    <x v="2"/>
    <n v="400.25"/>
    <n v="4.7619047620000003"/>
    <n v="20.012499999999999"/>
    <n v="9.4"/>
    <n v="20.012499999999989"/>
    <n v="1679.4489999999992"/>
    <b v="0"/>
    <b v="1"/>
    <s v="High Value"/>
    <n v="8.0050000000000008"/>
    <n v="26"/>
    <n v="1"/>
    <n v="2019"/>
    <m/>
    <x v="23"/>
    <m/>
    <n v="4"/>
    <s v="2019-4"/>
    <n v="6"/>
    <s v="Weekends"/>
    <d v="1900-01-06T00:00:00"/>
  </r>
  <r>
    <s v="733-33-4967"/>
    <x v="1"/>
    <s v="Naypyitaw"/>
    <x v="1"/>
    <x v="1"/>
    <x v="1"/>
    <n v="20.85"/>
    <n v="8"/>
    <n v="8.34"/>
    <x v="171"/>
    <x v="2"/>
    <d v="1899-12-30T19:17:00"/>
    <x v="1"/>
    <n v="166.8"/>
    <n v="4.7619047620000003"/>
    <n v="8.34"/>
    <n v="6.3"/>
    <n v="8.339999999999975"/>
    <n v="699.89279999999792"/>
    <b v="0"/>
    <b v="1"/>
    <s v="Low Value"/>
    <s v="Value not found"/>
    <n v="3"/>
    <n v="3"/>
    <n v="2019"/>
    <m/>
    <x v="23"/>
    <m/>
    <n v="9"/>
    <s v="2019-9"/>
    <n v="7"/>
    <s v="Weekends"/>
    <d v="1899-12-31T00:00:00"/>
  </r>
  <r>
    <s v="608-27-6295"/>
    <x v="2"/>
    <s v="Mandalay"/>
    <x v="0"/>
    <x v="1"/>
    <x v="1"/>
    <n v="52.89"/>
    <n v="6"/>
    <n v="15.867000000000001"/>
    <x v="172"/>
    <x v="64"/>
    <d v="1899-12-30T17:34:00"/>
    <x v="2"/>
    <n v="317.33999999999997"/>
    <n v="4.7619047620000003"/>
    <n v="15.867000000000001"/>
    <n v="9.8000000000000007"/>
    <n v="15.867000000000019"/>
    <n v="1331.5586400000016"/>
    <b v="0"/>
    <b v="1"/>
    <s v="High Value"/>
    <n v="5.2890000000000006"/>
    <n v="19"/>
    <n v="1"/>
    <n v="2019"/>
    <m/>
    <x v="23"/>
    <m/>
    <n v="3"/>
    <s v="2019-3"/>
    <n v="6"/>
    <s v="Weekends"/>
    <d v="1900-01-06T00:00:00"/>
  </r>
  <r>
    <s v="414-12-7047"/>
    <x v="2"/>
    <s v="Mandalay"/>
    <x v="1"/>
    <x v="1"/>
    <x v="4"/>
    <n v="19.79"/>
    <n v="8"/>
    <n v="7.9160000000000004"/>
    <x v="173"/>
    <x v="68"/>
    <d v="1899-12-30T12:04:00"/>
    <x v="0"/>
    <n v="158.32"/>
    <n v="4.7619047620000003"/>
    <n v="7.9160000000000004"/>
    <n v="8.6999999999999993"/>
    <n v="7.9159999999999968"/>
    <n v="664.31071999999972"/>
    <b v="1"/>
    <b v="1"/>
    <s v="High Value"/>
    <n v="1.9790000000000001"/>
    <n v="18"/>
    <n v="1"/>
    <n v="2019"/>
    <m/>
    <x v="23"/>
    <m/>
    <n v="3"/>
    <s v="2019-3"/>
    <n v="5"/>
    <s v="Weekdays"/>
    <d v="1900-01-05T00:00:00"/>
  </r>
  <r>
    <s v="827-26-2100"/>
    <x v="0"/>
    <s v="Yangon"/>
    <x v="0"/>
    <x v="1"/>
    <x v="2"/>
    <n v="33.840000000000003"/>
    <n v="9"/>
    <n v="15.228"/>
    <x v="174"/>
    <x v="76"/>
    <d v="1899-12-30T16:21:00"/>
    <x v="0"/>
    <n v="304.56"/>
    <n v="4.7619047620000003"/>
    <n v="15.228"/>
    <n v="8.8000000000000007"/>
    <n v="15.228000000000009"/>
    <n v="1277.9337600000008"/>
    <b v="1"/>
    <b v="1"/>
    <s v="High Value"/>
    <n v="3.3840000000000003"/>
    <n v="21"/>
    <n v="3"/>
    <n v="2019"/>
    <m/>
    <x v="23"/>
    <m/>
    <n v="12"/>
    <s v="2019-12"/>
    <n v="4"/>
    <s v="Weekdays"/>
    <d v="1900-01-04T00:00:00"/>
  </r>
  <r>
    <s v="175-54-2529"/>
    <x v="0"/>
    <s v="Yangon"/>
    <x v="0"/>
    <x v="1"/>
    <x v="4"/>
    <n v="22.17"/>
    <n v="8"/>
    <n v="8.8680000000000003"/>
    <x v="175"/>
    <x v="2"/>
    <d v="1899-12-30T17:01:00"/>
    <x v="2"/>
    <n v="177.36"/>
    <n v="4.7619047620000003"/>
    <n v="8.8680000000000003"/>
    <n v="9.6"/>
    <n v="8.867999999999995"/>
    <n v="744.20255999999961"/>
    <b v="1"/>
    <b v="1"/>
    <s v="High Value"/>
    <n v="2.2170000000000001"/>
    <n v="3"/>
    <n v="3"/>
    <n v="2019"/>
    <m/>
    <x v="23"/>
    <m/>
    <n v="9"/>
    <s v="2019-9"/>
    <n v="7"/>
    <s v="Weekends"/>
    <d v="1899-12-31T00:00:00"/>
  </r>
  <r>
    <s v="139-52-2867"/>
    <x v="1"/>
    <s v="Naypyitaw"/>
    <x v="1"/>
    <x v="0"/>
    <x v="5"/>
    <n v="22.51"/>
    <n v="7"/>
    <n v="7.8784999999999998"/>
    <x v="176"/>
    <x v="77"/>
    <d v="1899-12-30T10:50:00"/>
    <x v="2"/>
    <n v="157.57"/>
    <n v="4.7619047620000003"/>
    <n v="7.8784999999999998"/>
    <n v="4.8"/>
    <n v="7.8785000000000025"/>
    <n v="661.16372000000024"/>
    <b v="0"/>
    <b v="0"/>
    <s v="Low Value"/>
    <s v="Value not found"/>
    <n v="13"/>
    <n v="2"/>
    <n v="2019"/>
    <m/>
    <x v="23"/>
    <m/>
    <n v="7"/>
    <s v="2019-7"/>
    <n v="3"/>
    <s v="Weekdays"/>
    <d v="1900-01-03T00:00:00"/>
  </r>
  <r>
    <s v="407-63-8975"/>
    <x v="0"/>
    <s v="Yangon"/>
    <x v="1"/>
    <x v="1"/>
    <x v="4"/>
    <n v="73.88"/>
    <n v="6"/>
    <n v="22.164000000000001"/>
    <x v="177"/>
    <x v="28"/>
    <d v="1899-12-30T19:16:00"/>
    <x v="0"/>
    <n v="443.28"/>
    <n v="4.7619047620000003"/>
    <n v="22.164000000000001"/>
    <n v="4.4000000000000004"/>
    <n v="22.164000000000044"/>
    <n v="1860.0028800000036"/>
    <b v="0"/>
    <b v="0"/>
    <s v="Low Value"/>
    <s v="Value not found"/>
    <n v="23"/>
    <n v="3"/>
    <n v="2019"/>
    <m/>
    <x v="23"/>
    <m/>
    <n v="12"/>
    <s v="2019-12"/>
    <n v="6"/>
    <s v="Weekends"/>
    <d v="1900-01-06T00:00:00"/>
  </r>
  <r>
    <s v="342-65-4817"/>
    <x v="1"/>
    <s v="Naypyitaw"/>
    <x v="0"/>
    <x v="1"/>
    <x v="0"/>
    <n v="86.8"/>
    <n v="3"/>
    <n v="13.02"/>
    <x v="178"/>
    <x v="26"/>
    <d v="1899-12-30T16:47:00"/>
    <x v="0"/>
    <n v="260.39999999999998"/>
    <n v="4.7619047620000003"/>
    <n v="13.02"/>
    <n v="9.9"/>
    <n v="13.020000000000039"/>
    <n v="1092.6384000000032"/>
    <b v="0"/>
    <b v="1"/>
    <s v="High Value"/>
    <n v="8.68"/>
    <n v="28"/>
    <n v="1"/>
    <n v="2019"/>
    <m/>
    <x v="23"/>
    <m/>
    <n v="5"/>
    <s v="2019-5"/>
    <n v="1"/>
    <s v="Weekdays"/>
    <d v="1900-01-01T00:00:00"/>
  </r>
  <r>
    <s v="130-98-8941"/>
    <x v="1"/>
    <s v="Naypyitaw"/>
    <x v="1"/>
    <x v="1"/>
    <x v="5"/>
    <n v="64.260000000000005"/>
    <n v="7"/>
    <n v="22.491"/>
    <x v="179"/>
    <x v="57"/>
    <d v="1899-12-30T10:00:00"/>
    <x v="1"/>
    <n v="449.82"/>
    <n v="4.7619047620000003"/>
    <n v="22.491"/>
    <n v="5.7"/>
    <n v="22.490999999999985"/>
    <n v="1887.4447199999988"/>
    <b v="0"/>
    <b v="0"/>
    <s v="Low Value"/>
    <s v="Value not found"/>
    <n v="9"/>
    <n v="2"/>
    <n v="2019"/>
    <m/>
    <x v="23"/>
    <m/>
    <n v="6"/>
    <s v="2019-6"/>
    <n v="6"/>
    <s v="Weekends"/>
    <d v="1900-01-06T00:00:00"/>
  </r>
  <r>
    <s v="434-83-9547"/>
    <x v="1"/>
    <s v="Naypyitaw"/>
    <x v="0"/>
    <x v="1"/>
    <x v="4"/>
    <n v="38.47"/>
    <n v="8"/>
    <n v="15.388"/>
    <x v="180"/>
    <x v="54"/>
    <d v="1899-12-30T11:51:00"/>
    <x v="1"/>
    <n v="307.76"/>
    <n v="4.7619047620000003"/>
    <n v="15.388"/>
    <n v="7.7"/>
    <n v="15.388000000000034"/>
    <n v="1291.3609600000029"/>
    <b v="1"/>
    <b v="1"/>
    <s v="High Value"/>
    <n v="3.847"/>
    <n v="23"/>
    <n v="1"/>
    <n v="2019"/>
    <m/>
    <x v="23"/>
    <m/>
    <n v="4"/>
    <s v="2019-4"/>
    <n v="3"/>
    <s v="Weekdays"/>
    <d v="1900-01-03T00:00:00"/>
  </r>
  <r>
    <s v="851-28-6367"/>
    <x v="0"/>
    <s v="Yangon"/>
    <x v="0"/>
    <x v="1"/>
    <x v="3"/>
    <n v="15.5"/>
    <n v="10"/>
    <n v="7.75"/>
    <x v="181"/>
    <x v="28"/>
    <d v="1899-12-30T10:55:00"/>
    <x v="0"/>
    <n v="155"/>
    <n v="4.7619047620000003"/>
    <n v="7.75"/>
    <n v="8"/>
    <n v="7.75"/>
    <n v="650.38"/>
    <b v="1"/>
    <b v="1"/>
    <s v="High Value"/>
    <n v="1.55"/>
    <n v="23"/>
    <n v="3"/>
    <n v="2019"/>
    <m/>
    <x v="23"/>
    <m/>
    <n v="12"/>
    <s v="2019-12"/>
    <n v="6"/>
    <s v="Weekends"/>
    <d v="1900-01-06T00:00:00"/>
  </r>
  <r>
    <s v="824-88-3614"/>
    <x v="1"/>
    <s v="Naypyitaw"/>
    <x v="1"/>
    <x v="1"/>
    <x v="0"/>
    <n v="34.31"/>
    <n v="8"/>
    <n v="13.724"/>
    <x v="182"/>
    <x v="25"/>
    <d v="1899-12-30T15:00:00"/>
    <x v="0"/>
    <n v="274.48"/>
    <n v="4.7619047620000003"/>
    <n v="13.724"/>
    <n v="5.7"/>
    <n v="13.72399999999999"/>
    <n v="1151.7180799999992"/>
    <b v="0"/>
    <b v="0"/>
    <s v="Low Value"/>
    <s v="Value not found"/>
    <n v="25"/>
    <n v="1"/>
    <n v="2019"/>
    <m/>
    <x v="23"/>
    <m/>
    <n v="4"/>
    <s v="2019-4"/>
    <n v="5"/>
    <s v="Weekdays"/>
    <d v="1900-01-05T00:00:00"/>
  </r>
  <r>
    <s v="586-25-0848"/>
    <x v="0"/>
    <s v="Yangon"/>
    <x v="1"/>
    <x v="0"/>
    <x v="3"/>
    <n v="12.34"/>
    <n v="7"/>
    <n v="4.319"/>
    <x v="183"/>
    <x v="31"/>
    <d v="1899-12-30T11:19:00"/>
    <x v="2"/>
    <n v="86.38"/>
    <n v="4.7619047620000003"/>
    <n v="4.319"/>
    <n v="6.7"/>
    <n v="4.3190000000000026"/>
    <n v="362.45048000000025"/>
    <b v="0"/>
    <b v="1"/>
    <s v="Low Value"/>
    <s v="Value not found"/>
    <n v="4"/>
    <n v="3"/>
    <n v="2019"/>
    <m/>
    <x v="23"/>
    <m/>
    <n v="10"/>
    <s v="2019-10"/>
    <n v="1"/>
    <s v="Weekdays"/>
    <d v="1900-01-01T00:00:00"/>
  </r>
  <r>
    <s v="895-66-0685"/>
    <x v="2"/>
    <s v="Mandalay"/>
    <x v="0"/>
    <x v="1"/>
    <x v="4"/>
    <n v="18.079999999999998"/>
    <n v="3"/>
    <n v="2.7120000000000002"/>
    <x v="184"/>
    <x v="19"/>
    <d v="1899-12-30T19:46:00"/>
    <x v="0"/>
    <n v="54.24"/>
    <n v="4.7619047620000003"/>
    <n v="2.7120000000000002"/>
    <n v="8"/>
    <n v="2.7119999999999962"/>
    <n v="227.59103999999968"/>
    <b v="0"/>
    <b v="1"/>
    <s v="High Value"/>
    <n v="1.8079999999999998"/>
    <n v="5"/>
    <n v="3"/>
    <n v="2019"/>
    <m/>
    <x v="23"/>
    <m/>
    <n v="10"/>
    <s v="2019-10"/>
    <n v="2"/>
    <s v="Weekdays"/>
    <d v="1900-01-02T00:00:00"/>
  </r>
  <r>
    <s v="305-14-0245"/>
    <x v="2"/>
    <s v="Mandalay"/>
    <x v="0"/>
    <x v="0"/>
    <x v="2"/>
    <n v="94.49"/>
    <n v="8"/>
    <n v="37.795999999999999"/>
    <x v="185"/>
    <x v="2"/>
    <d v="1899-12-30T19:00:00"/>
    <x v="0"/>
    <n v="755.92"/>
    <n v="4.7619047620000003"/>
    <n v="37.795999999999999"/>
    <n v="7.5"/>
    <n v="37.796000000000049"/>
    <n v="3171.8403200000043"/>
    <b v="1"/>
    <b v="1"/>
    <s v="High Value"/>
    <n v="9.4489999999999998"/>
    <n v="3"/>
    <n v="3"/>
    <n v="2019"/>
    <m/>
    <x v="23"/>
    <m/>
    <n v="9"/>
    <s v="2019-9"/>
    <n v="7"/>
    <s v="Weekends"/>
    <d v="1899-12-31T00:00:00"/>
  </r>
  <r>
    <s v="732-04-5373"/>
    <x v="2"/>
    <s v="Mandalay"/>
    <x v="0"/>
    <x v="1"/>
    <x v="2"/>
    <n v="46.47"/>
    <n v="4"/>
    <n v="9.2940000000000005"/>
    <x v="186"/>
    <x v="4"/>
    <d v="1899-12-30T10:53:00"/>
    <x v="1"/>
    <n v="185.88"/>
    <n v="4.7619047620000003"/>
    <n v="9.2940000000000005"/>
    <n v="7"/>
    <n v="9.2940000000000111"/>
    <n v="779.95248000000095"/>
    <b v="0"/>
    <b v="1"/>
    <s v="Low Value"/>
    <n v="4.6470000000000002"/>
    <n v="8"/>
    <n v="2"/>
    <n v="2019"/>
    <m/>
    <x v="23"/>
    <m/>
    <n v="6"/>
    <s v="2019-6"/>
    <n v="5"/>
    <s v="Weekdays"/>
    <d v="1900-01-05T00:00:00"/>
  </r>
  <r>
    <s v="400-60-7251"/>
    <x v="0"/>
    <s v="Yangon"/>
    <x v="1"/>
    <x v="1"/>
    <x v="2"/>
    <n v="74.069999999999993"/>
    <n v="1"/>
    <n v="3.7035"/>
    <x v="187"/>
    <x v="34"/>
    <d v="1899-12-30T12:50:00"/>
    <x v="0"/>
    <n v="74.069999999999993"/>
    <n v="4.7619047620000003"/>
    <n v="3.7035"/>
    <n v="9.9"/>
    <n v="3.7035000000000053"/>
    <n v="310.79772000000048"/>
    <b v="0"/>
    <b v="1"/>
    <s v="High Value"/>
    <n v="7.407"/>
    <n v="10"/>
    <n v="2"/>
    <n v="2019"/>
    <m/>
    <x v="23"/>
    <m/>
    <n v="6"/>
    <s v="2019-6"/>
    <n v="7"/>
    <s v="Weekends"/>
    <d v="1899-12-31T00:00:00"/>
  </r>
  <r>
    <s v="593-65-1552"/>
    <x v="1"/>
    <s v="Naypyitaw"/>
    <x v="1"/>
    <x v="0"/>
    <x v="2"/>
    <n v="69.81"/>
    <n v="4"/>
    <n v="13.962"/>
    <x v="188"/>
    <x v="26"/>
    <d v="1899-12-30T20:50:00"/>
    <x v="2"/>
    <n v="279.24"/>
    <n v="4.7619047620000003"/>
    <n v="13.962"/>
    <n v="5.9"/>
    <n v="13.961999999999989"/>
    <n v="1171.691039999999"/>
    <b v="0"/>
    <b v="0"/>
    <s v="Low Value"/>
    <s v="Value not found"/>
    <n v="28"/>
    <n v="1"/>
    <n v="2019"/>
    <m/>
    <x v="23"/>
    <m/>
    <n v="5"/>
    <s v="2019-5"/>
    <n v="1"/>
    <s v="Weekdays"/>
    <d v="1900-01-01T00:00:00"/>
  </r>
  <r>
    <s v="284-34-9626"/>
    <x v="2"/>
    <s v="Mandalay"/>
    <x v="1"/>
    <x v="0"/>
    <x v="2"/>
    <n v="77.040000000000006"/>
    <n v="3"/>
    <n v="11.555999999999999"/>
    <x v="189"/>
    <x v="48"/>
    <d v="1899-12-30T10:39:00"/>
    <x v="2"/>
    <n v="231.12"/>
    <n v="4.7619047620000003"/>
    <n v="11.555999999999999"/>
    <n v="7.2"/>
    <n v="11.555999999999983"/>
    <n v="969.77951999999857"/>
    <b v="0"/>
    <b v="1"/>
    <s v="Low Value"/>
    <n v="7.7040000000000006"/>
    <n v="11"/>
    <n v="2"/>
    <n v="2019"/>
    <m/>
    <x v="23"/>
    <m/>
    <n v="7"/>
    <s v="2019-7"/>
    <n v="1"/>
    <s v="Weekdays"/>
    <d v="1900-01-01T00:00:00"/>
  </r>
  <r>
    <s v="437-58-8131"/>
    <x v="2"/>
    <s v="Mandalay"/>
    <x v="1"/>
    <x v="0"/>
    <x v="5"/>
    <n v="73.52"/>
    <n v="2"/>
    <n v="7.3520000000000003"/>
    <x v="190"/>
    <x v="15"/>
    <d v="1899-12-30T13:41:00"/>
    <x v="0"/>
    <n v="147.04"/>
    <n v="4.7619047620000003"/>
    <n v="7.3520000000000003"/>
    <n v="4.5999999999999996"/>
    <n v="7.3520000000000039"/>
    <n v="616.97984000000031"/>
    <b v="0"/>
    <b v="0"/>
    <s v="Low Value"/>
    <s v="Value not found"/>
    <n v="15"/>
    <n v="1"/>
    <n v="2019"/>
    <m/>
    <x v="23"/>
    <m/>
    <n v="3"/>
    <s v="2019-3"/>
    <n v="2"/>
    <s v="Weekdays"/>
    <d v="1900-01-02T00:00:00"/>
  </r>
  <r>
    <s v="286-43-6208"/>
    <x v="1"/>
    <s v="Naypyitaw"/>
    <x v="1"/>
    <x v="0"/>
    <x v="4"/>
    <n v="87.8"/>
    <n v="9"/>
    <n v="39.51"/>
    <x v="191"/>
    <x v="32"/>
    <d v="1899-12-30T19:08:00"/>
    <x v="1"/>
    <n v="790.2"/>
    <n v="4.7619047620000003"/>
    <n v="39.51"/>
    <n v="9.1999999999999993"/>
    <n v="39.509999999999991"/>
    <n v="3315.6791999999991"/>
    <b v="1"/>
    <b v="1"/>
    <s v="High Value"/>
    <n v="8.7799999999999994"/>
    <n v="16"/>
    <n v="3"/>
    <n v="2019"/>
    <m/>
    <x v="23"/>
    <m/>
    <n v="11"/>
    <s v="2019-11"/>
    <n v="6"/>
    <s v="Weekends"/>
    <d v="1900-01-06T00:00:00"/>
  </r>
  <r>
    <s v="641-43-2399"/>
    <x v="2"/>
    <s v="Mandalay"/>
    <x v="1"/>
    <x v="1"/>
    <x v="2"/>
    <n v="25.55"/>
    <n v="4"/>
    <n v="5.1100000000000003"/>
    <x v="192"/>
    <x v="53"/>
    <d v="1899-12-30T20:23:00"/>
    <x v="0"/>
    <n v="102.2"/>
    <n v="4.7619047620000003"/>
    <n v="5.1100000000000003"/>
    <n v="5.7"/>
    <n v="5.1099999999999994"/>
    <n v="428.83119999999997"/>
    <b v="0"/>
    <b v="0"/>
    <s v="Low Value"/>
    <s v="Value not found"/>
    <n v="26"/>
    <n v="1"/>
    <n v="2019"/>
    <m/>
    <x v="23"/>
    <m/>
    <n v="4"/>
    <s v="2019-4"/>
    <n v="6"/>
    <s v="Weekends"/>
    <d v="1900-01-06T00:00:00"/>
  </r>
  <r>
    <s v="831-07-6050"/>
    <x v="0"/>
    <s v="Yangon"/>
    <x v="1"/>
    <x v="1"/>
    <x v="1"/>
    <n v="32.71"/>
    <n v="5"/>
    <n v="8.1775000000000002"/>
    <x v="193"/>
    <x v="35"/>
    <d v="1899-12-30T11:30:00"/>
    <x v="2"/>
    <n v="163.55000000000001"/>
    <n v="4.7619047620000003"/>
    <n v="8.1775000000000002"/>
    <n v="9.9"/>
    <n v="8.1774999999999807"/>
    <n v="686.25579999999843"/>
    <b v="0"/>
    <b v="1"/>
    <s v="High Value"/>
    <n v="3.2710000000000004"/>
    <n v="19"/>
    <n v="3"/>
    <n v="2019"/>
    <m/>
    <x v="23"/>
    <m/>
    <n v="12"/>
    <s v="2019-12"/>
    <n v="2"/>
    <s v="Weekdays"/>
    <d v="1900-01-02T00:00:00"/>
  </r>
  <r>
    <s v="556-86-3144"/>
    <x v="1"/>
    <s v="Naypyitaw"/>
    <x v="0"/>
    <x v="0"/>
    <x v="5"/>
    <n v="74.290000000000006"/>
    <n v="1"/>
    <n v="3.7145000000000001"/>
    <x v="194"/>
    <x v="50"/>
    <d v="1899-12-30T19:30:00"/>
    <x v="1"/>
    <n v="74.290000000000006"/>
    <n v="4.7619047620000003"/>
    <n v="3.7145000000000001"/>
    <n v="5"/>
    <n v="3.7144999999999868"/>
    <n v="311.72083999999887"/>
    <b v="0"/>
    <b v="0"/>
    <s v="Low Value"/>
    <s v="Value not found"/>
    <n v="13"/>
    <n v="1"/>
    <n v="2019"/>
    <m/>
    <x v="23"/>
    <m/>
    <n v="2"/>
    <s v="2019-2"/>
    <n v="7"/>
    <s v="Weekends"/>
    <d v="1899-12-31T00:00:00"/>
  </r>
  <r>
    <s v="848-24-9445"/>
    <x v="1"/>
    <s v="Naypyitaw"/>
    <x v="0"/>
    <x v="1"/>
    <x v="0"/>
    <n v="43.7"/>
    <n v="2"/>
    <n v="4.37"/>
    <x v="195"/>
    <x v="58"/>
    <d v="1899-12-30T18:03:00"/>
    <x v="1"/>
    <n v="87.4"/>
    <n v="4.7619047620000003"/>
    <n v="4.37"/>
    <n v="4.9000000000000004"/>
    <n v="4.3699999999999903"/>
    <n v="366.73039999999918"/>
    <b v="0"/>
    <b v="0"/>
    <s v="Low Value"/>
    <s v="Value not found"/>
    <n v="26"/>
    <n v="3"/>
    <n v="2019"/>
    <m/>
    <x v="23"/>
    <m/>
    <n v="13"/>
    <s v="2019-13"/>
    <n v="2"/>
    <s v="Weekdays"/>
    <d v="1900-01-02T00:00:00"/>
  </r>
  <r>
    <s v="856-22-8149"/>
    <x v="0"/>
    <s v="Yangon"/>
    <x v="1"/>
    <x v="0"/>
    <x v="2"/>
    <n v="25.29"/>
    <n v="1"/>
    <n v="1.2645"/>
    <x v="196"/>
    <x v="28"/>
    <d v="1899-12-30T10:13:00"/>
    <x v="0"/>
    <n v="25.29"/>
    <n v="4.7619047620000003"/>
    <n v="1.2645"/>
    <n v="6.1"/>
    <n v="1.2645000000000017"/>
    <n v="106.11684000000015"/>
    <b v="0"/>
    <b v="0"/>
    <s v="Low Value"/>
    <s v="Value not found"/>
    <n v="23"/>
    <n v="3"/>
    <n v="2019"/>
    <m/>
    <x v="23"/>
    <m/>
    <n v="12"/>
    <s v="2019-12"/>
    <n v="6"/>
    <s v="Weekends"/>
    <d v="1900-01-06T00:00:00"/>
  </r>
  <r>
    <s v="699-01-4164"/>
    <x v="1"/>
    <s v="Naypyitaw"/>
    <x v="1"/>
    <x v="1"/>
    <x v="0"/>
    <n v="41.5"/>
    <n v="4"/>
    <n v="8.3000000000000007"/>
    <x v="197"/>
    <x v="41"/>
    <d v="1899-12-30T19:58:00"/>
    <x v="2"/>
    <n v="166"/>
    <n v="4.7619047620000003"/>
    <n v="8.3000000000000007"/>
    <n v="8.1999999999999993"/>
    <n v="8.3000000000000114"/>
    <n v="696.53600000000097"/>
    <b v="0"/>
    <b v="1"/>
    <s v="High Value"/>
    <n v="4.1500000000000004"/>
    <n v="12"/>
    <n v="3"/>
    <n v="2019"/>
    <m/>
    <x v="23"/>
    <m/>
    <n v="11"/>
    <s v="2019-11"/>
    <n v="2"/>
    <s v="Weekdays"/>
    <d v="1900-01-02T00:00:00"/>
  </r>
  <r>
    <s v="420-11-4919"/>
    <x v="1"/>
    <s v="Naypyitaw"/>
    <x v="0"/>
    <x v="0"/>
    <x v="4"/>
    <n v="71.39"/>
    <n v="5"/>
    <n v="17.8475"/>
    <x v="198"/>
    <x v="21"/>
    <d v="1899-12-30T19:57:00"/>
    <x v="2"/>
    <n v="356.95"/>
    <n v="4.7619047620000003"/>
    <n v="17.8475"/>
    <n v="5.5"/>
    <n v="17.847500000000025"/>
    <n v="1497.7622000000022"/>
    <b v="0"/>
    <b v="0"/>
    <s v="Low Value"/>
    <s v="Value not found"/>
    <n v="17"/>
    <n v="2"/>
    <n v="2019"/>
    <m/>
    <x v="23"/>
    <m/>
    <n v="7"/>
    <s v="2019-7"/>
    <n v="7"/>
    <s v="Weekends"/>
    <d v="1899-12-31T00:00:00"/>
  </r>
  <r>
    <s v="606-80-4905"/>
    <x v="1"/>
    <s v="Naypyitaw"/>
    <x v="0"/>
    <x v="0"/>
    <x v="3"/>
    <n v="19.149999999999999"/>
    <n v="6"/>
    <n v="5.7450000000000001"/>
    <x v="199"/>
    <x v="71"/>
    <d v="1899-12-30T10:01:00"/>
    <x v="2"/>
    <n v="114.9"/>
    <n v="4.7619047620000003"/>
    <n v="5.7450000000000001"/>
    <n v="6.8"/>
    <n v="5.7449999999999903"/>
    <n v="482.12039999999922"/>
    <b v="0"/>
    <b v="1"/>
    <s v="Low Value"/>
    <s v="Value not found"/>
    <n v="29"/>
    <n v="1"/>
    <n v="2019"/>
    <m/>
    <x v="23"/>
    <m/>
    <n v="5"/>
    <s v="2019-5"/>
    <n v="2"/>
    <s v="Weekdays"/>
    <d v="1900-01-02T00:00:00"/>
  </r>
  <r>
    <s v="542-41-0513"/>
    <x v="2"/>
    <s v="Mandalay"/>
    <x v="0"/>
    <x v="0"/>
    <x v="1"/>
    <n v="57.49"/>
    <n v="4"/>
    <n v="11.497999999999999"/>
    <x v="200"/>
    <x v="20"/>
    <d v="1899-12-30T11:57:00"/>
    <x v="1"/>
    <n v="229.96"/>
    <n v="4.7619047620000003"/>
    <n v="11.497999999999999"/>
    <n v="6.6"/>
    <n v="11.49799999999999"/>
    <n v="964.91215999999918"/>
    <b v="0"/>
    <b v="1"/>
    <s v="Low Value"/>
    <s v="Value not found"/>
    <n v="15"/>
    <n v="3"/>
    <n v="2019"/>
    <m/>
    <x v="23"/>
    <m/>
    <n v="11"/>
    <s v="2019-11"/>
    <n v="5"/>
    <s v="Weekdays"/>
    <d v="1900-01-05T00:00:00"/>
  </r>
  <r>
    <s v="426-39-2418"/>
    <x v="1"/>
    <s v="Naypyitaw"/>
    <x v="1"/>
    <x v="1"/>
    <x v="1"/>
    <n v="61.41"/>
    <n v="7"/>
    <n v="21.493500000000001"/>
    <x v="201"/>
    <x v="78"/>
    <d v="1899-12-30T10:02:00"/>
    <x v="1"/>
    <n v="429.87"/>
    <n v="4.7619047620000003"/>
    <n v="21.493500000000001"/>
    <n v="9.8000000000000007"/>
    <n v="21.493499999999983"/>
    <n v="1803.7345199999986"/>
    <b v="0"/>
    <b v="1"/>
    <s v="High Value"/>
    <n v="6.141"/>
    <n v="14"/>
    <n v="1"/>
    <n v="2019"/>
    <m/>
    <x v="23"/>
    <m/>
    <n v="3"/>
    <s v="2019-3"/>
    <n v="1"/>
    <s v="Weekdays"/>
    <d v="1900-01-01T00:00:00"/>
  </r>
  <r>
    <s v="875-46-5808"/>
    <x v="2"/>
    <s v="Mandalay"/>
    <x v="0"/>
    <x v="1"/>
    <x v="0"/>
    <n v="25.9"/>
    <n v="10"/>
    <n v="12.95"/>
    <x v="202"/>
    <x v="10"/>
    <d v="1899-12-30T14:51:00"/>
    <x v="0"/>
    <n v="259"/>
    <n v="4.7619047620000003"/>
    <n v="12.95"/>
    <n v="8.6999999999999993"/>
    <n v="12.949999999999989"/>
    <n v="1086.763999999999"/>
    <b v="1"/>
    <b v="1"/>
    <s v="High Value"/>
    <n v="2.59"/>
    <n v="6"/>
    <n v="2"/>
    <n v="2019"/>
    <m/>
    <x v="23"/>
    <m/>
    <n v="6"/>
    <s v="2019-6"/>
    <n v="3"/>
    <s v="Weekdays"/>
    <d v="1900-01-03T00:00:00"/>
  </r>
  <r>
    <s v="394-43-4238"/>
    <x v="2"/>
    <s v="Mandalay"/>
    <x v="0"/>
    <x v="1"/>
    <x v="2"/>
    <n v="17.77"/>
    <n v="5"/>
    <n v="4.4424999999999999"/>
    <x v="203"/>
    <x v="42"/>
    <d v="1899-12-30T12:42:00"/>
    <x v="2"/>
    <n v="88.85"/>
    <n v="4.7619047620000003"/>
    <n v="4.4424999999999999"/>
    <n v="5.4"/>
    <n v="4.4425000000000097"/>
    <n v="372.81460000000084"/>
    <b v="0"/>
    <b v="0"/>
    <s v="Low Value"/>
    <s v="Value not found"/>
    <n v="15"/>
    <n v="2"/>
    <n v="2019"/>
    <m/>
    <x v="23"/>
    <m/>
    <n v="7"/>
    <s v="2019-7"/>
    <n v="5"/>
    <s v="Weekdays"/>
    <d v="1900-01-05T00:00:00"/>
  </r>
  <r>
    <s v="749-24-1565"/>
    <x v="0"/>
    <s v="Yangon"/>
    <x v="1"/>
    <x v="0"/>
    <x v="0"/>
    <n v="23.03"/>
    <n v="9"/>
    <n v="10.3635"/>
    <x v="204"/>
    <x v="75"/>
    <d v="1899-12-30T12:02:00"/>
    <x v="0"/>
    <n v="207.27"/>
    <n v="4.7619047620000003"/>
    <n v="10.3635"/>
    <n v="7.9"/>
    <n v="10.363499999999988"/>
    <n v="869.70491999999899"/>
    <b v="1"/>
    <b v="1"/>
    <s v="High Value"/>
    <n v="2.3030000000000004"/>
    <n v="3"/>
    <n v="1"/>
    <n v="2019"/>
    <m/>
    <x v="23"/>
    <m/>
    <n v="1"/>
    <s v="2019-1"/>
    <n v="4"/>
    <s v="Weekdays"/>
    <d v="1900-01-04T00:00:00"/>
  </r>
  <r>
    <s v="672-51-8681"/>
    <x v="1"/>
    <s v="Naypyitaw"/>
    <x v="0"/>
    <x v="0"/>
    <x v="1"/>
    <n v="66.650000000000006"/>
    <n v="9"/>
    <n v="29.9925"/>
    <x v="205"/>
    <x v="72"/>
    <d v="1899-12-30T18:19:00"/>
    <x v="2"/>
    <n v="599.85"/>
    <n v="4.7619047620000003"/>
    <n v="29.9925"/>
    <n v="9.6999999999999993"/>
    <n v="29.99249999999995"/>
    <n v="2516.970599999996"/>
    <b v="1"/>
    <b v="1"/>
    <s v="High Value"/>
    <n v="6.6650000000000009"/>
    <n v="4"/>
    <n v="1"/>
    <n v="2019"/>
    <m/>
    <x v="23"/>
    <m/>
    <n v="1"/>
    <s v="2019-1"/>
    <n v="5"/>
    <s v="Weekdays"/>
    <d v="1900-01-05T00:00:00"/>
  </r>
  <r>
    <s v="263-87-5680"/>
    <x v="1"/>
    <s v="Naypyitaw"/>
    <x v="0"/>
    <x v="0"/>
    <x v="2"/>
    <n v="28.53"/>
    <n v="10"/>
    <n v="14.265000000000001"/>
    <x v="206"/>
    <x v="79"/>
    <d v="1899-12-30T17:38:00"/>
    <x v="0"/>
    <n v="285.3"/>
    <n v="4.7619047620000003"/>
    <n v="14.265000000000001"/>
    <n v="7.8"/>
    <n v="14.264999999999986"/>
    <n v="1197.1187999999988"/>
    <b v="1"/>
    <b v="1"/>
    <s v="High Value"/>
    <n v="2.8530000000000002"/>
    <n v="18"/>
    <n v="3"/>
    <n v="2019"/>
    <m/>
    <x v="23"/>
    <m/>
    <n v="12"/>
    <s v="2019-12"/>
    <n v="1"/>
    <s v="Weekdays"/>
    <d v="1900-01-01T00:00:00"/>
  </r>
  <r>
    <s v="573-58-9734"/>
    <x v="2"/>
    <s v="Mandalay"/>
    <x v="1"/>
    <x v="0"/>
    <x v="5"/>
    <n v="30.37"/>
    <n v="3"/>
    <n v="4.5555000000000003"/>
    <x v="207"/>
    <x v="61"/>
    <d v="1899-12-30T13:41:00"/>
    <x v="0"/>
    <n v="91.11"/>
    <n v="4.7619047620000003"/>
    <n v="4.5555000000000003"/>
    <n v="5.0999999999999996"/>
    <n v="4.555499999999995"/>
    <n v="382.29755999999958"/>
    <b v="0"/>
    <b v="0"/>
    <s v="Low Value"/>
    <s v="Value not found"/>
    <n v="28"/>
    <n v="3"/>
    <n v="2019"/>
    <m/>
    <x v="23"/>
    <m/>
    <n v="13"/>
    <s v="2019-13"/>
    <n v="4"/>
    <s v="Weekdays"/>
    <d v="1900-01-04T00:00:00"/>
  </r>
  <r>
    <s v="817-69-8206"/>
    <x v="2"/>
    <s v="Mandalay"/>
    <x v="1"/>
    <x v="0"/>
    <x v="1"/>
    <n v="99.73"/>
    <n v="9"/>
    <n v="44.878500000000003"/>
    <x v="208"/>
    <x v="22"/>
    <d v="1899-12-30T19:42:00"/>
    <x v="2"/>
    <n v="897.57"/>
    <n v="4.7619047620000003"/>
    <n v="44.878500000000003"/>
    <n v="6.5"/>
    <n v="44.878499999999917"/>
    <n v="3766.2037199999932"/>
    <b v="0"/>
    <b v="1"/>
    <s v="Low Value"/>
    <s v="Value not found"/>
    <n v="2"/>
    <n v="3"/>
    <n v="2019"/>
    <m/>
    <x v="23"/>
    <m/>
    <n v="9"/>
    <s v="2019-9"/>
    <n v="6"/>
    <s v="Weekends"/>
    <d v="1900-01-06T00:00:00"/>
  </r>
  <r>
    <s v="888-02-0338"/>
    <x v="0"/>
    <s v="Yangon"/>
    <x v="1"/>
    <x v="1"/>
    <x v="1"/>
    <n v="26.23"/>
    <n v="9"/>
    <n v="11.8035"/>
    <x v="209"/>
    <x v="25"/>
    <d v="1899-12-30T20:24:00"/>
    <x v="0"/>
    <n v="236.07"/>
    <n v="4.7619047620000003"/>
    <n v="11.8035"/>
    <n v="5.9"/>
    <n v="11.803500000000014"/>
    <n v="990.54972000000123"/>
    <b v="0"/>
    <b v="0"/>
    <s v="Low Value"/>
    <s v="Value not found"/>
    <n v="25"/>
    <n v="1"/>
    <n v="2019"/>
    <m/>
    <x v="23"/>
    <m/>
    <n v="4"/>
    <s v="2019-4"/>
    <n v="5"/>
    <s v="Weekdays"/>
    <d v="1900-01-05T00:00:00"/>
  </r>
  <r>
    <s v="677-11-0152"/>
    <x v="1"/>
    <s v="Naypyitaw"/>
    <x v="1"/>
    <x v="0"/>
    <x v="4"/>
    <n v="93.26"/>
    <n v="9"/>
    <n v="41.966999999999999"/>
    <x v="210"/>
    <x v="65"/>
    <d v="1899-12-30T18:08:00"/>
    <x v="1"/>
    <n v="839.34"/>
    <n v="4.7619047620000003"/>
    <n v="41.966999999999999"/>
    <n v="8.8000000000000007"/>
    <n v="41.966999999999985"/>
    <n v="3521.8706399999987"/>
    <b v="1"/>
    <b v="1"/>
    <s v="High Value"/>
    <n v="9.3260000000000005"/>
    <n v="16"/>
    <n v="1"/>
    <n v="2019"/>
    <m/>
    <x v="23"/>
    <m/>
    <n v="3"/>
    <s v="2019-3"/>
    <n v="3"/>
    <s v="Weekdays"/>
    <d v="1900-01-03T00:00:00"/>
  </r>
  <r>
    <s v="142-63-6033"/>
    <x v="2"/>
    <s v="Mandalay"/>
    <x v="1"/>
    <x v="1"/>
    <x v="2"/>
    <n v="92.36"/>
    <n v="5"/>
    <n v="23.09"/>
    <x v="211"/>
    <x v="80"/>
    <d v="1899-12-30T19:17:00"/>
    <x v="0"/>
    <n v="461.8"/>
    <n v="4.7619047620000003"/>
    <n v="23.09"/>
    <n v="4.9000000000000004"/>
    <n v="23.089999999999975"/>
    <n v="1937.712799999998"/>
    <b v="0"/>
    <b v="0"/>
    <s v="Low Value"/>
    <s v="Value not found"/>
    <n v="20"/>
    <n v="3"/>
    <n v="2019"/>
    <m/>
    <x v="23"/>
    <m/>
    <n v="12"/>
    <s v="2019-12"/>
    <n v="3"/>
    <s v="Weekdays"/>
    <d v="1900-01-03T00:00:00"/>
  </r>
  <r>
    <s v="656-16-1063"/>
    <x v="2"/>
    <s v="Mandalay"/>
    <x v="1"/>
    <x v="1"/>
    <x v="3"/>
    <n v="46.42"/>
    <n v="3"/>
    <n v="6.9630000000000001"/>
    <x v="212"/>
    <x v="72"/>
    <d v="1899-12-30T13:24:00"/>
    <x v="2"/>
    <n v="139.26"/>
    <n v="4.7619047620000003"/>
    <n v="6.9630000000000001"/>
    <n v="4.4000000000000004"/>
    <n v="6.9630000000000223"/>
    <n v="584.33496000000184"/>
    <b v="0"/>
    <b v="0"/>
    <s v="Low Value"/>
    <s v="Value not found"/>
    <n v="4"/>
    <n v="1"/>
    <n v="2019"/>
    <m/>
    <x v="23"/>
    <m/>
    <n v="1"/>
    <s v="2019-1"/>
    <n v="5"/>
    <s v="Weekdays"/>
    <d v="1900-01-05T00:00:00"/>
  </r>
  <r>
    <s v="891-58-8335"/>
    <x v="2"/>
    <s v="Mandalay"/>
    <x v="0"/>
    <x v="0"/>
    <x v="3"/>
    <n v="29.61"/>
    <n v="7"/>
    <n v="10.3635"/>
    <x v="204"/>
    <x v="16"/>
    <d v="1899-12-30T15:53:00"/>
    <x v="1"/>
    <n v="207.27"/>
    <n v="4.7619047620000003"/>
    <n v="10.3635"/>
    <n v="6.5"/>
    <n v="10.363499999999988"/>
    <n v="869.70491999999899"/>
    <b v="0"/>
    <b v="1"/>
    <s v="Low Value"/>
    <s v="Value not found"/>
    <n v="11"/>
    <n v="3"/>
    <n v="2019"/>
    <m/>
    <x v="23"/>
    <m/>
    <n v="11"/>
    <s v="2019-11"/>
    <n v="1"/>
    <s v="Weekdays"/>
    <d v="1900-01-01T00:00:00"/>
  </r>
  <r>
    <s v="802-43-8934"/>
    <x v="0"/>
    <s v="Yangon"/>
    <x v="1"/>
    <x v="1"/>
    <x v="2"/>
    <n v="18.28"/>
    <n v="1"/>
    <n v="0.91400000000000003"/>
    <x v="213"/>
    <x v="23"/>
    <d v="1899-12-30T15:05:00"/>
    <x v="2"/>
    <n v="18.28"/>
    <n v="4.7619047620000003"/>
    <n v="0.91400000000000003"/>
    <n v="8.3000000000000007"/>
    <n v="0.91399999999999793"/>
    <n v="76.702879999999823"/>
    <b v="0"/>
    <b v="1"/>
    <s v="High Value"/>
    <n v="1.8280000000000003"/>
    <n v="22"/>
    <n v="3"/>
    <n v="2019"/>
    <m/>
    <x v="23"/>
    <m/>
    <n v="12"/>
    <s v="2019-12"/>
    <n v="5"/>
    <s v="Weekdays"/>
    <d v="1900-01-05T00:00:00"/>
  </r>
  <r>
    <s v="560-30-5617"/>
    <x v="2"/>
    <s v="Mandalay"/>
    <x v="1"/>
    <x v="0"/>
    <x v="3"/>
    <n v="24.77"/>
    <n v="5"/>
    <n v="6.1924999999999999"/>
    <x v="214"/>
    <x v="62"/>
    <d v="1899-12-30T18:27:00"/>
    <x v="1"/>
    <n v="123.85"/>
    <n v="4.7619047620000003"/>
    <n v="6.1924999999999999"/>
    <n v="8.5"/>
    <n v="6.1924999999999955"/>
    <n v="519.6745999999996"/>
    <b v="0"/>
    <b v="1"/>
    <s v="High Value"/>
    <n v="2.4770000000000003"/>
    <n v="24"/>
    <n v="3"/>
    <n v="2019"/>
    <m/>
    <x v="23"/>
    <m/>
    <n v="12"/>
    <s v="2019-12"/>
    <n v="7"/>
    <s v="Weekends"/>
    <d v="1899-12-31T00:00:00"/>
  </r>
  <r>
    <s v="319-74-2561"/>
    <x v="0"/>
    <s v="Yangon"/>
    <x v="0"/>
    <x v="0"/>
    <x v="1"/>
    <n v="94.64"/>
    <n v="3"/>
    <n v="14.196"/>
    <x v="215"/>
    <x v="81"/>
    <d v="1899-12-30T16:55:00"/>
    <x v="1"/>
    <n v="283.92"/>
    <n v="4.7619047620000003"/>
    <n v="14.196"/>
    <n v="5.5"/>
    <n v="14.19599999999997"/>
    <n v="1191.3283199999976"/>
    <b v="0"/>
    <b v="0"/>
    <s v="Low Value"/>
    <s v="Value not found"/>
    <n v="21"/>
    <n v="2"/>
    <n v="2019"/>
    <m/>
    <x v="23"/>
    <m/>
    <n v="8"/>
    <s v="2019-8"/>
    <n v="4"/>
    <s v="Weekdays"/>
    <d v="1900-01-04T00:00:00"/>
  </r>
  <r>
    <s v="549-03-9315"/>
    <x v="2"/>
    <s v="Mandalay"/>
    <x v="1"/>
    <x v="1"/>
    <x v="5"/>
    <n v="94.87"/>
    <n v="8"/>
    <n v="37.948"/>
    <x v="216"/>
    <x v="12"/>
    <d v="1899-12-30T12:58:00"/>
    <x v="0"/>
    <n v="758.96"/>
    <n v="4.7619047620000003"/>
    <n v="37.948"/>
    <n v="8.6999999999999993"/>
    <n v="37.947999999999979"/>
    <n v="3184.5961599999982"/>
    <b v="1"/>
    <b v="1"/>
    <s v="High Value"/>
    <n v="9.4870000000000001"/>
    <n v="12"/>
    <n v="2"/>
    <n v="2019"/>
    <m/>
    <x v="23"/>
    <m/>
    <n v="7"/>
    <s v="2019-7"/>
    <n v="2"/>
    <s v="Weekdays"/>
    <d v="1900-01-02T00:00:00"/>
  </r>
  <r>
    <s v="790-29-1172"/>
    <x v="2"/>
    <s v="Mandalay"/>
    <x v="1"/>
    <x v="0"/>
    <x v="4"/>
    <n v="57.34"/>
    <n v="3"/>
    <n v="8.6010000000000009"/>
    <x v="217"/>
    <x v="24"/>
    <d v="1899-12-30T18:59:00"/>
    <x v="2"/>
    <n v="172.02"/>
    <n v="4.7619047620000003"/>
    <n v="8.6010000000000009"/>
    <n v="7.9"/>
    <n v="8.6009999999999991"/>
    <n v="721.79591999999991"/>
    <b v="0"/>
    <b v="1"/>
    <s v="High Value"/>
    <n v="5.7340000000000009"/>
    <n v="10"/>
    <n v="3"/>
    <n v="2019"/>
    <m/>
    <x v="23"/>
    <m/>
    <n v="10"/>
    <s v="2019-10"/>
    <n v="7"/>
    <s v="Weekends"/>
    <d v="1899-12-31T00:00:00"/>
  </r>
  <r>
    <s v="239-36-3640"/>
    <x v="2"/>
    <s v="Mandalay"/>
    <x v="1"/>
    <x v="1"/>
    <x v="1"/>
    <n v="45.35"/>
    <n v="6"/>
    <n v="13.605"/>
    <x v="218"/>
    <x v="82"/>
    <d v="1899-12-30T13:44:00"/>
    <x v="0"/>
    <n v="272.10000000000002"/>
    <n v="4.7619047620000003"/>
    <n v="13.605"/>
    <n v="6.1"/>
    <n v="13.604999999999961"/>
    <n v="1141.7315999999969"/>
    <b v="0"/>
    <b v="0"/>
    <s v="Low Value"/>
    <s v="Value not found"/>
    <n v="31"/>
    <n v="1"/>
    <n v="2019"/>
    <m/>
    <x v="23"/>
    <m/>
    <n v="5"/>
    <s v="2019-5"/>
    <n v="4"/>
    <s v="Weekdays"/>
    <d v="1900-01-04T00:00:00"/>
  </r>
  <r>
    <s v="468-01-2051"/>
    <x v="2"/>
    <s v="Mandalay"/>
    <x v="1"/>
    <x v="1"/>
    <x v="4"/>
    <n v="62.08"/>
    <n v="7"/>
    <n v="21.728000000000002"/>
    <x v="219"/>
    <x v="43"/>
    <d v="1899-12-30T13:46:00"/>
    <x v="0"/>
    <n v="434.56"/>
    <n v="4.7619047620000003"/>
    <n v="21.728000000000002"/>
    <n v="5.4"/>
    <n v="21.728000000000009"/>
    <n v="1823.4137600000008"/>
    <b v="0"/>
    <b v="0"/>
    <s v="Low Value"/>
    <s v="Value not found"/>
    <n v="6"/>
    <n v="3"/>
    <n v="2019"/>
    <m/>
    <x v="23"/>
    <m/>
    <n v="10"/>
    <s v="2019-10"/>
    <n v="3"/>
    <s v="Weekdays"/>
    <d v="1900-01-03T00:00:00"/>
  </r>
  <r>
    <s v="389-25-3394"/>
    <x v="1"/>
    <s v="Naypyitaw"/>
    <x v="1"/>
    <x v="1"/>
    <x v="1"/>
    <n v="11.81"/>
    <n v="5"/>
    <n v="2.9525000000000001"/>
    <x v="220"/>
    <x v="21"/>
    <d v="1899-12-30T18:06:00"/>
    <x v="1"/>
    <n v="59.05"/>
    <n v="4.7619047620000003"/>
    <n v="2.9525000000000001"/>
    <n v="9.4"/>
    <n v="2.9525000000000006"/>
    <n v="247.77380000000005"/>
    <b v="0"/>
    <b v="1"/>
    <s v="High Value"/>
    <n v="1.181"/>
    <n v="17"/>
    <n v="2"/>
    <n v="2019"/>
    <m/>
    <x v="23"/>
    <m/>
    <n v="7"/>
    <s v="2019-7"/>
    <n v="7"/>
    <s v="Weekends"/>
    <d v="1899-12-31T00:00:00"/>
  </r>
  <r>
    <s v="279-62-1445"/>
    <x v="1"/>
    <s v="Naypyitaw"/>
    <x v="0"/>
    <x v="0"/>
    <x v="5"/>
    <n v="12.54"/>
    <n v="1"/>
    <n v="0.627"/>
    <x v="221"/>
    <x v="81"/>
    <d v="1899-12-30T12:38:00"/>
    <x v="1"/>
    <n v="12.54"/>
    <n v="4.7619047620000003"/>
    <n v="0.627"/>
    <n v="8.1999999999999993"/>
    <n v="0.62700000000000067"/>
    <n v="52.617840000000058"/>
    <b v="0"/>
    <b v="1"/>
    <s v="High Value"/>
    <n v="1.254"/>
    <n v="21"/>
    <n v="2"/>
    <n v="2019"/>
    <m/>
    <x v="23"/>
    <m/>
    <n v="8"/>
    <s v="2019-8"/>
    <n v="4"/>
    <s v="Weekdays"/>
    <d v="1900-01-04T00:00:00"/>
  </r>
  <r>
    <s v="213-72-6612"/>
    <x v="0"/>
    <s v="Yangon"/>
    <x v="1"/>
    <x v="1"/>
    <x v="4"/>
    <n v="43.25"/>
    <n v="2"/>
    <n v="4.3250000000000002"/>
    <x v="222"/>
    <x v="80"/>
    <d v="1899-12-30T15:56:00"/>
    <x v="1"/>
    <n v="86.5"/>
    <n v="4.7619047620000003"/>
    <n v="4.3250000000000002"/>
    <n v="6.2"/>
    <n v="4.3250000000000028"/>
    <n v="362.95400000000024"/>
    <b v="0"/>
    <b v="0"/>
    <s v="Low Value"/>
    <s v="Value not found"/>
    <n v="20"/>
    <n v="3"/>
    <n v="2019"/>
    <m/>
    <x v="23"/>
    <m/>
    <n v="12"/>
    <s v="2019-12"/>
    <n v="3"/>
    <s v="Weekdays"/>
    <d v="1900-01-03T00:00:00"/>
  </r>
  <r>
    <s v="746-68-6593"/>
    <x v="1"/>
    <s v="Naypyitaw"/>
    <x v="0"/>
    <x v="0"/>
    <x v="3"/>
    <n v="87.16"/>
    <n v="2"/>
    <n v="8.7159999999999993"/>
    <x v="223"/>
    <x v="83"/>
    <d v="1899-12-30T14:29:00"/>
    <x v="2"/>
    <n v="174.32"/>
    <n v="4.7619047620000003"/>
    <n v="8.7159999999999993"/>
    <n v="9.6999999999999993"/>
    <n v="8.7160000000000082"/>
    <n v="731.44672000000071"/>
    <b v="0"/>
    <b v="1"/>
    <s v="High Value"/>
    <n v="8.7159999999999993"/>
    <n v="11"/>
    <n v="1"/>
    <n v="2019"/>
    <m/>
    <x v="23"/>
    <m/>
    <n v="2"/>
    <s v="2019-2"/>
    <n v="5"/>
    <s v="Weekdays"/>
    <d v="1900-01-05T00:00:00"/>
  </r>
  <r>
    <s v="836-82-5858"/>
    <x v="2"/>
    <s v="Mandalay"/>
    <x v="0"/>
    <x v="1"/>
    <x v="0"/>
    <n v="69.37"/>
    <n v="9"/>
    <n v="31.2165"/>
    <x v="224"/>
    <x v="53"/>
    <d v="1899-12-30T19:14:00"/>
    <x v="0"/>
    <n v="624.33000000000004"/>
    <n v="4.7619047620000003"/>
    <n v="31.2165"/>
    <n v="4"/>
    <n v="31.216499999999996"/>
    <n v="2619.6886799999997"/>
    <b v="0"/>
    <b v="0"/>
    <s v="Low Value"/>
    <s v="Value not found"/>
    <n v="26"/>
    <n v="1"/>
    <n v="2019"/>
    <m/>
    <x v="23"/>
    <m/>
    <n v="4"/>
    <s v="2019-4"/>
    <n v="6"/>
    <s v="Weekends"/>
    <d v="1900-01-06T00:00:00"/>
  </r>
  <r>
    <s v="583-72-1480"/>
    <x v="1"/>
    <s v="Naypyitaw"/>
    <x v="0"/>
    <x v="1"/>
    <x v="1"/>
    <n v="37.06"/>
    <n v="4"/>
    <n v="7.4119999999999999"/>
    <x v="225"/>
    <x v="82"/>
    <d v="1899-12-30T16:24:00"/>
    <x v="0"/>
    <n v="148.24"/>
    <n v="4.7619047620000003"/>
    <n v="7.4119999999999999"/>
    <n v="9.6999999999999993"/>
    <n v="7.4119999999999777"/>
    <n v="622.01503999999818"/>
    <b v="0"/>
    <b v="1"/>
    <s v="High Value"/>
    <n v="3.7060000000000004"/>
    <n v="31"/>
    <n v="1"/>
    <n v="2019"/>
    <m/>
    <x v="23"/>
    <m/>
    <n v="5"/>
    <s v="2019-5"/>
    <n v="4"/>
    <s v="Weekdays"/>
    <d v="1900-01-04T00:00:00"/>
  </r>
  <r>
    <s v="466-61-5506"/>
    <x v="2"/>
    <s v="Mandalay"/>
    <x v="0"/>
    <x v="0"/>
    <x v="1"/>
    <n v="90.7"/>
    <n v="6"/>
    <n v="27.21"/>
    <x v="226"/>
    <x v="84"/>
    <d v="1899-12-30T10:52:00"/>
    <x v="1"/>
    <n v="544.20000000000005"/>
    <n v="4.7619047620000003"/>
    <n v="27.21"/>
    <n v="5.3"/>
    <n v="27.209999999999923"/>
    <n v="2283.4631999999938"/>
    <b v="0"/>
    <b v="0"/>
    <s v="Low Value"/>
    <s v="Value not found"/>
    <n v="26"/>
    <n v="2"/>
    <n v="2019"/>
    <m/>
    <x v="23"/>
    <m/>
    <n v="9"/>
    <s v="2019-9"/>
    <n v="2"/>
    <s v="Weekdays"/>
    <d v="1900-01-02T00:00:00"/>
  </r>
  <r>
    <s v="721-86-6247"/>
    <x v="0"/>
    <s v="Yangon"/>
    <x v="1"/>
    <x v="0"/>
    <x v="2"/>
    <n v="63.42"/>
    <n v="8"/>
    <n v="25.367999999999999"/>
    <x v="227"/>
    <x v="16"/>
    <d v="1899-12-30T12:55:00"/>
    <x v="0"/>
    <n v="507.36"/>
    <n v="4.7619047620000003"/>
    <n v="25.367999999999999"/>
    <n v="7.4"/>
    <n v="25.367999999999938"/>
    <n v="2128.882559999995"/>
    <b v="1"/>
    <b v="1"/>
    <s v="High Value"/>
    <n v="6.3420000000000005"/>
    <n v="11"/>
    <n v="3"/>
    <n v="2019"/>
    <m/>
    <x v="23"/>
    <m/>
    <n v="11"/>
    <s v="2019-11"/>
    <n v="1"/>
    <s v="Weekdays"/>
    <d v="1900-01-01T00:00:00"/>
  </r>
  <r>
    <s v="289-65-5721"/>
    <x v="2"/>
    <s v="Mandalay"/>
    <x v="1"/>
    <x v="0"/>
    <x v="5"/>
    <n v="81.37"/>
    <n v="2"/>
    <n v="8.1370000000000005"/>
    <x v="228"/>
    <x v="53"/>
    <d v="1899-12-30T19:28:00"/>
    <x v="1"/>
    <n v="162.74"/>
    <n v="4.7619047620000003"/>
    <n v="8.1370000000000005"/>
    <n v="6.5"/>
    <n v="8.1370000000000005"/>
    <n v="682.8570400000001"/>
    <b v="0"/>
    <b v="1"/>
    <s v="Low Value"/>
    <s v="Value not found"/>
    <n v="26"/>
    <n v="1"/>
    <n v="2019"/>
    <m/>
    <x v="23"/>
    <m/>
    <n v="4"/>
    <s v="2019-4"/>
    <n v="6"/>
    <s v="Weekends"/>
    <d v="1900-01-06T00:00:00"/>
  </r>
  <r>
    <s v="545-46-3100"/>
    <x v="2"/>
    <s v="Mandalay"/>
    <x v="0"/>
    <x v="0"/>
    <x v="1"/>
    <n v="10.59"/>
    <n v="3"/>
    <n v="1.5885"/>
    <x v="229"/>
    <x v="41"/>
    <d v="1899-12-30T13:52:00"/>
    <x v="2"/>
    <n v="31.77"/>
    <n v="4.7619047620000003"/>
    <n v="1.5885"/>
    <n v="8.6999999999999993"/>
    <n v="1.5884999999999998"/>
    <n v="133.30691999999999"/>
    <b v="0"/>
    <b v="1"/>
    <s v="High Value"/>
    <n v="1.0589999999999999"/>
    <n v="12"/>
    <n v="3"/>
    <n v="2019"/>
    <m/>
    <x v="23"/>
    <m/>
    <n v="11"/>
    <s v="2019-11"/>
    <n v="2"/>
    <s v="Weekdays"/>
    <d v="1900-01-02T00:00:00"/>
  </r>
  <r>
    <s v="418-02-5978"/>
    <x v="2"/>
    <s v="Mandalay"/>
    <x v="1"/>
    <x v="0"/>
    <x v="0"/>
    <n v="84.09"/>
    <n v="9"/>
    <n v="37.840499999999999"/>
    <x v="230"/>
    <x v="48"/>
    <d v="1899-12-30T10:54:00"/>
    <x v="1"/>
    <n v="756.81"/>
    <n v="4.7619047620000003"/>
    <n v="37.840499999999999"/>
    <n v="8"/>
    <n v="37.84050000000002"/>
    <n v="3175.5747600000018"/>
    <b v="1"/>
    <b v="1"/>
    <s v="High Value"/>
    <n v="8.4090000000000007"/>
    <n v="11"/>
    <n v="2"/>
    <n v="2019"/>
    <m/>
    <x v="23"/>
    <m/>
    <n v="7"/>
    <s v="2019-7"/>
    <n v="1"/>
    <s v="Weekdays"/>
    <d v="1900-01-01T00:00:00"/>
  </r>
  <r>
    <s v="269-04-5750"/>
    <x v="2"/>
    <s v="Mandalay"/>
    <x v="0"/>
    <x v="1"/>
    <x v="5"/>
    <n v="73.819999999999993"/>
    <n v="4"/>
    <n v="14.763999999999999"/>
    <x v="231"/>
    <x v="81"/>
    <d v="1899-12-30T18:31:00"/>
    <x v="1"/>
    <n v="295.27999999999997"/>
    <n v="4.7619047620000003"/>
    <n v="14.763999999999999"/>
    <n v="6.7"/>
    <n v="14.76400000000001"/>
    <n v="1238.9948800000009"/>
    <b v="0"/>
    <b v="1"/>
    <s v="Low Value"/>
    <s v="Value not found"/>
    <n v="21"/>
    <n v="2"/>
    <n v="2019"/>
    <m/>
    <x v="23"/>
    <m/>
    <n v="8"/>
    <s v="2019-8"/>
    <n v="4"/>
    <s v="Weekdays"/>
    <d v="1900-01-04T00:00:00"/>
  </r>
  <r>
    <s v="157-13-5295"/>
    <x v="0"/>
    <s v="Yangon"/>
    <x v="0"/>
    <x v="1"/>
    <x v="0"/>
    <n v="51.94"/>
    <n v="10"/>
    <n v="25.97"/>
    <x v="232"/>
    <x v="11"/>
    <d v="1899-12-30T18:24:00"/>
    <x v="0"/>
    <n v="519.4"/>
    <n v="4.7619047620000003"/>
    <n v="25.97"/>
    <n v="6.5"/>
    <n v="25.970000000000027"/>
    <n v="2179.4024000000022"/>
    <b v="0"/>
    <b v="1"/>
    <s v="Low Value"/>
    <s v="Value not found"/>
    <n v="9"/>
    <n v="3"/>
    <n v="2019"/>
    <m/>
    <x v="23"/>
    <m/>
    <n v="10"/>
    <s v="2019-10"/>
    <n v="6"/>
    <s v="Weekends"/>
    <d v="1900-01-06T00:00:00"/>
  </r>
  <r>
    <s v="645-78-8093"/>
    <x v="0"/>
    <s v="Yangon"/>
    <x v="1"/>
    <x v="0"/>
    <x v="3"/>
    <n v="93.14"/>
    <n v="2"/>
    <n v="9.3140000000000001"/>
    <x v="233"/>
    <x v="40"/>
    <d v="1899-12-30T18:09:00"/>
    <x v="0"/>
    <n v="186.28"/>
    <n v="4.7619047620000003"/>
    <n v="9.3140000000000001"/>
    <n v="4.0999999999999996"/>
    <n v="9.313999999999993"/>
    <n v="781.63087999999948"/>
    <b v="0"/>
    <b v="0"/>
    <s v="Low Value"/>
    <s v="Value not found"/>
    <n v="20"/>
    <n v="1"/>
    <n v="2019"/>
    <m/>
    <x v="23"/>
    <m/>
    <n v="3"/>
    <s v="2019-3"/>
    <n v="7"/>
    <s v="Weekends"/>
    <d v="1899-12-31T00:00:00"/>
  </r>
  <r>
    <s v="211-30-9270"/>
    <x v="1"/>
    <s v="Naypyitaw"/>
    <x v="1"/>
    <x v="1"/>
    <x v="0"/>
    <n v="17.41"/>
    <n v="5"/>
    <n v="4.3525"/>
    <x v="234"/>
    <x v="26"/>
    <d v="1899-12-30T15:16:00"/>
    <x v="2"/>
    <n v="87.05"/>
    <n v="4.7619047620000003"/>
    <n v="4.3525"/>
    <n v="4.9000000000000004"/>
    <n v="4.3525000000000063"/>
    <n v="365.26180000000051"/>
    <b v="0"/>
    <b v="0"/>
    <s v="Low Value"/>
    <s v="Value not found"/>
    <n v="28"/>
    <n v="1"/>
    <n v="2019"/>
    <m/>
    <x v="23"/>
    <m/>
    <n v="5"/>
    <s v="2019-5"/>
    <n v="1"/>
    <s v="Weekdays"/>
    <d v="1900-01-01T00:00:00"/>
  </r>
  <r>
    <s v="755-12-3214"/>
    <x v="1"/>
    <s v="Naypyitaw"/>
    <x v="0"/>
    <x v="0"/>
    <x v="5"/>
    <n v="44.22"/>
    <n v="5"/>
    <n v="11.055"/>
    <x v="235"/>
    <x v="19"/>
    <d v="1899-12-30T17:07:00"/>
    <x v="2"/>
    <n v="221.1"/>
    <n v="4.7619047620000003"/>
    <n v="11.055"/>
    <n v="8.6"/>
    <n v="11.055000000000007"/>
    <n v="927.73560000000055"/>
    <b v="0"/>
    <b v="1"/>
    <s v="High Value"/>
    <n v="4.4219999999999997"/>
    <n v="5"/>
    <n v="3"/>
    <n v="2019"/>
    <m/>
    <x v="23"/>
    <m/>
    <n v="10"/>
    <s v="2019-10"/>
    <n v="2"/>
    <s v="Weekdays"/>
    <d v="1900-01-02T00:00:00"/>
  </r>
  <r>
    <s v="346-84-3103"/>
    <x v="2"/>
    <s v="Mandalay"/>
    <x v="0"/>
    <x v="0"/>
    <x v="1"/>
    <n v="13.22"/>
    <n v="5"/>
    <n v="3.3050000000000002"/>
    <x v="236"/>
    <x v="22"/>
    <d v="1899-12-30T19:26:00"/>
    <x v="1"/>
    <n v="66.099999999999994"/>
    <n v="4.7619047620000003"/>
    <n v="3.3050000000000002"/>
    <n v="4.3"/>
    <n v="3.3050000000000068"/>
    <n v="277.35560000000055"/>
    <b v="0"/>
    <b v="0"/>
    <s v="Low Value"/>
    <s v="Value not found"/>
    <n v="2"/>
    <n v="3"/>
    <n v="2019"/>
    <m/>
    <x v="23"/>
    <m/>
    <n v="9"/>
    <s v="2019-9"/>
    <n v="6"/>
    <s v="Weekends"/>
    <d v="1900-01-06T00:00:00"/>
  </r>
  <r>
    <s v="478-06-7835"/>
    <x v="0"/>
    <s v="Yangon"/>
    <x v="1"/>
    <x v="1"/>
    <x v="5"/>
    <n v="89.69"/>
    <n v="1"/>
    <n v="4.4844999999999997"/>
    <x v="237"/>
    <x v="83"/>
    <d v="1899-12-30T11:20:00"/>
    <x v="0"/>
    <n v="89.69"/>
    <n v="4.7619047620000003"/>
    <n v="4.4844999999999997"/>
    <n v="4.9000000000000004"/>
    <n v="4.484499999999997"/>
    <n v="376.33923999999973"/>
    <b v="0"/>
    <b v="0"/>
    <s v="Low Value"/>
    <s v="Value not found"/>
    <n v="11"/>
    <n v="1"/>
    <n v="2019"/>
    <m/>
    <x v="23"/>
    <m/>
    <n v="2"/>
    <s v="2019-2"/>
    <n v="5"/>
    <s v="Weekdays"/>
    <d v="1900-01-05T00:00:00"/>
  </r>
  <r>
    <s v="540-11-4336"/>
    <x v="0"/>
    <s v="Yangon"/>
    <x v="1"/>
    <x v="1"/>
    <x v="4"/>
    <n v="24.94"/>
    <n v="9"/>
    <n v="11.223000000000001"/>
    <x v="238"/>
    <x v="83"/>
    <d v="1899-12-30T16:49:00"/>
    <x v="2"/>
    <n v="224.46"/>
    <n v="4.7619047620000003"/>
    <n v="11.223000000000001"/>
    <n v="5.6"/>
    <n v="11.222999999999985"/>
    <n v="941.83415999999875"/>
    <b v="0"/>
    <b v="0"/>
    <s v="Low Value"/>
    <s v="Value not found"/>
    <n v="11"/>
    <n v="1"/>
    <n v="2019"/>
    <m/>
    <x v="23"/>
    <m/>
    <n v="2"/>
    <s v="2019-2"/>
    <n v="5"/>
    <s v="Weekdays"/>
    <d v="1900-01-05T00:00:00"/>
  </r>
  <r>
    <s v="448-81-5016"/>
    <x v="0"/>
    <s v="Yangon"/>
    <x v="1"/>
    <x v="1"/>
    <x v="0"/>
    <n v="59.77"/>
    <n v="2"/>
    <n v="5.9770000000000003"/>
    <x v="239"/>
    <x v="16"/>
    <d v="1899-12-30T12:01:00"/>
    <x v="2"/>
    <n v="119.54"/>
    <n v="4.7619047620000003"/>
    <n v="5.9770000000000003"/>
    <n v="5.8"/>
    <n v="5.9769999999999897"/>
    <n v="501.58983999999913"/>
    <b v="0"/>
    <b v="0"/>
    <s v="Low Value"/>
    <s v="Value not found"/>
    <n v="11"/>
    <n v="3"/>
    <n v="2019"/>
    <m/>
    <x v="23"/>
    <m/>
    <n v="11"/>
    <s v="2019-11"/>
    <n v="1"/>
    <s v="Weekdays"/>
    <d v="1900-01-01T00:00:00"/>
  </r>
  <r>
    <s v="142-72-4741"/>
    <x v="1"/>
    <s v="Naypyitaw"/>
    <x v="0"/>
    <x v="1"/>
    <x v="5"/>
    <n v="93.2"/>
    <n v="2"/>
    <n v="9.32"/>
    <x v="240"/>
    <x v="38"/>
    <d v="1899-12-30T18:37:00"/>
    <x v="2"/>
    <n v="186.4"/>
    <n v="4.7619047620000003"/>
    <n v="9.32"/>
    <n v="6"/>
    <n v="9.3199999999999932"/>
    <n v="782.13439999999946"/>
    <b v="0"/>
    <b v="0"/>
    <s v="Low Value"/>
    <s v="Value not found"/>
    <n v="28"/>
    <n v="2"/>
    <n v="2019"/>
    <m/>
    <x v="23"/>
    <m/>
    <n v="9"/>
    <s v="2019-9"/>
    <n v="4"/>
    <s v="Weekdays"/>
    <d v="1900-01-04T00:00:00"/>
  </r>
  <r>
    <s v="217-58-1179"/>
    <x v="0"/>
    <s v="Yangon"/>
    <x v="0"/>
    <x v="1"/>
    <x v="2"/>
    <n v="62.65"/>
    <n v="4"/>
    <n v="12.53"/>
    <x v="241"/>
    <x v="0"/>
    <d v="1899-12-30T11:25:00"/>
    <x v="1"/>
    <n v="250.6"/>
    <n v="4.7619047620000003"/>
    <n v="12.53"/>
    <n v="4.2"/>
    <n v="12.530000000000001"/>
    <n v="1051.5176000000001"/>
    <b v="0"/>
    <b v="0"/>
    <s v="Low Value"/>
    <s v="Value not found"/>
    <n v="5"/>
    <n v="1"/>
    <n v="2019"/>
    <m/>
    <x v="23"/>
    <m/>
    <n v="1"/>
    <s v="2019-1"/>
    <n v="6"/>
    <s v="Weekends"/>
    <d v="1900-01-06T00:00:00"/>
  </r>
  <r>
    <s v="376-02-8238"/>
    <x v="2"/>
    <s v="Mandalay"/>
    <x v="1"/>
    <x v="1"/>
    <x v="2"/>
    <n v="93.87"/>
    <n v="8"/>
    <n v="37.548000000000002"/>
    <x v="242"/>
    <x v="30"/>
    <d v="1899-12-30T18:42:00"/>
    <x v="2"/>
    <n v="750.96"/>
    <n v="4.7619047620000003"/>
    <n v="37.548000000000002"/>
    <n v="8.3000000000000007"/>
    <n v="37.548000000000002"/>
    <n v="3151.0281600000003"/>
    <b v="1"/>
    <b v="1"/>
    <s v="High Value"/>
    <n v="9.3870000000000005"/>
    <n v="2"/>
    <n v="2"/>
    <n v="2019"/>
    <m/>
    <x v="23"/>
    <m/>
    <n v="5"/>
    <s v="2019-5"/>
    <n v="6"/>
    <s v="Weekends"/>
    <d v="1900-01-06T00:00:00"/>
  </r>
  <r>
    <s v="530-90-9855"/>
    <x v="0"/>
    <s v="Yangon"/>
    <x v="0"/>
    <x v="1"/>
    <x v="2"/>
    <n v="47.59"/>
    <n v="8"/>
    <n v="19.036000000000001"/>
    <x v="243"/>
    <x v="17"/>
    <d v="1899-12-30T14:47:00"/>
    <x v="1"/>
    <n v="380.72"/>
    <n v="4.7619047620000003"/>
    <n v="19.036000000000001"/>
    <n v="5.7"/>
    <n v="19.035999999999945"/>
    <n v="1597.5011199999954"/>
    <b v="0"/>
    <b v="0"/>
    <s v="Low Value"/>
    <s v="Value not found"/>
    <n v="1"/>
    <n v="1"/>
    <n v="2019"/>
    <m/>
    <x v="23"/>
    <m/>
    <n v="1"/>
    <s v="2019-1"/>
    <n v="2"/>
    <s v="Weekdays"/>
    <d v="1900-01-02T00:00:00"/>
  </r>
  <r>
    <s v="866-05-7563"/>
    <x v="2"/>
    <s v="Mandalay"/>
    <x v="0"/>
    <x v="0"/>
    <x v="1"/>
    <n v="81.400000000000006"/>
    <n v="3"/>
    <n v="12.21"/>
    <x v="244"/>
    <x v="57"/>
    <d v="1899-12-30T19:43:00"/>
    <x v="1"/>
    <n v="244.2"/>
    <n v="4.7619047620000003"/>
    <n v="12.21"/>
    <n v="4.8"/>
    <n v="12.210000000000036"/>
    <n v="1024.6632000000031"/>
    <b v="0"/>
    <b v="0"/>
    <s v="Low Value"/>
    <s v="Value not found"/>
    <n v="9"/>
    <n v="2"/>
    <n v="2019"/>
    <m/>
    <x v="23"/>
    <m/>
    <n v="6"/>
    <s v="2019-6"/>
    <n v="6"/>
    <s v="Weekends"/>
    <d v="1900-01-06T00:00:00"/>
  </r>
  <r>
    <s v="604-70-6476"/>
    <x v="0"/>
    <s v="Yangon"/>
    <x v="0"/>
    <x v="1"/>
    <x v="5"/>
    <n v="17.940000000000001"/>
    <n v="5"/>
    <n v="4.4850000000000003"/>
    <x v="245"/>
    <x v="54"/>
    <d v="1899-12-30T14:04:00"/>
    <x v="0"/>
    <n v="89.7"/>
    <n v="4.7619047620000003"/>
    <n v="4.4850000000000003"/>
    <n v="6.8"/>
    <n v="4.4849999999999994"/>
    <n v="376.38119999999998"/>
    <b v="0"/>
    <b v="1"/>
    <s v="Low Value"/>
    <s v="Value not found"/>
    <n v="23"/>
    <n v="1"/>
    <n v="2019"/>
    <m/>
    <x v="23"/>
    <m/>
    <n v="4"/>
    <s v="2019-4"/>
    <n v="3"/>
    <s v="Weekdays"/>
    <d v="1900-01-03T00:00:00"/>
  </r>
  <r>
    <s v="799-71-1548"/>
    <x v="0"/>
    <s v="Yangon"/>
    <x v="0"/>
    <x v="1"/>
    <x v="1"/>
    <n v="77.72"/>
    <n v="4"/>
    <n v="15.544"/>
    <x v="246"/>
    <x v="27"/>
    <d v="1899-12-30T16:11:00"/>
    <x v="2"/>
    <n v="310.88"/>
    <n v="4.7619047620000003"/>
    <n v="15.544"/>
    <n v="8.8000000000000007"/>
    <n v="15.543999999999983"/>
    <n v="1304.4524799999986"/>
    <b v="0"/>
    <b v="1"/>
    <s v="High Value"/>
    <n v="7.7720000000000002"/>
    <n v="7"/>
    <n v="1"/>
    <n v="2019"/>
    <m/>
    <x v="23"/>
    <m/>
    <n v="2"/>
    <s v="2019-2"/>
    <n v="1"/>
    <s v="Weekdays"/>
    <d v="1900-01-01T00:00:00"/>
  </r>
  <r>
    <s v="785-13-7708"/>
    <x v="2"/>
    <s v="Mandalay"/>
    <x v="1"/>
    <x v="1"/>
    <x v="4"/>
    <n v="73.06"/>
    <n v="7"/>
    <n v="25.571000000000002"/>
    <x v="247"/>
    <x v="78"/>
    <d v="1899-12-30T19:06:00"/>
    <x v="2"/>
    <n v="511.42"/>
    <n v="4.7619047620000003"/>
    <n v="25.571000000000002"/>
    <n v="4.2"/>
    <n v="25.57099999999997"/>
    <n v="2145.9183199999975"/>
    <b v="0"/>
    <b v="0"/>
    <s v="Low Value"/>
    <s v="Value not found"/>
    <n v="14"/>
    <n v="1"/>
    <n v="2019"/>
    <m/>
    <x v="23"/>
    <m/>
    <n v="3"/>
    <s v="2019-3"/>
    <n v="1"/>
    <s v="Weekdays"/>
    <d v="1900-01-01T00:00:00"/>
  </r>
  <r>
    <s v="845-51-0542"/>
    <x v="2"/>
    <s v="Mandalay"/>
    <x v="0"/>
    <x v="1"/>
    <x v="4"/>
    <n v="46.55"/>
    <n v="9"/>
    <n v="20.947500000000002"/>
    <x v="248"/>
    <x v="30"/>
    <d v="1899-12-30T15:34:00"/>
    <x v="0"/>
    <n v="418.95"/>
    <n v="4.7619047620000003"/>
    <n v="20.947500000000002"/>
    <n v="6.4"/>
    <n v="20.947499999999991"/>
    <n v="1757.9141999999993"/>
    <b v="0"/>
    <b v="1"/>
    <s v="Low Value"/>
    <s v="Value not found"/>
    <n v="2"/>
    <n v="2"/>
    <n v="2019"/>
    <m/>
    <x v="23"/>
    <m/>
    <n v="5"/>
    <s v="2019-5"/>
    <n v="6"/>
    <s v="Weekends"/>
    <d v="1900-01-06T00:00:00"/>
  </r>
  <r>
    <s v="662-47-5456"/>
    <x v="1"/>
    <s v="Naypyitaw"/>
    <x v="0"/>
    <x v="1"/>
    <x v="5"/>
    <n v="35.19"/>
    <n v="10"/>
    <n v="17.594999999999999"/>
    <x v="249"/>
    <x v="85"/>
    <d v="1899-12-30T19:06:00"/>
    <x v="2"/>
    <n v="351.9"/>
    <n v="4.7619047620000003"/>
    <n v="17.594999999999999"/>
    <n v="8.4"/>
    <n v="17.595000000000027"/>
    <n v="1476.5724000000023"/>
    <b v="1"/>
    <b v="1"/>
    <s v="High Value"/>
    <n v="3.5190000000000001"/>
    <n v="17"/>
    <n v="3"/>
    <n v="2019"/>
    <m/>
    <x v="23"/>
    <m/>
    <n v="11"/>
    <s v="2019-11"/>
    <n v="7"/>
    <s v="Weekends"/>
    <d v="1899-12-31T00:00:00"/>
  </r>
  <r>
    <s v="883-17-4236"/>
    <x v="1"/>
    <s v="Naypyitaw"/>
    <x v="1"/>
    <x v="0"/>
    <x v="3"/>
    <n v="14.39"/>
    <n v="2"/>
    <n v="1.4390000000000001"/>
    <x v="250"/>
    <x v="22"/>
    <d v="1899-12-30T19:44:00"/>
    <x v="2"/>
    <n v="28.78"/>
    <n v="4.7619047620000003"/>
    <n v="1.4390000000000001"/>
    <n v="7.2"/>
    <n v="1.4390000000000001"/>
    <n v="120.76088"/>
    <b v="0"/>
    <b v="1"/>
    <s v="Low Value"/>
    <n v="1.4390000000000001"/>
    <n v="2"/>
    <n v="3"/>
    <n v="2019"/>
    <m/>
    <x v="23"/>
    <m/>
    <n v="9"/>
    <s v="2019-9"/>
    <n v="6"/>
    <s v="Weekends"/>
    <d v="1900-01-06T00:00:00"/>
  </r>
  <r>
    <s v="290-68-2984"/>
    <x v="0"/>
    <s v="Yangon"/>
    <x v="1"/>
    <x v="1"/>
    <x v="2"/>
    <n v="23.75"/>
    <n v="4"/>
    <n v="4.75"/>
    <x v="251"/>
    <x v="32"/>
    <d v="1899-12-30T11:22:00"/>
    <x v="1"/>
    <n v="95"/>
    <n v="4.7619047620000003"/>
    <n v="4.75"/>
    <n v="5.2"/>
    <n v="4.75"/>
    <n v="398.62"/>
    <b v="0"/>
    <b v="0"/>
    <s v="Low Value"/>
    <s v="Value not found"/>
    <n v="16"/>
    <n v="3"/>
    <n v="2019"/>
    <m/>
    <x v="23"/>
    <m/>
    <n v="11"/>
    <s v="2019-11"/>
    <n v="6"/>
    <s v="Weekends"/>
    <d v="1900-01-06T00:00:00"/>
  </r>
  <r>
    <s v="704-11-6354"/>
    <x v="0"/>
    <s v="Yangon"/>
    <x v="0"/>
    <x v="1"/>
    <x v="2"/>
    <n v="58.9"/>
    <n v="8"/>
    <n v="23.56"/>
    <x v="252"/>
    <x v="47"/>
    <d v="1899-12-30T11:23:00"/>
    <x v="1"/>
    <n v="471.2"/>
    <n v="4.7619047620000003"/>
    <n v="23.56"/>
    <n v="8.9"/>
    <n v="23.560000000000002"/>
    <n v="1977.1552000000001"/>
    <b v="1"/>
    <b v="1"/>
    <s v="High Value"/>
    <n v="5.8900000000000006"/>
    <n v="6"/>
    <n v="1"/>
    <n v="2019"/>
    <m/>
    <x v="23"/>
    <m/>
    <n v="1"/>
    <s v="2019-1"/>
    <n v="7"/>
    <s v="Weekends"/>
    <d v="1899-12-31T00:00:00"/>
  </r>
  <r>
    <s v="110-48-7033"/>
    <x v="2"/>
    <s v="Mandalay"/>
    <x v="0"/>
    <x v="1"/>
    <x v="5"/>
    <n v="32.619999999999997"/>
    <n v="4"/>
    <n v="6.524"/>
    <x v="253"/>
    <x v="71"/>
    <d v="1899-12-30T14:12:00"/>
    <x v="1"/>
    <n v="130.47999999999999"/>
    <n v="4.7619047620000003"/>
    <n v="6.524"/>
    <n v="9"/>
    <n v="6.5240000000000009"/>
    <n v="547.49408000000005"/>
    <b v="0"/>
    <b v="1"/>
    <s v="High Value"/>
    <n v="3.262"/>
    <n v="29"/>
    <n v="1"/>
    <n v="2019"/>
    <m/>
    <x v="23"/>
    <m/>
    <n v="5"/>
    <s v="2019-5"/>
    <n v="2"/>
    <s v="Weekdays"/>
    <d v="1900-01-02T00:00:00"/>
  </r>
  <r>
    <s v="366-93-0948"/>
    <x v="0"/>
    <s v="Yangon"/>
    <x v="0"/>
    <x v="1"/>
    <x v="1"/>
    <n v="66.349999999999994"/>
    <n v="1"/>
    <n v="3.3174999999999999"/>
    <x v="254"/>
    <x v="82"/>
    <d v="1899-12-30T10:46:00"/>
    <x v="2"/>
    <n v="66.349999999999994"/>
    <n v="4.7619047620000003"/>
    <n v="3.3174999999999999"/>
    <n v="9.6999999999999993"/>
    <n v="3.3175000000000097"/>
    <n v="278.40460000000081"/>
    <b v="0"/>
    <b v="1"/>
    <s v="High Value"/>
    <n v="6.6349999999999998"/>
    <n v="31"/>
    <n v="1"/>
    <n v="2019"/>
    <m/>
    <x v="23"/>
    <m/>
    <n v="5"/>
    <s v="2019-5"/>
    <n v="4"/>
    <s v="Weekdays"/>
    <d v="1900-01-04T00:00:00"/>
  </r>
  <r>
    <s v="729-09-9681"/>
    <x v="0"/>
    <s v="Yangon"/>
    <x v="0"/>
    <x v="1"/>
    <x v="2"/>
    <n v="25.91"/>
    <n v="6"/>
    <n v="7.7729999999999997"/>
    <x v="255"/>
    <x v="63"/>
    <d v="1899-12-30T10:16:00"/>
    <x v="0"/>
    <n v="155.46"/>
    <n v="4.7619047620000003"/>
    <n v="7.7729999999999997"/>
    <n v="8.6999999999999993"/>
    <n v="7.7729999999999961"/>
    <n v="652.31015999999966"/>
    <b v="0"/>
    <b v="1"/>
    <s v="High Value"/>
    <n v="2.5910000000000002"/>
    <n v="5"/>
    <n v="2"/>
    <n v="2019"/>
    <m/>
    <x v="23"/>
    <m/>
    <n v="6"/>
    <s v="2019-6"/>
    <n v="2"/>
    <s v="Weekdays"/>
    <d v="1900-01-02T00:00:00"/>
  </r>
  <r>
    <s v="151-16-1484"/>
    <x v="0"/>
    <s v="Yangon"/>
    <x v="0"/>
    <x v="1"/>
    <x v="1"/>
    <n v="32.25"/>
    <n v="4"/>
    <n v="6.45"/>
    <x v="256"/>
    <x v="77"/>
    <d v="1899-12-30T12:38:00"/>
    <x v="0"/>
    <n v="129"/>
    <n v="4.7619047620000003"/>
    <n v="6.45"/>
    <n v="6.5"/>
    <n v="6.4499999999999886"/>
    <n v="541.28399999999908"/>
    <b v="0"/>
    <b v="1"/>
    <s v="Low Value"/>
    <s v="Value not found"/>
    <n v="13"/>
    <n v="2"/>
    <n v="2019"/>
    <m/>
    <x v="23"/>
    <m/>
    <n v="7"/>
    <s v="2019-7"/>
    <n v="3"/>
    <s v="Weekdays"/>
    <d v="1900-01-03T00:00:00"/>
  </r>
  <r>
    <s v="380-94-4661"/>
    <x v="1"/>
    <s v="Naypyitaw"/>
    <x v="0"/>
    <x v="1"/>
    <x v="1"/>
    <n v="65.94"/>
    <n v="4"/>
    <n v="13.188000000000001"/>
    <x v="257"/>
    <x v="13"/>
    <d v="1899-12-30T13:05:00"/>
    <x v="2"/>
    <n v="263.76"/>
    <n v="4.7619047620000003"/>
    <n v="13.188000000000001"/>
    <n v="6.9"/>
    <n v="13.187999999999988"/>
    <n v="1106.736959999999"/>
    <b v="0"/>
    <b v="1"/>
    <s v="Low Value"/>
    <s v="Value not found"/>
    <n v="7"/>
    <n v="2"/>
    <n v="2019"/>
    <m/>
    <x v="23"/>
    <m/>
    <n v="6"/>
    <s v="2019-6"/>
    <n v="4"/>
    <s v="Weekdays"/>
    <d v="1900-01-04T00:00:00"/>
  </r>
  <r>
    <s v="850-41-9669"/>
    <x v="0"/>
    <s v="Yangon"/>
    <x v="1"/>
    <x v="0"/>
    <x v="1"/>
    <n v="75.06"/>
    <n v="9"/>
    <n v="33.777000000000001"/>
    <x v="258"/>
    <x v="35"/>
    <d v="1899-12-30T13:25:00"/>
    <x v="0"/>
    <n v="675.54"/>
    <n v="4.7619047620000003"/>
    <n v="33.777000000000001"/>
    <n v="6.2"/>
    <n v="33.777000000000044"/>
    <n v="2834.5658400000038"/>
    <b v="0"/>
    <b v="1"/>
    <s v="Low Value"/>
    <s v="Value not found"/>
    <n v="19"/>
    <n v="3"/>
    <n v="2019"/>
    <m/>
    <x v="23"/>
    <m/>
    <n v="12"/>
    <s v="2019-12"/>
    <n v="2"/>
    <s v="Weekdays"/>
    <d v="1900-01-02T00:00:00"/>
  </r>
  <r>
    <s v="821-07-3596"/>
    <x v="1"/>
    <s v="Naypyitaw"/>
    <x v="1"/>
    <x v="0"/>
    <x v="5"/>
    <n v="16.45"/>
    <n v="4"/>
    <n v="3.29"/>
    <x v="259"/>
    <x v="37"/>
    <d v="1899-12-30T14:53:00"/>
    <x v="0"/>
    <n v="65.8"/>
    <n v="4.7619047620000003"/>
    <n v="3.29"/>
    <n v="5.6"/>
    <n v="3.2900000000000063"/>
    <n v="276.09680000000054"/>
    <b v="0"/>
    <b v="0"/>
    <s v="Low Value"/>
    <s v="Value not found"/>
    <n v="7"/>
    <n v="3"/>
    <n v="2019"/>
    <m/>
    <x v="23"/>
    <m/>
    <n v="10"/>
    <s v="2019-10"/>
    <n v="4"/>
    <s v="Weekdays"/>
    <d v="1900-01-04T00:00:00"/>
  </r>
  <r>
    <s v="655-85-5130"/>
    <x v="2"/>
    <s v="Mandalay"/>
    <x v="0"/>
    <x v="0"/>
    <x v="5"/>
    <n v="38.299999999999997"/>
    <n v="4"/>
    <n v="7.66"/>
    <x v="260"/>
    <x v="45"/>
    <d v="1899-12-30T19:22:00"/>
    <x v="1"/>
    <n v="153.19999999999999"/>
    <n v="4.7619047620000003"/>
    <n v="7.66"/>
    <n v="5.7"/>
    <n v="7.660000000000025"/>
    <n v="642.82720000000211"/>
    <b v="0"/>
    <b v="0"/>
    <s v="Low Value"/>
    <s v="Value not found"/>
    <n v="13"/>
    <n v="3"/>
    <n v="2019"/>
    <m/>
    <x v="23"/>
    <m/>
    <n v="11"/>
    <s v="2019-11"/>
    <n v="3"/>
    <s v="Weekdays"/>
    <d v="1900-01-03T00:00:00"/>
  </r>
  <r>
    <s v="447-15-7839"/>
    <x v="0"/>
    <s v="Yangon"/>
    <x v="0"/>
    <x v="0"/>
    <x v="3"/>
    <n v="22.24"/>
    <n v="10"/>
    <n v="11.12"/>
    <x v="261"/>
    <x v="57"/>
    <d v="1899-12-30T11:00:00"/>
    <x v="1"/>
    <n v="222.4"/>
    <n v="4.7619047620000003"/>
    <n v="11.12"/>
    <n v="4.2"/>
    <n v="11.120000000000005"/>
    <n v="933.19040000000041"/>
    <b v="0"/>
    <b v="0"/>
    <s v="Low Value"/>
    <s v="Value not found"/>
    <n v="9"/>
    <n v="2"/>
    <n v="2019"/>
    <m/>
    <x v="23"/>
    <m/>
    <n v="6"/>
    <s v="2019-6"/>
    <n v="6"/>
    <s v="Weekends"/>
    <d v="1900-01-06T00:00:00"/>
  </r>
  <r>
    <s v="154-74-7179"/>
    <x v="2"/>
    <s v="Mandalay"/>
    <x v="1"/>
    <x v="1"/>
    <x v="3"/>
    <n v="54.45"/>
    <n v="1"/>
    <n v="2.7225000000000001"/>
    <x v="262"/>
    <x v="84"/>
    <d v="1899-12-30T19:24:00"/>
    <x v="0"/>
    <n v="54.45"/>
    <n v="4.7619047620000003"/>
    <n v="2.7225000000000001"/>
    <n v="7.9"/>
    <n v="2.7224999999999966"/>
    <n v="228.47219999999973"/>
    <b v="0"/>
    <b v="1"/>
    <s v="High Value"/>
    <n v="5.4450000000000003"/>
    <n v="26"/>
    <n v="2"/>
    <n v="2019"/>
    <m/>
    <x v="23"/>
    <m/>
    <n v="9"/>
    <s v="2019-9"/>
    <n v="2"/>
    <s v="Weekdays"/>
    <d v="1900-01-02T00:00:00"/>
  </r>
  <r>
    <s v="253-12-6086"/>
    <x v="0"/>
    <s v="Yangon"/>
    <x v="0"/>
    <x v="0"/>
    <x v="3"/>
    <n v="98.4"/>
    <n v="7"/>
    <n v="34.44"/>
    <x v="263"/>
    <x v="41"/>
    <d v="1899-12-30T12:43:00"/>
    <x v="2"/>
    <n v="688.8"/>
    <n v="4.7619047620000003"/>
    <n v="34.44"/>
    <n v="8.6999999999999993"/>
    <n v="34.440000000000055"/>
    <n v="2890.2048000000045"/>
    <b v="0"/>
    <b v="1"/>
    <s v="High Value"/>
    <n v="9.8400000000000016"/>
    <n v="12"/>
    <n v="3"/>
    <n v="2019"/>
    <m/>
    <x v="23"/>
    <m/>
    <n v="11"/>
    <s v="2019-11"/>
    <n v="2"/>
    <s v="Weekdays"/>
    <d v="1900-01-02T00:00:00"/>
  </r>
  <r>
    <s v="808-65-0703"/>
    <x v="1"/>
    <s v="Naypyitaw"/>
    <x v="1"/>
    <x v="1"/>
    <x v="2"/>
    <n v="35.47"/>
    <n v="4"/>
    <n v="7.0940000000000003"/>
    <x v="264"/>
    <x v="86"/>
    <d v="1899-12-30T17:22:00"/>
    <x v="2"/>
    <n v="141.88"/>
    <n v="4.7619047620000003"/>
    <n v="7.0940000000000003"/>
    <n v="6.9"/>
    <n v="7.0939999999999941"/>
    <n v="595.32847999999956"/>
    <b v="0"/>
    <b v="1"/>
    <s v="Low Value"/>
    <s v="Value not found"/>
    <n v="14"/>
    <n v="3"/>
    <n v="2019"/>
    <m/>
    <x v="23"/>
    <m/>
    <n v="11"/>
    <s v="2019-11"/>
    <n v="4"/>
    <s v="Weekdays"/>
    <d v="1900-01-04T00:00:00"/>
  </r>
  <r>
    <s v="571-94-0759"/>
    <x v="2"/>
    <s v="Mandalay"/>
    <x v="0"/>
    <x v="0"/>
    <x v="4"/>
    <n v="74.599999999999994"/>
    <n v="10"/>
    <n v="37.299999999999997"/>
    <x v="265"/>
    <x v="66"/>
    <d v="1899-12-30T20:55:00"/>
    <x v="1"/>
    <n v="746"/>
    <n v="4.7619047620000003"/>
    <n v="37.299999999999997"/>
    <n v="9.5"/>
    <n v="37.299999999999955"/>
    <n v="3130.2159999999963"/>
    <b v="1"/>
    <b v="1"/>
    <s v="High Value"/>
    <n v="7.46"/>
    <n v="8"/>
    <n v="1"/>
    <n v="2019"/>
    <m/>
    <x v="23"/>
    <m/>
    <n v="2"/>
    <s v="2019-2"/>
    <n v="2"/>
    <s v="Weekdays"/>
    <d v="1900-01-02T00:00:00"/>
  </r>
  <r>
    <s v="144-51-6085"/>
    <x v="0"/>
    <s v="Yangon"/>
    <x v="0"/>
    <x v="1"/>
    <x v="2"/>
    <n v="70.739999999999995"/>
    <n v="4"/>
    <n v="14.148"/>
    <x v="266"/>
    <x v="0"/>
    <d v="1899-12-30T16:05:00"/>
    <x v="2"/>
    <n v="282.95999999999998"/>
    <n v="4.7619047620000003"/>
    <n v="14.148"/>
    <n v="4.4000000000000004"/>
    <n v="14.148000000000025"/>
    <n v="1187.3001600000021"/>
    <b v="0"/>
    <b v="0"/>
    <s v="Low Value"/>
    <s v="Value not found"/>
    <n v="5"/>
    <n v="1"/>
    <n v="2019"/>
    <m/>
    <x v="23"/>
    <m/>
    <n v="1"/>
    <s v="2019-1"/>
    <n v="6"/>
    <s v="Weekends"/>
    <d v="1900-01-06T00:00:00"/>
  </r>
  <r>
    <s v="731-14-2199"/>
    <x v="0"/>
    <s v="Yangon"/>
    <x v="0"/>
    <x v="0"/>
    <x v="2"/>
    <n v="35.54"/>
    <n v="10"/>
    <n v="17.77"/>
    <x v="267"/>
    <x v="72"/>
    <d v="1899-12-30T13:34:00"/>
    <x v="0"/>
    <n v="355.4"/>
    <n v="4.7619047620000003"/>
    <n v="17.77"/>
    <n v="7"/>
    <n v="17.770000000000039"/>
    <n v="1491.2584000000033"/>
    <b v="0"/>
    <b v="1"/>
    <s v="Low Value"/>
    <n v="3.5540000000000003"/>
    <n v="4"/>
    <n v="1"/>
    <n v="2019"/>
    <m/>
    <x v="23"/>
    <m/>
    <n v="1"/>
    <s v="2019-1"/>
    <n v="5"/>
    <s v="Weekdays"/>
    <d v="1900-01-05T00:00:00"/>
  </r>
  <r>
    <s v="783-09-1637"/>
    <x v="2"/>
    <s v="Mandalay"/>
    <x v="1"/>
    <x v="0"/>
    <x v="3"/>
    <n v="67.430000000000007"/>
    <n v="5"/>
    <n v="16.857500000000002"/>
    <x v="268"/>
    <x v="43"/>
    <d v="1899-12-30T18:13:00"/>
    <x v="0"/>
    <n v="337.15"/>
    <n v="4.7619047620000003"/>
    <n v="16.857500000000002"/>
    <n v="6.3"/>
    <n v="16.857500000000016"/>
    <n v="1414.6814000000013"/>
    <b v="0"/>
    <b v="1"/>
    <s v="Low Value"/>
    <s v="Value not found"/>
    <n v="6"/>
    <n v="3"/>
    <n v="2019"/>
    <m/>
    <x v="23"/>
    <m/>
    <n v="10"/>
    <s v="2019-10"/>
    <n v="3"/>
    <s v="Weekdays"/>
    <d v="1900-01-03T00:00:00"/>
  </r>
  <r>
    <s v="687-15-1097"/>
    <x v="1"/>
    <s v="Naypyitaw"/>
    <x v="0"/>
    <x v="0"/>
    <x v="0"/>
    <n v="21.12"/>
    <n v="2"/>
    <n v="2.1120000000000001"/>
    <x v="269"/>
    <x v="75"/>
    <d v="1899-12-30T19:17:00"/>
    <x v="1"/>
    <n v="42.24"/>
    <n v="4.7619047620000003"/>
    <n v="2.1120000000000001"/>
    <n v="9.6999999999999993"/>
    <n v="2.1119999999999948"/>
    <n v="177.23903999999956"/>
    <b v="0"/>
    <b v="1"/>
    <s v="High Value"/>
    <n v="2.1120000000000001"/>
    <n v="3"/>
    <n v="1"/>
    <n v="2019"/>
    <m/>
    <x v="23"/>
    <m/>
    <n v="1"/>
    <s v="2019-1"/>
    <n v="4"/>
    <s v="Weekdays"/>
    <d v="1900-01-04T00:00:00"/>
  </r>
  <r>
    <s v="126-54-1082"/>
    <x v="0"/>
    <s v="Yangon"/>
    <x v="0"/>
    <x v="0"/>
    <x v="2"/>
    <n v="21.54"/>
    <n v="9"/>
    <n v="9.6929999999999996"/>
    <x v="270"/>
    <x v="27"/>
    <d v="1899-12-30T11:44:00"/>
    <x v="2"/>
    <n v="193.86"/>
    <n v="4.7619047620000003"/>
    <n v="9.6929999999999996"/>
    <n v="8.8000000000000007"/>
    <n v="9.6929999999999836"/>
    <n v="813.43655999999862"/>
    <b v="1"/>
    <b v="1"/>
    <s v="High Value"/>
    <n v="2.1539999999999999"/>
    <n v="7"/>
    <n v="1"/>
    <n v="2019"/>
    <m/>
    <x v="23"/>
    <m/>
    <n v="2"/>
    <s v="2019-2"/>
    <n v="1"/>
    <s v="Weekdays"/>
    <d v="1900-01-01T00:00:00"/>
  </r>
  <r>
    <s v="633-91-1052"/>
    <x v="0"/>
    <s v="Yangon"/>
    <x v="1"/>
    <x v="0"/>
    <x v="2"/>
    <n v="12.03"/>
    <n v="2"/>
    <n v="1.2030000000000001"/>
    <x v="271"/>
    <x v="3"/>
    <d v="1899-12-30T15:51:00"/>
    <x v="1"/>
    <n v="24.06"/>
    <n v="4.7619047620000003"/>
    <n v="1.2030000000000001"/>
    <n v="5.0999999999999996"/>
    <n v="1.203000000000003"/>
    <n v="100.95576000000025"/>
    <b v="0"/>
    <b v="0"/>
    <s v="Low Value"/>
    <s v="Value not found"/>
    <n v="27"/>
    <n v="1"/>
    <n v="2019"/>
    <m/>
    <x v="23"/>
    <m/>
    <n v="4"/>
    <s v="2019-4"/>
    <n v="7"/>
    <s v="Weekends"/>
    <d v="1899-12-31T00:00:00"/>
  </r>
  <r>
    <s v="477-24-6490"/>
    <x v="2"/>
    <s v="Mandalay"/>
    <x v="1"/>
    <x v="0"/>
    <x v="0"/>
    <n v="99.71"/>
    <n v="6"/>
    <n v="29.913"/>
    <x v="272"/>
    <x v="84"/>
    <d v="1899-12-30T16:52:00"/>
    <x v="0"/>
    <n v="598.26"/>
    <n v="4.7619047620000003"/>
    <n v="29.913"/>
    <n v="7.9"/>
    <n v="29.913000000000011"/>
    <n v="2510.298960000001"/>
    <b v="0"/>
    <b v="1"/>
    <s v="High Value"/>
    <n v="9.9710000000000001"/>
    <n v="26"/>
    <n v="2"/>
    <n v="2019"/>
    <m/>
    <x v="23"/>
    <m/>
    <n v="9"/>
    <s v="2019-9"/>
    <n v="2"/>
    <s v="Weekdays"/>
    <d v="1900-01-02T00:00:00"/>
  </r>
  <r>
    <s v="566-19-5475"/>
    <x v="2"/>
    <s v="Mandalay"/>
    <x v="1"/>
    <x v="1"/>
    <x v="5"/>
    <n v="47.97"/>
    <n v="7"/>
    <n v="16.7895"/>
    <x v="273"/>
    <x v="27"/>
    <d v="1899-12-30T20:52:00"/>
    <x v="1"/>
    <n v="335.79"/>
    <n v="4.7619047620000003"/>
    <n v="16.7895"/>
    <n v="6.2"/>
    <n v="16.789499999999975"/>
    <n v="1408.974839999998"/>
    <b v="0"/>
    <b v="0"/>
    <s v="Low Value"/>
    <s v="Value not found"/>
    <n v="7"/>
    <n v="1"/>
    <n v="2019"/>
    <m/>
    <x v="23"/>
    <m/>
    <n v="2"/>
    <s v="2019-2"/>
    <n v="1"/>
    <s v="Weekdays"/>
    <d v="1900-01-01T00:00:00"/>
  </r>
  <r>
    <s v="526-86-8552"/>
    <x v="1"/>
    <s v="Naypyitaw"/>
    <x v="0"/>
    <x v="0"/>
    <x v="2"/>
    <n v="21.82"/>
    <n v="10"/>
    <n v="10.91"/>
    <x v="274"/>
    <x v="27"/>
    <d v="1899-12-30T17:36:00"/>
    <x v="1"/>
    <n v="218.2"/>
    <n v="4.7619047620000003"/>
    <n v="10.91"/>
    <n v="7.1"/>
    <n v="10.910000000000025"/>
    <n v="915.56720000000212"/>
    <b v="0"/>
    <b v="1"/>
    <s v="Low Value"/>
    <n v="2.1819999999999999"/>
    <n v="7"/>
    <n v="1"/>
    <n v="2019"/>
    <m/>
    <x v="23"/>
    <m/>
    <n v="2"/>
    <s v="2019-2"/>
    <n v="1"/>
    <s v="Weekdays"/>
    <d v="1900-01-01T00:00:00"/>
  </r>
  <r>
    <s v="376-56-3573"/>
    <x v="1"/>
    <s v="Naypyitaw"/>
    <x v="1"/>
    <x v="0"/>
    <x v="5"/>
    <n v="95.42"/>
    <n v="4"/>
    <n v="19.084"/>
    <x v="275"/>
    <x v="30"/>
    <d v="1899-12-30T13:23:00"/>
    <x v="0"/>
    <n v="381.68"/>
    <n v="4.7619047620000003"/>
    <n v="19.084"/>
    <n v="6.4"/>
    <n v="19.084000000000003"/>
    <n v="1601.5292800000002"/>
    <b v="0"/>
    <b v="1"/>
    <s v="Low Value"/>
    <s v="Value not found"/>
    <n v="2"/>
    <n v="2"/>
    <n v="2019"/>
    <m/>
    <x v="23"/>
    <m/>
    <n v="5"/>
    <s v="2019-5"/>
    <n v="6"/>
    <s v="Weekends"/>
    <d v="1900-01-06T00:00:00"/>
  </r>
  <r>
    <s v="537-72-0426"/>
    <x v="1"/>
    <s v="Naypyitaw"/>
    <x v="0"/>
    <x v="1"/>
    <x v="5"/>
    <n v="70.989999999999995"/>
    <n v="10"/>
    <n v="35.494999999999997"/>
    <x v="276"/>
    <x v="80"/>
    <d v="1899-12-30T16:28:00"/>
    <x v="1"/>
    <n v="709.9"/>
    <n v="4.7619047620000003"/>
    <n v="35.494999999999997"/>
    <n v="5.7"/>
    <n v="35.495000000000005"/>
    <n v="2978.7404000000006"/>
    <b v="0"/>
    <b v="1"/>
    <s v="Low Value"/>
    <s v="Value not found"/>
    <n v="20"/>
    <n v="3"/>
    <n v="2019"/>
    <m/>
    <x v="23"/>
    <m/>
    <n v="12"/>
    <s v="2019-12"/>
    <n v="3"/>
    <s v="Weekdays"/>
    <d v="1900-01-03T00:00:00"/>
  </r>
  <r>
    <s v="828-61-5674"/>
    <x v="0"/>
    <s v="Yangon"/>
    <x v="0"/>
    <x v="1"/>
    <x v="3"/>
    <n v="44.02"/>
    <n v="10"/>
    <n v="22.01"/>
    <x v="277"/>
    <x v="80"/>
    <d v="1899-12-30T19:57:00"/>
    <x v="2"/>
    <n v="440.2"/>
    <n v="4.7619047620000003"/>
    <n v="22.01"/>
    <n v="9.6"/>
    <n v="22.009999999999991"/>
    <n v="1847.0791999999992"/>
    <b v="1"/>
    <b v="1"/>
    <s v="High Value"/>
    <n v="4.4020000000000001"/>
    <n v="20"/>
    <n v="3"/>
    <n v="2019"/>
    <m/>
    <x v="23"/>
    <m/>
    <n v="12"/>
    <s v="2019-12"/>
    <n v="3"/>
    <s v="Weekdays"/>
    <d v="1900-01-03T00:00:00"/>
  </r>
  <r>
    <s v="136-08-6195"/>
    <x v="0"/>
    <s v="Yangon"/>
    <x v="1"/>
    <x v="0"/>
    <x v="2"/>
    <n v="69.959999999999994"/>
    <n v="8"/>
    <n v="27.984000000000002"/>
    <x v="278"/>
    <x v="42"/>
    <d v="1899-12-30T17:01:00"/>
    <x v="2"/>
    <n v="559.67999999999995"/>
    <n v="4.7619047620000003"/>
    <n v="27.984000000000002"/>
    <n v="6.4"/>
    <n v="27.984000000000037"/>
    <n v="2348.4172800000033"/>
    <b v="0"/>
    <b v="1"/>
    <s v="Low Value"/>
    <s v="Value not found"/>
    <n v="15"/>
    <n v="2"/>
    <n v="2019"/>
    <m/>
    <x v="23"/>
    <m/>
    <n v="7"/>
    <s v="2019-7"/>
    <n v="5"/>
    <s v="Weekdays"/>
    <d v="1900-01-05T00:00:00"/>
  </r>
  <r>
    <s v="523-38-0215"/>
    <x v="1"/>
    <s v="Naypyitaw"/>
    <x v="1"/>
    <x v="1"/>
    <x v="2"/>
    <n v="37"/>
    <n v="1"/>
    <n v="1.85"/>
    <x v="279"/>
    <x v="43"/>
    <d v="1899-12-30T13:29:00"/>
    <x v="2"/>
    <n v="37"/>
    <n v="4.7619047620000003"/>
    <n v="1.85"/>
    <n v="7.9"/>
    <n v="1.8500000000000014"/>
    <n v="155.25200000000012"/>
    <b v="0"/>
    <b v="1"/>
    <s v="High Value"/>
    <n v="3.7"/>
    <n v="6"/>
    <n v="3"/>
    <n v="2019"/>
    <m/>
    <x v="23"/>
    <m/>
    <n v="10"/>
    <s v="2019-10"/>
    <n v="3"/>
    <s v="Weekdays"/>
    <d v="1900-01-03T00:00:00"/>
  </r>
  <r>
    <s v="490-29-1201"/>
    <x v="0"/>
    <s v="Yangon"/>
    <x v="1"/>
    <x v="0"/>
    <x v="3"/>
    <n v="15.34"/>
    <n v="1"/>
    <n v="0.76700000000000002"/>
    <x v="280"/>
    <x v="47"/>
    <d v="1899-12-30T11:09:00"/>
    <x v="1"/>
    <n v="15.34"/>
    <n v="4.7619047620000003"/>
    <n v="0.76700000000000002"/>
    <n v="6.5"/>
    <n v="0.76699999999999946"/>
    <n v="64.366639999999961"/>
    <b v="0"/>
    <b v="1"/>
    <s v="Low Value"/>
    <s v="Value not found"/>
    <n v="6"/>
    <n v="1"/>
    <n v="2019"/>
    <m/>
    <x v="23"/>
    <m/>
    <n v="1"/>
    <s v="2019-1"/>
    <n v="7"/>
    <s v="Weekends"/>
    <d v="1899-12-31T00:00:00"/>
  </r>
  <r>
    <s v="667-92-0055"/>
    <x v="0"/>
    <s v="Yangon"/>
    <x v="0"/>
    <x v="1"/>
    <x v="0"/>
    <n v="99.83"/>
    <n v="6"/>
    <n v="29.949000000000002"/>
    <x v="281"/>
    <x v="31"/>
    <d v="1899-12-30T15:02:00"/>
    <x v="0"/>
    <n v="598.98"/>
    <n v="4.7619047620000003"/>
    <n v="29.949000000000002"/>
    <n v="8.5"/>
    <n v="29.948999999999955"/>
    <n v="2513.3200799999963"/>
    <b v="0"/>
    <b v="1"/>
    <s v="High Value"/>
    <n v="9.9830000000000005"/>
    <n v="4"/>
    <n v="3"/>
    <n v="2019"/>
    <m/>
    <x v="23"/>
    <m/>
    <n v="10"/>
    <s v="2019-10"/>
    <n v="1"/>
    <s v="Weekdays"/>
    <d v="1900-01-01T00:00:00"/>
  </r>
  <r>
    <s v="565-17-3836"/>
    <x v="0"/>
    <s v="Yangon"/>
    <x v="0"/>
    <x v="0"/>
    <x v="0"/>
    <n v="47.67"/>
    <n v="4"/>
    <n v="9.5340000000000007"/>
    <x v="282"/>
    <x v="41"/>
    <d v="1899-12-30T14:21:00"/>
    <x v="1"/>
    <n v="190.68"/>
    <n v="4.7619047620000003"/>
    <n v="9.5340000000000007"/>
    <n v="9.1"/>
    <n v="9.5339999999999918"/>
    <n v="800.09327999999937"/>
    <b v="0"/>
    <b v="1"/>
    <s v="High Value"/>
    <n v="4.7670000000000003"/>
    <n v="12"/>
    <n v="3"/>
    <n v="2019"/>
    <m/>
    <x v="23"/>
    <m/>
    <n v="11"/>
    <s v="2019-11"/>
    <n v="2"/>
    <s v="Weekdays"/>
    <d v="1900-01-02T00:00:00"/>
  </r>
  <r>
    <s v="498-41-1961"/>
    <x v="2"/>
    <s v="Mandalay"/>
    <x v="1"/>
    <x v="1"/>
    <x v="0"/>
    <n v="66.680000000000007"/>
    <n v="5"/>
    <n v="16.670000000000002"/>
    <x v="283"/>
    <x v="9"/>
    <d v="1899-12-30T18:01:00"/>
    <x v="1"/>
    <n v="333.4"/>
    <n v="4.7619047620000003"/>
    <n v="16.670000000000002"/>
    <n v="7.6"/>
    <n v="16.670000000000016"/>
    <n v="1398.9464000000014"/>
    <b v="0"/>
    <b v="1"/>
    <s v="High Value"/>
    <n v="6.668000000000001"/>
    <n v="20"/>
    <n v="2"/>
    <n v="2019"/>
    <m/>
    <x v="23"/>
    <m/>
    <n v="8"/>
    <s v="2019-8"/>
    <n v="3"/>
    <s v="Weekdays"/>
    <d v="1900-01-03T00:00:00"/>
  </r>
  <r>
    <s v="593-95-4461"/>
    <x v="1"/>
    <s v="Naypyitaw"/>
    <x v="0"/>
    <x v="1"/>
    <x v="2"/>
    <n v="74.86"/>
    <n v="1"/>
    <n v="3.7429999999999999"/>
    <x v="284"/>
    <x v="62"/>
    <d v="1899-12-30T14:49:00"/>
    <x v="1"/>
    <n v="74.86"/>
    <n v="4.7619047620000003"/>
    <n v="3.7429999999999999"/>
    <n v="6.9"/>
    <n v="3.742999999999995"/>
    <n v="314.11255999999958"/>
    <b v="0"/>
    <b v="1"/>
    <s v="Low Value"/>
    <s v="Value not found"/>
    <n v="24"/>
    <n v="3"/>
    <n v="2019"/>
    <m/>
    <x v="23"/>
    <m/>
    <n v="12"/>
    <s v="2019-12"/>
    <n v="7"/>
    <s v="Weekends"/>
    <d v="1899-12-31T00:00:00"/>
  </r>
  <r>
    <s v="226-71-3580"/>
    <x v="1"/>
    <s v="Naypyitaw"/>
    <x v="1"/>
    <x v="0"/>
    <x v="3"/>
    <n v="23.75"/>
    <n v="9"/>
    <n v="10.6875"/>
    <x v="285"/>
    <x v="82"/>
    <d v="1899-12-30T12:02:00"/>
    <x v="1"/>
    <n v="213.75"/>
    <n v="4.7619047620000003"/>
    <n v="10.6875"/>
    <n v="9.5"/>
    <n v="10.6875"/>
    <n v="896.89499999999998"/>
    <b v="1"/>
    <b v="1"/>
    <s v="High Value"/>
    <n v="2.375"/>
    <n v="31"/>
    <n v="1"/>
    <n v="2019"/>
    <m/>
    <x v="23"/>
    <m/>
    <n v="5"/>
    <s v="2019-5"/>
    <n v="4"/>
    <s v="Weekdays"/>
    <d v="1900-01-04T00:00:00"/>
  </r>
  <r>
    <s v="283-79-9594"/>
    <x v="2"/>
    <s v="Mandalay"/>
    <x v="1"/>
    <x v="0"/>
    <x v="4"/>
    <n v="48.51"/>
    <n v="7"/>
    <n v="16.9785"/>
    <x v="286"/>
    <x v="25"/>
    <d v="1899-12-30T13:30:00"/>
    <x v="2"/>
    <n v="339.57"/>
    <n v="4.7619047620000003"/>
    <n v="16.9785"/>
    <n v="5.2"/>
    <n v="16.978499999999997"/>
    <n v="1424.8357199999998"/>
    <b v="0"/>
    <b v="0"/>
    <s v="Low Value"/>
    <s v="Value not found"/>
    <n v="25"/>
    <n v="1"/>
    <n v="2019"/>
    <m/>
    <x v="23"/>
    <m/>
    <n v="4"/>
    <s v="2019-4"/>
    <n v="5"/>
    <s v="Weekdays"/>
    <d v="1900-01-05T00:00:00"/>
  </r>
  <r>
    <s v="430-60-3493"/>
    <x v="0"/>
    <s v="Yangon"/>
    <x v="0"/>
    <x v="0"/>
    <x v="2"/>
    <n v="94.88"/>
    <n v="7"/>
    <n v="33.207999999999998"/>
    <x v="287"/>
    <x v="36"/>
    <d v="1899-12-30T14:38:00"/>
    <x v="1"/>
    <n v="664.16"/>
    <n v="4.7619047620000003"/>
    <n v="33.207999999999998"/>
    <n v="4.2"/>
    <n v="33.208000000000084"/>
    <n v="2786.8153600000069"/>
    <b v="0"/>
    <b v="1"/>
    <s v="Low Value"/>
    <s v="Value not found"/>
    <n v="3"/>
    <n v="2"/>
    <n v="2019"/>
    <m/>
    <x v="23"/>
    <m/>
    <n v="5"/>
    <s v="2019-5"/>
    <n v="7"/>
    <s v="Weekends"/>
    <d v="1899-12-31T00:00:00"/>
  </r>
  <r>
    <s v="139-20-0155"/>
    <x v="2"/>
    <s v="Mandalay"/>
    <x v="0"/>
    <x v="1"/>
    <x v="1"/>
    <n v="40.299999999999997"/>
    <n v="10"/>
    <n v="20.149999999999999"/>
    <x v="288"/>
    <x v="46"/>
    <d v="1899-12-30T17:37:00"/>
    <x v="2"/>
    <n v="403"/>
    <n v="4.7619047620000003"/>
    <n v="20.149999999999999"/>
    <n v="7"/>
    <n v="20.149999999999977"/>
    <n v="1690.9879999999982"/>
    <b v="0"/>
    <b v="1"/>
    <s v="Low Value"/>
    <n v="4.03"/>
    <n v="24"/>
    <n v="1"/>
    <n v="2019"/>
    <m/>
    <x v="23"/>
    <m/>
    <n v="4"/>
    <s v="2019-4"/>
    <n v="4"/>
    <s v="Weekdays"/>
    <d v="1900-01-04T00:00:00"/>
  </r>
  <r>
    <s v="558-80-4082"/>
    <x v="1"/>
    <s v="Naypyitaw"/>
    <x v="1"/>
    <x v="1"/>
    <x v="1"/>
    <n v="27.85"/>
    <n v="7"/>
    <n v="9.7475000000000005"/>
    <x v="289"/>
    <x v="86"/>
    <d v="1899-12-30T17:20:00"/>
    <x v="0"/>
    <n v="194.95"/>
    <n v="4.7619047620000003"/>
    <n v="9.7475000000000005"/>
    <n v="6"/>
    <n v="9.7475000000000023"/>
    <n v="818.01020000000017"/>
    <b v="0"/>
    <b v="0"/>
    <s v="Low Value"/>
    <s v="Value not found"/>
    <n v="14"/>
    <n v="3"/>
    <n v="2019"/>
    <m/>
    <x v="23"/>
    <m/>
    <n v="11"/>
    <s v="2019-11"/>
    <n v="4"/>
    <s v="Weekdays"/>
    <d v="1900-01-04T00:00:00"/>
  </r>
  <r>
    <s v="278-97-7759"/>
    <x v="0"/>
    <s v="Yangon"/>
    <x v="0"/>
    <x v="0"/>
    <x v="1"/>
    <n v="62.48"/>
    <n v="1"/>
    <n v="3.1240000000000001"/>
    <x v="290"/>
    <x v="67"/>
    <d v="1899-12-30T20:29:00"/>
    <x v="1"/>
    <n v="62.48"/>
    <n v="4.7619047620000003"/>
    <n v="3.1240000000000001"/>
    <n v="4.7"/>
    <n v="3.1240000000000023"/>
    <n v="262.16608000000019"/>
    <b v="0"/>
    <b v="0"/>
    <s v="Low Value"/>
    <s v="Value not found"/>
    <n v="18"/>
    <n v="2"/>
    <n v="2019"/>
    <m/>
    <x v="23"/>
    <m/>
    <n v="8"/>
    <s v="2019-8"/>
    <n v="1"/>
    <s v="Weekdays"/>
    <d v="1900-01-01T00:00:00"/>
  </r>
  <r>
    <s v="316-68-6352"/>
    <x v="0"/>
    <s v="Yangon"/>
    <x v="0"/>
    <x v="0"/>
    <x v="4"/>
    <n v="36.36"/>
    <n v="2"/>
    <n v="3.6360000000000001"/>
    <x v="291"/>
    <x v="18"/>
    <d v="1899-12-30T10:00:00"/>
    <x v="1"/>
    <n v="72.72"/>
    <n v="4.7619047620000003"/>
    <n v="3.6360000000000001"/>
    <n v="7.1"/>
    <n v="3.6359999999999957"/>
    <n v="305.13311999999962"/>
    <b v="0"/>
    <b v="1"/>
    <s v="Low Value"/>
    <n v="3.6360000000000001"/>
    <n v="21"/>
    <n v="1"/>
    <n v="2019"/>
    <m/>
    <x v="23"/>
    <m/>
    <n v="4"/>
    <s v="2019-4"/>
    <n v="1"/>
    <s v="Weekdays"/>
    <d v="1900-01-01T00:00:00"/>
  </r>
  <r>
    <s v="585-03-5943"/>
    <x v="2"/>
    <s v="Mandalay"/>
    <x v="1"/>
    <x v="1"/>
    <x v="0"/>
    <n v="18.11"/>
    <n v="10"/>
    <n v="9.0549999999999997"/>
    <x v="292"/>
    <x v="45"/>
    <d v="1899-12-30T11:46:00"/>
    <x v="0"/>
    <n v="181.1"/>
    <n v="4.7619047620000003"/>
    <n v="9.0549999999999997"/>
    <n v="5.9"/>
    <n v="9.0550000000000068"/>
    <n v="759.89560000000063"/>
    <b v="0"/>
    <b v="0"/>
    <s v="Low Value"/>
    <s v="Value not found"/>
    <n v="13"/>
    <n v="3"/>
    <n v="2019"/>
    <m/>
    <x v="23"/>
    <m/>
    <n v="11"/>
    <s v="2019-11"/>
    <n v="3"/>
    <s v="Weekdays"/>
    <d v="1900-01-03T00:00:00"/>
  </r>
  <r>
    <s v="211-05-0490"/>
    <x v="1"/>
    <s v="Naypyitaw"/>
    <x v="0"/>
    <x v="0"/>
    <x v="1"/>
    <n v="51.92"/>
    <n v="5"/>
    <n v="12.98"/>
    <x v="293"/>
    <x v="2"/>
    <d v="1899-12-30T13:42:00"/>
    <x v="1"/>
    <n v="259.60000000000002"/>
    <n v="4.7619047620000003"/>
    <n v="12.98"/>
    <n v="7.5"/>
    <n v="12.979999999999961"/>
    <n v="1089.2815999999968"/>
    <b v="0"/>
    <b v="1"/>
    <s v="High Value"/>
    <n v="5.1920000000000002"/>
    <n v="3"/>
    <n v="3"/>
    <n v="2019"/>
    <m/>
    <x v="23"/>
    <m/>
    <n v="9"/>
    <s v="2019-9"/>
    <n v="7"/>
    <s v="Weekends"/>
    <d v="1899-12-31T00:00:00"/>
  </r>
  <r>
    <s v="727-75-6477"/>
    <x v="1"/>
    <s v="Naypyitaw"/>
    <x v="1"/>
    <x v="1"/>
    <x v="1"/>
    <n v="28.84"/>
    <n v="4"/>
    <n v="5.7679999999999998"/>
    <x v="294"/>
    <x v="14"/>
    <d v="1899-12-30T14:44:00"/>
    <x v="1"/>
    <n v="115.36"/>
    <n v="4.7619047620000003"/>
    <n v="5.7679999999999998"/>
    <n v="6.4"/>
    <n v="5.7680000000000007"/>
    <n v="484.05056000000008"/>
    <b v="0"/>
    <b v="1"/>
    <s v="Low Value"/>
    <s v="Value not found"/>
    <n v="29"/>
    <n v="3"/>
    <n v="2019"/>
    <m/>
    <x v="23"/>
    <m/>
    <n v="13"/>
    <s v="2019-13"/>
    <n v="5"/>
    <s v="Weekdays"/>
    <d v="1900-01-05T00:00:00"/>
  </r>
  <r>
    <s v="744-02-5987"/>
    <x v="0"/>
    <s v="Yangon"/>
    <x v="0"/>
    <x v="1"/>
    <x v="2"/>
    <n v="78.38"/>
    <n v="6"/>
    <n v="23.513999999999999"/>
    <x v="295"/>
    <x v="8"/>
    <d v="1899-12-30T14:16:00"/>
    <x v="0"/>
    <n v="470.28"/>
    <n v="4.7619047620000003"/>
    <n v="23.513999999999999"/>
    <n v="5.8"/>
    <n v="23.51400000000001"/>
    <n v="1973.2948800000008"/>
    <b v="0"/>
    <b v="0"/>
    <s v="Low Value"/>
    <s v="Value not found"/>
    <n v="10"/>
    <n v="1"/>
    <n v="2019"/>
    <m/>
    <x v="23"/>
    <m/>
    <n v="2"/>
    <s v="2019-2"/>
    <n v="4"/>
    <s v="Weekdays"/>
    <d v="1900-01-04T00:00:00"/>
  </r>
  <r>
    <s v="307-83-9164"/>
    <x v="0"/>
    <s v="Yangon"/>
    <x v="0"/>
    <x v="1"/>
    <x v="2"/>
    <n v="60.01"/>
    <n v="4"/>
    <n v="12.002000000000001"/>
    <x v="296"/>
    <x v="25"/>
    <d v="1899-12-30T15:54:00"/>
    <x v="1"/>
    <n v="240.04"/>
    <n v="4.7619047620000003"/>
    <n v="12.002000000000001"/>
    <n v="4.5"/>
    <n v="12.00200000000001"/>
    <n v="1007.2078400000008"/>
    <b v="0"/>
    <b v="0"/>
    <s v="Low Value"/>
    <s v="Value not found"/>
    <n v="25"/>
    <n v="1"/>
    <n v="2019"/>
    <m/>
    <x v="23"/>
    <m/>
    <n v="4"/>
    <s v="2019-4"/>
    <n v="5"/>
    <s v="Weekdays"/>
    <d v="1900-01-05T00:00:00"/>
  </r>
  <r>
    <s v="779-06-0012"/>
    <x v="1"/>
    <s v="Naypyitaw"/>
    <x v="0"/>
    <x v="0"/>
    <x v="2"/>
    <n v="88.61"/>
    <n v="1"/>
    <n v="4.4305000000000003"/>
    <x v="297"/>
    <x v="64"/>
    <d v="1899-12-30T10:21:00"/>
    <x v="1"/>
    <n v="88.61"/>
    <n v="4.7619047620000003"/>
    <n v="4.4305000000000003"/>
    <n v="7.7"/>
    <n v="4.430499999999995"/>
    <n v="371.80755999999957"/>
    <b v="0"/>
    <b v="1"/>
    <s v="High Value"/>
    <n v="8.8610000000000007"/>
    <n v="19"/>
    <n v="1"/>
    <n v="2019"/>
    <m/>
    <x v="23"/>
    <m/>
    <n v="3"/>
    <s v="2019-3"/>
    <n v="6"/>
    <s v="Weekends"/>
    <d v="1900-01-06T00:00:00"/>
  </r>
  <r>
    <s v="446-47-6729"/>
    <x v="1"/>
    <s v="Naypyitaw"/>
    <x v="1"/>
    <x v="1"/>
    <x v="5"/>
    <n v="99.82"/>
    <n v="2"/>
    <n v="9.9819999999999993"/>
    <x v="298"/>
    <x v="56"/>
    <d v="1899-12-30T18:09:00"/>
    <x v="2"/>
    <n v="199.64"/>
    <n v="4.7619047620000003"/>
    <n v="9.9819999999999993"/>
    <n v="6.7"/>
    <n v="9.9820000000000277"/>
    <n v="837.68944000000238"/>
    <b v="0"/>
    <b v="1"/>
    <s v="Low Value"/>
    <s v="Value not found"/>
    <n v="2"/>
    <n v="1"/>
    <n v="2019"/>
    <m/>
    <x v="23"/>
    <m/>
    <n v="1"/>
    <s v="2019-1"/>
    <n v="3"/>
    <s v="Weekdays"/>
    <d v="1900-01-03T00:00:00"/>
  </r>
  <r>
    <s v="573-10-3877"/>
    <x v="2"/>
    <s v="Mandalay"/>
    <x v="0"/>
    <x v="1"/>
    <x v="0"/>
    <n v="39.01"/>
    <n v="1"/>
    <n v="1.9504999999999999"/>
    <x v="299"/>
    <x v="41"/>
    <d v="1899-12-30T16:46:00"/>
    <x v="2"/>
    <n v="39.01"/>
    <n v="4.7619047620000003"/>
    <n v="1.9504999999999999"/>
    <n v="4.7"/>
    <n v="1.9505000000000052"/>
    <n v="163.68596000000045"/>
    <b v="0"/>
    <b v="0"/>
    <s v="Low Value"/>
    <s v="Value not found"/>
    <n v="12"/>
    <n v="3"/>
    <n v="2019"/>
    <m/>
    <x v="23"/>
    <m/>
    <n v="11"/>
    <s v="2019-11"/>
    <n v="2"/>
    <s v="Weekdays"/>
    <d v="1900-01-02T00:00:00"/>
  </r>
  <r>
    <s v="735-06-4124"/>
    <x v="1"/>
    <s v="Naypyitaw"/>
    <x v="1"/>
    <x v="1"/>
    <x v="4"/>
    <n v="48.61"/>
    <n v="1"/>
    <n v="2.4304999999999999"/>
    <x v="300"/>
    <x v="6"/>
    <d v="1899-12-30T15:31:00"/>
    <x v="1"/>
    <n v="48.61"/>
    <n v="4.7619047620000003"/>
    <n v="2.4304999999999999"/>
    <n v="4.4000000000000004"/>
    <n v="2.4305000000000021"/>
    <n v="203.96756000000019"/>
    <b v="0"/>
    <b v="0"/>
    <s v="Low Value"/>
    <s v="Value not found"/>
    <n v="25"/>
    <n v="2"/>
    <n v="2019"/>
    <m/>
    <x v="23"/>
    <m/>
    <n v="9"/>
    <s v="2019-9"/>
    <n v="1"/>
    <s v="Weekdays"/>
    <d v="1900-01-01T00:00:00"/>
  </r>
  <r>
    <s v="439-54-7422"/>
    <x v="0"/>
    <s v="Yangon"/>
    <x v="1"/>
    <x v="0"/>
    <x v="1"/>
    <n v="51.19"/>
    <n v="4"/>
    <n v="10.238"/>
    <x v="301"/>
    <x v="79"/>
    <d v="1899-12-30T17:15:00"/>
    <x v="2"/>
    <n v="204.76"/>
    <n v="4.7619047620000003"/>
    <n v="10.238"/>
    <n v="4.7"/>
    <n v="10.238"/>
    <n v="859.17295999999999"/>
    <b v="0"/>
    <b v="0"/>
    <s v="Low Value"/>
    <s v="Value not found"/>
    <n v="18"/>
    <n v="3"/>
    <n v="2019"/>
    <m/>
    <x v="23"/>
    <m/>
    <n v="12"/>
    <s v="2019-12"/>
    <n v="1"/>
    <s v="Weekdays"/>
    <d v="1900-01-01T00:00:00"/>
  </r>
  <r>
    <s v="396-90-2219"/>
    <x v="2"/>
    <s v="Mandalay"/>
    <x v="1"/>
    <x v="0"/>
    <x v="1"/>
    <n v="14.96"/>
    <n v="8"/>
    <n v="5.984"/>
    <x v="302"/>
    <x v="55"/>
    <d v="1899-12-30T12:29:00"/>
    <x v="1"/>
    <n v="119.68"/>
    <n v="4.7619047620000003"/>
    <n v="5.984"/>
    <n v="8.6"/>
    <n v="5.9839999999999947"/>
    <n v="502.17727999999954"/>
    <b v="1"/>
    <b v="1"/>
    <s v="High Value"/>
    <n v="1.4960000000000002"/>
    <n v="23"/>
    <n v="2"/>
    <n v="2019"/>
    <m/>
    <x v="23"/>
    <m/>
    <n v="8"/>
    <s v="2019-8"/>
    <n v="6"/>
    <s v="Weekends"/>
    <d v="1900-01-06T00:00:00"/>
  </r>
  <r>
    <s v="411-77-0180"/>
    <x v="0"/>
    <s v="Yangon"/>
    <x v="0"/>
    <x v="1"/>
    <x v="1"/>
    <n v="72.2"/>
    <n v="7"/>
    <n v="25.27"/>
    <x v="303"/>
    <x v="58"/>
    <d v="1899-12-30T20:14:00"/>
    <x v="0"/>
    <n v="505.4"/>
    <n v="4.7619047620000003"/>
    <n v="25.27"/>
    <n v="4.3"/>
    <n v="25.269999999999982"/>
    <n v="2120.6583999999984"/>
    <b v="0"/>
    <b v="0"/>
    <s v="Low Value"/>
    <s v="Value not found"/>
    <n v="26"/>
    <n v="3"/>
    <n v="2019"/>
    <m/>
    <x v="23"/>
    <m/>
    <n v="13"/>
    <s v="2019-13"/>
    <n v="2"/>
    <s v="Weekdays"/>
    <d v="1900-01-02T00:00:00"/>
  </r>
  <r>
    <s v="286-01-5402"/>
    <x v="0"/>
    <s v="Yangon"/>
    <x v="1"/>
    <x v="0"/>
    <x v="3"/>
    <n v="40.229999999999997"/>
    <n v="7"/>
    <n v="14.080500000000001"/>
    <x v="304"/>
    <x v="73"/>
    <d v="1899-12-30T13:22:00"/>
    <x v="1"/>
    <n v="281.61"/>
    <n v="4.7619047620000003"/>
    <n v="14.080500000000001"/>
    <n v="9.6"/>
    <n v="14.080499999999972"/>
    <n v="1181.6355599999977"/>
    <b v="0"/>
    <b v="1"/>
    <s v="High Value"/>
    <n v="4.0229999999999997"/>
    <n v="30"/>
    <n v="3"/>
    <n v="2019"/>
    <m/>
    <x v="23"/>
    <m/>
    <n v="13"/>
    <s v="2019-13"/>
    <n v="6"/>
    <s v="Weekends"/>
    <d v="1900-01-06T00:00:00"/>
  </r>
  <r>
    <s v="803-17-8013"/>
    <x v="0"/>
    <s v="Yangon"/>
    <x v="0"/>
    <x v="0"/>
    <x v="2"/>
    <n v="88.79"/>
    <n v="8"/>
    <n v="35.515999999999998"/>
    <x v="305"/>
    <x v="21"/>
    <d v="1899-12-30T17:09:00"/>
    <x v="1"/>
    <n v="710.32"/>
    <n v="4.7619047620000003"/>
    <n v="35.515999999999998"/>
    <n v="4.0999999999999996"/>
    <n v="35.515999999999963"/>
    <n v="2980.5027199999968"/>
    <b v="0"/>
    <b v="1"/>
    <s v="Low Value"/>
    <s v="Value not found"/>
    <n v="17"/>
    <n v="2"/>
    <n v="2019"/>
    <m/>
    <x v="23"/>
    <m/>
    <n v="7"/>
    <s v="2019-7"/>
    <n v="7"/>
    <s v="Weekends"/>
    <d v="1899-12-31T00:00:00"/>
  </r>
  <r>
    <s v="512-98-1403"/>
    <x v="0"/>
    <s v="Yangon"/>
    <x v="0"/>
    <x v="0"/>
    <x v="1"/>
    <n v="26.48"/>
    <n v="3"/>
    <n v="3.972"/>
    <x v="306"/>
    <x v="76"/>
    <d v="1899-12-30T10:40:00"/>
    <x v="0"/>
    <n v="79.44"/>
    <n v="4.7619047620000003"/>
    <n v="3.972"/>
    <n v="4.7"/>
    <n v="3.9720000000000084"/>
    <n v="333.33024000000069"/>
    <b v="0"/>
    <b v="0"/>
    <s v="Low Value"/>
    <s v="Value not found"/>
    <n v="21"/>
    <n v="3"/>
    <n v="2019"/>
    <m/>
    <x v="23"/>
    <m/>
    <n v="12"/>
    <s v="2019-12"/>
    <n v="4"/>
    <s v="Weekdays"/>
    <d v="1900-01-04T00:00:00"/>
  </r>
  <r>
    <s v="848-42-2560"/>
    <x v="0"/>
    <s v="Yangon"/>
    <x v="1"/>
    <x v="0"/>
    <x v="5"/>
    <n v="81.91"/>
    <n v="2"/>
    <n v="8.1910000000000007"/>
    <x v="307"/>
    <x v="19"/>
    <d v="1899-12-30T17:43:00"/>
    <x v="1"/>
    <n v="163.82"/>
    <n v="4.7619047620000003"/>
    <n v="8.1910000000000007"/>
    <n v="7.8"/>
    <n v="8.1910000000000025"/>
    <n v="687.38872000000026"/>
    <b v="0"/>
    <b v="1"/>
    <s v="High Value"/>
    <n v="8.1910000000000007"/>
    <n v="5"/>
    <n v="3"/>
    <n v="2019"/>
    <m/>
    <x v="23"/>
    <m/>
    <n v="10"/>
    <s v="2019-10"/>
    <n v="2"/>
    <s v="Weekdays"/>
    <d v="1900-01-02T00:00:00"/>
  </r>
  <r>
    <s v="532-59-7201"/>
    <x v="2"/>
    <s v="Mandalay"/>
    <x v="0"/>
    <x v="1"/>
    <x v="3"/>
    <n v="79.930000000000007"/>
    <n v="6"/>
    <n v="23.978999999999999"/>
    <x v="308"/>
    <x v="82"/>
    <d v="1899-12-30T14:04:00"/>
    <x v="1"/>
    <n v="479.58"/>
    <n v="4.7619047620000003"/>
    <n v="23.978999999999999"/>
    <n v="5.5"/>
    <n v="23.979000000000042"/>
    <n v="2012.3176800000035"/>
    <b v="0"/>
    <b v="0"/>
    <s v="Low Value"/>
    <s v="Value not found"/>
    <n v="31"/>
    <n v="1"/>
    <n v="2019"/>
    <m/>
    <x v="23"/>
    <m/>
    <n v="5"/>
    <s v="2019-5"/>
    <n v="4"/>
    <s v="Weekdays"/>
    <d v="1900-01-04T00:00:00"/>
  </r>
  <r>
    <s v="181-94-6432"/>
    <x v="1"/>
    <s v="Naypyitaw"/>
    <x v="0"/>
    <x v="1"/>
    <x v="5"/>
    <n v="69.33"/>
    <n v="2"/>
    <n v="6.9329999999999998"/>
    <x v="309"/>
    <x v="63"/>
    <d v="1899-12-30T19:05:00"/>
    <x v="0"/>
    <n v="138.66"/>
    <n v="4.7619047620000003"/>
    <n v="6.9329999999999998"/>
    <n v="9.6999999999999993"/>
    <n v="6.9329999999999927"/>
    <n v="581.81735999999944"/>
    <b v="0"/>
    <b v="1"/>
    <s v="High Value"/>
    <n v="6.9329999999999998"/>
    <n v="5"/>
    <n v="2"/>
    <n v="2019"/>
    <m/>
    <x v="23"/>
    <m/>
    <n v="6"/>
    <s v="2019-6"/>
    <n v="2"/>
    <s v="Weekdays"/>
    <d v="1900-01-02T00:00:00"/>
  </r>
  <r>
    <s v="870-76-1733"/>
    <x v="0"/>
    <s v="Yangon"/>
    <x v="0"/>
    <x v="0"/>
    <x v="4"/>
    <n v="14.23"/>
    <n v="5"/>
    <n v="3.5575000000000001"/>
    <x v="310"/>
    <x v="60"/>
    <d v="1899-12-30T10:08:00"/>
    <x v="2"/>
    <n v="71.150000000000006"/>
    <n v="4.7619047620000003"/>
    <n v="3.5575000000000001"/>
    <n v="4.4000000000000004"/>
    <n v="3.5574999999999903"/>
    <n v="298.54539999999918"/>
    <b v="0"/>
    <b v="0"/>
    <s v="Low Value"/>
    <s v="Value not found"/>
    <n v="1"/>
    <n v="2"/>
    <n v="2019"/>
    <m/>
    <x v="23"/>
    <m/>
    <n v="5"/>
    <s v="2019-5"/>
    <n v="5"/>
    <s v="Weekdays"/>
    <d v="1900-01-05T00:00:00"/>
  </r>
  <r>
    <s v="423-64-4619"/>
    <x v="0"/>
    <s v="Yangon"/>
    <x v="0"/>
    <x v="0"/>
    <x v="0"/>
    <n v="15.55"/>
    <n v="9"/>
    <n v="6.9974999999999996"/>
    <x v="311"/>
    <x v="37"/>
    <d v="1899-12-30T13:12:00"/>
    <x v="1"/>
    <n v="139.94999999999999"/>
    <n v="4.7619047620000003"/>
    <n v="6.9974999999999996"/>
    <n v="5"/>
    <n v="6.9975000000000023"/>
    <n v="587.2302000000002"/>
    <b v="0"/>
    <b v="0"/>
    <s v="Low Value"/>
    <s v="Value not found"/>
    <n v="7"/>
    <n v="3"/>
    <n v="2019"/>
    <m/>
    <x v="23"/>
    <m/>
    <n v="10"/>
    <s v="2019-10"/>
    <n v="4"/>
    <s v="Weekdays"/>
    <d v="1900-01-04T00:00:00"/>
  </r>
  <r>
    <s v="227-07-4446"/>
    <x v="1"/>
    <s v="Naypyitaw"/>
    <x v="0"/>
    <x v="0"/>
    <x v="1"/>
    <n v="78.13"/>
    <n v="10"/>
    <n v="39.064999999999998"/>
    <x v="312"/>
    <x v="34"/>
    <d v="1899-12-30T20:51:00"/>
    <x v="1"/>
    <n v="781.3"/>
    <n v="4.7619047620000003"/>
    <n v="39.064999999999998"/>
    <n v="4.4000000000000004"/>
    <n v="39.065000000000055"/>
    <n v="3278.3348000000046"/>
    <b v="0"/>
    <b v="1"/>
    <s v="Low Value"/>
    <s v="Value not found"/>
    <n v="10"/>
    <n v="2"/>
    <n v="2019"/>
    <m/>
    <x v="23"/>
    <m/>
    <n v="6"/>
    <s v="2019-6"/>
    <n v="7"/>
    <s v="Weekends"/>
    <d v="1899-12-31T00:00:00"/>
  </r>
  <r>
    <s v="174-36-3675"/>
    <x v="1"/>
    <s v="Naypyitaw"/>
    <x v="0"/>
    <x v="1"/>
    <x v="4"/>
    <n v="99.37"/>
    <n v="2"/>
    <n v="9.9369999999999994"/>
    <x v="313"/>
    <x v="44"/>
    <d v="1899-12-30T17:29:00"/>
    <x v="1"/>
    <n v="198.74"/>
    <n v="4.7619047620000003"/>
    <n v="9.9369999999999994"/>
    <n v="5.2"/>
    <n v="9.9369999999999834"/>
    <n v="833.91303999999866"/>
    <b v="0"/>
    <b v="0"/>
    <s v="Low Value"/>
    <s v="Value not found"/>
    <n v="14"/>
    <n v="2"/>
    <n v="2019"/>
    <m/>
    <x v="23"/>
    <m/>
    <n v="7"/>
    <s v="2019-7"/>
    <n v="4"/>
    <s v="Weekdays"/>
    <d v="1900-01-04T00:00:00"/>
  </r>
  <r>
    <s v="428-83-5800"/>
    <x v="1"/>
    <s v="Naypyitaw"/>
    <x v="0"/>
    <x v="0"/>
    <x v="4"/>
    <n v="21.08"/>
    <n v="3"/>
    <n v="3.1619999999999999"/>
    <x v="314"/>
    <x v="57"/>
    <d v="1899-12-30T10:25:00"/>
    <x v="1"/>
    <n v="63.24"/>
    <n v="4.7619047620000003"/>
    <n v="3.1619999999999999"/>
    <n v="7.3"/>
    <n v="3.161999999999999"/>
    <n v="265.35503999999992"/>
    <b v="0"/>
    <b v="1"/>
    <s v="Low Value"/>
    <n v="2.1080000000000001"/>
    <n v="9"/>
    <n v="2"/>
    <n v="2019"/>
    <m/>
    <x v="23"/>
    <m/>
    <n v="6"/>
    <s v="2019-6"/>
    <n v="6"/>
    <s v="Weekends"/>
    <d v="1900-01-06T00:00:00"/>
  </r>
  <r>
    <s v="603-07-0961"/>
    <x v="1"/>
    <s v="Naypyitaw"/>
    <x v="0"/>
    <x v="1"/>
    <x v="1"/>
    <n v="74.790000000000006"/>
    <n v="5"/>
    <n v="18.697500000000002"/>
    <x v="315"/>
    <x v="8"/>
    <d v="1899-12-30T11:34:00"/>
    <x v="1"/>
    <n v="373.95"/>
    <n v="4.7619047620000003"/>
    <n v="18.697500000000002"/>
    <n v="4.9000000000000004"/>
    <n v="18.697499999999991"/>
    <n v="1569.0941999999993"/>
    <b v="0"/>
    <b v="0"/>
    <s v="Low Value"/>
    <s v="Value not found"/>
    <n v="10"/>
    <n v="1"/>
    <n v="2019"/>
    <m/>
    <x v="23"/>
    <m/>
    <n v="2"/>
    <s v="2019-2"/>
    <n v="4"/>
    <s v="Weekdays"/>
    <d v="1900-01-04T00:00:00"/>
  </r>
  <r>
    <s v="704-20-4138"/>
    <x v="1"/>
    <s v="Naypyitaw"/>
    <x v="0"/>
    <x v="0"/>
    <x v="0"/>
    <n v="29.67"/>
    <n v="7"/>
    <n v="10.384499999999999"/>
    <x v="316"/>
    <x v="16"/>
    <d v="1899-12-30T18:58:00"/>
    <x v="2"/>
    <n v="207.69"/>
    <n v="4.7619047620000003"/>
    <n v="10.384499999999999"/>
    <n v="8.1"/>
    <n v="10.384500000000003"/>
    <n v="871.46724000000029"/>
    <b v="0"/>
    <b v="1"/>
    <s v="High Value"/>
    <n v="2.9670000000000005"/>
    <n v="11"/>
    <n v="3"/>
    <n v="2019"/>
    <m/>
    <x v="23"/>
    <m/>
    <n v="11"/>
    <s v="2019-11"/>
    <n v="1"/>
    <s v="Weekdays"/>
    <d v="1900-01-01T00:00:00"/>
  </r>
  <r>
    <s v="787-15-1757"/>
    <x v="1"/>
    <s v="Naypyitaw"/>
    <x v="0"/>
    <x v="1"/>
    <x v="0"/>
    <n v="44.07"/>
    <n v="4"/>
    <n v="8.8140000000000001"/>
    <x v="317"/>
    <x v="67"/>
    <d v="1899-12-30T16:28:00"/>
    <x v="0"/>
    <n v="176.28"/>
    <n v="4.7619047620000003"/>
    <n v="8.8140000000000001"/>
    <n v="8.4"/>
    <n v="8.813999999999993"/>
    <n v="739.67087999999944"/>
    <b v="0"/>
    <b v="1"/>
    <s v="High Value"/>
    <n v="4.407"/>
    <n v="18"/>
    <n v="2"/>
    <n v="2019"/>
    <m/>
    <x v="23"/>
    <m/>
    <n v="8"/>
    <s v="2019-8"/>
    <n v="1"/>
    <s v="Weekdays"/>
    <d v="1900-01-01T00:00:00"/>
  </r>
  <r>
    <s v="649-11-3678"/>
    <x v="1"/>
    <s v="Naypyitaw"/>
    <x v="1"/>
    <x v="0"/>
    <x v="4"/>
    <n v="22.93"/>
    <n v="9"/>
    <n v="10.3185"/>
    <x v="318"/>
    <x v="84"/>
    <d v="1899-12-30T20:26:00"/>
    <x v="1"/>
    <n v="206.37"/>
    <n v="4.7619047620000003"/>
    <n v="10.3185"/>
    <n v="5.5"/>
    <n v="10.3185"/>
    <n v="865.92852000000005"/>
    <b v="0"/>
    <b v="0"/>
    <s v="Low Value"/>
    <s v="Value not found"/>
    <n v="26"/>
    <n v="2"/>
    <n v="2019"/>
    <m/>
    <x v="23"/>
    <m/>
    <n v="9"/>
    <s v="2019-9"/>
    <n v="2"/>
    <s v="Weekdays"/>
    <d v="1900-01-02T00:00:00"/>
  </r>
  <r>
    <s v="622-20-1945"/>
    <x v="1"/>
    <s v="Naypyitaw"/>
    <x v="1"/>
    <x v="0"/>
    <x v="0"/>
    <n v="39.42"/>
    <n v="1"/>
    <n v="1.9710000000000001"/>
    <x v="319"/>
    <x v="68"/>
    <d v="1899-12-30T15:08:00"/>
    <x v="1"/>
    <n v="39.42"/>
    <n v="4.7619047620000003"/>
    <n v="1.9710000000000001"/>
    <n v="8.4"/>
    <n v="1.9709999999999965"/>
    <n v="165.40631999999971"/>
    <b v="0"/>
    <b v="1"/>
    <s v="High Value"/>
    <n v="3.9420000000000002"/>
    <n v="18"/>
    <n v="1"/>
    <n v="2019"/>
    <m/>
    <x v="23"/>
    <m/>
    <n v="3"/>
    <s v="2019-3"/>
    <n v="5"/>
    <s v="Weekdays"/>
    <d v="1900-01-05T00:00:00"/>
  </r>
  <r>
    <s v="372-94-8041"/>
    <x v="0"/>
    <s v="Yangon"/>
    <x v="1"/>
    <x v="1"/>
    <x v="0"/>
    <n v="15.26"/>
    <n v="6"/>
    <n v="4.5780000000000003"/>
    <x v="320"/>
    <x v="42"/>
    <d v="1899-12-30T18:03:00"/>
    <x v="0"/>
    <n v="91.56"/>
    <n v="4.7619047620000003"/>
    <n v="4.5780000000000003"/>
    <n v="9.8000000000000007"/>
    <n v="4.578000000000003"/>
    <n v="384.18576000000024"/>
    <b v="0"/>
    <b v="1"/>
    <s v="High Value"/>
    <n v="1.526"/>
    <n v="15"/>
    <n v="2"/>
    <n v="2019"/>
    <m/>
    <x v="23"/>
    <m/>
    <n v="7"/>
    <s v="2019-7"/>
    <n v="5"/>
    <s v="Weekdays"/>
    <d v="1900-01-05T00:00:00"/>
  </r>
  <r>
    <s v="563-91-7120"/>
    <x v="0"/>
    <s v="Yangon"/>
    <x v="1"/>
    <x v="0"/>
    <x v="5"/>
    <n v="61.77"/>
    <n v="5"/>
    <n v="15.442500000000001"/>
    <x v="321"/>
    <x v="1"/>
    <d v="1899-12-30T13:21:00"/>
    <x v="1"/>
    <n v="308.85000000000002"/>
    <n v="4.7619047620000003"/>
    <n v="15.442500000000001"/>
    <n v="6.7"/>
    <n v="15.442499999999995"/>
    <n v="1295.9345999999996"/>
    <b v="0"/>
    <b v="1"/>
    <s v="Low Value"/>
    <s v="Value not found"/>
    <n v="8"/>
    <n v="3"/>
    <n v="2019"/>
    <m/>
    <x v="23"/>
    <m/>
    <n v="10"/>
    <s v="2019-10"/>
    <n v="5"/>
    <s v="Weekdays"/>
    <d v="1900-01-05T00:00:00"/>
  </r>
  <r>
    <s v="746-54-5508"/>
    <x v="0"/>
    <s v="Yangon"/>
    <x v="1"/>
    <x v="1"/>
    <x v="2"/>
    <n v="21.52"/>
    <n v="6"/>
    <n v="6.4560000000000004"/>
    <x v="322"/>
    <x v="29"/>
    <d v="1899-12-30T12:48:00"/>
    <x v="2"/>
    <n v="129.12"/>
    <n v="4.7619047620000003"/>
    <n v="6.4560000000000004"/>
    <n v="9.4"/>
    <n v="6.4559999999999889"/>
    <n v="541.78751999999906"/>
    <b v="0"/>
    <b v="1"/>
    <s v="High Value"/>
    <n v="2.1520000000000001"/>
    <n v="17"/>
    <n v="1"/>
    <n v="2019"/>
    <m/>
    <x v="23"/>
    <m/>
    <n v="3"/>
    <s v="2019-3"/>
    <n v="4"/>
    <s v="Weekdays"/>
    <d v="1900-01-04T00:00:00"/>
  </r>
  <r>
    <s v="276-54-0879"/>
    <x v="2"/>
    <s v="Mandalay"/>
    <x v="1"/>
    <x v="1"/>
    <x v="3"/>
    <n v="97.74"/>
    <n v="4"/>
    <n v="19.547999999999998"/>
    <x v="323"/>
    <x v="41"/>
    <d v="1899-12-30T19:53:00"/>
    <x v="0"/>
    <n v="390.96"/>
    <n v="4.7619047620000003"/>
    <n v="19.547999999999998"/>
    <n v="6.4"/>
    <n v="19.548000000000002"/>
    <n v="1640.4681600000001"/>
    <b v="0"/>
    <b v="1"/>
    <s v="Low Value"/>
    <s v="Value not found"/>
    <n v="12"/>
    <n v="3"/>
    <n v="2019"/>
    <m/>
    <x v="23"/>
    <m/>
    <n v="11"/>
    <s v="2019-11"/>
    <n v="2"/>
    <s v="Weekdays"/>
    <d v="1900-01-02T00:00:00"/>
  </r>
  <r>
    <s v="815-11-1168"/>
    <x v="0"/>
    <s v="Yangon"/>
    <x v="0"/>
    <x v="1"/>
    <x v="4"/>
    <n v="99.78"/>
    <n v="5"/>
    <n v="24.945"/>
    <x v="324"/>
    <x v="11"/>
    <d v="1899-12-30T19:09:00"/>
    <x v="1"/>
    <n v="498.9"/>
    <n v="4.7619047620000003"/>
    <n v="24.945"/>
    <n v="5.4"/>
    <n v="24.94500000000005"/>
    <n v="2093.3844000000045"/>
    <b v="0"/>
    <b v="0"/>
    <s v="Low Value"/>
    <s v="Value not found"/>
    <n v="9"/>
    <n v="3"/>
    <n v="2019"/>
    <m/>
    <x v="23"/>
    <m/>
    <n v="10"/>
    <s v="2019-10"/>
    <n v="6"/>
    <s v="Weekends"/>
    <d v="1900-01-06T00:00:00"/>
  </r>
  <r>
    <s v="719-76-3868"/>
    <x v="1"/>
    <s v="Naypyitaw"/>
    <x v="0"/>
    <x v="1"/>
    <x v="4"/>
    <n v="94.26"/>
    <n v="4"/>
    <n v="18.852"/>
    <x v="325"/>
    <x v="41"/>
    <d v="1899-12-30T16:30:00"/>
    <x v="1"/>
    <n v="377.04"/>
    <n v="4.7619047620000003"/>
    <n v="18.852"/>
    <n v="8.6"/>
    <n v="18.851999999999975"/>
    <n v="1582.0598399999981"/>
    <b v="0"/>
    <b v="1"/>
    <s v="High Value"/>
    <n v="9.4260000000000002"/>
    <n v="12"/>
    <n v="3"/>
    <n v="2019"/>
    <m/>
    <x v="23"/>
    <m/>
    <n v="11"/>
    <s v="2019-11"/>
    <n v="2"/>
    <s v="Weekdays"/>
    <d v="1900-01-02T00:00:00"/>
  </r>
  <r>
    <s v="730-61-8757"/>
    <x v="2"/>
    <s v="Mandalay"/>
    <x v="0"/>
    <x v="1"/>
    <x v="0"/>
    <n v="51.13"/>
    <n v="4"/>
    <n v="10.226000000000001"/>
    <x v="326"/>
    <x v="25"/>
    <d v="1899-12-30T10:11:00"/>
    <x v="2"/>
    <n v="204.52"/>
    <n v="4.7619047620000003"/>
    <n v="10.226000000000001"/>
    <n v="4"/>
    <n v="10.225999999999999"/>
    <n v="858.16591999999991"/>
    <b v="0"/>
    <b v="0"/>
    <s v="Low Value"/>
    <s v="Value not found"/>
    <n v="25"/>
    <n v="1"/>
    <n v="2019"/>
    <m/>
    <x v="23"/>
    <m/>
    <n v="4"/>
    <s v="2019-4"/>
    <n v="5"/>
    <s v="Weekdays"/>
    <d v="1900-01-05T00:00:00"/>
  </r>
  <r>
    <s v="340-66-0321"/>
    <x v="0"/>
    <s v="Yangon"/>
    <x v="0"/>
    <x v="1"/>
    <x v="1"/>
    <n v="36.36"/>
    <n v="4"/>
    <n v="7.2720000000000002"/>
    <x v="327"/>
    <x v="5"/>
    <d v="1899-12-30T13:07:00"/>
    <x v="1"/>
    <n v="145.44"/>
    <n v="4.7619047620000003"/>
    <n v="7.2720000000000002"/>
    <n v="7.6"/>
    <n v="7.2719999999999914"/>
    <n v="610.26623999999924"/>
    <b v="0"/>
    <b v="1"/>
    <s v="High Value"/>
    <n v="3.6360000000000001"/>
    <n v="25"/>
    <n v="3"/>
    <n v="2019"/>
    <m/>
    <x v="23"/>
    <m/>
    <n v="13"/>
    <s v="2019-13"/>
    <n v="1"/>
    <s v="Weekdays"/>
    <d v="1900-01-01T00:00:00"/>
  </r>
  <r>
    <s v="868-81-1752"/>
    <x v="2"/>
    <s v="Mandalay"/>
    <x v="1"/>
    <x v="1"/>
    <x v="2"/>
    <n v="22.02"/>
    <n v="9"/>
    <n v="9.9090000000000007"/>
    <x v="328"/>
    <x v="13"/>
    <d v="1899-12-30T18:48:00"/>
    <x v="1"/>
    <n v="198.18"/>
    <n v="4.7619047620000003"/>
    <n v="9.9090000000000007"/>
    <n v="6.8"/>
    <n v="9.9089999999999918"/>
    <n v="831.56327999999928"/>
    <b v="0"/>
    <b v="1"/>
    <s v="Low Value"/>
    <s v="Value not found"/>
    <n v="7"/>
    <n v="2"/>
    <n v="2019"/>
    <m/>
    <x v="23"/>
    <m/>
    <n v="6"/>
    <s v="2019-6"/>
    <n v="4"/>
    <s v="Weekdays"/>
    <d v="1900-01-04T00:00:00"/>
  </r>
  <r>
    <s v="634-97-8956"/>
    <x v="0"/>
    <s v="Yangon"/>
    <x v="1"/>
    <x v="1"/>
    <x v="4"/>
    <n v="32.9"/>
    <n v="3"/>
    <n v="4.9349999999999996"/>
    <x v="329"/>
    <x v="21"/>
    <d v="1899-12-30T17:27:00"/>
    <x v="2"/>
    <n v="98.7"/>
    <n v="4.7619047620000003"/>
    <n v="4.9349999999999996"/>
    <n v="9.1"/>
    <n v="4.9350000000000023"/>
    <n v="414.14520000000022"/>
    <b v="0"/>
    <b v="1"/>
    <s v="High Value"/>
    <n v="3.29"/>
    <n v="17"/>
    <n v="2"/>
    <n v="2019"/>
    <m/>
    <x v="23"/>
    <m/>
    <n v="7"/>
    <s v="2019-7"/>
    <n v="7"/>
    <s v="Weekends"/>
    <d v="1899-12-31T00:00:00"/>
  </r>
  <r>
    <s v="566-71-1091"/>
    <x v="0"/>
    <s v="Yangon"/>
    <x v="1"/>
    <x v="1"/>
    <x v="5"/>
    <n v="77.02"/>
    <n v="5"/>
    <n v="19.254999999999999"/>
    <x v="330"/>
    <x v="36"/>
    <d v="1899-12-30T15:59:00"/>
    <x v="1"/>
    <n v="385.1"/>
    <n v="4.7619047620000003"/>
    <n v="19.254999999999999"/>
    <n v="5.5"/>
    <n v="19.254999999999995"/>
    <n v="1615.8795999999998"/>
    <b v="0"/>
    <b v="0"/>
    <s v="Low Value"/>
    <s v="Value not found"/>
    <n v="3"/>
    <n v="2"/>
    <n v="2019"/>
    <m/>
    <x v="23"/>
    <m/>
    <n v="5"/>
    <s v="2019-5"/>
    <n v="7"/>
    <s v="Weekends"/>
    <d v="1899-12-31T00:00:00"/>
  </r>
  <r>
    <s v="442-48-3607"/>
    <x v="0"/>
    <s v="Yangon"/>
    <x v="0"/>
    <x v="1"/>
    <x v="4"/>
    <n v="23.48"/>
    <n v="2"/>
    <n v="2.3479999999999999"/>
    <x v="331"/>
    <x v="86"/>
    <d v="1899-12-30T11:21:00"/>
    <x v="2"/>
    <n v="46.96"/>
    <n v="4.7619047620000003"/>
    <n v="2.3479999999999999"/>
    <n v="7.9"/>
    <n v="2.347999999999999"/>
    <n v="197.04415999999992"/>
    <b v="0"/>
    <b v="1"/>
    <s v="High Value"/>
    <n v="2.3480000000000003"/>
    <n v="14"/>
    <n v="3"/>
    <n v="2019"/>
    <m/>
    <x v="23"/>
    <m/>
    <n v="11"/>
    <s v="2019-11"/>
    <n v="4"/>
    <s v="Weekdays"/>
    <d v="1900-01-04T00:00:00"/>
  </r>
  <r>
    <s v="835-16-0096"/>
    <x v="1"/>
    <s v="Naypyitaw"/>
    <x v="0"/>
    <x v="1"/>
    <x v="3"/>
    <n v="14.7"/>
    <n v="5"/>
    <n v="3.6749999999999998"/>
    <x v="332"/>
    <x v="62"/>
    <d v="1899-12-30T13:48:00"/>
    <x v="0"/>
    <n v="73.5"/>
    <n v="4.7619047620000003"/>
    <n v="3.6749999999999998"/>
    <n v="8.5"/>
    <n v="3.6749999999999972"/>
    <n v="308.40599999999978"/>
    <b v="0"/>
    <b v="1"/>
    <s v="High Value"/>
    <n v="1.47"/>
    <n v="24"/>
    <n v="3"/>
    <n v="2019"/>
    <m/>
    <x v="23"/>
    <m/>
    <n v="12"/>
    <s v="2019-12"/>
    <n v="7"/>
    <s v="Weekends"/>
    <d v="1899-12-31T00:00:00"/>
  </r>
  <r>
    <s v="527-09-6272"/>
    <x v="0"/>
    <s v="Yangon"/>
    <x v="0"/>
    <x v="0"/>
    <x v="1"/>
    <n v="28.45"/>
    <n v="5"/>
    <n v="7.1124999999999998"/>
    <x v="333"/>
    <x v="76"/>
    <d v="1899-12-30T10:17:00"/>
    <x v="2"/>
    <n v="142.25"/>
    <n v="4.7619047620000003"/>
    <n v="7.1124999999999998"/>
    <n v="9.1"/>
    <n v="7.1125000000000114"/>
    <n v="596.88100000000099"/>
    <b v="0"/>
    <b v="1"/>
    <s v="High Value"/>
    <n v="2.8450000000000002"/>
    <n v="21"/>
    <n v="3"/>
    <n v="2019"/>
    <m/>
    <x v="23"/>
    <m/>
    <n v="12"/>
    <s v="2019-12"/>
    <n v="4"/>
    <s v="Weekdays"/>
    <d v="1900-01-04T00:00:00"/>
  </r>
  <r>
    <s v="898-04-2717"/>
    <x v="0"/>
    <s v="Yangon"/>
    <x v="1"/>
    <x v="1"/>
    <x v="5"/>
    <n v="76.400000000000006"/>
    <n v="9"/>
    <n v="34.380000000000003"/>
    <x v="334"/>
    <x v="35"/>
    <d v="1899-12-30T15:49:00"/>
    <x v="0"/>
    <n v="687.6"/>
    <n v="4.7619047620000003"/>
    <n v="34.380000000000003"/>
    <n v="7.5"/>
    <n v="34.379999999999995"/>
    <n v="2885.1695999999997"/>
    <b v="1"/>
    <b v="1"/>
    <s v="High Value"/>
    <n v="7.6400000000000006"/>
    <n v="19"/>
    <n v="3"/>
    <n v="2019"/>
    <m/>
    <x v="23"/>
    <m/>
    <n v="12"/>
    <s v="2019-12"/>
    <n v="2"/>
    <s v="Weekdays"/>
    <d v="1900-01-02T00:00:00"/>
  </r>
  <r>
    <s v="692-27-8933"/>
    <x v="2"/>
    <s v="Mandalay"/>
    <x v="1"/>
    <x v="0"/>
    <x v="3"/>
    <n v="57.95"/>
    <n v="6"/>
    <n v="17.385000000000002"/>
    <x v="335"/>
    <x v="7"/>
    <d v="1899-12-30T13:02:00"/>
    <x v="1"/>
    <n v="347.7"/>
    <n v="4.7619047620000003"/>
    <n v="17.385000000000002"/>
    <n v="5.2"/>
    <n v="17.384999999999991"/>
    <n v="1458.9491999999993"/>
    <b v="0"/>
    <b v="0"/>
    <s v="Low Value"/>
    <s v="Value not found"/>
    <n v="24"/>
    <n v="2"/>
    <n v="2019"/>
    <m/>
    <x v="23"/>
    <m/>
    <n v="8"/>
    <s v="2019-8"/>
    <n v="7"/>
    <s v="Weekends"/>
    <d v="1899-12-31T00:00:00"/>
  </r>
  <r>
    <s v="633-09-3463"/>
    <x v="1"/>
    <s v="Naypyitaw"/>
    <x v="1"/>
    <x v="0"/>
    <x v="1"/>
    <n v="47.65"/>
    <n v="3"/>
    <n v="7.1475"/>
    <x v="336"/>
    <x v="61"/>
    <d v="1899-12-30T12:58:00"/>
    <x v="2"/>
    <n v="142.94999999999999"/>
    <n v="4.7619047620000003"/>
    <n v="7.1475"/>
    <n v="9.5"/>
    <n v="7.147500000000008"/>
    <n v="599.81820000000073"/>
    <b v="0"/>
    <b v="1"/>
    <s v="High Value"/>
    <n v="4.7649999999999997"/>
    <n v="28"/>
    <n v="3"/>
    <n v="2019"/>
    <m/>
    <x v="23"/>
    <m/>
    <n v="13"/>
    <s v="2019-13"/>
    <n v="4"/>
    <s v="Weekdays"/>
    <d v="1900-01-04T00:00:00"/>
  </r>
  <r>
    <s v="374-17-3652"/>
    <x v="2"/>
    <s v="Mandalay"/>
    <x v="0"/>
    <x v="0"/>
    <x v="4"/>
    <n v="42.82"/>
    <n v="9"/>
    <n v="19.268999999999998"/>
    <x v="337"/>
    <x v="63"/>
    <d v="1899-12-30T15:26:00"/>
    <x v="2"/>
    <n v="385.38"/>
    <n v="4.7619047620000003"/>
    <n v="19.268999999999998"/>
    <n v="8.9"/>
    <n v="19.269000000000005"/>
    <n v="1617.0544800000005"/>
    <b v="1"/>
    <b v="1"/>
    <s v="High Value"/>
    <n v="4.282"/>
    <n v="5"/>
    <n v="2"/>
    <n v="2019"/>
    <m/>
    <x v="23"/>
    <m/>
    <n v="6"/>
    <s v="2019-6"/>
    <n v="2"/>
    <s v="Weekdays"/>
    <d v="1900-01-02T00:00:00"/>
  </r>
  <r>
    <s v="378-07-7001"/>
    <x v="2"/>
    <s v="Mandalay"/>
    <x v="0"/>
    <x v="1"/>
    <x v="1"/>
    <n v="48.09"/>
    <n v="3"/>
    <n v="7.2134999999999998"/>
    <x v="338"/>
    <x v="34"/>
    <d v="1899-12-30T18:23:00"/>
    <x v="2"/>
    <n v="144.27000000000001"/>
    <n v="4.7619047620000003"/>
    <n v="7.2134999999999998"/>
    <n v="7.8"/>
    <n v="7.213499999999982"/>
    <n v="605.35691999999847"/>
    <b v="0"/>
    <b v="1"/>
    <s v="High Value"/>
    <n v="4.8090000000000011"/>
    <n v="10"/>
    <n v="2"/>
    <n v="2019"/>
    <m/>
    <x v="23"/>
    <m/>
    <n v="6"/>
    <s v="2019-6"/>
    <n v="7"/>
    <s v="Weekends"/>
    <d v="1899-12-31T00:00:00"/>
  </r>
  <r>
    <s v="433-75-6987"/>
    <x v="2"/>
    <s v="Mandalay"/>
    <x v="0"/>
    <x v="0"/>
    <x v="0"/>
    <n v="55.97"/>
    <n v="7"/>
    <n v="19.589500000000001"/>
    <x v="339"/>
    <x v="19"/>
    <d v="1899-12-30T19:06:00"/>
    <x v="0"/>
    <n v="391.79"/>
    <n v="4.7619047620000003"/>
    <n v="19.589500000000001"/>
    <n v="8.9"/>
    <n v="19.589499999999987"/>
    <n v="1643.9508399999988"/>
    <b v="0"/>
    <b v="1"/>
    <s v="High Value"/>
    <n v="5.5970000000000004"/>
    <n v="5"/>
    <n v="3"/>
    <n v="2019"/>
    <m/>
    <x v="23"/>
    <m/>
    <n v="10"/>
    <s v="2019-10"/>
    <n v="2"/>
    <s v="Weekdays"/>
    <d v="1900-01-02T00:00:00"/>
  </r>
  <r>
    <s v="873-95-4984"/>
    <x v="2"/>
    <s v="Mandalay"/>
    <x v="0"/>
    <x v="0"/>
    <x v="0"/>
    <n v="76.900000000000006"/>
    <n v="7"/>
    <n v="26.914999999999999"/>
    <x v="340"/>
    <x v="42"/>
    <d v="1899-12-30T20:21:00"/>
    <x v="1"/>
    <n v="538.29999999999995"/>
    <n v="4.7619047620000003"/>
    <n v="26.914999999999999"/>
    <n v="7.7"/>
    <n v="26.915000000000077"/>
    <n v="2258.7068000000068"/>
    <b v="0"/>
    <b v="1"/>
    <s v="High Value"/>
    <n v="7.6900000000000013"/>
    <n v="15"/>
    <n v="2"/>
    <n v="2019"/>
    <m/>
    <x v="23"/>
    <m/>
    <n v="7"/>
    <s v="2019-7"/>
    <n v="5"/>
    <s v="Weekdays"/>
    <d v="1900-01-05T00:00:00"/>
  </r>
  <r>
    <s v="416-13-5917"/>
    <x v="1"/>
    <s v="Naypyitaw"/>
    <x v="1"/>
    <x v="0"/>
    <x v="4"/>
    <n v="97.03"/>
    <n v="5"/>
    <n v="24.2575"/>
    <x v="341"/>
    <x v="74"/>
    <d v="1899-12-30T16:24:00"/>
    <x v="0"/>
    <n v="485.15"/>
    <n v="4.7619047620000003"/>
    <n v="24.2575"/>
    <n v="9.3000000000000007"/>
    <n v="24.25750000000005"/>
    <n v="2035.6894000000043"/>
    <b v="0"/>
    <b v="1"/>
    <s v="High Value"/>
    <n v="9.7030000000000012"/>
    <n v="30"/>
    <n v="1"/>
    <n v="2019"/>
    <m/>
    <x v="23"/>
    <m/>
    <n v="5"/>
    <s v="2019-5"/>
    <n v="3"/>
    <s v="Weekdays"/>
    <d v="1900-01-03T00:00:00"/>
  </r>
  <r>
    <s v="150-89-8043"/>
    <x v="0"/>
    <s v="Yangon"/>
    <x v="1"/>
    <x v="1"/>
    <x v="3"/>
    <n v="44.65"/>
    <n v="3"/>
    <n v="6.6974999999999998"/>
    <x v="342"/>
    <x v="44"/>
    <d v="1899-12-30T15:04:00"/>
    <x v="1"/>
    <n v="133.94999999999999"/>
    <n v="4.7619047620000003"/>
    <n v="6.6974999999999998"/>
    <n v="6.2"/>
    <n v="6.6975000000000193"/>
    <n v="562.05420000000163"/>
    <b v="0"/>
    <b v="0"/>
    <s v="Low Value"/>
    <s v="Value not found"/>
    <n v="14"/>
    <n v="2"/>
    <n v="2019"/>
    <m/>
    <x v="23"/>
    <m/>
    <n v="7"/>
    <s v="2019-7"/>
    <n v="4"/>
    <s v="Weekdays"/>
    <d v="1900-01-04T00:00:00"/>
  </r>
  <r>
    <s v="135-84-8019"/>
    <x v="0"/>
    <s v="Yangon"/>
    <x v="1"/>
    <x v="0"/>
    <x v="5"/>
    <n v="77.930000000000007"/>
    <n v="9"/>
    <n v="35.0685"/>
    <x v="343"/>
    <x v="33"/>
    <d v="1899-12-30T16:10:00"/>
    <x v="0"/>
    <n v="701.37"/>
    <n v="4.7619047620000003"/>
    <n v="35.0685"/>
    <n v="7.6"/>
    <n v="35.068499999999972"/>
    <n v="2942.9485199999976"/>
    <b v="1"/>
    <b v="1"/>
    <s v="High Value"/>
    <n v="7.793000000000001"/>
    <n v="27"/>
    <n v="2"/>
    <n v="2019"/>
    <m/>
    <x v="23"/>
    <m/>
    <n v="9"/>
    <s v="2019-9"/>
    <n v="3"/>
    <s v="Weekdays"/>
    <d v="1900-01-03T00:00:00"/>
  </r>
  <r>
    <s v="441-94-7118"/>
    <x v="0"/>
    <s v="Yangon"/>
    <x v="0"/>
    <x v="1"/>
    <x v="1"/>
    <n v="71.95"/>
    <n v="1"/>
    <n v="3.5975000000000001"/>
    <x v="344"/>
    <x v="87"/>
    <d v="1899-12-30T12:14:00"/>
    <x v="1"/>
    <n v="71.95"/>
    <n v="4.7619047620000003"/>
    <n v="3.5975000000000001"/>
    <n v="7.3"/>
    <n v="3.5974999999999966"/>
    <n v="301.90219999999971"/>
    <b v="0"/>
    <b v="1"/>
    <s v="Low Value"/>
    <n v="7.1950000000000003"/>
    <n v="4"/>
    <n v="2"/>
    <n v="2019"/>
    <m/>
    <x v="23"/>
    <m/>
    <n v="6"/>
    <s v="2019-6"/>
    <n v="1"/>
    <s v="Weekdays"/>
    <d v="1900-01-01T00:00:00"/>
  </r>
  <r>
    <s v="725-96-3778"/>
    <x v="1"/>
    <s v="Naypyitaw"/>
    <x v="0"/>
    <x v="0"/>
    <x v="2"/>
    <n v="89.25"/>
    <n v="8"/>
    <n v="35.700000000000003"/>
    <x v="345"/>
    <x v="40"/>
    <d v="1899-12-30T10:13:00"/>
    <x v="1"/>
    <n v="714"/>
    <n v="4.7619047620000003"/>
    <n v="35.700000000000003"/>
    <n v="4.7"/>
    <n v="35.700000000000045"/>
    <n v="2995.9440000000041"/>
    <b v="0"/>
    <b v="1"/>
    <s v="Low Value"/>
    <s v="Value not found"/>
    <n v="20"/>
    <n v="1"/>
    <n v="2019"/>
    <m/>
    <x v="23"/>
    <m/>
    <n v="3"/>
    <s v="2019-3"/>
    <n v="7"/>
    <s v="Weekends"/>
    <d v="1899-12-31T00:00:00"/>
  </r>
  <r>
    <s v="531-80-1784"/>
    <x v="0"/>
    <s v="Yangon"/>
    <x v="1"/>
    <x v="1"/>
    <x v="1"/>
    <n v="26.02"/>
    <n v="7"/>
    <n v="9.1069999999999993"/>
    <x v="346"/>
    <x v="61"/>
    <d v="1899-12-30T17:38:00"/>
    <x v="1"/>
    <n v="182.14"/>
    <n v="4.7619047620000003"/>
    <n v="9.1069999999999993"/>
    <n v="5.0999999999999996"/>
    <n v="9.1070000000000277"/>
    <n v="764.25944000000231"/>
    <b v="0"/>
    <b v="0"/>
    <s v="Low Value"/>
    <s v="Value not found"/>
    <n v="28"/>
    <n v="3"/>
    <n v="2019"/>
    <m/>
    <x v="23"/>
    <m/>
    <n v="13"/>
    <s v="2019-13"/>
    <n v="4"/>
    <s v="Weekdays"/>
    <d v="1900-01-04T00:00:00"/>
  </r>
  <r>
    <s v="400-45-1220"/>
    <x v="2"/>
    <s v="Mandalay"/>
    <x v="1"/>
    <x v="0"/>
    <x v="0"/>
    <n v="13.5"/>
    <n v="10"/>
    <n v="6.75"/>
    <x v="347"/>
    <x v="33"/>
    <d v="1899-12-30T11:06:00"/>
    <x v="2"/>
    <n v="135"/>
    <n v="4.7619047620000003"/>
    <n v="6.75"/>
    <n v="4.8"/>
    <n v="6.75"/>
    <n v="566.46"/>
    <b v="0"/>
    <b v="0"/>
    <s v="Low Value"/>
    <s v="Value not found"/>
    <n v="27"/>
    <n v="2"/>
    <n v="2019"/>
    <m/>
    <x v="23"/>
    <m/>
    <n v="9"/>
    <s v="2019-9"/>
    <n v="3"/>
    <s v="Weekdays"/>
    <d v="1900-01-03T00:00:00"/>
  </r>
  <r>
    <s v="860-79-0874"/>
    <x v="1"/>
    <s v="Naypyitaw"/>
    <x v="0"/>
    <x v="0"/>
    <x v="5"/>
    <n v="99.3"/>
    <n v="10"/>
    <n v="49.65"/>
    <x v="348"/>
    <x v="42"/>
    <d v="1899-12-30T14:53:00"/>
    <x v="2"/>
    <n v="993"/>
    <n v="4.7619047620000003"/>
    <n v="49.65"/>
    <n v="6.6"/>
    <n v="49.650000000000091"/>
    <n v="4166.6280000000079"/>
    <b v="0"/>
    <b v="1"/>
    <s v="Low Value"/>
    <s v="Value not found"/>
    <n v="15"/>
    <n v="2"/>
    <n v="2019"/>
    <m/>
    <x v="23"/>
    <m/>
    <n v="7"/>
    <s v="2019-7"/>
    <n v="5"/>
    <s v="Weekdays"/>
    <d v="1900-01-05T00:00:00"/>
  </r>
  <r>
    <s v="834-61-8124"/>
    <x v="0"/>
    <s v="Yangon"/>
    <x v="1"/>
    <x v="1"/>
    <x v="1"/>
    <n v="51.69"/>
    <n v="7"/>
    <n v="18.0915"/>
    <x v="349"/>
    <x v="53"/>
    <d v="1899-12-30T18:22:00"/>
    <x v="1"/>
    <n v="361.83"/>
    <n v="4.7619047620000003"/>
    <n v="18.0915"/>
    <n v="5.5"/>
    <n v="18.091499999999996"/>
    <n v="1518.2386799999997"/>
    <b v="0"/>
    <b v="0"/>
    <s v="Low Value"/>
    <s v="Value not found"/>
    <n v="26"/>
    <n v="1"/>
    <n v="2019"/>
    <m/>
    <x v="23"/>
    <m/>
    <n v="4"/>
    <s v="2019-4"/>
    <n v="6"/>
    <s v="Weekends"/>
    <d v="1900-01-06T00:00:00"/>
  </r>
  <r>
    <s v="115-99-4379"/>
    <x v="2"/>
    <s v="Mandalay"/>
    <x v="0"/>
    <x v="0"/>
    <x v="5"/>
    <n v="54.73"/>
    <n v="7"/>
    <n v="19.1555"/>
    <x v="350"/>
    <x v="86"/>
    <d v="1899-12-30T19:02:00"/>
    <x v="2"/>
    <n v="383.11"/>
    <n v="4.7619047620000003"/>
    <n v="19.1555"/>
    <n v="8.5"/>
    <n v="19.155499999999961"/>
    <n v="1607.5295599999968"/>
    <b v="0"/>
    <b v="1"/>
    <s v="High Value"/>
    <n v="5.4729999999999999"/>
    <n v="14"/>
    <n v="3"/>
    <n v="2019"/>
    <m/>
    <x v="23"/>
    <m/>
    <n v="11"/>
    <s v="2019-11"/>
    <n v="4"/>
    <s v="Weekdays"/>
    <d v="1900-01-04T00:00:00"/>
  </r>
  <r>
    <s v="565-67-6697"/>
    <x v="2"/>
    <s v="Mandalay"/>
    <x v="0"/>
    <x v="1"/>
    <x v="2"/>
    <n v="27"/>
    <n v="9"/>
    <n v="12.15"/>
    <x v="351"/>
    <x v="22"/>
    <d v="1899-12-30T14:16:00"/>
    <x v="1"/>
    <n v="243"/>
    <n v="4.7619047620000003"/>
    <n v="12.15"/>
    <n v="4.8"/>
    <n v="12.150000000000006"/>
    <n v="1019.6280000000005"/>
    <b v="0"/>
    <b v="0"/>
    <s v="Low Value"/>
    <s v="Value not found"/>
    <n v="2"/>
    <n v="3"/>
    <n v="2019"/>
    <m/>
    <x v="23"/>
    <m/>
    <n v="9"/>
    <s v="2019-9"/>
    <n v="6"/>
    <s v="Weekends"/>
    <d v="1900-01-06T00:00:00"/>
  </r>
  <r>
    <s v="320-49-6392"/>
    <x v="1"/>
    <s v="Naypyitaw"/>
    <x v="1"/>
    <x v="0"/>
    <x v="1"/>
    <n v="30.24"/>
    <n v="1"/>
    <n v="1.512"/>
    <x v="352"/>
    <x v="31"/>
    <d v="1899-12-30T15:44:00"/>
    <x v="1"/>
    <n v="30.24"/>
    <n v="4.7619047620000003"/>
    <n v="1.512"/>
    <n v="8.4"/>
    <n v="1.5120000000000005"/>
    <n v="126.88704000000004"/>
    <b v="0"/>
    <b v="1"/>
    <s v="High Value"/>
    <n v="3.024"/>
    <n v="4"/>
    <n v="3"/>
    <n v="2019"/>
    <m/>
    <x v="23"/>
    <m/>
    <n v="10"/>
    <s v="2019-10"/>
    <n v="1"/>
    <s v="Weekdays"/>
    <d v="1900-01-01T00:00:00"/>
  </r>
  <r>
    <s v="889-04-9723"/>
    <x v="2"/>
    <s v="Mandalay"/>
    <x v="0"/>
    <x v="0"/>
    <x v="4"/>
    <n v="89.14"/>
    <n v="4"/>
    <n v="17.827999999999999"/>
    <x v="353"/>
    <x v="27"/>
    <d v="1899-12-30T12:20:00"/>
    <x v="2"/>
    <n v="356.56"/>
    <n v="4.7619047620000003"/>
    <n v="17.827999999999999"/>
    <n v="7.8"/>
    <n v="17.827999999999975"/>
    <n v="1496.1257599999979"/>
    <b v="0"/>
    <b v="1"/>
    <s v="High Value"/>
    <n v="8.9139999999999997"/>
    <n v="7"/>
    <n v="1"/>
    <n v="2019"/>
    <m/>
    <x v="23"/>
    <m/>
    <n v="2"/>
    <s v="2019-2"/>
    <n v="1"/>
    <s v="Weekdays"/>
    <d v="1900-01-01T00:00:00"/>
  </r>
  <r>
    <s v="632-90-0281"/>
    <x v="1"/>
    <s v="Naypyitaw"/>
    <x v="1"/>
    <x v="0"/>
    <x v="5"/>
    <n v="37.549999999999997"/>
    <n v="10"/>
    <n v="18.774999999999999"/>
    <x v="354"/>
    <x v="1"/>
    <d v="1899-12-30T20:01:00"/>
    <x v="2"/>
    <n v="375.5"/>
    <n v="4.7619047620000003"/>
    <n v="18.774999999999999"/>
    <n v="9.3000000000000007"/>
    <n v="18.774999999999977"/>
    <n v="1575.5979999999981"/>
    <b v="1"/>
    <b v="1"/>
    <s v="High Value"/>
    <n v="3.7549999999999999"/>
    <n v="8"/>
    <n v="3"/>
    <n v="2019"/>
    <m/>
    <x v="23"/>
    <m/>
    <n v="10"/>
    <s v="2019-10"/>
    <n v="5"/>
    <s v="Weekdays"/>
    <d v="1900-01-05T00:00:00"/>
  </r>
  <r>
    <s v="554-42-2417"/>
    <x v="1"/>
    <s v="Naypyitaw"/>
    <x v="1"/>
    <x v="0"/>
    <x v="3"/>
    <n v="95.44"/>
    <n v="10"/>
    <n v="47.72"/>
    <x v="355"/>
    <x v="51"/>
    <d v="1899-12-30T13:45:00"/>
    <x v="1"/>
    <n v="954.4"/>
    <n v="4.7619047620000003"/>
    <n v="47.72"/>
    <n v="5.2"/>
    <n v="47.720000000000027"/>
    <n v="4004.6624000000024"/>
    <b v="0"/>
    <b v="1"/>
    <s v="Low Value"/>
    <s v="Value not found"/>
    <n v="9"/>
    <n v="1"/>
    <n v="2019"/>
    <m/>
    <x v="23"/>
    <m/>
    <n v="2"/>
    <s v="2019-2"/>
    <n v="3"/>
    <s v="Weekdays"/>
    <d v="1900-01-03T00:00:00"/>
  </r>
  <r>
    <s v="453-63-6187"/>
    <x v="2"/>
    <s v="Mandalay"/>
    <x v="1"/>
    <x v="1"/>
    <x v="1"/>
    <n v="27.5"/>
    <n v="3"/>
    <n v="4.125"/>
    <x v="356"/>
    <x v="59"/>
    <d v="1899-12-30T15:40:00"/>
    <x v="0"/>
    <n v="82.5"/>
    <n v="4.7619047620000003"/>
    <n v="4.125"/>
    <n v="6.5"/>
    <n v="4.125"/>
    <n v="346.17"/>
    <b v="0"/>
    <b v="1"/>
    <s v="Low Value"/>
    <s v="Value not found"/>
    <n v="1"/>
    <n v="3"/>
    <n v="2019"/>
    <m/>
    <x v="23"/>
    <m/>
    <n v="9"/>
    <s v="2019-9"/>
    <n v="5"/>
    <s v="Weekdays"/>
    <d v="1900-01-05T00:00:00"/>
  </r>
  <r>
    <s v="578-80-7669"/>
    <x v="2"/>
    <s v="Mandalay"/>
    <x v="1"/>
    <x v="1"/>
    <x v="3"/>
    <n v="74.97"/>
    <n v="1"/>
    <n v="3.7484999999999999"/>
    <x v="357"/>
    <x v="32"/>
    <d v="1899-12-30T16:58:00"/>
    <x v="1"/>
    <n v="74.97"/>
    <n v="4.7619047620000003"/>
    <n v="3.7484999999999999"/>
    <n v="5.6"/>
    <n v="3.748500000000007"/>
    <n v="314.57412000000062"/>
    <b v="0"/>
    <b v="0"/>
    <s v="Low Value"/>
    <s v="Value not found"/>
    <n v="16"/>
    <n v="3"/>
    <n v="2019"/>
    <m/>
    <x v="23"/>
    <m/>
    <n v="11"/>
    <s v="2019-11"/>
    <n v="6"/>
    <s v="Weekends"/>
    <d v="1900-01-06T00:00:00"/>
  </r>
  <r>
    <s v="612-36-5536"/>
    <x v="0"/>
    <s v="Yangon"/>
    <x v="0"/>
    <x v="1"/>
    <x v="4"/>
    <n v="80.959999999999994"/>
    <n v="8"/>
    <n v="32.384"/>
    <x v="358"/>
    <x v="21"/>
    <d v="1899-12-30T11:12:00"/>
    <x v="2"/>
    <n v="647.67999999999995"/>
    <n v="4.7619047620000003"/>
    <n v="32.384"/>
    <n v="7.4"/>
    <n v="32.384000000000015"/>
    <n v="2717.6652800000011"/>
    <b v="1"/>
    <b v="1"/>
    <s v="High Value"/>
    <n v="8.0960000000000001"/>
    <n v="17"/>
    <n v="2"/>
    <n v="2019"/>
    <m/>
    <x v="23"/>
    <m/>
    <n v="7"/>
    <s v="2019-7"/>
    <n v="7"/>
    <s v="Weekends"/>
    <d v="1899-12-31T00:00:00"/>
  </r>
  <r>
    <s v="605-72-4132"/>
    <x v="1"/>
    <s v="Naypyitaw"/>
    <x v="1"/>
    <x v="0"/>
    <x v="4"/>
    <n v="94.47"/>
    <n v="8"/>
    <n v="37.787999999999997"/>
    <x v="359"/>
    <x v="33"/>
    <d v="1899-12-30T15:12:00"/>
    <x v="1"/>
    <n v="755.76"/>
    <n v="4.7619047620000003"/>
    <n v="37.787999999999997"/>
    <n v="9.1"/>
    <n v="37.788000000000011"/>
    <n v="3171.1689600000009"/>
    <b v="1"/>
    <b v="1"/>
    <s v="High Value"/>
    <n v="9.447000000000001"/>
    <n v="27"/>
    <n v="2"/>
    <n v="2019"/>
    <m/>
    <x v="23"/>
    <m/>
    <n v="9"/>
    <s v="2019-9"/>
    <n v="3"/>
    <s v="Weekdays"/>
    <d v="1900-01-03T00:00:00"/>
  </r>
  <r>
    <s v="471-41-2823"/>
    <x v="1"/>
    <s v="Naypyitaw"/>
    <x v="1"/>
    <x v="1"/>
    <x v="4"/>
    <n v="99.79"/>
    <n v="2"/>
    <n v="9.9789999999999992"/>
    <x v="360"/>
    <x v="37"/>
    <d v="1899-12-30T20:37:00"/>
    <x v="0"/>
    <n v="199.58"/>
    <n v="4.7619047620000003"/>
    <n v="9.9789999999999992"/>
    <n v="8"/>
    <n v="9.978999999999985"/>
    <n v="837.43767999999875"/>
    <b v="0"/>
    <b v="1"/>
    <s v="High Value"/>
    <n v="9.979000000000001"/>
    <n v="7"/>
    <n v="3"/>
    <n v="2019"/>
    <m/>
    <x v="23"/>
    <m/>
    <n v="10"/>
    <s v="2019-10"/>
    <n v="4"/>
    <s v="Weekdays"/>
    <d v="1900-01-04T00:00:00"/>
  </r>
  <r>
    <s v="462-67-9126"/>
    <x v="0"/>
    <s v="Yangon"/>
    <x v="1"/>
    <x v="1"/>
    <x v="2"/>
    <n v="73.22"/>
    <n v="6"/>
    <n v="21.966000000000001"/>
    <x v="361"/>
    <x v="18"/>
    <d v="1899-12-30T17:44:00"/>
    <x v="1"/>
    <n v="439.32"/>
    <n v="4.7619047620000003"/>
    <n v="21.966000000000001"/>
    <n v="7.2"/>
    <n v="21.966000000000008"/>
    <n v="1843.3867200000007"/>
    <b v="0"/>
    <b v="1"/>
    <s v="Low Value"/>
    <n v="7.3220000000000001"/>
    <n v="21"/>
    <n v="1"/>
    <n v="2019"/>
    <m/>
    <x v="23"/>
    <m/>
    <n v="4"/>
    <s v="2019-4"/>
    <n v="1"/>
    <s v="Weekdays"/>
    <d v="1900-01-01T00:00:00"/>
  </r>
  <r>
    <s v="272-27-9238"/>
    <x v="1"/>
    <s v="Naypyitaw"/>
    <x v="1"/>
    <x v="0"/>
    <x v="4"/>
    <n v="41.24"/>
    <n v="4"/>
    <n v="8.2479999999999993"/>
    <x v="362"/>
    <x v="88"/>
    <d v="1899-12-30T16:23:00"/>
    <x v="1"/>
    <n v="164.96"/>
    <n v="4.7619047620000003"/>
    <n v="8.2479999999999993"/>
    <n v="7.1"/>
    <n v="8.2479999999999905"/>
    <n v="692.17215999999917"/>
    <b v="0"/>
    <b v="1"/>
    <s v="Low Value"/>
    <n v="4.1240000000000006"/>
    <n v="19"/>
    <n v="2"/>
    <n v="2019"/>
    <m/>
    <x v="23"/>
    <m/>
    <n v="8"/>
    <s v="2019-8"/>
    <n v="2"/>
    <s v="Weekdays"/>
    <d v="1900-01-02T00:00:00"/>
  </r>
  <r>
    <s v="834-25-9262"/>
    <x v="1"/>
    <s v="Naypyitaw"/>
    <x v="1"/>
    <x v="0"/>
    <x v="5"/>
    <n v="81.680000000000007"/>
    <n v="4"/>
    <n v="16.335999999999999"/>
    <x v="363"/>
    <x v="47"/>
    <d v="1899-12-30T12:12:00"/>
    <x v="1"/>
    <n v="326.72000000000003"/>
    <n v="4.7619047620000003"/>
    <n v="16.335999999999999"/>
    <n v="9.1"/>
    <n v="16.335999999999956"/>
    <n v="1370.9171199999964"/>
    <b v="0"/>
    <b v="1"/>
    <s v="High Value"/>
    <n v="8.168000000000001"/>
    <n v="6"/>
    <n v="1"/>
    <n v="2019"/>
    <m/>
    <x v="23"/>
    <m/>
    <n v="1"/>
    <s v="2019-1"/>
    <n v="7"/>
    <s v="Weekends"/>
    <d v="1899-12-31T00:00:00"/>
  </r>
  <r>
    <s v="122-61-9553"/>
    <x v="1"/>
    <s v="Naypyitaw"/>
    <x v="1"/>
    <x v="0"/>
    <x v="1"/>
    <n v="51.32"/>
    <n v="9"/>
    <n v="23.094000000000001"/>
    <x v="364"/>
    <x v="86"/>
    <d v="1899-12-30T19:33:00"/>
    <x v="1"/>
    <n v="461.88"/>
    <n v="4.7619047620000003"/>
    <n v="23.094000000000001"/>
    <n v="5.6"/>
    <n v="23.093999999999994"/>
    <n v="1938.0484799999995"/>
    <b v="0"/>
    <b v="0"/>
    <s v="Low Value"/>
    <s v="Value not found"/>
    <n v="14"/>
    <n v="3"/>
    <n v="2019"/>
    <m/>
    <x v="23"/>
    <m/>
    <n v="11"/>
    <s v="2019-11"/>
    <n v="4"/>
    <s v="Weekdays"/>
    <d v="1900-01-04T00:00:00"/>
  </r>
  <r>
    <s v="468-88-0009"/>
    <x v="0"/>
    <s v="Yangon"/>
    <x v="0"/>
    <x v="1"/>
    <x v="2"/>
    <n v="65.94"/>
    <n v="4"/>
    <n v="13.188000000000001"/>
    <x v="257"/>
    <x v="62"/>
    <d v="1899-12-30T10:29:00"/>
    <x v="1"/>
    <n v="263.76"/>
    <n v="4.7619047620000003"/>
    <n v="13.188000000000001"/>
    <n v="6"/>
    <n v="13.187999999999988"/>
    <n v="1106.736959999999"/>
    <b v="0"/>
    <b v="0"/>
    <s v="Low Value"/>
    <s v="Value not found"/>
    <n v="24"/>
    <n v="3"/>
    <n v="2019"/>
    <m/>
    <x v="23"/>
    <m/>
    <n v="12"/>
    <s v="2019-12"/>
    <n v="7"/>
    <s v="Weekends"/>
    <d v="1899-12-31T00:00:00"/>
  </r>
  <r>
    <s v="613-59-9758"/>
    <x v="1"/>
    <s v="Naypyitaw"/>
    <x v="1"/>
    <x v="0"/>
    <x v="3"/>
    <n v="14.36"/>
    <n v="10"/>
    <n v="7.18"/>
    <x v="365"/>
    <x v="3"/>
    <d v="1899-12-30T14:28:00"/>
    <x v="1"/>
    <n v="143.6"/>
    <n v="4.7619047620000003"/>
    <n v="7.18"/>
    <n v="5.4"/>
    <n v="7.1800000000000068"/>
    <n v="602.5456000000006"/>
    <b v="0"/>
    <b v="0"/>
    <s v="Low Value"/>
    <s v="Value not found"/>
    <n v="27"/>
    <n v="1"/>
    <n v="2019"/>
    <m/>
    <x v="23"/>
    <m/>
    <n v="4"/>
    <s v="2019-4"/>
    <n v="7"/>
    <s v="Weekends"/>
    <d v="1899-12-31T00:00:00"/>
  </r>
  <r>
    <s v="254-31-0042"/>
    <x v="0"/>
    <s v="Yangon"/>
    <x v="0"/>
    <x v="1"/>
    <x v="1"/>
    <n v="21.5"/>
    <n v="9"/>
    <n v="9.6750000000000007"/>
    <x v="366"/>
    <x v="43"/>
    <d v="1899-12-30T12:46:00"/>
    <x v="2"/>
    <n v="193.5"/>
    <n v="4.7619047620000003"/>
    <n v="9.6750000000000007"/>
    <n v="7.8"/>
    <n v="9.6750000000000114"/>
    <n v="811.92600000000095"/>
    <b v="1"/>
    <b v="1"/>
    <s v="High Value"/>
    <n v="2.15"/>
    <n v="6"/>
    <n v="3"/>
    <n v="2019"/>
    <m/>
    <x v="23"/>
    <m/>
    <n v="10"/>
    <s v="2019-10"/>
    <n v="3"/>
    <s v="Weekdays"/>
    <d v="1900-01-03T00:00:00"/>
  </r>
  <r>
    <s v="201-86-2184"/>
    <x v="2"/>
    <s v="Mandalay"/>
    <x v="0"/>
    <x v="0"/>
    <x v="1"/>
    <n v="26.26"/>
    <n v="7"/>
    <n v="9.1910000000000007"/>
    <x v="367"/>
    <x v="30"/>
    <d v="1899-12-30T19:40:00"/>
    <x v="1"/>
    <n v="183.82"/>
    <n v="4.7619047620000003"/>
    <n v="9.1910000000000007"/>
    <n v="9.9"/>
    <n v="9.1910000000000025"/>
    <n v="771.30872000000022"/>
    <b v="0"/>
    <b v="1"/>
    <s v="High Value"/>
    <n v="2.6260000000000003"/>
    <n v="2"/>
    <n v="2"/>
    <n v="2019"/>
    <m/>
    <x v="23"/>
    <m/>
    <n v="5"/>
    <s v="2019-5"/>
    <n v="6"/>
    <s v="Weekends"/>
    <d v="1900-01-06T00:00:00"/>
  </r>
  <r>
    <s v="261-12-8671"/>
    <x v="2"/>
    <s v="Mandalay"/>
    <x v="1"/>
    <x v="0"/>
    <x v="5"/>
    <n v="60.96"/>
    <n v="2"/>
    <n v="6.0960000000000001"/>
    <x v="368"/>
    <x v="25"/>
    <d v="1899-12-30T19:39:00"/>
    <x v="2"/>
    <n v="121.92"/>
    <n v="4.7619047620000003"/>
    <n v="6.0960000000000001"/>
    <n v="4.9000000000000004"/>
    <n v="6.0959999999999894"/>
    <n v="511.5763199999991"/>
    <b v="0"/>
    <b v="0"/>
    <s v="Low Value"/>
    <s v="Value not found"/>
    <n v="25"/>
    <n v="1"/>
    <n v="2019"/>
    <m/>
    <x v="23"/>
    <m/>
    <n v="4"/>
    <s v="2019-4"/>
    <n v="5"/>
    <s v="Weekdays"/>
    <d v="1900-01-05T00:00:00"/>
  </r>
  <r>
    <s v="730-70-9830"/>
    <x v="1"/>
    <s v="Naypyitaw"/>
    <x v="1"/>
    <x v="0"/>
    <x v="2"/>
    <n v="70.11"/>
    <n v="6"/>
    <n v="21.033000000000001"/>
    <x v="369"/>
    <x v="86"/>
    <d v="1899-12-30T17:54:00"/>
    <x v="0"/>
    <n v="420.66"/>
    <n v="4.7619047620000003"/>
    <n v="21.033000000000001"/>
    <n v="5.2"/>
    <n v="21.032999999999959"/>
    <n v="1765.0893599999965"/>
    <b v="0"/>
    <b v="0"/>
    <s v="Low Value"/>
    <s v="Value not found"/>
    <n v="14"/>
    <n v="3"/>
    <n v="2019"/>
    <m/>
    <x v="23"/>
    <m/>
    <n v="11"/>
    <s v="2019-11"/>
    <n v="4"/>
    <s v="Weekdays"/>
    <d v="1900-01-04T00:00:00"/>
  </r>
  <r>
    <s v="382-25-8917"/>
    <x v="1"/>
    <s v="Naypyitaw"/>
    <x v="1"/>
    <x v="1"/>
    <x v="5"/>
    <n v="42.08"/>
    <n v="6"/>
    <n v="12.624000000000001"/>
    <x v="370"/>
    <x v="71"/>
    <d v="1899-12-30T12:25:00"/>
    <x v="1"/>
    <n v="252.48"/>
    <n v="4.7619047620000003"/>
    <n v="12.624000000000001"/>
    <n v="8.9"/>
    <n v="12.623999999999995"/>
    <n v="1059.4060799999995"/>
    <b v="0"/>
    <b v="1"/>
    <s v="High Value"/>
    <n v="4.2080000000000002"/>
    <n v="29"/>
    <n v="1"/>
    <n v="2019"/>
    <m/>
    <x v="23"/>
    <m/>
    <n v="5"/>
    <s v="2019-5"/>
    <n v="2"/>
    <s v="Weekdays"/>
    <d v="1900-01-02T00:00:00"/>
  </r>
  <r>
    <s v="422-29-8786"/>
    <x v="0"/>
    <s v="Yangon"/>
    <x v="1"/>
    <x v="0"/>
    <x v="2"/>
    <n v="67.09"/>
    <n v="5"/>
    <n v="16.772500000000001"/>
    <x v="371"/>
    <x v="75"/>
    <d v="1899-12-30T16:47:00"/>
    <x v="2"/>
    <n v="335.45"/>
    <n v="4.7619047620000003"/>
    <n v="16.772500000000001"/>
    <n v="9.1"/>
    <n v="16.772500000000036"/>
    <n v="1407.5482000000031"/>
    <b v="0"/>
    <b v="1"/>
    <s v="High Value"/>
    <n v="6.7090000000000005"/>
    <n v="3"/>
    <n v="1"/>
    <n v="2019"/>
    <m/>
    <x v="23"/>
    <m/>
    <n v="1"/>
    <s v="2019-1"/>
    <n v="4"/>
    <s v="Weekdays"/>
    <d v="1900-01-04T00:00:00"/>
  </r>
  <r>
    <s v="667-23-5919"/>
    <x v="0"/>
    <s v="Yangon"/>
    <x v="0"/>
    <x v="0"/>
    <x v="5"/>
    <n v="96.7"/>
    <n v="5"/>
    <n v="24.175000000000001"/>
    <x v="372"/>
    <x v="78"/>
    <d v="1899-12-30T12:52:00"/>
    <x v="0"/>
    <n v="483.5"/>
    <n v="4.7619047620000003"/>
    <n v="24.175000000000001"/>
    <n v="7"/>
    <n v="24.175000000000011"/>
    <n v="2028.766000000001"/>
    <b v="0"/>
    <b v="1"/>
    <s v="Low Value"/>
    <n v="9.6700000000000017"/>
    <n v="14"/>
    <n v="1"/>
    <n v="2019"/>
    <m/>
    <x v="23"/>
    <m/>
    <n v="3"/>
    <s v="2019-3"/>
    <n v="1"/>
    <s v="Weekdays"/>
    <d v="1900-01-01T00:00:00"/>
  </r>
  <r>
    <s v="843-01-4703"/>
    <x v="2"/>
    <s v="Mandalay"/>
    <x v="0"/>
    <x v="0"/>
    <x v="2"/>
    <n v="35.380000000000003"/>
    <n v="9"/>
    <n v="15.920999999999999"/>
    <x v="373"/>
    <x v="0"/>
    <d v="1899-12-30T19:50:00"/>
    <x v="2"/>
    <n v="318.42"/>
    <n v="4.7619047620000003"/>
    <n v="15.920999999999999"/>
    <n v="9.6"/>
    <n v="15.920999999999992"/>
    <n v="1336.0903199999993"/>
    <b v="1"/>
    <b v="1"/>
    <s v="High Value"/>
    <n v="3.5380000000000003"/>
    <n v="5"/>
    <n v="1"/>
    <n v="2019"/>
    <m/>
    <x v="23"/>
    <m/>
    <n v="1"/>
    <s v="2019-1"/>
    <n v="6"/>
    <s v="Weekends"/>
    <d v="1900-01-06T00:00:00"/>
  </r>
  <r>
    <s v="743-88-1662"/>
    <x v="1"/>
    <s v="Naypyitaw"/>
    <x v="1"/>
    <x v="1"/>
    <x v="3"/>
    <n v="95.49"/>
    <n v="7"/>
    <n v="33.421500000000002"/>
    <x v="374"/>
    <x v="70"/>
    <d v="1899-12-30T18:17:00"/>
    <x v="0"/>
    <n v="668.43"/>
    <n v="4.7619047620000003"/>
    <n v="33.421500000000002"/>
    <n v="8.6999999999999993"/>
    <n v="33.421500000000037"/>
    <n v="2804.7322800000034"/>
    <b v="0"/>
    <b v="1"/>
    <s v="High Value"/>
    <n v="9.5489999999999995"/>
    <n v="22"/>
    <n v="2"/>
    <n v="2019"/>
    <m/>
    <x v="23"/>
    <m/>
    <n v="8"/>
    <s v="2019-8"/>
    <n v="5"/>
    <s v="Weekdays"/>
    <d v="1900-01-05T00:00:00"/>
  </r>
  <r>
    <s v="595-86-2894"/>
    <x v="1"/>
    <s v="Naypyitaw"/>
    <x v="0"/>
    <x v="1"/>
    <x v="5"/>
    <n v="96.98"/>
    <n v="4"/>
    <n v="19.396000000000001"/>
    <x v="375"/>
    <x v="10"/>
    <d v="1899-12-30T17:20:00"/>
    <x v="0"/>
    <n v="387.92"/>
    <n v="4.7619047620000003"/>
    <n v="19.396000000000001"/>
    <n v="9.4"/>
    <n v="19.395999999999958"/>
    <n v="1627.7123199999965"/>
    <b v="0"/>
    <b v="1"/>
    <s v="High Value"/>
    <n v="9.6980000000000004"/>
    <n v="6"/>
    <n v="2"/>
    <n v="2019"/>
    <m/>
    <x v="23"/>
    <m/>
    <n v="6"/>
    <s v="2019-6"/>
    <n v="3"/>
    <s v="Weekdays"/>
    <d v="1900-01-03T00:00:00"/>
  </r>
  <r>
    <s v="182-69-8360"/>
    <x v="2"/>
    <s v="Mandalay"/>
    <x v="1"/>
    <x v="0"/>
    <x v="1"/>
    <n v="23.65"/>
    <n v="4"/>
    <n v="4.7300000000000004"/>
    <x v="376"/>
    <x v="74"/>
    <d v="1899-12-30T13:32:00"/>
    <x v="2"/>
    <n v="94.6"/>
    <n v="4.7619047620000003"/>
    <n v="4.7300000000000004"/>
    <n v="4"/>
    <n v="4.730000000000004"/>
    <n v="396.94160000000034"/>
    <b v="0"/>
    <b v="0"/>
    <s v="Low Value"/>
    <s v="Value not found"/>
    <n v="30"/>
    <n v="1"/>
    <n v="2019"/>
    <m/>
    <x v="23"/>
    <m/>
    <n v="5"/>
    <s v="2019-5"/>
    <n v="3"/>
    <s v="Weekdays"/>
    <d v="1900-01-03T00:00:00"/>
  </r>
  <r>
    <s v="289-15-7034"/>
    <x v="0"/>
    <s v="Yangon"/>
    <x v="0"/>
    <x v="1"/>
    <x v="3"/>
    <n v="82.33"/>
    <n v="4"/>
    <n v="16.466000000000001"/>
    <x v="377"/>
    <x v="83"/>
    <d v="1899-12-30T10:37:00"/>
    <x v="2"/>
    <n v="329.32"/>
    <n v="4.7619047620000003"/>
    <n v="16.466000000000001"/>
    <n v="7.5"/>
    <n v="16.466000000000008"/>
    <n v="1381.8267200000007"/>
    <b v="0"/>
    <b v="1"/>
    <s v="High Value"/>
    <n v="8.2330000000000005"/>
    <n v="11"/>
    <n v="1"/>
    <n v="2019"/>
    <m/>
    <x v="23"/>
    <m/>
    <n v="2"/>
    <s v="2019-2"/>
    <n v="5"/>
    <s v="Weekdays"/>
    <d v="1900-01-05T00:00:00"/>
  </r>
  <r>
    <s v="462-78-5240"/>
    <x v="1"/>
    <s v="Naypyitaw"/>
    <x v="1"/>
    <x v="0"/>
    <x v="1"/>
    <n v="26.61"/>
    <n v="2"/>
    <n v="2.661"/>
    <x v="378"/>
    <x v="35"/>
    <d v="1899-12-30T14:35:00"/>
    <x v="1"/>
    <n v="53.22"/>
    <n v="4.7619047620000003"/>
    <n v="2.661"/>
    <n v="4.2"/>
    <n v="2.6610000000000014"/>
    <n v="223.31112000000013"/>
    <b v="0"/>
    <b v="0"/>
    <s v="Low Value"/>
    <s v="Value not found"/>
    <n v="19"/>
    <n v="3"/>
    <n v="2019"/>
    <m/>
    <x v="23"/>
    <m/>
    <n v="12"/>
    <s v="2019-12"/>
    <n v="2"/>
    <s v="Weekdays"/>
    <d v="1900-01-02T00:00:00"/>
  </r>
  <r>
    <s v="868-52-7573"/>
    <x v="2"/>
    <s v="Mandalay"/>
    <x v="1"/>
    <x v="0"/>
    <x v="4"/>
    <n v="99.69"/>
    <n v="5"/>
    <n v="24.922499999999999"/>
    <x v="379"/>
    <x v="78"/>
    <d v="1899-12-30T12:09:00"/>
    <x v="1"/>
    <n v="498.45"/>
    <n v="4.7619047620000003"/>
    <n v="24.922499999999999"/>
    <n v="9.9"/>
    <n v="24.922499999999957"/>
    <n v="2091.4961999999964"/>
    <b v="0"/>
    <b v="1"/>
    <s v="High Value"/>
    <n v="9.9690000000000012"/>
    <n v="14"/>
    <n v="1"/>
    <n v="2019"/>
    <m/>
    <x v="23"/>
    <m/>
    <n v="3"/>
    <s v="2019-3"/>
    <n v="1"/>
    <s v="Weekdays"/>
    <d v="1900-01-01T00:00:00"/>
  </r>
  <r>
    <s v="153-58-4872"/>
    <x v="1"/>
    <s v="Naypyitaw"/>
    <x v="0"/>
    <x v="0"/>
    <x v="4"/>
    <n v="74.89"/>
    <n v="4"/>
    <n v="14.978"/>
    <x v="380"/>
    <x v="59"/>
    <d v="1899-12-30T15:32:00"/>
    <x v="0"/>
    <n v="299.56"/>
    <n v="4.7619047620000003"/>
    <n v="14.978"/>
    <n v="4.2"/>
    <n v="14.978000000000009"/>
    <n v="1256.9537600000008"/>
    <b v="0"/>
    <b v="0"/>
    <s v="Low Value"/>
    <s v="Value not found"/>
    <n v="1"/>
    <n v="3"/>
    <n v="2019"/>
    <m/>
    <x v="23"/>
    <m/>
    <n v="9"/>
    <s v="2019-9"/>
    <n v="5"/>
    <s v="Weekdays"/>
    <d v="1900-01-05T00:00:00"/>
  </r>
  <r>
    <s v="662-72-2873"/>
    <x v="0"/>
    <s v="Yangon"/>
    <x v="1"/>
    <x v="0"/>
    <x v="4"/>
    <n v="40.94"/>
    <n v="5"/>
    <n v="10.234999999999999"/>
    <x v="381"/>
    <x v="47"/>
    <d v="1899-12-30T13:58:00"/>
    <x v="0"/>
    <n v="204.7"/>
    <n v="4.7619047620000003"/>
    <n v="10.234999999999999"/>
    <n v="9.9"/>
    <n v="10.235000000000014"/>
    <n v="858.92120000000114"/>
    <b v="0"/>
    <b v="1"/>
    <s v="High Value"/>
    <n v="4.0940000000000003"/>
    <n v="6"/>
    <n v="1"/>
    <n v="2019"/>
    <m/>
    <x v="23"/>
    <m/>
    <n v="1"/>
    <s v="2019-1"/>
    <n v="7"/>
    <s v="Weekends"/>
    <d v="1899-12-31T00:00:00"/>
  </r>
  <r>
    <s v="525-88-7307"/>
    <x v="2"/>
    <s v="Mandalay"/>
    <x v="0"/>
    <x v="1"/>
    <x v="3"/>
    <n v="75.819999999999993"/>
    <n v="1"/>
    <n v="3.7909999999999999"/>
    <x v="382"/>
    <x v="82"/>
    <d v="1899-12-30T13:19:00"/>
    <x v="1"/>
    <n v="75.819999999999993"/>
    <n v="4.7619047620000003"/>
    <n v="3.7909999999999999"/>
    <n v="5.8"/>
    <n v="3.791000000000011"/>
    <n v="318.14072000000095"/>
    <b v="0"/>
    <b v="0"/>
    <s v="Low Value"/>
    <s v="Value not found"/>
    <n v="31"/>
    <n v="1"/>
    <n v="2019"/>
    <m/>
    <x v="23"/>
    <m/>
    <n v="5"/>
    <s v="2019-5"/>
    <n v="4"/>
    <s v="Weekdays"/>
    <d v="1900-01-04T00:00:00"/>
  </r>
  <r>
    <s v="689-16-9784"/>
    <x v="1"/>
    <s v="Naypyitaw"/>
    <x v="1"/>
    <x v="1"/>
    <x v="4"/>
    <n v="46.77"/>
    <n v="6"/>
    <n v="14.031000000000001"/>
    <x v="383"/>
    <x v="16"/>
    <d v="1899-12-30T13:37:00"/>
    <x v="1"/>
    <n v="280.62"/>
    <n v="4.7619047620000003"/>
    <n v="14.031000000000001"/>
    <n v="6"/>
    <n v="14.031000000000006"/>
    <n v="1177.4815200000005"/>
    <b v="0"/>
    <b v="0"/>
    <s v="Low Value"/>
    <s v="Value not found"/>
    <n v="11"/>
    <n v="3"/>
    <n v="2019"/>
    <m/>
    <x v="23"/>
    <m/>
    <n v="11"/>
    <s v="2019-11"/>
    <n v="1"/>
    <s v="Weekdays"/>
    <d v="1900-01-01T00:00:00"/>
  </r>
  <r>
    <s v="725-56-0833"/>
    <x v="0"/>
    <s v="Yangon"/>
    <x v="1"/>
    <x v="0"/>
    <x v="0"/>
    <n v="32.32"/>
    <n v="10"/>
    <n v="16.16"/>
    <x v="384"/>
    <x v="9"/>
    <d v="1899-12-30T16:49:00"/>
    <x v="2"/>
    <n v="323.2"/>
    <n v="4.7619047620000003"/>
    <n v="16.16"/>
    <n v="10"/>
    <n v="16.160000000000025"/>
    <n v="1356.1472000000022"/>
    <b v="1"/>
    <b v="1"/>
    <s v="High Value"/>
    <n v="3.2320000000000002"/>
    <n v="20"/>
    <n v="2"/>
    <n v="2019"/>
    <m/>
    <x v="23"/>
    <m/>
    <n v="8"/>
    <s v="2019-8"/>
    <n v="3"/>
    <s v="Weekdays"/>
    <d v="1900-01-03T00:00:00"/>
  </r>
  <r>
    <s v="394-41-0748"/>
    <x v="1"/>
    <s v="Naypyitaw"/>
    <x v="0"/>
    <x v="0"/>
    <x v="5"/>
    <n v="54.07"/>
    <n v="9"/>
    <n v="24.331499999999998"/>
    <x v="385"/>
    <x v="3"/>
    <d v="1899-12-30T14:55:00"/>
    <x v="0"/>
    <n v="486.63"/>
    <n v="4.7619047620000003"/>
    <n v="24.331499999999998"/>
    <n v="9.5"/>
    <n v="24.331500000000005"/>
    <n v="2041.8994800000005"/>
    <b v="1"/>
    <b v="1"/>
    <s v="High Value"/>
    <n v="5.407"/>
    <n v="27"/>
    <n v="1"/>
    <n v="2019"/>
    <m/>
    <x v="23"/>
    <m/>
    <n v="4"/>
    <s v="2019-4"/>
    <n v="7"/>
    <s v="Weekends"/>
    <d v="1899-12-31T00:00:00"/>
  </r>
  <r>
    <s v="596-42-3999"/>
    <x v="2"/>
    <s v="Mandalay"/>
    <x v="1"/>
    <x v="1"/>
    <x v="4"/>
    <n v="18.22"/>
    <n v="7"/>
    <n v="6.3769999999999998"/>
    <x v="386"/>
    <x v="24"/>
    <d v="1899-12-30T14:04:00"/>
    <x v="2"/>
    <n v="127.54"/>
    <n v="4.7619047620000003"/>
    <n v="6.3769999999999998"/>
    <n v="6.6"/>
    <n v="6.3769999999999953"/>
    <n v="535.15783999999962"/>
    <b v="0"/>
    <b v="1"/>
    <s v="Low Value"/>
    <s v="Value not found"/>
    <n v="10"/>
    <n v="3"/>
    <n v="2019"/>
    <m/>
    <x v="23"/>
    <m/>
    <n v="10"/>
    <s v="2019-10"/>
    <n v="7"/>
    <s v="Weekends"/>
    <d v="1899-12-31T00:00:00"/>
  </r>
  <r>
    <s v="541-89-9860"/>
    <x v="1"/>
    <s v="Naypyitaw"/>
    <x v="0"/>
    <x v="0"/>
    <x v="5"/>
    <n v="80.48"/>
    <n v="3"/>
    <n v="12.071999999999999"/>
    <x v="387"/>
    <x v="42"/>
    <d v="1899-12-30T12:31:00"/>
    <x v="1"/>
    <n v="241.44"/>
    <n v="4.7619047620000003"/>
    <n v="12.071999999999999"/>
    <n v="8.1"/>
    <n v="12.072000000000003"/>
    <n v="1013.0822400000003"/>
    <b v="0"/>
    <b v="1"/>
    <s v="High Value"/>
    <n v="8.048"/>
    <n v="15"/>
    <n v="2"/>
    <n v="2019"/>
    <m/>
    <x v="23"/>
    <m/>
    <n v="7"/>
    <s v="2019-7"/>
    <n v="5"/>
    <s v="Weekdays"/>
    <d v="1900-01-05T00:00:00"/>
  </r>
  <r>
    <s v="173-82-9529"/>
    <x v="2"/>
    <s v="Mandalay"/>
    <x v="1"/>
    <x v="0"/>
    <x v="5"/>
    <n v="37.950000000000003"/>
    <n v="10"/>
    <n v="18.975000000000001"/>
    <x v="388"/>
    <x v="53"/>
    <d v="1899-12-30T14:51:00"/>
    <x v="1"/>
    <n v="379.5"/>
    <n v="4.7619047620000003"/>
    <n v="18.975000000000001"/>
    <n v="9.6999999999999993"/>
    <n v="18.975000000000023"/>
    <n v="1592.3820000000019"/>
    <b v="1"/>
    <b v="1"/>
    <s v="High Value"/>
    <n v="3.7950000000000004"/>
    <n v="26"/>
    <n v="1"/>
    <n v="2019"/>
    <m/>
    <x v="23"/>
    <m/>
    <n v="4"/>
    <s v="2019-4"/>
    <n v="6"/>
    <s v="Weekends"/>
    <d v="1900-01-06T00:00:00"/>
  </r>
  <r>
    <s v="563-36-9814"/>
    <x v="0"/>
    <s v="Yangon"/>
    <x v="0"/>
    <x v="1"/>
    <x v="1"/>
    <n v="76.819999999999993"/>
    <n v="1"/>
    <n v="3.8410000000000002"/>
    <x v="389"/>
    <x v="77"/>
    <d v="1899-12-30T18:27:00"/>
    <x v="0"/>
    <n v="76.819999999999993"/>
    <n v="4.7619047620000003"/>
    <n v="3.8410000000000002"/>
    <n v="7.2"/>
    <n v="3.8410000000000082"/>
    <n v="322.3367200000007"/>
    <b v="0"/>
    <b v="1"/>
    <s v="Low Value"/>
    <n v="7.6819999999999995"/>
    <n v="13"/>
    <n v="2"/>
    <n v="2019"/>
    <m/>
    <x v="23"/>
    <m/>
    <n v="7"/>
    <s v="2019-7"/>
    <n v="3"/>
    <s v="Weekdays"/>
    <d v="1900-01-03T00:00:00"/>
  </r>
  <r>
    <s v="308-47-4913"/>
    <x v="0"/>
    <s v="Yangon"/>
    <x v="0"/>
    <x v="0"/>
    <x v="3"/>
    <n v="52.26"/>
    <n v="10"/>
    <n v="26.13"/>
    <x v="390"/>
    <x v="11"/>
    <d v="1899-12-30T12:45:00"/>
    <x v="2"/>
    <n v="522.6"/>
    <n v="4.7619047620000003"/>
    <n v="26.13"/>
    <n v="6.2"/>
    <n v="26.129999999999995"/>
    <n v="2192.8295999999996"/>
    <b v="0"/>
    <b v="0"/>
    <s v="Low Value"/>
    <s v="Value not found"/>
    <n v="9"/>
    <n v="3"/>
    <n v="2019"/>
    <m/>
    <x v="23"/>
    <m/>
    <n v="10"/>
    <s v="2019-10"/>
    <n v="6"/>
    <s v="Weekends"/>
    <d v="1900-01-06T00:00:00"/>
  </r>
  <r>
    <s v="885-17-6250"/>
    <x v="0"/>
    <s v="Yangon"/>
    <x v="1"/>
    <x v="0"/>
    <x v="0"/>
    <n v="79.739999999999995"/>
    <n v="1"/>
    <n v="3.9870000000000001"/>
    <x v="391"/>
    <x v="43"/>
    <d v="1899-12-30T10:36:00"/>
    <x v="0"/>
    <n v="79.739999999999995"/>
    <n v="4.7619047620000003"/>
    <n v="3.9870000000000001"/>
    <n v="7.3"/>
    <n v="3.987000000000009"/>
    <n v="334.58904000000075"/>
    <b v="0"/>
    <b v="1"/>
    <s v="Low Value"/>
    <n v="7.9740000000000002"/>
    <n v="6"/>
    <n v="3"/>
    <n v="2019"/>
    <m/>
    <x v="23"/>
    <m/>
    <n v="10"/>
    <s v="2019-10"/>
    <n v="3"/>
    <s v="Weekdays"/>
    <d v="1900-01-03T00:00:00"/>
  </r>
  <r>
    <s v="726-27-2396"/>
    <x v="0"/>
    <s v="Yangon"/>
    <x v="1"/>
    <x v="0"/>
    <x v="0"/>
    <n v="77.5"/>
    <n v="5"/>
    <n v="19.375"/>
    <x v="392"/>
    <x v="46"/>
    <d v="1899-12-30T20:36:00"/>
    <x v="0"/>
    <n v="387.5"/>
    <n v="4.7619047620000003"/>
    <n v="19.375"/>
    <n v="4.3"/>
    <n v="19.375"/>
    <n v="1625.95"/>
    <b v="0"/>
    <b v="0"/>
    <s v="Low Value"/>
    <s v="Value not found"/>
    <n v="24"/>
    <n v="1"/>
    <n v="2019"/>
    <m/>
    <x v="23"/>
    <m/>
    <n v="4"/>
    <s v="2019-4"/>
    <n v="4"/>
    <s v="Weekdays"/>
    <d v="1900-01-04T00:00:00"/>
  </r>
  <r>
    <s v="316-01-3952"/>
    <x v="0"/>
    <s v="Yangon"/>
    <x v="1"/>
    <x v="0"/>
    <x v="4"/>
    <n v="54.27"/>
    <n v="5"/>
    <n v="13.567500000000001"/>
    <x v="393"/>
    <x v="45"/>
    <d v="1899-12-30T14:16:00"/>
    <x v="0"/>
    <n v="271.35000000000002"/>
    <n v="4.7619047620000003"/>
    <n v="13.567500000000001"/>
    <n v="4.5999999999999996"/>
    <n v="13.567499999999995"/>
    <n v="1138.5845999999997"/>
    <b v="0"/>
    <b v="0"/>
    <s v="Low Value"/>
    <s v="Value not found"/>
    <n v="13"/>
    <n v="3"/>
    <n v="2019"/>
    <m/>
    <x v="23"/>
    <m/>
    <n v="11"/>
    <s v="2019-11"/>
    <n v="3"/>
    <s v="Weekdays"/>
    <d v="1900-01-03T00:00:00"/>
  </r>
  <r>
    <s v="760-54-1821"/>
    <x v="2"/>
    <s v="Mandalay"/>
    <x v="1"/>
    <x v="1"/>
    <x v="2"/>
    <n v="13.59"/>
    <n v="9"/>
    <n v="6.1154999999999999"/>
    <x v="394"/>
    <x v="20"/>
    <d v="1899-12-30T10:26:00"/>
    <x v="1"/>
    <n v="122.31"/>
    <n v="4.7619047620000003"/>
    <n v="6.1154999999999999"/>
    <n v="5.8"/>
    <n v="6.1154999999999973"/>
    <n v="513.21275999999978"/>
    <b v="0"/>
    <b v="0"/>
    <s v="Low Value"/>
    <s v="Value not found"/>
    <n v="15"/>
    <n v="3"/>
    <n v="2019"/>
    <m/>
    <x v="23"/>
    <m/>
    <n v="11"/>
    <s v="2019-11"/>
    <n v="5"/>
    <s v="Weekdays"/>
    <d v="1900-01-05T00:00:00"/>
  </r>
  <r>
    <s v="793-10-3222"/>
    <x v="2"/>
    <s v="Mandalay"/>
    <x v="0"/>
    <x v="0"/>
    <x v="0"/>
    <n v="41.06"/>
    <n v="6"/>
    <n v="12.318"/>
    <x v="395"/>
    <x v="19"/>
    <d v="1899-12-30T13:30:00"/>
    <x v="2"/>
    <n v="246.36"/>
    <n v="4.7619047620000003"/>
    <n v="12.318"/>
    <n v="8.3000000000000007"/>
    <n v="12.317999999999984"/>
    <n v="1033.7265599999987"/>
    <b v="0"/>
    <b v="1"/>
    <s v="High Value"/>
    <n v="4.1060000000000008"/>
    <n v="5"/>
    <n v="3"/>
    <n v="2019"/>
    <m/>
    <x v="23"/>
    <m/>
    <n v="10"/>
    <s v="2019-10"/>
    <n v="2"/>
    <s v="Weekdays"/>
    <d v="1900-01-02T00:00:00"/>
  </r>
  <r>
    <s v="346-12-3257"/>
    <x v="2"/>
    <s v="Mandalay"/>
    <x v="0"/>
    <x v="1"/>
    <x v="1"/>
    <n v="19.239999999999998"/>
    <n v="9"/>
    <n v="8.6579999999999995"/>
    <x v="396"/>
    <x v="31"/>
    <d v="1899-12-30T16:28:00"/>
    <x v="1"/>
    <n v="173.16"/>
    <n v="4.7619047620000003"/>
    <n v="8.6579999999999995"/>
    <n v="8"/>
    <n v="8.6580000000000155"/>
    <n v="726.57936000000132"/>
    <b v="1"/>
    <b v="1"/>
    <s v="High Value"/>
    <n v="1.9239999999999999"/>
    <n v="4"/>
    <n v="3"/>
    <n v="2019"/>
    <m/>
    <x v="23"/>
    <m/>
    <n v="10"/>
    <s v="2019-10"/>
    <n v="1"/>
    <s v="Weekdays"/>
    <d v="1900-01-01T00:00:00"/>
  </r>
  <r>
    <s v="110-05-6330"/>
    <x v="1"/>
    <s v="Naypyitaw"/>
    <x v="1"/>
    <x v="0"/>
    <x v="4"/>
    <n v="39.43"/>
    <n v="6"/>
    <n v="11.829000000000001"/>
    <x v="397"/>
    <x v="5"/>
    <d v="1899-12-30T20:18:00"/>
    <x v="2"/>
    <n v="236.58"/>
    <n v="4.7619047620000003"/>
    <n v="11.829000000000001"/>
    <n v="9.4"/>
    <n v="11.828999999999979"/>
    <n v="992.68967999999825"/>
    <b v="0"/>
    <b v="1"/>
    <s v="High Value"/>
    <n v="3.9430000000000001"/>
    <n v="25"/>
    <n v="3"/>
    <n v="2019"/>
    <m/>
    <x v="23"/>
    <m/>
    <n v="13"/>
    <s v="2019-13"/>
    <n v="1"/>
    <s v="Weekdays"/>
    <d v="1900-01-01T00:00:00"/>
  </r>
  <r>
    <s v="651-61-0874"/>
    <x v="1"/>
    <s v="Naypyitaw"/>
    <x v="1"/>
    <x v="1"/>
    <x v="2"/>
    <n v="46.22"/>
    <n v="4"/>
    <n v="9.2439999999999998"/>
    <x v="398"/>
    <x v="41"/>
    <d v="1899-12-30T20:04:00"/>
    <x v="2"/>
    <n v="184.88"/>
    <n v="4.7619047620000003"/>
    <n v="9.2439999999999998"/>
    <n v="6.2"/>
    <n v="9.2439999999999998"/>
    <n v="775.75648000000001"/>
    <b v="0"/>
    <b v="0"/>
    <s v="Low Value"/>
    <s v="Value not found"/>
    <n v="12"/>
    <n v="3"/>
    <n v="2019"/>
    <m/>
    <x v="23"/>
    <m/>
    <n v="11"/>
    <s v="2019-11"/>
    <n v="2"/>
    <s v="Weekdays"/>
    <d v="1900-01-02T00:00:00"/>
  </r>
  <r>
    <s v="236-86-3015"/>
    <x v="1"/>
    <s v="Naypyitaw"/>
    <x v="0"/>
    <x v="1"/>
    <x v="2"/>
    <n v="13.98"/>
    <n v="1"/>
    <n v="0.69899999999999995"/>
    <x v="399"/>
    <x v="87"/>
    <d v="1899-12-30T13:38:00"/>
    <x v="0"/>
    <n v="13.98"/>
    <n v="4.7619047620000003"/>
    <n v="0.69899999999999995"/>
    <n v="9.8000000000000007"/>
    <n v="0.69899999999999984"/>
    <n v="58.660079999999986"/>
    <b v="0"/>
    <b v="1"/>
    <s v="High Value"/>
    <n v="1.3980000000000001"/>
    <n v="4"/>
    <n v="2"/>
    <n v="2019"/>
    <m/>
    <x v="23"/>
    <m/>
    <n v="6"/>
    <s v="2019-6"/>
    <n v="1"/>
    <s v="Weekdays"/>
    <d v="1900-01-01T00:00:00"/>
  </r>
  <r>
    <s v="831-64-0259"/>
    <x v="2"/>
    <s v="Mandalay"/>
    <x v="1"/>
    <x v="0"/>
    <x v="5"/>
    <n v="39.75"/>
    <n v="5"/>
    <n v="9.9375"/>
    <x v="400"/>
    <x v="70"/>
    <d v="1899-12-30T10:43:00"/>
    <x v="0"/>
    <n v="198.75"/>
    <n v="4.7619047620000003"/>
    <n v="9.9375"/>
    <n v="9.6"/>
    <n v="9.9375"/>
    <n v="833.95500000000004"/>
    <b v="0"/>
    <b v="1"/>
    <s v="High Value"/>
    <n v="3.9750000000000001"/>
    <n v="22"/>
    <n v="2"/>
    <n v="2019"/>
    <m/>
    <x v="23"/>
    <m/>
    <n v="8"/>
    <s v="2019-8"/>
    <n v="5"/>
    <s v="Weekdays"/>
    <d v="1900-01-05T00:00:00"/>
  </r>
  <r>
    <s v="587-03-7455"/>
    <x v="1"/>
    <s v="Naypyitaw"/>
    <x v="0"/>
    <x v="0"/>
    <x v="5"/>
    <n v="97.79"/>
    <n v="7"/>
    <n v="34.226500000000001"/>
    <x v="401"/>
    <x v="69"/>
    <d v="1899-12-30T17:30:00"/>
    <x v="0"/>
    <n v="684.53"/>
    <n v="4.7619047620000003"/>
    <n v="34.226500000000001"/>
    <n v="4.9000000000000004"/>
    <n v="34.226499999999987"/>
    <n v="2872.2878799999989"/>
    <b v="0"/>
    <b v="1"/>
    <s v="Low Value"/>
    <s v="Value not found"/>
    <n v="16"/>
    <n v="2"/>
    <n v="2019"/>
    <m/>
    <x v="23"/>
    <m/>
    <n v="7"/>
    <s v="2019-7"/>
    <n v="6"/>
    <s v="Weekends"/>
    <d v="1900-01-06T00:00:00"/>
  </r>
  <r>
    <s v="882-40-4577"/>
    <x v="0"/>
    <s v="Yangon"/>
    <x v="0"/>
    <x v="1"/>
    <x v="3"/>
    <n v="67.260000000000005"/>
    <n v="4"/>
    <n v="13.452"/>
    <x v="402"/>
    <x v="64"/>
    <d v="1899-12-30T15:28:00"/>
    <x v="2"/>
    <n v="269.04000000000002"/>
    <n v="4.7619047620000003"/>
    <n v="13.452"/>
    <n v="8"/>
    <n v="13.451999999999998"/>
    <n v="1128.8918399999998"/>
    <b v="0"/>
    <b v="1"/>
    <s v="High Value"/>
    <n v="6.7260000000000009"/>
    <n v="19"/>
    <n v="1"/>
    <n v="2019"/>
    <m/>
    <x v="23"/>
    <m/>
    <n v="3"/>
    <s v="2019-3"/>
    <n v="6"/>
    <s v="Weekends"/>
    <d v="1900-01-06T00:00:00"/>
  </r>
  <r>
    <s v="732-67-5346"/>
    <x v="0"/>
    <s v="Yangon"/>
    <x v="1"/>
    <x v="1"/>
    <x v="4"/>
    <n v="13.79"/>
    <n v="5"/>
    <n v="3.4474999999999998"/>
    <x v="403"/>
    <x v="83"/>
    <d v="1899-12-30T19:07:00"/>
    <x v="2"/>
    <n v="68.95"/>
    <n v="4.7619047620000003"/>
    <n v="3.4474999999999998"/>
    <n v="7.8"/>
    <n v="3.4474999999999909"/>
    <n v="289.31419999999923"/>
    <b v="0"/>
    <b v="1"/>
    <s v="High Value"/>
    <n v="1.379"/>
    <n v="11"/>
    <n v="1"/>
    <n v="2019"/>
    <m/>
    <x v="23"/>
    <m/>
    <n v="2"/>
    <s v="2019-2"/>
    <n v="5"/>
    <s v="Weekdays"/>
    <d v="1900-01-05T00:00:00"/>
  </r>
  <r>
    <s v="725-32-9708"/>
    <x v="2"/>
    <s v="Mandalay"/>
    <x v="0"/>
    <x v="0"/>
    <x v="5"/>
    <n v="68.709999999999994"/>
    <n v="4"/>
    <n v="13.742000000000001"/>
    <x v="404"/>
    <x v="72"/>
    <d v="1899-12-30T19:01:00"/>
    <x v="1"/>
    <n v="274.83999999999997"/>
    <n v="4.7619047620000003"/>
    <n v="13.742000000000001"/>
    <n v="4.0999999999999996"/>
    <n v="13.742000000000019"/>
    <n v="1153.2286400000016"/>
    <b v="0"/>
    <b v="0"/>
    <s v="Low Value"/>
    <s v="Value not found"/>
    <n v="4"/>
    <n v="1"/>
    <n v="2019"/>
    <m/>
    <x v="23"/>
    <m/>
    <n v="1"/>
    <s v="2019-1"/>
    <n v="5"/>
    <s v="Weekdays"/>
    <d v="1900-01-05T00:00:00"/>
  </r>
  <r>
    <s v="256-08-8343"/>
    <x v="0"/>
    <s v="Yangon"/>
    <x v="1"/>
    <x v="0"/>
    <x v="2"/>
    <n v="56.53"/>
    <n v="4"/>
    <n v="11.305999999999999"/>
    <x v="405"/>
    <x v="31"/>
    <d v="1899-12-30T19:48:00"/>
    <x v="0"/>
    <n v="226.12"/>
    <n v="4.7619047620000003"/>
    <n v="11.305999999999999"/>
    <n v="5.5"/>
    <n v="11.305999999999983"/>
    <n v="948.79951999999855"/>
    <b v="0"/>
    <b v="0"/>
    <s v="Low Value"/>
    <s v="Value not found"/>
    <n v="4"/>
    <n v="3"/>
    <n v="2019"/>
    <m/>
    <x v="23"/>
    <m/>
    <n v="10"/>
    <s v="2019-10"/>
    <n v="1"/>
    <s v="Weekdays"/>
    <d v="1900-01-01T00:00:00"/>
  </r>
  <r>
    <s v="372-26-1506"/>
    <x v="1"/>
    <s v="Naypyitaw"/>
    <x v="1"/>
    <x v="0"/>
    <x v="5"/>
    <n v="23.82"/>
    <n v="5"/>
    <n v="5.9550000000000001"/>
    <x v="406"/>
    <x v="26"/>
    <d v="1899-12-30T19:24:00"/>
    <x v="0"/>
    <n v="119.1"/>
    <n v="4.7619047620000003"/>
    <n v="5.9550000000000001"/>
    <n v="5.4"/>
    <n v="5.9550000000000125"/>
    <n v="499.74360000000104"/>
    <b v="0"/>
    <b v="0"/>
    <s v="Low Value"/>
    <s v="Value not found"/>
    <n v="28"/>
    <n v="1"/>
    <n v="2019"/>
    <m/>
    <x v="23"/>
    <m/>
    <n v="5"/>
    <s v="2019-5"/>
    <n v="1"/>
    <s v="Weekdays"/>
    <d v="1900-01-01T00:00:00"/>
  </r>
  <r>
    <s v="244-08-0162"/>
    <x v="2"/>
    <s v="Mandalay"/>
    <x v="1"/>
    <x v="0"/>
    <x v="0"/>
    <n v="34.21"/>
    <n v="10"/>
    <n v="17.105"/>
    <x v="407"/>
    <x v="56"/>
    <d v="1899-12-30T13:00:00"/>
    <x v="1"/>
    <n v="342.1"/>
    <n v="4.7619047620000003"/>
    <n v="17.105"/>
    <n v="5.0999999999999996"/>
    <n v="17.104999999999961"/>
    <n v="1435.4515999999967"/>
    <b v="0"/>
    <b v="0"/>
    <s v="Low Value"/>
    <s v="Value not found"/>
    <n v="2"/>
    <n v="1"/>
    <n v="2019"/>
    <m/>
    <x v="23"/>
    <m/>
    <n v="1"/>
    <s v="2019-1"/>
    <n v="3"/>
    <s v="Weekdays"/>
    <d v="1900-01-03T00:00:00"/>
  </r>
  <r>
    <s v="569-71-4390"/>
    <x v="2"/>
    <s v="Mandalay"/>
    <x v="1"/>
    <x v="1"/>
    <x v="3"/>
    <n v="21.87"/>
    <n v="2"/>
    <n v="2.1869999999999998"/>
    <x v="408"/>
    <x v="25"/>
    <d v="1899-12-30T14:29:00"/>
    <x v="0"/>
    <n v="43.74"/>
    <n v="4.7619047620000003"/>
    <n v="2.1869999999999998"/>
    <n v="6.9"/>
    <n v="2.1869999999999976"/>
    <n v="183.5330399999998"/>
    <b v="0"/>
    <b v="1"/>
    <s v="Low Value"/>
    <s v="Value not found"/>
    <n v="25"/>
    <n v="1"/>
    <n v="2019"/>
    <m/>
    <x v="23"/>
    <m/>
    <n v="4"/>
    <s v="2019-4"/>
    <n v="5"/>
    <s v="Weekdays"/>
    <d v="1900-01-05T00:00:00"/>
  </r>
  <r>
    <s v="132-23-6451"/>
    <x v="0"/>
    <s v="Yangon"/>
    <x v="0"/>
    <x v="1"/>
    <x v="0"/>
    <n v="20.97"/>
    <n v="5"/>
    <n v="5.2424999999999997"/>
    <x v="409"/>
    <x v="72"/>
    <d v="1899-12-30T13:21:00"/>
    <x v="1"/>
    <n v="104.85"/>
    <n v="4.7619047620000003"/>
    <n v="5.2424999999999997"/>
    <n v="7.8"/>
    <n v="5.2425000000000068"/>
    <n v="439.95060000000058"/>
    <b v="0"/>
    <b v="1"/>
    <s v="High Value"/>
    <n v="2.097"/>
    <n v="4"/>
    <n v="1"/>
    <n v="2019"/>
    <m/>
    <x v="23"/>
    <m/>
    <n v="1"/>
    <s v="2019-1"/>
    <n v="5"/>
    <s v="Weekdays"/>
    <d v="1900-01-05T00:00:00"/>
  </r>
  <r>
    <s v="696-90-2548"/>
    <x v="0"/>
    <s v="Yangon"/>
    <x v="1"/>
    <x v="1"/>
    <x v="3"/>
    <n v="25.84"/>
    <n v="3"/>
    <n v="3.8759999999999999"/>
    <x v="410"/>
    <x v="24"/>
    <d v="1899-12-30T18:55:00"/>
    <x v="0"/>
    <n v="77.52"/>
    <n v="4.7619047620000003"/>
    <n v="3.8759999999999999"/>
    <n v="6.6"/>
    <n v="3.8760000000000048"/>
    <n v="325.27392000000043"/>
    <b v="0"/>
    <b v="1"/>
    <s v="Low Value"/>
    <s v="Value not found"/>
    <n v="10"/>
    <n v="3"/>
    <n v="2019"/>
    <m/>
    <x v="23"/>
    <m/>
    <n v="10"/>
    <s v="2019-10"/>
    <n v="7"/>
    <s v="Weekends"/>
    <d v="1899-12-31T00:00:00"/>
  </r>
  <r>
    <s v="472-15-9636"/>
    <x v="0"/>
    <s v="Yangon"/>
    <x v="1"/>
    <x v="1"/>
    <x v="2"/>
    <n v="50.93"/>
    <n v="8"/>
    <n v="20.372"/>
    <x v="411"/>
    <x v="23"/>
    <d v="1899-12-30T19:36:00"/>
    <x v="0"/>
    <n v="407.44"/>
    <n v="4.7619047620000003"/>
    <n v="20.372"/>
    <n v="9.1999999999999993"/>
    <n v="20.372000000000014"/>
    <n v="1709.6182400000012"/>
    <b v="1"/>
    <b v="1"/>
    <s v="High Value"/>
    <n v="5.093"/>
    <n v="22"/>
    <n v="3"/>
    <n v="2019"/>
    <m/>
    <x v="23"/>
    <m/>
    <n v="12"/>
    <s v="2019-12"/>
    <n v="5"/>
    <s v="Weekdays"/>
    <d v="1900-01-05T00:00:00"/>
  </r>
  <r>
    <s v="268-03-6164"/>
    <x v="2"/>
    <s v="Mandalay"/>
    <x v="1"/>
    <x v="1"/>
    <x v="0"/>
    <n v="96.11"/>
    <n v="1"/>
    <n v="4.8055000000000003"/>
    <x v="412"/>
    <x v="25"/>
    <d v="1899-12-30T16:28:00"/>
    <x v="0"/>
    <n v="96.11"/>
    <n v="4.7619047620000003"/>
    <n v="4.8055000000000003"/>
    <n v="7.8"/>
    <n v="4.805499999999995"/>
    <n v="403.2775599999996"/>
    <b v="0"/>
    <b v="1"/>
    <s v="High Value"/>
    <n v="9.6110000000000007"/>
    <n v="25"/>
    <n v="1"/>
    <n v="2019"/>
    <m/>
    <x v="23"/>
    <m/>
    <n v="4"/>
    <s v="2019-4"/>
    <n v="5"/>
    <s v="Weekdays"/>
    <d v="1900-01-05T00:00:00"/>
  </r>
  <r>
    <s v="750-57-9686"/>
    <x v="1"/>
    <s v="Naypyitaw"/>
    <x v="1"/>
    <x v="0"/>
    <x v="2"/>
    <n v="45.38"/>
    <n v="4"/>
    <n v="9.0760000000000005"/>
    <x v="413"/>
    <x v="66"/>
    <d v="1899-12-30T13:48:00"/>
    <x v="2"/>
    <n v="181.52"/>
    <n v="4.7619047620000003"/>
    <n v="9.0760000000000005"/>
    <n v="8.6999999999999993"/>
    <n v="9.0759999999999934"/>
    <n v="761.65791999999942"/>
    <b v="0"/>
    <b v="1"/>
    <s v="High Value"/>
    <n v="4.5380000000000003"/>
    <n v="8"/>
    <n v="1"/>
    <n v="2019"/>
    <m/>
    <x v="23"/>
    <m/>
    <n v="2"/>
    <s v="2019-2"/>
    <n v="2"/>
    <s v="Weekdays"/>
    <d v="1900-01-02T00:00:00"/>
  </r>
  <r>
    <s v="186-09-3669"/>
    <x v="1"/>
    <s v="Naypyitaw"/>
    <x v="0"/>
    <x v="0"/>
    <x v="0"/>
    <n v="81.510000000000005"/>
    <n v="1"/>
    <n v="4.0754999999999999"/>
    <x v="414"/>
    <x v="49"/>
    <d v="1899-12-30T10:57:00"/>
    <x v="0"/>
    <n v="81.510000000000005"/>
    <n v="4.7619047620000003"/>
    <n v="4.0754999999999999"/>
    <n v="9.1999999999999993"/>
    <n v="4.075499999999991"/>
    <n v="342.01595999999927"/>
    <b v="0"/>
    <b v="1"/>
    <s v="High Value"/>
    <n v="8.1510000000000016"/>
    <n v="22"/>
    <n v="1"/>
    <n v="2019"/>
    <m/>
    <x v="23"/>
    <m/>
    <n v="4"/>
    <s v="2019-4"/>
    <n v="2"/>
    <s v="Weekdays"/>
    <d v="1900-01-02T00:00:00"/>
  </r>
  <r>
    <s v="848-07-1692"/>
    <x v="2"/>
    <s v="Mandalay"/>
    <x v="1"/>
    <x v="0"/>
    <x v="0"/>
    <n v="57.22"/>
    <n v="2"/>
    <n v="5.7220000000000004"/>
    <x v="415"/>
    <x v="52"/>
    <d v="1899-12-30T17:13:00"/>
    <x v="0"/>
    <n v="114.44"/>
    <n v="4.7619047620000003"/>
    <n v="5.7220000000000004"/>
    <n v="8.3000000000000007"/>
    <n v="5.7220000000000084"/>
    <n v="480.1902400000007"/>
    <b v="0"/>
    <b v="1"/>
    <s v="High Value"/>
    <n v="5.7220000000000004"/>
    <n v="12"/>
    <n v="1"/>
    <n v="2019"/>
    <m/>
    <x v="23"/>
    <m/>
    <n v="2"/>
    <s v="2019-2"/>
    <n v="6"/>
    <s v="Weekends"/>
    <d v="1900-01-06T00:00:00"/>
  </r>
  <r>
    <s v="745-71-3520"/>
    <x v="0"/>
    <s v="Yangon"/>
    <x v="0"/>
    <x v="0"/>
    <x v="1"/>
    <n v="25.22"/>
    <n v="7"/>
    <n v="8.827"/>
    <x v="416"/>
    <x v="87"/>
    <d v="1899-12-30T10:23:00"/>
    <x v="1"/>
    <n v="176.54"/>
    <n v="4.7619047620000003"/>
    <n v="8.827"/>
    <n v="8.1999999999999993"/>
    <n v="8.8269999999999982"/>
    <n v="740.76183999999989"/>
    <b v="0"/>
    <b v="1"/>
    <s v="High Value"/>
    <n v="2.5220000000000002"/>
    <n v="4"/>
    <n v="2"/>
    <n v="2019"/>
    <m/>
    <x v="23"/>
    <m/>
    <n v="6"/>
    <s v="2019-6"/>
    <n v="1"/>
    <s v="Weekdays"/>
    <d v="1900-01-01T00:00:00"/>
  </r>
  <r>
    <s v="266-76-6436"/>
    <x v="1"/>
    <s v="Naypyitaw"/>
    <x v="0"/>
    <x v="0"/>
    <x v="4"/>
    <n v="38.6"/>
    <n v="3"/>
    <n v="5.79"/>
    <x v="417"/>
    <x v="61"/>
    <d v="1899-12-30T13:57:00"/>
    <x v="0"/>
    <n v="115.8"/>
    <n v="4.7619047620000003"/>
    <n v="5.79"/>
    <n v="7.5"/>
    <n v="5.7900000000000063"/>
    <n v="485.89680000000055"/>
    <b v="0"/>
    <b v="1"/>
    <s v="High Value"/>
    <n v="3.8600000000000003"/>
    <n v="28"/>
    <n v="3"/>
    <n v="2019"/>
    <m/>
    <x v="23"/>
    <m/>
    <n v="13"/>
    <s v="2019-13"/>
    <n v="4"/>
    <s v="Weekdays"/>
    <d v="1900-01-04T00:00:00"/>
  </r>
  <r>
    <s v="740-22-2500"/>
    <x v="1"/>
    <s v="Naypyitaw"/>
    <x v="1"/>
    <x v="0"/>
    <x v="1"/>
    <n v="84.05"/>
    <n v="3"/>
    <n v="12.6075"/>
    <x v="418"/>
    <x v="54"/>
    <d v="1899-12-30T13:29:00"/>
    <x v="1"/>
    <n v="252.15"/>
    <n v="4.7619047620000003"/>
    <n v="12.6075"/>
    <n v="9.8000000000000007"/>
    <n v="12.607499999999987"/>
    <n v="1058.0213999999989"/>
    <b v="0"/>
    <b v="1"/>
    <s v="High Value"/>
    <n v="8.4049999999999994"/>
    <n v="23"/>
    <n v="1"/>
    <n v="2019"/>
    <m/>
    <x v="23"/>
    <m/>
    <n v="4"/>
    <s v="2019-4"/>
    <n v="3"/>
    <s v="Weekdays"/>
    <d v="1900-01-03T00:00:00"/>
  </r>
  <r>
    <s v="271-88-8734"/>
    <x v="1"/>
    <s v="Naypyitaw"/>
    <x v="0"/>
    <x v="0"/>
    <x v="5"/>
    <n v="97.21"/>
    <n v="10"/>
    <n v="48.604999999999997"/>
    <x v="419"/>
    <x v="4"/>
    <d v="1899-12-30T13:00:00"/>
    <x v="2"/>
    <n v="972.1"/>
    <n v="4.7619047620000003"/>
    <n v="48.604999999999997"/>
    <n v="8.6999999999999993"/>
    <n v="48.605000000000018"/>
    <n v="4078.9316000000017"/>
    <b v="1"/>
    <b v="1"/>
    <s v="High Value"/>
    <n v="9.7210000000000001"/>
    <n v="8"/>
    <n v="2"/>
    <n v="2019"/>
    <m/>
    <x v="23"/>
    <m/>
    <n v="6"/>
    <s v="2019-6"/>
    <n v="5"/>
    <s v="Weekdays"/>
    <d v="1900-01-05T00:00:00"/>
  </r>
  <r>
    <s v="301-81-8610"/>
    <x v="2"/>
    <s v="Mandalay"/>
    <x v="0"/>
    <x v="1"/>
    <x v="5"/>
    <n v="25.42"/>
    <n v="8"/>
    <n v="10.167999999999999"/>
    <x v="420"/>
    <x v="35"/>
    <d v="1899-12-30T19:42:00"/>
    <x v="2"/>
    <n v="203.36"/>
    <n v="4.7619047620000003"/>
    <n v="10.167999999999999"/>
    <n v="6.7"/>
    <n v="10.167999999999978"/>
    <n v="853.29855999999813"/>
    <b v="0"/>
    <b v="1"/>
    <s v="Low Value"/>
    <s v="Value not found"/>
    <n v="19"/>
    <n v="3"/>
    <n v="2019"/>
    <m/>
    <x v="23"/>
    <m/>
    <n v="12"/>
    <s v="2019-12"/>
    <n v="2"/>
    <s v="Weekdays"/>
    <d v="1900-01-02T00:00:00"/>
  </r>
  <r>
    <s v="489-64-4354"/>
    <x v="1"/>
    <s v="Naypyitaw"/>
    <x v="1"/>
    <x v="1"/>
    <x v="5"/>
    <n v="16.28"/>
    <n v="1"/>
    <n v="0.81399999999999995"/>
    <x v="421"/>
    <x v="11"/>
    <d v="1899-12-30T15:36:00"/>
    <x v="1"/>
    <n v="16.28"/>
    <n v="4.7619047620000003"/>
    <n v="0.81399999999999995"/>
    <n v="5"/>
    <n v="0.81400000000000006"/>
    <n v="68.310880000000012"/>
    <b v="0"/>
    <b v="0"/>
    <s v="Low Value"/>
    <s v="Value not found"/>
    <n v="9"/>
    <n v="3"/>
    <n v="2019"/>
    <m/>
    <x v="23"/>
    <m/>
    <n v="10"/>
    <s v="2019-10"/>
    <n v="6"/>
    <s v="Weekends"/>
    <d v="1900-01-06T00:00:00"/>
  </r>
  <r>
    <s v="198-84-7132"/>
    <x v="2"/>
    <s v="Mandalay"/>
    <x v="0"/>
    <x v="1"/>
    <x v="5"/>
    <n v="40.61"/>
    <n v="9"/>
    <n v="18.2745"/>
    <x v="422"/>
    <x v="56"/>
    <d v="1899-12-30T13:40:00"/>
    <x v="1"/>
    <n v="365.49"/>
    <n v="4.7619047620000003"/>
    <n v="18.2745"/>
    <n v="7"/>
    <n v="18.274499999999989"/>
    <n v="1533.5960399999992"/>
    <b v="0"/>
    <b v="1"/>
    <s v="Low Value"/>
    <n v="4.0609999999999999"/>
    <n v="2"/>
    <n v="1"/>
    <n v="2019"/>
    <m/>
    <x v="23"/>
    <m/>
    <n v="1"/>
    <s v="2019-1"/>
    <n v="3"/>
    <s v="Weekdays"/>
    <d v="1900-01-03T00:00:00"/>
  </r>
  <r>
    <s v="269-10-8440"/>
    <x v="0"/>
    <s v="Yangon"/>
    <x v="0"/>
    <x v="1"/>
    <x v="0"/>
    <n v="53.17"/>
    <n v="7"/>
    <n v="18.609500000000001"/>
    <x v="423"/>
    <x v="18"/>
    <d v="1899-12-30T18:01:00"/>
    <x v="1"/>
    <n v="372.19"/>
    <n v="4.7619047620000003"/>
    <n v="18.609500000000001"/>
    <n v="8.9"/>
    <n v="18.609500000000025"/>
    <n v="1561.7092400000022"/>
    <b v="0"/>
    <b v="1"/>
    <s v="High Value"/>
    <n v="5.3170000000000002"/>
    <n v="21"/>
    <n v="1"/>
    <n v="2019"/>
    <m/>
    <x v="23"/>
    <m/>
    <n v="4"/>
    <s v="2019-4"/>
    <n v="1"/>
    <s v="Weekdays"/>
    <d v="1900-01-01T00:00:00"/>
  </r>
  <r>
    <s v="650-98-6268"/>
    <x v="2"/>
    <s v="Mandalay"/>
    <x v="0"/>
    <x v="0"/>
    <x v="4"/>
    <n v="20.87"/>
    <n v="3"/>
    <n v="3.1305000000000001"/>
    <x v="424"/>
    <x v="80"/>
    <d v="1899-12-30T13:53:00"/>
    <x v="2"/>
    <n v="62.61"/>
    <n v="4.7619047620000003"/>
    <n v="3.1305000000000001"/>
    <n v="8"/>
    <n v="3.1304999999999978"/>
    <n v="262.71155999999985"/>
    <b v="0"/>
    <b v="1"/>
    <s v="High Value"/>
    <n v="2.0870000000000002"/>
    <n v="20"/>
    <n v="3"/>
    <n v="2019"/>
    <m/>
    <x v="23"/>
    <m/>
    <n v="12"/>
    <s v="2019-12"/>
    <n v="3"/>
    <s v="Weekdays"/>
    <d v="1900-01-03T00:00:00"/>
  </r>
  <r>
    <s v="741-73-3559"/>
    <x v="2"/>
    <s v="Mandalay"/>
    <x v="1"/>
    <x v="1"/>
    <x v="3"/>
    <n v="67.27"/>
    <n v="5"/>
    <n v="16.817499999999999"/>
    <x v="425"/>
    <x v="33"/>
    <d v="1899-12-30T17:27:00"/>
    <x v="1"/>
    <n v="336.35"/>
    <n v="4.7619047620000003"/>
    <n v="16.817499999999999"/>
    <n v="6.9"/>
    <n v="16.817499999999995"/>
    <n v="1411.3245999999997"/>
    <b v="0"/>
    <b v="1"/>
    <s v="Low Value"/>
    <s v="Value not found"/>
    <n v="27"/>
    <n v="2"/>
    <n v="2019"/>
    <m/>
    <x v="23"/>
    <m/>
    <n v="9"/>
    <s v="2019-9"/>
    <n v="3"/>
    <s v="Weekdays"/>
    <d v="1900-01-03T00:00:00"/>
  </r>
  <r>
    <s v="325-77-6186"/>
    <x v="0"/>
    <s v="Yangon"/>
    <x v="0"/>
    <x v="0"/>
    <x v="2"/>
    <n v="90.65"/>
    <n v="10"/>
    <n v="45.325000000000003"/>
    <x v="426"/>
    <x v="1"/>
    <d v="1899-12-30T10:53:00"/>
    <x v="0"/>
    <n v="906.5"/>
    <n v="4.7619047620000003"/>
    <n v="45.325000000000003"/>
    <n v="7.3"/>
    <n v="45.325000000000045"/>
    <n v="3803.6740000000041"/>
    <b v="1"/>
    <b v="1"/>
    <s v="Low Value"/>
    <n v="9.0650000000000013"/>
    <n v="8"/>
    <n v="3"/>
    <n v="2019"/>
    <m/>
    <x v="23"/>
    <m/>
    <n v="10"/>
    <s v="2019-10"/>
    <n v="5"/>
    <s v="Weekdays"/>
    <d v="1900-01-05T00:00:00"/>
  </r>
  <r>
    <s v="286-75-7818"/>
    <x v="2"/>
    <s v="Mandalay"/>
    <x v="1"/>
    <x v="1"/>
    <x v="5"/>
    <n v="69.08"/>
    <n v="2"/>
    <n v="6.9080000000000004"/>
    <x v="427"/>
    <x v="82"/>
    <d v="1899-12-30T19:48:00"/>
    <x v="2"/>
    <n v="138.16"/>
    <n v="4.7619047620000003"/>
    <n v="6.9080000000000004"/>
    <n v="6.9"/>
    <n v="6.9080000000000155"/>
    <n v="579.7193600000013"/>
    <b v="0"/>
    <b v="1"/>
    <s v="Low Value"/>
    <s v="Value not found"/>
    <n v="31"/>
    <n v="1"/>
    <n v="2019"/>
    <m/>
    <x v="23"/>
    <m/>
    <n v="5"/>
    <s v="2019-5"/>
    <n v="4"/>
    <s v="Weekdays"/>
    <d v="1900-01-04T00:00:00"/>
  </r>
  <r>
    <s v="574-57-9721"/>
    <x v="1"/>
    <s v="Naypyitaw"/>
    <x v="1"/>
    <x v="1"/>
    <x v="4"/>
    <n v="43.27"/>
    <n v="2"/>
    <n v="4.327"/>
    <x v="428"/>
    <x v="1"/>
    <d v="1899-12-30T16:53:00"/>
    <x v="0"/>
    <n v="86.54"/>
    <n v="4.7619047620000003"/>
    <n v="4.327"/>
    <n v="5.7"/>
    <n v="4.3269999999999982"/>
    <n v="363.12183999999985"/>
    <b v="0"/>
    <b v="0"/>
    <s v="Low Value"/>
    <s v="Value not found"/>
    <n v="8"/>
    <n v="3"/>
    <n v="2019"/>
    <m/>
    <x v="23"/>
    <m/>
    <n v="10"/>
    <s v="2019-10"/>
    <n v="5"/>
    <s v="Weekdays"/>
    <d v="1900-01-05T00:00:00"/>
  </r>
  <r>
    <s v="459-50-7686"/>
    <x v="0"/>
    <s v="Yangon"/>
    <x v="1"/>
    <x v="0"/>
    <x v="1"/>
    <n v="23.46"/>
    <n v="6"/>
    <n v="7.0380000000000003"/>
    <x v="429"/>
    <x v="50"/>
    <d v="1899-12-30T19:14:00"/>
    <x v="0"/>
    <n v="140.76"/>
    <n v="4.7619047620000003"/>
    <n v="7.0380000000000003"/>
    <n v="6.4"/>
    <n v="7.0380000000000109"/>
    <n v="590.62896000000092"/>
    <b v="0"/>
    <b v="1"/>
    <s v="Low Value"/>
    <s v="Value not found"/>
    <n v="13"/>
    <n v="1"/>
    <n v="2019"/>
    <m/>
    <x v="23"/>
    <m/>
    <n v="2"/>
    <s v="2019-2"/>
    <n v="7"/>
    <s v="Weekends"/>
    <d v="1899-12-31T00:00:00"/>
  </r>
  <r>
    <s v="616-87-0016"/>
    <x v="2"/>
    <s v="Mandalay"/>
    <x v="1"/>
    <x v="1"/>
    <x v="5"/>
    <n v="95.54"/>
    <n v="7"/>
    <n v="33.439"/>
    <x v="430"/>
    <x v="11"/>
    <d v="1899-12-30T14:36:00"/>
    <x v="2"/>
    <n v="668.78"/>
    <n v="4.7619047620000003"/>
    <n v="33.439"/>
    <n v="9.6"/>
    <n v="33.439000000000078"/>
    <n v="2806.2008800000067"/>
    <b v="0"/>
    <b v="1"/>
    <s v="High Value"/>
    <n v="9.5540000000000003"/>
    <n v="9"/>
    <n v="3"/>
    <n v="2019"/>
    <m/>
    <x v="23"/>
    <m/>
    <n v="10"/>
    <s v="2019-10"/>
    <n v="6"/>
    <s v="Weekends"/>
    <d v="1900-01-06T00:00:00"/>
  </r>
  <r>
    <s v="837-55-7229"/>
    <x v="2"/>
    <s v="Mandalay"/>
    <x v="1"/>
    <x v="0"/>
    <x v="5"/>
    <n v="47.44"/>
    <n v="1"/>
    <n v="2.3719999999999999"/>
    <x v="431"/>
    <x v="70"/>
    <d v="1899-12-30T18:19:00"/>
    <x v="2"/>
    <n v="47.44"/>
    <n v="4.7619047620000003"/>
    <n v="2.3719999999999999"/>
    <n v="6.8"/>
    <n v="2.3719999999999999"/>
    <n v="199.05823999999998"/>
    <b v="0"/>
    <b v="1"/>
    <s v="Low Value"/>
    <s v="Value not found"/>
    <n v="22"/>
    <n v="2"/>
    <n v="2019"/>
    <m/>
    <x v="23"/>
    <m/>
    <n v="8"/>
    <s v="2019-8"/>
    <n v="5"/>
    <s v="Weekdays"/>
    <d v="1900-01-05T00:00:00"/>
  </r>
  <r>
    <s v="751-69-0068"/>
    <x v="1"/>
    <s v="Naypyitaw"/>
    <x v="1"/>
    <x v="1"/>
    <x v="3"/>
    <n v="99.24"/>
    <n v="9"/>
    <n v="44.658000000000001"/>
    <x v="432"/>
    <x v="35"/>
    <d v="1899-12-30T19:09:00"/>
    <x v="0"/>
    <n v="893.16"/>
    <n v="4.7619047620000003"/>
    <n v="44.658000000000001"/>
    <n v="9"/>
    <n v="44.658000000000015"/>
    <n v="3747.6993600000014"/>
    <b v="1"/>
    <b v="1"/>
    <s v="High Value"/>
    <n v="9.9239999999999995"/>
    <n v="19"/>
    <n v="3"/>
    <n v="2019"/>
    <m/>
    <x v="23"/>
    <m/>
    <n v="12"/>
    <s v="2019-12"/>
    <n v="2"/>
    <s v="Weekdays"/>
    <d v="1900-01-02T00:00:00"/>
  </r>
  <r>
    <s v="257-73-1380"/>
    <x v="1"/>
    <s v="Naypyitaw"/>
    <x v="0"/>
    <x v="1"/>
    <x v="3"/>
    <n v="82.93"/>
    <n v="4"/>
    <n v="16.585999999999999"/>
    <x v="433"/>
    <x v="40"/>
    <d v="1899-12-30T16:51:00"/>
    <x v="0"/>
    <n v="331.72"/>
    <n v="4.7619047620000003"/>
    <n v="16.585999999999999"/>
    <n v="9.6"/>
    <n v="16.585999999999956"/>
    <n v="1391.8971199999962"/>
    <b v="0"/>
    <b v="1"/>
    <s v="High Value"/>
    <n v="8.293000000000001"/>
    <n v="20"/>
    <n v="1"/>
    <n v="2019"/>
    <m/>
    <x v="23"/>
    <m/>
    <n v="3"/>
    <s v="2019-3"/>
    <n v="7"/>
    <s v="Weekends"/>
    <d v="1899-12-31T00:00:00"/>
  </r>
  <r>
    <s v="345-08-4992"/>
    <x v="0"/>
    <s v="Yangon"/>
    <x v="1"/>
    <x v="1"/>
    <x v="2"/>
    <n v="33.99"/>
    <n v="6"/>
    <n v="10.196999999999999"/>
    <x v="434"/>
    <x v="1"/>
    <d v="1899-12-30T15:37:00"/>
    <x v="2"/>
    <n v="203.94"/>
    <n v="4.7619047620000003"/>
    <n v="10.196999999999999"/>
    <n v="7.7"/>
    <n v="10.197000000000003"/>
    <n v="855.73224000000027"/>
    <b v="0"/>
    <b v="1"/>
    <s v="High Value"/>
    <n v="3.3990000000000005"/>
    <n v="8"/>
    <n v="3"/>
    <n v="2019"/>
    <m/>
    <x v="23"/>
    <m/>
    <n v="10"/>
    <s v="2019-10"/>
    <n v="5"/>
    <s v="Weekdays"/>
    <d v="1900-01-05T00:00:00"/>
  </r>
  <r>
    <s v="549-96-4200"/>
    <x v="1"/>
    <s v="Naypyitaw"/>
    <x v="0"/>
    <x v="1"/>
    <x v="4"/>
    <n v="17.04"/>
    <n v="4"/>
    <n v="3.4079999999999999"/>
    <x v="435"/>
    <x v="1"/>
    <d v="1899-12-30T20:15:00"/>
    <x v="0"/>
    <n v="68.16"/>
    <n v="4.7619047620000003"/>
    <n v="3.4079999999999999"/>
    <n v="7"/>
    <n v="3.4080000000000013"/>
    <n v="285.99936000000014"/>
    <b v="0"/>
    <b v="1"/>
    <s v="Low Value"/>
    <n v="1.704"/>
    <n v="8"/>
    <n v="3"/>
    <n v="2019"/>
    <m/>
    <x v="23"/>
    <m/>
    <n v="10"/>
    <s v="2019-10"/>
    <n v="5"/>
    <s v="Weekdays"/>
    <d v="1900-01-05T00:00:00"/>
  </r>
  <r>
    <s v="810-60-6344"/>
    <x v="1"/>
    <s v="Naypyitaw"/>
    <x v="1"/>
    <x v="0"/>
    <x v="1"/>
    <n v="40.86"/>
    <n v="8"/>
    <n v="16.344000000000001"/>
    <x v="436"/>
    <x v="13"/>
    <d v="1899-12-30T14:38:00"/>
    <x v="2"/>
    <n v="326.88"/>
    <n v="4.7619047620000003"/>
    <n v="16.344000000000001"/>
    <n v="6.5"/>
    <n v="16.343999999999994"/>
    <n v="1371.5884799999994"/>
    <b v="0"/>
    <b v="1"/>
    <s v="Low Value"/>
    <s v="Value not found"/>
    <n v="7"/>
    <n v="2"/>
    <n v="2019"/>
    <m/>
    <x v="23"/>
    <m/>
    <n v="6"/>
    <s v="2019-6"/>
    <n v="4"/>
    <s v="Weekdays"/>
    <d v="1900-01-04T00:00:00"/>
  </r>
  <r>
    <s v="450-28-2866"/>
    <x v="1"/>
    <s v="Naypyitaw"/>
    <x v="0"/>
    <x v="1"/>
    <x v="4"/>
    <n v="17.440000000000001"/>
    <n v="5"/>
    <n v="4.3600000000000003"/>
    <x v="437"/>
    <x v="15"/>
    <d v="1899-12-30T19:25:00"/>
    <x v="1"/>
    <n v="87.2"/>
    <n v="4.7619047620000003"/>
    <n v="4.3600000000000003"/>
    <n v="8.1"/>
    <n v="4.3599999999999994"/>
    <n v="365.89119999999997"/>
    <b v="0"/>
    <b v="1"/>
    <s v="High Value"/>
    <n v="1.7440000000000002"/>
    <n v="15"/>
    <n v="1"/>
    <n v="2019"/>
    <m/>
    <x v="23"/>
    <m/>
    <n v="3"/>
    <s v="2019-3"/>
    <n v="2"/>
    <s v="Weekdays"/>
    <d v="1900-01-02T00:00:00"/>
  </r>
  <r>
    <s v="394-30-3170"/>
    <x v="2"/>
    <s v="Mandalay"/>
    <x v="0"/>
    <x v="0"/>
    <x v="3"/>
    <n v="88.43"/>
    <n v="8"/>
    <n v="35.372"/>
    <x v="438"/>
    <x v="23"/>
    <d v="1899-12-30T19:35:00"/>
    <x v="2"/>
    <n v="707.44"/>
    <n v="4.7619047620000003"/>
    <n v="35.372"/>
    <n v="4.3"/>
    <n v="35.371999999999957"/>
    <n v="2968.4182399999963"/>
    <b v="0"/>
    <b v="1"/>
    <s v="Low Value"/>
    <s v="Value not found"/>
    <n v="22"/>
    <n v="3"/>
    <n v="2019"/>
    <m/>
    <x v="23"/>
    <m/>
    <n v="12"/>
    <s v="2019-12"/>
    <n v="5"/>
    <s v="Weekdays"/>
    <d v="1900-01-05T00:00:00"/>
  </r>
  <r>
    <s v="138-17-5109"/>
    <x v="0"/>
    <s v="Yangon"/>
    <x v="0"/>
    <x v="0"/>
    <x v="2"/>
    <n v="89.21"/>
    <n v="9"/>
    <n v="40.144500000000001"/>
    <x v="439"/>
    <x v="15"/>
    <d v="1899-12-30T15:42:00"/>
    <x v="2"/>
    <n v="802.89"/>
    <n v="4.7619047620000003"/>
    <n v="40.144500000000001"/>
    <n v="6.5"/>
    <n v="40.144499999999994"/>
    <n v="3368.9264399999997"/>
    <b v="0"/>
    <b v="1"/>
    <s v="Low Value"/>
    <s v="Value not found"/>
    <n v="15"/>
    <n v="1"/>
    <n v="2019"/>
    <m/>
    <x v="23"/>
    <m/>
    <n v="3"/>
    <s v="2019-3"/>
    <n v="2"/>
    <s v="Weekdays"/>
    <d v="1900-01-02T00:00:00"/>
  </r>
  <r>
    <s v="192-98-7397"/>
    <x v="1"/>
    <s v="Naypyitaw"/>
    <x v="1"/>
    <x v="1"/>
    <x v="5"/>
    <n v="12.78"/>
    <n v="1"/>
    <n v="0.63900000000000001"/>
    <x v="440"/>
    <x v="66"/>
    <d v="1899-12-30T14:11:00"/>
    <x v="0"/>
    <n v="12.78"/>
    <n v="4.7619047620000003"/>
    <n v="0.63900000000000001"/>
    <n v="9.5"/>
    <n v="0.63900000000000112"/>
    <n v="53.624880000000097"/>
    <b v="0"/>
    <b v="1"/>
    <s v="High Value"/>
    <n v="1.278"/>
    <n v="8"/>
    <n v="1"/>
    <n v="2019"/>
    <m/>
    <x v="23"/>
    <m/>
    <n v="2"/>
    <s v="2019-2"/>
    <n v="2"/>
    <s v="Weekdays"/>
    <d v="1900-01-02T00:00:00"/>
  </r>
  <r>
    <s v="301-11-9629"/>
    <x v="0"/>
    <s v="Yangon"/>
    <x v="1"/>
    <x v="0"/>
    <x v="3"/>
    <n v="19.100000000000001"/>
    <n v="7"/>
    <n v="6.6849999999999996"/>
    <x v="441"/>
    <x v="15"/>
    <d v="1899-12-30T10:43:00"/>
    <x v="1"/>
    <n v="133.69999999999999"/>
    <n v="4.7619047620000003"/>
    <n v="6.6849999999999996"/>
    <n v="9.6999999999999993"/>
    <n v="6.6850000000000023"/>
    <n v="561.00520000000017"/>
    <b v="0"/>
    <b v="1"/>
    <s v="High Value"/>
    <n v="1.9100000000000001"/>
    <n v="15"/>
    <n v="1"/>
    <n v="2019"/>
    <m/>
    <x v="23"/>
    <m/>
    <n v="3"/>
    <s v="2019-3"/>
    <n v="2"/>
    <s v="Weekdays"/>
    <d v="1900-01-02T00:00:00"/>
  </r>
  <r>
    <s v="390-80-5128"/>
    <x v="2"/>
    <s v="Mandalay"/>
    <x v="0"/>
    <x v="0"/>
    <x v="0"/>
    <n v="19.149999999999999"/>
    <n v="1"/>
    <n v="0.95750000000000002"/>
    <x v="442"/>
    <x v="26"/>
    <d v="1899-12-30T17:58:00"/>
    <x v="2"/>
    <n v="19.149999999999999"/>
    <n v="4.7619047620000003"/>
    <n v="0.95750000000000002"/>
    <n v="9.5"/>
    <n v="0.95750000000000313"/>
    <n v="80.353400000000264"/>
    <b v="0"/>
    <b v="1"/>
    <s v="High Value"/>
    <n v="1.915"/>
    <n v="28"/>
    <n v="1"/>
    <n v="2019"/>
    <m/>
    <x v="23"/>
    <m/>
    <n v="5"/>
    <s v="2019-5"/>
    <n v="1"/>
    <s v="Weekdays"/>
    <d v="1900-01-01T00:00:00"/>
  </r>
  <r>
    <s v="235-46-8343"/>
    <x v="1"/>
    <s v="Naypyitaw"/>
    <x v="0"/>
    <x v="1"/>
    <x v="4"/>
    <n v="27.66"/>
    <n v="10"/>
    <n v="13.83"/>
    <x v="443"/>
    <x v="44"/>
    <d v="1899-12-30T11:26:00"/>
    <x v="2"/>
    <n v="276.60000000000002"/>
    <n v="4.7619047620000003"/>
    <n v="13.83"/>
    <n v="8.9"/>
    <n v="13.829999999999984"/>
    <n v="1160.6135999999988"/>
    <b v="1"/>
    <b v="1"/>
    <s v="High Value"/>
    <n v="2.766"/>
    <n v="14"/>
    <n v="2"/>
    <n v="2019"/>
    <m/>
    <x v="23"/>
    <m/>
    <n v="7"/>
    <s v="2019-7"/>
    <n v="4"/>
    <s v="Weekdays"/>
    <d v="1900-01-04T00:00:00"/>
  </r>
  <r>
    <s v="453-12-7053"/>
    <x v="1"/>
    <s v="Naypyitaw"/>
    <x v="1"/>
    <x v="1"/>
    <x v="5"/>
    <n v="45.74"/>
    <n v="3"/>
    <n v="6.8609999999999998"/>
    <x v="444"/>
    <x v="24"/>
    <d v="1899-12-30T17:38:00"/>
    <x v="2"/>
    <n v="137.22"/>
    <n v="4.7619047620000003"/>
    <n v="6.8609999999999998"/>
    <n v="6.5"/>
    <n v="6.86099999999999"/>
    <n v="575.77511999999922"/>
    <b v="0"/>
    <b v="1"/>
    <s v="Low Value"/>
    <s v="Value not found"/>
    <n v="10"/>
    <n v="3"/>
    <n v="2019"/>
    <m/>
    <x v="23"/>
    <m/>
    <n v="10"/>
    <s v="2019-10"/>
    <n v="7"/>
    <s v="Weekends"/>
    <d v="1899-12-31T00:00:00"/>
  </r>
  <r>
    <s v="296-11-7041"/>
    <x v="2"/>
    <s v="Mandalay"/>
    <x v="0"/>
    <x v="0"/>
    <x v="0"/>
    <n v="27.07"/>
    <n v="1"/>
    <n v="1.3534999999999999"/>
    <x v="445"/>
    <x v="52"/>
    <d v="1899-12-30T20:07:00"/>
    <x v="2"/>
    <n v="27.07"/>
    <n v="4.7619047620000003"/>
    <n v="1.3534999999999999"/>
    <n v="5.3"/>
    <n v="1.3535000000000004"/>
    <n v="113.58572000000004"/>
    <b v="0"/>
    <b v="0"/>
    <s v="Low Value"/>
    <s v="Value not found"/>
    <n v="12"/>
    <n v="1"/>
    <n v="2019"/>
    <m/>
    <x v="23"/>
    <m/>
    <n v="2"/>
    <s v="2019-2"/>
    <n v="6"/>
    <s v="Weekends"/>
    <d v="1900-01-06T00:00:00"/>
  </r>
  <r>
    <s v="449-27-2918"/>
    <x v="2"/>
    <s v="Mandalay"/>
    <x v="0"/>
    <x v="0"/>
    <x v="3"/>
    <n v="39.119999999999997"/>
    <n v="1"/>
    <n v="1.956"/>
    <x v="446"/>
    <x v="58"/>
    <d v="1899-12-30T11:02:00"/>
    <x v="2"/>
    <n v="39.119999999999997"/>
    <n v="4.7619047620000003"/>
    <n v="1.956"/>
    <n v="9.6"/>
    <n v="1.9560000000000031"/>
    <n v="164.14752000000027"/>
    <b v="0"/>
    <b v="1"/>
    <s v="High Value"/>
    <n v="3.9119999999999999"/>
    <n v="26"/>
    <n v="3"/>
    <n v="2019"/>
    <m/>
    <x v="23"/>
    <m/>
    <n v="13"/>
    <s v="2019-13"/>
    <n v="2"/>
    <s v="Weekdays"/>
    <d v="1900-01-02T00:00:00"/>
  </r>
  <r>
    <s v="891-01-7034"/>
    <x v="2"/>
    <s v="Mandalay"/>
    <x v="1"/>
    <x v="0"/>
    <x v="1"/>
    <n v="74.709999999999994"/>
    <n v="6"/>
    <n v="22.413"/>
    <x v="447"/>
    <x v="17"/>
    <d v="1899-12-30T19:07:00"/>
    <x v="1"/>
    <n v="448.26"/>
    <n v="4.7619047620000003"/>
    <n v="22.413"/>
    <n v="6.7"/>
    <n v="22.413000000000011"/>
    <n v="1880.8989600000009"/>
    <b v="0"/>
    <b v="1"/>
    <s v="Low Value"/>
    <s v="Value not found"/>
    <n v="1"/>
    <n v="1"/>
    <n v="2019"/>
    <m/>
    <x v="23"/>
    <m/>
    <n v="1"/>
    <s v="2019-1"/>
    <n v="2"/>
    <s v="Weekdays"/>
    <d v="1900-01-02T00:00:00"/>
  </r>
  <r>
    <s v="744-09-5786"/>
    <x v="2"/>
    <s v="Mandalay"/>
    <x v="1"/>
    <x v="1"/>
    <x v="1"/>
    <n v="22.01"/>
    <n v="6"/>
    <n v="6.6029999999999998"/>
    <x v="448"/>
    <x v="56"/>
    <d v="1899-12-30T18:50:00"/>
    <x v="1"/>
    <n v="132.06"/>
    <n v="4.7619047620000003"/>
    <n v="6.6029999999999998"/>
    <n v="7.6"/>
    <n v="6.6030000000000086"/>
    <n v="554.12376000000074"/>
    <b v="0"/>
    <b v="1"/>
    <s v="High Value"/>
    <n v="2.2010000000000001"/>
    <n v="2"/>
    <n v="1"/>
    <n v="2019"/>
    <m/>
    <x v="23"/>
    <m/>
    <n v="1"/>
    <s v="2019-1"/>
    <n v="3"/>
    <s v="Weekdays"/>
    <d v="1900-01-03T00:00:00"/>
  </r>
  <r>
    <s v="727-17-0390"/>
    <x v="0"/>
    <s v="Yangon"/>
    <x v="1"/>
    <x v="0"/>
    <x v="4"/>
    <n v="63.61"/>
    <n v="5"/>
    <n v="15.9025"/>
    <x v="449"/>
    <x v="32"/>
    <d v="1899-12-30T12:43:00"/>
    <x v="0"/>
    <n v="318.05"/>
    <n v="4.7619047620000003"/>
    <n v="15.9025"/>
    <n v="4.8"/>
    <n v="15.902499999999975"/>
    <n v="1334.537799999998"/>
    <b v="0"/>
    <b v="0"/>
    <s v="Low Value"/>
    <s v="Value not found"/>
    <n v="16"/>
    <n v="3"/>
    <n v="2019"/>
    <m/>
    <x v="23"/>
    <m/>
    <n v="11"/>
    <s v="2019-11"/>
    <n v="6"/>
    <s v="Weekends"/>
    <d v="1900-01-06T00:00:00"/>
  </r>
  <r>
    <s v="568-88-3448"/>
    <x v="0"/>
    <s v="Yangon"/>
    <x v="1"/>
    <x v="1"/>
    <x v="0"/>
    <n v="25"/>
    <n v="1"/>
    <n v="1.25"/>
    <x v="450"/>
    <x v="2"/>
    <d v="1899-12-30T15:09:00"/>
    <x v="0"/>
    <n v="25"/>
    <n v="4.7619047620000003"/>
    <n v="1.25"/>
    <n v="5.5"/>
    <n v="1.25"/>
    <n v="104.9"/>
    <b v="0"/>
    <b v="0"/>
    <s v="Low Value"/>
    <s v="Value not found"/>
    <n v="3"/>
    <n v="3"/>
    <n v="2019"/>
    <m/>
    <x v="23"/>
    <m/>
    <n v="9"/>
    <s v="2019-9"/>
    <n v="7"/>
    <s v="Weekends"/>
    <d v="1899-12-31T00:00:00"/>
  </r>
  <r>
    <s v="187-83-5490"/>
    <x v="0"/>
    <s v="Yangon"/>
    <x v="0"/>
    <x v="1"/>
    <x v="1"/>
    <n v="20.77"/>
    <n v="4"/>
    <n v="4.1539999999999999"/>
    <x v="451"/>
    <x v="82"/>
    <d v="1899-12-30T13:47:00"/>
    <x v="1"/>
    <n v="83.08"/>
    <n v="4.7619047620000003"/>
    <n v="4.1539999999999999"/>
    <n v="4.7"/>
    <n v="4.1539999999999964"/>
    <n v="348.60367999999971"/>
    <b v="0"/>
    <b v="0"/>
    <s v="Low Value"/>
    <s v="Value not found"/>
    <n v="31"/>
    <n v="1"/>
    <n v="2019"/>
    <m/>
    <x v="23"/>
    <m/>
    <n v="5"/>
    <s v="2019-5"/>
    <n v="4"/>
    <s v="Weekdays"/>
    <d v="1900-01-04T00:00:00"/>
  </r>
  <r>
    <s v="767-54-1907"/>
    <x v="2"/>
    <s v="Mandalay"/>
    <x v="0"/>
    <x v="0"/>
    <x v="5"/>
    <n v="29.56"/>
    <n v="5"/>
    <n v="7.39"/>
    <x v="452"/>
    <x v="77"/>
    <d v="1899-12-30T16:59:00"/>
    <x v="1"/>
    <n v="147.80000000000001"/>
    <n v="4.7619047620000003"/>
    <n v="7.39"/>
    <n v="6.9"/>
    <n v="7.3899999999999864"/>
    <n v="620.1687999999989"/>
    <b v="0"/>
    <b v="1"/>
    <s v="Low Value"/>
    <s v="Value not found"/>
    <n v="13"/>
    <n v="2"/>
    <n v="2019"/>
    <m/>
    <x v="23"/>
    <m/>
    <n v="7"/>
    <s v="2019-7"/>
    <n v="3"/>
    <s v="Weekdays"/>
    <d v="1900-01-03T00:00:00"/>
  </r>
  <r>
    <s v="710-46-4433"/>
    <x v="2"/>
    <s v="Mandalay"/>
    <x v="0"/>
    <x v="0"/>
    <x v="4"/>
    <n v="77.400000000000006"/>
    <n v="9"/>
    <n v="34.83"/>
    <x v="453"/>
    <x v="42"/>
    <d v="1899-12-30T14:15:00"/>
    <x v="2"/>
    <n v="696.6"/>
    <n v="4.7619047620000003"/>
    <n v="34.83"/>
    <n v="4.5"/>
    <n v="34.829999999999927"/>
    <n v="2922.9335999999939"/>
    <b v="0"/>
    <b v="1"/>
    <s v="Low Value"/>
    <s v="Value not found"/>
    <n v="15"/>
    <n v="2"/>
    <n v="2019"/>
    <m/>
    <x v="23"/>
    <m/>
    <n v="7"/>
    <s v="2019-7"/>
    <n v="5"/>
    <s v="Weekdays"/>
    <d v="1900-01-05T00:00:00"/>
  </r>
  <r>
    <s v="533-33-5337"/>
    <x v="2"/>
    <s v="Mandalay"/>
    <x v="1"/>
    <x v="1"/>
    <x v="1"/>
    <n v="79.39"/>
    <n v="10"/>
    <n v="39.695"/>
    <x v="454"/>
    <x v="13"/>
    <d v="1899-12-30T20:24:00"/>
    <x v="1"/>
    <n v="793.9"/>
    <n v="4.7619047620000003"/>
    <n v="39.695"/>
    <n v="6.2"/>
    <n v="39.69500000000005"/>
    <n v="3331.2044000000042"/>
    <b v="0"/>
    <b v="1"/>
    <s v="Low Value"/>
    <s v="Value not found"/>
    <n v="7"/>
    <n v="2"/>
    <n v="2019"/>
    <m/>
    <x v="23"/>
    <m/>
    <n v="6"/>
    <s v="2019-6"/>
    <n v="4"/>
    <s v="Weekdays"/>
    <d v="1900-01-04T00:00:00"/>
  </r>
  <r>
    <s v="325-90-8763"/>
    <x v="1"/>
    <s v="Naypyitaw"/>
    <x v="0"/>
    <x v="0"/>
    <x v="1"/>
    <n v="46.57"/>
    <n v="10"/>
    <n v="23.285"/>
    <x v="455"/>
    <x v="3"/>
    <d v="1899-12-30T13:58:00"/>
    <x v="1"/>
    <n v="465.7"/>
    <n v="4.7619047620000003"/>
    <n v="23.285"/>
    <n v="7.6"/>
    <n v="23.285000000000025"/>
    <n v="1954.0772000000022"/>
    <b v="1"/>
    <b v="1"/>
    <s v="High Value"/>
    <n v="4.657"/>
    <n v="27"/>
    <n v="1"/>
    <n v="2019"/>
    <m/>
    <x v="23"/>
    <m/>
    <n v="4"/>
    <s v="2019-4"/>
    <n v="7"/>
    <s v="Weekends"/>
    <d v="1899-12-31T00:00:00"/>
  </r>
  <r>
    <s v="729-46-7422"/>
    <x v="1"/>
    <s v="Naypyitaw"/>
    <x v="1"/>
    <x v="1"/>
    <x v="4"/>
    <n v="35.89"/>
    <n v="1"/>
    <n v="1.7945"/>
    <x v="456"/>
    <x v="55"/>
    <d v="1899-12-30T16:52:00"/>
    <x v="2"/>
    <n v="35.89"/>
    <n v="4.7619047620000003"/>
    <n v="1.7945"/>
    <n v="7.9"/>
    <n v="1.7944999999999993"/>
    <n v="150.59443999999993"/>
    <b v="0"/>
    <b v="1"/>
    <s v="High Value"/>
    <n v="3.5890000000000004"/>
    <n v="23"/>
    <n v="2"/>
    <n v="2019"/>
    <m/>
    <x v="23"/>
    <m/>
    <n v="8"/>
    <s v="2019-8"/>
    <n v="6"/>
    <s v="Weekends"/>
    <d v="1900-01-06T00:00:00"/>
  </r>
  <r>
    <s v="639-76-1242"/>
    <x v="1"/>
    <s v="Naypyitaw"/>
    <x v="1"/>
    <x v="1"/>
    <x v="4"/>
    <n v="40.520000000000003"/>
    <n v="5"/>
    <n v="10.130000000000001"/>
    <x v="457"/>
    <x v="36"/>
    <d v="1899-12-30T15:19:00"/>
    <x v="1"/>
    <n v="202.6"/>
    <n v="4.7619047620000003"/>
    <n v="10.130000000000001"/>
    <n v="4.5"/>
    <n v="10.129999999999995"/>
    <n v="850.10959999999966"/>
    <b v="0"/>
    <b v="0"/>
    <s v="Low Value"/>
    <s v="Value not found"/>
    <n v="3"/>
    <n v="2"/>
    <n v="2019"/>
    <m/>
    <x v="23"/>
    <m/>
    <n v="5"/>
    <s v="2019-5"/>
    <n v="7"/>
    <s v="Weekends"/>
    <d v="1899-12-31T00:00:00"/>
  </r>
  <r>
    <s v="234-03-4040"/>
    <x v="2"/>
    <s v="Mandalay"/>
    <x v="0"/>
    <x v="0"/>
    <x v="4"/>
    <n v="73.05"/>
    <n v="10"/>
    <n v="36.524999999999999"/>
    <x v="458"/>
    <x v="2"/>
    <d v="1899-12-30T12:25:00"/>
    <x v="2"/>
    <n v="730.5"/>
    <n v="4.7619047620000003"/>
    <n v="36.524999999999999"/>
    <n v="8.6999999999999993"/>
    <n v="36.524999999999977"/>
    <n v="3065.1779999999981"/>
    <b v="1"/>
    <b v="1"/>
    <s v="High Value"/>
    <n v="7.3049999999999997"/>
    <n v="3"/>
    <n v="3"/>
    <n v="2019"/>
    <m/>
    <x v="23"/>
    <m/>
    <n v="9"/>
    <s v="2019-9"/>
    <n v="7"/>
    <s v="Weekends"/>
    <d v="1899-12-31T00:00:00"/>
  </r>
  <r>
    <s v="326-71-2155"/>
    <x v="1"/>
    <s v="Naypyitaw"/>
    <x v="1"/>
    <x v="0"/>
    <x v="3"/>
    <n v="73.95"/>
    <n v="4"/>
    <n v="14.79"/>
    <x v="459"/>
    <x v="36"/>
    <d v="1899-12-30T10:02:00"/>
    <x v="1"/>
    <n v="295.8"/>
    <n v="4.7619047620000003"/>
    <n v="14.79"/>
    <n v="6.1"/>
    <n v="14.789999999999964"/>
    <n v="1241.176799999997"/>
    <b v="0"/>
    <b v="0"/>
    <s v="Low Value"/>
    <s v="Value not found"/>
    <n v="3"/>
    <n v="2"/>
    <n v="2019"/>
    <m/>
    <x v="23"/>
    <m/>
    <n v="5"/>
    <s v="2019-5"/>
    <n v="7"/>
    <s v="Weekends"/>
    <d v="1899-12-31T00:00:00"/>
  </r>
  <r>
    <s v="320-32-8842"/>
    <x v="1"/>
    <s v="Naypyitaw"/>
    <x v="0"/>
    <x v="0"/>
    <x v="4"/>
    <n v="22.62"/>
    <n v="1"/>
    <n v="1.131"/>
    <x v="460"/>
    <x v="85"/>
    <d v="1899-12-30T18:58:00"/>
    <x v="1"/>
    <n v="22.62"/>
    <n v="4.7619047620000003"/>
    <n v="1.131"/>
    <n v="6.4"/>
    <n v="1.1310000000000002"/>
    <n v="94.91352000000002"/>
    <b v="0"/>
    <b v="1"/>
    <s v="Low Value"/>
    <s v="Value not found"/>
    <n v="17"/>
    <n v="3"/>
    <n v="2019"/>
    <m/>
    <x v="23"/>
    <m/>
    <n v="11"/>
    <s v="2019-11"/>
    <n v="7"/>
    <s v="Weekends"/>
    <d v="1899-12-31T00:00:00"/>
  </r>
  <r>
    <s v="470-32-9057"/>
    <x v="0"/>
    <s v="Yangon"/>
    <x v="0"/>
    <x v="1"/>
    <x v="4"/>
    <n v="51.34"/>
    <n v="5"/>
    <n v="12.835000000000001"/>
    <x v="461"/>
    <x v="61"/>
    <d v="1899-12-30T15:31:00"/>
    <x v="2"/>
    <n v="256.7"/>
    <n v="4.7619047620000003"/>
    <n v="12.835000000000001"/>
    <n v="9.1"/>
    <n v="12.835000000000036"/>
    <n v="1077.113200000003"/>
    <b v="0"/>
    <b v="1"/>
    <s v="High Value"/>
    <n v="5.1340000000000003"/>
    <n v="28"/>
    <n v="3"/>
    <n v="2019"/>
    <m/>
    <x v="23"/>
    <m/>
    <n v="13"/>
    <s v="2019-13"/>
    <n v="4"/>
    <s v="Weekdays"/>
    <d v="1900-01-04T00:00:00"/>
  </r>
  <r>
    <s v="878-30-2331"/>
    <x v="1"/>
    <s v="Naypyitaw"/>
    <x v="0"/>
    <x v="0"/>
    <x v="3"/>
    <n v="54.55"/>
    <n v="10"/>
    <n v="27.274999999999999"/>
    <x v="462"/>
    <x v="22"/>
    <d v="1899-12-30T11:22:00"/>
    <x v="2"/>
    <n v="545.5"/>
    <n v="4.7619047620000003"/>
    <n v="27.274999999999999"/>
    <n v="7.1"/>
    <n v="27.274999999999977"/>
    <n v="2288.9179999999983"/>
    <b v="0"/>
    <b v="1"/>
    <s v="Low Value"/>
    <n v="5.4550000000000001"/>
    <n v="2"/>
    <n v="3"/>
    <n v="2019"/>
    <m/>
    <x v="23"/>
    <m/>
    <n v="9"/>
    <s v="2019-9"/>
    <n v="6"/>
    <s v="Weekends"/>
    <d v="1900-01-06T00:00:00"/>
  </r>
  <r>
    <s v="440-59-5691"/>
    <x v="1"/>
    <s v="Naypyitaw"/>
    <x v="0"/>
    <x v="0"/>
    <x v="0"/>
    <n v="37.15"/>
    <n v="7"/>
    <n v="13.0025"/>
    <x v="463"/>
    <x v="4"/>
    <d v="1899-12-30T13:12:00"/>
    <x v="2"/>
    <n v="260.05"/>
    <n v="4.7619047620000003"/>
    <n v="13.0025"/>
    <n v="7.7"/>
    <n v="13.002499999999998"/>
    <n v="1091.1697999999999"/>
    <b v="0"/>
    <b v="1"/>
    <s v="High Value"/>
    <n v="3.7149999999999999"/>
    <n v="8"/>
    <n v="2"/>
    <n v="2019"/>
    <m/>
    <x v="23"/>
    <m/>
    <n v="6"/>
    <s v="2019-6"/>
    <n v="5"/>
    <s v="Weekdays"/>
    <d v="1900-01-05T00:00:00"/>
  </r>
  <r>
    <s v="554-53-3790"/>
    <x v="2"/>
    <s v="Mandalay"/>
    <x v="1"/>
    <x v="1"/>
    <x v="3"/>
    <n v="37.020000000000003"/>
    <n v="6"/>
    <n v="11.106"/>
    <x v="464"/>
    <x v="23"/>
    <d v="1899-12-30T18:33:00"/>
    <x v="1"/>
    <n v="222.12"/>
    <n v="4.7619047620000003"/>
    <n v="11.106"/>
    <n v="4.5"/>
    <n v="11.105999999999995"/>
    <n v="932.01551999999958"/>
    <b v="0"/>
    <b v="0"/>
    <s v="Low Value"/>
    <s v="Value not found"/>
    <n v="22"/>
    <n v="3"/>
    <n v="2019"/>
    <m/>
    <x v="23"/>
    <m/>
    <n v="12"/>
    <s v="2019-12"/>
    <n v="5"/>
    <s v="Weekdays"/>
    <d v="1900-01-05T00:00:00"/>
  </r>
  <r>
    <s v="746-19-0921"/>
    <x v="1"/>
    <s v="Naypyitaw"/>
    <x v="1"/>
    <x v="1"/>
    <x v="4"/>
    <n v="21.58"/>
    <n v="1"/>
    <n v="1.079"/>
    <x v="465"/>
    <x v="57"/>
    <d v="1899-12-30T10:02:00"/>
    <x v="0"/>
    <n v="21.58"/>
    <n v="4.7619047620000003"/>
    <n v="1.079"/>
    <n v="7.2"/>
    <n v="1.0790000000000006"/>
    <n v="90.549680000000052"/>
    <b v="0"/>
    <b v="1"/>
    <s v="Low Value"/>
    <n v="2.1579999999999999"/>
    <n v="9"/>
    <n v="2"/>
    <n v="2019"/>
    <m/>
    <x v="23"/>
    <m/>
    <n v="6"/>
    <s v="2019-6"/>
    <n v="6"/>
    <s v="Weekends"/>
    <d v="1900-01-06T00:00:00"/>
  </r>
  <r>
    <s v="233-34-0817"/>
    <x v="1"/>
    <s v="Naypyitaw"/>
    <x v="0"/>
    <x v="0"/>
    <x v="1"/>
    <n v="98.84"/>
    <n v="1"/>
    <n v="4.9420000000000002"/>
    <x v="466"/>
    <x v="42"/>
    <d v="1899-12-30T11:21:00"/>
    <x v="1"/>
    <n v="98.84"/>
    <n v="4.7619047620000003"/>
    <n v="4.9420000000000002"/>
    <n v="8.4"/>
    <n v="4.9419999999999931"/>
    <n v="414.73263999999944"/>
    <b v="0"/>
    <b v="1"/>
    <s v="High Value"/>
    <n v="9.8840000000000003"/>
    <n v="15"/>
    <n v="2"/>
    <n v="2019"/>
    <m/>
    <x v="23"/>
    <m/>
    <n v="7"/>
    <s v="2019-7"/>
    <n v="5"/>
    <s v="Weekdays"/>
    <d v="1900-01-05T00:00:00"/>
  </r>
  <r>
    <s v="767-05-1286"/>
    <x v="1"/>
    <s v="Naypyitaw"/>
    <x v="0"/>
    <x v="0"/>
    <x v="2"/>
    <n v="83.77"/>
    <n v="6"/>
    <n v="25.131"/>
    <x v="467"/>
    <x v="54"/>
    <d v="1899-12-30T12:10:00"/>
    <x v="0"/>
    <n v="502.62"/>
    <n v="4.7619047620000003"/>
    <n v="25.131"/>
    <n v="5.4"/>
    <n v="25.130999999999972"/>
    <n v="2108.9935199999977"/>
    <b v="0"/>
    <b v="0"/>
    <s v="Low Value"/>
    <s v="Value not found"/>
    <n v="23"/>
    <n v="1"/>
    <n v="2019"/>
    <m/>
    <x v="23"/>
    <m/>
    <n v="4"/>
    <s v="2019-4"/>
    <n v="3"/>
    <s v="Weekdays"/>
    <d v="1900-01-03T00:00:00"/>
  </r>
  <r>
    <s v="340-21-9136"/>
    <x v="0"/>
    <s v="Yangon"/>
    <x v="0"/>
    <x v="0"/>
    <x v="3"/>
    <n v="40.049999999999997"/>
    <n v="4"/>
    <n v="8.01"/>
    <x v="468"/>
    <x v="25"/>
    <d v="1899-12-30T11:40:00"/>
    <x v="1"/>
    <n v="160.19999999999999"/>
    <n v="4.7619047620000003"/>
    <n v="8.01"/>
    <n v="9.6999999999999993"/>
    <n v="8.0100000000000193"/>
    <n v="672.19920000000161"/>
    <b v="0"/>
    <b v="1"/>
    <s v="High Value"/>
    <n v="4.0049999999999999"/>
    <n v="25"/>
    <n v="1"/>
    <n v="2019"/>
    <m/>
    <x v="23"/>
    <m/>
    <n v="4"/>
    <s v="2019-4"/>
    <n v="5"/>
    <s v="Weekdays"/>
    <d v="1900-01-05T00:00:00"/>
  </r>
  <r>
    <s v="405-31-3305"/>
    <x v="0"/>
    <s v="Yangon"/>
    <x v="0"/>
    <x v="1"/>
    <x v="5"/>
    <n v="43.13"/>
    <n v="10"/>
    <n v="21.565000000000001"/>
    <x v="469"/>
    <x v="30"/>
    <d v="1899-12-30T18:31:00"/>
    <x v="2"/>
    <n v="431.3"/>
    <n v="4.7619047620000003"/>
    <n v="21.565000000000001"/>
    <n v="5.5"/>
    <n v="21.564999999999998"/>
    <n v="1809.7348"/>
    <b v="0"/>
    <b v="0"/>
    <s v="Low Value"/>
    <s v="Value not found"/>
    <n v="2"/>
    <n v="2"/>
    <n v="2019"/>
    <m/>
    <x v="23"/>
    <m/>
    <n v="5"/>
    <s v="2019-5"/>
    <n v="6"/>
    <s v="Weekends"/>
    <d v="1900-01-06T00:00:00"/>
  </r>
  <r>
    <s v="731-59-7531"/>
    <x v="2"/>
    <s v="Mandalay"/>
    <x v="0"/>
    <x v="1"/>
    <x v="0"/>
    <n v="72.569999999999993"/>
    <n v="8"/>
    <n v="29.027999999999999"/>
    <x v="470"/>
    <x v="73"/>
    <d v="1899-12-30T17:58:00"/>
    <x v="1"/>
    <n v="580.55999999999995"/>
    <n v="4.7619047620000003"/>
    <n v="29.027999999999999"/>
    <n v="4.5999999999999996"/>
    <n v="29.02800000000002"/>
    <n v="2436.0297600000017"/>
    <b v="0"/>
    <b v="0"/>
    <s v="Low Value"/>
    <s v="Value not found"/>
    <n v="30"/>
    <n v="3"/>
    <n v="2019"/>
    <m/>
    <x v="23"/>
    <m/>
    <n v="13"/>
    <s v="2019-13"/>
    <n v="6"/>
    <s v="Weekends"/>
    <d v="1900-01-06T00:00:00"/>
  </r>
  <r>
    <s v="676-39-6028"/>
    <x v="0"/>
    <s v="Yangon"/>
    <x v="0"/>
    <x v="0"/>
    <x v="1"/>
    <n v="64.44"/>
    <n v="5"/>
    <n v="16.11"/>
    <x v="471"/>
    <x v="73"/>
    <d v="1899-12-30T17:04:00"/>
    <x v="1"/>
    <n v="322.2"/>
    <n v="4.7619047620000003"/>
    <n v="16.11"/>
    <n v="6.6"/>
    <n v="16.110000000000014"/>
    <n v="1351.9512000000011"/>
    <b v="0"/>
    <b v="1"/>
    <s v="Low Value"/>
    <s v="Value not found"/>
    <n v="30"/>
    <n v="3"/>
    <n v="2019"/>
    <m/>
    <x v="23"/>
    <m/>
    <n v="13"/>
    <s v="2019-13"/>
    <n v="6"/>
    <s v="Weekends"/>
    <d v="1900-01-06T00:00:00"/>
  </r>
  <r>
    <s v="502-05-1910"/>
    <x v="0"/>
    <s v="Yangon"/>
    <x v="1"/>
    <x v="1"/>
    <x v="0"/>
    <n v="65.180000000000007"/>
    <n v="3"/>
    <n v="9.7769999999999992"/>
    <x v="472"/>
    <x v="6"/>
    <d v="1899-12-30T20:35:00"/>
    <x v="2"/>
    <n v="195.54"/>
    <n v="4.7619047620000003"/>
    <n v="9.7769999999999992"/>
    <n v="6.3"/>
    <n v="9.7770000000000152"/>
    <n v="820.4858400000013"/>
    <b v="0"/>
    <b v="1"/>
    <s v="Low Value"/>
    <s v="Value not found"/>
    <n v="25"/>
    <n v="2"/>
    <n v="2019"/>
    <m/>
    <x v="23"/>
    <m/>
    <n v="9"/>
    <s v="2019-9"/>
    <n v="1"/>
    <s v="Weekdays"/>
    <d v="1900-01-01T00:00:00"/>
  </r>
  <r>
    <s v="485-30-8700"/>
    <x v="0"/>
    <s v="Yangon"/>
    <x v="1"/>
    <x v="0"/>
    <x v="3"/>
    <n v="33.26"/>
    <n v="5"/>
    <n v="8.3149999999999995"/>
    <x v="473"/>
    <x v="79"/>
    <d v="1899-12-30T16:10:00"/>
    <x v="2"/>
    <n v="166.3"/>
    <n v="4.7619047620000003"/>
    <n v="8.3149999999999995"/>
    <n v="4.2"/>
    <n v="8.3149999999999977"/>
    <n v="697.79479999999978"/>
    <b v="0"/>
    <b v="0"/>
    <s v="Low Value"/>
    <s v="Value not found"/>
    <n v="18"/>
    <n v="3"/>
    <n v="2019"/>
    <m/>
    <x v="23"/>
    <m/>
    <n v="12"/>
    <s v="2019-12"/>
    <n v="1"/>
    <s v="Weekdays"/>
    <d v="1900-01-01T00:00:00"/>
  </r>
  <r>
    <s v="598-47-9715"/>
    <x v="1"/>
    <s v="Naypyitaw"/>
    <x v="1"/>
    <x v="1"/>
    <x v="1"/>
    <n v="84.07"/>
    <n v="4"/>
    <n v="16.814"/>
    <x v="474"/>
    <x v="37"/>
    <d v="1899-12-30T16:54:00"/>
    <x v="0"/>
    <n v="336.28"/>
    <n v="4.7619047620000003"/>
    <n v="16.814"/>
    <n v="4.4000000000000004"/>
    <n v="16.814000000000021"/>
    <n v="1411.0308800000018"/>
    <b v="0"/>
    <b v="0"/>
    <s v="Low Value"/>
    <s v="Value not found"/>
    <n v="7"/>
    <n v="3"/>
    <n v="2019"/>
    <m/>
    <x v="23"/>
    <m/>
    <n v="10"/>
    <s v="2019-10"/>
    <n v="4"/>
    <s v="Weekdays"/>
    <d v="1900-01-04T00:00:00"/>
  </r>
  <r>
    <s v="701-69-8742"/>
    <x v="2"/>
    <s v="Mandalay"/>
    <x v="1"/>
    <x v="1"/>
    <x v="3"/>
    <n v="34.369999999999997"/>
    <n v="10"/>
    <n v="17.184999999999999"/>
    <x v="475"/>
    <x v="32"/>
    <d v="1899-12-30T10:11:00"/>
    <x v="0"/>
    <n v="343.7"/>
    <n v="4.7619047620000003"/>
    <n v="17.184999999999999"/>
    <n v="6.7"/>
    <n v="17.185000000000002"/>
    <n v="1442.1652000000001"/>
    <b v="0"/>
    <b v="1"/>
    <s v="Low Value"/>
    <s v="Value not found"/>
    <n v="16"/>
    <n v="3"/>
    <n v="2019"/>
    <m/>
    <x v="23"/>
    <m/>
    <n v="11"/>
    <s v="2019-11"/>
    <n v="6"/>
    <s v="Weekends"/>
    <d v="1900-01-06T00:00:00"/>
  </r>
  <r>
    <s v="575-67-1508"/>
    <x v="0"/>
    <s v="Yangon"/>
    <x v="1"/>
    <x v="1"/>
    <x v="1"/>
    <n v="38.6"/>
    <n v="1"/>
    <n v="1.93"/>
    <x v="476"/>
    <x v="71"/>
    <d v="1899-12-30T11:26:00"/>
    <x v="0"/>
    <n v="38.6"/>
    <n v="4.7619047620000003"/>
    <n v="1.93"/>
    <n v="6.7"/>
    <n v="1.9299999999999997"/>
    <n v="161.96559999999997"/>
    <b v="0"/>
    <b v="1"/>
    <s v="Low Value"/>
    <s v="Value not found"/>
    <n v="29"/>
    <n v="1"/>
    <n v="2019"/>
    <m/>
    <x v="23"/>
    <m/>
    <n v="5"/>
    <s v="2019-5"/>
    <n v="2"/>
    <s v="Weekdays"/>
    <d v="1900-01-02T00:00:00"/>
  </r>
  <r>
    <s v="541-08-3113"/>
    <x v="1"/>
    <s v="Naypyitaw"/>
    <x v="1"/>
    <x v="1"/>
    <x v="4"/>
    <n v="65.97"/>
    <n v="8"/>
    <n v="26.388000000000002"/>
    <x v="477"/>
    <x v="30"/>
    <d v="1899-12-30T20:29:00"/>
    <x v="1"/>
    <n v="527.76"/>
    <n v="4.7619047620000003"/>
    <n v="26.388000000000002"/>
    <n v="8.4"/>
    <n v="26.388000000000034"/>
    <n v="2214.4809600000031"/>
    <b v="1"/>
    <b v="1"/>
    <s v="High Value"/>
    <n v="6.5970000000000004"/>
    <n v="2"/>
    <n v="2"/>
    <n v="2019"/>
    <m/>
    <x v="23"/>
    <m/>
    <n v="5"/>
    <s v="2019-5"/>
    <n v="6"/>
    <s v="Weekends"/>
    <d v="1900-01-06T00:00:00"/>
  </r>
  <r>
    <s v="246-11-3901"/>
    <x v="1"/>
    <s v="Naypyitaw"/>
    <x v="1"/>
    <x v="0"/>
    <x v="1"/>
    <n v="32.799999999999997"/>
    <n v="10"/>
    <n v="16.399999999999999"/>
    <x v="478"/>
    <x v="42"/>
    <d v="1899-12-30T12:12:00"/>
    <x v="1"/>
    <n v="328"/>
    <n v="4.7619047620000003"/>
    <n v="16.399999999999999"/>
    <n v="6.2"/>
    <n v="16.399999999999977"/>
    <n v="1376.2879999999982"/>
    <b v="0"/>
    <b v="0"/>
    <s v="Low Value"/>
    <s v="Value not found"/>
    <n v="15"/>
    <n v="2"/>
    <n v="2019"/>
    <m/>
    <x v="23"/>
    <m/>
    <n v="7"/>
    <s v="2019-7"/>
    <n v="5"/>
    <s v="Weekdays"/>
    <d v="1900-01-05T00:00:00"/>
  </r>
  <r>
    <s v="674-15-9296"/>
    <x v="0"/>
    <s v="Yangon"/>
    <x v="1"/>
    <x v="1"/>
    <x v="3"/>
    <n v="37.14"/>
    <n v="5"/>
    <n v="9.2850000000000001"/>
    <x v="479"/>
    <x v="66"/>
    <d v="1899-12-30T13:05:00"/>
    <x v="0"/>
    <n v="185.7"/>
    <n v="4.7619047620000003"/>
    <n v="9.2850000000000001"/>
    <n v="5"/>
    <n v="9.285000000000025"/>
    <n v="779.19720000000211"/>
    <b v="0"/>
    <b v="0"/>
    <s v="Low Value"/>
    <s v="Value not found"/>
    <n v="8"/>
    <n v="1"/>
    <n v="2019"/>
    <m/>
    <x v="23"/>
    <m/>
    <n v="2"/>
    <s v="2019-2"/>
    <n v="2"/>
    <s v="Weekdays"/>
    <d v="1900-01-02T00:00:00"/>
  </r>
  <r>
    <s v="305-18-3552"/>
    <x v="2"/>
    <s v="Mandalay"/>
    <x v="0"/>
    <x v="1"/>
    <x v="2"/>
    <n v="60.38"/>
    <n v="10"/>
    <n v="30.19"/>
    <x v="480"/>
    <x v="12"/>
    <d v="1899-12-30T16:19:00"/>
    <x v="1"/>
    <n v="603.79999999999995"/>
    <n v="4.7619047620000003"/>
    <n v="30.19"/>
    <n v="6"/>
    <n v="30.190000000000055"/>
    <n v="2533.5448000000047"/>
    <b v="0"/>
    <b v="0"/>
    <s v="Low Value"/>
    <s v="Value not found"/>
    <n v="12"/>
    <n v="2"/>
    <n v="2019"/>
    <m/>
    <x v="23"/>
    <m/>
    <n v="7"/>
    <s v="2019-7"/>
    <n v="2"/>
    <s v="Weekdays"/>
    <d v="1900-01-02T00:00:00"/>
  </r>
  <r>
    <s v="493-65-6248"/>
    <x v="1"/>
    <s v="Naypyitaw"/>
    <x v="0"/>
    <x v="0"/>
    <x v="3"/>
    <n v="36.979999999999997"/>
    <n v="10"/>
    <n v="18.489999999999998"/>
    <x v="481"/>
    <x v="17"/>
    <d v="1899-12-30T19:48:00"/>
    <x v="2"/>
    <n v="369.8"/>
    <n v="4.7619047620000003"/>
    <n v="18.489999999999998"/>
    <n v="7"/>
    <n v="18.490000000000009"/>
    <n v="1551.6808000000008"/>
    <b v="0"/>
    <b v="1"/>
    <s v="Low Value"/>
    <n v="3.698"/>
    <n v="1"/>
    <n v="1"/>
    <n v="2019"/>
    <m/>
    <x v="23"/>
    <m/>
    <n v="1"/>
    <s v="2019-1"/>
    <n v="2"/>
    <s v="Weekdays"/>
    <d v="1900-01-02T00:00:00"/>
  </r>
  <r>
    <s v="438-01-4015"/>
    <x v="2"/>
    <s v="Mandalay"/>
    <x v="0"/>
    <x v="0"/>
    <x v="3"/>
    <n v="49.49"/>
    <n v="4"/>
    <n v="9.8979999999999997"/>
    <x v="482"/>
    <x v="76"/>
    <d v="1899-12-30T15:25:00"/>
    <x v="0"/>
    <n v="197.96"/>
    <n v="4.7619047620000003"/>
    <n v="9.8979999999999997"/>
    <n v="6.6"/>
    <n v="9.8979999999999961"/>
    <n v="830.6401599999997"/>
    <b v="0"/>
    <b v="1"/>
    <s v="Low Value"/>
    <s v="Value not found"/>
    <n v="21"/>
    <n v="3"/>
    <n v="2019"/>
    <m/>
    <x v="23"/>
    <m/>
    <n v="12"/>
    <s v="2019-12"/>
    <n v="4"/>
    <s v="Weekdays"/>
    <d v="1900-01-04T00:00:00"/>
  </r>
  <r>
    <s v="709-58-4068"/>
    <x v="2"/>
    <s v="Mandalay"/>
    <x v="1"/>
    <x v="0"/>
    <x v="5"/>
    <n v="41.09"/>
    <n v="10"/>
    <n v="20.545000000000002"/>
    <x v="483"/>
    <x v="38"/>
    <d v="1899-12-30T14:42:00"/>
    <x v="1"/>
    <n v="410.9"/>
    <n v="4.7619047620000003"/>
    <n v="20.545000000000002"/>
    <n v="7.3"/>
    <n v="20.545000000000016"/>
    <n v="1724.1364000000015"/>
    <b v="1"/>
    <b v="1"/>
    <s v="Low Value"/>
    <n v="4.1090000000000009"/>
    <n v="28"/>
    <n v="2"/>
    <n v="2019"/>
    <m/>
    <x v="23"/>
    <m/>
    <n v="9"/>
    <s v="2019-9"/>
    <n v="4"/>
    <s v="Weekdays"/>
    <d v="1900-01-04T00:00:00"/>
  </r>
  <r>
    <s v="795-49-7276"/>
    <x v="0"/>
    <s v="Yangon"/>
    <x v="1"/>
    <x v="1"/>
    <x v="5"/>
    <n v="37.15"/>
    <n v="4"/>
    <n v="7.43"/>
    <x v="484"/>
    <x v="28"/>
    <d v="1899-12-30T18:59:00"/>
    <x v="0"/>
    <n v="148.6"/>
    <n v="4.7619047620000003"/>
    <n v="7.43"/>
    <n v="8.3000000000000007"/>
    <n v="7.4300000000000068"/>
    <n v="623.52560000000062"/>
    <b v="0"/>
    <b v="1"/>
    <s v="High Value"/>
    <n v="3.7149999999999999"/>
    <n v="23"/>
    <n v="3"/>
    <n v="2019"/>
    <m/>
    <x v="23"/>
    <m/>
    <n v="12"/>
    <s v="2019-12"/>
    <n v="6"/>
    <s v="Weekends"/>
    <d v="1900-01-06T00:00:00"/>
  </r>
  <r>
    <s v="556-72-8512"/>
    <x v="1"/>
    <s v="Naypyitaw"/>
    <x v="1"/>
    <x v="1"/>
    <x v="2"/>
    <n v="22.96"/>
    <n v="1"/>
    <n v="1.1479999999999999"/>
    <x v="485"/>
    <x v="74"/>
    <d v="1899-12-30T20:47:00"/>
    <x v="1"/>
    <n v="22.96"/>
    <n v="4.7619047620000003"/>
    <n v="1.1479999999999999"/>
    <n v="4.3"/>
    <n v="1.1479999999999997"/>
    <n v="96.340159999999969"/>
    <b v="0"/>
    <b v="0"/>
    <s v="Low Value"/>
    <s v="Value not found"/>
    <n v="30"/>
    <n v="1"/>
    <n v="2019"/>
    <m/>
    <x v="23"/>
    <m/>
    <n v="5"/>
    <s v="2019-5"/>
    <n v="3"/>
    <s v="Weekdays"/>
    <d v="1900-01-03T00:00:00"/>
  </r>
  <r>
    <s v="627-95-3243"/>
    <x v="2"/>
    <s v="Mandalay"/>
    <x v="0"/>
    <x v="0"/>
    <x v="2"/>
    <n v="77.680000000000007"/>
    <n v="9"/>
    <n v="34.956000000000003"/>
    <x v="486"/>
    <x v="87"/>
    <d v="1899-12-30T13:21:00"/>
    <x v="0"/>
    <n v="699.12"/>
    <n v="4.7619047620000003"/>
    <n v="34.956000000000003"/>
    <n v="9.8000000000000007"/>
    <n v="34.956000000000017"/>
    <n v="2933.5075200000015"/>
    <b v="1"/>
    <b v="1"/>
    <s v="High Value"/>
    <n v="7.7680000000000007"/>
    <n v="4"/>
    <n v="2"/>
    <n v="2019"/>
    <m/>
    <x v="23"/>
    <m/>
    <n v="6"/>
    <s v="2019-6"/>
    <n v="1"/>
    <s v="Weekdays"/>
    <d v="1900-01-01T00:00:00"/>
  </r>
  <r>
    <s v="686-41-0932"/>
    <x v="2"/>
    <s v="Mandalay"/>
    <x v="1"/>
    <x v="0"/>
    <x v="5"/>
    <n v="34.700000000000003"/>
    <n v="2"/>
    <n v="3.47"/>
    <x v="487"/>
    <x v="45"/>
    <d v="1899-12-30T19:48:00"/>
    <x v="0"/>
    <n v="69.400000000000006"/>
    <n v="4.7619047620000003"/>
    <n v="3.47"/>
    <n v="8.1999999999999993"/>
    <n v="3.4699999999999989"/>
    <n v="291.2023999999999"/>
    <b v="0"/>
    <b v="1"/>
    <s v="High Value"/>
    <n v="3.4700000000000006"/>
    <n v="13"/>
    <n v="3"/>
    <n v="2019"/>
    <m/>
    <x v="23"/>
    <m/>
    <n v="11"/>
    <s v="2019-11"/>
    <n v="3"/>
    <s v="Weekdays"/>
    <d v="1900-01-03T00:00:00"/>
  </r>
  <r>
    <s v="510-09-5628"/>
    <x v="0"/>
    <s v="Yangon"/>
    <x v="0"/>
    <x v="0"/>
    <x v="5"/>
    <n v="19.66"/>
    <n v="10"/>
    <n v="9.83"/>
    <x v="488"/>
    <x v="20"/>
    <d v="1899-12-30T18:20:00"/>
    <x v="2"/>
    <n v="196.6"/>
    <n v="4.7619047620000003"/>
    <n v="9.83"/>
    <n v="7.2"/>
    <n v="9.8300000000000125"/>
    <n v="824.93360000000109"/>
    <b v="1"/>
    <b v="1"/>
    <s v="Low Value"/>
    <n v="1.9660000000000002"/>
    <n v="15"/>
    <n v="3"/>
    <n v="2019"/>
    <m/>
    <x v="23"/>
    <m/>
    <n v="11"/>
    <s v="2019-11"/>
    <n v="5"/>
    <s v="Weekdays"/>
    <d v="1900-01-05T00:00:00"/>
  </r>
  <r>
    <s v="608-04-3797"/>
    <x v="2"/>
    <s v="Mandalay"/>
    <x v="0"/>
    <x v="0"/>
    <x v="0"/>
    <n v="25.32"/>
    <n v="8"/>
    <n v="10.128"/>
    <x v="489"/>
    <x v="19"/>
    <d v="1899-12-30T20:24:00"/>
    <x v="0"/>
    <n v="202.56"/>
    <n v="4.7619047620000003"/>
    <n v="10.128"/>
    <n v="8.6999999999999993"/>
    <n v="10.127999999999986"/>
    <n v="849.94175999999879"/>
    <b v="1"/>
    <b v="1"/>
    <s v="High Value"/>
    <n v="2.532"/>
    <n v="5"/>
    <n v="3"/>
    <n v="2019"/>
    <m/>
    <x v="23"/>
    <m/>
    <n v="10"/>
    <s v="2019-10"/>
    <n v="2"/>
    <s v="Weekdays"/>
    <d v="1900-01-02T00:00:00"/>
  </r>
  <r>
    <s v="148-82-2527"/>
    <x v="1"/>
    <s v="Naypyitaw"/>
    <x v="0"/>
    <x v="0"/>
    <x v="2"/>
    <n v="12.12"/>
    <n v="10"/>
    <n v="6.06"/>
    <x v="490"/>
    <x v="19"/>
    <d v="1899-12-30T13:44:00"/>
    <x v="2"/>
    <n v="121.2"/>
    <n v="4.7619047620000003"/>
    <n v="6.06"/>
    <n v="8.4"/>
    <n v="6.0600000000000023"/>
    <n v="508.55520000000018"/>
    <b v="1"/>
    <b v="1"/>
    <s v="High Value"/>
    <n v="1.212"/>
    <n v="5"/>
    <n v="3"/>
    <n v="2019"/>
    <m/>
    <x v="23"/>
    <m/>
    <n v="10"/>
    <s v="2019-10"/>
    <n v="2"/>
    <s v="Weekdays"/>
    <d v="1900-01-02T00:00:00"/>
  </r>
  <r>
    <s v="437-53-3084"/>
    <x v="2"/>
    <s v="Mandalay"/>
    <x v="1"/>
    <x v="1"/>
    <x v="5"/>
    <n v="99.89"/>
    <n v="2"/>
    <n v="9.9890000000000008"/>
    <x v="491"/>
    <x v="84"/>
    <d v="1899-12-30T11:48:00"/>
    <x v="0"/>
    <n v="199.78"/>
    <n v="4.7619047620000003"/>
    <n v="9.9890000000000008"/>
    <n v="7.1"/>
    <n v="9.9890000000000043"/>
    <n v="838.27688000000035"/>
    <b v="0"/>
    <b v="1"/>
    <s v="Low Value"/>
    <n v="9.9890000000000008"/>
    <n v="26"/>
    <n v="2"/>
    <n v="2019"/>
    <m/>
    <x v="23"/>
    <m/>
    <n v="9"/>
    <s v="2019-9"/>
    <n v="2"/>
    <s v="Weekdays"/>
    <d v="1900-01-02T00:00:00"/>
  </r>
  <r>
    <s v="632-32-4574"/>
    <x v="2"/>
    <s v="Mandalay"/>
    <x v="1"/>
    <x v="1"/>
    <x v="3"/>
    <n v="75.92"/>
    <n v="8"/>
    <n v="30.367999999999999"/>
    <x v="492"/>
    <x v="80"/>
    <d v="1899-12-30T14:14:00"/>
    <x v="1"/>
    <n v="607.36"/>
    <n v="4.7619047620000003"/>
    <n v="30.367999999999999"/>
    <n v="5.5"/>
    <n v="30.367999999999938"/>
    <n v="2548.4825599999949"/>
    <b v="0"/>
    <b v="0"/>
    <s v="Low Value"/>
    <s v="Value not found"/>
    <n v="20"/>
    <n v="3"/>
    <n v="2019"/>
    <m/>
    <x v="23"/>
    <m/>
    <n v="12"/>
    <s v="2019-12"/>
    <n v="3"/>
    <s v="Weekdays"/>
    <d v="1900-01-03T00:00:00"/>
  </r>
  <r>
    <s v="556-97-7101"/>
    <x v="1"/>
    <s v="Naypyitaw"/>
    <x v="1"/>
    <x v="0"/>
    <x v="1"/>
    <n v="63.22"/>
    <n v="2"/>
    <n v="6.3220000000000001"/>
    <x v="493"/>
    <x v="17"/>
    <d v="1899-12-30T15:51:00"/>
    <x v="1"/>
    <n v="126.44"/>
    <n v="4.7619047620000003"/>
    <n v="6.3220000000000001"/>
    <n v="8.5"/>
    <n v="6.3220000000000027"/>
    <n v="530.54224000000022"/>
    <b v="0"/>
    <b v="1"/>
    <s v="High Value"/>
    <n v="6.3220000000000001"/>
    <n v="1"/>
    <n v="1"/>
    <n v="2019"/>
    <m/>
    <x v="23"/>
    <m/>
    <n v="1"/>
    <s v="2019-1"/>
    <n v="2"/>
    <s v="Weekdays"/>
    <d v="1900-01-02T00:00:00"/>
  </r>
  <r>
    <s v="862-59-8517"/>
    <x v="1"/>
    <s v="Naypyitaw"/>
    <x v="1"/>
    <x v="0"/>
    <x v="4"/>
    <n v="90.24"/>
    <n v="6"/>
    <n v="27.071999999999999"/>
    <x v="494"/>
    <x v="3"/>
    <d v="1899-12-30T11:17:00"/>
    <x v="1"/>
    <n v="541.44000000000005"/>
    <n v="4.7619047620000003"/>
    <n v="27.071999999999999"/>
    <n v="6.2"/>
    <n v="27.071999999999889"/>
    <n v="2271.8822399999908"/>
    <b v="0"/>
    <b v="0"/>
    <s v="Low Value"/>
    <s v="Value not found"/>
    <n v="27"/>
    <n v="1"/>
    <n v="2019"/>
    <m/>
    <x v="23"/>
    <m/>
    <n v="4"/>
    <s v="2019-4"/>
    <n v="7"/>
    <s v="Weekends"/>
    <d v="1899-12-31T00:00:00"/>
  </r>
  <r>
    <s v="401-18-8016"/>
    <x v="2"/>
    <s v="Mandalay"/>
    <x v="0"/>
    <x v="0"/>
    <x v="3"/>
    <n v="98.13"/>
    <n v="1"/>
    <n v="4.9065000000000003"/>
    <x v="495"/>
    <x v="18"/>
    <d v="1899-12-30T17:36:00"/>
    <x v="1"/>
    <n v="98.13"/>
    <n v="4.7619047620000003"/>
    <n v="4.9065000000000003"/>
    <n v="8.9"/>
    <n v="4.9065000000000083"/>
    <n v="411.75348000000071"/>
    <b v="0"/>
    <b v="1"/>
    <s v="High Value"/>
    <n v="9.8130000000000006"/>
    <n v="21"/>
    <n v="1"/>
    <n v="2019"/>
    <m/>
    <x v="23"/>
    <m/>
    <n v="4"/>
    <s v="2019-4"/>
    <n v="1"/>
    <s v="Weekdays"/>
    <d v="1900-01-01T00:00:00"/>
  </r>
  <r>
    <s v="420-18-8989"/>
    <x v="0"/>
    <s v="Yangon"/>
    <x v="0"/>
    <x v="0"/>
    <x v="3"/>
    <n v="51.52"/>
    <n v="8"/>
    <n v="20.608000000000001"/>
    <x v="496"/>
    <x v="30"/>
    <d v="1899-12-30T15:47:00"/>
    <x v="1"/>
    <n v="412.16"/>
    <n v="4.7619047620000003"/>
    <n v="20.608000000000001"/>
    <n v="9.6"/>
    <n v="20.607999999999947"/>
    <n v="1729.4233599999957"/>
    <b v="1"/>
    <b v="1"/>
    <s v="High Value"/>
    <n v="5.152000000000001"/>
    <n v="2"/>
    <n v="2"/>
    <n v="2019"/>
    <m/>
    <x v="23"/>
    <m/>
    <n v="5"/>
    <s v="2019-5"/>
    <n v="6"/>
    <s v="Weekends"/>
    <d v="1900-01-06T00:00:00"/>
  </r>
  <r>
    <s v="277-63-2961"/>
    <x v="2"/>
    <s v="Mandalay"/>
    <x v="0"/>
    <x v="1"/>
    <x v="3"/>
    <n v="73.97"/>
    <n v="1"/>
    <n v="3.6985000000000001"/>
    <x v="497"/>
    <x v="36"/>
    <d v="1899-12-30T15:53:00"/>
    <x v="2"/>
    <n v="73.97"/>
    <n v="4.7619047620000003"/>
    <n v="3.6985000000000001"/>
    <n v="5.4"/>
    <n v="3.6984999999999957"/>
    <n v="310.37811999999963"/>
    <b v="0"/>
    <b v="0"/>
    <s v="Low Value"/>
    <s v="Value not found"/>
    <n v="3"/>
    <n v="2"/>
    <n v="2019"/>
    <m/>
    <x v="23"/>
    <m/>
    <n v="5"/>
    <s v="2019-5"/>
    <n v="7"/>
    <s v="Weekends"/>
    <d v="1899-12-31T00:00:00"/>
  </r>
  <r>
    <s v="573-98-8548"/>
    <x v="1"/>
    <s v="Naypyitaw"/>
    <x v="0"/>
    <x v="0"/>
    <x v="5"/>
    <n v="31.9"/>
    <n v="1"/>
    <n v="1.595"/>
    <x v="498"/>
    <x v="0"/>
    <d v="1899-12-30T12:40:00"/>
    <x v="0"/>
    <n v="31.9"/>
    <n v="4.7619047620000003"/>
    <n v="1.595"/>
    <n v="9.1"/>
    <n v="1.5949999999999989"/>
    <n v="133.8523999999999"/>
    <b v="0"/>
    <b v="1"/>
    <s v="High Value"/>
    <n v="3.19"/>
    <n v="5"/>
    <n v="1"/>
    <n v="2019"/>
    <m/>
    <x v="23"/>
    <m/>
    <n v="1"/>
    <s v="2019-1"/>
    <n v="6"/>
    <s v="Weekends"/>
    <d v="1900-01-06T00:00:00"/>
  </r>
  <r>
    <s v="620-02-2046"/>
    <x v="1"/>
    <s v="Naypyitaw"/>
    <x v="1"/>
    <x v="1"/>
    <x v="2"/>
    <n v="69.400000000000006"/>
    <n v="2"/>
    <n v="6.94"/>
    <x v="499"/>
    <x v="3"/>
    <d v="1899-12-30T19:48:00"/>
    <x v="0"/>
    <n v="138.80000000000001"/>
    <n v="4.7619047620000003"/>
    <n v="6.94"/>
    <n v="9"/>
    <n v="6.9399999999999977"/>
    <n v="582.4047999999998"/>
    <b v="0"/>
    <b v="1"/>
    <s v="High Value"/>
    <n v="6.9400000000000013"/>
    <n v="27"/>
    <n v="1"/>
    <n v="2019"/>
    <m/>
    <x v="23"/>
    <m/>
    <n v="4"/>
    <s v="2019-4"/>
    <n v="7"/>
    <s v="Weekends"/>
    <d v="1899-12-31T00:00:00"/>
  </r>
  <r>
    <s v="282-35-2475"/>
    <x v="2"/>
    <s v="Mandalay"/>
    <x v="1"/>
    <x v="0"/>
    <x v="3"/>
    <n v="93.31"/>
    <n v="2"/>
    <n v="9.3309999999999995"/>
    <x v="500"/>
    <x v="5"/>
    <d v="1899-12-30T17:53:00"/>
    <x v="1"/>
    <n v="186.62"/>
    <n v="4.7619047620000003"/>
    <n v="9.3309999999999995"/>
    <n v="6.3"/>
    <n v="9.3309999999999889"/>
    <n v="783.05751999999904"/>
    <b v="0"/>
    <b v="1"/>
    <s v="Low Value"/>
    <s v="Value not found"/>
    <n v="25"/>
    <n v="3"/>
    <n v="2019"/>
    <m/>
    <x v="23"/>
    <m/>
    <n v="13"/>
    <s v="2019-13"/>
    <n v="1"/>
    <s v="Weekdays"/>
    <d v="1900-01-01T00:00:00"/>
  </r>
  <r>
    <s v="511-54-3087"/>
    <x v="2"/>
    <s v="Mandalay"/>
    <x v="1"/>
    <x v="1"/>
    <x v="3"/>
    <n v="88.45"/>
    <n v="1"/>
    <n v="4.4225000000000003"/>
    <x v="501"/>
    <x v="6"/>
    <d v="1899-12-30T16:36:00"/>
    <x v="2"/>
    <n v="88.45"/>
    <n v="4.7619047620000003"/>
    <n v="4.4225000000000003"/>
    <n v="9.5"/>
    <n v="4.4224999999999994"/>
    <n v="371.13619999999997"/>
    <b v="0"/>
    <b v="1"/>
    <s v="High Value"/>
    <n v="8.8450000000000006"/>
    <n v="25"/>
    <n v="2"/>
    <n v="2019"/>
    <m/>
    <x v="23"/>
    <m/>
    <n v="9"/>
    <s v="2019-9"/>
    <n v="1"/>
    <s v="Weekdays"/>
    <d v="1900-01-01T00:00:00"/>
  </r>
  <r>
    <s v="726-29-6793"/>
    <x v="0"/>
    <s v="Yangon"/>
    <x v="0"/>
    <x v="1"/>
    <x v="1"/>
    <n v="24.18"/>
    <n v="8"/>
    <n v="9.6720000000000006"/>
    <x v="502"/>
    <x v="26"/>
    <d v="1899-12-30T20:54:00"/>
    <x v="0"/>
    <n v="193.44"/>
    <n v="4.7619047620000003"/>
    <n v="9.6720000000000006"/>
    <n v="9.8000000000000007"/>
    <n v="9.671999999999997"/>
    <n v="811.67423999999971"/>
    <b v="1"/>
    <b v="1"/>
    <s v="High Value"/>
    <n v="2.4180000000000001"/>
    <n v="28"/>
    <n v="1"/>
    <n v="2019"/>
    <m/>
    <x v="23"/>
    <m/>
    <n v="5"/>
    <s v="2019-5"/>
    <n v="1"/>
    <s v="Weekdays"/>
    <d v="1900-01-01T00:00:00"/>
  </r>
  <r>
    <s v="387-49-4215"/>
    <x v="2"/>
    <s v="Mandalay"/>
    <x v="0"/>
    <x v="0"/>
    <x v="3"/>
    <n v="48.5"/>
    <n v="3"/>
    <n v="7.2750000000000004"/>
    <x v="503"/>
    <x v="66"/>
    <d v="1899-12-30T12:50:00"/>
    <x v="1"/>
    <n v="145.5"/>
    <n v="4.7619047620000003"/>
    <n v="7.2750000000000004"/>
    <n v="6.7"/>
    <n v="7.2750000000000057"/>
    <n v="610.51800000000048"/>
    <b v="0"/>
    <b v="1"/>
    <s v="Low Value"/>
    <s v="Value not found"/>
    <n v="8"/>
    <n v="1"/>
    <n v="2019"/>
    <m/>
    <x v="23"/>
    <m/>
    <n v="2"/>
    <s v="2019-2"/>
    <n v="2"/>
    <s v="Weekdays"/>
    <d v="1900-01-02T00:00:00"/>
  </r>
  <r>
    <s v="862-17-9201"/>
    <x v="2"/>
    <s v="Mandalay"/>
    <x v="1"/>
    <x v="0"/>
    <x v="4"/>
    <n v="84.05"/>
    <n v="6"/>
    <n v="25.215"/>
    <x v="504"/>
    <x v="71"/>
    <d v="1899-12-30T10:48:00"/>
    <x v="2"/>
    <n v="504.3"/>
    <n v="4.7619047620000003"/>
    <n v="25.215"/>
    <n v="7.7"/>
    <n v="25.214999999999975"/>
    <n v="2116.0427999999979"/>
    <b v="0"/>
    <b v="1"/>
    <s v="High Value"/>
    <n v="8.4049999999999994"/>
    <n v="29"/>
    <n v="1"/>
    <n v="2019"/>
    <m/>
    <x v="23"/>
    <m/>
    <n v="5"/>
    <s v="2019-5"/>
    <n v="2"/>
    <s v="Weekdays"/>
    <d v="1900-01-02T00:00:00"/>
  </r>
  <r>
    <s v="291-21-5991"/>
    <x v="2"/>
    <s v="Mandalay"/>
    <x v="0"/>
    <x v="1"/>
    <x v="0"/>
    <n v="61.29"/>
    <n v="5"/>
    <n v="15.3225"/>
    <x v="505"/>
    <x v="14"/>
    <d v="1899-12-30T14:28:00"/>
    <x v="1"/>
    <n v="306.45"/>
    <n v="4.7619047620000003"/>
    <n v="15.3225"/>
    <n v="7"/>
    <n v="15.322499999999991"/>
    <n v="1285.8641999999993"/>
    <b v="0"/>
    <b v="1"/>
    <s v="Low Value"/>
    <n v="6.1290000000000004"/>
    <n v="29"/>
    <n v="3"/>
    <n v="2019"/>
    <m/>
    <x v="23"/>
    <m/>
    <n v="13"/>
    <s v="2019-13"/>
    <n v="5"/>
    <s v="Weekdays"/>
    <d v="1900-01-05T00:00:00"/>
  </r>
  <r>
    <s v="602-80-9671"/>
    <x v="1"/>
    <s v="Naypyitaw"/>
    <x v="0"/>
    <x v="0"/>
    <x v="2"/>
    <n v="15.95"/>
    <n v="6"/>
    <n v="4.7850000000000001"/>
    <x v="506"/>
    <x v="57"/>
    <d v="1899-12-30T17:15:00"/>
    <x v="2"/>
    <n v="95.7"/>
    <n v="4.7619047620000003"/>
    <n v="4.7850000000000001"/>
    <n v="5.0999999999999996"/>
    <n v="4.7849999999999966"/>
    <n v="401.55719999999974"/>
    <b v="0"/>
    <b v="0"/>
    <s v="Low Value"/>
    <s v="Value not found"/>
    <n v="9"/>
    <n v="2"/>
    <n v="2019"/>
    <m/>
    <x v="23"/>
    <m/>
    <n v="6"/>
    <s v="2019-6"/>
    <n v="6"/>
    <s v="Weekends"/>
    <d v="1900-01-06T00:00:00"/>
  </r>
  <r>
    <s v="347-72-6115"/>
    <x v="2"/>
    <s v="Mandalay"/>
    <x v="0"/>
    <x v="0"/>
    <x v="3"/>
    <n v="90.74"/>
    <n v="7"/>
    <n v="31.759"/>
    <x v="507"/>
    <x v="65"/>
    <d v="1899-12-30T18:03:00"/>
    <x v="2"/>
    <n v="635.17999999999995"/>
    <n v="4.7619047620000003"/>
    <n v="31.759"/>
    <n v="6.2"/>
    <n v="31.759000000000015"/>
    <n v="2665.2152800000013"/>
    <b v="0"/>
    <b v="0"/>
    <s v="Low Value"/>
    <s v="Value not found"/>
    <n v="16"/>
    <n v="1"/>
    <n v="2019"/>
    <m/>
    <x v="23"/>
    <m/>
    <n v="3"/>
    <s v="2019-3"/>
    <n v="3"/>
    <s v="Weekdays"/>
    <d v="1900-01-03T00:00:00"/>
  </r>
  <r>
    <s v="209-61-0206"/>
    <x v="0"/>
    <s v="Yangon"/>
    <x v="1"/>
    <x v="0"/>
    <x v="2"/>
    <n v="42.91"/>
    <n v="5"/>
    <n v="10.727499999999999"/>
    <x v="508"/>
    <x v="0"/>
    <d v="1899-12-30T17:29:00"/>
    <x v="0"/>
    <n v="214.55"/>
    <n v="4.7619047620000003"/>
    <n v="10.727499999999999"/>
    <n v="6.1"/>
    <n v="10.727499999999992"/>
    <n v="900.25179999999932"/>
    <b v="0"/>
    <b v="0"/>
    <s v="Low Value"/>
    <s v="Value not found"/>
    <n v="5"/>
    <n v="1"/>
    <n v="2019"/>
    <m/>
    <x v="23"/>
    <m/>
    <n v="1"/>
    <s v="2019-1"/>
    <n v="6"/>
    <s v="Weekends"/>
    <d v="1900-01-06T00:00:00"/>
  </r>
  <r>
    <s v="595-27-4851"/>
    <x v="0"/>
    <s v="Yangon"/>
    <x v="1"/>
    <x v="0"/>
    <x v="5"/>
    <n v="54.28"/>
    <n v="7"/>
    <n v="18.998000000000001"/>
    <x v="509"/>
    <x v="3"/>
    <d v="1899-12-30T18:05:00"/>
    <x v="0"/>
    <n v="379.96"/>
    <n v="4.7619047620000003"/>
    <n v="18.998000000000001"/>
    <n v="9.3000000000000007"/>
    <n v="18.998000000000047"/>
    <n v="1594.312160000004"/>
    <b v="0"/>
    <b v="1"/>
    <s v="High Value"/>
    <n v="5.4280000000000008"/>
    <n v="27"/>
    <n v="1"/>
    <n v="2019"/>
    <m/>
    <x v="23"/>
    <m/>
    <n v="4"/>
    <s v="2019-4"/>
    <n v="7"/>
    <s v="Weekends"/>
    <d v="1899-12-31T00:00:00"/>
  </r>
  <r>
    <s v="189-52-0236"/>
    <x v="0"/>
    <s v="Yangon"/>
    <x v="1"/>
    <x v="1"/>
    <x v="1"/>
    <n v="99.55"/>
    <n v="7"/>
    <n v="34.842500000000001"/>
    <x v="510"/>
    <x v="86"/>
    <d v="1899-12-30T12:07:00"/>
    <x v="1"/>
    <n v="696.85"/>
    <n v="4.7619047620000003"/>
    <n v="34.842500000000001"/>
    <n v="7.6"/>
    <n v="34.842499999999973"/>
    <n v="2923.9825999999975"/>
    <b v="0"/>
    <b v="1"/>
    <s v="High Value"/>
    <n v="9.9550000000000001"/>
    <n v="14"/>
    <n v="3"/>
    <n v="2019"/>
    <m/>
    <x v="23"/>
    <m/>
    <n v="11"/>
    <s v="2019-11"/>
    <n v="4"/>
    <s v="Weekdays"/>
    <d v="1900-01-04T00:00:00"/>
  </r>
  <r>
    <s v="503-07-0930"/>
    <x v="1"/>
    <s v="Naypyitaw"/>
    <x v="0"/>
    <x v="1"/>
    <x v="3"/>
    <n v="58.39"/>
    <n v="7"/>
    <n v="20.436499999999999"/>
    <x v="511"/>
    <x v="55"/>
    <d v="1899-12-30T19:49:00"/>
    <x v="2"/>
    <n v="408.73"/>
    <n v="4.7619047620000003"/>
    <n v="20.436499999999999"/>
    <n v="8.1999999999999993"/>
    <n v="20.436499999999967"/>
    <n v="1715.0310799999972"/>
    <b v="0"/>
    <b v="1"/>
    <s v="High Value"/>
    <n v="5.8390000000000004"/>
    <n v="23"/>
    <n v="2"/>
    <n v="2019"/>
    <m/>
    <x v="23"/>
    <m/>
    <n v="8"/>
    <s v="2019-8"/>
    <n v="6"/>
    <s v="Weekends"/>
    <d v="1900-01-06T00:00:00"/>
  </r>
  <r>
    <s v="413-20-6708"/>
    <x v="1"/>
    <s v="Naypyitaw"/>
    <x v="0"/>
    <x v="0"/>
    <x v="5"/>
    <n v="51.47"/>
    <n v="1"/>
    <n v="2.5735000000000001"/>
    <x v="512"/>
    <x v="79"/>
    <d v="1899-12-30T15:52:00"/>
    <x v="0"/>
    <n v="51.47"/>
    <n v="4.7619047620000003"/>
    <n v="2.5735000000000001"/>
    <n v="8.5"/>
    <n v="2.5735000000000028"/>
    <n v="215.96812000000023"/>
    <b v="0"/>
    <b v="1"/>
    <s v="High Value"/>
    <n v="5.1470000000000002"/>
    <n v="18"/>
    <n v="3"/>
    <n v="2019"/>
    <m/>
    <x v="23"/>
    <m/>
    <n v="12"/>
    <s v="2019-12"/>
    <n v="1"/>
    <s v="Weekdays"/>
    <d v="1900-01-01T00:00:00"/>
  </r>
  <r>
    <s v="425-85-2085"/>
    <x v="2"/>
    <s v="Mandalay"/>
    <x v="0"/>
    <x v="1"/>
    <x v="0"/>
    <n v="54.86"/>
    <n v="5"/>
    <n v="13.715"/>
    <x v="513"/>
    <x v="14"/>
    <d v="1899-12-30T16:48:00"/>
    <x v="0"/>
    <n v="274.3"/>
    <n v="4.7619047620000003"/>
    <n v="13.715"/>
    <n v="9.8000000000000007"/>
    <n v="13.714999999999975"/>
    <n v="1150.962799999998"/>
    <b v="0"/>
    <b v="1"/>
    <s v="High Value"/>
    <n v="5.4860000000000007"/>
    <n v="29"/>
    <n v="3"/>
    <n v="2019"/>
    <m/>
    <x v="23"/>
    <m/>
    <n v="13"/>
    <s v="2019-13"/>
    <n v="5"/>
    <s v="Weekdays"/>
    <d v="1900-01-05T00:00:00"/>
  </r>
  <r>
    <s v="521-18-7827"/>
    <x v="1"/>
    <s v="Naypyitaw"/>
    <x v="0"/>
    <x v="1"/>
    <x v="2"/>
    <n v="39.39"/>
    <n v="5"/>
    <n v="9.8475000000000001"/>
    <x v="514"/>
    <x v="49"/>
    <d v="1899-12-30T20:46:00"/>
    <x v="2"/>
    <n v="196.95"/>
    <n v="4.7619047620000003"/>
    <n v="9.8475000000000001"/>
    <n v="8.6999999999999993"/>
    <n v="9.847500000000025"/>
    <n v="826.40220000000215"/>
    <b v="0"/>
    <b v="1"/>
    <s v="High Value"/>
    <n v="3.9390000000000001"/>
    <n v="22"/>
    <n v="1"/>
    <n v="2019"/>
    <m/>
    <x v="23"/>
    <m/>
    <n v="4"/>
    <s v="2019-4"/>
    <n v="2"/>
    <s v="Weekdays"/>
    <d v="1900-01-02T00:00:00"/>
  </r>
  <r>
    <s v="220-28-1851"/>
    <x v="0"/>
    <s v="Yangon"/>
    <x v="1"/>
    <x v="1"/>
    <x v="2"/>
    <n v="34.729999999999997"/>
    <n v="2"/>
    <n v="3.4729999999999999"/>
    <x v="515"/>
    <x v="59"/>
    <d v="1899-12-30T18:14:00"/>
    <x v="0"/>
    <n v="69.459999999999994"/>
    <n v="4.7619047620000003"/>
    <n v="3.4729999999999999"/>
    <n v="9.6999999999999993"/>
    <n v="3.4730000000000132"/>
    <n v="291.45416000000114"/>
    <b v="0"/>
    <b v="1"/>
    <s v="High Value"/>
    <n v="3.4729999999999999"/>
    <n v="1"/>
    <n v="3"/>
    <n v="2019"/>
    <m/>
    <x v="23"/>
    <m/>
    <n v="9"/>
    <s v="2019-9"/>
    <n v="5"/>
    <s v="Weekdays"/>
    <d v="1900-01-05T00:00:00"/>
  </r>
  <r>
    <s v="600-38-9738"/>
    <x v="1"/>
    <s v="Naypyitaw"/>
    <x v="0"/>
    <x v="1"/>
    <x v="3"/>
    <n v="71.92"/>
    <n v="5"/>
    <n v="17.98"/>
    <x v="516"/>
    <x v="29"/>
    <d v="1899-12-30T15:05:00"/>
    <x v="2"/>
    <n v="359.6"/>
    <n v="4.7619047620000003"/>
    <n v="17.98"/>
    <n v="4.3"/>
    <n v="17.979999999999961"/>
    <n v="1508.8815999999968"/>
    <b v="0"/>
    <b v="0"/>
    <s v="Low Value"/>
    <s v="Value not found"/>
    <n v="17"/>
    <n v="1"/>
    <n v="2019"/>
    <m/>
    <x v="23"/>
    <m/>
    <n v="3"/>
    <s v="2019-3"/>
    <n v="4"/>
    <s v="Weekdays"/>
    <d v="1900-01-04T00:00:00"/>
  </r>
  <r>
    <s v="734-91-1155"/>
    <x v="2"/>
    <s v="Mandalay"/>
    <x v="1"/>
    <x v="0"/>
    <x v="1"/>
    <n v="45.71"/>
    <n v="3"/>
    <n v="6.8564999999999996"/>
    <x v="517"/>
    <x v="58"/>
    <d v="1899-12-30T10:34:00"/>
    <x v="2"/>
    <n v="137.13"/>
    <n v="4.7619047620000003"/>
    <n v="6.8564999999999996"/>
    <n v="7.7"/>
    <n v="6.8565000000000111"/>
    <n v="575.397480000001"/>
    <b v="0"/>
    <b v="1"/>
    <s v="High Value"/>
    <n v="4.5710000000000006"/>
    <n v="26"/>
    <n v="3"/>
    <n v="2019"/>
    <m/>
    <x v="23"/>
    <m/>
    <n v="13"/>
    <s v="2019-13"/>
    <n v="2"/>
    <s v="Weekdays"/>
    <d v="1900-01-02T00:00:00"/>
  </r>
  <r>
    <s v="451-28-5717"/>
    <x v="1"/>
    <s v="Naypyitaw"/>
    <x v="0"/>
    <x v="0"/>
    <x v="2"/>
    <n v="83.17"/>
    <n v="6"/>
    <n v="24.951000000000001"/>
    <x v="518"/>
    <x v="80"/>
    <d v="1899-12-30T11:23:00"/>
    <x v="1"/>
    <n v="499.02"/>
    <n v="4.7619047620000003"/>
    <n v="24.951000000000001"/>
    <n v="7.3"/>
    <n v="24.951000000000022"/>
    <n v="2093.8879200000019"/>
    <b v="0"/>
    <b v="1"/>
    <s v="Low Value"/>
    <n v="8.3170000000000002"/>
    <n v="20"/>
    <n v="3"/>
    <n v="2019"/>
    <m/>
    <x v="23"/>
    <m/>
    <n v="12"/>
    <s v="2019-12"/>
    <n v="3"/>
    <s v="Weekdays"/>
    <d v="1900-01-03T00:00:00"/>
  </r>
  <r>
    <s v="609-81-8548"/>
    <x v="0"/>
    <s v="Yangon"/>
    <x v="0"/>
    <x v="0"/>
    <x v="2"/>
    <n v="37.44"/>
    <n v="6"/>
    <n v="11.231999999999999"/>
    <x v="519"/>
    <x v="10"/>
    <d v="1899-12-30T13:55:00"/>
    <x v="2"/>
    <n v="224.64"/>
    <n v="4.7619047620000003"/>
    <n v="11.231999999999999"/>
    <n v="5.9"/>
    <n v="11.232000000000028"/>
    <n v="942.58944000000236"/>
    <b v="0"/>
    <b v="0"/>
    <s v="Low Value"/>
    <s v="Value not found"/>
    <n v="6"/>
    <n v="2"/>
    <n v="2019"/>
    <m/>
    <x v="23"/>
    <m/>
    <n v="6"/>
    <s v="2019-6"/>
    <n v="3"/>
    <s v="Weekdays"/>
    <d v="1900-01-03T00:00:00"/>
  </r>
  <r>
    <s v="133-14-7229"/>
    <x v="1"/>
    <s v="Naypyitaw"/>
    <x v="1"/>
    <x v="1"/>
    <x v="0"/>
    <n v="62.87"/>
    <n v="2"/>
    <n v="6.2869999999999999"/>
    <x v="520"/>
    <x v="17"/>
    <d v="1899-12-30T11:43:00"/>
    <x v="1"/>
    <n v="125.74"/>
    <n v="4.7619047620000003"/>
    <n v="6.2869999999999999"/>
    <n v="5"/>
    <n v="6.2869999999999919"/>
    <n v="527.60503999999935"/>
    <b v="0"/>
    <b v="0"/>
    <s v="Low Value"/>
    <s v="Value not found"/>
    <n v="1"/>
    <n v="1"/>
    <n v="2019"/>
    <m/>
    <x v="23"/>
    <m/>
    <n v="1"/>
    <s v="2019-1"/>
    <n v="2"/>
    <s v="Weekdays"/>
    <d v="1900-01-02T00:00:00"/>
  </r>
  <r>
    <s v="534-01-4457"/>
    <x v="0"/>
    <s v="Yangon"/>
    <x v="1"/>
    <x v="1"/>
    <x v="4"/>
    <n v="81.709999999999994"/>
    <n v="6"/>
    <n v="24.513000000000002"/>
    <x v="521"/>
    <x v="3"/>
    <d v="1899-12-30T14:36:00"/>
    <x v="2"/>
    <n v="490.26"/>
    <n v="4.7619047620000003"/>
    <n v="24.513000000000002"/>
    <n v="8"/>
    <n v="24.513000000000034"/>
    <n v="2057.1309600000027"/>
    <b v="0"/>
    <b v="1"/>
    <s v="High Value"/>
    <n v="8.1709999999999994"/>
    <n v="27"/>
    <n v="1"/>
    <n v="2019"/>
    <m/>
    <x v="23"/>
    <m/>
    <n v="4"/>
    <s v="2019-4"/>
    <n v="7"/>
    <s v="Weekends"/>
    <d v="1899-12-31T00:00:00"/>
  </r>
  <r>
    <s v="719-89-8991"/>
    <x v="0"/>
    <s v="Yangon"/>
    <x v="0"/>
    <x v="0"/>
    <x v="3"/>
    <n v="91.41"/>
    <n v="5"/>
    <n v="22.852499999999999"/>
    <x v="522"/>
    <x v="6"/>
    <d v="1899-12-30T16:03:00"/>
    <x v="0"/>
    <n v="457.05"/>
    <n v="4.7619047620000003"/>
    <n v="22.852499999999999"/>
    <n v="7.1"/>
    <n v="22.852499999999964"/>
    <n v="1917.781799999997"/>
    <b v="0"/>
    <b v="1"/>
    <s v="Low Value"/>
    <n v="9.141"/>
    <n v="25"/>
    <n v="2"/>
    <n v="2019"/>
    <m/>
    <x v="23"/>
    <m/>
    <n v="9"/>
    <s v="2019-9"/>
    <n v="1"/>
    <s v="Weekdays"/>
    <d v="1900-01-01T00:00:00"/>
  </r>
  <r>
    <s v="286-62-6248"/>
    <x v="2"/>
    <s v="Mandalay"/>
    <x v="1"/>
    <x v="1"/>
    <x v="5"/>
    <n v="39.21"/>
    <n v="4"/>
    <n v="7.8419999999999996"/>
    <x v="523"/>
    <x v="65"/>
    <d v="1899-12-30T20:03:00"/>
    <x v="2"/>
    <n v="156.84"/>
    <n v="4.7619047620000003"/>
    <n v="7.8419999999999996"/>
    <n v="9"/>
    <n v="7.8419999999999845"/>
    <n v="658.10063999999875"/>
    <b v="0"/>
    <b v="1"/>
    <s v="High Value"/>
    <n v="3.9210000000000003"/>
    <n v="16"/>
    <n v="1"/>
    <n v="2019"/>
    <m/>
    <x v="23"/>
    <m/>
    <n v="3"/>
    <s v="2019-3"/>
    <n v="3"/>
    <s v="Weekdays"/>
    <d v="1900-01-03T00:00:00"/>
  </r>
  <r>
    <s v="339-38-9982"/>
    <x v="2"/>
    <s v="Mandalay"/>
    <x v="0"/>
    <x v="1"/>
    <x v="5"/>
    <n v="59.86"/>
    <n v="2"/>
    <n v="5.9859999999999998"/>
    <x v="524"/>
    <x v="50"/>
    <d v="1899-12-30T14:55:00"/>
    <x v="0"/>
    <n v="119.72"/>
    <n v="4.7619047620000003"/>
    <n v="5.9859999999999998"/>
    <n v="6.7"/>
    <n v="5.9860000000000042"/>
    <n v="502.34512000000035"/>
    <b v="0"/>
    <b v="1"/>
    <s v="Low Value"/>
    <s v="Value not found"/>
    <n v="13"/>
    <n v="1"/>
    <n v="2019"/>
    <m/>
    <x v="23"/>
    <m/>
    <n v="2"/>
    <s v="2019-2"/>
    <n v="7"/>
    <s v="Weekends"/>
    <d v="1899-12-31T00:00:00"/>
  </r>
  <r>
    <s v="827-44-5872"/>
    <x v="2"/>
    <s v="Mandalay"/>
    <x v="0"/>
    <x v="0"/>
    <x v="4"/>
    <n v="54.36"/>
    <n v="10"/>
    <n v="27.18"/>
    <x v="525"/>
    <x v="13"/>
    <d v="1899-12-30T11:28:00"/>
    <x v="2"/>
    <n v="543.6"/>
    <n v="4.7619047620000003"/>
    <n v="27.18"/>
    <n v="6.1"/>
    <n v="27.17999999999995"/>
    <n v="2280.9455999999959"/>
    <b v="0"/>
    <b v="0"/>
    <s v="Low Value"/>
    <s v="Value not found"/>
    <n v="7"/>
    <n v="2"/>
    <n v="2019"/>
    <m/>
    <x v="23"/>
    <m/>
    <n v="6"/>
    <s v="2019-6"/>
    <n v="4"/>
    <s v="Weekdays"/>
    <d v="1900-01-04T00:00:00"/>
  </r>
  <r>
    <s v="827-77-7633"/>
    <x v="0"/>
    <s v="Yangon"/>
    <x v="1"/>
    <x v="1"/>
    <x v="3"/>
    <n v="98.09"/>
    <n v="9"/>
    <n v="44.140500000000003"/>
    <x v="526"/>
    <x v="21"/>
    <d v="1899-12-30T19:41:00"/>
    <x v="1"/>
    <n v="882.81"/>
    <n v="4.7619047620000003"/>
    <n v="44.140500000000003"/>
    <n v="9.3000000000000007"/>
    <n v="44.140500000000088"/>
    <n v="3704.2707600000076"/>
    <b v="1"/>
    <b v="1"/>
    <s v="High Value"/>
    <n v="9.8090000000000011"/>
    <n v="17"/>
    <n v="2"/>
    <n v="2019"/>
    <m/>
    <x v="23"/>
    <m/>
    <n v="7"/>
    <s v="2019-7"/>
    <n v="7"/>
    <s v="Weekends"/>
    <d v="1899-12-31T00:00:00"/>
  </r>
  <r>
    <s v="287-83-1405"/>
    <x v="0"/>
    <s v="Yangon"/>
    <x v="1"/>
    <x v="1"/>
    <x v="0"/>
    <n v="25.43"/>
    <n v="6"/>
    <n v="7.6289999999999996"/>
    <x v="527"/>
    <x v="12"/>
    <d v="1899-12-30T19:01:00"/>
    <x v="0"/>
    <n v="152.58000000000001"/>
    <n v="4.7619047620000003"/>
    <n v="7.6289999999999996"/>
    <n v="7"/>
    <n v="7.6289999999999907"/>
    <n v="640.22567999999922"/>
    <b v="0"/>
    <b v="1"/>
    <s v="Low Value"/>
    <n v="2.5430000000000001"/>
    <n v="12"/>
    <n v="2"/>
    <n v="2019"/>
    <m/>
    <x v="23"/>
    <m/>
    <n v="7"/>
    <s v="2019-7"/>
    <n v="2"/>
    <s v="Weekdays"/>
    <d v="1900-01-02T00:00:00"/>
  </r>
  <r>
    <s v="435-13-4908"/>
    <x v="0"/>
    <s v="Yangon"/>
    <x v="0"/>
    <x v="1"/>
    <x v="5"/>
    <n v="86.68"/>
    <n v="8"/>
    <n v="34.671999999999997"/>
    <x v="528"/>
    <x v="46"/>
    <d v="1899-12-30T18:04:00"/>
    <x v="2"/>
    <n v="693.44"/>
    <n v="4.7619047620000003"/>
    <n v="34.671999999999997"/>
    <n v="7.2"/>
    <n v="34.671999999999912"/>
    <n v="2909.6742399999926"/>
    <b v="1"/>
    <b v="1"/>
    <s v="Low Value"/>
    <n v="8.668000000000001"/>
    <n v="24"/>
    <n v="1"/>
    <n v="2019"/>
    <m/>
    <x v="23"/>
    <m/>
    <n v="4"/>
    <s v="2019-4"/>
    <n v="4"/>
    <s v="Weekdays"/>
    <d v="1900-01-04T00:00:00"/>
  </r>
  <r>
    <s v="857-67-9057"/>
    <x v="2"/>
    <s v="Mandalay"/>
    <x v="1"/>
    <x v="1"/>
    <x v="1"/>
    <n v="22.95"/>
    <n v="10"/>
    <n v="11.475"/>
    <x v="529"/>
    <x v="10"/>
    <d v="1899-12-30T19:20:00"/>
    <x v="0"/>
    <n v="229.5"/>
    <n v="4.7619047620000003"/>
    <n v="11.475"/>
    <n v="8.1999999999999993"/>
    <n v="11.474999999999994"/>
    <n v="962.98199999999952"/>
    <b v="1"/>
    <b v="1"/>
    <s v="High Value"/>
    <n v="2.2949999999999999"/>
    <n v="6"/>
    <n v="2"/>
    <n v="2019"/>
    <m/>
    <x v="23"/>
    <m/>
    <n v="6"/>
    <s v="2019-6"/>
    <n v="3"/>
    <s v="Weekdays"/>
    <d v="1900-01-03T00:00:00"/>
  </r>
  <r>
    <s v="236-27-1144"/>
    <x v="1"/>
    <s v="Naypyitaw"/>
    <x v="1"/>
    <x v="0"/>
    <x v="4"/>
    <n v="16.309999999999999"/>
    <n v="9"/>
    <n v="7.3395000000000001"/>
    <x v="530"/>
    <x v="58"/>
    <d v="1899-12-30T10:31:00"/>
    <x v="0"/>
    <n v="146.79"/>
    <n v="4.7619047620000003"/>
    <n v="7.3395000000000001"/>
    <n v="8.4"/>
    <n v="7.3395000000000152"/>
    <n v="615.93084000000124"/>
    <b v="1"/>
    <b v="1"/>
    <s v="High Value"/>
    <n v="1.631"/>
    <n v="26"/>
    <n v="3"/>
    <n v="2019"/>
    <m/>
    <x v="23"/>
    <m/>
    <n v="13"/>
    <s v="2019-13"/>
    <n v="2"/>
    <s v="Weekdays"/>
    <d v="1900-01-02T00:00:00"/>
  </r>
  <r>
    <s v="892-05-6689"/>
    <x v="0"/>
    <s v="Yangon"/>
    <x v="1"/>
    <x v="0"/>
    <x v="2"/>
    <n v="28.32"/>
    <n v="5"/>
    <n v="7.08"/>
    <x v="531"/>
    <x v="16"/>
    <d v="1899-12-30T13:28:00"/>
    <x v="0"/>
    <n v="141.6"/>
    <n v="4.7619047620000003"/>
    <n v="7.08"/>
    <n v="6.2"/>
    <n v="7.0800000000000125"/>
    <n v="594.15360000000101"/>
    <b v="0"/>
    <b v="0"/>
    <s v="Low Value"/>
    <s v="Value not found"/>
    <n v="11"/>
    <n v="3"/>
    <n v="2019"/>
    <m/>
    <x v="23"/>
    <m/>
    <n v="11"/>
    <s v="2019-11"/>
    <n v="1"/>
    <s v="Weekdays"/>
    <d v="1900-01-01T00:00:00"/>
  </r>
  <r>
    <s v="583-41-4548"/>
    <x v="1"/>
    <s v="Naypyitaw"/>
    <x v="1"/>
    <x v="1"/>
    <x v="2"/>
    <n v="16.670000000000002"/>
    <n v="7"/>
    <n v="5.8345000000000002"/>
    <x v="532"/>
    <x v="13"/>
    <d v="1899-12-30T11:36:00"/>
    <x v="0"/>
    <n v="116.69"/>
    <n v="4.7619047620000003"/>
    <n v="5.8345000000000002"/>
    <n v="7.4"/>
    <n v="5.8345000000000056"/>
    <n v="489.6312400000005"/>
    <b v="0"/>
    <b v="1"/>
    <s v="High Value"/>
    <n v="1.6670000000000003"/>
    <n v="7"/>
    <n v="2"/>
    <n v="2019"/>
    <m/>
    <x v="23"/>
    <m/>
    <n v="6"/>
    <s v="2019-6"/>
    <n v="4"/>
    <s v="Weekdays"/>
    <d v="1900-01-04T00:00:00"/>
  </r>
  <r>
    <s v="339-12-4827"/>
    <x v="2"/>
    <s v="Mandalay"/>
    <x v="0"/>
    <x v="0"/>
    <x v="5"/>
    <n v="73.959999999999994"/>
    <n v="1"/>
    <n v="3.698"/>
    <x v="533"/>
    <x v="0"/>
    <d v="1899-12-30T11:32:00"/>
    <x v="2"/>
    <n v="73.959999999999994"/>
    <n v="4.7619047620000003"/>
    <n v="3.698"/>
    <n v="5"/>
    <n v="3.6980000000000075"/>
    <n v="310.33616000000063"/>
    <b v="0"/>
    <b v="0"/>
    <s v="Low Value"/>
    <s v="Value not found"/>
    <n v="5"/>
    <n v="1"/>
    <n v="2019"/>
    <m/>
    <x v="23"/>
    <m/>
    <n v="1"/>
    <s v="2019-1"/>
    <n v="6"/>
    <s v="Weekends"/>
    <d v="1900-01-06T00:00:00"/>
  </r>
  <r>
    <s v="643-38-7867"/>
    <x v="0"/>
    <s v="Yangon"/>
    <x v="1"/>
    <x v="1"/>
    <x v="2"/>
    <n v="97.94"/>
    <n v="1"/>
    <n v="4.8970000000000002"/>
    <x v="534"/>
    <x v="37"/>
    <d v="1899-12-30T11:44:00"/>
    <x v="0"/>
    <n v="97.94"/>
    <n v="4.7619047620000003"/>
    <n v="4.8970000000000002"/>
    <n v="6.9"/>
    <n v="4.8970000000000056"/>
    <n v="410.95624000000049"/>
    <b v="0"/>
    <b v="1"/>
    <s v="Low Value"/>
    <s v="Value not found"/>
    <n v="7"/>
    <n v="3"/>
    <n v="2019"/>
    <m/>
    <x v="23"/>
    <m/>
    <n v="10"/>
    <s v="2019-10"/>
    <n v="4"/>
    <s v="Weekdays"/>
    <d v="1900-01-04T00:00:00"/>
  </r>
  <r>
    <s v="308-81-0538"/>
    <x v="0"/>
    <s v="Yangon"/>
    <x v="1"/>
    <x v="0"/>
    <x v="5"/>
    <n v="73.05"/>
    <n v="4"/>
    <n v="14.61"/>
    <x v="535"/>
    <x v="6"/>
    <d v="1899-12-30T17:16:00"/>
    <x v="2"/>
    <n v="292.2"/>
    <n v="4.7619047620000003"/>
    <n v="14.61"/>
    <n v="4.9000000000000004"/>
    <n v="14.610000000000014"/>
    <n v="1226.0712000000012"/>
    <b v="0"/>
    <b v="0"/>
    <s v="Low Value"/>
    <s v="Value not found"/>
    <n v="25"/>
    <n v="2"/>
    <n v="2019"/>
    <m/>
    <x v="23"/>
    <m/>
    <n v="9"/>
    <s v="2019-9"/>
    <n v="1"/>
    <s v="Weekdays"/>
    <d v="1900-01-01T00:00:00"/>
  </r>
  <r>
    <s v="358-88-9262"/>
    <x v="1"/>
    <s v="Naypyitaw"/>
    <x v="0"/>
    <x v="0"/>
    <x v="4"/>
    <n v="87.48"/>
    <n v="6"/>
    <n v="26.244"/>
    <x v="536"/>
    <x v="60"/>
    <d v="1899-12-30T18:43:00"/>
    <x v="0"/>
    <n v="524.88"/>
    <n v="4.7619047620000003"/>
    <n v="26.244"/>
    <n v="5.0999999999999996"/>
    <n v="26.244000000000028"/>
    <n v="2202.3964800000026"/>
    <b v="0"/>
    <b v="0"/>
    <s v="Low Value"/>
    <s v="Value not found"/>
    <n v="1"/>
    <n v="2"/>
    <n v="2019"/>
    <m/>
    <x v="23"/>
    <m/>
    <n v="5"/>
    <s v="2019-5"/>
    <n v="5"/>
    <s v="Weekdays"/>
    <d v="1900-01-05T00:00:00"/>
  </r>
  <r>
    <s v="460-35-4390"/>
    <x v="0"/>
    <s v="Yangon"/>
    <x v="1"/>
    <x v="1"/>
    <x v="2"/>
    <n v="30.68"/>
    <n v="3"/>
    <n v="4.6020000000000003"/>
    <x v="537"/>
    <x v="49"/>
    <d v="1899-12-30T11:00:00"/>
    <x v="0"/>
    <n v="92.04"/>
    <n v="4.7619047620000003"/>
    <n v="4.6020000000000003"/>
    <n v="9.1"/>
    <n v="4.6019999999999897"/>
    <n v="386.19983999999914"/>
    <b v="0"/>
    <b v="1"/>
    <s v="High Value"/>
    <n v="3.0680000000000001"/>
    <n v="22"/>
    <n v="1"/>
    <n v="2019"/>
    <m/>
    <x v="23"/>
    <m/>
    <n v="4"/>
    <s v="2019-4"/>
    <n v="2"/>
    <s v="Weekdays"/>
    <d v="1900-01-02T00:00:00"/>
  </r>
  <r>
    <s v="343-87-0864"/>
    <x v="1"/>
    <s v="Naypyitaw"/>
    <x v="0"/>
    <x v="1"/>
    <x v="0"/>
    <n v="75.88"/>
    <n v="1"/>
    <n v="3.794"/>
    <x v="538"/>
    <x v="75"/>
    <d v="1899-12-30T10:30:00"/>
    <x v="2"/>
    <n v="75.88"/>
    <n v="4.7619047620000003"/>
    <n v="3.794"/>
    <n v="7.1"/>
    <n v="3.7940000000000111"/>
    <n v="318.39248000000094"/>
    <b v="0"/>
    <b v="1"/>
    <s v="Low Value"/>
    <n v="7.5880000000000001"/>
    <n v="3"/>
    <n v="1"/>
    <n v="2019"/>
    <m/>
    <x v="23"/>
    <m/>
    <n v="1"/>
    <s v="2019-1"/>
    <n v="4"/>
    <s v="Weekdays"/>
    <d v="1900-01-04T00:00:00"/>
  </r>
  <r>
    <s v="173-50-1108"/>
    <x v="2"/>
    <s v="Mandalay"/>
    <x v="0"/>
    <x v="0"/>
    <x v="3"/>
    <n v="20.18"/>
    <n v="4"/>
    <n v="4.0359999999999996"/>
    <x v="539"/>
    <x v="77"/>
    <d v="1899-12-30T12:14:00"/>
    <x v="2"/>
    <n v="80.72"/>
    <n v="4.7619047620000003"/>
    <n v="4.0359999999999996"/>
    <n v="5"/>
    <n v="4.0360000000000014"/>
    <n v="338.70112000000012"/>
    <b v="0"/>
    <b v="0"/>
    <s v="Low Value"/>
    <s v="Value not found"/>
    <n v="13"/>
    <n v="2"/>
    <n v="2019"/>
    <m/>
    <x v="23"/>
    <m/>
    <n v="7"/>
    <s v="2019-7"/>
    <n v="3"/>
    <s v="Weekdays"/>
    <d v="1900-01-03T00:00:00"/>
  </r>
  <r>
    <s v="243-47-2663"/>
    <x v="1"/>
    <s v="Naypyitaw"/>
    <x v="0"/>
    <x v="1"/>
    <x v="1"/>
    <n v="18.77"/>
    <n v="6"/>
    <n v="5.6310000000000002"/>
    <x v="540"/>
    <x v="26"/>
    <d v="1899-12-30T16:43:00"/>
    <x v="2"/>
    <n v="112.62"/>
    <n v="4.7619047620000003"/>
    <n v="5.6310000000000002"/>
    <n v="5.5"/>
    <n v="5.6310000000000002"/>
    <n v="472.55352000000005"/>
    <b v="0"/>
    <b v="0"/>
    <s v="Low Value"/>
    <s v="Value not found"/>
    <n v="28"/>
    <n v="1"/>
    <n v="2019"/>
    <m/>
    <x v="23"/>
    <m/>
    <n v="5"/>
    <s v="2019-5"/>
    <n v="1"/>
    <s v="Weekdays"/>
    <d v="1900-01-01T00:00:00"/>
  </r>
  <r>
    <s v="841-18-8232"/>
    <x v="2"/>
    <s v="Mandalay"/>
    <x v="1"/>
    <x v="0"/>
    <x v="4"/>
    <n v="71.2"/>
    <n v="1"/>
    <n v="3.56"/>
    <x v="541"/>
    <x v="0"/>
    <d v="1899-12-30T20:40:00"/>
    <x v="2"/>
    <n v="71.2"/>
    <n v="4.7619047620000003"/>
    <n v="3.56"/>
    <n v="9.1999999999999993"/>
    <n v="3.5600000000000023"/>
    <n v="298.75520000000017"/>
    <b v="0"/>
    <b v="1"/>
    <s v="High Value"/>
    <n v="7.120000000000001"/>
    <n v="5"/>
    <n v="1"/>
    <n v="2019"/>
    <m/>
    <x v="23"/>
    <m/>
    <n v="1"/>
    <s v="2019-1"/>
    <n v="6"/>
    <s v="Weekends"/>
    <d v="1900-01-06T00:00:00"/>
  </r>
  <r>
    <s v="701-23-5550"/>
    <x v="2"/>
    <s v="Mandalay"/>
    <x v="0"/>
    <x v="1"/>
    <x v="2"/>
    <n v="38.81"/>
    <n v="4"/>
    <n v="7.7619999999999996"/>
    <x v="542"/>
    <x v="35"/>
    <d v="1899-12-30T13:40:00"/>
    <x v="0"/>
    <n v="155.24"/>
    <n v="4.7619047620000003"/>
    <n v="7.7619999999999996"/>
    <n v="4.9000000000000004"/>
    <n v="7.7620000000000005"/>
    <n v="651.38704000000007"/>
    <b v="0"/>
    <b v="0"/>
    <s v="Low Value"/>
    <s v="Value not found"/>
    <n v="19"/>
    <n v="3"/>
    <n v="2019"/>
    <m/>
    <x v="23"/>
    <m/>
    <n v="12"/>
    <s v="2019-12"/>
    <n v="2"/>
    <s v="Weekdays"/>
    <d v="1900-01-02T00:00:00"/>
  </r>
  <r>
    <s v="647-50-1224"/>
    <x v="0"/>
    <s v="Yangon"/>
    <x v="1"/>
    <x v="0"/>
    <x v="5"/>
    <n v="29.42"/>
    <n v="10"/>
    <n v="14.71"/>
    <x v="543"/>
    <x v="52"/>
    <d v="1899-12-30T16:23:00"/>
    <x v="0"/>
    <n v="294.2"/>
    <n v="4.7619047620000003"/>
    <n v="14.71"/>
    <n v="8.9"/>
    <n v="14.710000000000036"/>
    <n v="1234.4632000000031"/>
    <b v="1"/>
    <b v="1"/>
    <s v="High Value"/>
    <n v="2.9420000000000002"/>
    <n v="12"/>
    <n v="1"/>
    <n v="2019"/>
    <m/>
    <x v="23"/>
    <m/>
    <n v="2"/>
    <s v="2019-2"/>
    <n v="6"/>
    <s v="Weekends"/>
    <d v="1900-01-06T00:00:00"/>
  </r>
  <r>
    <s v="541-48-8554"/>
    <x v="0"/>
    <s v="Yangon"/>
    <x v="1"/>
    <x v="1"/>
    <x v="3"/>
    <n v="60.95"/>
    <n v="9"/>
    <n v="27.427499999999998"/>
    <x v="544"/>
    <x v="27"/>
    <d v="1899-12-30T12:08:00"/>
    <x v="2"/>
    <n v="548.54999999999995"/>
    <n v="4.7619047620000003"/>
    <n v="27.427499999999998"/>
    <n v="6"/>
    <n v="27.427500000000009"/>
    <n v="2301.7158000000009"/>
    <b v="0"/>
    <b v="0"/>
    <s v="Low Value"/>
    <s v="Value not found"/>
    <n v="7"/>
    <n v="1"/>
    <n v="2019"/>
    <m/>
    <x v="23"/>
    <m/>
    <n v="2"/>
    <s v="2019-2"/>
    <n v="1"/>
    <s v="Weekdays"/>
    <d v="1900-01-01T00:00:00"/>
  </r>
  <r>
    <s v="539-21-7227"/>
    <x v="2"/>
    <s v="Mandalay"/>
    <x v="1"/>
    <x v="0"/>
    <x v="3"/>
    <n v="51.54"/>
    <n v="5"/>
    <n v="12.885"/>
    <x v="545"/>
    <x v="53"/>
    <d v="1899-12-30T17:45:00"/>
    <x v="1"/>
    <n v="257.7"/>
    <n v="4.7619047620000003"/>
    <n v="12.885"/>
    <n v="4.2"/>
    <n v="12.884999999999991"/>
    <n v="1081.3091999999992"/>
    <b v="0"/>
    <b v="0"/>
    <s v="Low Value"/>
    <s v="Value not found"/>
    <n v="26"/>
    <n v="1"/>
    <n v="2019"/>
    <m/>
    <x v="23"/>
    <m/>
    <n v="4"/>
    <s v="2019-4"/>
    <n v="6"/>
    <s v="Weekends"/>
    <d v="1900-01-06T00:00:00"/>
  </r>
  <r>
    <s v="213-32-1216"/>
    <x v="0"/>
    <s v="Yangon"/>
    <x v="1"/>
    <x v="0"/>
    <x v="1"/>
    <n v="66.06"/>
    <n v="6"/>
    <n v="19.818000000000001"/>
    <x v="546"/>
    <x v="54"/>
    <d v="1899-12-30T10:28:00"/>
    <x v="1"/>
    <n v="396.36"/>
    <n v="4.7619047620000003"/>
    <n v="19.818000000000001"/>
    <n v="7.3"/>
    <n v="19.817999999999984"/>
    <n v="1663.1265599999986"/>
    <b v="0"/>
    <b v="1"/>
    <s v="Low Value"/>
    <n v="6.6060000000000008"/>
    <n v="23"/>
    <n v="1"/>
    <n v="2019"/>
    <m/>
    <x v="23"/>
    <m/>
    <n v="4"/>
    <s v="2019-4"/>
    <n v="3"/>
    <s v="Weekdays"/>
    <d v="1900-01-03T00:00:00"/>
  </r>
  <r>
    <s v="747-58-7183"/>
    <x v="2"/>
    <s v="Mandalay"/>
    <x v="1"/>
    <x v="1"/>
    <x v="5"/>
    <n v="57.27"/>
    <n v="3"/>
    <n v="8.5905000000000005"/>
    <x v="547"/>
    <x v="57"/>
    <d v="1899-12-30T20:31:00"/>
    <x v="0"/>
    <n v="171.81"/>
    <n v="4.7619047620000003"/>
    <n v="8.5905000000000005"/>
    <n v="6.5"/>
    <n v="8.5904999999999916"/>
    <n v="720.91475999999932"/>
    <b v="0"/>
    <b v="1"/>
    <s v="Low Value"/>
    <s v="Value not found"/>
    <n v="9"/>
    <n v="2"/>
    <n v="2019"/>
    <m/>
    <x v="23"/>
    <m/>
    <n v="6"/>
    <s v="2019-6"/>
    <n v="6"/>
    <s v="Weekends"/>
    <d v="1900-01-06T00:00:00"/>
  </r>
  <r>
    <s v="582-52-8065"/>
    <x v="2"/>
    <s v="Mandalay"/>
    <x v="1"/>
    <x v="0"/>
    <x v="5"/>
    <n v="54.31"/>
    <n v="9"/>
    <n v="24.439499999999999"/>
    <x v="548"/>
    <x v="70"/>
    <d v="1899-12-30T10:49:00"/>
    <x v="1"/>
    <n v="488.79"/>
    <n v="4.7619047620000003"/>
    <n v="24.439499999999999"/>
    <n v="8.9"/>
    <n v="24.43950000000001"/>
    <n v="2050.9628400000011"/>
    <b v="1"/>
    <b v="1"/>
    <s v="High Value"/>
    <n v="5.4310000000000009"/>
    <n v="22"/>
    <n v="2"/>
    <n v="2019"/>
    <m/>
    <x v="23"/>
    <m/>
    <n v="8"/>
    <s v="2019-8"/>
    <n v="5"/>
    <s v="Weekdays"/>
    <d v="1900-01-05T00:00:00"/>
  </r>
  <r>
    <s v="210-57-1719"/>
    <x v="2"/>
    <s v="Mandalay"/>
    <x v="1"/>
    <x v="0"/>
    <x v="0"/>
    <n v="58.24"/>
    <n v="9"/>
    <n v="26.207999999999998"/>
    <x v="549"/>
    <x v="63"/>
    <d v="1899-12-30T12:34:00"/>
    <x v="1"/>
    <n v="524.16"/>
    <n v="4.7619047620000003"/>
    <n v="26.207999999999998"/>
    <n v="9.6999999999999993"/>
    <n v="26.208000000000084"/>
    <n v="2199.3753600000073"/>
    <b v="1"/>
    <b v="1"/>
    <s v="High Value"/>
    <n v="5.8240000000000007"/>
    <n v="5"/>
    <n v="2"/>
    <n v="2019"/>
    <m/>
    <x v="23"/>
    <m/>
    <n v="6"/>
    <s v="2019-6"/>
    <n v="2"/>
    <s v="Weekdays"/>
    <d v="1900-01-02T00:00:00"/>
  </r>
  <r>
    <s v="399-69-4630"/>
    <x v="1"/>
    <s v="Naypyitaw"/>
    <x v="1"/>
    <x v="1"/>
    <x v="1"/>
    <n v="22.21"/>
    <n v="6"/>
    <n v="6.6630000000000003"/>
    <x v="550"/>
    <x v="37"/>
    <d v="1899-12-30T10:23:00"/>
    <x v="2"/>
    <n v="133.26"/>
    <n v="4.7619047620000003"/>
    <n v="6.6630000000000003"/>
    <n v="8.6"/>
    <n v="6.6630000000000109"/>
    <n v="559.15896000000089"/>
    <b v="0"/>
    <b v="1"/>
    <s v="High Value"/>
    <n v="2.2210000000000001"/>
    <n v="7"/>
    <n v="3"/>
    <n v="2019"/>
    <m/>
    <x v="23"/>
    <m/>
    <n v="10"/>
    <s v="2019-10"/>
    <n v="4"/>
    <s v="Weekdays"/>
    <d v="1900-01-04T00:00:00"/>
  </r>
  <r>
    <s v="134-75-2619"/>
    <x v="0"/>
    <s v="Yangon"/>
    <x v="0"/>
    <x v="1"/>
    <x v="1"/>
    <n v="19.32"/>
    <n v="7"/>
    <n v="6.7619999999999996"/>
    <x v="551"/>
    <x v="5"/>
    <d v="1899-12-30T18:51:00"/>
    <x v="1"/>
    <n v="135.24"/>
    <n v="4.7619047620000003"/>
    <n v="6.7619999999999996"/>
    <n v="6.9"/>
    <n v="6.7620000000000005"/>
    <n v="567.46704"/>
    <b v="0"/>
    <b v="1"/>
    <s v="Low Value"/>
    <s v="Value not found"/>
    <n v="25"/>
    <n v="3"/>
    <n v="2019"/>
    <m/>
    <x v="23"/>
    <m/>
    <n v="13"/>
    <s v="2019-13"/>
    <n v="1"/>
    <s v="Weekdays"/>
    <d v="1900-01-01T00:00:00"/>
  </r>
  <r>
    <s v="356-44-8813"/>
    <x v="2"/>
    <s v="Mandalay"/>
    <x v="1"/>
    <x v="1"/>
    <x v="2"/>
    <n v="37.479999999999997"/>
    <n v="3"/>
    <n v="5.6219999999999999"/>
    <x v="552"/>
    <x v="40"/>
    <d v="1899-12-30T13:45:00"/>
    <x v="2"/>
    <n v="112.44"/>
    <n v="4.7619047620000003"/>
    <n v="5.6219999999999999"/>
    <n v="7.7"/>
    <n v="5.6219999999999999"/>
    <n v="471.79824000000002"/>
    <b v="0"/>
    <b v="1"/>
    <s v="High Value"/>
    <n v="3.7479999999999998"/>
    <n v="20"/>
    <n v="1"/>
    <n v="2019"/>
    <m/>
    <x v="23"/>
    <m/>
    <n v="3"/>
    <s v="2019-3"/>
    <n v="7"/>
    <s v="Weekends"/>
    <d v="1899-12-31T00:00:00"/>
  </r>
  <r>
    <s v="198-66-9832"/>
    <x v="2"/>
    <s v="Mandalay"/>
    <x v="0"/>
    <x v="0"/>
    <x v="5"/>
    <n v="72.040000000000006"/>
    <n v="2"/>
    <n v="7.2039999999999997"/>
    <x v="553"/>
    <x v="87"/>
    <d v="1899-12-30T19:38:00"/>
    <x v="1"/>
    <n v="144.08000000000001"/>
    <n v="4.7619047620000003"/>
    <n v="7.2039999999999997"/>
    <n v="9.5"/>
    <n v="7.2039999999999793"/>
    <n v="604.55967999999825"/>
    <b v="0"/>
    <b v="1"/>
    <s v="High Value"/>
    <n v="7.2040000000000006"/>
    <n v="4"/>
    <n v="2"/>
    <n v="2019"/>
    <m/>
    <x v="23"/>
    <m/>
    <n v="6"/>
    <s v="2019-6"/>
    <n v="1"/>
    <s v="Weekdays"/>
    <d v="1900-01-01T00:00:00"/>
  </r>
  <r>
    <s v="283-26-5248"/>
    <x v="1"/>
    <s v="Naypyitaw"/>
    <x v="0"/>
    <x v="0"/>
    <x v="4"/>
    <n v="98.52"/>
    <n v="10"/>
    <n v="49.26"/>
    <x v="554"/>
    <x v="74"/>
    <d v="1899-12-30T20:23:00"/>
    <x v="0"/>
    <n v="985.2"/>
    <n v="4.7619047620000003"/>
    <n v="49.26"/>
    <n v="4.5"/>
    <n v="49.259999999999991"/>
    <n v="4133.8991999999989"/>
    <b v="0"/>
    <b v="1"/>
    <s v="Low Value"/>
    <s v="Value not found"/>
    <n v="30"/>
    <n v="1"/>
    <n v="2019"/>
    <m/>
    <x v="23"/>
    <m/>
    <n v="5"/>
    <s v="2019-5"/>
    <n v="3"/>
    <s v="Weekdays"/>
    <d v="1900-01-03T00:00:00"/>
  </r>
  <r>
    <s v="712-39-0363"/>
    <x v="0"/>
    <s v="Yangon"/>
    <x v="0"/>
    <x v="1"/>
    <x v="4"/>
    <n v="41.66"/>
    <n v="6"/>
    <n v="12.497999999999999"/>
    <x v="555"/>
    <x v="56"/>
    <d v="1899-12-30T15:24:00"/>
    <x v="0"/>
    <n v="249.96"/>
    <n v="4.7619047620000003"/>
    <n v="12.497999999999999"/>
    <n v="5.6"/>
    <n v="12.498000000000019"/>
    <n v="1048.8321600000015"/>
    <b v="0"/>
    <b v="0"/>
    <s v="Low Value"/>
    <s v="Value not found"/>
    <n v="2"/>
    <n v="1"/>
    <n v="2019"/>
    <m/>
    <x v="23"/>
    <m/>
    <n v="1"/>
    <s v="2019-1"/>
    <n v="3"/>
    <s v="Weekdays"/>
    <d v="1900-01-03T00:00:00"/>
  </r>
  <r>
    <s v="218-59-9410"/>
    <x v="0"/>
    <s v="Yangon"/>
    <x v="0"/>
    <x v="0"/>
    <x v="2"/>
    <n v="72.42"/>
    <n v="3"/>
    <n v="10.863"/>
    <x v="556"/>
    <x v="14"/>
    <d v="1899-12-30T16:54:00"/>
    <x v="0"/>
    <n v="217.26"/>
    <n v="4.7619047620000003"/>
    <n v="10.863"/>
    <n v="8.1999999999999993"/>
    <n v="10.863"/>
    <n v="911.62296000000003"/>
    <b v="0"/>
    <b v="1"/>
    <s v="High Value"/>
    <n v="7.2420000000000009"/>
    <n v="29"/>
    <n v="3"/>
    <n v="2019"/>
    <m/>
    <x v="23"/>
    <m/>
    <n v="13"/>
    <s v="2019-13"/>
    <n v="5"/>
    <s v="Weekdays"/>
    <d v="1900-01-05T00:00:00"/>
  </r>
  <r>
    <s v="174-75-0888"/>
    <x v="2"/>
    <s v="Mandalay"/>
    <x v="1"/>
    <x v="1"/>
    <x v="1"/>
    <n v="21.58"/>
    <n v="9"/>
    <n v="9.7110000000000003"/>
    <x v="557"/>
    <x v="86"/>
    <d v="1899-12-30T12:32:00"/>
    <x v="1"/>
    <n v="194.22"/>
    <n v="4.7619047620000003"/>
    <n v="9.7110000000000003"/>
    <n v="7.3"/>
    <n v="9.7110000000000127"/>
    <n v="814.94712000000106"/>
    <b v="1"/>
    <b v="1"/>
    <s v="Low Value"/>
    <n v="2.1579999999999999"/>
    <n v="14"/>
    <n v="3"/>
    <n v="2019"/>
    <m/>
    <x v="23"/>
    <m/>
    <n v="11"/>
    <s v="2019-11"/>
    <n v="4"/>
    <s v="Weekdays"/>
    <d v="1900-01-04T00:00:00"/>
  </r>
  <r>
    <s v="866-99-7614"/>
    <x v="1"/>
    <s v="Naypyitaw"/>
    <x v="1"/>
    <x v="1"/>
    <x v="4"/>
    <n v="89.2"/>
    <n v="10"/>
    <n v="44.6"/>
    <x v="558"/>
    <x v="48"/>
    <d v="1899-12-30T15:42:00"/>
    <x v="2"/>
    <n v="892"/>
    <n v="4.7619047620000003"/>
    <n v="44.6"/>
    <n v="4.4000000000000004"/>
    <n v="44.600000000000023"/>
    <n v="3742.8320000000022"/>
    <b v="0"/>
    <b v="1"/>
    <s v="Low Value"/>
    <s v="Value not found"/>
    <n v="11"/>
    <n v="2"/>
    <n v="2019"/>
    <m/>
    <x v="23"/>
    <m/>
    <n v="7"/>
    <s v="2019-7"/>
    <n v="1"/>
    <s v="Weekdays"/>
    <d v="1900-01-01T00:00:00"/>
  </r>
  <r>
    <s v="134-54-4720"/>
    <x v="2"/>
    <s v="Mandalay"/>
    <x v="1"/>
    <x v="0"/>
    <x v="1"/>
    <n v="42.42"/>
    <n v="8"/>
    <n v="16.968"/>
    <x v="559"/>
    <x v="74"/>
    <d v="1899-12-30T13:58:00"/>
    <x v="0"/>
    <n v="339.36"/>
    <n v="4.7619047620000003"/>
    <n v="16.968"/>
    <n v="5.7"/>
    <n v="16.967999999999961"/>
    <n v="1423.9545599999967"/>
    <b v="0"/>
    <b v="0"/>
    <s v="Low Value"/>
    <s v="Value not found"/>
    <n v="30"/>
    <n v="1"/>
    <n v="2019"/>
    <m/>
    <x v="23"/>
    <m/>
    <n v="5"/>
    <s v="2019-5"/>
    <n v="3"/>
    <s v="Weekdays"/>
    <d v="1900-01-03T00:00:00"/>
  </r>
  <r>
    <s v="760-90-2357"/>
    <x v="0"/>
    <s v="Yangon"/>
    <x v="0"/>
    <x v="1"/>
    <x v="1"/>
    <n v="74.510000000000005"/>
    <n v="6"/>
    <n v="22.353000000000002"/>
    <x v="560"/>
    <x v="80"/>
    <d v="1899-12-30T15:08:00"/>
    <x v="0"/>
    <n v="447.06"/>
    <n v="4.7619047620000003"/>
    <n v="22.353000000000002"/>
    <n v="5"/>
    <n v="22.353000000000009"/>
    <n v="1875.8637600000009"/>
    <b v="0"/>
    <b v="0"/>
    <s v="Low Value"/>
    <s v="Value not found"/>
    <n v="20"/>
    <n v="3"/>
    <n v="2019"/>
    <m/>
    <x v="23"/>
    <m/>
    <n v="12"/>
    <s v="2019-12"/>
    <n v="3"/>
    <s v="Weekdays"/>
    <d v="1900-01-03T00:00:00"/>
  </r>
  <r>
    <s v="514-37-2845"/>
    <x v="2"/>
    <s v="Mandalay"/>
    <x v="1"/>
    <x v="1"/>
    <x v="5"/>
    <n v="99.25"/>
    <n v="2"/>
    <n v="9.9250000000000007"/>
    <x v="561"/>
    <x v="80"/>
    <d v="1899-12-30T13:02:00"/>
    <x v="1"/>
    <n v="198.5"/>
    <n v="4.7619047620000003"/>
    <n v="9.9250000000000007"/>
    <n v="9"/>
    <n v="9.9250000000000114"/>
    <n v="832.90600000000097"/>
    <b v="0"/>
    <b v="1"/>
    <s v="High Value"/>
    <n v="9.9250000000000007"/>
    <n v="20"/>
    <n v="3"/>
    <n v="2019"/>
    <m/>
    <x v="23"/>
    <m/>
    <n v="12"/>
    <s v="2019-12"/>
    <n v="3"/>
    <s v="Weekdays"/>
    <d v="1900-01-03T00:00:00"/>
  </r>
  <r>
    <s v="698-98-5964"/>
    <x v="0"/>
    <s v="Yangon"/>
    <x v="1"/>
    <x v="0"/>
    <x v="4"/>
    <n v="81.209999999999994"/>
    <n v="10"/>
    <n v="40.604999999999997"/>
    <x v="562"/>
    <x v="29"/>
    <d v="1899-12-30T13:01:00"/>
    <x v="2"/>
    <n v="812.1"/>
    <n v="4.7619047620000003"/>
    <n v="40.604999999999997"/>
    <n v="6.3"/>
    <n v="40.605000000000018"/>
    <n v="3407.5716000000016"/>
    <b v="0"/>
    <b v="1"/>
    <s v="Low Value"/>
    <s v="Value not found"/>
    <n v="17"/>
    <n v="1"/>
    <n v="2019"/>
    <m/>
    <x v="23"/>
    <m/>
    <n v="3"/>
    <s v="2019-3"/>
    <n v="4"/>
    <s v="Weekdays"/>
    <d v="1900-01-04T00:00:00"/>
  </r>
  <r>
    <s v="718-57-9773"/>
    <x v="1"/>
    <s v="Naypyitaw"/>
    <x v="1"/>
    <x v="0"/>
    <x v="3"/>
    <n v="49.33"/>
    <n v="10"/>
    <n v="24.664999999999999"/>
    <x v="563"/>
    <x v="36"/>
    <d v="1899-12-30T16:40:00"/>
    <x v="2"/>
    <n v="493.3"/>
    <n v="4.7619047620000003"/>
    <n v="24.664999999999999"/>
    <n v="9.4"/>
    <n v="24.66500000000002"/>
    <n v="2069.8868000000016"/>
    <b v="1"/>
    <b v="1"/>
    <s v="High Value"/>
    <n v="4.9329999999999998"/>
    <n v="3"/>
    <n v="2"/>
    <n v="2019"/>
    <m/>
    <x v="23"/>
    <m/>
    <n v="5"/>
    <s v="2019-5"/>
    <n v="7"/>
    <s v="Weekends"/>
    <d v="1899-12-31T00:00:00"/>
  </r>
  <r>
    <s v="651-88-7328"/>
    <x v="0"/>
    <s v="Yangon"/>
    <x v="1"/>
    <x v="0"/>
    <x v="5"/>
    <n v="65.739999999999995"/>
    <n v="9"/>
    <n v="29.582999999999998"/>
    <x v="564"/>
    <x v="17"/>
    <d v="1899-12-30T13:55:00"/>
    <x v="1"/>
    <n v="591.66"/>
    <n v="4.7619047620000003"/>
    <n v="29.582999999999998"/>
    <n v="7.7"/>
    <n v="29.583000000000084"/>
    <n v="2482.6053600000073"/>
    <b v="1"/>
    <b v="1"/>
    <s v="High Value"/>
    <n v="6.5739999999999998"/>
    <n v="1"/>
    <n v="1"/>
    <n v="2019"/>
    <m/>
    <x v="23"/>
    <m/>
    <n v="1"/>
    <s v="2019-1"/>
    <n v="2"/>
    <s v="Weekdays"/>
    <d v="1900-01-02T00:00:00"/>
  </r>
  <r>
    <s v="241-11-2261"/>
    <x v="2"/>
    <s v="Mandalay"/>
    <x v="1"/>
    <x v="0"/>
    <x v="5"/>
    <n v="79.86"/>
    <n v="7"/>
    <n v="27.951000000000001"/>
    <x v="565"/>
    <x v="8"/>
    <d v="1899-12-30T10:33:00"/>
    <x v="2"/>
    <n v="559.02"/>
    <n v="4.7619047620000003"/>
    <n v="27.951000000000001"/>
    <n v="5.5"/>
    <n v="27.951000000000022"/>
    <n v="2345.6479200000017"/>
    <b v="0"/>
    <b v="0"/>
    <s v="Low Value"/>
    <s v="Value not found"/>
    <n v="10"/>
    <n v="1"/>
    <n v="2019"/>
    <m/>
    <x v="23"/>
    <m/>
    <n v="2"/>
    <s v="2019-2"/>
    <n v="4"/>
    <s v="Weekdays"/>
    <d v="1900-01-04T00:00:00"/>
  </r>
  <r>
    <s v="408-26-9866"/>
    <x v="1"/>
    <s v="Naypyitaw"/>
    <x v="1"/>
    <x v="0"/>
    <x v="3"/>
    <n v="73.98"/>
    <n v="7"/>
    <n v="25.893000000000001"/>
    <x v="566"/>
    <x v="22"/>
    <d v="1899-12-30T16:42:00"/>
    <x v="0"/>
    <n v="517.86"/>
    <n v="4.7619047620000003"/>
    <n v="25.893000000000001"/>
    <n v="4.0999999999999996"/>
    <n v="25.893000000000029"/>
    <n v="2172.9405600000023"/>
    <b v="0"/>
    <b v="0"/>
    <s v="Low Value"/>
    <s v="Value not found"/>
    <n v="2"/>
    <n v="3"/>
    <n v="2019"/>
    <m/>
    <x v="23"/>
    <m/>
    <n v="9"/>
    <s v="2019-9"/>
    <n v="6"/>
    <s v="Weekends"/>
    <d v="1900-01-06T00:00:00"/>
  </r>
  <r>
    <s v="834-83-1826"/>
    <x v="2"/>
    <s v="Mandalay"/>
    <x v="0"/>
    <x v="0"/>
    <x v="2"/>
    <n v="82.04"/>
    <n v="5"/>
    <n v="20.51"/>
    <x v="567"/>
    <x v="6"/>
    <d v="1899-12-30T17:16:00"/>
    <x v="2"/>
    <n v="410.2"/>
    <n v="4.7619047620000003"/>
    <n v="20.51"/>
    <n v="7.6"/>
    <n v="20.509999999999991"/>
    <n v="1721.1991999999993"/>
    <b v="0"/>
    <b v="1"/>
    <s v="High Value"/>
    <n v="8.2040000000000006"/>
    <n v="25"/>
    <n v="2"/>
    <n v="2019"/>
    <m/>
    <x v="23"/>
    <m/>
    <n v="9"/>
    <s v="2019-9"/>
    <n v="1"/>
    <s v="Weekdays"/>
    <d v="1900-01-01T00:00:00"/>
  </r>
  <r>
    <s v="343-61-3544"/>
    <x v="2"/>
    <s v="Mandalay"/>
    <x v="0"/>
    <x v="1"/>
    <x v="3"/>
    <n v="26.67"/>
    <n v="10"/>
    <n v="13.335000000000001"/>
    <x v="568"/>
    <x v="71"/>
    <d v="1899-12-30T11:48:00"/>
    <x v="1"/>
    <n v="266.7"/>
    <n v="4.7619047620000003"/>
    <n v="13.335000000000001"/>
    <n v="8.6"/>
    <n v="13.335000000000036"/>
    <n v="1119.073200000003"/>
    <b v="1"/>
    <b v="1"/>
    <s v="High Value"/>
    <n v="2.6670000000000003"/>
    <n v="29"/>
    <n v="1"/>
    <n v="2019"/>
    <m/>
    <x v="23"/>
    <m/>
    <n v="5"/>
    <s v="2019-5"/>
    <n v="2"/>
    <s v="Weekdays"/>
    <d v="1900-01-02T00:00:00"/>
  </r>
  <r>
    <s v="239-48-4278"/>
    <x v="0"/>
    <s v="Yangon"/>
    <x v="0"/>
    <x v="1"/>
    <x v="4"/>
    <n v="10.130000000000001"/>
    <n v="7"/>
    <n v="3.5455000000000001"/>
    <x v="569"/>
    <x v="24"/>
    <d v="1899-12-30T19:35:00"/>
    <x v="0"/>
    <n v="70.91"/>
    <n v="4.7619047620000003"/>
    <n v="3.5455000000000001"/>
    <n v="8.3000000000000007"/>
    <n v="3.5455000000000041"/>
    <n v="297.53836000000035"/>
    <b v="0"/>
    <b v="1"/>
    <s v="High Value"/>
    <n v="1.0130000000000001"/>
    <n v="10"/>
    <n v="3"/>
    <n v="2019"/>
    <m/>
    <x v="23"/>
    <m/>
    <n v="10"/>
    <s v="2019-10"/>
    <n v="7"/>
    <s v="Weekends"/>
    <d v="1899-12-31T00:00:00"/>
  </r>
  <r>
    <s v="355-34-6244"/>
    <x v="2"/>
    <s v="Mandalay"/>
    <x v="1"/>
    <x v="1"/>
    <x v="4"/>
    <n v="72.39"/>
    <n v="2"/>
    <n v="7.2389999999999999"/>
    <x v="570"/>
    <x v="50"/>
    <d v="1899-12-30T19:55:00"/>
    <x v="2"/>
    <n v="144.78"/>
    <n v="4.7619047620000003"/>
    <n v="7.2389999999999999"/>
    <n v="8.1"/>
    <n v="7.2390000000000043"/>
    <n v="607.49688000000037"/>
    <b v="0"/>
    <b v="1"/>
    <s v="High Value"/>
    <n v="7.2390000000000008"/>
    <n v="13"/>
    <n v="1"/>
    <n v="2019"/>
    <m/>
    <x v="23"/>
    <m/>
    <n v="2"/>
    <s v="2019-2"/>
    <n v="7"/>
    <s v="Weekends"/>
    <d v="1899-12-31T00:00:00"/>
  </r>
  <r>
    <s v="550-84-8664"/>
    <x v="0"/>
    <s v="Yangon"/>
    <x v="1"/>
    <x v="1"/>
    <x v="3"/>
    <n v="85.91"/>
    <n v="5"/>
    <n v="21.477499999999999"/>
    <x v="571"/>
    <x v="23"/>
    <d v="1899-12-30T14:33:00"/>
    <x v="2"/>
    <n v="429.55"/>
    <n v="4.7619047620000003"/>
    <n v="21.477499999999999"/>
    <n v="8.6"/>
    <n v="21.477499999999964"/>
    <n v="1802.3917999999969"/>
    <b v="0"/>
    <b v="1"/>
    <s v="High Value"/>
    <n v="8.5909999999999993"/>
    <n v="22"/>
    <n v="3"/>
    <n v="2019"/>
    <m/>
    <x v="23"/>
    <m/>
    <n v="12"/>
    <s v="2019-12"/>
    <n v="5"/>
    <s v="Weekdays"/>
    <d v="1900-01-05T00:00:00"/>
  </r>
  <r>
    <s v="339-96-8318"/>
    <x v="2"/>
    <s v="Mandalay"/>
    <x v="0"/>
    <x v="1"/>
    <x v="5"/>
    <n v="81.31"/>
    <n v="7"/>
    <n v="28.458500000000001"/>
    <x v="572"/>
    <x v="59"/>
    <d v="1899-12-30T19:49:00"/>
    <x v="0"/>
    <n v="569.16999999999996"/>
    <n v="4.7619047620000003"/>
    <n v="28.458500000000001"/>
    <n v="6.3"/>
    <n v="28.458500000000072"/>
    <n v="2388.2373200000061"/>
    <b v="0"/>
    <b v="1"/>
    <s v="Low Value"/>
    <s v="Value not found"/>
    <n v="1"/>
    <n v="3"/>
    <n v="2019"/>
    <m/>
    <x v="23"/>
    <m/>
    <n v="9"/>
    <s v="2019-9"/>
    <n v="5"/>
    <s v="Weekdays"/>
    <d v="1900-01-05T00:00:00"/>
  </r>
  <r>
    <s v="458-61-0011"/>
    <x v="2"/>
    <s v="Mandalay"/>
    <x v="1"/>
    <x v="1"/>
    <x v="4"/>
    <n v="60.3"/>
    <n v="4"/>
    <n v="12.06"/>
    <x v="573"/>
    <x v="9"/>
    <d v="1899-12-30T18:43:00"/>
    <x v="1"/>
    <n v="241.2"/>
    <n v="4.7619047620000003"/>
    <n v="12.06"/>
    <n v="5.8"/>
    <n v="12.060000000000002"/>
    <n v="1012.0752000000002"/>
    <b v="0"/>
    <b v="0"/>
    <s v="Low Value"/>
    <s v="Value not found"/>
    <n v="20"/>
    <n v="2"/>
    <n v="2019"/>
    <m/>
    <x v="23"/>
    <m/>
    <n v="8"/>
    <s v="2019-8"/>
    <n v="3"/>
    <s v="Weekdays"/>
    <d v="1900-01-03T00:00:00"/>
  </r>
  <r>
    <s v="592-34-6155"/>
    <x v="1"/>
    <s v="Naypyitaw"/>
    <x v="1"/>
    <x v="1"/>
    <x v="4"/>
    <n v="31.77"/>
    <n v="4"/>
    <n v="6.3540000000000001"/>
    <x v="574"/>
    <x v="78"/>
    <d v="1899-12-30T14:43:00"/>
    <x v="0"/>
    <n v="127.08"/>
    <n v="4.7619047620000003"/>
    <n v="6.3540000000000001"/>
    <n v="6.2"/>
    <n v="6.3539999999999992"/>
    <n v="533.22767999999996"/>
    <b v="0"/>
    <b v="0"/>
    <s v="Low Value"/>
    <s v="Value not found"/>
    <n v="14"/>
    <n v="1"/>
    <n v="2019"/>
    <m/>
    <x v="23"/>
    <m/>
    <n v="3"/>
    <s v="2019-3"/>
    <n v="1"/>
    <s v="Weekdays"/>
    <d v="1900-01-01T00:00:00"/>
  </r>
  <r>
    <s v="797-88-0493"/>
    <x v="0"/>
    <s v="Yangon"/>
    <x v="1"/>
    <x v="0"/>
    <x v="0"/>
    <n v="64.27"/>
    <n v="4"/>
    <n v="12.853999999999999"/>
    <x v="575"/>
    <x v="58"/>
    <d v="1899-12-30T13:54:00"/>
    <x v="1"/>
    <n v="257.08"/>
    <n v="4.7619047620000003"/>
    <n v="12.853999999999999"/>
    <n v="7.7"/>
    <n v="12.854000000000042"/>
    <n v="1078.7076800000036"/>
    <b v="0"/>
    <b v="1"/>
    <s v="High Value"/>
    <n v="6.4269999999999996"/>
    <n v="26"/>
    <n v="3"/>
    <n v="2019"/>
    <m/>
    <x v="23"/>
    <m/>
    <n v="13"/>
    <s v="2019-13"/>
    <n v="2"/>
    <s v="Weekdays"/>
    <d v="1900-01-02T00:00:00"/>
  </r>
  <r>
    <s v="207-73-1363"/>
    <x v="2"/>
    <s v="Mandalay"/>
    <x v="1"/>
    <x v="1"/>
    <x v="0"/>
    <n v="69.510000000000005"/>
    <n v="2"/>
    <n v="6.9509999999999996"/>
    <x v="576"/>
    <x v="59"/>
    <d v="1899-12-30T12:15:00"/>
    <x v="0"/>
    <n v="139.02000000000001"/>
    <n v="4.7619047620000003"/>
    <n v="6.9509999999999996"/>
    <n v="8.1"/>
    <n v="6.9509999999999934"/>
    <n v="583.32791999999949"/>
    <b v="0"/>
    <b v="1"/>
    <s v="High Value"/>
    <n v="6.9510000000000005"/>
    <n v="1"/>
    <n v="3"/>
    <n v="2019"/>
    <m/>
    <x v="23"/>
    <m/>
    <n v="9"/>
    <s v="2019-9"/>
    <n v="5"/>
    <s v="Weekdays"/>
    <d v="1900-01-05T00:00:00"/>
  </r>
  <r>
    <s v="390-31-6381"/>
    <x v="1"/>
    <s v="Naypyitaw"/>
    <x v="1"/>
    <x v="1"/>
    <x v="4"/>
    <n v="27.22"/>
    <n v="3"/>
    <n v="4.0830000000000002"/>
    <x v="577"/>
    <x v="27"/>
    <d v="1899-12-30T12:37:00"/>
    <x v="1"/>
    <n v="81.66"/>
    <n v="4.7619047620000003"/>
    <n v="4.0830000000000002"/>
    <n v="7.3"/>
    <n v="4.0829999999999984"/>
    <n v="342.64535999999987"/>
    <b v="0"/>
    <b v="1"/>
    <s v="Low Value"/>
    <n v="2.722"/>
    <n v="7"/>
    <n v="1"/>
    <n v="2019"/>
    <m/>
    <x v="23"/>
    <m/>
    <n v="2"/>
    <s v="2019-2"/>
    <n v="1"/>
    <s v="Weekdays"/>
    <d v="1900-01-01T00:00:00"/>
  </r>
  <r>
    <s v="443-82-0585"/>
    <x v="0"/>
    <s v="Yangon"/>
    <x v="0"/>
    <x v="0"/>
    <x v="0"/>
    <n v="77.680000000000007"/>
    <n v="4"/>
    <n v="15.536"/>
    <x v="578"/>
    <x v="60"/>
    <d v="1899-12-30T19:54:00"/>
    <x v="1"/>
    <n v="310.72000000000003"/>
    <n v="4.7619047620000003"/>
    <n v="15.536"/>
    <n v="8.4"/>
    <n v="15.535999999999945"/>
    <n v="1303.7811199999953"/>
    <b v="0"/>
    <b v="1"/>
    <s v="High Value"/>
    <n v="7.7680000000000007"/>
    <n v="1"/>
    <n v="2"/>
    <n v="2019"/>
    <m/>
    <x v="23"/>
    <m/>
    <n v="5"/>
    <s v="2019-5"/>
    <n v="5"/>
    <s v="Weekdays"/>
    <d v="1900-01-05T00:00:00"/>
  </r>
  <r>
    <s v="339-18-7061"/>
    <x v="1"/>
    <s v="Naypyitaw"/>
    <x v="0"/>
    <x v="0"/>
    <x v="5"/>
    <n v="92.98"/>
    <n v="2"/>
    <n v="9.298"/>
    <x v="579"/>
    <x v="77"/>
    <d v="1899-12-30T15:06:00"/>
    <x v="2"/>
    <n v="185.96"/>
    <n v="4.7619047620000003"/>
    <n v="9.298"/>
    <n v="8"/>
    <n v="9.2980000000000018"/>
    <n v="780.28816000000018"/>
    <b v="0"/>
    <b v="1"/>
    <s v="High Value"/>
    <n v="9.298"/>
    <n v="13"/>
    <n v="2"/>
    <n v="2019"/>
    <m/>
    <x v="23"/>
    <m/>
    <n v="7"/>
    <s v="2019-7"/>
    <n v="3"/>
    <s v="Weekdays"/>
    <d v="1900-01-03T00:00:00"/>
  </r>
  <r>
    <s v="359-90-3665"/>
    <x v="2"/>
    <s v="Mandalay"/>
    <x v="0"/>
    <x v="0"/>
    <x v="5"/>
    <n v="18.079999999999998"/>
    <n v="4"/>
    <n v="3.6160000000000001"/>
    <x v="580"/>
    <x v="78"/>
    <d v="1899-12-30T18:03:00"/>
    <x v="2"/>
    <n v="72.319999999999993"/>
    <n v="4.7619047620000003"/>
    <n v="3.6160000000000001"/>
    <n v="9.5"/>
    <n v="3.6160000000000139"/>
    <n v="303.45472000000115"/>
    <b v="0"/>
    <b v="1"/>
    <s v="High Value"/>
    <n v="1.8079999999999998"/>
    <n v="14"/>
    <n v="1"/>
    <n v="2019"/>
    <m/>
    <x v="23"/>
    <m/>
    <n v="3"/>
    <s v="2019-3"/>
    <n v="1"/>
    <s v="Weekdays"/>
    <d v="1900-01-01T00:00:00"/>
  </r>
  <r>
    <s v="375-72-3056"/>
    <x v="2"/>
    <s v="Mandalay"/>
    <x v="1"/>
    <x v="1"/>
    <x v="3"/>
    <n v="63.06"/>
    <n v="3"/>
    <n v="9.4589999999999996"/>
    <x v="581"/>
    <x v="64"/>
    <d v="1899-12-30T15:58:00"/>
    <x v="0"/>
    <n v="189.18"/>
    <n v="4.7619047620000003"/>
    <n v="9.4589999999999996"/>
    <n v="7"/>
    <n v="9.4590000000000032"/>
    <n v="793.79928000000029"/>
    <b v="0"/>
    <b v="1"/>
    <s v="Low Value"/>
    <n v="6.3060000000000009"/>
    <n v="19"/>
    <n v="1"/>
    <n v="2019"/>
    <m/>
    <x v="23"/>
    <m/>
    <n v="3"/>
    <s v="2019-3"/>
    <n v="6"/>
    <s v="Weekends"/>
    <d v="1900-01-06T00:00:00"/>
  </r>
  <r>
    <s v="127-47-6963"/>
    <x v="0"/>
    <s v="Yangon"/>
    <x v="1"/>
    <x v="1"/>
    <x v="0"/>
    <n v="51.71"/>
    <n v="4"/>
    <n v="10.342000000000001"/>
    <x v="582"/>
    <x v="11"/>
    <d v="1899-12-30T13:53:00"/>
    <x v="2"/>
    <n v="206.84"/>
    <n v="4.7619047620000003"/>
    <n v="10.342000000000001"/>
    <n v="9.8000000000000007"/>
    <n v="10.341999999999985"/>
    <n v="867.9006399999987"/>
    <b v="0"/>
    <b v="1"/>
    <s v="High Value"/>
    <n v="5.1710000000000003"/>
    <n v="9"/>
    <n v="3"/>
    <n v="2019"/>
    <m/>
    <x v="23"/>
    <m/>
    <n v="10"/>
    <s v="2019-10"/>
    <n v="6"/>
    <s v="Weekends"/>
    <d v="1900-01-06T00:00:00"/>
  </r>
  <r>
    <s v="278-86-2735"/>
    <x v="0"/>
    <s v="Yangon"/>
    <x v="1"/>
    <x v="0"/>
    <x v="4"/>
    <n v="52.34"/>
    <n v="3"/>
    <n v="7.851"/>
    <x v="583"/>
    <x v="39"/>
    <d v="1899-12-30T14:03:00"/>
    <x v="1"/>
    <n v="157.02000000000001"/>
    <n v="4.7619047620000003"/>
    <n v="7.851"/>
    <n v="9.1999999999999993"/>
    <n v="7.8509999999999991"/>
    <n v="658.85591999999997"/>
    <b v="0"/>
    <b v="1"/>
    <s v="High Value"/>
    <n v="5.2340000000000009"/>
    <n v="27"/>
    <n v="3"/>
    <n v="2019"/>
    <m/>
    <x v="23"/>
    <m/>
    <n v="13"/>
    <s v="2019-13"/>
    <n v="3"/>
    <s v="Weekdays"/>
    <d v="1900-01-03T00:00:00"/>
  </r>
  <r>
    <s v="695-28-6250"/>
    <x v="0"/>
    <s v="Yangon"/>
    <x v="1"/>
    <x v="0"/>
    <x v="3"/>
    <n v="43.06"/>
    <n v="5"/>
    <n v="10.765000000000001"/>
    <x v="584"/>
    <x v="87"/>
    <d v="1899-12-30T16:38:00"/>
    <x v="0"/>
    <n v="215.3"/>
    <n v="4.7619047620000003"/>
    <n v="10.765000000000001"/>
    <n v="7.7"/>
    <n v="10.764999999999986"/>
    <n v="903.39879999999891"/>
    <b v="0"/>
    <b v="1"/>
    <s v="High Value"/>
    <n v="4.306"/>
    <n v="4"/>
    <n v="2"/>
    <n v="2019"/>
    <m/>
    <x v="23"/>
    <m/>
    <n v="6"/>
    <s v="2019-6"/>
    <n v="1"/>
    <s v="Weekdays"/>
    <d v="1900-01-01T00:00:00"/>
  </r>
  <r>
    <s v="379-17-6588"/>
    <x v="1"/>
    <s v="Naypyitaw"/>
    <x v="1"/>
    <x v="1"/>
    <x v="5"/>
    <n v="59.61"/>
    <n v="10"/>
    <n v="29.805"/>
    <x v="585"/>
    <x v="86"/>
    <d v="1899-12-30T11:07:00"/>
    <x v="1"/>
    <n v="596.1"/>
    <n v="4.7619047620000003"/>
    <n v="29.805"/>
    <n v="5.3"/>
    <n v="29.80499999999995"/>
    <n v="2501.2355999999959"/>
    <b v="0"/>
    <b v="0"/>
    <s v="Low Value"/>
    <s v="Value not found"/>
    <n v="14"/>
    <n v="3"/>
    <n v="2019"/>
    <m/>
    <x v="23"/>
    <m/>
    <n v="11"/>
    <s v="2019-11"/>
    <n v="4"/>
    <s v="Weekdays"/>
    <d v="1900-01-04T00:00:00"/>
  </r>
  <r>
    <s v="227-50-3718"/>
    <x v="0"/>
    <s v="Yangon"/>
    <x v="1"/>
    <x v="1"/>
    <x v="0"/>
    <n v="14.62"/>
    <n v="5"/>
    <n v="3.6549999999999998"/>
    <x v="586"/>
    <x v="31"/>
    <d v="1899-12-30T12:23:00"/>
    <x v="1"/>
    <n v="73.099999999999994"/>
    <n v="4.7619047620000003"/>
    <n v="3.6549999999999998"/>
    <n v="4.4000000000000004"/>
    <n v="3.6550000000000011"/>
    <n v="306.72760000000011"/>
    <b v="0"/>
    <b v="0"/>
    <s v="Low Value"/>
    <s v="Value not found"/>
    <n v="4"/>
    <n v="3"/>
    <n v="2019"/>
    <m/>
    <x v="23"/>
    <m/>
    <n v="10"/>
    <s v="2019-10"/>
    <n v="1"/>
    <s v="Weekdays"/>
    <d v="1900-01-01T00:00:00"/>
  </r>
  <r>
    <s v="302-15-2162"/>
    <x v="1"/>
    <s v="Naypyitaw"/>
    <x v="0"/>
    <x v="1"/>
    <x v="0"/>
    <n v="46.53"/>
    <n v="6"/>
    <n v="13.959"/>
    <x v="587"/>
    <x v="2"/>
    <d v="1899-12-30T10:54:00"/>
    <x v="2"/>
    <n v="279.18"/>
    <n v="4.7619047620000003"/>
    <n v="13.959"/>
    <n v="4.3"/>
    <n v="13.959000000000003"/>
    <n v="1171.4392800000003"/>
    <b v="0"/>
    <b v="0"/>
    <s v="Low Value"/>
    <s v="Value not found"/>
    <n v="3"/>
    <n v="3"/>
    <n v="2019"/>
    <m/>
    <x v="23"/>
    <m/>
    <n v="9"/>
    <s v="2019-9"/>
    <n v="7"/>
    <s v="Weekends"/>
    <d v="1899-12-31T00:00:00"/>
  </r>
  <r>
    <s v="788-07-8452"/>
    <x v="1"/>
    <s v="Naypyitaw"/>
    <x v="0"/>
    <x v="0"/>
    <x v="2"/>
    <n v="24.24"/>
    <n v="7"/>
    <n v="8.484"/>
    <x v="588"/>
    <x v="3"/>
    <d v="1899-12-30T17:38:00"/>
    <x v="0"/>
    <n v="169.68"/>
    <n v="4.7619047620000003"/>
    <n v="8.484"/>
    <n v="9.4"/>
    <n v="8.4839999999999804"/>
    <n v="711.97727999999836"/>
    <b v="0"/>
    <b v="1"/>
    <s v="High Value"/>
    <n v="2.4239999999999999"/>
    <n v="27"/>
    <n v="1"/>
    <n v="2019"/>
    <m/>
    <x v="23"/>
    <m/>
    <n v="4"/>
    <s v="2019-4"/>
    <n v="7"/>
    <s v="Weekends"/>
    <d v="1899-12-31T00:00:00"/>
  </r>
  <r>
    <s v="560-49-6611"/>
    <x v="0"/>
    <s v="Yangon"/>
    <x v="0"/>
    <x v="0"/>
    <x v="3"/>
    <n v="45.58"/>
    <n v="1"/>
    <n v="2.2789999999999999"/>
    <x v="589"/>
    <x v="13"/>
    <d v="1899-12-30T14:13:00"/>
    <x v="1"/>
    <n v="45.58"/>
    <n v="4.7619047620000003"/>
    <n v="2.2789999999999999"/>
    <n v="9.8000000000000007"/>
    <n v="2.2790000000000035"/>
    <n v="191.25368000000029"/>
    <b v="0"/>
    <b v="1"/>
    <s v="High Value"/>
    <n v="4.5579999999999998"/>
    <n v="7"/>
    <n v="2"/>
    <n v="2019"/>
    <m/>
    <x v="23"/>
    <m/>
    <n v="6"/>
    <s v="2019-6"/>
    <n v="4"/>
    <s v="Weekdays"/>
    <d v="1900-01-04T00:00:00"/>
  </r>
  <r>
    <s v="880-35-0356"/>
    <x v="0"/>
    <s v="Yangon"/>
    <x v="0"/>
    <x v="0"/>
    <x v="3"/>
    <n v="75.2"/>
    <n v="3"/>
    <n v="11.28"/>
    <x v="590"/>
    <x v="63"/>
    <d v="1899-12-30T11:51:00"/>
    <x v="0"/>
    <n v="225.6"/>
    <n v="4.7619047620000003"/>
    <n v="11.28"/>
    <n v="4.8"/>
    <n v="11.280000000000001"/>
    <n v="946.61760000000015"/>
    <b v="0"/>
    <b v="0"/>
    <s v="Low Value"/>
    <s v="Value not found"/>
    <n v="5"/>
    <n v="2"/>
    <n v="2019"/>
    <m/>
    <x v="23"/>
    <m/>
    <n v="6"/>
    <s v="2019-6"/>
    <n v="2"/>
    <s v="Weekdays"/>
    <d v="1900-01-02T00:00:00"/>
  </r>
  <r>
    <s v="585-11-6748"/>
    <x v="2"/>
    <s v="Mandalay"/>
    <x v="0"/>
    <x v="1"/>
    <x v="3"/>
    <n v="96.8"/>
    <n v="3"/>
    <n v="14.52"/>
    <x v="591"/>
    <x v="20"/>
    <d v="1899-12-30T13:05:00"/>
    <x v="1"/>
    <n v="290.39999999999998"/>
    <n v="4.7619047620000003"/>
    <n v="14.52"/>
    <n v="5.3"/>
    <n v="14.520000000000039"/>
    <n v="1218.5184000000033"/>
    <b v="0"/>
    <b v="0"/>
    <s v="Low Value"/>
    <s v="Value not found"/>
    <n v="15"/>
    <n v="3"/>
    <n v="2019"/>
    <m/>
    <x v="23"/>
    <m/>
    <n v="11"/>
    <s v="2019-11"/>
    <n v="5"/>
    <s v="Weekdays"/>
    <d v="1900-01-05T00:00:00"/>
  </r>
  <r>
    <s v="470-31-3286"/>
    <x v="2"/>
    <s v="Mandalay"/>
    <x v="1"/>
    <x v="1"/>
    <x v="0"/>
    <n v="14.82"/>
    <n v="3"/>
    <n v="2.2229999999999999"/>
    <x v="592"/>
    <x v="59"/>
    <d v="1899-12-30T11:30:00"/>
    <x v="2"/>
    <n v="44.46"/>
    <n v="4.7619047620000003"/>
    <n v="2.2229999999999999"/>
    <n v="8.6999999999999993"/>
    <n v="2.222999999999999"/>
    <n v="186.55415999999991"/>
    <b v="0"/>
    <b v="1"/>
    <s v="High Value"/>
    <n v="1.4820000000000002"/>
    <n v="1"/>
    <n v="3"/>
    <n v="2019"/>
    <m/>
    <x v="23"/>
    <m/>
    <n v="9"/>
    <s v="2019-9"/>
    <n v="5"/>
    <s v="Weekdays"/>
    <d v="1900-01-05T00:00:00"/>
  </r>
  <r>
    <s v="152-68-2907"/>
    <x v="0"/>
    <s v="Yangon"/>
    <x v="1"/>
    <x v="1"/>
    <x v="4"/>
    <n v="52.2"/>
    <n v="3"/>
    <n v="7.83"/>
    <x v="593"/>
    <x v="42"/>
    <d v="1899-12-30T13:30:00"/>
    <x v="2"/>
    <n v="156.6"/>
    <n v="4.7619047620000003"/>
    <n v="7.83"/>
    <n v="9.5"/>
    <n v="7.8300000000000125"/>
    <n v="657.09360000000106"/>
    <b v="0"/>
    <b v="1"/>
    <s v="High Value"/>
    <n v="5.2200000000000006"/>
    <n v="15"/>
    <n v="2"/>
    <n v="2019"/>
    <m/>
    <x v="23"/>
    <m/>
    <n v="7"/>
    <s v="2019-7"/>
    <n v="5"/>
    <s v="Weekdays"/>
    <d v="1900-01-05T00:00:00"/>
  </r>
  <r>
    <s v="123-35-4896"/>
    <x v="1"/>
    <s v="Naypyitaw"/>
    <x v="1"/>
    <x v="0"/>
    <x v="3"/>
    <n v="46.66"/>
    <n v="9"/>
    <n v="20.997"/>
    <x v="594"/>
    <x v="21"/>
    <d v="1899-12-30T19:11:00"/>
    <x v="0"/>
    <n v="419.94"/>
    <n v="4.7619047620000003"/>
    <n v="20.997"/>
    <n v="5.3"/>
    <n v="20.997000000000014"/>
    <n v="1762.0682400000012"/>
    <b v="0"/>
    <b v="0"/>
    <s v="Low Value"/>
    <s v="Value not found"/>
    <n v="17"/>
    <n v="2"/>
    <n v="2019"/>
    <m/>
    <x v="23"/>
    <m/>
    <n v="7"/>
    <s v="2019-7"/>
    <n v="7"/>
    <s v="Weekends"/>
    <d v="1899-12-31T00:00:00"/>
  </r>
  <r>
    <s v="258-69-7810"/>
    <x v="1"/>
    <s v="Naypyitaw"/>
    <x v="1"/>
    <x v="0"/>
    <x v="5"/>
    <n v="36.85"/>
    <n v="5"/>
    <n v="9.2125000000000004"/>
    <x v="595"/>
    <x v="53"/>
    <d v="1899-12-30T18:53:00"/>
    <x v="1"/>
    <n v="184.25"/>
    <n v="4.7619047620000003"/>
    <n v="9.2125000000000004"/>
    <n v="9.1999999999999993"/>
    <n v="9.2125000000000057"/>
    <n v="773.11300000000051"/>
    <b v="0"/>
    <b v="1"/>
    <s v="High Value"/>
    <n v="3.6850000000000005"/>
    <n v="26"/>
    <n v="1"/>
    <n v="2019"/>
    <m/>
    <x v="23"/>
    <m/>
    <n v="4"/>
    <s v="2019-4"/>
    <n v="6"/>
    <s v="Weekends"/>
    <d v="1900-01-06T00:00:00"/>
  </r>
  <r>
    <s v="334-64-2006"/>
    <x v="0"/>
    <s v="Yangon"/>
    <x v="0"/>
    <x v="0"/>
    <x v="2"/>
    <n v="70.319999999999993"/>
    <n v="2"/>
    <n v="7.032"/>
    <x v="596"/>
    <x v="62"/>
    <d v="1899-12-30T14:22:00"/>
    <x v="0"/>
    <n v="140.63999999999999"/>
    <n v="4.7619047620000003"/>
    <n v="7.032"/>
    <n v="9.6"/>
    <n v="7.0320000000000107"/>
    <n v="590.12544000000094"/>
    <b v="0"/>
    <b v="1"/>
    <s v="High Value"/>
    <n v="7.032"/>
    <n v="24"/>
    <n v="3"/>
    <n v="2019"/>
    <m/>
    <x v="23"/>
    <m/>
    <n v="12"/>
    <s v="2019-12"/>
    <n v="7"/>
    <s v="Weekends"/>
    <d v="1899-12-31T00:00:00"/>
  </r>
  <r>
    <s v="219-61-4139"/>
    <x v="1"/>
    <s v="Naypyitaw"/>
    <x v="1"/>
    <x v="1"/>
    <x v="1"/>
    <n v="83.08"/>
    <n v="1"/>
    <n v="4.1539999999999999"/>
    <x v="451"/>
    <x v="54"/>
    <d v="1899-12-30T17:16:00"/>
    <x v="0"/>
    <n v="83.08"/>
    <n v="4.7619047620000003"/>
    <n v="4.1539999999999999"/>
    <n v="6.4"/>
    <n v="4.1539999999999964"/>
    <n v="348.60367999999971"/>
    <b v="0"/>
    <b v="1"/>
    <s v="Low Value"/>
    <s v="Value not found"/>
    <n v="23"/>
    <n v="1"/>
    <n v="2019"/>
    <m/>
    <x v="23"/>
    <m/>
    <n v="4"/>
    <s v="2019-4"/>
    <n v="3"/>
    <s v="Weekdays"/>
    <d v="1900-01-03T00:00:00"/>
  </r>
  <r>
    <s v="881-41-7302"/>
    <x v="1"/>
    <s v="Naypyitaw"/>
    <x v="1"/>
    <x v="0"/>
    <x v="5"/>
    <n v="64.989999999999995"/>
    <n v="1"/>
    <n v="3.2494999999999998"/>
    <x v="597"/>
    <x v="53"/>
    <d v="1899-12-30T10:06:00"/>
    <x v="2"/>
    <n v="64.989999999999995"/>
    <n v="4.7619047620000003"/>
    <n v="3.2494999999999998"/>
    <n v="4.5"/>
    <n v="3.2495000000000118"/>
    <n v="272.69804000000101"/>
    <b v="0"/>
    <b v="0"/>
    <s v="Low Value"/>
    <s v="Value not found"/>
    <n v="26"/>
    <n v="1"/>
    <n v="2019"/>
    <m/>
    <x v="23"/>
    <m/>
    <n v="4"/>
    <s v="2019-4"/>
    <n v="6"/>
    <s v="Weekends"/>
    <d v="1900-01-06T00:00:00"/>
  </r>
  <r>
    <s v="373-09-4567"/>
    <x v="1"/>
    <s v="Naypyitaw"/>
    <x v="1"/>
    <x v="1"/>
    <x v="4"/>
    <n v="77.56"/>
    <n v="10"/>
    <n v="38.78"/>
    <x v="598"/>
    <x v="86"/>
    <d v="1899-12-30T20:35:00"/>
    <x v="0"/>
    <n v="775.6"/>
    <n v="4.7619047620000003"/>
    <n v="38.78"/>
    <n v="6.9"/>
    <n v="38.779999999999973"/>
    <n v="3254.4175999999979"/>
    <b v="0"/>
    <b v="1"/>
    <s v="Low Value"/>
    <s v="Value not found"/>
    <n v="14"/>
    <n v="3"/>
    <n v="2019"/>
    <m/>
    <x v="23"/>
    <m/>
    <n v="11"/>
    <s v="2019-11"/>
    <n v="4"/>
    <s v="Weekdays"/>
    <d v="1900-01-04T00:00:00"/>
  </r>
  <r>
    <s v="642-30-6693"/>
    <x v="2"/>
    <s v="Mandalay"/>
    <x v="1"/>
    <x v="0"/>
    <x v="3"/>
    <n v="54.51"/>
    <n v="6"/>
    <n v="16.353000000000002"/>
    <x v="599"/>
    <x v="85"/>
    <d v="1899-12-30T13:54:00"/>
    <x v="0"/>
    <n v="327.06"/>
    <n v="4.7619047620000003"/>
    <n v="16.353000000000002"/>
    <n v="7.8"/>
    <n v="16.353000000000009"/>
    <n v="1372.3437600000007"/>
    <b v="0"/>
    <b v="1"/>
    <s v="High Value"/>
    <n v="5.4510000000000005"/>
    <n v="17"/>
    <n v="3"/>
    <n v="2019"/>
    <m/>
    <x v="23"/>
    <m/>
    <n v="11"/>
    <s v="2019-11"/>
    <n v="7"/>
    <s v="Weekends"/>
    <d v="1899-12-31T00:00:00"/>
  </r>
  <r>
    <s v="484-22-8230"/>
    <x v="1"/>
    <s v="Naypyitaw"/>
    <x v="0"/>
    <x v="0"/>
    <x v="5"/>
    <n v="51.89"/>
    <n v="7"/>
    <n v="18.1615"/>
    <x v="600"/>
    <x v="66"/>
    <d v="1899-12-30T20:08:00"/>
    <x v="1"/>
    <n v="363.23"/>
    <n v="4.7619047620000003"/>
    <n v="18.1615"/>
    <n v="4.5"/>
    <n v="18.16149999999999"/>
    <n v="1524.1130799999992"/>
    <b v="0"/>
    <b v="0"/>
    <s v="Low Value"/>
    <s v="Value not found"/>
    <n v="8"/>
    <n v="1"/>
    <n v="2019"/>
    <m/>
    <x v="23"/>
    <m/>
    <n v="2"/>
    <s v="2019-2"/>
    <n v="2"/>
    <s v="Weekdays"/>
    <d v="1900-01-02T00:00:00"/>
  </r>
  <r>
    <s v="830-58-2383"/>
    <x v="2"/>
    <s v="Mandalay"/>
    <x v="1"/>
    <x v="1"/>
    <x v="2"/>
    <n v="31.75"/>
    <n v="4"/>
    <n v="6.35"/>
    <x v="601"/>
    <x v="4"/>
    <d v="1899-12-30T15:26:00"/>
    <x v="1"/>
    <n v="127"/>
    <n v="4.7619047620000003"/>
    <n v="6.35"/>
    <n v="8.6"/>
    <n v="6.3499999999999943"/>
    <n v="532.89199999999948"/>
    <b v="0"/>
    <b v="1"/>
    <s v="High Value"/>
    <n v="3.1750000000000003"/>
    <n v="8"/>
    <n v="2"/>
    <n v="2019"/>
    <m/>
    <x v="23"/>
    <m/>
    <n v="6"/>
    <s v="2019-6"/>
    <n v="5"/>
    <s v="Weekdays"/>
    <d v="1900-01-05T00:00:00"/>
  </r>
  <r>
    <s v="559-98-9873"/>
    <x v="0"/>
    <s v="Yangon"/>
    <x v="0"/>
    <x v="0"/>
    <x v="5"/>
    <n v="53.65"/>
    <n v="7"/>
    <n v="18.7775"/>
    <x v="602"/>
    <x v="34"/>
    <d v="1899-12-30T12:56:00"/>
    <x v="0"/>
    <n v="375.55"/>
    <n v="4.7619047620000003"/>
    <n v="18.7775"/>
    <n v="5.2"/>
    <n v="18.777499999999975"/>
    <n v="1575.807799999998"/>
    <b v="0"/>
    <b v="0"/>
    <s v="Low Value"/>
    <s v="Value not found"/>
    <n v="10"/>
    <n v="2"/>
    <n v="2019"/>
    <m/>
    <x v="23"/>
    <m/>
    <n v="6"/>
    <s v="2019-6"/>
    <n v="7"/>
    <s v="Weekends"/>
    <d v="1899-12-31T00:00:00"/>
  </r>
  <r>
    <s v="544-32-5024"/>
    <x v="1"/>
    <s v="Naypyitaw"/>
    <x v="0"/>
    <x v="0"/>
    <x v="4"/>
    <n v="49.79"/>
    <n v="4"/>
    <n v="9.9580000000000002"/>
    <x v="603"/>
    <x v="61"/>
    <d v="1899-12-30T19:16:00"/>
    <x v="2"/>
    <n v="199.16"/>
    <n v="4.7619047620000003"/>
    <n v="9.9580000000000002"/>
    <n v="6.4"/>
    <n v="9.9579999999999984"/>
    <n v="835.67535999999984"/>
    <b v="0"/>
    <b v="1"/>
    <s v="Low Value"/>
    <s v="Value not found"/>
    <n v="28"/>
    <n v="3"/>
    <n v="2019"/>
    <m/>
    <x v="23"/>
    <m/>
    <n v="13"/>
    <s v="2019-13"/>
    <n v="4"/>
    <s v="Weekdays"/>
    <d v="1900-01-04T00:00:00"/>
  </r>
  <r>
    <s v="318-12-0304"/>
    <x v="0"/>
    <s v="Yangon"/>
    <x v="1"/>
    <x v="1"/>
    <x v="5"/>
    <n v="30.61"/>
    <n v="1"/>
    <n v="1.5305"/>
    <x v="604"/>
    <x v="54"/>
    <d v="1899-12-30T12:20:00"/>
    <x v="0"/>
    <n v="30.61"/>
    <n v="4.7619047620000003"/>
    <n v="1.5305"/>
    <n v="5.2"/>
    <n v="1.5305000000000035"/>
    <n v="128.43956000000028"/>
    <b v="0"/>
    <b v="0"/>
    <s v="Low Value"/>
    <s v="Value not found"/>
    <n v="23"/>
    <n v="1"/>
    <n v="2019"/>
    <m/>
    <x v="23"/>
    <m/>
    <n v="4"/>
    <s v="2019-4"/>
    <n v="3"/>
    <s v="Weekdays"/>
    <d v="1900-01-03T00:00:00"/>
  </r>
  <r>
    <s v="349-97-8902"/>
    <x v="2"/>
    <s v="Mandalay"/>
    <x v="0"/>
    <x v="1"/>
    <x v="4"/>
    <n v="57.89"/>
    <n v="2"/>
    <n v="5.7889999999999997"/>
    <x v="605"/>
    <x v="29"/>
    <d v="1899-12-30T10:37:00"/>
    <x v="0"/>
    <n v="115.78"/>
    <n v="4.7619047620000003"/>
    <n v="5.7889999999999997"/>
    <n v="8.9"/>
    <n v="5.7890000000000015"/>
    <n v="485.81288000000012"/>
    <b v="0"/>
    <b v="1"/>
    <s v="High Value"/>
    <n v="5.7890000000000006"/>
    <n v="17"/>
    <n v="1"/>
    <n v="2019"/>
    <m/>
    <x v="23"/>
    <m/>
    <n v="3"/>
    <s v="2019-3"/>
    <n v="4"/>
    <s v="Weekdays"/>
    <d v="1900-01-04T00:00:00"/>
  </r>
  <r>
    <s v="421-95-9805"/>
    <x v="0"/>
    <s v="Yangon"/>
    <x v="1"/>
    <x v="0"/>
    <x v="1"/>
    <n v="28.96"/>
    <n v="1"/>
    <n v="1.448"/>
    <x v="606"/>
    <x v="13"/>
    <d v="1899-12-30T10:18:00"/>
    <x v="2"/>
    <n v="28.96"/>
    <n v="4.7619047620000003"/>
    <n v="1.448"/>
    <n v="6.2"/>
    <n v="1.4480000000000004"/>
    <n v="121.51616000000004"/>
    <b v="0"/>
    <b v="0"/>
    <s v="Low Value"/>
    <s v="Value not found"/>
    <n v="7"/>
    <n v="2"/>
    <n v="2019"/>
    <m/>
    <x v="23"/>
    <m/>
    <n v="6"/>
    <s v="2019-6"/>
    <n v="4"/>
    <s v="Weekdays"/>
    <d v="1900-01-04T00:00:00"/>
  </r>
  <r>
    <s v="277-35-5865"/>
    <x v="1"/>
    <s v="Naypyitaw"/>
    <x v="0"/>
    <x v="0"/>
    <x v="4"/>
    <n v="98.97"/>
    <n v="9"/>
    <n v="44.536499999999997"/>
    <x v="607"/>
    <x v="11"/>
    <d v="1899-12-30T11:23:00"/>
    <x v="1"/>
    <n v="890.73"/>
    <n v="4.7619047620000003"/>
    <n v="44.536499999999997"/>
    <n v="6.7"/>
    <n v="44.536499999999933"/>
    <n v="3737.5030799999945"/>
    <b v="0"/>
    <b v="1"/>
    <s v="Low Value"/>
    <s v="Value not found"/>
    <n v="9"/>
    <n v="3"/>
    <n v="2019"/>
    <m/>
    <x v="23"/>
    <m/>
    <n v="10"/>
    <s v="2019-10"/>
    <n v="6"/>
    <s v="Weekends"/>
    <d v="1900-01-06T00:00:00"/>
  </r>
  <r>
    <s v="789-23-8625"/>
    <x v="2"/>
    <s v="Mandalay"/>
    <x v="0"/>
    <x v="1"/>
    <x v="5"/>
    <n v="93.22"/>
    <n v="3"/>
    <n v="13.983000000000001"/>
    <x v="608"/>
    <x v="46"/>
    <d v="1899-12-30T11:45:00"/>
    <x v="1"/>
    <n v="279.66000000000003"/>
    <n v="4.7619047620000003"/>
    <n v="13.983000000000001"/>
    <n v="7.2"/>
    <n v="13.982999999999947"/>
    <n v="1173.4533599999957"/>
    <b v="0"/>
    <b v="1"/>
    <s v="Low Value"/>
    <n v="9.322000000000001"/>
    <n v="24"/>
    <n v="1"/>
    <n v="2019"/>
    <m/>
    <x v="23"/>
    <m/>
    <n v="4"/>
    <s v="2019-4"/>
    <n v="4"/>
    <s v="Weekdays"/>
    <d v="1900-01-04T00:00:00"/>
  </r>
  <r>
    <s v="284-54-4231"/>
    <x v="1"/>
    <s v="Naypyitaw"/>
    <x v="0"/>
    <x v="1"/>
    <x v="3"/>
    <n v="80.930000000000007"/>
    <n v="1"/>
    <n v="4.0465"/>
    <x v="609"/>
    <x v="64"/>
    <d v="1899-12-30T16:08:00"/>
    <x v="2"/>
    <n v="80.930000000000007"/>
    <n v="4.7619047620000003"/>
    <n v="4.0465"/>
    <n v="9"/>
    <n v="4.0464999999999947"/>
    <n v="339.58227999999957"/>
    <b v="0"/>
    <b v="1"/>
    <s v="High Value"/>
    <n v="8.0930000000000017"/>
    <n v="19"/>
    <n v="1"/>
    <n v="2019"/>
    <m/>
    <x v="23"/>
    <m/>
    <n v="3"/>
    <s v="2019-3"/>
    <n v="6"/>
    <s v="Weekends"/>
    <d v="1900-01-06T00:00:00"/>
  </r>
  <r>
    <s v="443-59-0061"/>
    <x v="0"/>
    <s v="Yangon"/>
    <x v="0"/>
    <x v="1"/>
    <x v="4"/>
    <n v="67.45"/>
    <n v="10"/>
    <n v="33.725000000000001"/>
    <x v="610"/>
    <x v="36"/>
    <d v="1899-12-30T11:25:00"/>
    <x v="0"/>
    <n v="674.5"/>
    <n v="4.7619047620000003"/>
    <n v="33.725000000000001"/>
    <n v="4.2"/>
    <n v="33.725000000000023"/>
    <n v="2830.202000000002"/>
    <b v="0"/>
    <b v="1"/>
    <s v="Low Value"/>
    <s v="Value not found"/>
    <n v="3"/>
    <n v="2"/>
    <n v="2019"/>
    <m/>
    <x v="23"/>
    <m/>
    <n v="5"/>
    <s v="2019-5"/>
    <n v="7"/>
    <s v="Weekends"/>
    <d v="1899-12-31T00:00:00"/>
  </r>
  <r>
    <s v="509-29-3912"/>
    <x v="0"/>
    <s v="Yangon"/>
    <x v="0"/>
    <x v="0"/>
    <x v="3"/>
    <n v="38.72"/>
    <n v="9"/>
    <n v="17.423999999999999"/>
    <x v="611"/>
    <x v="80"/>
    <d v="1899-12-30T12:24:00"/>
    <x v="0"/>
    <n v="348.48"/>
    <n v="4.7619047620000003"/>
    <n v="17.423999999999999"/>
    <n v="4.2"/>
    <n v="17.423999999999978"/>
    <n v="1462.2220799999982"/>
    <b v="0"/>
    <b v="0"/>
    <s v="Low Value"/>
    <s v="Value not found"/>
    <n v="20"/>
    <n v="3"/>
    <n v="2019"/>
    <m/>
    <x v="23"/>
    <m/>
    <n v="12"/>
    <s v="2019-12"/>
    <n v="3"/>
    <s v="Weekdays"/>
    <d v="1900-01-03T00:00:00"/>
  </r>
  <r>
    <s v="327-40-9673"/>
    <x v="2"/>
    <s v="Mandalay"/>
    <x v="0"/>
    <x v="1"/>
    <x v="3"/>
    <n v="72.599999999999994"/>
    <n v="6"/>
    <n v="21.78"/>
    <x v="612"/>
    <x v="50"/>
    <d v="1899-12-30T19:51:00"/>
    <x v="1"/>
    <n v="435.6"/>
    <n v="4.7619047620000003"/>
    <n v="21.78"/>
    <n v="6.9"/>
    <n v="21.779999999999973"/>
    <n v="1827.7775999999978"/>
    <b v="0"/>
    <b v="1"/>
    <s v="Low Value"/>
    <s v="Value not found"/>
    <n v="13"/>
    <n v="1"/>
    <n v="2019"/>
    <m/>
    <x v="23"/>
    <m/>
    <n v="2"/>
    <s v="2019-2"/>
    <n v="7"/>
    <s v="Weekends"/>
    <d v="1899-12-31T00:00:00"/>
  </r>
  <r>
    <s v="840-19-2096"/>
    <x v="1"/>
    <s v="Naypyitaw"/>
    <x v="0"/>
    <x v="1"/>
    <x v="1"/>
    <n v="87.91"/>
    <n v="5"/>
    <n v="21.977499999999999"/>
    <x v="613"/>
    <x v="86"/>
    <d v="1899-12-30T18:10:00"/>
    <x v="0"/>
    <n v="439.55"/>
    <n v="4.7619047620000003"/>
    <n v="21.977499999999999"/>
    <n v="4.4000000000000004"/>
    <n v="21.977499999999964"/>
    <n v="1844.351799999997"/>
    <b v="0"/>
    <b v="0"/>
    <s v="Low Value"/>
    <s v="Value not found"/>
    <n v="14"/>
    <n v="3"/>
    <n v="2019"/>
    <m/>
    <x v="23"/>
    <m/>
    <n v="11"/>
    <s v="2019-11"/>
    <n v="4"/>
    <s v="Weekdays"/>
    <d v="1900-01-04T00:00:00"/>
  </r>
  <r>
    <s v="828-46-6863"/>
    <x v="0"/>
    <s v="Yangon"/>
    <x v="0"/>
    <x v="1"/>
    <x v="4"/>
    <n v="98.53"/>
    <n v="6"/>
    <n v="29.559000000000001"/>
    <x v="614"/>
    <x v="54"/>
    <d v="1899-12-30T11:22:00"/>
    <x v="2"/>
    <n v="591.17999999999995"/>
    <n v="4.7619047620000003"/>
    <n v="29.559000000000001"/>
    <n v="4"/>
    <n v="29.559000000000083"/>
    <n v="2480.5912800000069"/>
    <b v="0"/>
    <b v="0"/>
    <s v="Low Value"/>
    <s v="Value not found"/>
    <n v="23"/>
    <n v="1"/>
    <n v="2019"/>
    <m/>
    <x v="23"/>
    <m/>
    <n v="4"/>
    <s v="2019-4"/>
    <n v="3"/>
    <s v="Weekdays"/>
    <d v="1900-01-03T00:00:00"/>
  </r>
  <r>
    <s v="641-96-3695"/>
    <x v="1"/>
    <s v="Naypyitaw"/>
    <x v="0"/>
    <x v="0"/>
    <x v="5"/>
    <n v="43.46"/>
    <n v="6"/>
    <n v="13.038"/>
    <x v="615"/>
    <x v="13"/>
    <d v="1899-12-30T17:55:00"/>
    <x v="0"/>
    <n v="260.76"/>
    <n v="4.7619047620000003"/>
    <n v="13.038"/>
    <n v="8.5"/>
    <n v="13.038000000000011"/>
    <n v="1094.1489600000009"/>
    <b v="0"/>
    <b v="1"/>
    <s v="High Value"/>
    <n v="4.3460000000000001"/>
    <n v="7"/>
    <n v="2"/>
    <n v="2019"/>
    <m/>
    <x v="23"/>
    <m/>
    <n v="6"/>
    <s v="2019-6"/>
    <n v="4"/>
    <s v="Weekdays"/>
    <d v="1900-01-04T00:00:00"/>
  </r>
  <r>
    <s v="420-97-3340"/>
    <x v="0"/>
    <s v="Yangon"/>
    <x v="1"/>
    <x v="0"/>
    <x v="4"/>
    <n v="71.680000000000007"/>
    <n v="3"/>
    <n v="10.752000000000001"/>
    <x v="616"/>
    <x v="61"/>
    <d v="1899-12-30T15:30:00"/>
    <x v="2"/>
    <n v="215.04"/>
    <n v="4.7619047620000003"/>
    <n v="10.752000000000001"/>
    <n v="9.1999999999999993"/>
    <n v="10.75200000000001"/>
    <n v="902.30784000000085"/>
    <b v="0"/>
    <b v="1"/>
    <s v="High Value"/>
    <n v="7.168000000000001"/>
    <n v="28"/>
    <n v="3"/>
    <n v="2019"/>
    <m/>
    <x v="23"/>
    <m/>
    <n v="13"/>
    <s v="2019-13"/>
    <n v="4"/>
    <s v="Weekdays"/>
    <d v="1900-01-04T00:00:00"/>
  </r>
  <r>
    <s v="436-54-4512"/>
    <x v="0"/>
    <s v="Yangon"/>
    <x v="0"/>
    <x v="0"/>
    <x v="4"/>
    <n v="91.61"/>
    <n v="1"/>
    <n v="4.5804999999999998"/>
    <x v="617"/>
    <x v="80"/>
    <d v="1899-12-30T19:44:00"/>
    <x v="1"/>
    <n v="91.61"/>
    <n v="4.7619047620000003"/>
    <n v="4.5804999999999998"/>
    <n v="9.8000000000000007"/>
    <n v="4.5805000000000007"/>
    <n v="384.39556000000005"/>
    <b v="0"/>
    <b v="1"/>
    <s v="High Value"/>
    <n v="9.1609999999999996"/>
    <n v="20"/>
    <n v="3"/>
    <n v="2019"/>
    <m/>
    <x v="23"/>
    <m/>
    <n v="12"/>
    <s v="2019-12"/>
    <n v="3"/>
    <s v="Weekdays"/>
    <d v="1900-01-03T00:00:00"/>
  </r>
  <r>
    <s v="670-79-6321"/>
    <x v="2"/>
    <s v="Mandalay"/>
    <x v="0"/>
    <x v="0"/>
    <x v="2"/>
    <n v="94.59"/>
    <n v="7"/>
    <n v="33.106499999999997"/>
    <x v="618"/>
    <x v="29"/>
    <d v="1899-12-30T15:27:00"/>
    <x v="2"/>
    <n v="662.13"/>
    <n v="4.7619047620000003"/>
    <n v="33.106499999999997"/>
    <n v="4.9000000000000004"/>
    <n v="33.106499999999983"/>
    <n v="2778.2974799999988"/>
    <b v="0"/>
    <b v="1"/>
    <s v="Low Value"/>
    <s v="Value not found"/>
    <n v="17"/>
    <n v="1"/>
    <n v="2019"/>
    <m/>
    <x v="23"/>
    <m/>
    <n v="3"/>
    <s v="2019-3"/>
    <n v="4"/>
    <s v="Weekdays"/>
    <d v="1900-01-04T00:00:00"/>
  </r>
  <r>
    <s v="852-62-7105"/>
    <x v="2"/>
    <s v="Mandalay"/>
    <x v="1"/>
    <x v="0"/>
    <x v="5"/>
    <n v="83.25"/>
    <n v="10"/>
    <n v="41.625"/>
    <x v="619"/>
    <x v="52"/>
    <d v="1899-12-30T11:25:00"/>
    <x v="2"/>
    <n v="832.5"/>
    <n v="4.7619047620000003"/>
    <n v="41.625"/>
    <n v="4.4000000000000004"/>
    <n v="41.625"/>
    <n v="3493.17"/>
    <b v="0"/>
    <b v="1"/>
    <s v="Low Value"/>
    <s v="Value not found"/>
    <n v="12"/>
    <n v="1"/>
    <n v="2019"/>
    <m/>
    <x v="23"/>
    <m/>
    <n v="2"/>
    <s v="2019-2"/>
    <n v="6"/>
    <s v="Weekends"/>
    <d v="1900-01-06T00:00:00"/>
  </r>
  <r>
    <s v="598-06-7312"/>
    <x v="2"/>
    <s v="Mandalay"/>
    <x v="0"/>
    <x v="1"/>
    <x v="5"/>
    <n v="91.35"/>
    <n v="1"/>
    <n v="4.5674999999999999"/>
    <x v="620"/>
    <x v="69"/>
    <d v="1899-12-30T15:42:00"/>
    <x v="1"/>
    <n v="91.35"/>
    <n v="4.7619047620000003"/>
    <n v="4.5674999999999999"/>
    <n v="6.8"/>
    <n v="4.5675000000000097"/>
    <n v="383.30460000000085"/>
    <b v="0"/>
    <b v="1"/>
    <s v="Low Value"/>
    <s v="Value not found"/>
    <n v="16"/>
    <n v="2"/>
    <n v="2019"/>
    <m/>
    <x v="23"/>
    <m/>
    <n v="7"/>
    <s v="2019-7"/>
    <n v="6"/>
    <s v="Weekends"/>
    <d v="1900-01-06T00:00:00"/>
  </r>
  <r>
    <s v="135-13-8269"/>
    <x v="2"/>
    <s v="Mandalay"/>
    <x v="0"/>
    <x v="0"/>
    <x v="4"/>
    <n v="78.88"/>
    <n v="2"/>
    <n v="7.8879999999999999"/>
    <x v="621"/>
    <x v="53"/>
    <d v="1899-12-30T16:04:00"/>
    <x v="1"/>
    <n v="157.76"/>
    <n v="4.7619047620000003"/>
    <n v="7.8879999999999999"/>
    <n v="9.1"/>
    <n v="7.8880000000000052"/>
    <n v="661.96096000000045"/>
    <b v="0"/>
    <b v="1"/>
    <s v="High Value"/>
    <n v="7.8879999999999999"/>
    <n v="26"/>
    <n v="1"/>
    <n v="2019"/>
    <m/>
    <x v="23"/>
    <m/>
    <n v="4"/>
    <s v="2019-4"/>
    <n v="6"/>
    <s v="Weekends"/>
    <d v="1900-01-06T00:00:00"/>
  </r>
  <r>
    <s v="816-57-2053"/>
    <x v="0"/>
    <s v="Yangon"/>
    <x v="1"/>
    <x v="1"/>
    <x v="3"/>
    <n v="60.87"/>
    <n v="2"/>
    <n v="6.0869999999999997"/>
    <x v="622"/>
    <x v="11"/>
    <d v="1899-12-30T12:37:00"/>
    <x v="0"/>
    <n v="121.74"/>
    <n v="4.7619047620000003"/>
    <n v="6.0869999999999997"/>
    <n v="8.6999999999999993"/>
    <n v="6.0870000000000033"/>
    <n v="510.82104000000027"/>
    <b v="0"/>
    <b v="1"/>
    <s v="High Value"/>
    <n v="6.0869999999999997"/>
    <n v="9"/>
    <n v="3"/>
    <n v="2019"/>
    <m/>
    <x v="23"/>
    <m/>
    <n v="10"/>
    <s v="2019-10"/>
    <n v="6"/>
    <s v="Weekends"/>
    <d v="1900-01-06T00:00:00"/>
  </r>
  <r>
    <s v="628-90-8624"/>
    <x v="2"/>
    <s v="Mandalay"/>
    <x v="0"/>
    <x v="1"/>
    <x v="0"/>
    <n v="82.58"/>
    <n v="10"/>
    <n v="41.29"/>
    <x v="623"/>
    <x v="86"/>
    <d v="1899-12-30T14:41:00"/>
    <x v="1"/>
    <n v="825.8"/>
    <n v="4.7619047620000003"/>
    <n v="41.29"/>
    <n v="5"/>
    <n v="41.290000000000077"/>
    <n v="3465.0568000000067"/>
    <b v="0"/>
    <b v="1"/>
    <s v="Low Value"/>
    <s v="Value not found"/>
    <n v="14"/>
    <n v="3"/>
    <n v="2019"/>
    <m/>
    <x v="23"/>
    <m/>
    <n v="11"/>
    <s v="2019-11"/>
    <n v="4"/>
    <s v="Weekdays"/>
    <d v="1900-01-04T00:00:00"/>
  </r>
  <r>
    <s v="856-66-2701"/>
    <x v="0"/>
    <s v="Yangon"/>
    <x v="0"/>
    <x v="1"/>
    <x v="2"/>
    <n v="53.3"/>
    <n v="3"/>
    <n v="7.9950000000000001"/>
    <x v="624"/>
    <x v="25"/>
    <d v="1899-12-30T14:19:00"/>
    <x v="0"/>
    <n v="159.9"/>
    <n v="4.7619047620000003"/>
    <n v="7.9950000000000001"/>
    <n v="7.5"/>
    <n v="7.9950000000000045"/>
    <n v="670.94040000000041"/>
    <b v="0"/>
    <b v="1"/>
    <s v="High Value"/>
    <n v="5.33"/>
    <n v="25"/>
    <n v="1"/>
    <n v="2019"/>
    <m/>
    <x v="23"/>
    <m/>
    <n v="4"/>
    <s v="2019-4"/>
    <n v="5"/>
    <s v="Weekdays"/>
    <d v="1900-01-05T00:00:00"/>
  </r>
  <r>
    <s v="308-39-1707"/>
    <x v="0"/>
    <s v="Yangon"/>
    <x v="1"/>
    <x v="0"/>
    <x v="5"/>
    <n v="12.09"/>
    <n v="1"/>
    <n v="0.60450000000000004"/>
    <x v="625"/>
    <x v="53"/>
    <d v="1899-12-30T18:19:00"/>
    <x v="2"/>
    <n v="12.09"/>
    <n v="4.7619047620000003"/>
    <n v="0.60450000000000004"/>
    <n v="8.1999999999999993"/>
    <n v="0.60449999999999982"/>
    <n v="50.729639999999982"/>
    <b v="0"/>
    <b v="1"/>
    <s v="High Value"/>
    <n v="1.2090000000000001"/>
    <n v="26"/>
    <n v="1"/>
    <n v="2019"/>
    <m/>
    <x v="23"/>
    <m/>
    <n v="4"/>
    <s v="2019-4"/>
    <n v="6"/>
    <s v="Weekends"/>
    <d v="1900-01-06T00:00:00"/>
  </r>
  <r>
    <s v="149-61-1929"/>
    <x v="0"/>
    <s v="Yangon"/>
    <x v="1"/>
    <x v="1"/>
    <x v="3"/>
    <n v="64.19"/>
    <n v="10"/>
    <n v="32.094999999999999"/>
    <x v="626"/>
    <x v="64"/>
    <d v="1899-12-30T14:08:00"/>
    <x v="2"/>
    <n v="641.9"/>
    <n v="4.7619047620000003"/>
    <n v="32.094999999999999"/>
    <n v="6.7"/>
    <n v="32.095000000000027"/>
    <n v="2693.4124000000024"/>
    <b v="0"/>
    <b v="1"/>
    <s v="Low Value"/>
    <s v="Value not found"/>
    <n v="19"/>
    <n v="1"/>
    <n v="2019"/>
    <m/>
    <x v="23"/>
    <m/>
    <n v="3"/>
    <s v="2019-3"/>
    <n v="6"/>
    <s v="Weekends"/>
    <d v="1900-01-06T00:00:00"/>
  </r>
  <r>
    <s v="655-07-2265"/>
    <x v="0"/>
    <s v="Yangon"/>
    <x v="1"/>
    <x v="1"/>
    <x v="1"/>
    <n v="78.31"/>
    <n v="3"/>
    <n v="11.746499999999999"/>
    <x v="627"/>
    <x v="19"/>
    <d v="1899-12-30T16:38:00"/>
    <x v="0"/>
    <n v="234.93"/>
    <n v="4.7619047620000003"/>
    <n v="11.746499999999999"/>
    <n v="5.4"/>
    <n v="11.746499999999997"/>
    <n v="985.76627999999982"/>
    <b v="0"/>
    <b v="0"/>
    <s v="Low Value"/>
    <s v="Value not found"/>
    <n v="5"/>
    <n v="3"/>
    <n v="2019"/>
    <m/>
    <x v="23"/>
    <m/>
    <n v="10"/>
    <s v="2019-10"/>
    <n v="2"/>
    <s v="Weekdays"/>
    <d v="1900-01-02T00:00:00"/>
  </r>
  <r>
    <s v="589-02-8023"/>
    <x v="0"/>
    <s v="Yangon"/>
    <x v="0"/>
    <x v="1"/>
    <x v="4"/>
    <n v="83.77"/>
    <n v="2"/>
    <n v="8.3770000000000007"/>
    <x v="628"/>
    <x v="15"/>
    <d v="1899-12-30T10:54:00"/>
    <x v="2"/>
    <n v="167.54"/>
    <n v="4.7619047620000003"/>
    <n v="8.3770000000000007"/>
    <n v="7"/>
    <n v="8.3770000000000095"/>
    <n v="702.99784000000079"/>
    <b v="0"/>
    <b v="1"/>
    <s v="Low Value"/>
    <n v="8.3770000000000007"/>
    <n v="15"/>
    <n v="1"/>
    <n v="2019"/>
    <m/>
    <x v="23"/>
    <m/>
    <n v="3"/>
    <s v="2019-3"/>
    <n v="2"/>
    <s v="Weekdays"/>
    <d v="1900-01-02T00:00:00"/>
  </r>
  <r>
    <s v="420-04-7590"/>
    <x v="2"/>
    <s v="Mandalay"/>
    <x v="1"/>
    <x v="1"/>
    <x v="2"/>
    <n v="99.7"/>
    <n v="3"/>
    <n v="14.955"/>
    <x v="629"/>
    <x v="79"/>
    <d v="1899-12-30T11:29:00"/>
    <x v="0"/>
    <n v="299.10000000000002"/>
    <n v="4.7619047620000003"/>
    <n v="14.955"/>
    <n v="4.7"/>
    <n v="14.954999999999984"/>
    <n v="1255.0235999999986"/>
    <b v="0"/>
    <b v="0"/>
    <s v="Low Value"/>
    <s v="Value not found"/>
    <n v="18"/>
    <n v="3"/>
    <n v="2019"/>
    <m/>
    <x v="23"/>
    <m/>
    <n v="12"/>
    <s v="2019-12"/>
    <n v="1"/>
    <s v="Weekdays"/>
    <d v="1900-01-01T00:00:00"/>
  </r>
  <r>
    <s v="182-88-2763"/>
    <x v="2"/>
    <s v="Mandalay"/>
    <x v="0"/>
    <x v="1"/>
    <x v="4"/>
    <n v="79.91"/>
    <n v="3"/>
    <n v="11.986499999999999"/>
    <x v="630"/>
    <x v="80"/>
    <d v="1899-12-30T19:28:00"/>
    <x v="2"/>
    <n v="239.73"/>
    <n v="4.7619047620000003"/>
    <n v="11.986499999999999"/>
    <n v="5"/>
    <n v="11.986500000000007"/>
    <n v="1005.9070800000005"/>
    <b v="0"/>
    <b v="0"/>
    <s v="Low Value"/>
    <s v="Value not found"/>
    <n v="20"/>
    <n v="3"/>
    <n v="2019"/>
    <m/>
    <x v="23"/>
    <m/>
    <n v="12"/>
    <s v="2019-12"/>
    <n v="3"/>
    <s v="Weekdays"/>
    <d v="1900-01-03T00:00:00"/>
  </r>
  <r>
    <s v="188-55-0967"/>
    <x v="2"/>
    <s v="Mandalay"/>
    <x v="0"/>
    <x v="1"/>
    <x v="0"/>
    <n v="66.47"/>
    <n v="10"/>
    <n v="33.234999999999999"/>
    <x v="631"/>
    <x v="15"/>
    <d v="1899-12-30T15:01:00"/>
    <x v="2"/>
    <n v="664.7"/>
    <n v="4.7619047620000003"/>
    <n v="33.234999999999999"/>
    <n v="5"/>
    <n v="33.2349999999999"/>
    <n v="2789.0811999999914"/>
    <b v="0"/>
    <b v="1"/>
    <s v="Low Value"/>
    <s v="Value not found"/>
    <n v="15"/>
    <n v="1"/>
    <n v="2019"/>
    <m/>
    <x v="23"/>
    <m/>
    <n v="3"/>
    <s v="2019-3"/>
    <n v="2"/>
    <s v="Weekdays"/>
    <d v="1900-01-02T00:00:00"/>
  </r>
  <r>
    <s v="610-46-4100"/>
    <x v="0"/>
    <s v="Yangon"/>
    <x v="1"/>
    <x v="1"/>
    <x v="0"/>
    <n v="28.95"/>
    <n v="7"/>
    <n v="10.1325"/>
    <x v="632"/>
    <x v="2"/>
    <d v="1899-12-30T20:31:00"/>
    <x v="2"/>
    <n v="202.65"/>
    <n v="4.7619047620000003"/>
    <n v="10.1325"/>
    <n v="6"/>
    <n v="10.132499999999993"/>
    <n v="850.3193999999994"/>
    <b v="0"/>
    <b v="0"/>
    <s v="Low Value"/>
    <s v="Value not found"/>
    <n v="3"/>
    <n v="3"/>
    <n v="2019"/>
    <m/>
    <x v="23"/>
    <m/>
    <n v="9"/>
    <s v="2019-9"/>
    <n v="7"/>
    <s v="Weekends"/>
    <d v="1899-12-31T00:00:00"/>
  </r>
  <r>
    <s v="318-81-2368"/>
    <x v="1"/>
    <s v="Naypyitaw"/>
    <x v="1"/>
    <x v="0"/>
    <x v="1"/>
    <n v="46.2"/>
    <n v="1"/>
    <n v="2.31"/>
    <x v="633"/>
    <x v="35"/>
    <d v="1899-12-30T12:16:00"/>
    <x v="1"/>
    <n v="46.2"/>
    <n v="4.7619047620000003"/>
    <n v="2.31"/>
    <n v="6.3"/>
    <n v="2.3099999999999952"/>
    <n v="193.8551999999996"/>
    <b v="0"/>
    <b v="1"/>
    <s v="Low Value"/>
    <s v="Value not found"/>
    <n v="19"/>
    <n v="3"/>
    <n v="2019"/>
    <m/>
    <x v="23"/>
    <m/>
    <n v="12"/>
    <s v="2019-12"/>
    <n v="2"/>
    <s v="Weekdays"/>
    <d v="1900-01-02T00:00:00"/>
  </r>
  <r>
    <s v="364-33-8584"/>
    <x v="2"/>
    <s v="Mandalay"/>
    <x v="0"/>
    <x v="0"/>
    <x v="4"/>
    <n v="17.63"/>
    <n v="5"/>
    <n v="4.4074999999999998"/>
    <x v="634"/>
    <x v="1"/>
    <d v="1899-12-30T15:27:00"/>
    <x v="1"/>
    <n v="88.15"/>
    <n v="4.7619047620000003"/>
    <n v="4.4074999999999998"/>
    <n v="8.5"/>
    <n v="4.4074999999999989"/>
    <n v="369.87739999999991"/>
    <b v="0"/>
    <b v="1"/>
    <s v="High Value"/>
    <n v="1.7629999999999999"/>
    <n v="8"/>
    <n v="3"/>
    <n v="2019"/>
    <m/>
    <x v="23"/>
    <m/>
    <n v="10"/>
    <s v="2019-10"/>
    <n v="5"/>
    <s v="Weekdays"/>
    <d v="1900-01-05T00:00:00"/>
  </r>
  <r>
    <s v="665-63-9737"/>
    <x v="2"/>
    <s v="Mandalay"/>
    <x v="1"/>
    <x v="1"/>
    <x v="5"/>
    <n v="52.42"/>
    <n v="3"/>
    <n v="7.8630000000000004"/>
    <x v="635"/>
    <x v="33"/>
    <d v="1899-12-30T17:36:00"/>
    <x v="0"/>
    <n v="157.26"/>
    <n v="4.7619047620000003"/>
    <n v="7.8630000000000004"/>
    <n v="7.5"/>
    <n v="7.8629999999999995"/>
    <n v="659.86295999999993"/>
    <b v="0"/>
    <b v="1"/>
    <s v="High Value"/>
    <n v="5.2420000000000009"/>
    <n v="27"/>
    <n v="2"/>
    <n v="2019"/>
    <m/>
    <x v="23"/>
    <m/>
    <n v="9"/>
    <s v="2019-9"/>
    <n v="3"/>
    <s v="Weekdays"/>
    <d v="1900-01-03T00:00:00"/>
  </r>
  <r>
    <s v="695-09-5146"/>
    <x v="2"/>
    <s v="Mandalay"/>
    <x v="0"/>
    <x v="0"/>
    <x v="4"/>
    <n v="98.79"/>
    <n v="3"/>
    <n v="14.8185"/>
    <x v="636"/>
    <x v="55"/>
    <d v="1899-12-30T20:00:00"/>
    <x v="0"/>
    <n v="296.37"/>
    <n v="4.7619047620000003"/>
    <n v="14.8185"/>
    <n v="6.4"/>
    <n v="14.818499999999972"/>
    <n v="1243.5685199999978"/>
    <b v="0"/>
    <b v="1"/>
    <s v="Low Value"/>
    <s v="Value not found"/>
    <n v="23"/>
    <n v="2"/>
    <n v="2019"/>
    <m/>
    <x v="23"/>
    <m/>
    <n v="8"/>
    <s v="2019-8"/>
    <n v="6"/>
    <s v="Weekends"/>
    <d v="1900-01-06T00:00:00"/>
  </r>
  <r>
    <s v="155-45-3814"/>
    <x v="1"/>
    <s v="Naypyitaw"/>
    <x v="0"/>
    <x v="0"/>
    <x v="1"/>
    <n v="88.55"/>
    <n v="8"/>
    <n v="35.42"/>
    <x v="637"/>
    <x v="35"/>
    <d v="1899-12-30T15:29:00"/>
    <x v="0"/>
    <n v="708.4"/>
    <n v="4.7619047620000003"/>
    <n v="35.42"/>
    <n v="4.7"/>
    <n v="35.420000000000073"/>
    <n v="2972.4464000000062"/>
    <b v="0"/>
    <b v="1"/>
    <s v="Low Value"/>
    <s v="Value not found"/>
    <n v="19"/>
    <n v="3"/>
    <n v="2019"/>
    <m/>
    <x v="23"/>
    <m/>
    <n v="12"/>
    <s v="2019-12"/>
    <n v="2"/>
    <s v="Weekdays"/>
    <d v="1900-01-02T00:00:00"/>
  </r>
  <r>
    <s v="794-32-2436"/>
    <x v="2"/>
    <s v="Mandalay"/>
    <x v="0"/>
    <x v="1"/>
    <x v="1"/>
    <n v="55.67"/>
    <n v="2"/>
    <n v="5.5670000000000002"/>
    <x v="638"/>
    <x v="39"/>
    <d v="1899-12-30T15:08:00"/>
    <x v="0"/>
    <n v="111.34"/>
    <n v="4.7619047620000003"/>
    <n v="5.5670000000000002"/>
    <n v="6"/>
    <n v="5.5669999999999931"/>
    <n v="467.18263999999942"/>
    <b v="0"/>
    <b v="0"/>
    <s v="Low Value"/>
    <s v="Value not found"/>
    <n v="27"/>
    <n v="3"/>
    <n v="2019"/>
    <m/>
    <x v="23"/>
    <m/>
    <n v="13"/>
    <s v="2019-13"/>
    <n v="3"/>
    <s v="Weekdays"/>
    <d v="1900-01-03T00:00:00"/>
  </r>
  <r>
    <s v="131-15-8856"/>
    <x v="1"/>
    <s v="Naypyitaw"/>
    <x v="0"/>
    <x v="0"/>
    <x v="4"/>
    <n v="72.52"/>
    <n v="8"/>
    <n v="29.007999999999999"/>
    <x v="639"/>
    <x v="73"/>
    <d v="1899-12-30T19:26:00"/>
    <x v="2"/>
    <n v="580.16"/>
    <n v="4.7619047620000003"/>
    <n v="29.007999999999999"/>
    <n v="4"/>
    <n v="29.008000000000038"/>
    <n v="2434.3513600000033"/>
    <b v="0"/>
    <b v="0"/>
    <s v="Low Value"/>
    <s v="Value not found"/>
    <n v="30"/>
    <n v="3"/>
    <n v="2019"/>
    <m/>
    <x v="23"/>
    <m/>
    <n v="13"/>
    <s v="2019-13"/>
    <n v="6"/>
    <s v="Weekends"/>
    <d v="1900-01-06T00:00:00"/>
  </r>
  <r>
    <s v="273-84-2164"/>
    <x v="1"/>
    <s v="Naypyitaw"/>
    <x v="0"/>
    <x v="1"/>
    <x v="1"/>
    <n v="12.05"/>
    <n v="5"/>
    <n v="3.0125000000000002"/>
    <x v="640"/>
    <x v="69"/>
    <d v="1899-12-30T15:53:00"/>
    <x v="0"/>
    <n v="60.25"/>
    <n v="4.7619047620000003"/>
    <n v="3.0125000000000002"/>
    <n v="5.5"/>
    <n v="3.0125000000000028"/>
    <n v="252.80900000000025"/>
    <b v="0"/>
    <b v="0"/>
    <s v="Low Value"/>
    <s v="Value not found"/>
    <n v="16"/>
    <n v="2"/>
    <n v="2019"/>
    <m/>
    <x v="23"/>
    <m/>
    <n v="7"/>
    <s v="2019-7"/>
    <n v="6"/>
    <s v="Weekends"/>
    <d v="1900-01-06T00:00:00"/>
  </r>
  <r>
    <s v="706-36-6154"/>
    <x v="0"/>
    <s v="Yangon"/>
    <x v="0"/>
    <x v="1"/>
    <x v="2"/>
    <n v="19.36"/>
    <n v="9"/>
    <n v="8.7119999999999997"/>
    <x v="641"/>
    <x v="68"/>
    <d v="1899-12-30T18:43:00"/>
    <x v="0"/>
    <n v="174.24"/>
    <n v="4.7619047620000003"/>
    <n v="8.7119999999999997"/>
    <n v="8.6999999999999993"/>
    <n v="8.7119999999999891"/>
    <n v="731.11103999999909"/>
    <b v="1"/>
    <b v="1"/>
    <s v="High Value"/>
    <n v="1.9359999999999999"/>
    <n v="18"/>
    <n v="1"/>
    <n v="2019"/>
    <m/>
    <x v="23"/>
    <m/>
    <n v="3"/>
    <s v="2019-3"/>
    <n v="5"/>
    <s v="Weekdays"/>
    <d v="1900-01-05T00:00:00"/>
  </r>
  <r>
    <s v="778-89-7974"/>
    <x v="1"/>
    <s v="Naypyitaw"/>
    <x v="1"/>
    <x v="1"/>
    <x v="0"/>
    <n v="70.209999999999994"/>
    <n v="6"/>
    <n v="21.062999999999999"/>
    <x v="642"/>
    <x v="73"/>
    <d v="1899-12-30T14:58:00"/>
    <x v="1"/>
    <n v="421.26"/>
    <n v="4.7619047620000003"/>
    <n v="21.062999999999999"/>
    <n v="7.4"/>
    <n v="21.062999999999988"/>
    <n v="1767.6069599999989"/>
    <b v="0"/>
    <b v="1"/>
    <s v="High Value"/>
    <n v="7.0209999999999999"/>
    <n v="30"/>
    <n v="3"/>
    <n v="2019"/>
    <m/>
    <x v="23"/>
    <m/>
    <n v="13"/>
    <s v="2019-13"/>
    <n v="6"/>
    <s v="Weekends"/>
    <d v="1900-01-06T00:00:00"/>
  </r>
  <r>
    <s v="574-31-8277"/>
    <x v="2"/>
    <s v="Mandalay"/>
    <x v="0"/>
    <x v="1"/>
    <x v="5"/>
    <n v="33.630000000000003"/>
    <n v="1"/>
    <n v="1.6815"/>
    <x v="643"/>
    <x v="80"/>
    <d v="1899-12-30T19:55:00"/>
    <x v="1"/>
    <n v="33.630000000000003"/>
    <n v="4.7619047620000003"/>
    <n v="1.6815"/>
    <n v="5.6"/>
    <n v="1.6814999999999998"/>
    <n v="141.11147999999997"/>
    <b v="0"/>
    <b v="0"/>
    <s v="Low Value"/>
    <s v="Value not found"/>
    <n v="20"/>
    <n v="3"/>
    <n v="2019"/>
    <m/>
    <x v="23"/>
    <m/>
    <n v="12"/>
    <s v="2019-12"/>
    <n v="3"/>
    <s v="Weekdays"/>
    <d v="1900-01-03T00:00:00"/>
  </r>
  <r>
    <s v="859-71-0933"/>
    <x v="1"/>
    <s v="Naypyitaw"/>
    <x v="0"/>
    <x v="0"/>
    <x v="3"/>
    <n v="15.49"/>
    <n v="2"/>
    <n v="1.5489999999999999"/>
    <x v="644"/>
    <x v="65"/>
    <d v="1899-12-30T15:10:00"/>
    <x v="1"/>
    <n v="30.98"/>
    <n v="4.7619047620000003"/>
    <n v="1.5489999999999999"/>
    <n v="6.3"/>
    <n v="1.549000000000003"/>
    <n v="129.99208000000027"/>
    <b v="0"/>
    <b v="1"/>
    <s v="Low Value"/>
    <s v="Value not found"/>
    <n v="16"/>
    <n v="1"/>
    <n v="2019"/>
    <m/>
    <x v="23"/>
    <m/>
    <n v="3"/>
    <s v="2019-3"/>
    <n v="3"/>
    <s v="Weekdays"/>
    <d v="1900-01-03T00:00:00"/>
  </r>
  <r>
    <s v="740-11-5257"/>
    <x v="1"/>
    <s v="Naypyitaw"/>
    <x v="1"/>
    <x v="1"/>
    <x v="1"/>
    <n v="24.74"/>
    <n v="10"/>
    <n v="12.37"/>
    <x v="645"/>
    <x v="7"/>
    <d v="1899-12-30T16:44:00"/>
    <x v="1"/>
    <n v="247.4"/>
    <n v="4.7619047620000003"/>
    <n v="12.37"/>
    <n v="7.1"/>
    <n v="12.369999999999976"/>
    <n v="1038.090399999998"/>
    <b v="0"/>
    <b v="1"/>
    <s v="Low Value"/>
    <n v="2.4740000000000002"/>
    <n v="24"/>
    <n v="2"/>
    <n v="2019"/>
    <m/>
    <x v="23"/>
    <m/>
    <n v="8"/>
    <s v="2019-8"/>
    <n v="7"/>
    <s v="Weekends"/>
    <d v="1899-12-31T00:00:00"/>
  </r>
  <r>
    <s v="369-82-2676"/>
    <x v="2"/>
    <s v="Mandalay"/>
    <x v="1"/>
    <x v="1"/>
    <x v="1"/>
    <n v="75.66"/>
    <n v="5"/>
    <n v="18.914999999999999"/>
    <x v="646"/>
    <x v="15"/>
    <d v="1899-12-30T18:22:00"/>
    <x v="0"/>
    <n v="378.3"/>
    <n v="4.7619047620000003"/>
    <n v="18.914999999999999"/>
    <n v="7.8"/>
    <n v="18.914999999999964"/>
    <n v="1587.3467999999971"/>
    <b v="0"/>
    <b v="1"/>
    <s v="High Value"/>
    <n v="7.5659999999999998"/>
    <n v="15"/>
    <n v="1"/>
    <n v="2019"/>
    <m/>
    <x v="23"/>
    <m/>
    <n v="3"/>
    <s v="2019-3"/>
    <n v="2"/>
    <s v="Weekdays"/>
    <d v="1900-01-02T00:00:00"/>
  </r>
  <r>
    <s v="563-47-4072"/>
    <x v="2"/>
    <s v="Mandalay"/>
    <x v="1"/>
    <x v="0"/>
    <x v="0"/>
    <n v="55.81"/>
    <n v="6"/>
    <n v="16.742999999999999"/>
    <x v="647"/>
    <x v="49"/>
    <d v="1899-12-30T11:52:00"/>
    <x v="1"/>
    <n v="334.86"/>
    <n v="4.7619047620000003"/>
    <n v="16.742999999999999"/>
    <n v="9.9"/>
    <n v="16.742999999999995"/>
    <n v="1405.0725599999996"/>
    <b v="0"/>
    <b v="1"/>
    <s v="High Value"/>
    <n v="5.5810000000000004"/>
    <n v="22"/>
    <n v="1"/>
    <n v="2019"/>
    <m/>
    <x v="23"/>
    <m/>
    <n v="4"/>
    <s v="2019-4"/>
    <n v="2"/>
    <s v="Weekdays"/>
    <d v="1900-01-02T00:00:00"/>
  </r>
  <r>
    <s v="742-04-5161"/>
    <x v="0"/>
    <s v="Yangon"/>
    <x v="0"/>
    <x v="1"/>
    <x v="2"/>
    <n v="72.78"/>
    <n v="10"/>
    <n v="36.39"/>
    <x v="648"/>
    <x v="36"/>
    <d v="1899-12-30T17:24:00"/>
    <x v="1"/>
    <n v="727.8"/>
    <n v="4.7619047620000003"/>
    <n v="36.39"/>
    <n v="7.3"/>
    <n v="36.3900000000001"/>
    <n v="3053.8488000000084"/>
    <b v="1"/>
    <b v="1"/>
    <s v="Low Value"/>
    <n v="7.2780000000000005"/>
    <n v="3"/>
    <n v="2"/>
    <n v="2019"/>
    <m/>
    <x v="23"/>
    <m/>
    <n v="5"/>
    <s v="2019-5"/>
    <n v="7"/>
    <s v="Weekends"/>
    <d v="1899-12-31T00:00:00"/>
  </r>
  <r>
    <s v="149-15-7606"/>
    <x v="2"/>
    <s v="Mandalay"/>
    <x v="0"/>
    <x v="1"/>
    <x v="3"/>
    <n v="37.32"/>
    <n v="9"/>
    <n v="16.794"/>
    <x v="649"/>
    <x v="43"/>
    <d v="1899-12-30T15:31:00"/>
    <x v="0"/>
    <n v="335.88"/>
    <n v="4.7619047620000003"/>
    <n v="16.794"/>
    <n v="5.0999999999999996"/>
    <n v="16.793999999999983"/>
    <n v="1409.3524799999986"/>
    <b v="0"/>
    <b v="0"/>
    <s v="Low Value"/>
    <s v="Value not found"/>
    <n v="6"/>
    <n v="3"/>
    <n v="2019"/>
    <m/>
    <x v="23"/>
    <m/>
    <n v="10"/>
    <s v="2019-10"/>
    <n v="3"/>
    <s v="Weekdays"/>
    <d v="1900-01-03T00:00:00"/>
  </r>
  <r>
    <s v="133-77-3154"/>
    <x v="2"/>
    <s v="Mandalay"/>
    <x v="0"/>
    <x v="1"/>
    <x v="5"/>
    <n v="60.18"/>
    <n v="4"/>
    <n v="12.036"/>
    <x v="650"/>
    <x v="69"/>
    <d v="1899-12-30T18:04:00"/>
    <x v="2"/>
    <n v="240.72"/>
    <n v="4.7619047620000003"/>
    <n v="12.036"/>
    <n v="9.4"/>
    <n v="12.036000000000001"/>
    <n v="1010.0611200000002"/>
    <b v="0"/>
    <b v="1"/>
    <s v="High Value"/>
    <n v="6.0180000000000007"/>
    <n v="16"/>
    <n v="2"/>
    <n v="2019"/>
    <m/>
    <x v="23"/>
    <m/>
    <n v="7"/>
    <s v="2019-7"/>
    <n v="6"/>
    <s v="Weekends"/>
    <d v="1900-01-06T00:00:00"/>
  </r>
  <r>
    <s v="169-52-4504"/>
    <x v="0"/>
    <s v="Yangon"/>
    <x v="1"/>
    <x v="0"/>
    <x v="1"/>
    <n v="15.69"/>
    <n v="3"/>
    <n v="2.3534999999999999"/>
    <x v="651"/>
    <x v="86"/>
    <d v="1899-12-30T14:13:00"/>
    <x v="2"/>
    <n v="47.07"/>
    <n v="4.7619047620000003"/>
    <n v="2.3534999999999999"/>
    <n v="5.8"/>
    <n v="2.3534999999999968"/>
    <n v="197.50571999999974"/>
    <b v="0"/>
    <b v="0"/>
    <s v="Low Value"/>
    <s v="Value not found"/>
    <n v="14"/>
    <n v="3"/>
    <n v="2019"/>
    <m/>
    <x v="23"/>
    <m/>
    <n v="11"/>
    <s v="2019-11"/>
    <n v="4"/>
    <s v="Weekdays"/>
    <d v="1900-01-04T00:00:00"/>
  </r>
  <r>
    <s v="250-81-7186"/>
    <x v="1"/>
    <s v="Naypyitaw"/>
    <x v="1"/>
    <x v="0"/>
    <x v="1"/>
    <n v="99.69"/>
    <n v="1"/>
    <n v="4.9844999999999997"/>
    <x v="652"/>
    <x v="33"/>
    <d v="1899-12-30T10:23:00"/>
    <x v="2"/>
    <n v="99.69"/>
    <n v="4.7619047620000003"/>
    <n v="4.9844999999999997"/>
    <n v="8"/>
    <n v="4.984499999999997"/>
    <n v="418.29923999999977"/>
    <b v="0"/>
    <b v="1"/>
    <s v="High Value"/>
    <n v="9.9690000000000012"/>
    <n v="27"/>
    <n v="2"/>
    <n v="2019"/>
    <m/>
    <x v="23"/>
    <m/>
    <n v="9"/>
    <s v="2019-9"/>
    <n v="3"/>
    <s v="Weekdays"/>
    <d v="1900-01-03T00:00:00"/>
  </r>
  <r>
    <s v="562-12-5430"/>
    <x v="0"/>
    <s v="Yangon"/>
    <x v="0"/>
    <x v="0"/>
    <x v="5"/>
    <n v="88.15"/>
    <n v="3"/>
    <n v="13.2225"/>
    <x v="653"/>
    <x v="68"/>
    <d v="1899-12-30T10:11:00"/>
    <x v="0"/>
    <n v="264.45"/>
    <n v="4.7619047620000003"/>
    <n v="13.2225"/>
    <n v="7.9"/>
    <n v="13.222500000000025"/>
    <n v="1109.6322000000021"/>
    <b v="0"/>
    <b v="1"/>
    <s v="High Value"/>
    <n v="8.8150000000000013"/>
    <n v="18"/>
    <n v="1"/>
    <n v="2019"/>
    <m/>
    <x v="23"/>
    <m/>
    <n v="3"/>
    <s v="2019-3"/>
    <n v="5"/>
    <s v="Weekdays"/>
    <d v="1900-01-05T00:00:00"/>
  </r>
  <r>
    <s v="816-72-8853"/>
    <x v="0"/>
    <s v="Yangon"/>
    <x v="0"/>
    <x v="0"/>
    <x v="3"/>
    <n v="27.93"/>
    <n v="5"/>
    <n v="6.9824999999999999"/>
    <x v="654"/>
    <x v="71"/>
    <d v="1899-12-30T15:48:00"/>
    <x v="1"/>
    <n v="139.65"/>
    <n v="4.7619047620000003"/>
    <n v="6.9824999999999999"/>
    <n v="5.9"/>
    <n v="6.9824999999999875"/>
    <n v="585.97139999999899"/>
    <b v="0"/>
    <b v="0"/>
    <s v="Low Value"/>
    <s v="Value not found"/>
    <n v="29"/>
    <n v="1"/>
    <n v="2019"/>
    <m/>
    <x v="23"/>
    <m/>
    <n v="5"/>
    <s v="2019-5"/>
    <n v="2"/>
    <s v="Weekdays"/>
    <d v="1900-01-02T00:00:00"/>
  </r>
  <r>
    <s v="491-38-3499"/>
    <x v="0"/>
    <s v="Yangon"/>
    <x v="0"/>
    <x v="1"/>
    <x v="5"/>
    <n v="55.45"/>
    <n v="1"/>
    <n v="2.7725"/>
    <x v="655"/>
    <x v="84"/>
    <d v="1899-12-30T17:46:00"/>
    <x v="2"/>
    <n v="55.45"/>
    <n v="4.7619047620000003"/>
    <n v="2.7725"/>
    <n v="4.9000000000000004"/>
    <n v="2.7724999999999937"/>
    <n v="232.66819999999947"/>
    <b v="0"/>
    <b v="0"/>
    <s v="Low Value"/>
    <s v="Value not found"/>
    <n v="26"/>
    <n v="2"/>
    <n v="2019"/>
    <m/>
    <x v="23"/>
    <m/>
    <n v="9"/>
    <s v="2019-9"/>
    <n v="2"/>
    <s v="Weekdays"/>
    <d v="1900-01-02T00:00:00"/>
  </r>
  <r>
    <s v="322-02-2271"/>
    <x v="2"/>
    <s v="Mandalay"/>
    <x v="1"/>
    <x v="0"/>
    <x v="3"/>
    <n v="42.97"/>
    <n v="3"/>
    <n v="6.4455"/>
    <x v="656"/>
    <x v="36"/>
    <d v="1899-12-30T11:46:00"/>
    <x v="1"/>
    <n v="128.91"/>
    <n v="4.7619047620000003"/>
    <n v="6.4455"/>
    <n v="9.3000000000000007"/>
    <n v="6.4455000000000098"/>
    <n v="540.90636000000086"/>
    <b v="0"/>
    <b v="1"/>
    <s v="High Value"/>
    <n v="4.2969999999999997"/>
    <n v="3"/>
    <n v="2"/>
    <n v="2019"/>
    <m/>
    <x v="23"/>
    <m/>
    <n v="5"/>
    <s v="2019-5"/>
    <n v="7"/>
    <s v="Weekends"/>
    <d v="1899-12-31T00:00:00"/>
  </r>
  <r>
    <s v="842-29-4695"/>
    <x v="1"/>
    <s v="Naypyitaw"/>
    <x v="0"/>
    <x v="1"/>
    <x v="3"/>
    <n v="17.14"/>
    <n v="7"/>
    <n v="5.9989999999999997"/>
    <x v="657"/>
    <x v="65"/>
    <d v="1899-12-30T12:07:00"/>
    <x v="2"/>
    <n v="119.98"/>
    <n v="4.7619047620000003"/>
    <n v="5.9989999999999997"/>
    <n v="7.9"/>
    <n v="5.9989999999999952"/>
    <n v="503.43607999999961"/>
    <b v="0"/>
    <b v="1"/>
    <s v="High Value"/>
    <n v="1.7140000000000002"/>
    <n v="16"/>
    <n v="1"/>
    <n v="2019"/>
    <m/>
    <x v="23"/>
    <m/>
    <n v="3"/>
    <s v="2019-3"/>
    <n v="3"/>
    <s v="Weekdays"/>
    <d v="1900-01-03T00:00:00"/>
  </r>
  <r>
    <s v="725-67-2480"/>
    <x v="2"/>
    <s v="Mandalay"/>
    <x v="0"/>
    <x v="0"/>
    <x v="5"/>
    <n v="58.75"/>
    <n v="6"/>
    <n v="17.625"/>
    <x v="658"/>
    <x v="62"/>
    <d v="1899-12-30T18:14:00"/>
    <x v="2"/>
    <n v="352.5"/>
    <n v="4.7619047620000003"/>
    <n v="17.625"/>
    <n v="5.9"/>
    <n v="17.625"/>
    <n v="1479.09"/>
    <b v="0"/>
    <b v="0"/>
    <s v="Low Value"/>
    <s v="Value not found"/>
    <n v="24"/>
    <n v="3"/>
    <n v="2019"/>
    <m/>
    <x v="23"/>
    <m/>
    <n v="12"/>
    <s v="2019-12"/>
    <n v="7"/>
    <s v="Weekends"/>
    <d v="1899-12-31T00:00:00"/>
  </r>
  <r>
    <s v="641-51-2661"/>
    <x v="1"/>
    <s v="Naypyitaw"/>
    <x v="0"/>
    <x v="0"/>
    <x v="4"/>
    <n v="87.1"/>
    <n v="10"/>
    <n v="43.55"/>
    <x v="659"/>
    <x v="12"/>
    <d v="1899-12-30T14:45:00"/>
    <x v="2"/>
    <n v="871"/>
    <n v="4.7619047620000003"/>
    <n v="43.55"/>
    <n v="9.9"/>
    <n v="43.549999999999955"/>
    <n v="3654.7159999999963"/>
    <b v="1"/>
    <b v="1"/>
    <s v="High Value"/>
    <n v="8.7099999999999991"/>
    <n v="12"/>
    <n v="2"/>
    <n v="2019"/>
    <m/>
    <x v="23"/>
    <m/>
    <n v="7"/>
    <s v="2019-7"/>
    <n v="2"/>
    <s v="Weekdays"/>
    <d v="1900-01-02T00:00:00"/>
  </r>
  <r>
    <s v="714-02-3114"/>
    <x v="1"/>
    <s v="Naypyitaw"/>
    <x v="1"/>
    <x v="0"/>
    <x v="3"/>
    <n v="98.8"/>
    <n v="2"/>
    <n v="9.8800000000000008"/>
    <x v="660"/>
    <x v="81"/>
    <d v="1899-12-30T11:39:00"/>
    <x v="1"/>
    <n v="197.6"/>
    <n v="4.7619047620000003"/>
    <n v="9.8800000000000008"/>
    <n v="7.7"/>
    <n v="9.8799999999999955"/>
    <n v="829.12959999999964"/>
    <b v="0"/>
    <b v="1"/>
    <s v="High Value"/>
    <n v="9.8800000000000008"/>
    <n v="21"/>
    <n v="2"/>
    <n v="2019"/>
    <m/>
    <x v="23"/>
    <m/>
    <n v="8"/>
    <s v="2019-8"/>
    <n v="4"/>
    <s v="Weekdays"/>
    <d v="1900-01-04T00:00:00"/>
  </r>
  <r>
    <s v="518-17-2983"/>
    <x v="0"/>
    <s v="Yangon"/>
    <x v="1"/>
    <x v="0"/>
    <x v="5"/>
    <n v="48.63"/>
    <n v="4"/>
    <n v="9.7260000000000009"/>
    <x v="661"/>
    <x v="87"/>
    <d v="1899-12-30T15:44:00"/>
    <x v="0"/>
    <n v="194.52"/>
    <n v="4.7619047620000003"/>
    <n v="9.7260000000000009"/>
    <n v="7.6"/>
    <n v="9.7259999999999991"/>
    <n v="816.20591999999999"/>
    <b v="0"/>
    <b v="1"/>
    <s v="High Value"/>
    <n v="4.8630000000000004"/>
    <n v="4"/>
    <n v="2"/>
    <n v="2019"/>
    <m/>
    <x v="23"/>
    <m/>
    <n v="6"/>
    <s v="2019-6"/>
    <n v="1"/>
    <s v="Weekdays"/>
    <d v="1900-01-01T00:00:00"/>
  </r>
  <r>
    <s v="779-42-2410"/>
    <x v="2"/>
    <s v="Mandalay"/>
    <x v="0"/>
    <x v="1"/>
    <x v="4"/>
    <n v="57.74"/>
    <n v="3"/>
    <n v="8.6609999999999996"/>
    <x v="662"/>
    <x v="9"/>
    <d v="1899-12-30T13:06:00"/>
    <x v="0"/>
    <n v="173.22"/>
    <n v="4.7619047620000003"/>
    <n v="8.6609999999999996"/>
    <n v="7.7"/>
    <n v="8.6610000000000014"/>
    <n v="726.83112000000017"/>
    <b v="0"/>
    <b v="1"/>
    <s v="High Value"/>
    <n v="5.7740000000000009"/>
    <n v="20"/>
    <n v="2"/>
    <n v="2019"/>
    <m/>
    <x v="23"/>
    <m/>
    <n v="8"/>
    <s v="2019-8"/>
    <n v="3"/>
    <s v="Weekdays"/>
    <d v="1900-01-03T00:00:00"/>
  </r>
  <r>
    <s v="190-14-3147"/>
    <x v="2"/>
    <s v="Mandalay"/>
    <x v="1"/>
    <x v="0"/>
    <x v="0"/>
    <n v="17.97"/>
    <n v="4"/>
    <n v="3.5939999999999999"/>
    <x v="663"/>
    <x v="55"/>
    <d v="1899-12-30T20:43:00"/>
    <x v="0"/>
    <n v="71.88"/>
    <n v="4.7619047620000003"/>
    <n v="3.5939999999999999"/>
    <n v="6.4"/>
    <n v="3.5940000000000083"/>
    <n v="301.60848000000072"/>
    <b v="0"/>
    <b v="1"/>
    <s v="Low Value"/>
    <s v="Value not found"/>
    <n v="23"/>
    <n v="2"/>
    <n v="2019"/>
    <m/>
    <x v="23"/>
    <m/>
    <n v="8"/>
    <s v="2019-8"/>
    <n v="6"/>
    <s v="Weekends"/>
    <d v="1900-01-06T00:00:00"/>
  </r>
  <r>
    <s v="408-66-6712"/>
    <x v="1"/>
    <s v="Naypyitaw"/>
    <x v="0"/>
    <x v="0"/>
    <x v="0"/>
    <n v="47.71"/>
    <n v="6"/>
    <n v="14.313000000000001"/>
    <x v="664"/>
    <x v="69"/>
    <d v="1899-12-30T14:19:00"/>
    <x v="0"/>
    <n v="286.26"/>
    <n v="4.7619047620000003"/>
    <n v="14.313000000000001"/>
    <n v="4.4000000000000004"/>
    <n v="14.312999999999988"/>
    <n v="1201.1469599999991"/>
    <b v="0"/>
    <b v="0"/>
    <s v="Low Value"/>
    <s v="Value not found"/>
    <n v="16"/>
    <n v="2"/>
    <n v="2019"/>
    <m/>
    <x v="23"/>
    <m/>
    <n v="7"/>
    <s v="2019-7"/>
    <n v="6"/>
    <s v="Weekends"/>
    <d v="1900-01-06T00:00:00"/>
  </r>
  <r>
    <s v="679-22-6530"/>
    <x v="2"/>
    <s v="Mandalay"/>
    <x v="1"/>
    <x v="0"/>
    <x v="3"/>
    <n v="40.619999999999997"/>
    <n v="2"/>
    <n v="4.0620000000000003"/>
    <x v="665"/>
    <x v="29"/>
    <d v="1899-12-30T10:01:00"/>
    <x v="2"/>
    <n v="81.239999999999995"/>
    <n v="4.7619047620000003"/>
    <n v="4.0620000000000003"/>
    <n v="4.0999999999999996"/>
    <n v="4.0620000000000118"/>
    <n v="340.88304000000102"/>
    <b v="0"/>
    <b v="0"/>
    <s v="Low Value"/>
    <s v="Value not found"/>
    <n v="17"/>
    <n v="1"/>
    <n v="2019"/>
    <m/>
    <x v="23"/>
    <m/>
    <n v="3"/>
    <s v="2019-3"/>
    <n v="4"/>
    <s v="Weekdays"/>
    <d v="1900-01-04T00:00:00"/>
  </r>
  <r>
    <s v="588-47-8641"/>
    <x v="0"/>
    <s v="Yangon"/>
    <x v="0"/>
    <x v="1"/>
    <x v="5"/>
    <n v="56.04"/>
    <n v="10"/>
    <n v="28.02"/>
    <x v="666"/>
    <x v="78"/>
    <d v="1899-12-30T19:30:00"/>
    <x v="0"/>
    <n v="560.4"/>
    <n v="4.7619047620000003"/>
    <n v="28.02"/>
    <n v="4.4000000000000004"/>
    <n v="28.019999999999982"/>
    <n v="2351.4383999999986"/>
    <b v="0"/>
    <b v="0"/>
    <s v="Low Value"/>
    <s v="Value not found"/>
    <n v="14"/>
    <n v="1"/>
    <n v="2019"/>
    <m/>
    <x v="23"/>
    <m/>
    <n v="3"/>
    <s v="2019-3"/>
    <n v="1"/>
    <s v="Weekdays"/>
    <d v="1900-01-01T00:00:00"/>
  </r>
  <r>
    <s v="642-61-4706"/>
    <x v="2"/>
    <s v="Mandalay"/>
    <x v="0"/>
    <x v="1"/>
    <x v="4"/>
    <n v="93.4"/>
    <n v="2"/>
    <n v="9.34"/>
    <x v="667"/>
    <x v="73"/>
    <d v="1899-12-30T16:34:00"/>
    <x v="1"/>
    <n v="186.8"/>
    <n v="4.7619047620000003"/>
    <n v="9.34"/>
    <n v="5.5"/>
    <n v="9.339999999999975"/>
    <n v="783.81279999999788"/>
    <b v="0"/>
    <b v="0"/>
    <s v="Low Value"/>
    <s v="Value not found"/>
    <n v="30"/>
    <n v="3"/>
    <n v="2019"/>
    <m/>
    <x v="23"/>
    <m/>
    <n v="13"/>
    <s v="2019-13"/>
    <n v="6"/>
    <s v="Weekends"/>
    <d v="1900-01-06T00:00:00"/>
  </r>
  <r>
    <s v="576-31-4774"/>
    <x v="2"/>
    <s v="Mandalay"/>
    <x v="1"/>
    <x v="0"/>
    <x v="0"/>
    <n v="73.41"/>
    <n v="3"/>
    <n v="11.0115"/>
    <x v="668"/>
    <x v="22"/>
    <d v="1899-12-30T13:10:00"/>
    <x v="0"/>
    <n v="220.23"/>
    <n v="4.7619047620000003"/>
    <n v="11.0115"/>
    <n v="4"/>
    <n v="11.011500000000012"/>
    <n v="924.08508000000108"/>
    <b v="0"/>
    <b v="0"/>
    <s v="Low Value"/>
    <s v="Value not found"/>
    <n v="2"/>
    <n v="3"/>
    <n v="2019"/>
    <m/>
    <x v="23"/>
    <m/>
    <n v="9"/>
    <s v="2019-9"/>
    <n v="6"/>
    <s v="Weekends"/>
    <d v="1900-01-06T00:00:00"/>
  </r>
  <r>
    <s v="556-41-6224"/>
    <x v="1"/>
    <s v="Naypyitaw"/>
    <x v="1"/>
    <x v="1"/>
    <x v="0"/>
    <n v="33.64"/>
    <n v="8"/>
    <n v="13.456"/>
    <x v="669"/>
    <x v="42"/>
    <d v="1899-12-30T17:10:00"/>
    <x v="2"/>
    <n v="269.12"/>
    <n v="4.7619047620000003"/>
    <n v="13.456"/>
    <n v="9.3000000000000007"/>
    <n v="13.456000000000017"/>
    <n v="1129.2275200000015"/>
    <b v="1"/>
    <b v="1"/>
    <s v="High Value"/>
    <n v="3.3640000000000003"/>
    <n v="15"/>
    <n v="2"/>
    <n v="2019"/>
    <m/>
    <x v="23"/>
    <m/>
    <n v="7"/>
    <s v="2019-7"/>
    <n v="5"/>
    <s v="Weekdays"/>
    <d v="1900-01-05T00:00:00"/>
  </r>
  <r>
    <s v="811-03-8790"/>
    <x v="0"/>
    <s v="Yangon"/>
    <x v="1"/>
    <x v="0"/>
    <x v="1"/>
    <n v="45.48"/>
    <n v="10"/>
    <n v="22.74"/>
    <x v="670"/>
    <x v="59"/>
    <d v="1899-12-30T10:22:00"/>
    <x v="2"/>
    <n v="454.8"/>
    <n v="4.7619047620000003"/>
    <n v="22.74"/>
    <n v="4.8"/>
    <n v="22.740000000000009"/>
    <n v="1908.3408000000009"/>
    <b v="0"/>
    <b v="0"/>
    <s v="Low Value"/>
    <s v="Value not found"/>
    <n v="1"/>
    <n v="3"/>
    <n v="2019"/>
    <m/>
    <x v="23"/>
    <m/>
    <n v="9"/>
    <s v="2019-9"/>
    <n v="5"/>
    <s v="Weekdays"/>
    <d v="1900-01-05T00:00:00"/>
  </r>
  <r>
    <s v="242-11-3142"/>
    <x v="2"/>
    <s v="Mandalay"/>
    <x v="0"/>
    <x v="1"/>
    <x v="5"/>
    <n v="83.77"/>
    <n v="2"/>
    <n v="8.3770000000000007"/>
    <x v="628"/>
    <x v="7"/>
    <d v="1899-12-30T19:57:00"/>
    <x v="1"/>
    <n v="167.54"/>
    <n v="4.7619047620000003"/>
    <n v="8.3770000000000007"/>
    <n v="4.5999999999999996"/>
    <n v="8.3770000000000095"/>
    <n v="702.99784000000079"/>
    <b v="0"/>
    <b v="0"/>
    <s v="Low Value"/>
    <s v="Value not found"/>
    <n v="24"/>
    <n v="2"/>
    <n v="2019"/>
    <m/>
    <x v="23"/>
    <m/>
    <n v="8"/>
    <s v="2019-8"/>
    <n v="7"/>
    <s v="Weekends"/>
    <d v="1899-12-31T00:00:00"/>
  </r>
  <r>
    <s v="752-23-3760"/>
    <x v="2"/>
    <s v="Mandalay"/>
    <x v="0"/>
    <x v="0"/>
    <x v="3"/>
    <n v="64.08"/>
    <n v="7"/>
    <n v="22.428000000000001"/>
    <x v="671"/>
    <x v="88"/>
    <d v="1899-12-30T19:29:00"/>
    <x v="2"/>
    <n v="448.56"/>
    <n v="4.7619047620000003"/>
    <n v="22.428000000000001"/>
    <n v="7.3"/>
    <n v="22.427999999999997"/>
    <n v="1882.1577599999998"/>
    <b v="0"/>
    <b v="1"/>
    <s v="Low Value"/>
    <n v="6.4080000000000004"/>
    <n v="19"/>
    <n v="2"/>
    <n v="2019"/>
    <m/>
    <x v="23"/>
    <m/>
    <n v="8"/>
    <s v="2019-8"/>
    <n v="2"/>
    <s v="Weekdays"/>
    <d v="1900-01-02T00:00:00"/>
  </r>
  <r>
    <s v="274-05-5470"/>
    <x v="0"/>
    <s v="Yangon"/>
    <x v="0"/>
    <x v="0"/>
    <x v="4"/>
    <n v="73.47"/>
    <n v="4"/>
    <n v="14.694000000000001"/>
    <x v="672"/>
    <x v="55"/>
    <d v="1899-12-30T18:30:00"/>
    <x v="1"/>
    <n v="293.88"/>
    <n v="4.7619047620000003"/>
    <n v="14.694000000000001"/>
    <n v="6"/>
    <n v="14.694000000000017"/>
    <n v="1233.1204800000014"/>
    <b v="0"/>
    <b v="0"/>
    <s v="Low Value"/>
    <s v="Value not found"/>
    <n v="23"/>
    <n v="2"/>
    <n v="2019"/>
    <m/>
    <x v="23"/>
    <m/>
    <n v="8"/>
    <s v="2019-8"/>
    <n v="6"/>
    <s v="Weekends"/>
    <d v="1900-01-06T00:00:00"/>
  </r>
  <r>
    <s v="648-94-3045"/>
    <x v="1"/>
    <s v="Naypyitaw"/>
    <x v="1"/>
    <x v="1"/>
    <x v="0"/>
    <n v="58.95"/>
    <n v="10"/>
    <n v="29.475000000000001"/>
    <x v="673"/>
    <x v="13"/>
    <d v="1899-12-30T14:27:00"/>
    <x v="0"/>
    <n v="589.5"/>
    <n v="4.7619047620000003"/>
    <n v="29.475000000000001"/>
    <n v="8.1"/>
    <n v="29.475000000000023"/>
    <n v="2473.5420000000017"/>
    <b v="1"/>
    <b v="1"/>
    <s v="High Value"/>
    <n v="5.8950000000000005"/>
    <n v="7"/>
    <n v="2"/>
    <n v="2019"/>
    <m/>
    <x v="23"/>
    <m/>
    <n v="6"/>
    <s v="2019-6"/>
    <n v="4"/>
    <s v="Weekdays"/>
    <d v="1900-01-04T00:00:00"/>
  </r>
  <r>
    <s v="130-67-4723"/>
    <x v="0"/>
    <s v="Yangon"/>
    <x v="0"/>
    <x v="1"/>
    <x v="4"/>
    <n v="48.5"/>
    <n v="6"/>
    <n v="14.55"/>
    <x v="674"/>
    <x v="83"/>
    <d v="1899-12-30T13:57:00"/>
    <x v="0"/>
    <n v="291"/>
    <n v="4.7619047620000003"/>
    <n v="14.55"/>
    <n v="9.4"/>
    <n v="14.550000000000011"/>
    <n v="1221.036000000001"/>
    <b v="0"/>
    <b v="1"/>
    <s v="High Value"/>
    <n v="4.8500000000000005"/>
    <n v="11"/>
    <n v="1"/>
    <n v="2019"/>
    <m/>
    <x v="23"/>
    <m/>
    <n v="2"/>
    <s v="2019-2"/>
    <n v="5"/>
    <s v="Weekdays"/>
    <d v="1900-01-05T00:00:00"/>
  </r>
  <r>
    <s v="528-87-5606"/>
    <x v="2"/>
    <s v="Mandalay"/>
    <x v="0"/>
    <x v="0"/>
    <x v="1"/>
    <n v="39.479999999999997"/>
    <n v="1"/>
    <n v="1.974"/>
    <x v="675"/>
    <x v="12"/>
    <d v="1899-12-30T19:43:00"/>
    <x v="1"/>
    <n v="39.479999999999997"/>
    <n v="4.7619047620000003"/>
    <n v="1.974"/>
    <n v="6.5"/>
    <n v="1.9740000000000038"/>
    <n v="165.65808000000033"/>
    <b v="0"/>
    <b v="1"/>
    <s v="Low Value"/>
    <s v="Value not found"/>
    <n v="12"/>
    <n v="2"/>
    <n v="2019"/>
    <m/>
    <x v="23"/>
    <m/>
    <n v="7"/>
    <s v="2019-7"/>
    <n v="2"/>
    <s v="Weekdays"/>
    <d v="1900-01-02T00:00:00"/>
  </r>
  <r>
    <s v="320-85-2052"/>
    <x v="2"/>
    <s v="Mandalay"/>
    <x v="1"/>
    <x v="0"/>
    <x v="3"/>
    <n v="34.81"/>
    <n v="1"/>
    <n v="1.7404999999999999"/>
    <x v="676"/>
    <x v="78"/>
    <d v="1899-12-30T10:11:00"/>
    <x v="2"/>
    <n v="34.81"/>
    <n v="4.7619047620000003"/>
    <n v="1.7404999999999999"/>
    <n v="7"/>
    <n v="1.7404999999999973"/>
    <n v="146.06275999999977"/>
    <b v="0"/>
    <b v="1"/>
    <s v="Low Value"/>
    <n v="3.4810000000000003"/>
    <n v="14"/>
    <n v="1"/>
    <n v="2019"/>
    <m/>
    <x v="23"/>
    <m/>
    <n v="3"/>
    <s v="2019-3"/>
    <n v="1"/>
    <s v="Weekdays"/>
    <d v="1900-01-01T00:00:00"/>
  </r>
  <r>
    <s v="370-96-0655"/>
    <x v="1"/>
    <s v="Naypyitaw"/>
    <x v="1"/>
    <x v="0"/>
    <x v="5"/>
    <n v="49.32"/>
    <n v="6"/>
    <n v="14.795999999999999"/>
    <x v="677"/>
    <x v="51"/>
    <d v="1899-12-30T13:46:00"/>
    <x v="0"/>
    <n v="295.92"/>
    <n v="4.7619047620000003"/>
    <n v="14.795999999999999"/>
    <n v="7.1"/>
    <n v="14.795999999999992"/>
    <n v="1241.6803199999995"/>
    <b v="0"/>
    <b v="1"/>
    <s v="Low Value"/>
    <n v="4.9320000000000004"/>
    <n v="9"/>
    <n v="1"/>
    <n v="2019"/>
    <m/>
    <x v="23"/>
    <m/>
    <n v="2"/>
    <s v="2019-2"/>
    <n v="3"/>
    <s v="Weekdays"/>
    <d v="1900-01-03T00:00:00"/>
  </r>
  <r>
    <s v="105-10-6182"/>
    <x v="0"/>
    <s v="Yangon"/>
    <x v="0"/>
    <x v="1"/>
    <x v="5"/>
    <n v="21.48"/>
    <n v="2"/>
    <n v="2.1480000000000001"/>
    <x v="678"/>
    <x v="33"/>
    <d v="1899-12-30T12:22:00"/>
    <x v="0"/>
    <n v="42.96"/>
    <n v="4.7619047620000003"/>
    <n v="2.1480000000000001"/>
    <n v="6.6"/>
    <n v="2.1479999999999961"/>
    <n v="180.26015999999967"/>
    <b v="0"/>
    <b v="1"/>
    <s v="Low Value"/>
    <s v="Value not found"/>
    <n v="27"/>
    <n v="2"/>
    <n v="2019"/>
    <m/>
    <x v="23"/>
    <m/>
    <n v="9"/>
    <s v="2019-9"/>
    <n v="3"/>
    <s v="Weekdays"/>
    <d v="1900-01-03T00:00:00"/>
  </r>
  <r>
    <s v="510-79-0415"/>
    <x v="2"/>
    <s v="Mandalay"/>
    <x v="0"/>
    <x v="0"/>
    <x v="3"/>
    <n v="23.08"/>
    <n v="6"/>
    <n v="6.9240000000000004"/>
    <x v="679"/>
    <x v="46"/>
    <d v="1899-12-30T19:20:00"/>
    <x v="0"/>
    <n v="138.47999999999999"/>
    <n v="4.7619047620000003"/>
    <n v="6.9240000000000004"/>
    <n v="4.9000000000000004"/>
    <n v="6.9240000000000066"/>
    <n v="581.06208000000061"/>
    <b v="0"/>
    <b v="0"/>
    <s v="Low Value"/>
    <s v="Value not found"/>
    <n v="24"/>
    <n v="1"/>
    <n v="2019"/>
    <m/>
    <x v="23"/>
    <m/>
    <n v="4"/>
    <s v="2019-4"/>
    <n v="4"/>
    <s v="Weekdays"/>
    <d v="1900-01-04T00:00:00"/>
  </r>
  <r>
    <s v="241-96-5076"/>
    <x v="2"/>
    <s v="Mandalay"/>
    <x v="0"/>
    <x v="0"/>
    <x v="2"/>
    <n v="49.1"/>
    <n v="2"/>
    <n v="4.91"/>
    <x v="680"/>
    <x v="66"/>
    <d v="1899-12-30T12:58:00"/>
    <x v="2"/>
    <n v="98.2"/>
    <n v="4.7619047620000003"/>
    <n v="4.91"/>
    <n v="6.4"/>
    <n v="4.9099999999999966"/>
    <n v="412.04719999999975"/>
    <b v="0"/>
    <b v="1"/>
    <s v="Low Value"/>
    <s v="Value not found"/>
    <n v="8"/>
    <n v="1"/>
    <n v="2019"/>
    <m/>
    <x v="23"/>
    <m/>
    <n v="2"/>
    <s v="2019-2"/>
    <n v="2"/>
    <s v="Weekdays"/>
    <d v="1900-01-02T00:00:00"/>
  </r>
  <r>
    <s v="767-97-4650"/>
    <x v="2"/>
    <s v="Mandalay"/>
    <x v="0"/>
    <x v="0"/>
    <x v="3"/>
    <n v="64.83"/>
    <n v="2"/>
    <n v="6.4829999999999997"/>
    <x v="681"/>
    <x v="66"/>
    <d v="1899-12-30T11:59:00"/>
    <x v="2"/>
    <n v="129.66"/>
    <n v="4.7619047620000003"/>
    <n v="6.4829999999999997"/>
    <n v="8"/>
    <n v="6.4830000000000041"/>
    <n v="544.05336000000034"/>
    <b v="0"/>
    <b v="1"/>
    <s v="High Value"/>
    <n v="6.4830000000000005"/>
    <n v="8"/>
    <n v="1"/>
    <n v="2019"/>
    <m/>
    <x v="23"/>
    <m/>
    <n v="2"/>
    <s v="2019-2"/>
    <n v="2"/>
    <s v="Weekdays"/>
    <d v="1900-01-02T00:00:00"/>
  </r>
  <r>
    <s v="648-83-1321"/>
    <x v="0"/>
    <s v="Yangon"/>
    <x v="0"/>
    <x v="1"/>
    <x v="2"/>
    <n v="63.56"/>
    <n v="10"/>
    <n v="31.78"/>
    <x v="682"/>
    <x v="65"/>
    <d v="1899-12-30T17:59:00"/>
    <x v="1"/>
    <n v="635.6"/>
    <n v="4.7619047620000003"/>
    <n v="31.78"/>
    <n v="4.3"/>
    <n v="31.779999999999973"/>
    <n v="2666.9775999999979"/>
    <b v="0"/>
    <b v="0"/>
    <s v="Low Value"/>
    <s v="Value not found"/>
    <n v="16"/>
    <n v="1"/>
    <n v="2019"/>
    <m/>
    <x v="23"/>
    <m/>
    <n v="3"/>
    <s v="2019-3"/>
    <n v="3"/>
    <s v="Weekdays"/>
    <d v="1900-01-03T00:00:00"/>
  </r>
  <r>
    <s v="173-57-2300"/>
    <x v="1"/>
    <s v="Naypyitaw"/>
    <x v="0"/>
    <x v="1"/>
    <x v="3"/>
    <n v="72.88"/>
    <n v="2"/>
    <n v="7.2880000000000003"/>
    <x v="683"/>
    <x v="45"/>
    <d v="1899-12-30T12:51:00"/>
    <x v="1"/>
    <n v="145.76"/>
    <n v="4.7619047620000003"/>
    <n v="7.2880000000000003"/>
    <n v="6.1"/>
    <n v="7.2880000000000109"/>
    <n v="611.60896000000093"/>
    <b v="0"/>
    <b v="0"/>
    <s v="Low Value"/>
    <s v="Value not found"/>
    <n v="13"/>
    <n v="3"/>
    <n v="2019"/>
    <m/>
    <x v="23"/>
    <m/>
    <n v="11"/>
    <s v="2019-11"/>
    <n v="3"/>
    <s v="Weekdays"/>
    <d v="1900-01-03T00:00:00"/>
  </r>
  <r>
    <s v="305-03-2383"/>
    <x v="0"/>
    <s v="Yangon"/>
    <x v="1"/>
    <x v="0"/>
    <x v="4"/>
    <n v="67.099999999999994"/>
    <n v="3"/>
    <n v="10.065"/>
    <x v="684"/>
    <x v="42"/>
    <d v="1899-12-30T10:36:00"/>
    <x v="1"/>
    <n v="201.3"/>
    <n v="4.7619047620000003"/>
    <n v="10.065"/>
    <n v="7.5"/>
    <n v="10.064999999999998"/>
    <n v="844.6547999999998"/>
    <b v="0"/>
    <b v="1"/>
    <s v="High Value"/>
    <n v="6.71"/>
    <n v="15"/>
    <n v="2"/>
    <n v="2019"/>
    <m/>
    <x v="23"/>
    <m/>
    <n v="7"/>
    <s v="2019-7"/>
    <n v="5"/>
    <s v="Weekdays"/>
    <d v="1900-01-05T00:00:00"/>
  </r>
  <r>
    <s v="394-55-6384"/>
    <x v="1"/>
    <s v="Naypyitaw"/>
    <x v="0"/>
    <x v="0"/>
    <x v="3"/>
    <n v="70.19"/>
    <n v="9"/>
    <n v="31.5855"/>
    <x v="685"/>
    <x v="25"/>
    <d v="1899-12-30T13:38:00"/>
    <x v="1"/>
    <n v="631.71"/>
    <n v="4.7619047620000003"/>
    <n v="31.5855"/>
    <n v="6.7"/>
    <n v="31.585499999999911"/>
    <n v="2650.6551599999925"/>
    <b v="0"/>
    <b v="1"/>
    <s v="Low Value"/>
    <s v="Value not found"/>
    <n v="25"/>
    <n v="1"/>
    <n v="2019"/>
    <m/>
    <x v="23"/>
    <m/>
    <n v="4"/>
    <s v="2019-4"/>
    <n v="5"/>
    <s v="Weekdays"/>
    <d v="1900-01-05T00:00:00"/>
  </r>
  <r>
    <s v="266-20-6657"/>
    <x v="1"/>
    <s v="Naypyitaw"/>
    <x v="0"/>
    <x v="1"/>
    <x v="4"/>
    <n v="55.04"/>
    <n v="7"/>
    <n v="19.263999999999999"/>
    <x v="686"/>
    <x v="41"/>
    <d v="1899-12-30T19:39:00"/>
    <x v="0"/>
    <n v="385.28"/>
    <n v="4.7619047620000003"/>
    <n v="19.263999999999999"/>
    <n v="5.2"/>
    <n v="19.26400000000001"/>
    <n v="1616.634880000001"/>
    <b v="0"/>
    <b v="0"/>
    <s v="Low Value"/>
    <s v="Value not found"/>
    <n v="12"/>
    <n v="3"/>
    <n v="2019"/>
    <m/>
    <x v="23"/>
    <m/>
    <n v="11"/>
    <s v="2019-11"/>
    <n v="2"/>
    <s v="Weekdays"/>
    <d v="1900-01-02T00:00:00"/>
  </r>
  <r>
    <s v="689-05-1884"/>
    <x v="0"/>
    <s v="Yangon"/>
    <x v="0"/>
    <x v="1"/>
    <x v="0"/>
    <n v="48.63"/>
    <n v="10"/>
    <n v="24.315000000000001"/>
    <x v="687"/>
    <x v="31"/>
    <d v="1899-12-30T12:44:00"/>
    <x v="1"/>
    <n v="486.3"/>
    <n v="4.7619047620000003"/>
    <n v="24.315000000000001"/>
    <n v="8.8000000000000007"/>
    <n v="24.314999999999998"/>
    <n v="2040.5147999999999"/>
    <b v="1"/>
    <b v="1"/>
    <s v="High Value"/>
    <n v="4.8630000000000004"/>
    <n v="4"/>
    <n v="3"/>
    <n v="2019"/>
    <m/>
    <x v="23"/>
    <m/>
    <n v="10"/>
    <s v="2019-10"/>
    <n v="1"/>
    <s v="Weekdays"/>
    <d v="1900-01-01T00:00:00"/>
  </r>
  <r>
    <s v="196-01-2849"/>
    <x v="1"/>
    <s v="Naypyitaw"/>
    <x v="0"/>
    <x v="0"/>
    <x v="5"/>
    <n v="73.38"/>
    <n v="7"/>
    <n v="25.683"/>
    <x v="688"/>
    <x v="34"/>
    <d v="1899-12-30T13:56:00"/>
    <x v="1"/>
    <n v="513.66"/>
    <n v="4.7619047620000003"/>
    <n v="25.683"/>
    <n v="9.5"/>
    <n v="25.682999999999993"/>
    <n v="2155.3173599999996"/>
    <b v="0"/>
    <b v="1"/>
    <s v="High Value"/>
    <n v="7.3380000000000001"/>
    <n v="10"/>
    <n v="2"/>
    <n v="2019"/>
    <m/>
    <x v="23"/>
    <m/>
    <n v="6"/>
    <s v="2019-6"/>
    <n v="7"/>
    <s v="Weekends"/>
    <d v="1899-12-31T00:00:00"/>
  </r>
  <r>
    <s v="372-62-5264"/>
    <x v="1"/>
    <s v="Naypyitaw"/>
    <x v="1"/>
    <x v="0"/>
    <x v="4"/>
    <n v="52.6"/>
    <n v="9"/>
    <n v="23.67"/>
    <x v="689"/>
    <x v="65"/>
    <d v="1899-12-30T14:42:00"/>
    <x v="1"/>
    <n v="473.4"/>
    <n v="4.7619047620000003"/>
    <n v="23.67"/>
    <n v="7.6"/>
    <n v="23.670000000000016"/>
    <n v="1986.3864000000015"/>
    <b v="1"/>
    <b v="1"/>
    <s v="High Value"/>
    <n v="5.2600000000000007"/>
    <n v="16"/>
    <n v="1"/>
    <n v="2019"/>
    <m/>
    <x v="23"/>
    <m/>
    <n v="3"/>
    <s v="2019-3"/>
    <n v="3"/>
    <s v="Weekdays"/>
    <d v="1900-01-03T00:00:00"/>
  </r>
  <r>
    <s v="800-09-8606"/>
    <x v="0"/>
    <s v="Yangon"/>
    <x v="0"/>
    <x v="0"/>
    <x v="2"/>
    <n v="87.37"/>
    <n v="5"/>
    <n v="21.842500000000001"/>
    <x v="690"/>
    <x v="71"/>
    <d v="1899-12-30T19:45:00"/>
    <x v="1"/>
    <n v="436.85"/>
    <n v="4.7619047620000003"/>
    <n v="21.842500000000001"/>
    <n v="6.6"/>
    <n v="21.842499999999973"/>
    <n v="1833.0225999999977"/>
    <b v="0"/>
    <b v="1"/>
    <s v="Low Value"/>
    <s v="Value not found"/>
    <n v="29"/>
    <n v="1"/>
    <n v="2019"/>
    <m/>
    <x v="23"/>
    <m/>
    <n v="5"/>
    <s v="2019-5"/>
    <n v="2"/>
    <s v="Weekdays"/>
    <d v="1900-01-02T00:00:00"/>
  </r>
  <r>
    <s v="182-52-7000"/>
    <x v="0"/>
    <s v="Yangon"/>
    <x v="0"/>
    <x v="0"/>
    <x v="3"/>
    <n v="27.04"/>
    <n v="4"/>
    <n v="5.4080000000000004"/>
    <x v="691"/>
    <x v="17"/>
    <d v="1899-12-30T20:26:00"/>
    <x v="0"/>
    <n v="108.16"/>
    <n v="4.7619047620000003"/>
    <n v="5.4080000000000004"/>
    <n v="6.9"/>
    <n v="5.4080000000000013"/>
    <n v="453.83936000000011"/>
    <b v="0"/>
    <b v="1"/>
    <s v="Low Value"/>
    <s v="Value not found"/>
    <n v="1"/>
    <n v="1"/>
    <n v="2019"/>
    <m/>
    <x v="23"/>
    <m/>
    <n v="1"/>
    <s v="2019-1"/>
    <n v="2"/>
    <s v="Weekdays"/>
    <d v="1900-01-02T00:00:00"/>
  </r>
  <r>
    <s v="826-58-8051"/>
    <x v="2"/>
    <s v="Mandalay"/>
    <x v="1"/>
    <x v="1"/>
    <x v="2"/>
    <n v="62.19"/>
    <n v="4"/>
    <n v="12.438000000000001"/>
    <x v="692"/>
    <x v="47"/>
    <d v="1899-12-30T19:46:00"/>
    <x v="0"/>
    <n v="248.76"/>
    <n v="4.7619047620000003"/>
    <n v="12.438000000000001"/>
    <n v="4.3"/>
    <n v="12.437999999999988"/>
    <n v="1043.796959999999"/>
    <b v="0"/>
    <b v="0"/>
    <s v="Low Value"/>
    <s v="Value not found"/>
    <n v="6"/>
    <n v="1"/>
    <n v="2019"/>
    <m/>
    <x v="23"/>
    <m/>
    <n v="1"/>
    <s v="2019-1"/>
    <n v="7"/>
    <s v="Weekends"/>
    <d v="1899-12-31T00:00:00"/>
  </r>
  <r>
    <s v="868-06-0466"/>
    <x v="0"/>
    <s v="Yangon"/>
    <x v="0"/>
    <x v="1"/>
    <x v="1"/>
    <n v="69.58"/>
    <n v="9"/>
    <n v="31.311"/>
    <x v="693"/>
    <x v="88"/>
    <d v="1899-12-30T19:38:00"/>
    <x v="2"/>
    <n v="626.22"/>
    <n v="4.7619047620000003"/>
    <n v="31.311"/>
    <n v="7.8"/>
    <n v="31.310999999999922"/>
    <n v="2627.6191199999935"/>
    <b v="1"/>
    <b v="1"/>
    <s v="High Value"/>
    <n v="6.9580000000000002"/>
    <n v="19"/>
    <n v="2"/>
    <n v="2019"/>
    <m/>
    <x v="23"/>
    <m/>
    <n v="8"/>
    <s v="2019-8"/>
    <n v="2"/>
    <s v="Weekdays"/>
    <d v="1900-01-02T00:00:00"/>
  </r>
  <r>
    <s v="751-41-9720"/>
    <x v="1"/>
    <s v="Naypyitaw"/>
    <x v="1"/>
    <x v="1"/>
    <x v="2"/>
    <n v="97.5"/>
    <n v="10"/>
    <n v="48.75"/>
    <x v="694"/>
    <x v="52"/>
    <d v="1899-12-30T16:18:00"/>
    <x v="0"/>
    <n v="975"/>
    <n v="4.7619047620000003"/>
    <n v="48.75"/>
    <n v="8"/>
    <n v="48.75"/>
    <n v="4091.1"/>
    <b v="1"/>
    <b v="1"/>
    <s v="High Value"/>
    <n v="9.75"/>
    <n v="12"/>
    <n v="1"/>
    <n v="2019"/>
    <m/>
    <x v="23"/>
    <m/>
    <n v="2"/>
    <s v="2019-2"/>
    <n v="6"/>
    <s v="Weekends"/>
    <d v="1900-01-06T00:00:00"/>
  </r>
  <r>
    <s v="626-43-7888"/>
    <x v="1"/>
    <s v="Naypyitaw"/>
    <x v="1"/>
    <x v="0"/>
    <x v="5"/>
    <n v="60.41"/>
    <n v="8"/>
    <n v="24.164000000000001"/>
    <x v="695"/>
    <x v="13"/>
    <d v="1899-12-30T12:23:00"/>
    <x v="0"/>
    <n v="483.28"/>
    <n v="4.7619047620000003"/>
    <n v="24.164000000000001"/>
    <n v="9.6"/>
    <n v="24.164000000000044"/>
    <n v="2027.8428800000038"/>
    <b v="1"/>
    <b v="1"/>
    <s v="High Value"/>
    <n v="6.0410000000000004"/>
    <n v="7"/>
    <n v="2"/>
    <n v="2019"/>
    <m/>
    <x v="23"/>
    <m/>
    <n v="6"/>
    <s v="2019-6"/>
    <n v="4"/>
    <s v="Weekdays"/>
    <d v="1900-01-04T00:00:00"/>
  </r>
  <r>
    <s v="176-64-7711"/>
    <x v="2"/>
    <s v="Mandalay"/>
    <x v="1"/>
    <x v="1"/>
    <x v="4"/>
    <n v="32.32"/>
    <n v="3"/>
    <n v="4.8479999999999999"/>
    <x v="696"/>
    <x v="39"/>
    <d v="1899-12-30T19:11:00"/>
    <x v="2"/>
    <n v="96.96"/>
    <n v="4.7619047620000003"/>
    <n v="4.8479999999999999"/>
    <n v="4.3"/>
    <n v="4.8480000000000132"/>
    <n v="406.84416000000112"/>
    <b v="0"/>
    <b v="0"/>
    <s v="Low Value"/>
    <s v="Value not found"/>
    <n v="27"/>
    <n v="3"/>
    <n v="2019"/>
    <m/>
    <x v="23"/>
    <m/>
    <n v="13"/>
    <s v="2019-13"/>
    <n v="3"/>
    <s v="Weekdays"/>
    <d v="1900-01-03T00:00:00"/>
  </r>
  <r>
    <s v="191-29-0321"/>
    <x v="2"/>
    <s v="Mandalay"/>
    <x v="0"/>
    <x v="0"/>
    <x v="5"/>
    <n v="19.77"/>
    <n v="10"/>
    <n v="9.8849999999999998"/>
    <x v="697"/>
    <x v="33"/>
    <d v="1899-12-30T18:57:00"/>
    <x v="2"/>
    <n v="197.7"/>
    <n v="4.7619047620000003"/>
    <n v="9.8849999999999998"/>
    <n v="5"/>
    <n v="9.8850000000000193"/>
    <n v="829.54920000000163"/>
    <b v="0"/>
    <b v="0"/>
    <s v="Low Value"/>
    <s v="Value not found"/>
    <n v="27"/>
    <n v="2"/>
    <n v="2019"/>
    <m/>
    <x v="23"/>
    <m/>
    <n v="9"/>
    <s v="2019-9"/>
    <n v="3"/>
    <s v="Weekdays"/>
    <d v="1900-01-03T00:00:00"/>
  </r>
  <r>
    <s v="729-06-2010"/>
    <x v="2"/>
    <s v="Mandalay"/>
    <x v="0"/>
    <x v="1"/>
    <x v="0"/>
    <n v="80.47"/>
    <n v="9"/>
    <n v="36.211500000000001"/>
    <x v="698"/>
    <x v="47"/>
    <d v="1899-12-30T11:18:00"/>
    <x v="1"/>
    <n v="724.23"/>
    <n v="4.7619047620000003"/>
    <n v="36.211500000000001"/>
    <n v="9.1999999999999993"/>
    <n v="36.211500000000001"/>
    <n v="3038.8690799999999"/>
    <b v="1"/>
    <b v="1"/>
    <s v="High Value"/>
    <n v="8.0470000000000006"/>
    <n v="6"/>
    <n v="1"/>
    <n v="2019"/>
    <m/>
    <x v="23"/>
    <m/>
    <n v="1"/>
    <s v="2019-1"/>
    <n v="7"/>
    <s v="Weekends"/>
    <d v="1899-12-31T00:00:00"/>
  </r>
  <r>
    <s v="640-48-5028"/>
    <x v="2"/>
    <s v="Mandalay"/>
    <x v="0"/>
    <x v="0"/>
    <x v="2"/>
    <n v="88.39"/>
    <n v="9"/>
    <n v="39.775500000000001"/>
    <x v="699"/>
    <x v="22"/>
    <d v="1899-12-30T12:40:00"/>
    <x v="1"/>
    <n v="795.51"/>
    <n v="4.7619047620000003"/>
    <n v="39.775500000000001"/>
    <n v="6.3"/>
    <n v="39.775499999999965"/>
    <n v="3337.959959999997"/>
    <b v="0"/>
    <b v="1"/>
    <s v="Low Value"/>
    <s v="Value not found"/>
    <n v="2"/>
    <n v="3"/>
    <n v="2019"/>
    <m/>
    <x v="23"/>
    <m/>
    <n v="9"/>
    <s v="2019-9"/>
    <n v="6"/>
    <s v="Weekends"/>
    <d v="1900-01-06T00:00:00"/>
  </r>
  <r>
    <s v="186-79-9562"/>
    <x v="2"/>
    <s v="Mandalay"/>
    <x v="1"/>
    <x v="1"/>
    <x v="0"/>
    <n v="71.77"/>
    <n v="7"/>
    <n v="25.119499999999999"/>
    <x v="700"/>
    <x v="14"/>
    <d v="1899-12-30T14:06:00"/>
    <x v="1"/>
    <n v="502.39"/>
    <n v="4.7619047620000003"/>
    <n v="25.119499999999999"/>
    <n v="8.9"/>
    <n v="25.119500000000016"/>
    <n v="2108.0284400000014"/>
    <b v="0"/>
    <b v="1"/>
    <s v="High Value"/>
    <n v="7.1769999999999996"/>
    <n v="29"/>
    <n v="3"/>
    <n v="2019"/>
    <m/>
    <x v="23"/>
    <m/>
    <n v="13"/>
    <s v="2019-13"/>
    <n v="5"/>
    <s v="Weekdays"/>
    <d v="1900-01-05T00:00:00"/>
  </r>
  <r>
    <s v="834-45-5519"/>
    <x v="2"/>
    <s v="Mandalay"/>
    <x v="1"/>
    <x v="0"/>
    <x v="1"/>
    <n v="43"/>
    <n v="4"/>
    <n v="8.6"/>
    <x v="701"/>
    <x v="82"/>
    <d v="1899-12-30T20:48:00"/>
    <x v="0"/>
    <n v="172"/>
    <n v="4.7619047620000003"/>
    <n v="8.6"/>
    <n v="7.6"/>
    <n v="8.5999999999999943"/>
    <n v="721.71199999999953"/>
    <b v="0"/>
    <b v="1"/>
    <s v="High Value"/>
    <n v="4.3"/>
    <n v="31"/>
    <n v="1"/>
    <n v="2019"/>
    <m/>
    <x v="23"/>
    <m/>
    <n v="5"/>
    <s v="2019-5"/>
    <n v="4"/>
    <s v="Weekdays"/>
    <d v="1900-01-04T00:00:00"/>
  </r>
  <r>
    <s v="162-65-8559"/>
    <x v="1"/>
    <s v="Naypyitaw"/>
    <x v="0"/>
    <x v="1"/>
    <x v="4"/>
    <n v="68.98"/>
    <n v="1"/>
    <n v="3.4489999999999998"/>
    <x v="702"/>
    <x v="18"/>
    <d v="1899-12-30T20:13:00"/>
    <x v="1"/>
    <n v="68.98"/>
    <n v="4.7619047620000003"/>
    <n v="3.4489999999999998"/>
    <n v="4.8"/>
    <n v="3.4489999999999981"/>
    <n v="289.44007999999985"/>
    <b v="0"/>
    <b v="0"/>
    <s v="Low Value"/>
    <s v="Value not found"/>
    <n v="21"/>
    <n v="1"/>
    <n v="2019"/>
    <m/>
    <x v="23"/>
    <m/>
    <n v="4"/>
    <s v="2019-4"/>
    <n v="1"/>
    <s v="Weekdays"/>
    <d v="1900-01-01T00:00:00"/>
  </r>
  <r>
    <s v="760-27-5490"/>
    <x v="1"/>
    <s v="Naypyitaw"/>
    <x v="1"/>
    <x v="1"/>
    <x v="5"/>
    <n v="15.62"/>
    <n v="8"/>
    <n v="6.2480000000000002"/>
    <x v="703"/>
    <x v="40"/>
    <d v="1899-12-30T20:37:00"/>
    <x v="0"/>
    <n v="124.96"/>
    <n v="4.7619047620000003"/>
    <n v="6.2480000000000002"/>
    <n v="9.1"/>
    <n v="6.2480000000000047"/>
    <n v="524.33216000000039"/>
    <b v="1"/>
    <b v="1"/>
    <s v="High Value"/>
    <n v="1.5620000000000001"/>
    <n v="20"/>
    <n v="1"/>
    <n v="2019"/>
    <m/>
    <x v="23"/>
    <m/>
    <n v="3"/>
    <s v="2019-3"/>
    <n v="7"/>
    <s v="Weekends"/>
    <d v="1899-12-31T00:00:00"/>
  </r>
  <r>
    <s v="445-30-9252"/>
    <x v="0"/>
    <s v="Yangon"/>
    <x v="1"/>
    <x v="1"/>
    <x v="3"/>
    <n v="25.7"/>
    <n v="3"/>
    <n v="3.855"/>
    <x v="704"/>
    <x v="29"/>
    <d v="1899-12-30T17:59:00"/>
    <x v="0"/>
    <n v="77.099999999999994"/>
    <n v="4.7619047620000003"/>
    <n v="3.855"/>
    <n v="6.1"/>
    <n v="3.855000000000004"/>
    <n v="323.51160000000033"/>
    <b v="0"/>
    <b v="0"/>
    <s v="Low Value"/>
    <s v="Value not found"/>
    <n v="17"/>
    <n v="1"/>
    <n v="2019"/>
    <m/>
    <x v="23"/>
    <m/>
    <n v="3"/>
    <s v="2019-3"/>
    <n v="4"/>
    <s v="Weekdays"/>
    <d v="1900-01-04T00:00:00"/>
  </r>
  <r>
    <s v="786-94-2700"/>
    <x v="0"/>
    <s v="Yangon"/>
    <x v="0"/>
    <x v="1"/>
    <x v="4"/>
    <n v="80.62"/>
    <n v="6"/>
    <n v="24.186"/>
    <x v="705"/>
    <x v="38"/>
    <d v="1899-12-30T20:18:00"/>
    <x v="1"/>
    <n v="483.72"/>
    <n v="4.7619047620000003"/>
    <n v="24.186"/>
    <n v="9.1"/>
    <n v="24.185999999999979"/>
    <n v="2029.6891199999982"/>
    <b v="0"/>
    <b v="1"/>
    <s v="High Value"/>
    <n v="8.0620000000000012"/>
    <n v="28"/>
    <n v="2"/>
    <n v="2019"/>
    <m/>
    <x v="23"/>
    <m/>
    <n v="9"/>
    <s v="2019-9"/>
    <n v="4"/>
    <s v="Weekdays"/>
    <d v="1900-01-04T00:00:00"/>
  </r>
  <r>
    <s v="728-88-7867"/>
    <x v="1"/>
    <s v="Naypyitaw"/>
    <x v="0"/>
    <x v="0"/>
    <x v="2"/>
    <n v="75.53"/>
    <n v="4"/>
    <n v="15.106"/>
    <x v="706"/>
    <x v="35"/>
    <d v="1899-12-30T15:52:00"/>
    <x v="0"/>
    <n v="302.12"/>
    <n v="4.7619047620000003"/>
    <n v="15.106"/>
    <n v="8.3000000000000007"/>
    <n v="15.105999999999995"/>
    <n v="1267.6955199999995"/>
    <b v="0"/>
    <b v="1"/>
    <s v="High Value"/>
    <n v="7.5530000000000008"/>
    <n v="19"/>
    <n v="3"/>
    <n v="2019"/>
    <m/>
    <x v="23"/>
    <m/>
    <n v="12"/>
    <s v="2019-12"/>
    <n v="2"/>
    <s v="Weekdays"/>
    <d v="1900-01-02T00:00:00"/>
  </r>
  <r>
    <s v="183-21-3799"/>
    <x v="1"/>
    <s v="Naypyitaw"/>
    <x v="1"/>
    <x v="0"/>
    <x v="1"/>
    <n v="77.63"/>
    <n v="9"/>
    <n v="34.933500000000002"/>
    <x v="707"/>
    <x v="88"/>
    <d v="1899-12-30T15:14:00"/>
    <x v="0"/>
    <n v="698.67"/>
    <n v="4.7619047620000003"/>
    <n v="34.933500000000002"/>
    <n v="7.2"/>
    <n v="34.933500000000095"/>
    <n v="2931.619320000008"/>
    <b v="1"/>
    <b v="1"/>
    <s v="Low Value"/>
    <n v="7.7629999999999999"/>
    <n v="19"/>
    <n v="2"/>
    <n v="2019"/>
    <m/>
    <x v="23"/>
    <m/>
    <n v="8"/>
    <s v="2019-8"/>
    <n v="2"/>
    <s v="Weekdays"/>
    <d v="1900-01-02T00:00:00"/>
  </r>
  <r>
    <s v="268-20-3585"/>
    <x v="1"/>
    <s v="Naypyitaw"/>
    <x v="1"/>
    <x v="0"/>
    <x v="0"/>
    <n v="13.85"/>
    <n v="9"/>
    <n v="6.2324999999999999"/>
    <x v="708"/>
    <x v="87"/>
    <d v="1899-12-30T12:50:00"/>
    <x v="0"/>
    <n v="124.65"/>
    <n v="4.7619047620000003"/>
    <n v="6.2324999999999999"/>
    <n v="6"/>
    <n v="6.2324999999999875"/>
    <n v="523.03139999999894"/>
    <b v="0"/>
    <b v="0"/>
    <s v="Low Value"/>
    <s v="Value not found"/>
    <n v="4"/>
    <n v="2"/>
    <n v="2019"/>
    <m/>
    <x v="23"/>
    <m/>
    <n v="6"/>
    <s v="2019-6"/>
    <n v="1"/>
    <s v="Weekdays"/>
    <d v="1900-01-01T00:00:00"/>
  </r>
  <r>
    <s v="735-32-9839"/>
    <x v="1"/>
    <s v="Naypyitaw"/>
    <x v="0"/>
    <x v="1"/>
    <x v="5"/>
    <n v="98.7"/>
    <n v="8"/>
    <n v="39.479999999999997"/>
    <x v="43"/>
    <x v="82"/>
    <d v="1899-12-30T10:36:00"/>
    <x v="0"/>
    <n v="789.6"/>
    <n v="4.7619047620000003"/>
    <n v="39.479999999999997"/>
    <n v="8.5"/>
    <n v="39.480000000000018"/>
    <n v="3313.1616000000017"/>
    <b v="1"/>
    <b v="1"/>
    <s v="High Value"/>
    <n v="9.870000000000001"/>
    <n v="31"/>
    <n v="1"/>
    <n v="2019"/>
    <m/>
    <x v="23"/>
    <m/>
    <n v="5"/>
    <s v="2019-5"/>
    <n v="4"/>
    <s v="Weekdays"/>
    <d v="1900-01-04T00:00:00"/>
  </r>
  <r>
    <s v="258-92-7466"/>
    <x v="0"/>
    <s v="Yangon"/>
    <x v="1"/>
    <x v="0"/>
    <x v="0"/>
    <n v="35.68"/>
    <n v="5"/>
    <n v="8.92"/>
    <x v="709"/>
    <x v="10"/>
    <d v="1899-12-30T18:33:00"/>
    <x v="2"/>
    <n v="178.4"/>
    <n v="4.7619047620000003"/>
    <n v="8.92"/>
    <n v="6.6"/>
    <n v="8.9199999999999875"/>
    <n v="748.56639999999902"/>
    <b v="0"/>
    <b v="1"/>
    <s v="Low Value"/>
    <s v="Value not found"/>
    <n v="6"/>
    <n v="2"/>
    <n v="2019"/>
    <m/>
    <x v="23"/>
    <m/>
    <n v="6"/>
    <s v="2019-6"/>
    <n v="3"/>
    <s v="Weekdays"/>
    <d v="1900-01-03T00:00:00"/>
  </r>
  <r>
    <s v="857-16-3520"/>
    <x v="0"/>
    <s v="Yangon"/>
    <x v="0"/>
    <x v="0"/>
    <x v="5"/>
    <n v="71.459999999999994"/>
    <n v="7"/>
    <n v="25.010999999999999"/>
    <x v="710"/>
    <x v="61"/>
    <d v="1899-12-30T16:06:00"/>
    <x v="0"/>
    <n v="500.22"/>
    <n v="4.7619047620000003"/>
    <n v="25.010999999999999"/>
    <n v="4.5"/>
    <n v="25.010999999999967"/>
    <n v="2098.9231199999972"/>
    <b v="0"/>
    <b v="0"/>
    <s v="Low Value"/>
    <s v="Value not found"/>
    <n v="28"/>
    <n v="3"/>
    <n v="2019"/>
    <m/>
    <x v="23"/>
    <m/>
    <n v="13"/>
    <s v="2019-13"/>
    <n v="4"/>
    <s v="Weekdays"/>
    <d v="1900-01-04T00:00:00"/>
  </r>
  <r>
    <s v="482-17-1179"/>
    <x v="0"/>
    <s v="Yangon"/>
    <x v="0"/>
    <x v="1"/>
    <x v="1"/>
    <n v="11.94"/>
    <n v="3"/>
    <n v="1.7909999999999999"/>
    <x v="711"/>
    <x v="64"/>
    <d v="1899-12-30T12:47:00"/>
    <x v="2"/>
    <n v="35.82"/>
    <n v="4.7619047620000003"/>
    <n v="1.7909999999999999"/>
    <n v="8.1"/>
    <n v="1.7909999999999968"/>
    <n v="150.30071999999973"/>
    <b v="0"/>
    <b v="1"/>
    <s v="High Value"/>
    <n v="1.194"/>
    <n v="19"/>
    <n v="1"/>
    <n v="2019"/>
    <m/>
    <x v="23"/>
    <m/>
    <n v="3"/>
    <s v="2019-3"/>
    <n v="6"/>
    <s v="Weekends"/>
    <d v="1900-01-06T00:00:00"/>
  </r>
  <r>
    <s v="788-21-5741"/>
    <x v="0"/>
    <s v="Yangon"/>
    <x v="1"/>
    <x v="1"/>
    <x v="5"/>
    <n v="45.38"/>
    <n v="3"/>
    <n v="6.8070000000000004"/>
    <x v="712"/>
    <x v="21"/>
    <d v="1899-12-30T13:34:00"/>
    <x v="2"/>
    <n v="136.13999999999999"/>
    <n v="4.7619047620000003"/>
    <n v="6.8070000000000004"/>
    <n v="7.2"/>
    <n v="6.8070000000000164"/>
    <n v="571.24344000000144"/>
    <b v="0"/>
    <b v="1"/>
    <s v="Low Value"/>
    <n v="4.5380000000000003"/>
    <n v="17"/>
    <n v="2"/>
    <n v="2019"/>
    <m/>
    <x v="23"/>
    <m/>
    <n v="7"/>
    <s v="2019-7"/>
    <n v="7"/>
    <s v="Weekends"/>
    <d v="1899-12-31T00:00:00"/>
  </r>
  <r>
    <s v="821-14-9046"/>
    <x v="2"/>
    <s v="Mandalay"/>
    <x v="0"/>
    <x v="0"/>
    <x v="5"/>
    <n v="17.48"/>
    <n v="6"/>
    <n v="5.2439999999999998"/>
    <x v="713"/>
    <x v="68"/>
    <d v="1899-12-30T15:04:00"/>
    <x v="2"/>
    <n v="104.88"/>
    <n v="4.7619047620000003"/>
    <n v="5.2439999999999998"/>
    <n v="6.1"/>
    <n v="5.2439999999999998"/>
    <n v="440.07648"/>
    <b v="0"/>
    <b v="0"/>
    <s v="Low Value"/>
    <s v="Value not found"/>
    <n v="18"/>
    <n v="1"/>
    <n v="2019"/>
    <m/>
    <x v="23"/>
    <m/>
    <n v="3"/>
    <s v="2019-3"/>
    <n v="5"/>
    <s v="Weekdays"/>
    <d v="1900-01-05T00:00:00"/>
  </r>
  <r>
    <s v="418-05-0656"/>
    <x v="2"/>
    <s v="Mandalay"/>
    <x v="1"/>
    <x v="0"/>
    <x v="5"/>
    <n v="25.56"/>
    <n v="7"/>
    <n v="8.9459999999999997"/>
    <x v="714"/>
    <x v="30"/>
    <d v="1899-12-30T20:42:00"/>
    <x v="1"/>
    <n v="178.92"/>
    <n v="4.7619047620000003"/>
    <n v="8.9459999999999997"/>
    <n v="7.1"/>
    <n v="8.9460000000000264"/>
    <n v="750.7483200000022"/>
    <b v="0"/>
    <b v="1"/>
    <s v="Low Value"/>
    <n v="2.556"/>
    <n v="2"/>
    <n v="2"/>
    <n v="2019"/>
    <m/>
    <x v="23"/>
    <m/>
    <n v="5"/>
    <s v="2019-5"/>
    <n v="6"/>
    <s v="Weekends"/>
    <d v="1900-01-06T00:00:00"/>
  </r>
  <r>
    <s v="678-79-0726"/>
    <x v="1"/>
    <s v="Naypyitaw"/>
    <x v="0"/>
    <x v="0"/>
    <x v="3"/>
    <n v="90.63"/>
    <n v="9"/>
    <n v="40.783499999999997"/>
    <x v="715"/>
    <x v="68"/>
    <d v="1899-12-30T15:28:00"/>
    <x v="1"/>
    <n v="815.67"/>
    <n v="4.7619047620000003"/>
    <n v="40.783499999999997"/>
    <n v="5.0999999999999996"/>
    <n v="40.783500000000004"/>
    <n v="3422.5513200000005"/>
    <b v="0"/>
    <b v="1"/>
    <s v="Low Value"/>
    <s v="Value not found"/>
    <n v="18"/>
    <n v="1"/>
    <n v="2019"/>
    <m/>
    <x v="23"/>
    <m/>
    <n v="3"/>
    <s v="2019-3"/>
    <n v="5"/>
    <s v="Weekdays"/>
    <d v="1900-01-05T00:00:00"/>
  </r>
  <r>
    <s v="776-68-1096"/>
    <x v="2"/>
    <s v="Mandalay"/>
    <x v="1"/>
    <x v="1"/>
    <x v="2"/>
    <n v="44.12"/>
    <n v="3"/>
    <n v="6.6180000000000003"/>
    <x v="716"/>
    <x v="79"/>
    <d v="1899-12-30T13:45:00"/>
    <x v="2"/>
    <n v="132.36000000000001"/>
    <n v="4.7619047620000003"/>
    <n v="6.6180000000000003"/>
    <n v="7.9"/>
    <n v="6.617999999999995"/>
    <n v="555.38255999999956"/>
    <b v="0"/>
    <b v="1"/>
    <s v="High Value"/>
    <n v="4.4119999999999999"/>
    <n v="18"/>
    <n v="3"/>
    <n v="2019"/>
    <m/>
    <x v="23"/>
    <m/>
    <n v="12"/>
    <s v="2019-12"/>
    <n v="1"/>
    <s v="Weekdays"/>
    <d v="1900-01-01T00:00:00"/>
  </r>
  <r>
    <s v="592-46-1692"/>
    <x v="1"/>
    <s v="Naypyitaw"/>
    <x v="0"/>
    <x v="0"/>
    <x v="4"/>
    <n v="36.770000000000003"/>
    <n v="7"/>
    <n v="12.8695"/>
    <x v="717"/>
    <x v="83"/>
    <d v="1899-12-30T20:10:00"/>
    <x v="1"/>
    <n v="257.39"/>
    <n v="4.7619047620000003"/>
    <n v="12.8695"/>
    <n v="7.4"/>
    <n v="12.869500000000016"/>
    <n v="1080.0084400000014"/>
    <b v="0"/>
    <b v="1"/>
    <s v="High Value"/>
    <n v="3.6770000000000005"/>
    <n v="11"/>
    <n v="1"/>
    <n v="2019"/>
    <m/>
    <x v="23"/>
    <m/>
    <n v="2"/>
    <s v="2019-2"/>
    <n v="5"/>
    <s v="Weekdays"/>
    <d v="1900-01-05T00:00:00"/>
  </r>
  <r>
    <s v="434-35-9162"/>
    <x v="2"/>
    <s v="Mandalay"/>
    <x v="0"/>
    <x v="1"/>
    <x v="4"/>
    <n v="23.34"/>
    <n v="4"/>
    <n v="4.6680000000000001"/>
    <x v="718"/>
    <x v="87"/>
    <d v="1899-12-30T18:53:00"/>
    <x v="0"/>
    <n v="93.36"/>
    <n v="4.7619047620000003"/>
    <n v="4.6680000000000001"/>
    <n v="7.4"/>
    <n v="4.6680000000000064"/>
    <n v="391.73856000000052"/>
    <b v="0"/>
    <b v="1"/>
    <s v="High Value"/>
    <n v="2.3340000000000001"/>
    <n v="4"/>
    <n v="2"/>
    <n v="2019"/>
    <m/>
    <x v="23"/>
    <m/>
    <n v="6"/>
    <s v="2019-6"/>
    <n v="1"/>
    <s v="Weekdays"/>
    <d v="1900-01-01T00:00:00"/>
  </r>
  <r>
    <s v="149-14-0304"/>
    <x v="1"/>
    <s v="Naypyitaw"/>
    <x v="0"/>
    <x v="0"/>
    <x v="0"/>
    <n v="28.5"/>
    <n v="8"/>
    <n v="11.4"/>
    <x v="719"/>
    <x v="10"/>
    <d v="1899-12-30T14:24:00"/>
    <x v="1"/>
    <n v="228"/>
    <n v="4.7619047620000003"/>
    <n v="11.4"/>
    <n v="6.6"/>
    <n v="11.400000000000006"/>
    <n v="956.68800000000044"/>
    <b v="0"/>
    <b v="1"/>
    <s v="Low Value"/>
    <s v="Value not found"/>
    <n v="6"/>
    <n v="2"/>
    <n v="2019"/>
    <m/>
    <x v="23"/>
    <m/>
    <n v="6"/>
    <s v="2019-6"/>
    <n v="3"/>
    <s v="Weekdays"/>
    <d v="1900-01-03T00:00:00"/>
  </r>
  <r>
    <s v="442-44-6497"/>
    <x v="1"/>
    <s v="Naypyitaw"/>
    <x v="0"/>
    <x v="1"/>
    <x v="2"/>
    <n v="55.57"/>
    <n v="3"/>
    <n v="8.3354999999999997"/>
    <x v="720"/>
    <x v="66"/>
    <d v="1899-12-30T11:42:00"/>
    <x v="2"/>
    <n v="166.71"/>
    <n v="4.7619047620000003"/>
    <n v="8.3354999999999997"/>
    <n v="5.9"/>
    <n v="8.3354999999999961"/>
    <n v="699.5151599999997"/>
    <b v="0"/>
    <b v="0"/>
    <s v="Low Value"/>
    <s v="Value not found"/>
    <n v="8"/>
    <n v="1"/>
    <n v="2019"/>
    <m/>
    <x v="23"/>
    <m/>
    <n v="2"/>
    <s v="2019-2"/>
    <n v="2"/>
    <s v="Weekdays"/>
    <d v="1900-01-02T00:00:00"/>
  </r>
  <r>
    <s v="174-64-0215"/>
    <x v="2"/>
    <s v="Mandalay"/>
    <x v="1"/>
    <x v="1"/>
    <x v="3"/>
    <n v="69.739999999999995"/>
    <n v="10"/>
    <n v="34.869999999999997"/>
    <x v="721"/>
    <x v="19"/>
    <d v="1899-12-30T17:49:00"/>
    <x v="2"/>
    <n v="697.4"/>
    <n v="4.7619047620000003"/>
    <n v="34.869999999999997"/>
    <n v="8.9"/>
    <n v="34.870000000000005"/>
    <n v="2926.2904000000003"/>
    <b v="1"/>
    <b v="1"/>
    <s v="High Value"/>
    <n v="6.9740000000000002"/>
    <n v="5"/>
    <n v="3"/>
    <n v="2019"/>
    <m/>
    <x v="23"/>
    <m/>
    <n v="10"/>
    <s v="2019-10"/>
    <n v="2"/>
    <s v="Weekdays"/>
    <d v="1900-01-02T00:00:00"/>
  </r>
  <r>
    <s v="210-74-9613"/>
    <x v="1"/>
    <s v="Naypyitaw"/>
    <x v="1"/>
    <x v="1"/>
    <x v="5"/>
    <n v="97.26"/>
    <n v="4"/>
    <n v="19.452000000000002"/>
    <x v="722"/>
    <x v="32"/>
    <d v="1899-12-30T15:33:00"/>
    <x v="0"/>
    <n v="389.04"/>
    <n v="4.7619047620000003"/>
    <n v="19.452000000000002"/>
    <n v="6.8"/>
    <n v="19.451999999999998"/>
    <n v="1632.41184"/>
    <b v="0"/>
    <b v="1"/>
    <s v="Low Value"/>
    <s v="Value not found"/>
    <n v="16"/>
    <n v="3"/>
    <n v="2019"/>
    <m/>
    <x v="23"/>
    <m/>
    <n v="11"/>
    <s v="2019-11"/>
    <n v="6"/>
    <s v="Weekends"/>
    <d v="1900-01-06T00:00:00"/>
  </r>
  <r>
    <s v="299-29-0180"/>
    <x v="2"/>
    <s v="Mandalay"/>
    <x v="0"/>
    <x v="0"/>
    <x v="2"/>
    <n v="52.18"/>
    <n v="7"/>
    <n v="18.263000000000002"/>
    <x v="723"/>
    <x v="11"/>
    <d v="1899-12-30T10:54:00"/>
    <x v="1"/>
    <n v="365.26"/>
    <n v="4.7619047620000003"/>
    <n v="18.263000000000002"/>
    <n v="9.3000000000000007"/>
    <n v="18.263000000000034"/>
    <n v="1532.6309600000029"/>
    <b v="0"/>
    <b v="1"/>
    <s v="High Value"/>
    <n v="5.218"/>
    <n v="9"/>
    <n v="3"/>
    <n v="2019"/>
    <m/>
    <x v="23"/>
    <m/>
    <n v="10"/>
    <s v="2019-10"/>
    <n v="6"/>
    <s v="Weekends"/>
    <d v="1900-01-06T00:00:00"/>
  </r>
  <r>
    <s v="247-11-2470"/>
    <x v="0"/>
    <s v="Yangon"/>
    <x v="0"/>
    <x v="0"/>
    <x v="5"/>
    <n v="22.32"/>
    <n v="4"/>
    <n v="4.4640000000000004"/>
    <x v="724"/>
    <x v="59"/>
    <d v="1899-12-30T16:23:00"/>
    <x v="2"/>
    <n v="89.28"/>
    <n v="4.7619047620000003"/>
    <n v="4.4640000000000004"/>
    <n v="4.4000000000000004"/>
    <n v="4.4639999999999986"/>
    <n v="374.61887999999988"/>
    <b v="0"/>
    <b v="0"/>
    <s v="Low Value"/>
    <s v="Value not found"/>
    <n v="1"/>
    <n v="3"/>
    <n v="2019"/>
    <m/>
    <x v="23"/>
    <m/>
    <n v="9"/>
    <s v="2019-9"/>
    <n v="5"/>
    <s v="Weekdays"/>
    <d v="1900-01-05T00:00:00"/>
  </r>
  <r>
    <s v="635-28-5728"/>
    <x v="0"/>
    <s v="Yangon"/>
    <x v="1"/>
    <x v="1"/>
    <x v="0"/>
    <n v="56"/>
    <n v="3"/>
    <n v="8.4"/>
    <x v="725"/>
    <x v="38"/>
    <d v="1899-12-30T19:33:00"/>
    <x v="0"/>
    <n v="168"/>
    <n v="4.7619047620000003"/>
    <n v="8.4"/>
    <n v="4.8"/>
    <n v="8.4000000000000057"/>
    <n v="704.92800000000045"/>
    <b v="0"/>
    <b v="0"/>
    <s v="Low Value"/>
    <s v="Value not found"/>
    <n v="28"/>
    <n v="2"/>
    <n v="2019"/>
    <m/>
    <x v="23"/>
    <m/>
    <n v="9"/>
    <s v="2019-9"/>
    <n v="4"/>
    <s v="Weekdays"/>
    <d v="1900-01-04T00:00:00"/>
  </r>
  <r>
    <s v="756-49-0168"/>
    <x v="0"/>
    <s v="Yangon"/>
    <x v="0"/>
    <x v="1"/>
    <x v="5"/>
    <n v="19.7"/>
    <n v="1"/>
    <n v="0.98499999999999999"/>
    <x v="726"/>
    <x v="4"/>
    <d v="1899-12-30T11:39:00"/>
    <x v="0"/>
    <n v="19.7"/>
    <n v="4.7619047620000003"/>
    <n v="0.98499999999999999"/>
    <n v="9.5"/>
    <n v="0.98499999999999943"/>
    <n v="82.661199999999951"/>
    <b v="0"/>
    <b v="1"/>
    <s v="High Value"/>
    <n v="1.97"/>
    <n v="8"/>
    <n v="2"/>
    <n v="2019"/>
    <m/>
    <x v="23"/>
    <m/>
    <n v="6"/>
    <s v="2019-6"/>
    <n v="5"/>
    <s v="Weekdays"/>
    <d v="1900-01-05T00:00:00"/>
  </r>
  <r>
    <s v="438-23-1242"/>
    <x v="2"/>
    <s v="Mandalay"/>
    <x v="1"/>
    <x v="1"/>
    <x v="1"/>
    <n v="75.88"/>
    <n v="7"/>
    <n v="26.558"/>
    <x v="727"/>
    <x v="46"/>
    <d v="1899-12-30T10:38:00"/>
    <x v="0"/>
    <n v="531.16"/>
    <n v="4.7619047620000003"/>
    <n v="26.558"/>
    <n v="8.9"/>
    <n v="26.557999999999993"/>
    <n v="2228.7473599999994"/>
    <b v="0"/>
    <b v="1"/>
    <s v="High Value"/>
    <n v="7.5880000000000001"/>
    <n v="24"/>
    <n v="1"/>
    <n v="2019"/>
    <m/>
    <x v="23"/>
    <m/>
    <n v="4"/>
    <s v="2019-4"/>
    <n v="4"/>
    <s v="Weekdays"/>
    <d v="1900-01-04T00:00:00"/>
  </r>
  <r>
    <s v="238-45-6950"/>
    <x v="2"/>
    <s v="Mandalay"/>
    <x v="0"/>
    <x v="1"/>
    <x v="4"/>
    <n v="53.72"/>
    <n v="1"/>
    <n v="2.6859999999999999"/>
    <x v="728"/>
    <x v="59"/>
    <d v="1899-12-30T20:03:00"/>
    <x v="0"/>
    <n v="53.72"/>
    <n v="4.7619047620000003"/>
    <n v="2.6859999999999999"/>
    <n v="6.4"/>
    <n v="2.6859999999999999"/>
    <n v="225.40912"/>
    <b v="0"/>
    <b v="1"/>
    <s v="Low Value"/>
    <s v="Value not found"/>
    <n v="1"/>
    <n v="3"/>
    <n v="2019"/>
    <m/>
    <x v="23"/>
    <m/>
    <n v="9"/>
    <s v="2019-9"/>
    <n v="5"/>
    <s v="Weekdays"/>
    <d v="1900-01-05T00:00:00"/>
  </r>
  <r>
    <s v="607-65-2441"/>
    <x v="1"/>
    <s v="Naypyitaw"/>
    <x v="0"/>
    <x v="1"/>
    <x v="0"/>
    <n v="81.95"/>
    <n v="10"/>
    <n v="40.975000000000001"/>
    <x v="729"/>
    <x v="24"/>
    <d v="1899-12-30T12:39:00"/>
    <x v="2"/>
    <n v="819.5"/>
    <n v="4.7619047620000003"/>
    <n v="40.975000000000001"/>
    <n v="6"/>
    <n v="40.975000000000023"/>
    <n v="3438.6220000000021"/>
    <b v="0"/>
    <b v="1"/>
    <s v="Low Value"/>
    <s v="Value not found"/>
    <n v="10"/>
    <n v="3"/>
    <n v="2019"/>
    <m/>
    <x v="23"/>
    <m/>
    <n v="10"/>
    <s v="2019-10"/>
    <n v="7"/>
    <s v="Weekends"/>
    <d v="1899-12-31T00:00:00"/>
  </r>
  <r>
    <s v="386-27-7606"/>
    <x v="1"/>
    <s v="Naypyitaw"/>
    <x v="0"/>
    <x v="0"/>
    <x v="2"/>
    <n v="81.2"/>
    <n v="7"/>
    <n v="28.42"/>
    <x v="730"/>
    <x v="28"/>
    <d v="1899-12-30T15:59:00"/>
    <x v="2"/>
    <n v="568.4"/>
    <n v="4.7619047620000003"/>
    <n v="28.42"/>
    <n v="8.1"/>
    <n v="28.420000000000073"/>
    <n v="2385.0064000000061"/>
    <b v="0"/>
    <b v="1"/>
    <s v="High Value"/>
    <n v="8.120000000000001"/>
    <n v="23"/>
    <n v="3"/>
    <n v="2019"/>
    <m/>
    <x v="23"/>
    <m/>
    <n v="12"/>
    <s v="2019-12"/>
    <n v="6"/>
    <s v="Weekends"/>
    <d v="1900-01-06T00:00:00"/>
  </r>
  <r>
    <s v="137-63-5492"/>
    <x v="1"/>
    <s v="Naypyitaw"/>
    <x v="1"/>
    <x v="1"/>
    <x v="1"/>
    <n v="58.76"/>
    <n v="10"/>
    <n v="29.38"/>
    <x v="731"/>
    <x v="71"/>
    <d v="1899-12-30T14:26:00"/>
    <x v="0"/>
    <n v="587.6"/>
    <n v="4.7619047620000003"/>
    <n v="29.38"/>
    <n v="9"/>
    <n v="29.379999999999995"/>
    <n v="2465.5695999999998"/>
    <b v="1"/>
    <b v="1"/>
    <s v="High Value"/>
    <n v="5.8760000000000003"/>
    <n v="29"/>
    <n v="1"/>
    <n v="2019"/>
    <m/>
    <x v="23"/>
    <m/>
    <n v="5"/>
    <s v="2019-5"/>
    <n v="2"/>
    <s v="Weekdays"/>
    <d v="1900-01-02T00:00:00"/>
  </r>
  <r>
    <s v="197-77-7132"/>
    <x v="2"/>
    <s v="Mandalay"/>
    <x v="0"/>
    <x v="1"/>
    <x v="1"/>
    <n v="91.56"/>
    <n v="8"/>
    <n v="36.624000000000002"/>
    <x v="732"/>
    <x v="52"/>
    <d v="1899-12-30T18:22:00"/>
    <x v="0"/>
    <n v="732.48"/>
    <n v="4.7619047620000003"/>
    <n v="36.624000000000002"/>
    <n v="6"/>
    <n v="36.624000000000024"/>
    <n v="3073.4860800000019"/>
    <b v="0"/>
    <b v="1"/>
    <s v="Low Value"/>
    <s v="Value not found"/>
    <n v="12"/>
    <n v="1"/>
    <n v="2019"/>
    <m/>
    <x v="23"/>
    <m/>
    <n v="2"/>
    <s v="2019-2"/>
    <n v="6"/>
    <s v="Weekends"/>
    <d v="1900-01-06T00:00:00"/>
  </r>
  <r>
    <s v="805-86-0265"/>
    <x v="0"/>
    <s v="Yangon"/>
    <x v="1"/>
    <x v="1"/>
    <x v="2"/>
    <n v="93.96"/>
    <n v="9"/>
    <n v="42.281999999999996"/>
    <x v="733"/>
    <x v="80"/>
    <d v="1899-12-30T11:32:00"/>
    <x v="1"/>
    <n v="845.64"/>
    <n v="4.7619047620000003"/>
    <n v="42.281999999999996"/>
    <n v="9.8000000000000007"/>
    <n v="42.282000000000039"/>
    <n v="3548.3054400000033"/>
    <b v="1"/>
    <b v="1"/>
    <s v="High Value"/>
    <n v="9.395999999999999"/>
    <n v="20"/>
    <n v="3"/>
    <n v="2019"/>
    <m/>
    <x v="23"/>
    <m/>
    <n v="12"/>
    <s v="2019-12"/>
    <n v="3"/>
    <s v="Weekdays"/>
    <d v="1900-01-03T00:00:00"/>
  </r>
  <r>
    <s v="733-29-1227"/>
    <x v="1"/>
    <s v="Naypyitaw"/>
    <x v="1"/>
    <x v="1"/>
    <x v="2"/>
    <n v="55.61"/>
    <n v="7"/>
    <n v="19.4635"/>
    <x v="734"/>
    <x v="28"/>
    <d v="1899-12-30T12:41:00"/>
    <x v="1"/>
    <n v="389.27"/>
    <n v="4.7619047620000003"/>
    <n v="19.4635"/>
    <n v="8.5"/>
    <n v="19.46350000000001"/>
    <n v="1633.3769200000008"/>
    <b v="0"/>
    <b v="1"/>
    <s v="High Value"/>
    <n v="5.5609999999999999"/>
    <n v="23"/>
    <n v="3"/>
    <n v="2019"/>
    <m/>
    <x v="23"/>
    <m/>
    <n v="12"/>
    <s v="2019-12"/>
    <n v="6"/>
    <s v="Weekends"/>
    <d v="1900-01-06T00:00:00"/>
  </r>
  <r>
    <s v="451-73-2711"/>
    <x v="1"/>
    <s v="Naypyitaw"/>
    <x v="1"/>
    <x v="1"/>
    <x v="4"/>
    <n v="84.83"/>
    <n v="1"/>
    <n v="4.2415000000000003"/>
    <x v="735"/>
    <x v="78"/>
    <d v="1899-12-30T15:20:00"/>
    <x v="0"/>
    <n v="84.83"/>
    <n v="4.7619047620000003"/>
    <n v="4.2415000000000003"/>
    <n v="8.8000000000000007"/>
    <n v="4.241500000000002"/>
    <n v="355.94668000000019"/>
    <b v="0"/>
    <b v="1"/>
    <s v="High Value"/>
    <n v="8.4830000000000005"/>
    <n v="14"/>
    <n v="1"/>
    <n v="2019"/>
    <m/>
    <x v="23"/>
    <m/>
    <n v="3"/>
    <s v="2019-3"/>
    <n v="1"/>
    <s v="Weekdays"/>
    <d v="1900-01-01T00:00:00"/>
  </r>
  <r>
    <s v="373-14-0504"/>
    <x v="0"/>
    <s v="Yangon"/>
    <x v="0"/>
    <x v="0"/>
    <x v="3"/>
    <n v="71.63"/>
    <n v="2"/>
    <n v="7.1630000000000003"/>
    <x v="736"/>
    <x v="12"/>
    <d v="1899-12-30T14:33:00"/>
    <x v="0"/>
    <n v="143.26"/>
    <n v="4.7619047620000003"/>
    <n v="7.1630000000000003"/>
    <n v="8.8000000000000007"/>
    <n v="7.1630000000000109"/>
    <n v="601.11896000000092"/>
    <b v="0"/>
    <b v="1"/>
    <s v="High Value"/>
    <n v="7.1630000000000003"/>
    <n v="12"/>
    <n v="2"/>
    <n v="2019"/>
    <m/>
    <x v="23"/>
    <m/>
    <n v="7"/>
    <s v="2019-7"/>
    <n v="2"/>
    <s v="Weekdays"/>
    <d v="1900-01-02T00:00:00"/>
  </r>
  <r>
    <s v="546-80-2899"/>
    <x v="0"/>
    <s v="Yangon"/>
    <x v="0"/>
    <x v="1"/>
    <x v="2"/>
    <n v="37.69"/>
    <n v="2"/>
    <n v="3.7690000000000001"/>
    <x v="737"/>
    <x v="9"/>
    <d v="1899-12-30T15:29:00"/>
    <x v="0"/>
    <n v="75.38"/>
    <n v="4.7619047620000003"/>
    <n v="3.7690000000000001"/>
    <n v="9.5"/>
    <n v="3.7690000000000055"/>
    <n v="316.29448000000048"/>
    <b v="0"/>
    <b v="1"/>
    <s v="High Value"/>
    <n v="3.7690000000000001"/>
    <n v="20"/>
    <n v="2"/>
    <n v="2019"/>
    <m/>
    <x v="23"/>
    <m/>
    <n v="8"/>
    <s v="2019-8"/>
    <n v="3"/>
    <s v="Weekdays"/>
    <d v="1900-01-03T00:00:00"/>
  </r>
  <r>
    <s v="345-68-9016"/>
    <x v="1"/>
    <s v="Naypyitaw"/>
    <x v="0"/>
    <x v="0"/>
    <x v="3"/>
    <n v="31.67"/>
    <n v="8"/>
    <n v="12.667999999999999"/>
    <x v="738"/>
    <x v="56"/>
    <d v="1899-12-30T16:19:00"/>
    <x v="2"/>
    <n v="253.36"/>
    <n v="4.7619047620000003"/>
    <n v="12.667999999999999"/>
    <n v="5.6"/>
    <n v="12.668000000000006"/>
    <n v="1063.0985600000006"/>
    <b v="0"/>
    <b v="0"/>
    <s v="Low Value"/>
    <s v="Value not found"/>
    <n v="2"/>
    <n v="1"/>
    <n v="2019"/>
    <m/>
    <x v="23"/>
    <m/>
    <n v="1"/>
    <s v="2019-1"/>
    <n v="3"/>
    <s v="Weekdays"/>
    <d v="1900-01-03T00:00:00"/>
  </r>
  <r>
    <s v="390-17-5806"/>
    <x v="1"/>
    <s v="Naypyitaw"/>
    <x v="0"/>
    <x v="0"/>
    <x v="4"/>
    <n v="38.42"/>
    <n v="1"/>
    <n v="1.921"/>
    <x v="739"/>
    <x v="30"/>
    <d v="1899-12-30T16:33:00"/>
    <x v="1"/>
    <n v="38.42"/>
    <n v="4.7619047620000003"/>
    <n v="1.921"/>
    <n v="8.6"/>
    <n v="1.9209999999999994"/>
    <n v="161.21031999999994"/>
    <b v="0"/>
    <b v="1"/>
    <s v="High Value"/>
    <n v="3.8420000000000005"/>
    <n v="2"/>
    <n v="2"/>
    <n v="2019"/>
    <m/>
    <x v="23"/>
    <m/>
    <n v="5"/>
    <s v="2019-5"/>
    <n v="6"/>
    <s v="Weekends"/>
    <d v="1900-01-06T00:00:00"/>
  </r>
  <r>
    <s v="457-13-1708"/>
    <x v="2"/>
    <s v="Mandalay"/>
    <x v="0"/>
    <x v="1"/>
    <x v="5"/>
    <n v="65.23"/>
    <n v="10"/>
    <n v="32.615000000000002"/>
    <x v="740"/>
    <x v="66"/>
    <d v="1899-12-30T19:07:00"/>
    <x v="2"/>
    <n v="652.29999999999995"/>
    <n v="4.7619047620000003"/>
    <n v="32.615000000000002"/>
    <n v="5.2"/>
    <n v="32.615000000000009"/>
    <n v="2737.0508000000009"/>
    <b v="0"/>
    <b v="0"/>
    <s v="Low Value"/>
    <s v="Value not found"/>
    <n v="8"/>
    <n v="1"/>
    <n v="2019"/>
    <m/>
    <x v="23"/>
    <m/>
    <n v="2"/>
    <s v="2019-2"/>
    <n v="2"/>
    <s v="Weekdays"/>
    <d v="1900-01-02T00:00:00"/>
  </r>
  <r>
    <s v="664-14-2882"/>
    <x v="1"/>
    <s v="Naypyitaw"/>
    <x v="0"/>
    <x v="0"/>
    <x v="2"/>
    <n v="10.53"/>
    <n v="5"/>
    <n v="2.6324999999999998"/>
    <x v="741"/>
    <x v="74"/>
    <d v="1899-12-30T14:43:00"/>
    <x v="2"/>
    <n v="52.65"/>
    <n v="4.7619047620000003"/>
    <n v="2.6324999999999998"/>
    <n v="5.8"/>
    <n v="2.6325000000000003"/>
    <n v="220.91940000000002"/>
    <b v="0"/>
    <b v="0"/>
    <s v="Low Value"/>
    <s v="Value not found"/>
    <n v="30"/>
    <n v="1"/>
    <n v="2019"/>
    <m/>
    <x v="23"/>
    <m/>
    <n v="5"/>
    <s v="2019-5"/>
    <n v="3"/>
    <s v="Weekdays"/>
    <d v="1900-01-03T00:00:00"/>
  </r>
  <r>
    <s v="487-79-6868"/>
    <x v="2"/>
    <s v="Mandalay"/>
    <x v="0"/>
    <x v="0"/>
    <x v="2"/>
    <n v="12.29"/>
    <n v="9"/>
    <n v="5.5305"/>
    <x v="742"/>
    <x v="58"/>
    <d v="1899-12-30T19:28:00"/>
    <x v="2"/>
    <n v="110.61"/>
    <n v="4.7619047620000003"/>
    <n v="5.5305"/>
    <n v="8"/>
    <n v="5.5305000000000035"/>
    <n v="464.11956000000032"/>
    <b v="1"/>
    <b v="1"/>
    <s v="High Value"/>
    <n v="1.2290000000000001"/>
    <n v="26"/>
    <n v="3"/>
    <n v="2019"/>
    <m/>
    <x v="23"/>
    <m/>
    <n v="13"/>
    <s v="2019-13"/>
    <n v="2"/>
    <s v="Weekdays"/>
    <d v="1900-01-02T00:00:00"/>
  </r>
  <r>
    <s v="314-23-4520"/>
    <x v="1"/>
    <s v="Naypyitaw"/>
    <x v="0"/>
    <x v="1"/>
    <x v="0"/>
    <n v="81.23"/>
    <n v="7"/>
    <n v="28.430499999999999"/>
    <x v="743"/>
    <x v="15"/>
    <d v="1899-12-30T20:44:00"/>
    <x v="1"/>
    <n v="568.61"/>
    <n v="4.7619047620000003"/>
    <n v="28.430499999999999"/>
    <n v="9"/>
    <n v="28.430499999999938"/>
    <n v="2385.8875599999947"/>
    <b v="0"/>
    <b v="1"/>
    <s v="High Value"/>
    <n v="8.1230000000000011"/>
    <n v="15"/>
    <n v="1"/>
    <n v="2019"/>
    <m/>
    <x v="23"/>
    <m/>
    <n v="3"/>
    <s v="2019-3"/>
    <n v="2"/>
    <s v="Weekdays"/>
    <d v="1900-01-02T00:00:00"/>
  </r>
  <r>
    <s v="210-30-7976"/>
    <x v="2"/>
    <s v="Mandalay"/>
    <x v="0"/>
    <x v="0"/>
    <x v="5"/>
    <n v="22.32"/>
    <n v="4"/>
    <n v="4.4640000000000004"/>
    <x v="724"/>
    <x v="86"/>
    <d v="1899-12-30T11:16:00"/>
    <x v="0"/>
    <n v="89.28"/>
    <n v="4.7619047620000003"/>
    <n v="4.4640000000000004"/>
    <n v="4.0999999999999996"/>
    <n v="4.4639999999999986"/>
    <n v="374.61887999999988"/>
    <b v="0"/>
    <b v="0"/>
    <s v="Low Value"/>
    <s v="Value not found"/>
    <n v="14"/>
    <n v="3"/>
    <n v="2019"/>
    <m/>
    <x v="23"/>
    <m/>
    <n v="11"/>
    <s v="2019-11"/>
    <n v="4"/>
    <s v="Weekdays"/>
    <d v="1900-01-04T00:00:00"/>
  </r>
  <r>
    <s v="585-86-8361"/>
    <x v="0"/>
    <s v="Yangon"/>
    <x v="1"/>
    <x v="0"/>
    <x v="4"/>
    <n v="27.28"/>
    <n v="5"/>
    <n v="6.82"/>
    <x v="744"/>
    <x v="36"/>
    <d v="1899-12-30T10:31:00"/>
    <x v="2"/>
    <n v="136.4"/>
    <n v="4.7619047620000003"/>
    <n v="6.82"/>
    <n v="8.6"/>
    <n v="6.8199999999999932"/>
    <n v="572.33439999999939"/>
    <b v="0"/>
    <b v="1"/>
    <s v="High Value"/>
    <n v="2.7280000000000002"/>
    <n v="3"/>
    <n v="2"/>
    <n v="2019"/>
    <m/>
    <x v="23"/>
    <m/>
    <n v="5"/>
    <s v="2019-5"/>
    <n v="7"/>
    <s v="Weekends"/>
    <d v="1899-12-31T00:00:00"/>
  </r>
  <r>
    <s v="807-14-7833"/>
    <x v="0"/>
    <s v="Yangon"/>
    <x v="0"/>
    <x v="0"/>
    <x v="1"/>
    <n v="17.420000000000002"/>
    <n v="10"/>
    <n v="8.7100000000000009"/>
    <x v="745"/>
    <x v="70"/>
    <d v="1899-12-30T12:30:00"/>
    <x v="0"/>
    <n v="174.2"/>
    <n v="4.7619047620000003"/>
    <n v="8.7100000000000009"/>
    <n v="7"/>
    <n v="8.710000000000008"/>
    <n v="730.94320000000073"/>
    <b v="0"/>
    <b v="1"/>
    <s v="Low Value"/>
    <n v="1.7420000000000002"/>
    <n v="22"/>
    <n v="2"/>
    <n v="2019"/>
    <m/>
    <x v="23"/>
    <m/>
    <n v="8"/>
    <s v="2019-8"/>
    <n v="5"/>
    <s v="Weekdays"/>
    <d v="1900-01-05T00:00:00"/>
  </r>
  <r>
    <s v="775-72-1988"/>
    <x v="2"/>
    <s v="Mandalay"/>
    <x v="1"/>
    <x v="1"/>
    <x v="2"/>
    <n v="73.28"/>
    <n v="5"/>
    <n v="18.32"/>
    <x v="746"/>
    <x v="46"/>
    <d v="1899-12-30T15:05:00"/>
    <x v="0"/>
    <n v="366.4"/>
    <n v="4.7619047620000003"/>
    <n v="18.32"/>
    <n v="8.4"/>
    <n v="18.32000000000005"/>
    <n v="1537.4144000000042"/>
    <b v="0"/>
    <b v="1"/>
    <s v="High Value"/>
    <n v="7.3280000000000003"/>
    <n v="24"/>
    <n v="1"/>
    <n v="2019"/>
    <m/>
    <x v="23"/>
    <m/>
    <n v="4"/>
    <s v="2019-4"/>
    <n v="4"/>
    <s v="Weekdays"/>
    <d v="1900-01-04T00:00:00"/>
  </r>
  <r>
    <s v="288-38-3758"/>
    <x v="1"/>
    <s v="Naypyitaw"/>
    <x v="0"/>
    <x v="0"/>
    <x v="5"/>
    <n v="84.87"/>
    <n v="3"/>
    <n v="12.730499999999999"/>
    <x v="747"/>
    <x v="25"/>
    <d v="1899-12-30T18:30:00"/>
    <x v="0"/>
    <n v="254.61"/>
    <n v="4.7619047620000003"/>
    <n v="12.730499999999999"/>
    <n v="7.4"/>
    <n v="12.730500000000006"/>
    <n v="1068.3435600000005"/>
    <b v="0"/>
    <b v="1"/>
    <s v="High Value"/>
    <n v="8.4870000000000001"/>
    <n v="25"/>
    <n v="1"/>
    <n v="2019"/>
    <m/>
    <x v="23"/>
    <m/>
    <n v="4"/>
    <s v="2019-4"/>
    <n v="5"/>
    <s v="Weekdays"/>
    <d v="1900-01-05T00:00:00"/>
  </r>
  <r>
    <s v="652-43-6591"/>
    <x v="0"/>
    <s v="Yangon"/>
    <x v="1"/>
    <x v="0"/>
    <x v="5"/>
    <n v="97.29"/>
    <n v="8"/>
    <n v="38.915999999999997"/>
    <x v="748"/>
    <x v="11"/>
    <d v="1899-12-30T13:18:00"/>
    <x v="2"/>
    <n v="778.32"/>
    <n v="4.7619047620000003"/>
    <n v="38.915999999999997"/>
    <n v="6.2"/>
    <n v="38.91599999999994"/>
    <n v="3265.8307199999949"/>
    <b v="0"/>
    <b v="1"/>
    <s v="Low Value"/>
    <s v="Value not found"/>
    <n v="9"/>
    <n v="3"/>
    <n v="2019"/>
    <m/>
    <x v="23"/>
    <m/>
    <n v="10"/>
    <s v="2019-10"/>
    <n v="6"/>
    <s v="Weekends"/>
    <d v="1900-01-06T00:00:00"/>
  </r>
  <r>
    <s v="785-96-0615"/>
    <x v="2"/>
    <s v="Mandalay"/>
    <x v="0"/>
    <x v="0"/>
    <x v="1"/>
    <n v="35.74"/>
    <n v="8"/>
    <n v="14.295999999999999"/>
    <x v="749"/>
    <x v="21"/>
    <d v="1899-12-30T15:28:00"/>
    <x v="0"/>
    <n v="285.92"/>
    <n v="4.7619047620000003"/>
    <n v="14.295999999999999"/>
    <n v="4.9000000000000004"/>
    <n v="14.295999999999992"/>
    <n v="1199.7203199999994"/>
    <b v="0"/>
    <b v="0"/>
    <s v="Low Value"/>
    <s v="Value not found"/>
    <n v="17"/>
    <n v="2"/>
    <n v="2019"/>
    <m/>
    <x v="23"/>
    <m/>
    <n v="7"/>
    <s v="2019-7"/>
    <n v="7"/>
    <s v="Weekends"/>
    <d v="1899-12-31T00:00:00"/>
  </r>
  <r>
    <s v="406-46-7107"/>
    <x v="0"/>
    <s v="Yangon"/>
    <x v="1"/>
    <x v="0"/>
    <x v="2"/>
    <n v="96.52"/>
    <n v="6"/>
    <n v="28.956"/>
    <x v="750"/>
    <x v="83"/>
    <d v="1899-12-30T11:52:00"/>
    <x v="1"/>
    <n v="579.12"/>
    <n v="4.7619047620000003"/>
    <n v="28.956"/>
    <n v="4.5"/>
    <n v="28.956000000000017"/>
    <n v="2429.9875200000015"/>
    <b v="0"/>
    <b v="0"/>
    <s v="Low Value"/>
    <s v="Value not found"/>
    <n v="11"/>
    <n v="1"/>
    <n v="2019"/>
    <m/>
    <x v="23"/>
    <m/>
    <n v="2"/>
    <s v="2019-2"/>
    <n v="5"/>
    <s v="Weekdays"/>
    <d v="1900-01-05T00:00:00"/>
  </r>
  <r>
    <s v="250-17-5703"/>
    <x v="0"/>
    <s v="Yangon"/>
    <x v="0"/>
    <x v="1"/>
    <x v="4"/>
    <n v="18.850000000000001"/>
    <n v="10"/>
    <n v="9.4250000000000007"/>
    <x v="751"/>
    <x v="33"/>
    <d v="1899-12-30T18:24:00"/>
    <x v="0"/>
    <n v="188.5"/>
    <n v="4.7619047620000003"/>
    <n v="9.4250000000000007"/>
    <n v="5.6"/>
    <n v="9.4250000000000114"/>
    <n v="790.94600000000094"/>
    <b v="0"/>
    <b v="0"/>
    <s v="Low Value"/>
    <s v="Value not found"/>
    <n v="27"/>
    <n v="2"/>
    <n v="2019"/>
    <m/>
    <x v="23"/>
    <m/>
    <n v="9"/>
    <s v="2019-9"/>
    <n v="3"/>
    <s v="Weekdays"/>
    <d v="1900-01-03T00:00:00"/>
  </r>
  <r>
    <s v="156-95-3964"/>
    <x v="0"/>
    <s v="Yangon"/>
    <x v="1"/>
    <x v="0"/>
    <x v="4"/>
    <n v="55.39"/>
    <n v="4"/>
    <n v="11.077999999999999"/>
    <x v="752"/>
    <x v="5"/>
    <d v="1899-12-30T15:19:00"/>
    <x v="0"/>
    <n v="221.56"/>
    <n v="4.7619047620000003"/>
    <n v="11.077999999999999"/>
    <n v="8"/>
    <n v="11.078000000000003"/>
    <n v="929.66576000000032"/>
    <b v="0"/>
    <b v="1"/>
    <s v="High Value"/>
    <n v="5.5390000000000006"/>
    <n v="25"/>
    <n v="3"/>
    <n v="2019"/>
    <m/>
    <x v="23"/>
    <m/>
    <n v="13"/>
    <s v="2019-13"/>
    <n v="1"/>
    <s v="Weekdays"/>
    <d v="1900-01-01T00:00:00"/>
  </r>
  <r>
    <s v="842-40-8179"/>
    <x v="2"/>
    <s v="Mandalay"/>
    <x v="0"/>
    <x v="0"/>
    <x v="4"/>
    <n v="77.2"/>
    <n v="10"/>
    <n v="38.6"/>
    <x v="753"/>
    <x v="48"/>
    <d v="1899-12-30T10:38:00"/>
    <x v="2"/>
    <n v="772"/>
    <n v="4.7619047620000003"/>
    <n v="38.6"/>
    <n v="5.6"/>
    <n v="38.600000000000023"/>
    <n v="3239.3120000000022"/>
    <b v="0"/>
    <b v="1"/>
    <s v="Low Value"/>
    <s v="Value not found"/>
    <n v="11"/>
    <n v="2"/>
    <n v="2019"/>
    <m/>
    <x v="23"/>
    <m/>
    <n v="7"/>
    <s v="2019-7"/>
    <n v="1"/>
    <s v="Weekdays"/>
    <d v="1900-01-01T00:00:00"/>
  </r>
  <r>
    <s v="525-09-8450"/>
    <x v="2"/>
    <s v="Mandalay"/>
    <x v="1"/>
    <x v="1"/>
    <x v="1"/>
    <n v="72.13"/>
    <n v="10"/>
    <n v="36.064999999999998"/>
    <x v="754"/>
    <x v="82"/>
    <d v="1899-12-30T15:12:00"/>
    <x v="2"/>
    <n v="721.3"/>
    <n v="4.7619047620000003"/>
    <n v="36.064999999999998"/>
    <n v="4.2"/>
    <n v="36.065000000000055"/>
    <n v="3026.5748000000044"/>
    <b v="0"/>
    <b v="1"/>
    <s v="Low Value"/>
    <s v="Value not found"/>
    <n v="31"/>
    <n v="1"/>
    <n v="2019"/>
    <m/>
    <x v="23"/>
    <m/>
    <n v="5"/>
    <s v="2019-5"/>
    <n v="4"/>
    <s v="Weekdays"/>
    <d v="1900-01-04T00:00:00"/>
  </r>
  <r>
    <s v="410-67-1709"/>
    <x v="0"/>
    <s v="Yangon"/>
    <x v="0"/>
    <x v="0"/>
    <x v="5"/>
    <n v="63.88"/>
    <n v="8"/>
    <n v="25.552"/>
    <x v="755"/>
    <x v="40"/>
    <d v="1899-12-30T17:48:00"/>
    <x v="0"/>
    <n v="511.04"/>
    <n v="4.7619047620000003"/>
    <n v="25.552"/>
    <n v="9.9"/>
    <n v="25.551999999999964"/>
    <n v="2144.3238399999968"/>
    <b v="1"/>
    <b v="1"/>
    <s v="High Value"/>
    <n v="6.3880000000000008"/>
    <n v="20"/>
    <n v="1"/>
    <n v="2019"/>
    <m/>
    <x v="23"/>
    <m/>
    <n v="3"/>
    <s v="2019-3"/>
    <n v="7"/>
    <s v="Weekends"/>
    <d v="1899-12-31T00:00:00"/>
  </r>
  <r>
    <s v="587-73-4862"/>
    <x v="0"/>
    <s v="Yangon"/>
    <x v="0"/>
    <x v="0"/>
    <x v="0"/>
    <n v="10.69"/>
    <n v="5"/>
    <n v="2.6724999999999999"/>
    <x v="756"/>
    <x v="58"/>
    <d v="1899-12-30T11:07:00"/>
    <x v="0"/>
    <n v="53.45"/>
    <n v="4.7619047620000003"/>
    <n v="2.6724999999999999"/>
    <n v="7.6"/>
    <n v="2.6724999999999994"/>
    <n v="224.27619999999996"/>
    <b v="0"/>
    <b v="1"/>
    <s v="High Value"/>
    <n v="1.069"/>
    <n v="26"/>
    <n v="3"/>
    <n v="2019"/>
    <m/>
    <x v="23"/>
    <m/>
    <n v="13"/>
    <s v="2019-13"/>
    <n v="2"/>
    <s v="Weekdays"/>
    <d v="1900-01-02T00:00:00"/>
  </r>
  <r>
    <s v="787-87-2010"/>
    <x v="0"/>
    <s v="Yangon"/>
    <x v="0"/>
    <x v="1"/>
    <x v="0"/>
    <n v="55.5"/>
    <n v="4"/>
    <n v="11.1"/>
    <x v="757"/>
    <x v="40"/>
    <d v="1899-12-30T15:48:00"/>
    <x v="2"/>
    <n v="222"/>
    <n v="4.7619047620000003"/>
    <n v="11.1"/>
    <n v="6.6"/>
    <n v="11.099999999999994"/>
    <n v="931.51199999999949"/>
    <b v="0"/>
    <b v="1"/>
    <s v="Low Value"/>
    <s v="Value not found"/>
    <n v="20"/>
    <n v="1"/>
    <n v="2019"/>
    <m/>
    <x v="23"/>
    <m/>
    <n v="3"/>
    <s v="2019-3"/>
    <n v="7"/>
    <s v="Weekends"/>
    <d v="1899-12-31T00:00:00"/>
  </r>
  <r>
    <s v="593-14-4239"/>
    <x v="2"/>
    <s v="Mandalay"/>
    <x v="1"/>
    <x v="0"/>
    <x v="2"/>
    <n v="95.46"/>
    <n v="8"/>
    <n v="38.183999999999997"/>
    <x v="758"/>
    <x v="19"/>
    <d v="1899-12-30T19:40:00"/>
    <x v="0"/>
    <n v="763.68"/>
    <n v="4.7619047620000003"/>
    <n v="38.183999999999997"/>
    <n v="4.7"/>
    <n v="38.184000000000083"/>
    <n v="3204.4012800000069"/>
    <b v="0"/>
    <b v="1"/>
    <s v="Low Value"/>
    <s v="Value not found"/>
    <n v="5"/>
    <n v="3"/>
    <n v="2019"/>
    <m/>
    <x v="23"/>
    <m/>
    <n v="10"/>
    <s v="2019-10"/>
    <n v="2"/>
    <s v="Weekdays"/>
    <d v="1900-01-02T00:00:00"/>
  </r>
  <r>
    <s v="801-88-0346"/>
    <x v="1"/>
    <s v="Naypyitaw"/>
    <x v="1"/>
    <x v="0"/>
    <x v="5"/>
    <n v="76.06"/>
    <n v="3"/>
    <n v="11.409000000000001"/>
    <x v="759"/>
    <x v="0"/>
    <d v="1899-12-30T20:30:00"/>
    <x v="2"/>
    <n v="228.18"/>
    <n v="4.7619047620000003"/>
    <n v="11.409000000000001"/>
    <n v="9.8000000000000007"/>
    <n v="11.408999999999992"/>
    <n v="957.44327999999928"/>
    <b v="0"/>
    <b v="1"/>
    <s v="High Value"/>
    <n v="7.6060000000000008"/>
    <n v="5"/>
    <n v="1"/>
    <n v="2019"/>
    <m/>
    <x v="23"/>
    <m/>
    <n v="1"/>
    <s v="2019-1"/>
    <n v="6"/>
    <s v="Weekends"/>
    <d v="1900-01-06T00:00:00"/>
  </r>
  <r>
    <s v="388-76-2555"/>
    <x v="2"/>
    <s v="Mandalay"/>
    <x v="1"/>
    <x v="1"/>
    <x v="3"/>
    <n v="13.69"/>
    <n v="6"/>
    <n v="4.1070000000000002"/>
    <x v="760"/>
    <x v="77"/>
    <d v="1899-12-30T13:59:00"/>
    <x v="1"/>
    <n v="82.14"/>
    <n v="4.7619047620000003"/>
    <n v="4.1070000000000002"/>
    <n v="6.3"/>
    <n v="4.1069999999999993"/>
    <n v="344.65943999999996"/>
    <b v="0"/>
    <b v="1"/>
    <s v="Low Value"/>
    <s v="Value not found"/>
    <n v="13"/>
    <n v="2"/>
    <n v="2019"/>
    <m/>
    <x v="23"/>
    <m/>
    <n v="7"/>
    <s v="2019-7"/>
    <n v="3"/>
    <s v="Weekdays"/>
    <d v="1900-01-03T00:00:00"/>
  </r>
  <r>
    <s v="711-31-1234"/>
    <x v="2"/>
    <s v="Mandalay"/>
    <x v="1"/>
    <x v="0"/>
    <x v="1"/>
    <n v="95.64"/>
    <n v="4"/>
    <n v="19.128"/>
    <x v="761"/>
    <x v="32"/>
    <d v="1899-12-30T18:51:00"/>
    <x v="1"/>
    <n v="382.56"/>
    <n v="4.7619047620000003"/>
    <n v="19.128"/>
    <n v="7.9"/>
    <n v="19.127999999999986"/>
    <n v="1605.2217599999988"/>
    <b v="0"/>
    <b v="1"/>
    <s v="High Value"/>
    <n v="9.5640000000000001"/>
    <n v="16"/>
    <n v="3"/>
    <n v="2019"/>
    <m/>
    <x v="23"/>
    <m/>
    <n v="11"/>
    <s v="2019-11"/>
    <n v="6"/>
    <s v="Weekends"/>
    <d v="1900-01-06T00:00:00"/>
  </r>
  <r>
    <s v="886-54-6089"/>
    <x v="0"/>
    <s v="Yangon"/>
    <x v="1"/>
    <x v="0"/>
    <x v="2"/>
    <n v="11.43"/>
    <n v="6"/>
    <n v="3.4289999999999998"/>
    <x v="762"/>
    <x v="15"/>
    <d v="1899-12-30T17:24:00"/>
    <x v="1"/>
    <n v="68.58"/>
    <n v="4.7619047620000003"/>
    <n v="3.4289999999999998"/>
    <n v="7.7"/>
    <n v="3.429000000000002"/>
    <n v="287.76168000000018"/>
    <b v="0"/>
    <b v="1"/>
    <s v="High Value"/>
    <n v="1.143"/>
    <n v="15"/>
    <n v="1"/>
    <n v="2019"/>
    <m/>
    <x v="23"/>
    <m/>
    <n v="3"/>
    <s v="2019-3"/>
    <n v="2"/>
    <s v="Weekdays"/>
    <d v="1900-01-02T00:00:00"/>
  </r>
  <r>
    <s v="707-32-7409"/>
    <x v="2"/>
    <s v="Mandalay"/>
    <x v="0"/>
    <x v="0"/>
    <x v="3"/>
    <n v="95.54"/>
    <n v="4"/>
    <n v="19.108000000000001"/>
    <x v="763"/>
    <x v="84"/>
    <d v="1899-12-30T11:58:00"/>
    <x v="0"/>
    <n v="382.16"/>
    <n v="4.7619047620000003"/>
    <n v="19.108000000000001"/>
    <n v="4.5"/>
    <n v="19.107999999999947"/>
    <n v="1603.5433599999956"/>
    <b v="0"/>
    <b v="0"/>
    <s v="Low Value"/>
    <s v="Value not found"/>
    <n v="26"/>
    <n v="2"/>
    <n v="2019"/>
    <m/>
    <x v="23"/>
    <m/>
    <n v="9"/>
    <s v="2019-9"/>
    <n v="2"/>
    <s v="Weekdays"/>
    <d v="1900-01-02T00:00:00"/>
  </r>
  <r>
    <s v="759-98-4285"/>
    <x v="1"/>
    <s v="Naypyitaw"/>
    <x v="0"/>
    <x v="0"/>
    <x v="0"/>
    <n v="85.87"/>
    <n v="7"/>
    <n v="30.054500000000001"/>
    <x v="764"/>
    <x v="33"/>
    <d v="1899-12-30T19:01:00"/>
    <x v="2"/>
    <n v="601.09"/>
    <n v="4.7619047620000003"/>
    <n v="30.054500000000001"/>
    <n v="8"/>
    <n v="30.054499999999962"/>
    <n v="2522.1736399999968"/>
    <b v="0"/>
    <b v="1"/>
    <s v="High Value"/>
    <n v="8.5870000000000015"/>
    <n v="27"/>
    <n v="2"/>
    <n v="2019"/>
    <m/>
    <x v="23"/>
    <m/>
    <n v="9"/>
    <s v="2019-9"/>
    <n v="3"/>
    <s v="Weekdays"/>
    <d v="1900-01-03T00:00:00"/>
  </r>
  <r>
    <s v="201-63-8275"/>
    <x v="1"/>
    <s v="Naypyitaw"/>
    <x v="0"/>
    <x v="0"/>
    <x v="3"/>
    <n v="67.989999999999995"/>
    <n v="7"/>
    <n v="23.796500000000002"/>
    <x v="765"/>
    <x v="21"/>
    <d v="1899-12-30T16:50:00"/>
    <x v="0"/>
    <n v="475.93"/>
    <n v="4.7619047620000003"/>
    <n v="23.796500000000002"/>
    <n v="5.7"/>
    <n v="23.79649999999998"/>
    <n v="1997.0022799999983"/>
    <b v="0"/>
    <b v="0"/>
    <s v="Low Value"/>
    <s v="Value not found"/>
    <n v="17"/>
    <n v="2"/>
    <n v="2019"/>
    <m/>
    <x v="23"/>
    <m/>
    <n v="7"/>
    <s v="2019-7"/>
    <n v="7"/>
    <s v="Weekends"/>
    <d v="1899-12-31T00:00:00"/>
  </r>
  <r>
    <s v="471-06-8611"/>
    <x v="1"/>
    <s v="Naypyitaw"/>
    <x v="1"/>
    <x v="0"/>
    <x v="4"/>
    <n v="52.42"/>
    <n v="1"/>
    <n v="2.621"/>
    <x v="766"/>
    <x v="10"/>
    <d v="1899-12-30T10:22:00"/>
    <x v="2"/>
    <n v="52.42"/>
    <n v="4.7619047620000003"/>
    <n v="2.621"/>
    <n v="6.3"/>
    <n v="2.6209999999999951"/>
    <n v="219.9543199999996"/>
    <b v="0"/>
    <b v="1"/>
    <s v="Low Value"/>
    <s v="Value not found"/>
    <n v="6"/>
    <n v="2"/>
    <n v="2019"/>
    <m/>
    <x v="23"/>
    <m/>
    <n v="6"/>
    <s v="2019-6"/>
    <n v="3"/>
    <s v="Weekdays"/>
    <d v="1900-01-03T00:00:00"/>
  </r>
  <r>
    <s v="200-16-5952"/>
    <x v="1"/>
    <s v="Naypyitaw"/>
    <x v="0"/>
    <x v="1"/>
    <x v="4"/>
    <n v="65.650000000000006"/>
    <n v="2"/>
    <n v="6.5650000000000004"/>
    <x v="767"/>
    <x v="29"/>
    <d v="1899-12-30T16:46:00"/>
    <x v="1"/>
    <n v="131.30000000000001"/>
    <n v="4.7619047620000003"/>
    <n v="6.5650000000000004"/>
    <n v="6"/>
    <n v="6.5649999999999977"/>
    <n v="550.93479999999977"/>
    <b v="0"/>
    <b v="0"/>
    <s v="Low Value"/>
    <s v="Value not found"/>
    <n v="17"/>
    <n v="1"/>
    <n v="2019"/>
    <m/>
    <x v="23"/>
    <m/>
    <n v="3"/>
    <s v="2019-3"/>
    <n v="4"/>
    <s v="Weekdays"/>
    <d v="1900-01-04T00:00:00"/>
  </r>
  <r>
    <s v="120-54-2248"/>
    <x v="2"/>
    <s v="Mandalay"/>
    <x v="1"/>
    <x v="0"/>
    <x v="4"/>
    <n v="28.86"/>
    <n v="5"/>
    <n v="7.2149999999999999"/>
    <x v="768"/>
    <x v="49"/>
    <d v="1899-12-30T18:08:00"/>
    <x v="2"/>
    <n v="144.30000000000001"/>
    <n v="4.7619047620000003"/>
    <n v="7.2149999999999999"/>
    <n v="8"/>
    <n v="7.214999999999975"/>
    <n v="605.48279999999795"/>
    <b v="0"/>
    <b v="1"/>
    <s v="High Value"/>
    <n v="2.8860000000000001"/>
    <n v="22"/>
    <n v="1"/>
    <n v="2019"/>
    <m/>
    <x v="23"/>
    <m/>
    <n v="4"/>
    <s v="2019-4"/>
    <n v="2"/>
    <s v="Weekdays"/>
    <d v="1900-01-02T00:00:00"/>
  </r>
  <r>
    <s v="102-77-2261"/>
    <x v="1"/>
    <s v="Naypyitaw"/>
    <x v="0"/>
    <x v="1"/>
    <x v="0"/>
    <n v="65.31"/>
    <n v="7"/>
    <n v="22.858499999999999"/>
    <x v="769"/>
    <x v="19"/>
    <d v="1899-12-30T18:02:00"/>
    <x v="2"/>
    <n v="457.17"/>
    <n v="4.7619047620000003"/>
    <n v="22.858499999999999"/>
    <n v="4.2"/>
    <n v="22.858499999999992"/>
    <n v="1918.2853199999995"/>
    <b v="0"/>
    <b v="0"/>
    <s v="Low Value"/>
    <s v="Value not found"/>
    <n v="5"/>
    <n v="3"/>
    <n v="2019"/>
    <m/>
    <x v="23"/>
    <m/>
    <n v="10"/>
    <s v="2019-10"/>
    <n v="2"/>
    <s v="Weekdays"/>
    <d v="1900-01-02T00:00:00"/>
  </r>
  <r>
    <s v="875-31-8302"/>
    <x v="2"/>
    <s v="Mandalay"/>
    <x v="1"/>
    <x v="1"/>
    <x v="3"/>
    <n v="93.38"/>
    <n v="1"/>
    <n v="4.6689999999999996"/>
    <x v="770"/>
    <x v="75"/>
    <d v="1899-12-30T13:07:00"/>
    <x v="1"/>
    <n v="93.38"/>
    <n v="4.7619047620000003"/>
    <n v="4.6689999999999996"/>
    <n v="9.6"/>
    <n v="4.6690000000000111"/>
    <n v="391.82248000000095"/>
    <b v="0"/>
    <b v="1"/>
    <s v="High Value"/>
    <n v="9.3379999999999992"/>
    <n v="3"/>
    <n v="1"/>
    <n v="2019"/>
    <m/>
    <x v="23"/>
    <m/>
    <n v="1"/>
    <s v="2019-1"/>
    <n v="4"/>
    <s v="Weekdays"/>
    <d v="1900-01-04T00:00:00"/>
  </r>
  <r>
    <s v="102-06-2002"/>
    <x v="1"/>
    <s v="Naypyitaw"/>
    <x v="0"/>
    <x v="1"/>
    <x v="3"/>
    <n v="25.25"/>
    <n v="5"/>
    <n v="6.3125"/>
    <x v="771"/>
    <x v="80"/>
    <d v="1899-12-30T17:52:00"/>
    <x v="1"/>
    <n v="126.25"/>
    <n v="4.7619047620000003"/>
    <n v="6.3125"/>
    <n v="6.1"/>
    <n v="6.3125"/>
    <n v="529.745"/>
    <b v="0"/>
    <b v="0"/>
    <s v="Low Value"/>
    <s v="Value not found"/>
    <n v="20"/>
    <n v="3"/>
    <n v="2019"/>
    <m/>
    <x v="23"/>
    <m/>
    <n v="12"/>
    <s v="2019-12"/>
    <n v="3"/>
    <s v="Weekdays"/>
    <d v="1900-01-03T00:00:00"/>
  </r>
  <r>
    <s v="457-94-0464"/>
    <x v="2"/>
    <s v="Mandalay"/>
    <x v="0"/>
    <x v="1"/>
    <x v="1"/>
    <n v="87.87"/>
    <n v="9"/>
    <n v="39.541499999999999"/>
    <x v="772"/>
    <x v="82"/>
    <d v="1899-12-30T20:32:00"/>
    <x v="0"/>
    <n v="790.83"/>
    <n v="4.7619047620000003"/>
    <n v="39.541499999999999"/>
    <n v="5.6"/>
    <n v="39.541499999999928"/>
    <n v="3318.3226799999939"/>
    <b v="0"/>
    <b v="1"/>
    <s v="Low Value"/>
    <s v="Value not found"/>
    <n v="31"/>
    <n v="1"/>
    <n v="2019"/>
    <m/>
    <x v="23"/>
    <m/>
    <n v="5"/>
    <s v="2019-5"/>
    <n v="4"/>
    <s v="Weekdays"/>
    <d v="1900-01-04T00:00:00"/>
  </r>
  <r>
    <s v="629-42-4133"/>
    <x v="1"/>
    <s v="Naypyitaw"/>
    <x v="1"/>
    <x v="1"/>
    <x v="0"/>
    <n v="21.8"/>
    <n v="8"/>
    <n v="8.7200000000000006"/>
    <x v="773"/>
    <x v="88"/>
    <d v="1899-12-30T19:24:00"/>
    <x v="1"/>
    <n v="174.4"/>
    <n v="4.7619047620000003"/>
    <n v="8.7200000000000006"/>
    <n v="8.3000000000000007"/>
    <n v="8.7199999999999989"/>
    <n v="731.78239999999994"/>
    <b v="1"/>
    <b v="1"/>
    <s v="High Value"/>
    <n v="2.1800000000000002"/>
    <n v="19"/>
    <n v="2"/>
    <n v="2019"/>
    <m/>
    <x v="23"/>
    <m/>
    <n v="8"/>
    <s v="2019-8"/>
    <n v="2"/>
    <s v="Weekdays"/>
    <d v="1900-01-02T00:00:00"/>
  </r>
  <r>
    <s v="534-53-3526"/>
    <x v="0"/>
    <s v="Yangon"/>
    <x v="1"/>
    <x v="0"/>
    <x v="3"/>
    <n v="94.76"/>
    <n v="4"/>
    <n v="18.952000000000002"/>
    <x v="774"/>
    <x v="48"/>
    <d v="1899-12-30T16:06:00"/>
    <x v="0"/>
    <n v="379.04"/>
    <n v="4.7619047620000003"/>
    <n v="18.952000000000002"/>
    <n v="7.8"/>
    <n v="18.951999999999998"/>
    <n v="1590.4518399999999"/>
    <b v="0"/>
    <b v="1"/>
    <s v="High Value"/>
    <n v="9.4760000000000009"/>
    <n v="11"/>
    <n v="2"/>
    <n v="2019"/>
    <m/>
    <x v="23"/>
    <m/>
    <n v="7"/>
    <s v="2019-7"/>
    <n v="1"/>
    <s v="Weekdays"/>
    <d v="1900-01-01T00:00:00"/>
  </r>
  <r>
    <s v="307-04-2070"/>
    <x v="0"/>
    <s v="Yangon"/>
    <x v="0"/>
    <x v="0"/>
    <x v="5"/>
    <n v="30.62"/>
    <n v="1"/>
    <n v="1.5309999999999999"/>
    <x v="775"/>
    <x v="63"/>
    <d v="1899-12-30T14:14:00"/>
    <x v="2"/>
    <n v="30.62"/>
    <n v="4.7619047620000003"/>
    <n v="1.5309999999999999"/>
    <n v="4.0999999999999996"/>
    <n v="1.5310000000000024"/>
    <n v="128.48152000000019"/>
    <b v="0"/>
    <b v="0"/>
    <s v="Low Value"/>
    <s v="Value not found"/>
    <n v="5"/>
    <n v="2"/>
    <n v="2019"/>
    <m/>
    <x v="23"/>
    <m/>
    <n v="6"/>
    <s v="2019-6"/>
    <n v="2"/>
    <s v="Weekdays"/>
    <d v="1900-01-02T00:00:00"/>
  </r>
  <r>
    <s v="468-99-7231"/>
    <x v="1"/>
    <s v="Naypyitaw"/>
    <x v="1"/>
    <x v="0"/>
    <x v="2"/>
    <n v="44.01"/>
    <n v="8"/>
    <n v="17.603999999999999"/>
    <x v="776"/>
    <x v="2"/>
    <d v="1899-12-30T17:36:00"/>
    <x v="1"/>
    <n v="352.08"/>
    <n v="4.7619047620000003"/>
    <n v="17.603999999999999"/>
    <n v="8.8000000000000007"/>
    <n v="17.604000000000042"/>
    <n v="1477.3276800000035"/>
    <b v="1"/>
    <b v="1"/>
    <s v="High Value"/>
    <n v="4.4009999999999998"/>
    <n v="3"/>
    <n v="3"/>
    <n v="2019"/>
    <m/>
    <x v="23"/>
    <m/>
    <n v="9"/>
    <s v="2019-9"/>
    <n v="7"/>
    <s v="Weekends"/>
    <d v="1899-12-31T00:00:00"/>
  </r>
  <r>
    <s v="516-77-6464"/>
    <x v="1"/>
    <s v="Naypyitaw"/>
    <x v="0"/>
    <x v="0"/>
    <x v="0"/>
    <n v="10.16"/>
    <n v="5"/>
    <n v="2.54"/>
    <x v="777"/>
    <x v="7"/>
    <d v="1899-12-30T13:08:00"/>
    <x v="0"/>
    <n v="50.8"/>
    <n v="4.7619047620000003"/>
    <n v="2.54"/>
    <n v="4.0999999999999996"/>
    <n v="2.5400000000000063"/>
    <n v="213.15680000000052"/>
    <b v="0"/>
    <b v="0"/>
    <s v="Low Value"/>
    <s v="Value not found"/>
    <n v="24"/>
    <n v="2"/>
    <n v="2019"/>
    <m/>
    <x v="23"/>
    <m/>
    <n v="8"/>
    <s v="2019-8"/>
    <n v="7"/>
    <s v="Weekends"/>
    <d v="1899-12-31T00:00:00"/>
  </r>
  <r>
    <s v="404-91-5964"/>
    <x v="0"/>
    <s v="Yangon"/>
    <x v="1"/>
    <x v="1"/>
    <x v="1"/>
    <n v="74.58"/>
    <n v="7"/>
    <n v="26.103000000000002"/>
    <x v="778"/>
    <x v="87"/>
    <d v="1899-12-30T16:09:00"/>
    <x v="2"/>
    <n v="522.05999999999995"/>
    <n v="4.7619047620000003"/>
    <n v="26.103000000000002"/>
    <n v="9"/>
    <n v="26.103000000000065"/>
    <n v="2190.5637600000055"/>
    <b v="0"/>
    <b v="1"/>
    <s v="High Value"/>
    <n v="7.4580000000000002"/>
    <n v="4"/>
    <n v="2"/>
    <n v="2019"/>
    <m/>
    <x v="23"/>
    <m/>
    <n v="6"/>
    <s v="2019-6"/>
    <n v="1"/>
    <s v="Weekdays"/>
    <d v="1900-01-01T00:00:00"/>
  </r>
  <r>
    <s v="886-77-9084"/>
    <x v="1"/>
    <s v="Naypyitaw"/>
    <x v="1"/>
    <x v="1"/>
    <x v="1"/>
    <n v="71.89"/>
    <n v="8"/>
    <n v="28.756"/>
    <x v="779"/>
    <x v="88"/>
    <d v="1899-12-30T11:33:00"/>
    <x v="0"/>
    <n v="575.12"/>
    <n v="4.7619047620000003"/>
    <n v="28.756"/>
    <n v="5.5"/>
    <n v="28.755999999999972"/>
    <n v="2413.2035199999978"/>
    <b v="0"/>
    <b v="0"/>
    <s v="Low Value"/>
    <s v="Value not found"/>
    <n v="19"/>
    <n v="2"/>
    <n v="2019"/>
    <m/>
    <x v="23"/>
    <m/>
    <n v="8"/>
    <s v="2019-8"/>
    <n v="2"/>
    <s v="Weekdays"/>
    <d v="1900-01-02T00:00:00"/>
  </r>
  <r>
    <s v="790-38-4466"/>
    <x v="1"/>
    <s v="Naypyitaw"/>
    <x v="1"/>
    <x v="0"/>
    <x v="0"/>
    <n v="10.99"/>
    <n v="5"/>
    <n v="2.7475000000000001"/>
    <x v="780"/>
    <x v="54"/>
    <d v="1899-12-30T10:18:00"/>
    <x v="2"/>
    <n v="54.95"/>
    <n v="4.7619047620000003"/>
    <n v="2.7475000000000001"/>
    <n v="9.3000000000000007"/>
    <n v="2.7474999999999952"/>
    <n v="230.5701999999996"/>
    <b v="0"/>
    <b v="1"/>
    <s v="High Value"/>
    <n v="1.099"/>
    <n v="23"/>
    <n v="1"/>
    <n v="2019"/>
    <m/>
    <x v="23"/>
    <m/>
    <n v="4"/>
    <s v="2019-4"/>
    <n v="3"/>
    <s v="Weekdays"/>
    <d v="1900-01-03T00:00:00"/>
  </r>
  <r>
    <s v="704-10-4056"/>
    <x v="1"/>
    <s v="Naypyitaw"/>
    <x v="0"/>
    <x v="1"/>
    <x v="0"/>
    <n v="60.47"/>
    <n v="3"/>
    <n v="9.0704999999999991"/>
    <x v="781"/>
    <x v="78"/>
    <d v="1899-12-30T10:55:00"/>
    <x v="2"/>
    <n v="181.41"/>
    <n v="4.7619047620000003"/>
    <n v="9.0704999999999991"/>
    <n v="5.6"/>
    <n v="9.0705000000000098"/>
    <n v="761.19636000000082"/>
    <b v="0"/>
    <b v="0"/>
    <s v="Low Value"/>
    <s v="Value not found"/>
    <n v="14"/>
    <n v="1"/>
    <n v="2019"/>
    <m/>
    <x v="23"/>
    <m/>
    <n v="3"/>
    <s v="2019-3"/>
    <n v="1"/>
    <s v="Weekdays"/>
    <d v="1900-01-01T00:00:00"/>
  </r>
  <r>
    <s v="497-37-6538"/>
    <x v="0"/>
    <s v="Yangon"/>
    <x v="1"/>
    <x v="1"/>
    <x v="3"/>
    <n v="58.91"/>
    <n v="7"/>
    <n v="20.618500000000001"/>
    <x v="782"/>
    <x v="29"/>
    <d v="1899-12-30T15:15:00"/>
    <x v="0"/>
    <n v="412.37"/>
    <n v="4.7619047620000003"/>
    <n v="20.618500000000001"/>
    <n v="9.6999999999999993"/>
    <n v="20.618499999999983"/>
    <n v="1730.3045199999985"/>
    <b v="0"/>
    <b v="1"/>
    <s v="High Value"/>
    <n v="5.891"/>
    <n v="17"/>
    <n v="1"/>
    <n v="2019"/>
    <m/>
    <x v="23"/>
    <m/>
    <n v="3"/>
    <s v="2019-3"/>
    <n v="4"/>
    <s v="Weekdays"/>
    <d v="1900-01-04T00:00:00"/>
  </r>
  <r>
    <s v="651-96-5970"/>
    <x v="0"/>
    <s v="Yangon"/>
    <x v="1"/>
    <x v="1"/>
    <x v="5"/>
    <n v="46.41"/>
    <n v="1"/>
    <n v="2.3205"/>
    <x v="783"/>
    <x v="2"/>
    <d v="1899-12-30T20:06:00"/>
    <x v="2"/>
    <n v="46.41"/>
    <n v="4.7619047620000003"/>
    <n v="2.3205"/>
    <n v="4"/>
    <n v="2.3205000000000027"/>
    <n v="194.73636000000022"/>
    <b v="0"/>
    <b v="0"/>
    <s v="Low Value"/>
    <s v="Value not found"/>
    <n v="3"/>
    <n v="3"/>
    <n v="2019"/>
    <m/>
    <x v="23"/>
    <m/>
    <n v="9"/>
    <s v="2019-9"/>
    <n v="7"/>
    <s v="Weekends"/>
    <d v="1899-12-31T00:00:00"/>
  </r>
  <r>
    <s v="400-80-4065"/>
    <x v="1"/>
    <s v="Naypyitaw"/>
    <x v="0"/>
    <x v="1"/>
    <x v="0"/>
    <n v="68.55"/>
    <n v="4"/>
    <n v="13.71"/>
    <x v="784"/>
    <x v="42"/>
    <d v="1899-12-30T20:21:00"/>
    <x v="2"/>
    <n v="274.2"/>
    <n v="4.7619047620000003"/>
    <n v="13.71"/>
    <n v="9.1999999999999993"/>
    <n v="13.710000000000036"/>
    <n v="1150.543200000003"/>
    <b v="0"/>
    <b v="1"/>
    <s v="High Value"/>
    <n v="6.8550000000000004"/>
    <n v="15"/>
    <n v="2"/>
    <n v="2019"/>
    <m/>
    <x v="23"/>
    <m/>
    <n v="7"/>
    <s v="2019-7"/>
    <n v="5"/>
    <s v="Weekdays"/>
    <d v="1900-01-05T00:00:00"/>
  </r>
  <r>
    <s v="744-16-7898"/>
    <x v="2"/>
    <s v="Mandalay"/>
    <x v="1"/>
    <x v="0"/>
    <x v="2"/>
    <n v="97.37"/>
    <n v="10"/>
    <n v="48.685000000000002"/>
    <x v="785"/>
    <x v="15"/>
    <d v="1899-12-30T13:48:00"/>
    <x v="2"/>
    <n v="973.7"/>
    <n v="4.7619047620000003"/>
    <n v="48.685000000000002"/>
    <n v="4.9000000000000004"/>
    <n v="48.684999999999945"/>
    <n v="4085.6451999999954"/>
    <b v="0"/>
    <b v="1"/>
    <s v="Low Value"/>
    <s v="Value not found"/>
    <n v="15"/>
    <n v="1"/>
    <n v="2019"/>
    <m/>
    <x v="23"/>
    <m/>
    <n v="3"/>
    <s v="2019-3"/>
    <n v="2"/>
    <s v="Weekdays"/>
    <d v="1900-01-02T00:00:00"/>
  </r>
  <r>
    <s v="263-12-5321"/>
    <x v="0"/>
    <s v="Yangon"/>
    <x v="0"/>
    <x v="1"/>
    <x v="1"/>
    <n v="92.6"/>
    <n v="7"/>
    <n v="32.409999999999997"/>
    <x v="786"/>
    <x v="33"/>
    <d v="1899-12-30T12:52:00"/>
    <x v="2"/>
    <n v="648.20000000000005"/>
    <n v="4.7619047620000003"/>
    <n v="32.409999999999997"/>
    <n v="9.3000000000000007"/>
    <n v="32.409999999999968"/>
    <n v="2719.8471999999974"/>
    <b v="0"/>
    <b v="1"/>
    <s v="High Value"/>
    <n v="9.26"/>
    <n v="27"/>
    <n v="2"/>
    <n v="2019"/>
    <m/>
    <x v="23"/>
    <m/>
    <n v="9"/>
    <s v="2019-9"/>
    <n v="3"/>
    <s v="Weekdays"/>
    <d v="1900-01-03T00:00:00"/>
  </r>
  <r>
    <s v="702-72-0487"/>
    <x v="0"/>
    <s v="Yangon"/>
    <x v="1"/>
    <x v="0"/>
    <x v="1"/>
    <n v="46.61"/>
    <n v="2"/>
    <n v="4.6609999999999996"/>
    <x v="787"/>
    <x v="84"/>
    <d v="1899-12-30T12:28:00"/>
    <x v="2"/>
    <n v="93.22"/>
    <n v="4.7619047620000003"/>
    <n v="4.6609999999999996"/>
    <n v="6.6"/>
    <n v="4.6610000000000014"/>
    <n v="391.15112000000011"/>
    <b v="0"/>
    <b v="1"/>
    <s v="Low Value"/>
    <s v="Value not found"/>
    <n v="26"/>
    <n v="2"/>
    <n v="2019"/>
    <m/>
    <x v="23"/>
    <m/>
    <n v="9"/>
    <s v="2019-9"/>
    <n v="2"/>
    <s v="Weekdays"/>
    <d v="1900-01-02T00:00:00"/>
  </r>
  <r>
    <s v="605-83-1050"/>
    <x v="2"/>
    <s v="Mandalay"/>
    <x v="1"/>
    <x v="1"/>
    <x v="5"/>
    <n v="27.18"/>
    <n v="2"/>
    <n v="2.718"/>
    <x v="788"/>
    <x v="20"/>
    <d v="1899-12-30T16:26:00"/>
    <x v="0"/>
    <n v="54.36"/>
    <n v="4.7619047620000003"/>
    <n v="2.718"/>
    <n v="4.3"/>
    <n v="2.7180000000000035"/>
    <n v="228.09456000000031"/>
    <b v="0"/>
    <b v="0"/>
    <s v="Low Value"/>
    <s v="Value not found"/>
    <n v="15"/>
    <n v="3"/>
    <n v="2019"/>
    <m/>
    <x v="23"/>
    <m/>
    <n v="11"/>
    <s v="2019-11"/>
    <n v="5"/>
    <s v="Weekdays"/>
    <d v="1900-01-05T00:00:00"/>
  </r>
  <r>
    <s v="443-60-9639"/>
    <x v="1"/>
    <s v="Naypyitaw"/>
    <x v="0"/>
    <x v="0"/>
    <x v="2"/>
    <n v="60.87"/>
    <n v="1"/>
    <n v="3.0434999999999999"/>
    <x v="789"/>
    <x v="46"/>
    <d v="1899-12-30T13:24:00"/>
    <x v="1"/>
    <n v="60.87"/>
    <n v="4.7619047620000003"/>
    <n v="3.0434999999999999"/>
    <n v="5.5"/>
    <n v="3.0435000000000016"/>
    <n v="255.41052000000013"/>
    <b v="0"/>
    <b v="0"/>
    <s v="Low Value"/>
    <s v="Value not found"/>
    <n v="24"/>
    <n v="1"/>
    <n v="2019"/>
    <m/>
    <x v="23"/>
    <m/>
    <n v="4"/>
    <s v="2019-4"/>
    <n v="4"/>
    <s v="Weekdays"/>
    <d v="1900-01-04T00:00:00"/>
  </r>
  <r>
    <s v="864-24-7918"/>
    <x v="0"/>
    <s v="Yangon"/>
    <x v="0"/>
    <x v="0"/>
    <x v="3"/>
    <n v="24.49"/>
    <n v="10"/>
    <n v="12.244999999999999"/>
    <x v="790"/>
    <x v="70"/>
    <d v="1899-12-30T15:15:00"/>
    <x v="1"/>
    <n v="244.9"/>
    <n v="4.7619047620000003"/>
    <n v="12.244999999999999"/>
    <n v="8.1"/>
    <n v="12.244999999999976"/>
    <n v="1027.600399999998"/>
    <b v="1"/>
    <b v="1"/>
    <s v="High Value"/>
    <n v="2.4489999999999998"/>
    <n v="22"/>
    <n v="2"/>
    <n v="2019"/>
    <m/>
    <x v="23"/>
    <m/>
    <n v="8"/>
    <s v="2019-8"/>
    <n v="5"/>
    <s v="Weekdays"/>
    <d v="1900-01-05T00:00:00"/>
  </r>
  <r>
    <s v="359-94-5395"/>
    <x v="2"/>
    <s v="Mandalay"/>
    <x v="1"/>
    <x v="1"/>
    <x v="0"/>
    <n v="92.78"/>
    <n v="1"/>
    <n v="4.6390000000000002"/>
    <x v="791"/>
    <x v="20"/>
    <d v="1899-12-30T10:50:00"/>
    <x v="2"/>
    <n v="92.78"/>
    <n v="4.7619047620000003"/>
    <n v="4.6390000000000002"/>
    <n v="9.8000000000000007"/>
    <n v="4.6389999999999958"/>
    <n v="389.30487999999963"/>
    <b v="0"/>
    <b v="1"/>
    <s v="High Value"/>
    <n v="9.2780000000000005"/>
    <n v="15"/>
    <n v="3"/>
    <n v="2019"/>
    <m/>
    <x v="23"/>
    <m/>
    <n v="11"/>
    <s v="2019-11"/>
    <n v="5"/>
    <s v="Weekdays"/>
    <d v="1900-01-05T00:00:00"/>
  </r>
  <r>
    <s v="401-09-4232"/>
    <x v="1"/>
    <s v="Naypyitaw"/>
    <x v="0"/>
    <x v="1"/>
    <x v="2"/>
    <n v="86.69"/>
    <n v="5"/>
    <n v="21.672499999999999"/>
    <x v="792"/>
    <x v="48"/>
    <d v="1899-12-30T18:38:00"/>
    <x v="0"/>
    <n v="433.45"/>
    <n v="4.7619047620000003"/>
    <n v="21.672499999999999"/>
    <n v="9.4"/>
    <n v="21.672500000000014"/>
    <n v="1818.7562000000012"/>
    <b v="0"/>
    <b v="1"/>
    <s v="High Value"/>
    <n v="8.6690000000000005"/>
    <n v="11"/>
    <n v="2"/>
    <n v="2019"/>
    <m/>
    <x v="23"/>
    <m/>
    <n v="7"/>
    <s v="2019-7"/>
    <n v="1"/>
    <s v="Weekdays"/>
    <d v="1900-01-01T00:00:00"/>
  </r>
  <r>
    <s v="751-15-6198"/>
    <x v="2"/>
    <s v="Mandalay"/>
    <x v="1"/>
    <x v="1"/>
    <x v="3"/>
    <n v="23.01"/>
    <n v="6"/>
    <n v="6.9029999999999996"/>
    <x v="793"/>
    <x v="52"/>
    <d v="1899-12-30T16:45:00"/>
    <x v="0"/>
    <n v="138.06"/>
    <n v="4.7619047620000003"/>
    <n v="6.9029999999999996"/>
    <n v="7.9"/>
    <n v="6.9029999999999916"/>
    <n v="579.29975999999931"/>
    <b v="0"/>
    <b v="1"/>
    <s v="High Value"/>
    <n v="2.3010000000000002"/>
    <n v="12"/>
    <n v="1"/>
    <n v="2019"/>
    <m/>
    <x v="23"/>
    <m/>
    <n v="2"/>
    <s v="2019-2"/>
    <n v="6"/>
    <s v="Weekends"/>
    <d v="1900-01-06T00:00:00"/>
  </r>
  <r>
    <s v="324-41-6833"/>
    <x v="1"/>
    <s v="Naypyitaw"/>
    <x v="0"/>
    <x v="0"/>
    <x v="1"/>
    <n v="30.2"/>
    <n v="8"/>
    <n v="12.08"/>
    <x v="794"/>
    <x v="2"/>
    <d v="1899-12-30T19:30:00"/>
    <x v="0"/>
    <n v="241.6"/>
    <n v="4.7619047620000003"/>
    <n v="12.08"/>
    <n v="5.0999999999999996"/>
    <n v="12.080000000000013"/>
    <n v="1013.753600000001"/>
    <b v="0"/>
    <b v="0"/>
    <s v="Low Value"/>
    <s v="Value not found"/>
    <n v="3"/>
    <n v="3"/>
    <n v="2019"/>
    <m/>
    <x v="23"/>
    <m/>
    <n v="9"/>
    <s v="2019-9"/>
    <n v="7"/>
    <s v="Weekends"/>
    <d v="1899-12-31T00:00:00"/>
  </r>
  <r>
    <s v="474-33-8305"/>
    <x v="1"/>
    <s v="Naypyitaw"/>
    <x v="0"/>
    <x v="1"/>
    <x v="5"/>
    <n v="67.39"/>
    <n v="7"/>
    <n v="23.586500000000001"/>
    <x v="795"/>
    <x v="28"/>
    <d v="1899-12-30T13:23:00"/>
    <x v="0"/>
    <n v="471.73"/>
    <n v="4.7619047620000003"/>
    <n v="23.586500000000001"/>
    <n v="6.9"/>
    <n v="23.586500000000001"/>
    <n v="1979.3790800000002"/>
    <b v="0"/>
    <b v="1"/>
    <s v="Low Value"/>
    <s v="Value not found"/>
    <n v="23"/>
    <n v="3"/>
    <n v="2019"/>
    <m/>
    <x v="23"/>
    <m/>
    <n v="12"/>
    <s v="2019-12"/>
    <n v="6"/>
    <s v="Weekends"/>
    <d v="1900-01-06T00:00:00"/>
  </r>
  <r>
    <s v="759-29-9521"/>
    <x v="0"/>
    <s v="Yangon"/>
    <x v="0"/>
    <x v="0"/>
    <x v="5"/>
    <n v="48.96"/>
    <n v="9"/>
    <n v="22.032"/>
    <x v="796"/>
    <x v="31"/>
    <d v="1899-12-30T11:27:00"/>
    <x v="1"/>
    <n v="440.64"/>
    <n v="4.7619047620000003"/>
    <n v="22.032"/>
    <n v="8"/>
    <n v="22.032000000000039"/>
    <n v="1848.9254400000034"/>
    <b v="1"/>
    <b v="1"/>
    <s v="High Value"/>
    <n v="4.8960000000000008"/>
    <n v="4"/>
    <n v="3"/>
    <n v="2019"/>
    <m/>
    <x v="23"/>
    <m/>
    <n v="10"/>
    <s v="2019-10"/>
    <n v="1"/>
    <s v="Weekdays"/>
    <d v="1900-01-01T00:00:00"/>
  </r>
  <r>
    <s v="831-81-6575"/>
    <x v="2"/>
    <s v="Mandalay"/>
    <x v="0"/>
    <x v="0"/>
    <x v="1"/>
    <n v="75.59"/>
    <n v="9"/>
    <n v="34.015500000000003"/>
    <x v="797"/>
    <x v="55"/>
    <d v="1899-12-30T11:12:00"/>
    <x v="1"/>
    <n v="680.31"/>
    <n v="4.7619047620000003"/>
    <n v="34.015500000000003"/>
    <n v="8"/>
    <n v="34.015500000000088"/>
    <n v="2854.5807600000076"/>
    <b v="1"/>
    <b v="1"/>
    <s v="High Value"/>
    <n v="7.5590000000000011"/>
    <n v="23"/>
    <n v="2"/>
    <n v="2019"/>
    <m/>
    <x v="23"/>
    <m/>
    <n v="8"/>
    <s v="2019-8"/>
    <n v="6"/>
    <s v="Weekends"/>
    <d v="1900-01-06T00:00:00"/>
  </r>
  <r>
    <s v="220-68-6701"/>
    <x v="0"/>
    <s v="Yangon"/>
    <x v="1"/>
    <x v="0"/>
    <x v="2"/>
    <n v="77.47"/>
    <n v="4"/>
    <n v="15.494"/>
    <x v="798"/>
    <x v="85"/>
    <d v="1899-12-30T16:36:00"/>
    <x v="1"/>
    <n v="309.88"/>
    <n v="4.7619047620000003"/>
    <n v="15.494"/>
    <n v="4.2"/>
    <n v="15.494000000000028"/>
    <n v="1300.2564800000023"/>
    <b v="0"/>
    <b v="0"/>
    <s v="Low Value"/>
    <s v="Value not found"/>
    <n v="17"/>
    <n v="3"/>
    <n v="2019"/>
    <m/>
    <x v="23"/>
    <m/>
    <n v="11"/>
    <s v="2019-11"/>
    <n v="7"/>
    <s v="Weekends"/>
    <d v="1899-12-31T00:00:00"/>
  </r>
  <r>
    <s v="618-34-8551"/>
    <x v="0"/>
    <s v="Yangon"/>
    <x v="1"/>
    <x v="0"/>
    <x v="3"/>
    <n v="93.18"/>
    <n v="2"/>
    <n v="9.3179999999999996"/>
    <x v="799"/>
    <x v="65"/>
    <d v="1899-12-30T18:41:00"/>
    <x v="2"/>
    <n v="186.36"/>
    <n v="4.7619047620000003"/>
    <n v="9.3179999999999996"/>
    <n v="8.5"/>
    <n v="9.3179999999999836"/>
    <n v="781.96655999999859"/>
    <b v="0"/>
    <b v="1"/>
    <s v="High Value"/>
    <n v="9.3180000000000014"/>
    <n v="16"/>
    <n v="1"/>
    <n v="2019"/>
    <m/>
    <x v="23"/>
    <m/>
    <n v="3"/>
    <s v="2019-3"/>
    <n v="3"/>
    <s v="Weekdays"/>
    <d v="1900-01-03T00:00:00"/>
  </r>
  <r>
    <s v="257-60-7754"/>
    <x v="0"/>
    <s v="Yangon"/>
    <x v="1"/>
    <x v="0"/>
    <x v="1"/>
    <n v="50.23"/>
    <n v="4"/>
    <n v="10.045999999999999"/>
    <x v="800"/>
    <x v="66"/>
    <d v="1899-12-30T17:12:00"/>
    <x v="1"/>
    <n v="200.92"/>
    <n v="4.7619047620000003"/>
    <n v="10.045999999999999"/>
    <n v="9"/>
    <n v="10.046000000000021"/>
    <n v="843.06032000000175"/>
    <b v="0"/>
    <b v="1"/>
    <s v="High Value"/>
    <n v="5.0229999999999997"/>
    <n v="8"/>
    <n v="1"/>
    <n v="2019"/>
    <m/>
    <x v="23"/>
    <m/>
    <n v="2"/>
    <s v="2019-2"/>
    <n v="2"/>
    <s v="Weekdays"/>
    <d v="1900-01-02T00:00:00"/>
  </r>
  <r>
    <s v="559-61-5987"/>
    <x v="2"/>
    <s v="Mandalay"/>
    <x v="1"/>
    <x v="0"/>
    <x v="0"/>
    <n v="17.75"/>
    <n v="1"/>
    <n v="0.88749999999999996"/>
    <x v="801"/>
    <x v="78"/>
    <d v="1899-12-30T10:38:00"/>
    <x v="1"/>
    <n v="17.75"/>
    <n v="4.7619047620000003"/>
    <n v="0.88749999999999996"/>
    <n v="8.6"/>
    <n v="0.88749999999999929"/>
    <n v="74.478999999999942"/>
    <b v="0"/>
    <b v="1"/>
    <s v="High Value"/>
    <n v="1.7750000000000001"/>
    <n v="14"/>
    <n v="1"/>
    <n v="2019"/>
    <m/>
    <x v="23"/>
    <m/>
    <n v="3"/>
    <s v="2019-3"/>
    <n v="1"/>
    <s v="Weekdays"/>
    <d v="1900-01-01T00:00:00"/>
  </r>
  <r>
    <s v="189-55-2313"/>
    <x v="1"/>
    <s v="Naypyitaw"/>
    <x v="1"/>
    <x v="0"/>
    <x v="5"/>
    <n v="62.18"/>
    <n v="10"/>
    <n v="31.09"/>
    <x v="802"/>
    <x v="82"/>
    <d v="1899-12-30T10:33:00"/>
    <x v="0"/>
    <n v="621.79999999999995"/>
    <n v="4.7619047620000003"/>
    <n v="31.09"/>
    <n v="6"/>
    <n v="31.090000000000032"/>
    <n v="2609.0728000000026"/>
    <b v="0"/>
    <b v="0"/>
    <s v="Low Value"/>
    <s v="Value not found"/>
    <n v="31"/>
    <n v="1"/>
    <n v="2019"/>
    <m/>
    <x v="23"/>
    <m/>
    <n v="5"/>
    <s v="2019-5"/>
    <n v="4"/>
    <s v="Weekdays"/>
    <d v="1900-01-04T00:00:00"/>
  </r>
  <r>
    <s v="565-91-4567"/>
    <x v="2"/>
    <s v="Mandalay"/>
    <x v="1"/>
    <x v="1"/>
    <x v="0"/>
    <n v="10.75"/>
    <n v="8"/>
    <n v="4.3"/>
    <x v="803"/>
    <x v="20"/>
    <d v="1899-12-30T14:38:00"/>
    <x v="0"/>
    <n v="86"/>
    <n v="4.7619047620000003"/>
    <n v="4.3"/>
    <n v="6.2"/>
    <n v="4.2999999999999972"/>
    <n v="360.85599999999977"/>
    <b v="0"/>
    <b v="0"/>
    <s v="Low Value"/>
    <s v="Value not found"/>
    <n v="15"/>
    <n v="3"/>
    <n v="2019"/>
    <m/>
    <x v="23"/>
    <m/>
    <n v="11"/>
    <s v="2019-11"/>
    <n v="5"/>
    <s v="Weekdays"/>
    <d v="1900-01-05T00:00:00"/>
  </r>
  <r>
    <s v="380-60-5336"/>
    <x v="0"/>
    <s v="Yangon"/>
    <x v="1"/>
    <x v="0"/>
    <x v="1"/>
    <n v="40.26"/>
    <n v="10"/>
    <n v="20.13"/>
    <x v="804"/>
    <x v="7"/>
    <d v="1899-12-30T18:06:00"/>
    <x v="2"/>
    <n v="402.6"/>
    <n v="4.7619047620000003"/>
    <n v="20.13"/>
    <n v="5"/>
    <n v="20.129999999999995"/>
    <n v="1689.3095999999996"/>
    <b v="0"/>
    <b v="0"/>
    <s v="Low Value"/>
    <s v="Value not found"/>
    <n v="24"/>
    <n v="2"/>
    <n v="2019"/>
    <m/>
    <x v="23"/>
    <m/>
    <n v="8"/>
    <s v="2019-8"/>
    <n v="7"/>
    <s v="Weekends"/>
    <d v="1899-12-31T00:00:00"/>
  </r>
  <r>
    <s v="815-04-6282"/>
    <x v="1"/>
    <s v="Naypyitaw"/>
    <x v="0"/>
    <x v="0"/>
    <x v="3"/>
    <n v="64.97"/>
    <n v="5"/>
    <n v="16.2425"/>
    <x v="805"/>
    <x v="4"/>
    <d v="1899-12-30T12:52:00"/>
    <x v="2"/>
    <n v="324.85000000000002"/>
    <n v="4.7619047620000003"/>
    <n v="16.2425"/>
    <n v="6.5"/>
    <n v="16.24249999999995"/>
    <n v="1363.0705999999959"/>
    <b v="0"/>
    <b v="1"/>
    <s v="Low Value"/>
    <s v="Value not found"/>
    <n v="8"/>
    <n v="2"/>
    <n v="2019"/>
    <m/>
    <x v="23"/>
    <m/>
    <n v="6"/>
    <s v="2019-6"/>
    <n v="5"/>
    <s v="Weekdays"/>
    <d v="1900-01-05T00:00:00"/>
  </r>
  <r>
    <s v="674-56-6360"/>
    <x v="0"/>
    <s v="Yangon"/>
    <x v="1"/>
    <x v="1"/>
    <x v="1"/>
    <n v="95.15"/>
    <n v="1"/>
    <n v="4.7575000000000003"/>
    <x v="806"/>
    <x v="23"/>
    <d v="1899-12-30T14:00:00"/>
    <x v="1"/>
    <n v="95.15"/>
    <n v="4.7619047620000003"/>
    <n v="4.7575000000000003"/>
    <n v="6"/>
    <n v="4.7574999999999932"/>
    <n v="399.24939999999941"/>
    <b v="0"/>
    <b v="0"/>
    <s v="Low Value"/>
    <s v="Value not found"/>
    <n v="22"/>
    <n v="3"/>
    <n v="2019"/>
    <m/>
    <x v="23"/>
    <m/>
    <n v="12"/>
    <s v="2019-12"/>
    <n v="5"/>
    <s v="Weekdays"/>
    <d v="1900-01-05T00:00:00"/>
  </r>
  <r>
    <s v="778-34-2523"/>
    <x v="0"/>
    <s v="Yangon"/>
    <x v="0"/>
    <x v="0"/>
    <x v="1"/>
    <n v="48.62"/>
    <n v="8"/>
    <n v="19.448"/>
    <x v="807"/>
    <x v="46"/>
    <d v="1899-12-30T10:57:00"/>
    <x v="1"/>
    <n v="388.96"/>
    <n v="4.7619047620000003"/>
    <n v="19.448"/>
    <n v="5"/>
    <n v="19.448000000000036"/>
    <n v="1632.076160000003"/>
    <b v="0"/>
    <b v="0"/>
    <s v="Low Value"/>
    <s v="Value not found"/>
    <n v="24"/>
    <n v="1"/>
    <n v="2019"/>
    <m/>
    <x v="23"/>
    <m/>
    <n v="4"/>
    <s v="2019-4"/>
    <n v="4"/>
    <s v="Weekdays"/>
    <d v="1900-01-04T00:00:00"/>
  </r>
  <r>
    <s v="499-27-7781"/>
    <x v="2"/>
    <s v="Mandalay"/>
    <x v="1"/>
    <x v="0"/>
    <x v="4"/>
    <n v="53.21"/>
    <n v="8"/>
    <n v="21.283999999999999"/>
    <x v="808"/>
    <x v="86"/>
    <d v="1899-12-30T16:45:00"/>
    <x v="0"/>
    <n v="425.68"/>
    <n v="4.7619047620000003"/>
    <n v="21.283999999999999"/>
    <n v="5"/>
    <n v="21.283999999999992"/>
    <n v="1786.1532799999993"/>
    <b v="0"/>
    <b v="0"/>
    <s v="Low Value"/>
    <s v="Value not found"/>
    <n v="14"/>
    <n v="3"/>
    <n v="2019"/>
    <m/>
    <x v="23"/>
    <m/>
    <n v="11"/>
    <s v="2019-11"/>
    <n v="4"/>
    <s v="Weekdays"/>
    <d v="1900-01-04T00:00:00"/>
  </r>
  <r>
    <s v="477-59-2456"/>
    <x v="1"/>
    <s v="Naypyitaw"/>
    <x v="1"/>
    <x v="0"/>
    <x v="5"/>
    <n v="45.44"/>
    <n v="7"/>
    <n v="15.904"/>
    <x v="809"/>
    <x v="54"/>
    <d v="1899-12-30T11:15:00"/>
    <x v="1"/>
    <n v="318.08"/>
    <n v="4.7619047620000003"/>
    <n v="15.904"/>
    <n v="9.1999999999999993"/>
    <n v="15.903999999999996"/>
    <n v="1334.6636799999997"/>
    <b v="0"/>
    <b v="1"/>
    <s v="High Value"/>
    <n v="4.5439999999999996"/>
    <n v="23"/>
    <n v="1"/>
    <n v="2019"/>
    <m/>
    <x v="23"/>
    <m/>
    <n v="4"/>
    <s v="2019-4"/>
    <n v="3"/>
    <s v="Weekdays"/>
    <d v="1900-01-03T00:00:00"/>
  </r>
  <r>
    <s v="832-51-6761"/>
    <x v="0"/>
    <s v="Yangon"/>
    <x v="1"/>
    <x v="1"/>
    <x v="4"/>
    <n v="33.880000000000003"/>
    <n v="8"/>
    <n v="13.552"/>
    <x v="810"/>
    <x v="64"/>
    <d v="1899-12-30T20:29:00"/>
    <x v="0"/>
    <n v="271.04000000000002"/>
    <n v="4.7619047620000003"/>
    <n v="13.552"/>
    <n v="9.6"/>
    <n v="13.551999999999964"/>
    <n v="1137.2838399999971"/>
    <b v="1"/>
    <b v="1"/>
    <s v="High Value"/>
    <n v="3.3880000000000003"/>
    <n v="19"/>
    <n v="1"/>
    <n v="2019"/>
    <m/>
    <x v="23"/>
    <m/>
    <n v="3"/>
    <s v="2019-3"/>
    <n v="6"/>
    <s v="Weekends"/>
    <d v="1900-01-06T00:00:00"/>
  </r>
  <r>
    <s v="869-11-3082"/>
    <x v="2"/>
    <s v="Mandalay"/>
    <x v="0"/>
    <x v="1"/>
    <x v="0"/>
    <n v="96.16"/>
    <n v="4"/>
    <n v="19.231999999999999"/>
    <x v="811"/>
    <x v="3"/>
    <d v="1899-12-30T20:03:00"/>
    <x v="2"/>
    <n v="384.64"/>
    <n v="4.7619047620000003"/>
    <n v="19.231999999999999"/>
    <n v="8.4"/>
    <n v="19.232000000000028"/>
    <n v="1613.9494400000024"/>
    <b v="0"/>
    <b v="1"/>
    <s v="High Value"/>
    <n v="9.6159999999999997"/>
    <n v="27"/>
    <n v="1"/>
    <n v="2019"/>
    <m/>
    <x v="23"/>
    <m/>
    <n v="4"/>
    <s v="2019-4"/>
    <n v="7"/>
    <s v="Weekends"/>
    <d v="1899-12-31T00:00:00"/>
  </r>
  <r>
    <s v="190-59-3964"/>
    <x v="2"/>
    <s v="Mandalay"/>
    <x v="0"/>
    <x v="1"/>
    <x v="4"/>
    <n v="47.16"/>
    <n v="5"/>
    <n v="11.79"/>
    <x v="812"/>
    <x v="36"/>
    <d v="1899-12-30T14:35:00"/>
    <x v="2"/>
    <n v="235.8"/>
    <n v="4.7619047620000003"/>
    <n v="11.79"/>
    <n v="6"/>
    <n v="11.789999999999992"/>
    <n v="989.4167999999994"/>
    <b v="0"/>
    <b v="0"/>
    <s v="Low Value"/>
    <s v="Value not found"/>
    <n v="3"/>
    <n v="2"/>
    <n v="2019"/>
    <m/>
    <x v="23"/>
    <m/>
    <n v="5"/>
    <s v="2019-5"/>
    <n v="7"/>
    <s v="Weekends"/>
    <d v="1899-12-31T00:00:00"/>
  </r>
  <r>
    <s v="366-43-6862"/>
    <x v="2"/>
    <s v="Mandalay"/>
    <x v="1"/>
    <x v="1"/>
    <x v="1"/>
    <n v="52.89"/>
    <n v="4"/>
    <n v="10.577999999999999"/>
    <x v="813"/>
    <x v="5"/>
    <d v="1899-12-30T16:32:00"/>
    <x v="0"/>
    <n v="211.56"/>
    <n v="4.7619047620000003"/>
    <n v="10.577999999999999"/>
    <n v="6.7"/>
    <n v="10.578000000000003"/>
    <n v="887.70576000000028"/>
    <b v="0"/>
    <b v="1"/>
    <s v="Low Value"/>
    <s v="Value not found"/>
    <n v="25"/>
    <n v="3"/>
    <n v="2019"/>
    <m/>
    <x v="23"/>
    <m/>
    <n v="13"/>
    <s v="2019-13"/>
    <n v="1"/>
    <s v="Weekdays"/>
    <d v="1900-01-01T00:00:00"/>
  </r>
  <r>
    <s v="186-43-8965"/>
    <x v="0"/>
    <s v="Yangon"/>
    <x v="0"/>
    <x v="0"/>
    <x v="2"/>
    <n v="47.68"/>
    <n v="2"/>
    <n v="4.7679999999999998"/>
    <x v="814"/>
    <x v="7"/>
    <d v="1899-12-30T10:10:00"/>
    <x v="2"/>
    <n v="95.36"/>
    <n v="4.7619047620000003"/>
    <n v="4.7679999999999998"/>
    <n v="4.0999999999999996"/>
    <n v="4.7680000000000007"/>
    <n v="400.13056000000006"/>
    <b v="0"/>
    <b v="0"/>
    <s v="Low Value"/>
    <s v="Value not found"/>
    <n v="24"/>
    <n v="2"/>
    <n v="2019"/>
    <m/>
    <x v="23"/>
    <m/>
    <n v="8"/>
    <s v="2019-8"/>
    <n v="7"/>
    <s v="Weekends"/>
    <d v="1899-12-31T00:00:00"/>
  </r>
  <r>
    <s v="784-21-9238"/>
    <x v="1"/>
    <s v="Naypyitaw"/>
    <x v="0"/>
    <x v="1"/>
    <x v="3"/>
    <n v="10.17"/>
    <n v="1"/>
    <n v="0.50849999999999995"/>
    <x v="815"/>
    <x v="13"/>
    <d v="1899-12-30T14:15:00"/>
    <x v="1"/>
    <n v="10.17"/>
    <n v="4.7619047620000003"/>
    <n v="0.50849999999999995"/>
    <n v="5.9"/>
    <n v="0.50849999999999973"/>
    <n v="42.673319999999975"/>
    <b v="0"/>
    <b v="0"/>
    <s v="Low Value"/>
    <s v="Value not found"/>
    <n v="7"/>
    <n v="2"/>
    <n v="2019"/>
    <m/>
    <x v="23"/>
    <m/>
    <n v="6"/>
    <s v="2019-6"/>
    <n v="4"/>
    <s v="Weekdays"/>
    <d v="1900-01-04T00:00:00"/>
  </r>
  <r>
    <s v="276-75-6884"/>
    <x v="0"/>
    <s v="Yangon"/>
    <x v="1"/>
    <x v="0"/>
    <x v="0"/>
    <n v="68.709999999999994"/>
    <n v="3"/>
    <n v="10.3065"/>
    <x v="816"/>
    <x v="31"/>
    <d v="1899-12-30T10:05:00"/>
    <x v="1"/>
    <n v="206.13"/>
    <n v="4.7619047620000003"/>
    <n v="10.3065"/>
    <n v="8.6999999999999993"/>
    <n v="10.3065"/>
    <n v="864.92147999999997"/>
    <b v="0"/>
    <b v="1"/>
    <s v="High Value"/>
    <n v="6.8709999999999996"/>
    <n v="4"/>
    <n v="3"/>
    <n v="2019"/>
    <m/>
    <x v="23"/>
    <m/>
    <n v="10"/>
    <s v="2019-10"/>
    <n v="1"/>
    <s v="Weekdays"/>
    <d v="1900-01-01T00:00:00"/>
  </r>
  <r>
    <s v="109-86-4363"/>
    <x v="2"/>
    <s v="Mandalay"/>
    <x v="0"/>
    <x v="0"/>
    <x v="3"/>
    <n v="60.08"/>
    <n v="7"/>
    <n v="21.027999999999999"/>
    <x v="817"/>
    <x v="44"/>
    <d v="1899-12-30T11:36:00"/>
    <x v="2"/>
    <n v="420.56"/>
    <n v="4.7619047620000003"/>
    <n v="21.027999999999999"/>
    <n v="4.5"/>
    <n v="21.02800000000002"/>
    <n v="1764.6697600000018"/>
    <b v="0"/>
    <b v="0"/>
    <s v="Low Value"/>
    <s v="Value not found"/>
    <n v="14"/>
    <n v="2"/>
    <n v="2019"/>
    <m/>
    <x v="23"/>
    <m/>
    <n v="7"/>
    <s v="2019-7"/>
    <n v="4"/>
    <s v="Weekdays"/>
    <d v="1900-01-04T00:00:00"/>
  </r>
  <r>
    <s v="569-76-2760"/>
    <x v="0"/>
    <s v="Yangon"/>
    <x v="0"/>
    <x v="0"/>
    <x v="3"/>
    <n v="22.01"/>
    <n v="4"/>
    <n v="4.4020000000000001"/>
    <x v="818"/>
    <x v="71"/>
    <d v="1899-12-30T18:15:00"/>
    <x v="2"/>
    <n v="88.04"/>
    <n v="4.7619047620000003"/>
    <n v="4.4020000000000001"/>
    <n v="6.6"/>
    <n v="4.4019999999999868"/>
    <n v="369.41583999999892"/>
    <b v="0"/>
    <b v="1"/>
    <s v="Low Value"/>
    <s v="Value not found"/>
    <n v="29"/>
    <n v="1"/>
    <n v="2019"/>
    <m/>
    <x v="23"/>
    <m/>
    <n v="5"/>
    <s v="2019-5"/>
    <n v="2"/>
    <s v="Weekdays"/>
    <d v="1900-01-02T00:00:00"/>
  </r>
  <r>
    <s v="222-42-0244"/>
    <x v="2"/>
    <s v="Mandalay"/>
    <x v="0"/>
    <x v="0"/>
    <x v="0"/>
    <n v="72.11"/>
    <n v="9"/>
    <n v="32.4495"/>
    <x v="819"/>
    <x v="26"/>
    <d v="1899-12-30T13:53:00"/>
    <x v="2"/>
    <n v="648.99"/>
    <n v="4.7619047620000003"/>
    <n v="32.4495"/>
    <n v="7.7"/>
    <n v="32.449499999999944"/>
    <n v="2723.1620399999952"/>
    <b v="1"/>
    <b v="1"/>
    <s v="High Value"/>
    <n v="7.2110000000000003"/>
    <n v="28"/>
    <n v="1"/>
    <n v="2019"/>
    <m/>
    <x v="23"/>
    <m/>
    <n v="5"/>
    <s v="2019-5"/>
    <n v="1"/>
    <s v="Weekdays"/>
    <d v="1900-01-01T00:00:00"/>
  </r>
  <r>
    <s v="760-53-9233"/>
    <x v="0"/>
    <s v="Yangon"/>
    <x v="0"/>
    <x v="1"/>
    <x v="5"/>
    <n v="41.28"/>
    <n v="3"/>
    <n v="6.1920000000000002"/>
    <x v="820"/>
    <x v="58"/>
    <d v="1899-12-30T18:37:00"/>
    <x v="2"/>
    <n v="123.84"/>
    <n v="4.7619047620000003"/>
    <n v="6.1920000000000002"/>
    <n v="8.5"/>
    <n v="6.1920000000000073"/>
    <n v="519.63264000000061"/>
    <b v="0"/>
    <b v="1"/>
    <s v="High Value"/>
    <n v="4.1280000000000001"/>
    <n v="26"/>
    <n v="3"/>
    <n v="2019"/>
    <m/>
    <x v="23"/>
    <m/>
    <n v="13"/>
    <s v="2019-13"/>
    <n v="2"/>
    <s v="Weekdays"/>
    <d v="1900-01-02T00:00:00"/>
  </r>
  <r>
    <s v="538-22-0304"/>
    <x v="1"/>
    <s v="Naypyitaw"/>
    <x v="1"/>
    <x v="1"/>
    <x v="1"/>
    <n v="64.95"/>
    <n v="10"/>
    <n v="32.475000000000001"/>
    <x v="821"/>
    <x v="62"/>
    <d v="1899-12-30T18:27:00"/>
    <x v="1"/>
    <n v="649.5"/>
    <n v="4.7619047620000003"/>
    <n v="32.475000000000001"/>
    <n v="5.2"/>
    <n v="32.475000000000023"/>
    <n v="2725.302000000002"/>
    <b v="0"/>
    <b v="0"/>
    <s v="Low Value"/>
    <s v="Value not found"/>
    <n v="24"/>
    <n v="3"/>
    <n v="2019"/>
    <m/>
    <x v="23"/>
    <m/>
    <n v="12"/>
    <s v="2019-12"/>
    <n v="7"/>
    <s v="Weekends"/>
    <d v="1899-12-31T00:00:00"/>
  </r>
  <r>
    <s v="416-17-9926"/>
    <x v="0"/>
    <s v="Yangon"/>
    <x v="0"/>
    <x v="0"/>
    <x v="1"/>
    <n v="74.22"/>
    <n v="10"/>
    <n v="37.11"/>
    <x v="822"/>
    <x v="17"/>
    <d v="1899-12-30T14:42:00"/>
    <x v="2"/>
    <n v="742.2"/>
    <n v="4.7619047620000003"/>
    <n v="37.11"/>
    <n v="4.3"/>
    <n v="37.1099999999999"/>
    <n v="3114.2711999999915"/>
    <b v="0"/>
    <b v="1"/>
    <s v="Low Value"/>
    <s v="Value not found"/>
    <n v="1"/>
    <n v="1"/>
    <n v="2019"/>
    <m/>
    <x v="23"/>
    <m/>
    <n v="1"/>
    <s v="2019-1"/>
    <n v="2"/>
    <s v="Weekdays"/>
    <d v="1900-01-02T00:00:00"/>
  </r>
  <r>
    <s v="237-44-6163"/>
    <x v="0"/>
    <s v="Yangon"/>
    <x v="1"/>
    <x v="1"/>
    <x v="1"/>
    <n v="10.56"/>
    <n v="8"/>
    <n v="4.2240000000000002"/>
    <x v="823"/>
    <x v="46"/>
    <d v="1899-12-30T17:43:00"/>
    <x v="1"/>
    <n v="84.48"/>
    <n v="4.7619047620000003"/>
    <n v="4.2240000000000002"/>
    <n v="7.6"/>
    <n v="4.2239999999999895"/>
    <n v="354.47807999999912"/>
    <b v="1"/>
    <b v="1"/>
    <s v="High Value"/>
    <n v="1.056"/>
    <n v="24"/>
    <n v="1"/>
    <n v="2019"/>
    <m/>
    <x v="23"/>
    <m/>
    <n v="4"/>
    <s v="2019-4"/>
    <n v="4"/>
    <s v="Weekdays"/>
    <d v="1900-01-04T00:00:00"/>
  </r>
  <r>
    <s v="636-17-0325"/>
    <x v="2"/>
    <s v="Mandalay"/>
    <x v="1"/>
    <x v="1"/>
    <x v="0"/>
    <n v="62.57"/>
    <n v="4"/>
    <n v="12.513999999999999"/>
    <x v="824"/>
    <x v="6"/>
    <d v="1899-12-30T18:37:00"/>
    <x v="1"/>
    <n v="250.28"/>
    <n v="4.7619047620000003"/>
    <n v="12.513999999999999"/>
    <n v="9.5"/>
    <n v="12.513999999999982"/>
    <n v="1050.1748799999984"/>
    <b v="0"/>
    <b v="1"/>
    <s v="High Value"/>
    <n v="6.2570000000000006"/>
    <n v="25"/>
    <n v="2"/>
    <n v="2019"/>
    <m/>
    <x v="23"/>
    <m/>
    <n v="9"/>
    <s v="2019-9"/>
    <n v="1"/>
    <s v="Weekdays"/>
    <d v="1900-01-01T00:00:00"/>
  </r>
  <r>
    <s v="343-75-9322"/>
    <x v="2"/>
    <s v="Mandalay"/>
    <x v="0"/>
    <x v="0"/>
    <x v="3"/>
    <n v="11.85"/>
    <n v="8"/>
    <n v="4.74"/>
    <x v="825"/>
    <x v="51"/>
    <d v="1899-12-30T16:34:00"/>
    <x v="1"/>
    <n v="94.8"/>
    <n v="4.7619047620000003"/>
    <n v="4.74"/>
    <n v="4.0999999999999996"/>
    <n v="4.7400000000000091"/>
    <n v="397.7808000000008"/>
    <b v="0"/>
    <b v="0"/>
    <s v="Low Value"/>
    <s v="Value not found"/>
    <n v="9"/>
    <n v="1"/>
    <n v="2019"/>
    <m/>
    <x v="23"/>
    <m/>
    <n v="2"/>
    <s v="2019-2"/>
    <n v="3"/>
    <s v="Weekdays"/>
    <d v="1900-01-03T00:00:00"/>
  </r>
  <r>
    <s v="528-14-9470"/>
    <x v="0"/>
    <s v="Yangon"/>
    <x v="0"/>
    <x v="1"/>
    <x v="0"/>
    <n v="91.3"/>
    <n v="1"/>
    <n v="4.5650000000000004"/>
    <x v="826"/>
    <x v="44"/>
    <d v="1899-12-30T14:42:00"/>
    <x v="0"/>
    <n v="91.3"/>
    <n v="4.7619047620000003"/>
    <n v="4.5650000000000004"/>
    <n v="9.1999999999999993"/>
    <n v="4.5649999999999977"/>
    <n v="383.09479999999979"/>
    <b v="0"/>
    <b v="1"/>
    <s v="High Value"/>
    <n v="9.1300000000000008"/>
    <n v="14"/>
    <n v="2"/>
    <n v="2019"/>
    <m/>
    <x v="23"/>
    <m/>
    <n v="7"/>
    <s v="2019-7"/>
    <n v="4"/>
    <s v="Weekdays"/>
    <d v="1900-01-04T00:00:00"/>
  </r>
  <r>
    <s v="427-45-9297"/>
    <x v="2"/>
    <s v="Mandalay"/>
    <x v="0"/>
    <x v="0"/>
    <x v="2"/>
    <n v="40.729999999999997"/>
    <n v="7"/>
    <n v="14.2555"/>
    <x v="827"/>
    <x v="41"/>
    <d v="1899-12-30T11:01:00"/>
    <x v="0"/>
    <n v="285.11"/>
    <n v="4.7619047620000003"/>
    <n v="14.2555"/>
    <n v="5.4"/>
    <n v="14.255499999999984"/>
    <n v="1196.3215599999987"/>
    <b v="0"/>
    <b v="0"/>
    <s v="Low Value"/>
    <s v="Value not found"/>
    <n v="12"/>
    <n v="3"/>
    <n v="2019"/>
    <m/>
    <x v="23"/>
    <m/>
    <n v="11"/>
    <s v="2019-11"/>
    <n v="2"/>
    <s v="Weekdays"/>
    <d v="1900-01-02T00:00:00"/>
  </r>
  <r>
    <s v="807-34-3742"/>
    <x v="0"/>
    <s v="Yangon"/>
    <x v="1"/>
    <x v="1"/>
    <x v="5"/>
    <n v="52.38"/>
    <n v="1"/>
    <n v="2.6190000000000002"/>
    <x v="828"/>
    <x v="58"/>
    <d v="1899-12-30T19:44:00"/>
    <x v="1"/>
    <n v="52.38"/>
    <n v="4.7619047620000003"/>
    <n v="2.6190000000000002"/>
    <n v="5.8"/>
    <n v="2.6189999999999998"/>
    <n v="219.78647999999998"/>
    <b v="0"/>
    <b v="0"/>
    <s v="Low Value"/>
    <s v="Value not found"/>
    <n v="26"/>
    <n v="3"/>
    <n v="2019"/>
    <m/>
    <x v="23"/>
    <m/>
    <n v="13"/>
    <s v="2019-13"/>
    <n v="2"/>
    <s v="Weekdays"/>
    <d v="1900-01-02T00:00:00"/>
  </r>
  <r>
    <s v="288-62-1085"/>
    <x v="0"/>
    <s v="Yangon"/>
    <x v="0"/>
    <x v="1"/>
    <x v="5"/>
    <n v="38.54"/>
    <n v="5"/>
    <n v="9.6349999999999998"/>
    <x v="829"/>
    <x v="51"/>
    <d v="1899-12-30T13:34:00"/>
    <x v="0"/>
    <n v="192.7"/>
    <n v="4.7619047620000003"/>
    <n v="9.6349999999999998"/>
    <n v="5.6"/>
    <n v="9.6350000000000193"/>
    <n v="808.56920000000162"/>
    <b v="0"/>
    <b v="0"/>
    <s v="Low Value"/>
    <s v="Value not found"/>
    <n v="9"/>
    <n v="1"/>
    <n v="2019"/>
    <m/>
    <x v="23"/>
    <m/>
    <n v="2"/>
    <s v="2019-2"/>
    <n v="3"/>
    <s v="Weekdays"/>
    <d v="1900-01-03T00:00:00"/>
  </r>
  <r>
    <s v="670-71-7306"/>
    <x v="2"/>
    <s v="Mandalay"/>
    <x v="1"/>
    <x v="1"/>
    <x v="3"/>
    <n v="44.63"/>
    <n v="6"/>
    <n v="13.388999999999999"/>
    <x v="830"/>
    <x v="56"/>
    <d v="1899-12-30T20:08:00"/>
    <x v="2"/>
    <n v="267.77999999999997"/>
    <n v="4.7619047620000003"/>
    <n v="13.388999999999999"/>
    <n v="5.0999999999999996"/>
    <n v="13.38900000000001"/>
    <n v="1123.6048800000008"/>
    <b v="0"/>
    <b v="0"/>
    <s v="Low Value"/>
    <s v="Value not found"/>
    <n v="2"/>
    <n v="1"/>
    <n v="2019"/>
    <m/>
    <x v="23"/>
    <m/>
    <n v="1"/>
    <s v="2019-1"/>
    <n v="3"/>
    <s v="Weekdays"/>
    <d v="1900-01-03T00:00:00"/>
  </r>
  <r>
    <s v="660-29-7083"/>
    <x v="1"/>
    <s v="Naypyitaw"/>
    <x v="1"/>
    <x v="1"/>
    <x v="1"/>
    <n v="55.87"/>
    <n v="10"/>
    <n v="27.934999999999999"/>
    <x v="831"/>
    <x v="15"/>
    <d v="1899-12-30T15:01:00"/>
    <x v="1"/>
    <n v="558.70000000000005"/>
    <n v="4.7619047620000003"/>
    <n v="27.934999999999999"/>
    <n v="5.8"/>
    <n v="27.934999999999945"/>
    <n v="2344.3051999999957"/>
    <b v="0"/>
    <b v="0"/>
    <s v="Low Value"/>
    <s v="Value not found"/>
    <n v="15"/>
    <n v="1"/>
    <n v="2019"/>
    <m/>
    <x v="23"/>
    <m/>
    <n v="3"/>
    <s v="2019-3"/>
    <n v="2"/>
    <s v="Weekdays"/>
    <d v="1900-01-02T00:00:00"/>
  </r>
  <r>
    <s v="271-77-8740"/>
    <x v="1"/>
    <s v="Naypyitaw"/>
    <x v="0"/>
    <x v="0"/>
    <x v="3"/>
    <n v="29.22"/>
    <n v="6"/>
    <n v="8.766"/>
    <x v="832"/>
    <x v="17"/>
    <d v="1899-12-30T11:40:00"/>
    <x v="0"/>
    <n v="175.32"/>
    <n v="4.7619047620000003"/>
    <n v="8.766"/>
    <n v="5"/>
    <n v="8.7660000000000196"/>
    <n v="735.64272000000165"/>
    <b v="0"/>
    <b v="0"/>
    <s v="Low Value"/>
    <s v="Value not found"/>
    <n v="1"/>
    <n v="1"/>
    <n v="2019"/>
    <m/>
    <x v="23"/>
    <m/>
    <n v="1"/>
    <s v="2019-1"/>
    <n v="2"/>
    <s v="Weekdays"/>
    <d v="1900-01-02T00:00:00"/>
  </r>
  <r>
    <s v="497-36-0989"/>
    <x v="0"/>
    <s v="Yangon"/>
    <x v="1"/>
    <x v="1"/>
    <x v="5"/>
    <n v="51.94"/>
    <n v="3"/>
    <n v="7.7910000000000004"/>
    <x v="833"/>
    <x v="42"/>
    <d v="1899-12-30T15:21:00"/>
    <x v="1"/>
    <n v="155.82"/>
    <n v="4.7619047620000003"/>
    <n v="7.7910000000000004"/>
    <n v="7.9"/>
    <n v="7.7909999999999968"/>
    <n v="653.82071999999971"/>
    <b v="0"/>
    <b v="1"/>
    <s v="High Value"/>
    <n v="5.194"/>
    <n v="15"/>
    <n v="2"/>
    <n v="2019"/>
    <m/>
    <x v="23"/>
    <m/>
    <n v="7"/>
    <s v="2019-7"/>
    <n v="5"/>
    <s v="Weekdays"/>
    <d v="1900-01-05T00:00:00"/>
  </r>
  <r>
    <s v="291-59-1384"/>
    <x v="2"/>
    <s v="Mandalay"/>
    <x v="1"/>
    <x v="1"/>
    <x v="1"/>
    <n v="60.3"/>
    <n v="1"/>
    <n v="3.0150000000000001"/>
    <x v="834"/>
    <x v="38"/>
    <d v="1899-12-30T17:38:00"/>
    <x v="1"/>
    <n v="60.3"/>
    <n v="4.7619047620000003"/>
    <n v="3.0150000000000001"/>
    <n v="6"/>
    <n v="3.0150000000000006"/>
    <n v="253.01880000000006"/>
    <b v="0"/>
    <b v="0"/>
    <s v="Low Value"/>
    <s v="Value not found"/>
    <n v="28"/>
    <n v="2"/>
    <n v="2019"/>
    <m/>
    <x v="23"/>
    <m/>
    <n v="9"/>
    <s v="2019-9"/>
    <n v="4"/>
    <s v="Weekdays"/>
    <d v="1900-01-04T00:00:00"/>
  </r>
  <r>
    <s v="860-73-6466"/>
    <x v="0"/>
    <s v="Yangon"/>
    <x v="0"/>
    <x v="0"/>
    <x v="3"/>
    <n v="39.47"/>
    <n v="2"/>
    <n v="3.9470000000000001"/>
    <x v="835"/>
    <x v="22"/>
    <d v="1899-12-30T16:16:00"/>
    <x v="2"/>
    <n v="78.94"/>
    <n v="4.7619047620000003"/>
    <n v="3.9470000000000001"/>
    <n v="5"/>
    <n v="3.9470000000000027"/>
    <n v="331.23224000000022"/>
    <b v="0"/>
    <b v="0"/>
    <s v="Low Value"/>
    <s v="Value not found"/>
    <n v="2"/>
    <n v="3"/>
    <n v="2019"/>
    <m/>
    <x v="23"/>
    <m/>
    <n v="9"/>
    <s v="2019-9"/>
    <n v="6"/>
    <s v="Weekends"/>
    <d v="1900-01-06T00:00:00"/>
  </r>
  <r>
    <s v="549-23-9016"/>
    <x v="1"/>
    <s v="Naypyitaw"/>
    <x v="0"/>
    <x v="0"/>
    <x v="4"/>
    <n v="14.87"/>
    <n v="2"/>
    <n v="1.4870000000000001"/>
    <x v="836"/>
    <x v="77"/>
    <d v="1899-12-30T18:15:00"/>
    <x v="2"/>
    <n v="29.74"/>
    <n v="4.7619047620000003"/>
    <n v="1.4870000000000001"/>
    <n v="8.9"/>
    <n v="1.4870000000000019"/>
    <n v="124.78904000000016"/>
    <b v="0"/>
    <b v="1"/>
    <s v="High Value"/>
    <n v="1.4870000000000001"/>
    <n v="13"/>
    <n v="2"/>
    <n v="2019"/>
    <m/>
    <x v="23"/>
    <m/>
    <n v="7"/>
    <s v="2019-7"/>
    <n v="3"/>
    <s v="Weekdays"/>
    <d v="1900-01-03T00:00:00"/>
  </r>
  <r>
    <s v="896-34-0956"/>
    <x v="0"/>
    <s v="Yangon"/>
    <x v="1"/>
    <x v="1"/>
    <x v="5"/>
    <n v="21.32"/>
    <n v="1"/>
    <n v="1.0660000000000001"/>
    <x v="837"/>
    <x v="53"/>
    <d v="1899-12-30T12:43:00"/>
    <x v="1"/>
    <n v="21.32"/>
    <n v="4.7619047620000003"/>
    <n v="1.0660000000000001"/>
    <n v="5.9"/>
    <n v="1.0659999999999989"/>
    <n v="89.458719999999914"/>
    <b v="0"/>
    <b v="0"/>
    <s v="Low Value"/>
    <s v="Value not found"/>
    <n v="26"/>
    <n v="1"/>
    <n v="2019"/>
    <m/>
    <x v="23"/>
    <m/>
    <n v="4"/>
    <s v="2019-4"/>
    <n v="6"/>
    <s v="Weekends"/>
    <d v="1900-01-06T00:00:00"/>
  </r>
  <r>
    <s v="804-38-3935"/>
    <x v="0"/>
    <s v="Yangon"/>
    <x v="0"/>
    <x v="1"/>
    <x v="1"/>
    <n v="93.78"/>
    <n v="3"/>
    <n v="14.067"/>
    <x v="838"/>
    <x v="74"/>
    <d v="1899-12-30T11:32:00"/>
    <x v="2"/>
    <n v="281.33999999999997"/>
    <n v="4.7619047620000003"/>
    <n v="14.067"/>
    <n v="5.9"/>
    <n v="14.067000000000007"/>
    <n v="1180.5026400000006"/>
    <b v="0"/>
    <b v="0"/>
    <s v="Low Value"/>
    <s v="Value not found"/>
    <n v="30"/>
    <n v="1"/>
    <n v="2019"/>
    <m/>
    <x v="23"/>
    <m/>
    <n v="5"/>
    <s v="2019-5"/>
    <n v="3"/>
    <s v="Weekdays"/>
    <d v="1900-01-03T00:00:00"/>
  </r>
  <r>
    <s v="585-90-0249"/>
    <x v="0"/>
    <s v="Yangon"/>
    <x v="0"/>
    <x v="1"/>
    <x v="1"/>
    <n v="73.260000000000005"/>
    <n v="1"/>
    <n v="3.6629999999999998"/>
    <x v="839"/>
    <x v="3"/>
    <d v="1899-12-30T18:08:00"/>
    <x v="0"/>
    <n v="73.260000000000005"/>
    <n v="4.7619047620000003"/>
    <n v="3.6629999999999998"/>
    <n v="9.6999999999999993"/>
    <n v="3.6629999999999967"/>
    <n v="307.3989599999997"/>
    <b v="0"/>
    <b v="1"/>
    <s v="High Value"/>
    <n v="7.3260000000000005"/>
    <n v="27"/>
    <n v="1"/>
    <n v="2019"/>
    <m/>
    <x v="23"/>
    <m/>
    <n v="4"/>
    <s v="2019-4"/>
    <n v="7"/>
    <s v="Weekends"/>
    <d v="1899-12-31T00:00:00"/>
  </r>
  <r>
    <s v="862-29-5914"/>
    <x v="1"/>
    <s v="Naypyitaw"/>
    <x v="1"/>
    <x v="0"/>
    <x v="3"/>
    <n v="22.38"/>
    <n v="1"/>
    <n v="1.119"/>
    <x v="840"/>
    <x v="74"/>
    <d v="1899-12-30T17:08:00"/>
    <x v="2"/>
    <n v="22.38"/>
    <n v="4.7619047620000003"/>
    <n v="1.119"/>
    <n v="8.6"/>
    <n v="1.1189999999999998"/>
    <n v="93.906479999999988"/>
    <b v="0"/>
    <b v="1"/>
    <s v="High Value"/>
    <n v="2.238"/>
    <n v="30"/>
    <n v="1"/>
    <n v="2019"/>
    <m/>
    <x v="23"/>
    <m/>
    <n v="5"/>
    <s v="2019-5"/>
    <n v="3"/>
    <s v="Weekdays"/>
    <d v="1900-01-03T00:00:00"/>
  </r>
  <r>
    <s v="845-94-6841"/>
    <x v="1"/>
    <s v="Naypyitaw"/>
    <x v="0"/>
    <x v="0"/>
    <x v="4"/>
    <n v="72.88"/>
    <n v="9"/>
    <n v="32.795999999999999"/>
    <x v="841"/>
    <x v="66"/>
    <d v="1899-12-30T19:38:00"/>
    <x v="1"/>
    <n v="655.92"/>
    <n v="4.7619047620000003"/>
    <n v="32.795999999999999"/>
    <n v="4"/>
    <n v="32.796000000000049"/>
    <n v="2752.240320000004"/>
    <b v="0"/>
    <b v="0"/>
    <s v="Low Value"/>
    <s v="Value not found"/>
    <n v="8"/>
    <n v="1"/>
    <n v="2019"/>
    <m/>
    <x v="23"/>
    <m/>
    <n v="2"/>
    <s v="2019-2"/>
    <n v="2"/>
    <s v="Weekdays"/>
    <d v="1900-01-02T00:00:00"/>
  </r>
  <r>
    <s v="125-45-2293"/>
    <x v="0"/>
    <s v="Yangon"/>
    <x v="1"/>
    <x v="0"/>
    <x v="5"/>
    <n v="99.1"/>
    <n v="6"/>
    <n v="29.73"/>
    <x v="842"/>
    <x v="64"/>
    <d v="1899-12-30T13:11:00"/>
    <x v="1"/>
    <n v="594.6"/>
    <n v="4.7619047620000003"/>
    <n v="29.73"/>
    <n v="4.2"/>
    <n v="29.730000000000018"/>
    <n v="2494.9416000000015"/>
    <b v="0"/>
    <b v="0"/>
    <s v="Low Value"/>
    <s v="Value not found"/>
    <n v="19"/>
    <n v="1"/>
    <n v="2019"/>
    <m/>
    <x v="23"/>
    <m/>
    <n v="3"/>
    <s v="2019-3"/>
    <n v="6"/>
    <s v="Weekends"/>
    <d v="1900-01-06T00:00:00"/>
  </r>
  <r>
    <s v="843-73-4724"/>
    <x v="0"/>
    <s v="Yangon"/>
    <x v="1"/>
    <x v="1"/>
    <x v="5"/>
    <n v="74.099999999999994"/>
    <n v="1"/>
    <n v="3.7050000000000001"/>
    <x v="843"/>
    <x v="25"/>
    <d v="1899-12-30T11:05:00"/>
    <x v="1"/>
    <n v="74.099999999999994"/>
    <n v="4.7619047620000003"/>
    <n v="3.7050000000000001"/>
    <n v="9.1999999999999993"/>
    <n v="3.7050000000000125"/>
    <n v="310.92360000000104"/>
    <b v="0"/>
    <b v="1"/>
    <s v="High Value"/>
    <n v="7.41"/>
    <n v="25"/>
    <n v="1"/>
    <n v="2019"/>
    <m/>
    <x v="23"/>
    <m/>
    <n v="4"/>
    <s v="2019-4"/>
    <n v="5"/>
    <s v="Weekdays"/>
    <d v="1900-01-05T00:00:00"/>
  </r>
  <r>
    <s v="409-33-9708"/>
    <x v="0"/>
    <s v="Yangon"/>
    <x v="1"/>
    <x v="0"/>
    <x v="5"/>
    <n v="98.48"/>
    <n v="2"/>
    <n v="9.8480000000000008"/>
    <x v="844"/>
    <x v="88"/>
    <d v="1899-12-30T10:12:00"/>
    <x v="0"/>
    <n v="196.96"/>
    <n v="4.7619047620000003"/>
    <n v="9.8480000000000008"/>
    <n v="9.1999999999999993"/>
    <n v="9.8479999999999848"/>
    <n v="826.44415999999876"/>
    <b v="0"/>
    <b v="1"/>
    <s v="High Value"/>
    <n v="9.8480000000000008"/>
    <n v="19"/>
    <n v="2"/>
    <n v="2019"/>
    <m/>
    <x v="23"/>
    <m/>
    <n v="8"/>
    <s v="2019-8"/>
    <n v="2"/>
    <s v="Weekdays"/>
    <d v="1900-01-02T00:00:00"/>
  </r>
  <r>
    <s v="658-66-3967"/>
    <x v="1"/>
    <s v="Naypyitaw"/>
    <x v="1"/>
    <x v="1"/>
    <x v="0"/>
    <n v="53.19"/>
    <n v="7"/>
    <n v="18.616499999999998"/>
    <x v="845"/>
    <x v="78"/>
    <d v="1899-12-30T15:42:00"/>
    <x v="0"/>
    <n v="372.33"/>
    <n v="4.7619047620000003"/>
    <n v="18.616499999999998"/>
    <n v="5"/>
    <n v="18.61650000000003"/>
    <n v="1562.2966800000027"/>
    <b v="0"/>
    <b v="0"/>
    <s v="Low Value"/>
    <s v="Value not found"/>
    <n v="14"/>
    <n v="1"/>
    <n v="2019"/>
    <m/>
    <x v="23"/>
    <m/>
    <n v="3"/>
    <s v="2019-3"/>
    <n v="1"/>
    <s v="Weekdays"/>
    <d v="1900-01-01T00:00:00"/>
  </r>
  <r>
    <s v="866-70-2814"/>
    <x v="2"/>
    <s v="Mandalay"/>
    <x v="1"/>
    <x v="0"/>
    <x v="1"/>
    <n v="52.79"/>
    <n v="10"/>
    <n v="26.395"/>
    <x v="846"/>
    <x v="6"/>
    <d v="1899-12-30T11:58:00"/>
    <x v="0"/>
    <n v="527.9"/>
    <n v="4.7619047620000003"/>
    <n v="26.395"/>
    <n v="10"/>
    <n v="26.394999999999982"/>
    <n v="2215.0683999999983"/>
    <b v="1"/>
    <b v="1"/>
    <s v="High Value"/>
    <n v="5.2789999999999999"/>
    <n v="25"/>
    <n v="2"/>
    <n v="2019"/>
    <m/>
    <x v="23"/>
    <m/>
    <n v="9"/>
    <s v="2019-9"/>
    <n v="1"/>
    <s v="Weekdays"/>
    <d v="1900-01-01T00:00:00"/>
  </r>
  <r>
    <s v="160-22-2687"/>
    <x v="0"/>
    <s v="Yangon"/>
    <x v="0"/>
    <x v="0"/>
    <x v="0"/>
    <n v="95.95"/>
    <n v="5"/>
    <n v="23.987500000000001"/>
    <x v="847"/>
    <x v="54"/>
    <d v="1899-12-30T14:21:00"/>
    <x v="0"/>
    <n v="479.75"/>
    <n v="4.7619047620000003"/>
    <n v="23.987500000000001"/>
    <n v="8.8000000000000007"/>
    <n v="23.987500000000011"/>
    <n v="2013.0310000000011"/>
    <b v="0"/>
    <b v="1"/>
    <s v="High Value"/>
    <n v="9.5950000000000006"/>
    <n v="23"/>
    <n v="1"/>
    <n v="2019"/>
    <m/>
    <x v="23"/>
    <m/>
    <n v="4"/>
    <s v="2019-4"/>
    <n v="3"/>
    <s v="Weekdays"/>
    <d v="1900-01-03T00:00:00"/>
  </r>
  <r>
    <s v="895-03-6665"/>
    <x v="2"/>
    <s v="Mandalay"/>
    <x v="1"/>
    <x v="0"/>
    <x v="5"/>
    <n v="36.51"/>
    <n v="9"/>
    <n v="16.429500000000001"/>
    <x v="848"/>
    <x v="69"/>
    <d v="1899-12-30T10:52:00"/>
    <x v="1"/>
    <n v="328.59"/>
    <n v="4.7619047620000003"/>
    <n v="16.429500000000001"/>
    <n v="4.2"/>
    <n v="16.429500000000019"/>
    <n v="1378.7636400000015"/>
    <b v="0"/>
    <b v="0"/>
    <s v="Low Value"/>
    <s v="Value not found"/>
    <n v="16"/>
    <n v="2"/>
    <n v="2019"/>
    <m/>
    <x v="23"/>
    <m/>
    <n v="7"/>
    <s v="2019-7"/>
    <n v="6"/>
    <s v="Weekends"/>
    <d v="1900-01-06T00:00:00"/>
  </r>
  <r>
    <s v="770-42-8960"/>
    <x v="2"/>
    <s v="Mandalay"/>
    <x v="1"/>
    <x v="1"/>
    <x v="4"/>
    <n v="21.12"/>
    <n v="8"/>
    <n v="8.4480000000000004"/>
    <x v="849"/>
    <x v="17"/>
    <d v="1899-12-30T19:31:00"/>
    <x v="1"/>
    <n v="168.96"/>
    <n v="4.7619047620000003"/>
    <n v="8.4480000000000004"/>
    <n v="6.3"/>
    <n v="8.4479999999999791"/>
    <n v="708.95615999999825"/>
    <b v="0"/>
    <b v="1"/>
    <s v="Low Value"/>
    <s v="Value not found"/>
    <n v="1"/>
    <n v="1"/>
    <n v="2019"/>
    <m/>
    <x v="23"/>
    <m/>
    <n v="1"/>
    <s v="2019-1"/>
    <n v="2"/>
    <s v="Weekdays"/>
    <d v="1900-01-02T00:00:00"/>
  </r>
  <r>
    <s v="748-45-2862"/>
    <x v="0"/>
    <s v="Yangon"/>
    <x v="0"/>
    <x v="0"/>
    <x v="2"/>
    <n v="28.31"/>
    <n v="4"/>
    <n v="5.6619999999999999"/>
    <x v="850"/>
    <x v="37"/>
    <d v="1899-12-30T18:35:00"/>
    <x v="1"/>
    <n v="113.24"/>
    <n v="4.7619047620000003"/>
    <n v="5.6619999999999999"/>
    <n v="8.1999999999999993"/>
    <n v="5.6620000000000061"/>
    <n v="475.1550400000005"/>
    <b v="0"/>
    <b v="1"/>
    <s v="High Value"/>
    <n v="2.831"/>
    <n v="7"/>
    <n v="3"/>
    <n v="2019"/>
    <m/>
    <x v="23"/>
    <m/>
    <n v="10"/>
    <s v="2019-10"/>
    <n v="4"/>
    <s v="Weekdays"/>
    <d v="1900-01-04T00:00:00"/>
  </r>
  <r>
    <s v="234-36-2483"/>
    <x v="2"/>
    <s v="Mandalay"/>
    <x v="1"/>
    <x v="1"/>
    <x v="0"/>
    <n v="57.59"/>
    <n v="6"/>
    <n v="17.277000000000001"/>
    <x v="851"/>
    <x v="42"/>
    <d v="1899-12-30T13:51:00"/>
    <x v="1"/>
    <n v="345.54"/>
    <n v="4.7619047620000003"/>
    <n v="17.277000000000001"/>
    <n v="5.0999999999999996"/>
    <n v="17.276999999999987"/>
    <n v="1449.885839999999"/>
    <b v="0"/>
    <b v="0"/>
    <s v="Low Value"/>
    <s v="Value not found"/>
    <n v="15"/>
    <n v="2"/>
    <n v="2019"/>
    <m/>
    <x v="23"/>
    <m/>
    <n v="7"/>
    <s v="2019-7"/>
    <n v="5"/>
    <s v="Weekdays"/>
    <d v="1900-01-05T00:00:00"/>
  </r>
  <r>
    <s v="316-66-3011"/>
    <x v="0"/>
    <s v="Yangon"/>
    <x v="0"/>
    <x v="0"/>
    <x v="4"/>
    <n v="47.63"/>
    <n v="9"/>
    <n v="21.433499999999999"/>
    <x v="852"/>
    <x v="54"/>
    <d v="1899-12-30T12:35:00"/>
    <x v="1"/>
    <n v="428.67"/>
    <n v="4.7619047620000003"/>
    <n v="21.433499999999999"/>
    <n v="5"/>
    <n v="21.433499999999981"/>
    <n v="1798.6993199999984"/>
    <b v="0"/>
    <b v="0"/>
    <s v="Low Value"/>
    <s v="Value not found"/>
    <n v="23"/>
    <n v="1"/>
    <n v="2019"/>
    <m/>
    <x v="23"/>
    <m/>
    <n v="4"/>
    <s v="2019-4"/>
    <n v="3"/>
    <s v="Weekdays"/>
    <d v="1900-01-03T00:00:00"/>
  </r>
  <r>
    <s v="848-95-6252"/>
    <x v="1"/>
    <s v="Naypyitaw"/>
    <x v="0"/>
    <x v="0"/>
    <x v="2"/>
    <n v="86.27"/>
    <n v="1"/>
    <n v="4.3135000000000003"/>
    <x v="853"/>
    <x v="9"/>
    <d v="1899-12-30T13:24:00"/>
    <x v="0"/>
    <n v="86.27"/>
    <n v="4.7619047620000003"/>
    <n v="4.3135000000000003"/>
    <n v="7"/>
    <n v="4.3135000000000048"/>
    <n v="361.98892000000041"/>
    <b v="0"/>
    <b v="1"/>
    <s v="Low Value"/>
    <n v="8.6270000000000007"/>
    <n v="20"/>
    <n v="2"/>
    <n v="2019"/>
    <m/>
    <x v="23"/>
    <m/>
    <n v="8"/>
    <s v="2019-8"/>
    <n v="3"/>
    <s v="Weekdays"/>
    <d v="1900-01-03T00:00:00"/>
  </r>
  <r>
    <s v="840-76-5966"/>
    <x v="0"/>
    <s v="Yangon"/>
    <x v="0"/>
    <x v="1"/>
    <x v="3"/>
    <n v="12.76"/>
    <n v="2"/>
    <n v="1.276"/>
    <x v="854"/>
    <x v="66"/>
    <d v="1899-12-30T18:06:00"/>
    <x v="0"/>
    <n v="25.52"/>
    <n v="4.7619047620000003"/>
    <n v="1.276"/>
    <n v="7.8"/>
    <n v="1.2759999999999998"/>
    <n v="107.08191999999998"/>
    <b v="0"/>
    <b v="1"/>
    <s v="High Value"/>
    <n v="1.276"/>
    <n v="8"/>
    <n v="1"/>
    <n v="2019"/>
    <m/>
    <x v="23"/>
    <m/>
    <n v="2"/>
    <s v="2019-2"/>
    <n v="2"/>
    <s v="Weekdays"/>
    <d v="1900-01-02T00:00:00"/>
  </r>
  <r>
    <s v="152-03-4217"/>
    <x v="2"/>
    <s v="Mandalay"/>
    <x v="1"/>
    <x v="0"/>
    <x v="2"/>
    <n v="11.28"/>
    <n v="9"/>
    <n v="5.0759999999999996"/>
    <x v="855"/>
    <x v="85"/>
    <d v="1899-12-30T11:55:00"/>
    <x v="2"/>
    <n v="101.52"/>
    <n v="4.7619047620000003"/>
    <n v="5.0759999999999996"/>
    <n v="4.3"/>
    <n v="5.0760000000000076"/>
    <n v="425.97792000000067"/>
    <b v="0"/>
    <b v="0"/>
    <s v="Low Value"/>
    <s v="Value not found"/>
    <n v="17"/>
    <n v="3"/>
    <n v="2019"/>
    <m/>
    <x v="23"/>
    <m/>
    <n v="11"/>
    <s v="2019-11"/>
    <n v="7"/>
    <s v="Weekends"/>
    <d v="1899-12-31T00:00:00"/>
  </r>
  <r>
    <s v="533-66-5566"/>
    <x v="2"/>
    <s v="Mandalay"/>
    <x v="1"/>
    <x v="0"/>
    <x v="2"/>
    <n v="51.07"/>
    <n v="7"/>
    <n v="17.874500000000001"/>
    <x v="856"/>
    <x v="52"/>
    <d v="1899-12-30T11:42:00"/>
    <x v="1"/>
    <n v="357.49"/>
    <n v="4.7619047620000003"/>
    <n v="17.874500000000001"/>
    <n v="7"/>
    <n v="17.874500000000012"/>
    <n v="1500.0280400000011"/>
    <b v="0"/>
    <b v="1"/>
    <s v="Low Value"/>
    <n v="5.1070000000000002"/>
    <n v="12"/>
    <n v="1"/>
    <n v="2019"/>
    <m/>
    <x v="23"/>
    <m/>
    <n v="2"/>
    <s v="2019-2"/>
    <n v="6"/>
    <s v="Weekends"/>
    <d v="1900-01-06T00:00:00"/>
  </r>
  <r>
    <s v="124-31-1458"/>
    <x v="0"/>
    <s v="Yangon"/>
    <x v="0"/>
    <x v="0"/>
    <x v="1"/>
    <n v="79.59"/>
    <n v="3"/>
    <n v="11.938499999999999"/>
    <x v="857"/>
    <x v="66"/>
    <d v="1899-12-30T14:30:00"/>
    <x v="1"/>
    <n v="238.77"/>
    <n v="4.7619047620000003"/>
    <n v="11.938499999999999"/>
    <n v="6.6"/>
    <n v="11.938499999999976"/>
    <n v="1001.8789199999981"/>
    <b v="0"/>
    <b v="1"/>
    <s v="Low Value"/>
    <s v="Value not found"/>
    <n v="8"/>
    <n v="1"/>
    <n v="2019"/>
    <m/>
    <x v="23"/>
    <m/>
    <n v="2"/>
    <s v="2019-2"/>
    <n v="2"/>
    <s v="Weekdays"/>
    <d v="1900-01-02T00:00:00"/>
  </r>
  <r>
    <s v="176-78-1170"/>
    <x v="1"/>
    <s v="Naypyitaw"/>
    <x v="0"/>
    <x v="1"/>
    <x v="0"/>
    <n v="33.81"/>
    <n v="3"/>
    <n v="5.0715000000000003"/>
    <x v="858"/>
    <x v="53"/>
    <d v="1899-12-30T15:11:00"/>
    <x v="0"/>
    <n v="101.43"/>
    <n v="4.7619047620000003"/>
    <n v="5.0715000000000003"/>
    <n v="7.3"/>
    <n v="5.0714999999999861"/>
    <n v="425.60027999999886"/>
    <b v="0"/>
    <b v="1"/>
    <s v="Low Value"/>
    <n v="3.3810000000000002"/>
    <n v="26"/>
    <n v="1"/>
    <n v="2019"/>
    <m/>
    <x v="23"/>
    <m/>
    <n v="4"/>
    <s v="2019-4"/>
    <n v="6"/>
    <s v="Weekends"/>
    <d v="1900-01-06T00:00:00"/>
  </r>
  <r>
    <s v="361-59-0574"/>
    <x v="2"/>
    <s v="Mandalay"/>
    <x v="0"/>
    <x v="1"/>
    <x v="3"/>
    <n v="90.53"/>
    <n v="8"/>
    <n v="36.212000000000003"/>
    <x v="859"/>
    <x v="20"/>
    <d v="1899-12-30T14:48:00"/>
    <x v="2"/>
    <n v="724.24"/>
    <n v="4.7619047620000003"/>
    <n v="36.212000000000003"/>
    <n v="6.5"/>
    <n v="36.211999999999989"/>
    <n v="3038.911039999999"/>
    <b v="0"/>
    <b v="1"/>
    <s v="Low Value"/>
    <s v="Value not found"/>
    <n v="15"/>
    <n v="3"/>
    <n v="2019"/>
    <m/>
    <x v="23"/>
    <m/>
    <n v="11"/>
    <s v="2019-11"/>
    <n v="5"/>
    <s v="Weekdays"/>
    <d v="1900-01-05T00:00:00"/>
  </r>
  <r>
    <s v="101-81-4070"/>
    <x v="1"/>
    <s v="Naypyitaw"/>
    <x v="0"/>
    <x v="0"/>
    <x v="0"/>
    <n v="62.82"/>
    <n v="2"/>
    <n v="6.282"/>
    <x v="860"/>
    <x v="29"/>
    <d v="1899-12-30T12:36:00"/>
    <x v="0"/>
    <n v="125.64"/>
    <n v="4.7619047620000003"/>
    <n v="6.282"/>
    <n v="4.9000000000000004"/>
    <n v="6.2819999999999965"/>
    <n v="527.18543999999974"/>
    <b v="0"/>
    <b v="0"/>
    <s v="Low Value"/>
    <s v="Value not found"/>
    <n v="17"/>
    <n v="1"/>
    <n v="2019"/>
    <m/>
    <x v="23"/>
    <m/>
    <n v="3"/>
    <s v="2019-3"/>
    <n v="4"/>
    <s v="Weekdays"/>
    <d v="1900-01-04T00:00:00"/>
  </r>
  <r>
    <s v="631-34-1880"/>
    <x v="1"/>
    <s v="Naypyitaw"/>
    <x v="0"/>
    <x v="1"/>
    <x v="4"/>
    <n v="24.31"/>
    <n v="3"/>
    <n v="3.6465000000000001"/>
    <x v="861"/>
    <x v="66"/>
    <d v="1899-12-30T19:09:00"/>
    <x v="2"/>
    <n v="72.930000000000007"/>
    <n v="4.7619047620000003"/>
    <n v="3.6465000000000001"/>
    <n v="4.3"/>
    <n v="3.646499999999989"/>
    <n v="306.01427999999908"/>
    <b v="0"/>
    <b v="0"/>
    <s v="Low Value"/>
    <s v="Value not found"/>
    <n v="8"/>
    <n v="1"/>
    <n v="2019"/>
    <m/>
    <x v="23"/>
    <m/>
    <n v="2"/>
    <s v="2019-2"/>
    <n v="2"/>
    <s v="Weekdays"/>
    <d v="1900-01-02T00:00:00"/>
  </r>
  <r>
    <s v="852-82-2749"/>
    <x v="0"/>
    <s v="Yangon"/>
    <x v="1"/>
    <x v="1"/>
    <x v="3"/>
    <n v="64.59"/>
    <n v="4"/>
    <n v="12.917999999999999"/>
    <x v="862"/>
    <x v="47"/>
    <d v="1899-12-30T13:35:00"/>
    <x v="0"/>
    <n v="258.36"/>
    <n v="4.7619047620000003"/>
    <n v="12.917999999999999"/>
    <n v="9.3000000000000007"/>
    <n v="12.918000000000006"/>
    <n v="1084.0785600000006"/>
    <b v="0"/>
    <b v="1"/>
    <s v="High Value"/>
    <n v="6.4590000000000005"/>
    <n v="6"/>
    <n v="1"/>
    <n v="2019"/>
    <m/>
    <x v="23"/>
    <m/>
    <n v="1"/>
    <s v="2019-1"/>
    <n v="7"/>
    <s v="Weekends"/>
    <d v="1899-12-31T00:00:00"/>
  </r>
  <r>
    <s v="873-14-6353"/>
    <x v="0"/>
    <s v="Yangon"/>
    <x v="0"/>
    <x v="1"/>
    <x v="4"/>
    <n v="24.82"/>
    <n v="7"/>
    <n v="8.6869999999999994"/>
    <x v="863"/>
    <x v="69"/>
    <d v="1899-12-30T10:33:00"/>
    <x v="2"/>
    <n v="173.74"/>
    <n v="4.7619047620000003"/>
    <n v="8.6869999999999994"/>
    <n v="7.1"/>
    <n v="8.6869999999999834"/>
    <n v="729.01303999999857"/>
    <b v="0"/>
    <b v="1"/>
    <s v="Low Value"/>
    <n v="2.4820000000000002"/>
    <n v="16"/>
    <n v="2"/>
    <n v="2019"/>
    <m/>
    <x v="23"/>
    <m/>
    <n v="7"/>
    <s v="2019-7"/>
    <n v="6"/>
    <s v="Weekends"/>
    <d v="1900-01-06T00:00:00"/>
  </r>
  <r>
    <s v="584-66-4073"/>
    <x v="1"/>
    <s v="Naypyitaw"/>
    <x v="1"/>
    <x v="1"/>
    <x v="5"/>
    <n v="56.5"/>
    <n v="1"/>
    <n v="2.8250000000000002"/>
    <x v="864"/>
    <x v="45"/>
    <d v="1899-12-30T15:45:00"/>
    <x v="0"/>
    <n v="56.5"/>
    <n v="4.7619047620000003"/>
    <n v="2.8250000000000002"/>
    <n v="9.6"/>
    <n v="2.8250000000000028"/>
    <n v="237.07400000000024"/>
    <b v="0"/>
    <b v="1"/>
    <s v="High Value"/>
    <n v="5.65"/>
    <n v="13"/>
    <n v="3"/>
    <n v="2019"/>
    <m/>
    <x v="23"/>
    <m/>
    <n v="11"/>
    <s v="2019-11"/>
    <n v="3"/>
    <s v="Weekdays"/>
    <d v="1900-01-03T00:00:00"/>
  </r>
  <r>
    <s v="544-55-9589"/>
    <x v="2"/>
    <s v="Mandalay"/>
    <x v="0"/>
    <x v="0"/>
    <x v="1"/>
    <n v="21.43"/>
    <n v="10"/>
    <n v="10.715"/>
    <x v="865"/>
    <x v="26"/>
    <d v="1899-12-30T11:51:00"/>
    <x v="1"/>
    <n v="214.3"/>
    <n v="4.7619047620000003"/>
    <n v="10.715"/>
    <n v="6.2"/>
    <n v="10.714999999999975"/>
    <n v="899.20279999999786"/>
    <b v="0"/>
    <b v="0"/>
    <s v="Low Value"/>
    <s v="Value not found"/>
    <n v="28"/>
    <n v="1"/>
    <n v="2019"/>
    <m/>
    <x v="23"/>
    <m/>
    <n v="5"/>
    <s v="2019-5"/>
    <n v="1"/>
    <s v="Weekdays"/>
    <d v="1900-01-01T00:00:00"/>
  </r>
  <r>
    <s v="166-19-2553"/>
    <x v="0"/>
    <s v="Yangon"/>
    <x v="0"/>
    <x v="1"/>
    <x v="3"/>
    <n v="89.06"/>
    <n v="6"/>
    <n v="26.718"/>
    <x v="866"/>
    <x v="68"/>
    <d v="1899-12-30T17:26:00"/>
    <x v="1"/>
    <n v="534.36"/>
    <n v="4.7619047620000003"/>
    <n v="26.718"/>
    <n v="9.9"/>
    <n v="26.717999999999961"/>
    <n v="2242.1745599999967"/>
    <b v="0"/>
    <b v="1"/>
    <s v="High Value"/>
    <n v="8.9060000000000006"/>
    <n v="18"/>
    <n v="1"/>
    <n v="2019"/>
    <m/>
    <x v="23"/>
    <m/>
    <n v="3"/>
    <s v="2019-3"/>
    <n v="5"/>
    <s v="Weekdays"/>
    <d v="1900-01-05T00:00:00"/>
  </r>
  <r>
    <s v="737-88-5876"/>
    <x v="0"/>
    <s v="Yangon"/>
    <x v="0"/>
    <x v="1"/>
    <x v="2"/>
    <n v="23.29"/>
    <n v="4"/>
    <n v="4.6580000000000004"/>
    <x v="867"/>
    <x v="35"/>
    <d v="1899-12-30T11:52:00"/>
    <x v="2"/>
    <n v="93.16"/>
    <n v="4.7619047620000003"/>
    <n v="4.6580000000000004"/>
    <n v="5.9"/>
    <n v="4.6580000000000013"/>
    <n v="390.89936000000012"/>
    <b v="0"/>
    <b v="0"/>
    <s v="Low Value"/>
    <s v="Value not found"/>
    <n v="19"/>
    <n v="3"/>
    <n v="2019"/>
    <m/>
    <x v="23"/>
    <m/>
    <n v="12"/>
    <s v="2019-12"/>
    <n v="2"/>
    <s v="Weekdays"/>
    <d v="1900-01-02T00:00:00"/>
  </r>
  <r>
    <s v="154-87-7367"/>
    <x v="1"/>
    <s v="Naypyitaw"/>
    <x v="1"/>
    <x v="1"/>
    <x v="2"/>
    <n v="65.260000000000005"/>
    <n v="8"/>
    <n v="26.103999999999999"/>
    <x v="868"/>
    <x v="20"/>
    <d v="1899-12-30T14:04:00"/>
    <x v="0"/>
    <n v="522.08000000000004"/>
    <n v="4.7619047620000003"/>
    <n v="26.103999999999999"/>
    <n v="6.3"/>
    <n v="26.103999999999928"/>
    <n v="2190.6476799999941"/>
    <b v="0"/>
    <b v="1"/>
    <s v="Low Value"/>
    <s v="Value not found"/>
    <n v="15"/>
    <n v="3"/>
    <n v="2019"/>
    <m/>
    <x v="23"/>
    <m/>
    <n v="11"/>
    <s v="2019-11"/>
    <n v="5"/>
    <s v="Weekdays"/>
    <d v="1900-01-05T00:00:00"/>
  </r>
  <r>
    <s v="885-56-0389"/>
    <x v="1"/>
    <s v="Naypyitaw"/>
    <x v="0"/>
    <x v="1"/>
    <x v="5"/>
    <n v="52.35"/>
    <n v="1"/>
    <n v="2.6175000000000002"/>
    <x v="869"/>
    <x v="12"/>
    <d v="1899-12-30T17:49:00"/>
    <x v="1"/>
    <n v="52.35"/>
    <n v="4.7619047620000003"/>
    <n v="2.6175000000000002"/>
    <n v="4"/>
    <n v="2.6174999999999997"/>
    <n v="219.66059999999999"/>
    <b v="0"/>
    <b v="0"/>
    <s v="Low Value"/>
    <s v="Value not found"/>
    <n v="12"/>
    <n v="2"/>
    <n v="2019"/>
    <m/>
    <x v="23"/>
    <m/>
    <n v="7"/>
    <s v="2019-7"/>
    <n v="2"/>
    <s v="Weekdays"/>
    <d v="1900-01-02T00:00:00"/>
  </r>
  <r>
    <s v="608-05-3804"/>
    <x v="2"/>
    <s v="Mandalay"/>
    <x v="0"/>
    <x v="1"/>
    <x v="1"/>
    <n v="39.75"/>
    <n v="1"/>
    <n v="1.9875"/>
    <x v="870"/>
    <x v="6"/>
    <d v="1899-12-30T20:19:00"/>
    <x v="1"/>
    <n v="39.75"/>
    <n v="4.7619047620000003"/>
    <n v="1.9875"/>
    <n v="6.1"/>
    <n v="1.9874999999999972"/>
    <n v="166.79099999999977"/>
    <b v="0"/>
    <b v="0"/>
    <s v="Low Value"/>
    <s v="Value not found"/>
    <n v="25"/>
    <n v="2"/>
    <n v="2019"/>
    <m/>
    <x v="23"/>
    <m/>
    <n v="9"/>
    <s v="2019-9"/>
    <n v="1"/>
    <s v="Weekdays"/>
    <d v="1900-01-01T00:00:00"/>
  </r>
  <r>
    <s v="448-61-3783"/>
    <x v="0"/>
    <s v="Yangon"/>
    <x v="1"/>
    <x v="0"/>
    <x v="1"/>
    <n v="90.02"/>
    <n v="8"/>
    <n v="36.008000000000003"/>
    <x v="871"/>
    <x v="76"/>
    <d v="1899-12-30T16:08:00"/>
    <x v="2"/>
    <n v="720.16"/>
    <n v="4.7619047620000003"/>
    <n v="36.008000000000003"/>
    <n v="4.5"/>
    <n v="36.008000000000038"/>
    <n v="3021.7913600000034"/>
    <b v="0"/>
    <b v="1"/>
    <s v="Low Value"/>
    <s v="Value not found"/>
    <n v="21"/>
    <n v="3"/>
    <n v="2019"/>
    <m/>
    <x v="23"/>
    <m/>
    <n v="12"/>
    <s v="2019-12"/>
    <n v="4"/>
    <s v="Weekdays"/>
    <d v="1900-01-04T00:00:00"/>
  </r>
  <r>
    <s v="761-49-0439"/>
    <x v="2"/>
    <s v="Mandalay"/>
    <x v="0"/>
    <x v="0"/>
    <x v="1"/>
    <n v="12.1"/>
    <n v="8"/>
    <n v="4.84"/>
    <x v="872"/>
    <x v="64"/>
    <d v="1899-12-30T10:17:00"/>
    <x v="0"/>
    <n v="96.8"/>
    <n v="4.7619047620000003"/>
    <n v="4.84"/>
    <n v="8.6"/>
    <n v="4.8400000000000034"/>
    <n v="406.17280000000028"/>
    <b v="1"/>
    <b v="1"/>
    <s v="High Value"/>
    <n v="1.21"/>
    <n v="19"/>
    <n v="1"/>
    <n v="2019"/>
    <m/>
    <x v="23"/>
    <m/>
    <n v="3"/>
    <s v="2019-3"/>
    <n v="6"/>
    <s v="Weekends"/>
    <d v="1900-01-06T00:00:00"/>
  </r>
  <r>
    <s v="490-95-0021"/>
    <x v="2"/>
    <s v="Mandalay"/>
    <x v="0"/>
    <x v="0"/>
    <x v="4"/>
    <n v="33.21"/>
    <n v="10"/>
    <n v="16.605"/>
    <x v="873"/>
    <x v="66"/>
    <d v="1899-12-30T14:25:00"/>
    <x v="0"/>
    <n v="332.1"/>
    <n v="4.7619047620000003"/>
    <n v="16.605"/>
    <n v="6"/>
    <n v="16.604999999999961"/>
    <n v="1393.4915999999969"/>
    <b v="0"/>
    <b v="0"/>
    <s v="Low Value"/>
    <s v="Value not found"/>
    <n v="8"/>
    <n v="1"/>
    <n v="2019"/>
    <m/>
    <x v="23"/>
    <m/>
    <n v="2"/>
    <s v="2019-2"/>
    <n v="2"/>
    <s v="Weekdays"/>
    <d v="1900-01-02T00:00:00"/>
  </r>
  <r>
    <s v="115-38-7388"/>
    <x v="1"/>
    <s v="Naypyitaw"/>
    <x v="0"/>
    <x v="0"/>
    <x v="5"/>
    <n v="10.18"/>
    <n v="8"/>
    <n v="4.0720000000000001"/>
    <x v="874"/>
    <x v="73"/>
    <d v="1899-12-30T12:51:00"/>
    <x v="2"/>
    <n v="81.44"/>
    <n v="4.7619047620000003"/>
    <n v="4.0720000000000001"/>
    <n v="9.5"/>
    <n v="4.0720000000000027"/>
    <n v="341.72224000000023"/>
    <b v="1"/>
    <b v="1"/>
    <s v="High Value"/>
    <n v="1.018"/>
    <n v="30"/>
    <n v="3"/>
    <n v="2019"/>
    <m/>
    <x v="23"/>
    <m/>
    <n v="13"/>
    <s v="2019-13"/>
    <n v="6"/>
    <s v="Weekends"/>
    <d v="1900-01-06T00:00:00"/>
  </r>
  <r>
    <s v="311-13-6971"/>
    <x v="2"/>
    <s v="Mandalay"/>
    <x v="0"/>
    <x v="1"/>
    <x v="3"/>
    <n v="31.99"/>
    <n v="10"/>
    <n v="15.994999999999999"/>
    <x v="875"/>
    <x v="9"/>
    <d v="1899-12-30T15:18:00"/>
    <x v="2"/>
    <n v="319.89999999999998"/>
    <n v="4.7619047620000003"/>
    <n v="15.994999999999999"/>
    <n v="9.9"/>
    <n v="15.995000000000005"/>
    <n v="1342.3004000000003"/>
    <b v="1"/>
    <b v="1"/>
    <s v="High Value"/>
    <n v="3.1989999999999998"/>
    <n v="20"/>
    <n v="2"/>
    <n v="2019"/>
    <m/>
    <x v="23"/>
    <m/>
    <n v="8"/>
    <s v="2019-8"/>
    <n v="3"/>
    <s v="Weekdays"/>
    <d v="1900-01-03T00:00:00"/>
  </r>
  <r>
    <s v="291-55-6563"/>
    <x v="0"/>
    <s v="Yangon"/>
    <x v="0"/>
    <x v="0"/>
    <x v="2"/>
    <n v="34.42"/>
    <n v="6"/>
    <n v="10.326000000000001"/>
    <x v="136"/>
    <x v="73"/>
    <d v="1899-12-30T12:45:00"/>
    <x v="0"/>
    <n v="206.52"/>
    <n v="4.7619047620000003"/>
    <n v="10.326000000000001"/>
    <n v="7.5"/>
    <n v="10.325999999999993"/>
    <n v="866.55791999999951"/>
    <b v="0"/>
    <b v="1"/>
    <s v="High Value"/>
    <n v="3.4420000000000002"/>
    <n v="30"/>
    <n v="3"/>
    <n v="2019"/>
    <m/>
    <x v="23"/>
    <m/>
    <n v="13"/>
    <s v="2019-13"/>
    <n v="6"/>
    <s v="Weekends"/>
    <d v="1900-01-06T00:00:00"/>
  </r>
  <r>
    <s v="548-48-3156"/>
    <x v="0"/>
    <s v="Yangon"/>
    <x v="0"/>
    <x v="0"/>
    <x v="4"/>
    <n v="83.34"/>
    <n v="2"/>
    <n v="8.3339999999999996"/>
    <x v="876"/>
    <x v="35"/>
    <d v="1899-12-30T13:37:00"/>
    <x v="1"/>
    <n v="166.68"/>
    <n v="4.7619047620000003"/>
    <n v="8.3339999999999996"/>
    <n v="7.6"/>
    <n v="8.3340000000000032"/>
    <n v="699.38928000000033"/>
    <b v="0"/>
    <b v="1"/>
    <s v="High Value"/>
    <n v="8.3340000000000014"/>
    <n v="19"/>
    <n v="3"/>
    <n v="2019"/>
    <m/>
    <x v="23"/>
    <m/>
    <n v="12"/>
    <s v="2019-12"/>
    <n v="2"/>
    <s v="Weekdays"/>
    <d v="1900-01-02T00:00:00"/>
  </r>
  <r>
    <s v="460-93-5834"/>
    <x v="0"/>
    <s v="Yangon"/>
    <x v="1"/>
    <x v="1"/>
    <x v="3"/>
    <n v="45.58"/>
    <n v="7"/>
    <n v="15.952999999999999"/>
    <x v="877"/>
    <x v="50"/>
    <d v="1899-12-30T10:03:00"/>
    <x v="1"/>
    <n v="319.06"/>
    <n v="4.7619047620000003"/>
    <n v="15.952999999999999"/>
    <n v="5"/>
    <n v="15.952999999999975"/>
    <n v="1338.7757599999979"/>
    <b v="0"/>
    <b v="0"/>
    <s v="Low Value"/>
    <s v="Value not found"/>
    <n v="13"/>
    <n v="1"/>
    <n v="2019"/>
    <m/>
    <x v="23"/>
    <m/>
    <n v="2"/>
    <s v="2019-2"/>
    <n v="7"/>
    <s v="Weekends"/>
    <d v="1899-12-31T00:00:00"/>
  </r>
  <r>
    <s v="325-89-4209"/>
    <x v="0"/>
    <s v="Yangon"/>
    <x v="0"/>
    <x v="1"/>
    <x v="4"/>
    <n v="87.9"/>
    <n v="1"/>
    <n v="4.3949999999999996"/>
    <x v="878"/>
    <x v="63"/>
    <d v="1899-12-30T19:42:00"/>
    <x v="0"/>
    <n v="87.9"/>
    <n v="4.7619047620000003"/>
    <n v="4.3949999999999996"/>
    <n v="6.7"/>
    <n v="4.394999999999996"/>
    <n v="368.82839999999965"/>
    <b v="0"/>
    <b v="1"/>
    <s v="Low Value"/>
    <s v="Value not found"/>
    <n v="5"/>
    <n v="2"/>
    <n v="2019"/>
    <m/>
    <x v="23"/>
    <m/>
    <n v="6"/>
    <s v="2019-6"/>
    <n v="2"/>
    <s v="Weekdays"/>
    <d v="1900-01-02T00:00:00"/>
  </r>
  <r>
    <s v="884-80-6021"/>
    <x v="0"/>
    <s v="Yangon"/>
    <x v="0"/>
    <x v="0"/>
    <x v="1"/>
    <n v="73.47"/>
    <n v="10"/>
    <n v="36.734999999999999"/>
    <x v="879"/>
    <x v="28"/>
    <d v="1899-12-30T13:14:00"/>
    <x v="0"/>
    <n v="734.7"/>
    <n v="4.7619047620000003"/>
    <n v="36.734999999999999"/>
    <n v="9.5"/>
    <n v="36.7349999999999"/>
    <n v="3082.8011999999917"/>
    <b v="1"/>
    <b v="1"/>
    <s v="High Value"/>
    <n v="7.3470000000000004"/>
    <n v="23"/>
    <n v="3"/>
    <n v="2019"/>
    <m/>
    <x v="23"/>
    <m/>
    <n v="12"/>
    <s v="2019-12"/>
    <n v="6"/>
    <s v="Weekends"/>
    <d v="1900-01-06T00:00:00"/>
  </r>
  <r>
    <s v="137-74-8729"/>
    <x v="1"/>
    <s v="Naypyitaw"/>
    <x v="1"/>
    <x v="0"/>
    <x v="5"/>
    <n v="12.19"/>
    <n v="8"/>
    <n v="4.8760000000000003"/>
    <x v="880"/>
    <x v="45"/>
    <d v="1899-12-30T12:47:00"/>
    <x v="0"/>
    <n v="97.52"/>
    <n v="4.7619047620000003"/>
    <n v="4.8760000000000003"/>
    <n v="6.8"/>
    <n v="4.8760000000000048"/>
    <n v="409.19392000000039"/>
    <b v="0"/>
    <b v="1"/>
    <s v="Low Value"/>
    <s v="Value not found"/>
    <n v="13"/>
    <n v="3"/>
    <n v="2019"/>
    <m/>
    <x v="23"/>
    <m/>
    <n v="11"/>
    <s v="2019-11"/>
    <n v="3"/>
    <s v="Weekdays"/>
    <d v="1900-01-03T00:00:00"/>
  </r>
  <r>
    <s v="880-46-5796"/>
    <x v="0"/>
    <s v="Yangon"/>
    <x v="0"/>
    <x v="1"/>
    <x v="3"/>
    <n v="76.92"/>
    <n v="10"/>
    <n v="38.46"/>
    <x v="881"/>
    <x v="85"/>
    <d v="1899-12-30T19:53:00"/>
    <x v="0"/>
    <n v="769.2"/>
    <n v="4.7619047620000003"/>
    <n v="38.46"/>
    <n v="5.6"/>
    <n v="38.459999999999923"/>
    <n v="3227.5631999999937"/>
    <b v="0"/>
    <b v="1"/>
    <s v="Low Value"/>
    <s v="Value not found"/>
    <n v="17"/>
    <n v="3"/>
    <n v="2019"/>
    <m/>
    <x v="23"/>
    <m/>
    <n v="11"/>
    <s v="2019-11"/>
    <n v="7"/>
    <s v="Weekends"/>
    <d v="1899-12-31T00:00:00"/>
  </r>
  <r>
    <s v="389-70-2397"/>
    <x v="1"/>
    <s v="Naypyitaw"/>
    <x v="1"/>
    <x v="0"/>
    <x v="0"/>
    <n v="83.66"/>
    <n v="5"/>
    <n v="20.914999999999999"/>
    <x v="882"/>
    <x v="81"/>
    <d v="1899-12-30T10:26:00"/>
    <x v="1"/>
    <n v="418.3"/>
    <n v="4.7619047620000003"/>
    <n v="20.914999999999999"/>
    <n v="7.2"/>
    <n v="20.914999999999964"/>
    <n v="1755.186799999997"/>
    <b v="0"/>
    <b v="1"/>
    <s v="Low Value"/>
    <n v="8.3659999999999997"/>
    <n v="21"/>
    <n v="2"/>
    <n v="2019"/>
    <m/>
    <x v="23"/>
    <m/>
    <n v="8"/>
    <s v="2019-8"/>
    <n v="4"/>
    <s v="Weekdays"/>
    <d v="1900-01-04T00:00:00"/>
  </r>
  <r>
    <s v="114-35-5271"/>
    <x v="2"/>
    <s v="Mandalay"/>
    <x v="1"/>
    <x v="0"/>
    <x v="1"/>
    <n v="57.91"/>
    <n v="8"/>
    <n v="23.164000000000001"/>
    <x v="883"/>
    <x v="13"/>
    <d v="1899-12-30T15:06:00"/>
    <x v="1"/>
    <n v="463.28"/>
    <n v="4.7619047620000003"/>
    <n v="23.164000000000001"/>
    <n v="8.1"/>
    <n v="23.164000000000044"/>
    <n v="1943.9228800000037"/>
    <b v="1"/>
    <b v="1"/>
    <s v="High Value"/>
    <n v="5.7910000000000004"/>
    <n v="7"/>
    <n v="2"/>
    <n v="2019"/>
    <m/>
    <x v="23"/>
    <m/>
    <n v="6"/>
    <s v="2019-6"/>
    <n v="4"/>
    <s v="Weekdays"/>
    <d v="1900-01-04T00:00:00"/>
  </r>
  <r>
    <s v="607-76-6216"/>
    <x v="1"/>
    <s v="Naypyitaw"/>
    <x v="0"/>
    <x v="0"/>
    <x v="5"/>
    <n v="92.49"/>
    <n v="5"/>
    <n v="23.122499999999999"/>
    <x v="884"/>
    <x v="22"/>
    <d v="1899-12-30T16:35:00"/>
    <x v="2"/>
    <n v="462.45"/>
    <n v="4.7619047620000003"/>
    <n v="23.122499999999999"/>
    <n v="8.6"/>
    <n v="23.122500000000002"/>
    <n v="1940.4402000000002"/>
    <b v="0"/>
    <b v="1"/>
    <s v="High Value"/>
    <n v="9.2490000000000006"/>
    <n v="2"/>
    <n v="3"/>
    <n v="2019"/>
    <m/>
    <x v="23"/>
    <m/>
    <n v="9"/>
    <s v="2019-9"/>
    <n v="6"/>
    <s v="Weekends"/>
    <d v="1900-01-06T00:00:00"/>
  </r>
  <r>
    <s v="715-20-1673"/>
    <x v="2"/>
    <s v="Mandalay"/>
    <x v="1"/>
    <x v="1"/>
    <x v="1"/>
    <n v="28.38"/>
    <n v="5"/>
    <n v="7.0949999999999998"/>
    <x v="885"/>
    <x v="43"/>
    <d v="1899-12-30T20:57:00"/>
    <x v="1"/>
    <n v="141.9"/>
    <n v="4.7619047620000003"/>
    <n v="7.0949999999999998"/>
    <n v="9.4"/>
    <n v="7.0949999999999989"/>
    <n v="595.41239999999993"/>
    <b v="0"/>
    <b v="1"/>
    <s v="High Value"/>
    <n v="2.8380000000000001"/>
    <n v="6"/>
    <n v="3"/>
    <n v="2019"/>
    <m/>
    <x v="23"/>
    <m/>
    <n v="10"/>
    <s v="2019-10"/>
    <n v="3"/>
    <s v="Weekdays"/>
    <d v="1900-01-03T00:00:00"/>
  </r>
  <r>
    <s v="811-35-1094"/>
    <x v="2"/>
    <s v="Mandalay"/>
    <x v="0"/>
    <x v="1"/>
    <x v="1"/>
    <n v="50.45"/>
    <n v="6"/>
    <n v="15.135"/>
    <x v="886"/>
    <x v="10"/>
    <d v="1899-12-30T15:16:00"/>
    <x v="2"/>
    <n v="302.7"/>
    <n v="4.7619047620000003"/>
    <n v="15.135"/>
    <n v="8.9"/>
    <n v="15.134999999999991"/>
    <n v="1270.1291999999992"/>
    <b v="0"/>
    <b v="1"/>
    <s v="High Value"/>
    <n v="5.0450000000000008"/>
    <n v="6"/>
    <n v="2"/>
    <n v="2019"/>
    <m/>
    <x v="23"/>
    <m/>
    <n v="6"/>
    <s v="2019-6"/>
    <n v="3"/>
    <s v="Weekdays"/>
    <d v="1900-01-03T00:00:00"/>
  </r>
  <r>
    <s v="699-88-1972"/>
    <x v="2"/>
    <s v="Mandalay"/>
    <x v="1"/>
    <x v="1"/>
    <x v="0"/>
    <n v="99.16"/>
    <n v="8"/>
    <n v="39.664000000000001"/>
    <x v="887"/>
    <x v="26"/>
    <d v="1899-12-30T17:47:00"/>
    <x v="2"/>
    <n v="793.28"/>
    <n v="4.7619047620000003"/>
    <n v="39.664000000000001"/>
    <n v="4.2"/>
    <n v="39.663999999999987"/>
    <n v="3328.602879999999"/>
    <b v="0"/>
    <b v="1"/>
    <s v="Low Value"/>
    <s v="Value not found"/>
    <n v="28"/>
    <n v="1"/>
    <n v="2019"/>
    <m/>
    <x v="23"/>
    <m/>
    <n v="5"/>
    <s v="2019-5"/>
    <n v="1"/>
    <s v="Weekdays"/>
    <d v="1900-01-01T00:00:00"/>
  </r>
  <r>
    <s v="781-84-8059"/>
    <x v="1"/>
    <s v="Naypyitaw"/>
    <x v="1"/>
    <x v="1"/>
    <x v="5"/>
    <n v="60.74"/>
    <n v="7"/>
    <n v="21.259"/>
    <x v="888"/>
    <x v="68"/>
    <d v="1899-12-30T16:23:00"/>
    <x v="0"/>
    <n v="425.18"/>
    <n v="4.7619047620000003"/>
    <n v="21.259"/>
    <n v="5"/>
    <n v="21.259000000000015"/>
    <n v="1784.0552800000012"/>
    <b v="0"/>
    <b v="0"/>
    <s v="Low Value"/>
    <s v="Value not found"/>
    <n v="18"/>
    <n v="1"/>
    <n v="2019"/>
    <m/>
    <x v="23"/>
    <m/>
    <n v="3"/>
    <s v="2019-3"/>
    <n v="5"/>
    <s v="Weekdays"/>
    <d v="1900-01-05T00:00:00"/>
  </r>
  <r>
    <s v="409-49-6995"/>
    <x v="1"/>
    <s v="Naypyitaw"/>
    <x v="0"/>
    <x v="0"/>
    <x v="4"/>
    <n v="47.27"/>
    <n v="6"/>
    <n v="14.180999999999999"/>
    <x v="889"/>
    <x v="63"/>
    <d v="1899-12-30T10:17:00"/>
    <x v="1"/>
    <n v="283.62"/>
    <n v="4.7619047620000003"/>
    <n v="14.180999999999999"/>
    <n v="8.8000000000000007"/>
    <n v="14.180999999999983"/>
    <n v="1190.0695199999986"/>
    <b v="0"/>
    <b v="1"/>
    <s v="High Value"/>
    <n v="4.7270000000000003"/>
    <n v="5"/>
    <n v="2"/>
    <n v="2019"/>
    <m/>
    <x v="23"/>
    <m/>
    <n v="6"/>
    <s v="2019-6"/>
    <n v="2"/>
    <s v="Weekdays"/>
    <d v="1900-01-02T00:00:00"/>
  </r>
  <r>
    <s v="725-54-0677"/>
    <x v="1"/>
    <s v="Naypyitaw"/>
    <x v="0"/>
    <x v="1"/>
    <x v="0"/>
    <n v="85.6"/>
    <n v="7"/>
    <n v="29.96"/>
    <x v="890"/>
    <x v="22"/>
    <d v="1899-12-30T13:50:00"/>
    <x v="1"/>
    <n v="599.20000000000005"/>
    <n v="4.7619047620000003"/>
    <n v="29.96"/>
    <n v="5.3"/>
    <n v="29.959999999999923"/>
    <n v="2514.2431999999935"/>
    <b v="0"/>
    <b v="0"/>
    <s v="Low Value"/>
    <s v="Value not found"/>
    <n v="2"/>
    <n v="3"/>
    <n v="2019"/>
    <m/>
    <x v="23"/>
    <m/>
    <n v="9"/>
    <s v="2019-9"/>
    <n v="6"/>
    <s v="Weekends"/>
    <d v="1900-01-06T00:00:00"/>
  </r>
  <r>
    <s v="146-09-5432"/>
    <x v="0"/>
    <s v="Yangon"/>
    <x v="0"/>
    <x v="1"/>
    <x v="4"/>
    <n v="35.04"/>
    <n v="9"/>
    <n v="15.768000000000001"/>
    <x v="891"/>
    <x v="57"/>
    <d v="1899-12-30T19:17:00"/>
    <x v="0"/>
    <n v="315.36"/>
    <n v="4.7619047620000003"/>
    <n v="15.768000000000001"/>
    <n v="4.5999999999999996"/>
    <n v="15.767999999999972"/>
    <n v="1323.2505599999977"/>
    <b v="0"/>
    <b v="0"/>
    <s v="Low Value"/>
    <s v="Value not found"/>
    <n v="9"/>
    <n v="2"/>
    <n v="2019"/>
    <m/>
    <x v="23"/>
    <m/>
    <n v="6"/>
    <s v="2019-6"/>
    <n v="6"/>
    <s v="Weekends"/>
    <d v="1900-01-06T00:00:00"/>
  </r>
  <r>
    <s v="377-79-7592"/>
    <x v="1"/>
    <s v="Naypyitaw"/>
    <x v="0"/>
    <x v="0"/>
    <x v="1"/>
    <n v="44.84"/>
    <n v="9"/>
    <n v="20.178000000000001"/>
    <x v="892"/>
    <x v="78"/>
    <d v="1899-12-30T14:00:00"/>
    <x v="2"/>
    <n v="403.56"/>
    <n v="4.7619047620000003"/>
    <n v="20.178000000000001"/>
    <n v="7.5"/>
    <n v="20.177999999999997"/>
    <n v="1693.3377599999999"/>
    <b v="1"/>
    <b v="1"/>
    <s v="High Value"/>
    <n v="4.4840000000000009"/>
    <n v="14"/>
    <n v="1"/>
    <n v="2019"/>
    <m/>
    <x v="23"/>
    <m/>
    <n v="3"/>
    <s v="2019-3"/>
    <n v="1"/>
    <s v="Weekdays"/>
    <d v="1900-01-01T00:00:00"/>
  </r>
  <r>
    <s v="509-10-0516"/>
    <x v="2"/>
    <s v="Mandalay"/>
    <x v="1"/>
    <x v="1"/>
    <x v="2"/>
    <n v="45.97"/>
    <n v="4"/>
    <n v="9.1940000000000008"/>
    <x v="893"/>
    <x v="57"/>
    <d v="1899-12-30T12:02:00"/>
    <x v="0"/>
    <n v="183.88"/>
    <n v="4.7619047620000003"/>
    <n v="9.1940000000000008"/>
    <n v="5.0999999999999996"/>
    <n v="9.1940000000000168"/>
    <n v="771.56048000000146"/>
    <b v="0"/>
    <b v="0"/>
    <s v="Low Value"/>
    <s v="Value not found"/>
    <n v="9"/>
    <n v="2"/>
    <n v="2019"/>
    <m/>
    <x v="23"/>
    <m/>
    <n v="6"/>
    <s v="2019-6"/>
    <n v="6"/>
    <s v="Weekends"/>
    <d v="1900-01-06T00:00:00"/>
  </r>
  <r>
    <s v="595-94-9924"/>
    <x v="0"/>
    <s v="Yangon"/>
    <x v="0"/>
    <x v="0"/>
    <x v="0"/>
    <n v="27.73"/>
    <n v="5"/>
    <n v="6.9325000000000001"/>
    <x v="894"/>
    <x v="58"/>
    <d v="1899-12-30T20:21:00"/>
    <x v="2"/>
    <n v="138.65"/>
    <n v="4.7619047620000003"/>
    <n v="6.9325000000000001"/>
    <n v="4.2"/>
    <n v="6.9325000000000045"/>
    <n v="581.77540000000045"/>
    <b v="0"/>
    <b v="0"/>
    <s v="Low Value"/>
    <s v="Value not found"/>
    <n v="26"/>
    <n v="3"/>
    <n v="2019"/>
    <m/>
    <x v="23"/>
    <m/>
    <n v="13"/>
    <s v="2019-13"/>
    <n v="2"/>
    <s v="Weekdays"/>
    <d v="1900-01-02T00:00:00"/>
  </r>
  <r>
    <s v="865-41-9075"/>
    <x v="0"/>
    <s v="Yangon"/>
    <x v="1"/>
    <x v="1"/>
    <x v="4"/>
    <n v="11.53"/>
    <n v="7"/>
    <n v="4.0354999999999999"/>
    <x v="895"/>
    <x v="26"/>
    <d v="1899-12-30T17:35:00"/>
    <x v="1"/>
    <n v="80.709999999999994"/>
    <n v="4.7619047620000003"/>
    <n v="4.0354999999999999"/>
    <n v="8.1"/>
    <n v="4.0355000000000132"/>
    <n v="338.65916000000112"/>
    <b v="0"/>
    <b v="1"/>
    <s v="High Value"/>
    <n v="1.153"/>
    <n v="28"/>
    <n v="1"/>
    <n v="2019"/>
    <m/>
    <x v="23"/>
    <m/>
    <n v="5"/>
    <s v="2019-5"/>
    <n v="1"/>
    <s v="Weekdays"/>
    <d v="1900-01-01T00:00:00"/>
  </r>
  <r>
    <s v="545-07-8534"/>
    <x v="1"/>
    <s v="Naypyitaw"/>
    <x v="1"/>
    <x v="0"/>
    <x v="0"/>
    <n v="58.32"/>
    <n v="2"/>
    <n v="5.8319999999999999"/>
    <x v="896"/>
    <x v="44"/>
    <d v="1899-12-30T12:42:00"/>
    <x v="0"/>
    <n v="116.64"/>
    <n v="4.7619047620000003"/>
    <n v="5.8319999999999999"/>
    <n v="6"/>
    <n v="5.8319999999999936"/>
    <n v="489.42143999999945"/>
    <b v="0"/>
    <b v="0"/>
    <s v="Low Value"/>
    <s v="Value not found"/>
    <n v="14"/>
    <n v="2"/>
    <n v="2019"/>
    <m/>
    <x v="23"/>
    <m/>
    <n v="7"/>
    <s v="2019-7"/>
    <n v="4"/>
    <s v="Weekdays"/>
    <d v="1900-01-04T00:00:00"/>
  </r>
  <r>
    <s v="118-62-1812"/>
    <x v="1"/>
    <s v="Naypyitaw"/>
    <x v="0"/>
    <x v="0"/>
    <x v="2"/>
    <n v="78.38"/>
    <n v="4"/>
    <n v="15.676"/>
    <x v="897"/>
    <x v="62"/>
    <d v="1899-12-30T17:56:00"/>
    <x v="1"/>
    <n v="313.52"/>
    <n v="4.7619047620000003"/>
    <n v="15.676"/>
    <n v="7.9"/>
    <n v="15.676000000000045"/>
    <n v="1315.5299200000038"/>
    <b v="0"/>
    <b v="1"/>
    <s v="High Value"/>
    <n v="7.8380000000000001"/>
    <n v="24"/>
    <n v="3"/>
    <n v="2019"/>
    <m/>
    <x v="23"/>
    <m/>
    <n v="12"/>
    <s v="2019-12"/>
    <n v="7"/>
    <s v="Weekends"/>
    <d v="1899-12-31T00:00:00"/>
  </r>
  <r>
    <s v="450-42-3339"/>
    <x v="1"/>
    <s v="Naypyitaw"/>
    <x v="1"/>
    <x v="1"/>
    <x v="0"/>
    <n v="84.61"/>
    <n v="10"/>
    <n v="42.305"/>
    <x v="898"/>
    <x v="57"/>
    <d v="1899-12-30T18:58:00"/>
    <x v="2"/>
    <n v="846.1"/>
    <n v="4.7619047620000003"/>
    <n v="42.305"/>
    <n v="8.8000000000000007"/>
    <n v="42.30499999999995"/>
    <n v="3550.2355999999959"/>
    <b v="1"/>
    <b v="1"/>
    <s v="High Value"/>
    <n v="8.4610000000000003"/>
    <n v="9"/>
    <n v="2"/>
    <n v="2019"/>
    <m/>
    <x v="23"/>
    <m/>
    <n v="6"/>
    <s v="2019-6"/>
    <n v="6"/>
    <s v="Weekends"/>
    <d v="1900-01-06T00:00:00"/>
  </r>
  <r>
    <s v="851-98-3555"/>
    <x v="2"/>
    <s v="Mandalay"/>
    <x v="1"/>
    <x v="0"/>
    <x v="0"/>
    <n v="82.88"/>
    <n v="5"/>
    <n v="20.72"/>
    <x v="899"/>
    <x v="62"/>
    <d v="1899-12-30T14:08:00"/>
    <x v="2"/>
    <n v="414.4"/>
    <n v="4.7619047620000003"/>
    <n v="20.72"/>
    <n v="6.6"/>
    <n v="20.720000000000027"/>
    <n v="1738.8224000000023"/>
    <b v="0"/>
    <b v="1"/>
    <s v="Low Value"/>
    <s v="Value not found"/>
    <n v="24"/>
    <n v="3"/>
    <n v="2019"/>
    <m/>
    <x v="23"/>
    <m/>
    <n v="12"/>
    <s v="2019-12"/>
    <n v="7"/>
    <s v="Weekends"/>
    <d v="1899-12-31T00:00:00"/>
  </r>
  <r>
    <s v="186-71-5196"/>
    <x v="0"/>
    <s v="Yangon"/>
    <x v="0"/>
    <x v="0"/>
    <x v="4"/>
    <n v="79.540000000000006"/>
    <n v="2"/>
    <n v="7.9539999999999997"/>
    <x v="900"/>
    <x v="39"/>
    <d v="1899-12-30T16:30:00"/>
    <x v="0"/>
    <n v="159.08000000000001"/>
    <n v="4.7619047620000003"/>
    <n v="7.9539999999999997"/>
    <n v="6.2"/>
    <n v="7.9539999999999793"/>
    <n v="667.49967999999831"/>
    <b v="0"/>
    <b v="0"/>
    <s v="Low Value"/>
    <s v="Value not found"/>
    <n v="27"/>
    <n v="3"/>
    <n v="2019"/>
    <m/>
    <x v="23"/>
    <m/>
    <n v="13"/>
    <s v="2019-13"/>
    <n v="3"/>
    <s v="Weekdays"/>
    <d v="1900-01-03T00:00:00"/>
  </r>
  <r>
    <s v="624-01-8356"/>
    <x v="2"/>
    <s v="Mandalay"/>
    <x v="1"/>
    <x v="0"/>
    <x v="2"/>
    <n v="49.01"/>
    <n v="10"/>
    <n v="24.504999999999999"/>
    <x v="901"/>
    <x v="3"/>
    <d v="1899-12-30T10:44:00"/>
    <x v="2"/>
    <n v="490.1"/>
    <n v="4.7619047620000003"/>
    <n v="24.504999999999999"/>
    <n v="4.2"/>
    <n v="24.504999999999995"/>
    <n v="2056.4595999999997"/>
    <b v="0"/>
    <b v="0"/>
    <s v="Low Value"/>
    <s v="Value not found"/>
    <n v="27"/>
    <n v="1"/>
    <n v="2019"/>
    <m/>
    <x v="23"/>
    <m/>
    <n v="4"/>
    <s v="2019-4"/>
    <n v="7"/>
    <s v="Weekends"/>
    <d v="1899-12-31T00:00:00"/>
  </r>
  <r>
    <s v="313-66-9943"/>
    <x v="2"/>
    <s v="Mandalay"/>
    <x v="0"/>
    <x v="0"/>
    <x v="4"/>
    <n v="29.15"/>
    <n v="3"/>
    <n v="4.3724999999999996"/>
    <x v="902"/>
    <x v="39"/>
    <d v="1899-12-30T20:29:00"/>
    <x v="2"/>
    <n v="87.45"/>
    <n v="4.7619047620000003"/>
    <n v="4.3724999999999996"/>
    <n v="7.3"/>
    <n v="4.3725000000000023"/>
    <n v="366.94020000000017"/>
    <b v="0"/>
    <b v="1"/>
    <s v="Low Value"/>
    <n v="2.915"/>
    <n v="27"/>
    <n v="3"/>
    <n v="2019"/>
    <m/>
    <x v="23"/>
    <m/>
    <n v="13"/>
    <s v="2019-13"/>
    <n v="3"/>
    <s v="Weekdays"/>
    <d v="1900-01-03T00:00:00"/>
  </r>
  <r>
    <s v="151-27-8496"/>
    <x v="1"/>
    <s v="Naypyitaw"/>
    <x v="1"/>
    <x v="0"/>
    <x v="1"/>
    <n v="56.13"/>
    <n v="4"/>
    <n v="11.226000000000001"/>
    <x v="903"/>
    <x v="64"/>
    <d v="1899-12-30T11:43:00"/>
    <x v="0"/>
    <n v="224.52"/>
    <n v="4.7619047620000003"/>
    <n v="11.226000000000001"/>
    <n v="8.6"/>
    <n v="11.225999999999999"/>
    <n v="942.08591999999999"/>
    <b v="0"/>
    <b v="1"/>
    <s v="High Value"/>
    <n v="5.6130000000000004"/>
    <n v="19"/>
    <n v="1"/>
    <n v="2019"/>
    <m/>
    <x v="23"/>
    <m/>
    <n v="3"/>
    <s v="2019-3"/>
    <n v="6"/>
    <s v="Weekends"/>
    <d v="1900-01-06T00:00:00"/>
  </r>
  <r>
    <s v="453-33-6436"/>
    <x v="0"/>
    <s v="Yangon"/>
    <x v="1"/>
    <x v="0"/>
    <x v="2"/>
    <n v="93.12"/>
    <n v="8"/>
    <n v="37.247999999999998"/>
    <x v="904"/>
    <x v="13"/>
    <d v="1899-12-30T10:09:00"/>
    <x v="1"/>
    <n v="744.96"/>
    <n v="4.7619047620000003"/>
    <n v="37.247999999999998"/>
    <n v="6.8"/>
    <n v="37.247999999999934"/>
    <n v="3125.8521599999945"/>
    <b v="0"/>
    <b v="1"/>
    <s v="Low Value"/>
    <s v="Value not found"/>
    <n v="7"/>
    <n v="2"/>
    <n v="2019"/>
    <m/>
    <x v="23"/>
    <m/>
    <n v="6"/>
    <s v="2019-6"/>
    <n v="4"/>
    <s v="Weekdays"/>
    <d v="1900-01-04T00:00:00"/>
  </r>
  <r>
    <s v="522-57-8364"/>
    <x v="0"/>
    <s v="Yangon"/>
    <x v="0"/>
    <x v="1"/>
    <x v="5"/>
    <n v="51.34"/>
    <n v="8"/>
    <n v="20.536000000000001"/>
    <x v="905"/>
    <x v="82"/>
    <d v="1899-12-30T10:00:00"/>
    <x v="0"/>
    <n v="410.72"/>
    <n v="4.7619047620000003"/>
    <n v="20.536000000000001"/>
    <n v="7.6"/>
    <n v="20.535999999999945"/>
    <n v="1723.3811199999955"/>
    <b v="1"/>
    <b v="1"/>
    <s v="High Value"/>
    <n v="5.1340000000000003"/>
    <n v="31"/>
    <n v="1"/>
    <n v="2019"/>
    <m/>
    <x v="23"/>
    <m/>
    <n v="5"/>
    <s v="2019-5"/>
    <n v="4"/>
    <s v="Weekdays"/>
    <d v="1900-01-04T00:00:00"/>
  </r>
  <r>
    <s v="459-45-2396"/>
    <x v="0"/>
    <s v="Yangon"/>
    <x v="0"/>
    <x v="0"/>
    <x v="4"/>
    <n v="99.6"/>
    <n v="3"/>
    <n v="14.94"/>
    <x v="906"/>
    <x v="6"/>
    <d v="1899-12-30T18:45:00"/>
    <x v="1"/>
    <n v="298.8"/>
    <n v="4.7619047620000003"/>
    <n v="14.94"/>
    <n v="5.8"/>
    <n v="14.939999999999998"/>
    <n v="1253.7647999999999"/>
    <b v="0"/>
    <b v="0"/>
    <s v="Low Value"/>
    <s v="Value not found"/>
    <n v="25"/>
    <n v="2"/>
    <n v="2019"/>
    <m/>
    <x v="23"/>
    <m/>
    <n v="9"/>
    <s v="2019-9"/>
    <n v="1"/>
    <s v="Weekdays"/>
    <d v="1900-01-01T00:00:00"/>
  </r>
  <r>
    <s v="717-96-4189"/>
    <x v="1"/>
    <s v="Naypyitaw"/>
    <x v="1"/>
    <x v="0"/>
    <x v="1"/>
    <n v="35.49"/>
    <n v="6"/>
    <n v="10.647"/>
    <x v="907"/>
    <x v="30"/>
    <d v="1899-12-30T12:40:00"/>
    <x v="1"/>
    <n v="212.94"/>
    <n v="4.7619047620000003"/>
    <n v="10.647"/>
    <n v="4.0999999999999996"/>
    <n v="10.646999999999991"/>
    <n v="893.49623999999926"/>
    <b v="0"/>
    <b v="0"/>
    <s v="Low Value"/>
    <s v="Value not found"/>
    <n v="2"/>
    <n v="2"/>
    <n v="2019"/>
    <m/>
    <x v="23"/>
    <m/>
    <n v="5"/>
    <s v="2019-5"/>
    <n v="6"/>
    <s v="Weekends"/>
    <d v="1900-01-06T00:00:00"/>
  </r>
  <r>
    <s v="722-13-2115"/>
    <x v="1"/>
    <s v="Naypyitaw"/>
    <x v="0"/>
    <x v="1"/>
    <x v="3"/>
    <n v="42.85"/>
    <n v="1"/>
    <n v="2.1425000000000001"/>
    <x v="908"/>
    <x v="86"/>
    <d v="1899-12-30T15:36:00"/>
    <x v="2"/>
    <n v="42.85"/>
    <n v="4.7619047620000003"/>
    <n v="2.1425000000000001"/>
    <n v="9.3000000000000007"/>
    <n v="2.1424999999999983"/>
    <n v="179.79859999999985"/>
    <b v="0"/>
    <b v="1"/>
    <s v="High Value"/>
    <n v="4.2850000000000001"/>
    <n v="14"/>
    <n v="3"/>
    <n v="2019"/>
    <m/>
    <x v="23"/>
    <m/>
    <n v="11"/>
    <s v="2019-11"/>
    <n v="4"/>
    <s v="Weekdays"/>
    <d v="1900-01-04T00:00:00"/>
  </r>
  <r>
    <s v="749-81-8133"/>
    <x v="0"/>
    <s v="Yangon"/>
    <x v="1"/>
    <x v="0"/>
    <x v="5"/>
    <n v="94.67"/>
    <n v="4"/>
    <n v="18.934000000000001"/>
    <x v="909"/>
    <x v="16"/>
    <d v="1899-12-30T12:04:00"/>
    <x v="1"/>
    <n v="378.68"/>
    <n v="4.7619047620000003"/>
    <n v="18.934000000000001"/>
    <n v="6.8"/>
    <n v="18.933999999999969"/>
    <n v="1588.9412799999975"/>
    <b v="0"/>
    <b v="1"/>
    <s v="Low Value"/>
    <s v="Value not found"/>
    <n v="11"/>
    <n v="3"/>
    <n v="2019"/>
    <m/>
    <x v="23"/>
    <m/>
    <n v="11"/>
    <s v="2019-11"/>
    <n v="1"/>
    <s v="Weekdays"/>
    <d v="1900-01-01T00:00:00"/>
  </r>
  <r>
    <s v="777-67-2495"/>
    <x v="2"/>
    <s v="Mandalay"/>
    <x v="1"/>
    <x v="1"/>
    <x v="2"/>
    <n v="68.97"/>
    <n v="3"/>
    <n v="10.345499999999999"/>
    <x v="910"/>
    <x v="70"/>
    <d v="1899-12-30T11:26:00"/>
    <x v="0"/>
    <n v="206.91"/>
    <n v="4.7619047620000003"/>
    <n v="10.345499999999999"/>
    <n v="8.6999999999999993"/>
    <n v="10.345500000000015"/>
    <n v="868.19436000000132"/>
    <b v="0"/>
    <b v="1"/>
    <s v="High Value"/>
    <n v="6.8970000000000002"/>
    <n v="22"/>
    <n v="2"/>
    <n v="2019"/>
    <m/>
    <x v="23"/>
    <m/>
    <n v="8"/>
    <s v="2019-8"/>
    <n v="5"/>
    <s v="Weekdays"/>
    <d v="1900-01-05T00:00:00"/>
  </r>
  <r>
    <s v="636-98-3364"/>
    <x v="2"/>
    <s v="Mandalay"/>
    <x v="0"/>
    <x v="0"/>
    <x v="1"/>
    <n v="26.26"/>
    <n v="3"/>
    <n v="3.9390000000000001"/>
    <x v="911"/>
    <x v="22"/>
    <d v="1899-12-30T12:36:00"/>
    <x v="0"/>
    <n v="78.78"/>
    <n v="4.7619047620000003"/>
    <n v="3.9390000000000001"/>
    <n v="6.3"/>
    <n v="3.938999999999993"/>
    <n v="330.56087999999943"/>
    <b v="0"/>
    <b v="1"/>
    <s v="Low Value"/>
    <s v="Value not found"/>
    <n v="2"/>
    <n v="3"/>
    <n v="2019"/>
    <m/>
    <x v="23"/>
    <m/>
    <n v="9"/>
    <s v="2019-9"/>
    <n v="6"/>
    <s v="Weekends"/>
    <d v="1900-01-06T00:00:00"/>
  </r>
  <r>
    <s v="246-55-6923"/>
    <x v="1"/>
    <s v="Naypyitaw"/>
    <x v="0"/>
    <x v="0"/>
    <x v="2"/>
    <n v="35.79"/>
    <n v="9"/>
    <n v="16.105499999999999"/>
    <x v="912"/>
    <x v="24"/>
    <d v="1899-12-30T15:06:00"/>
    <x v="2"/>
    <n v="322.11"/>
    <n v="4.7619047620000003"/>
    <n v="16.105499999999999"/>
    <n v="5.0999999999999996"/>
    <n v="16.105500000000006"/>
    <n v="1351.5735600000005"/>
    <b v="0"/>
    <b v="0"/>
    <s v="Low Value"/>
    <s v="Value not found"/>
    <n v="10"/>
    <n v="3"/>
    <n v="2019"/>
    <m/>
    <x v="23"/>
    <m/>
    <n v="10"/>
    <s v="2019-10"/>
    <n v="7"/>
    <s v="Weekends"/>
    <d v="1899-12-31T00:00:00"/>
  </r>
  <r>
    <s v="181-82-6255"/>
    <x v="2"/>
    <s v="Mandalay"/>
    <x v="1"/>
    <x v="0"/>
    <x v="2"/>
    <n v="16.37"/>
    <n v="6"/>
    <n v="4.9109999999999996"/>
    <x v="913"/>
    <x v="4"/>
    <d v="1899-12-30T10:58:00"/>
    <x v="1"/>
    <n v="98.22"/>
    <n v="4.7619047620000003"/>
    <n v="4.9109999999999996"/>
    <n v="7"/>
    <n v="4.9110000000000014"/>
    <n v="412.13112000000012"/>
    <b v="0"/>
    <b v="1"/>
    <s v="Low Value"/>
    <n v="1.6370000000000002"/>
    <n v="8"/>
    <n v="2"/>
    <n v="2019"/>
    <m/>
    <x v="23"/>
    <m/>
    <n v="6"/>
    <s v="2019-6"/>
    <n v="5"/>
    <s v="Weekdays"/>
    <d v="1900-01-05T00:00:00"/>
  </r>
  <r>
    <s v="838-02-1821"/>
    <x v="1"/>
    <s v="Naypyitaw"/>
    <x v="0"/>
    <x v="0"/>
    <x v="2"/>
    <n v="12.73"/>
    <n v="2"/>
    <n v="1.2729999999999999"/>
    <x v="914"/>
    <x v="70"/>
    <d v="1899-12-30T12:10:00"/>
    <x v="2"/>
    <n v="25.46"/>
    <n v="4.7619047620000003"/>
    <n v="1.2729999999999999"/>
    <n v="5.2"/>
    <n v="1.2729999999999997"/>
    <n v="106.83015999999998"/>
    <b v="0"/>
    <b v="0"/>
    <s v="Low Value"/>
    <s v="Value not found"/>
    <n v="22"/>
    <n v="2"/>
    <n v="2019"/>
    <m/>
    <x v="23"/>
    <m/>
    <n v="8"/>
    <s v="2019-8"/>
    <n v="5"/>
    <s v="Weekdays"/>
    <d v="1900-01-05T00:00:00"/>
  </r>
  <r>
    <s v="887-42-0517"/>
    <x v="1"/>
    <s v="Naypyitaw"/>
    <x v="1"/>
    <x v="0"/>
    <x v="3"/>
    <n v="83.14"/>
    <n v="7"/>
    <n v="29.099"/>
    <x v="915"/>
    <x v="8"/>
    <d v="1899-12-30T10:31:00"/>
    <x v="2"/>
    <n v="581.98"/>
    <n v="4.7619047620000003"/>
    <n v="29.099"/>
    <n v="6.6"/>
    <n v="29.098999999999933"/>
    <n v="2441.9880799999946"/>
    <b v="0"/>
    <b v="1"/>
    <s v="Low Value"/>
    <s v="Value not found"/>
    <n v="10"/>
    <n v="1"/>
    <n v="2019"/>
    <m/>
    <x v="23"/>
    <m/>
    <n v="2"/>
    <s v="2019-2"/>
    <n v="4"/>
    <s v="Weekdays"/>
    <d v="1900-01-04T00:00:00"/>
  </r>
  <r>
    <s v="457-12-0244"/>
    <x v="1"/>
    <s v="Naypyitaw"/>
    <x v="0"/>
    <x v="0"/>
    <x v="3"/>
    <n v="35.22"/>
    <n v="6"/>
    <n v="10.566000000000001"/>
    <x v="916"/>
    <x v="86"/>
    <d v="1899-12-30T13:49:00"/>
    <x v="0"/>
    <n v="211.32"/>
    <n v="4.7619047620000003"/>
    <n v="10.566000000000001"/>
    <n v="6.5"/>
    <n v="10.566000000000003"/>
    <n v="886.69872000000021"/>
    <b v="0"/>
    <b v="1"/>
    <s v="Low Value"/>
    <s v="Value not found"/>
    <n v="14"/>
    <n v="3"/>
    <n v="2019"/>
    <m/>
    <x v="23"/>
    <m/>
    <n v="11"/>
    <s v="2019-11"/>
    <n v="4"/>
    <s v="Weekdays"/>
    <d v="1900-01-04T00:00:00"/>
  </r>
  <r>
    <s v="226-34-0034"/>
    <x v="2"/>
    <s v="Mandalay"/>
    <x v="1"/>
    <x v="0"/>
    <x v="1"/>
    <n v="13.78"/>
    <n v="4"/>
    <n v="2.7559999999999998"/>
    <x v="917"/>
    <x v="8"/>
    <d v="1899-12-30T11:10:00"/>
    <x v="0"/>
    <n v="55.12"/>
    <n v="4.7619047620000003"/>
    <n v="2.7559999999999998"/>
    <n v="9"/>
    <n v="2.7560000000000002"/>
    <n v="231.28352000000001"/>
    <b v="0"/>
    <b v="1"/>
    <s v="High Value"/>
    <n v="1.3780000000000001"/>
    <n v="10"/>
    <n v="1"/>
    <n v="2019"/>
    <m/>
    <x v="23"/>
    <m/>
    <n v="2"/>
    <s v="2019-2"/>
    <n v="4"/>
    <s v="Weekdays"/>
    <d v="1900-01-04T00:00:00"/>
  </r>
  <r>
    <s v="321-49-7382"/>
    <x v="2"/>
    <s v="Mandalay"/>
    <x v="0"/>
    <x v="1"/>
    <x v="3"/>
    <n v="88.31"/>
    <n v="1"/>
    <n v="4.4154999999999998"/>
    <x v="918"/>
    <x v="42"/>
    <d v="1899-12-30T17:38:00"/>
    <x v="2"/>
    <n v="88.31"/>
    <n v="4.7619047620000003"/>
    <n v="4.4154999999999998"/>
    <n v="5.2"/>
    <n v="4.4154999999999944"/>
    <n v="370.54875999999956"/>
    <b v="0"/>
    <b v="0"/>
    <s v="Low Value"/>
    <s v="Value not found"/>
    <n v="15"/>
    <n v="2"/>
    <n v="2019"/>
    <m/>
    <x v="23"/>
    <m/>
    <n v="7"/>
    <s v="2019-7"/>
    <n v="5"/>
    <s v="Weekdays"/>
    <d v="1900-01-05T00:00:00"/>
  </r>
  <r>
    <s v="397-25-8725"/>
    <x v="0"/>
    <s v="Yangon"/>
    <x v="0"/>
    <x v="0"/>
    <x v="0"/>
    <n v="39.619999999999997"/>
    <n v="9"/>
    <n v="17.829000000000001"/>
    <x v="919"/>
    <x v="50"/>
    <d v="1899-12-30T17:54:00"/>
    <x v="2"/>
    <n v="356.58"/>
    <n v="4.7619047620000003"/>
    <n v="17.829000000000001"/>
    <n v="6.8"/>
    <n v="17.829000000000008"/>
    <n v="1496.2096800000006"/>
    <b v="0"/>
    <b v="1"/>
    <s v="Low Value"/>
    <s v="Value not found"/>
    <n v="13"/>
    <n v="1"/>
    <n v="2019"/>
    <m/>
    <x v="23"/>
    <m/>
    <n v="2"/>
    <s v="2019-2"/>
    <n v="7"/>
    <s v="Weekends"/>
    <d v="1899-12-31T00:00:00"/>
  </r>
  <r>
    <s v="431-66-2305"/>
    <x v="2"/>
    <s v="Mandalay"/>
    <x v="1"/>
    <x v="0"/>
    <x v="1"/>
    <n v="88.25"/>
    <n v="9"/>
    <n v="39.712499999999999"/>
    <x v="920"/>
    <x v="42"/>
    <d v="1899-12-30T20:51:00"/>
    <x v="2"/>
    <n v="794.25"/>
    <n v="4.7619047620000003"/>
    <n v="39.712499999999999"/>
    <n v="7.6"/>
    <n v="39.712499999999977"/>
    <n v="3332.672999999998"/>
    <b v="1"/>
    <b v="1"/>
    <s v="High Value"/>
    <n v="8.8250000000000011"/>
    <n v="15"/>
    <n v="2"/>
    <n v="2019"/>
    <m/>
    <x v="23"/>
    <m/>
    <n v="7"/>
    <s v="2019-7"/>
    <n v="5"/>
    <s v="Weekdays"/>
    <d v="1900-01-05T00:00:00"/>
  </r>
  <r>
    <s v="825-94-5922"/>
    <x v="2"/>
    <s v="Mandalay"/>
    <x v="1"/>
    <x v="1"/>
    <x v="3"/>
    <n v="25.31"/>
    <n v="2"/>
    <n v="2.5310000000000001"/>
    <x v="921"/>
    <x v="22"/>
    <d v="1899-12-30T19:26:00"/>
    <x v="0"/>
    <n v="50.62"/>
    <n v="4.7619047620000003"/>
    <n v="2.5310000000000001"/>
    <n v="7.2"/>
    <n v="2.5310000000000059"/>
    <n v="212.40152000000049"/>
    <b v="0"/>
    <b v="1"/>
    <s v="Low Value"/>
    <n v="2.5310000000000001"/>
    <n v="2"/>
    <n v="3"/>
    <n v="2019"/>
    <m/>
    <x v="23"/>
    <m/>
    <n v="9"/>
    <s v="2019-9"/>
    <n v="6"/>
    <s v="Weekends"/>
    <d v="1900-01-06T00:00:00"/>
  </r>
  <r>
    <s v="641-62-7288"/>
    <x v="2"/>
    <s v="Mandalay"/>
    <x v="1"/>
    <x v="1"/>
    <x v="2"/>
    <n v="99.92"/>
    <n v="6"/>
    <n v="29.975999999999999"/>
    <x v="922"/>
    <x v="62"/>
    <d v="1899-12-30T13:33:00"/>
    <x v="0"/>
    <n v="599.52"/>
    <n v="4.7619047620000003"/>
    <n v="29.975999999999999"/>
    <n v="7.1"/>
    <n v="29.975999999999999"/>
    <n v="2515.58592"/>
    <b v="0"/>
    <b v="1"/>
    <s v="Low Value"/>
    <n v="9.9920000000000009"/>
    <n v="24"/>
    <n v="3"/>
    <n v="2019"/>
    <m/>
    <x v="23"/>
    <m/>
    <n v="12"/>
    <s v="2019-12"/>
    <n v="7"/>
    <s v="Weekends"/>
    <d v="1899-12-31T00:00:00"/>
  </r>
  <r>
    <s v="756-93-1854"/>
    <x v="1"/>
    <s v="Naypyitaw"/>
    <x v="0"/>
    <x v="0"/>
    <x v="5"/>
    <n v="83.35"/>
    <n v="2"/>
    <n v="8.3350000000000009"/>
    <x v="923"/>
    <x v="30"/>
    <d v="1899-12-30T14:05:00"/>
    <x v="2"/>
    <n v="166.7"/>
    <n v="4.7619047620000003"/>
    <n v="8.3350000000000009"/>
    <n v="9.5"/>
    <n v="8.335000000000008"/>
    <n v="699.4732000000007"/>
    <b v="0"/>
    <b v="1"/>
    <s v="High Value"/>
    <n v="8.3349999999999991"/>
    <n v="2"/>
    <n v="2"/>
    <n v="2019"/>
    <m/>
    <x v="23"/>
    <m/>
    <n v="5"/>
    <s v="2019-5"/>
    <n v="6"/>
    <s v="Weekends"/>
    <d v="1900-01-06T00:00:00"/>
  </r>
  <r>
    <s v="243-55-8457"/>
    <x v="0"/>
    <s v="Yangon"/>
    <x v="1"/>
    <x v="0"/>
    <x v="4"/>
    <n v="74.44"/>
    <n v="10"/>
    <n v="37.22"/>
    <x v="924"/>
    <x v="33"/>
    <d v="1899-12-30T11:40:00"/>
    <x v="0"/>
    <n v="744.4"/>
    <n v="4.7619047620000003"/>
    <n v="37.22"/>
    <n v="5.0999999999999996"/>
    <n v="37.220000000000027"/>
    <n v="3123.5024000000021"/>
    <b v="0"/>
    <b v="1"/>
    <s v="Low Value"/>
    <s v="Value not found"/>
    <n v="27"/>
    <n v="2"/>
    <n v="2019"/>
    <m/>
    <x v="23"/>
    <m/>
    <n v="9"/>
    <s v="2019-9"/>
    <n v="3"/>
    <s v="Weekdays"/>
    <d v="1900-01-03T00:00:00"/>
  </r>
  <r>
    <s v="458-10-8612"/>
    <x v="1"/>
    <s v="Naypyitaw"/>
    <x v="1"/>
    <x v="1"/>
    <x v="0"/>
    <n v="64.08"/>
    <n v="7"/>
    <n v="22.428000000000001"/>
    <x v="671"/>
    <x v="40"/>
    <d v="1899-12-30T12:27:00"/>
    <x v="0"/>
    <n v="448.56"/>
    <n v="4.7619047620000003"/>
    <n v="22.428000000000001"/>
    <n v="7.6"/>
    <n v="22.427999999999997"/>
    <n v="1882.1577599999998"/>
    <b v="0"/>
    <b v="1"/>
    <s v="High Value"/>
    <n v="6.4080000000000004"/>
    <n v="20"/>
    <n v="1"/>
    <n v="2019"/>
    <m/>
    <x v="23"/>
    <m/>
    <n v="3"/>
    <s v="2019-3"/>
    <n v="7"/>
    <s v="Weekends"/>
    <d v="1899-12-31T00:00:00"/>
  </r>
  <r>
    <s v="501-61-1753"/>
    <x v="2"/>
    <s v="Mandalay"/>
    <x v="1"/>
    <x v="0"/>
    <x v="2"/>
    <n v="63.15"/>
    <n v="6"/>
    <n v="18.945"/>
    <x v="925"/>
    <x v="75"/>
    <d v="1899-12-30T20:24:00"/>
    <x v="0"/>
    <n v="378.9"/>
    <n v="4.7619047620000003"/>
    <n v="18.945"/>
    <n v="9.8000000000000007"/>
    <n v="18.94500000000005"/>
    <n v="1589.8644000000043"/>
    <b v="0"/>
    <b v="1"/>
    <s v="High Value"/>
    <n v="6.3150000000000004"/>
    <n v="3"/>
    <n v="1"/>
    <n v="2019"/>
    <m/>
    <x v="23"/>
    <m/>
    <n v="1"/>
    <s v="2019-1"/>
    <n v="4"/>
    <s v="Weekdays"/>
    <d v="1900-01-04T00:00:00"/>
  </r>
  <r>
    <s v="235-06-8510"/>
    <x v="1"/>
    <s v="Naypyitaw"/>
    <x v="0"/>
    <x v="1"/>
    <x v="2"/>
    <n v="85.72"/>
    <n v="3"/>
    <n v="12.858000000000001"/>
    <x v="926"/>
    <x v="46"/>
    <d v="1899-12-30T20:59:00"/>
    <x v="0"/>
    <n v="257.16000000000003"/>
    <n v="4.7619047620000003"/>
    <n v="12.858000000000001"/>
    <n v="5.0999999999999996"/>
    <n v="12.857999999999947"/>
    <n v="1079.0433599999956"/>
    <b v="0"/>
    <b v="0"/>
    <s v="Low Value"/>
    <s v="Value not found"/>
    <n v="24"/>
    <n v="1"/>
    <n v="2019"/>
    <m/>
    <x v="23"/>
    <m/>
    <n v="4"/>
    <s v="2019-4"/>
    <n v="4"/>
    <s v="Weekdays"/>
    <d v="1900-01-04T00:00:00"/>
  </r>
  <r>
    <s v="433-08-7822"/>
    <x v="1"/>
    <s v="Naypyitaw"/>
    <x v="1"/>
    <x v="0"/>
    <x v="0"/>
    <n v="78.89"/>
    <n v="7"/>
    <n v="27.611499999999999"/>
    <x v="927"/>
    <x v="0"/>
    <d v="1899-12-30T19:48:00"/>
    <x v="0"/>
    <n v="552.23"/>
    <n v="4.7619047620000003"/>
    <n v="27.611499999999999"/>
    <n v="7.5"/>
    <n v="27.611499999999978"/>
    <n v="2317.1570799999981"/>
    <b v="0"/>
    <b v="1"/>
    <s v="High Value"/>
    <n v="7.8890000000000002"/>
    <n v="5"/>
    <n v="1"/>
    <n v="2019"/>
    <m/>
    <x v="23"/>
    <m/>
    <n v="1"/>
    <s v="2019-1"/>
    <n v="6"/>
    <s v="Weekends"/>
    <d v="1900-01-06T00:00:00"/>
  </r>
  <r>
    <s v="361-85-2571"/>
    <x v="0"/>
    <s v="Yangon"/>
    <x v="1"/>
    <x v="0"/>
    <x v="3"/>
    <n v="89.48"/>
    <n v="5"/>
    <n v="22.37"/>
    <x v="928"/>
    <x v="73"/>
    <d v="1899-12-30T10:18:00"/>
    <x v="1"/>
    <n v="447.4"/>
    <n v="4.7619047620000003"/>
    <n v="22.37"/>
    <n v="7.4"/>
    <n v="22.370000000000005"/>
    <n v="1877.2904000000003"/>
    <b v="0"/>
    <b v="1"/>
    <s v="High Value"/>
    <n v="8.9480000000000004"/>
    <n v="30"/>
    <n v="3"/>
    <n v="2019"/>
    <m/>
    <x v="23"/>
    <m/>
    <n v="13"/>
    <s v="2019-13"/>
    <n v="6"/>
    <s v="Weekends"/>
    <d v="1900-01-06T00:00:00"/>
  </r>
  <r>
    <s v="131-70-8179"/>
    <x v="0"/>
    <s v="Yangon"/>
    <x v="0"/>
    <x v="0"/>
    <x v="0"/>
    <n v="92.09"/>
    <n v="3"/>
    <n v="13.813499999999999"/>
    <x v="929"/>
    <x v="21"/>
    <d v="1899-12-30T16:27:00"/>
    <x v="1"/>
    <n v="276.27"/>
    <n v="4.7619047620000003"/>
    <n v="13.813499999999999"/>
    <n v="4.2"/>
    <n v="13.813500000000033"/>
    <n v="1159.2289200000027"/>
    <b v="0"/>
    <b v="0"/>
    <s v="Low Value"/>
    <s v="Value not found"/>
    <n v="17"/>
    <n v="2"/>
    <n v="2019"/>
    <m/>
    <x v="23"/>
    <m/>
    <n v="7"/>
    <s v="2019-7"/>
    <n v="7"/>
    <s v="Weekends"/>
    <d v="1899-12-31T00:00:00"/>
  </r>
  <r>
    <s v="500-02-2261"/>
    <x v="1"/>
    <s v="Naypyitaw"/>
    <x v="1"/>
    <x v="0"/>
    <x v="4"/>
    <n v="57.29"/>
    <n v="6"/>
    <n v="17.187000000000001"/>
    <x v="930"/>
    <x v="76"/>
    <d v="1899-12-30T17:04:00"/>
    <x v="0"/>
    <n v="343.74"/>
    <n v="4.7619047620000003"/>
    <n v="17.187000000000001"/>
    <n v="5.9"/>
    <n v="17.187000000000012"/>
    <n v="1442.3330400000011"/>
    <b v="0"/>
    <b v="0"/>
    <s v="Low Value"/>
    <s v="Value not found"/>
    <n v="21"/>
    <n v="3"/>
    <n v="2019"/>
    <m/>
    <x v="23"/>
    <m/>
    <n v="12"/>
    <s v="2019-12"/>
    <n v="4"/>
    <s v="Weekdays"/>
    <d v="1900-01-04T00:00:00"/>
  </r>
  <r>
    <s v="720-72-2436"/>
    <x v="0"/>
    <s v="Yangon"/>
    <x v="1"/>
    <x v="1"/>
    <x v="4"/>
    <n v="66.52"/>
    <n v="4"/>
    <n v="13.304"/>
    <x v="931"/>
    <x v="22"/>
    <d v="1899-12-30T18:14:00"/>
    <x v="0"/>
    <n v="266.08"/>
    <n v="4.7619047620000003"/>
    <n v="13.304"/>
    <n v="6.9"/>
    <n v="13.30400000000003"/>
    <n v="1116.4716800000026"/>
    <b v="0"/>
    <b v="1"/>
    <s v="Low Value"/>
    <s v="Value not found"/>
    <n v="2"/>
    <n v="3"/>
    <n v="2019"/>
    <m/>
    <x v="23"/>
    <m/>
    <n v="9"/>
    <s v="2019-9"/>
    <n v="6"/>
    <s v="Weekends"/>
    <d v="1900-01-06T00:00:00"/>
  </r>
  <r>
    <s v="702-83-5291"/>
    <x v="1"/>
    <s v="Naypyitaw"/>
    <x v="0"/>
    <x v="1"/>
    <x v="5"/>
    <n v="99.82"/>
    <n v="9"/>
    <n v="44.918999999999997"/>
    <x v="932"/>
    <x v="39"/>
    <d v="1899-12-30T10:43:00"/>
    <x v="1"/>
    <n v="898.38"/>
    <n v="4.7619047620000003"/>
    <n v="44.918999999999997"/>
    <n v="6.6"/>
    <n v="44.918999999999983"/>
    <n v="3769.6024799999986"/>
    <b v="0"/>
    <b v="1"/>
    <s v="Low Value"/>
    <s v="Value not found"/>
    <n v="27"/>
    <n v="3"/>
    <n v="2019"/>
    <m/>
    <x v="23"/>
    <m/>
    <n v="13"/>
    <s v="2019-13"/>
    <n v="3"/>
    <s v="Weekdays"/>
    <d v="1900-01-03T00:00:00"/>
  </r>
  <r>
    <s v="809-69-9497"/>
    <x v="0"/>
    <s v="Yangon"/>
    <x v="1"/>
    <x v="0"/>
    <x v="2"/>
    <n v="45.68"/>
    <n v="10"/>
    <n v="22.84"/>
    <x v="933"/>
    <x v="64"/>
    <d v="1899-12-30T19:30:00"/>
    <x v="0"/>
    <n v="456.8"/>
    <n v="4.7619047620000003"/>
    <n v="22.84"/>
    <n v="5.7"/>
    <n v="22.839999999999975"/>
    <n v="1916.732799999998"/>
    <b v="0"/>
    <b v="0"/>
    <s v="Low Value"/>
    <s v="Value not found"/>
    <n v="19"/>
    <n v="1"/>
    <n v="2019"/>
    <m/>
    <x v="23"/>
    <m/>
    <n v="3"/>
    <s v="2019-3"/>
    <n v="6"/>
    <s v="Weekends"/>
    <d v="1900-01-06T00:00:00"/>
  </r>
  <r>
    <s v="449-16-6770"/>
    <x v="0"/>
    <s v="Yangon"/>
    <x v="1"/>
    <x v="1"/>
    <x v="0"/>
    <n v="50.79"/>
    <n v="5"/>
    <n v="12.6975"/>
    <x v="934"/>
    <x v="88"/>
    <d v="1899-12-30T14:53:00"/>
    <x v="2"/>
    <n v="253.95"/>
    <n v="4.7619047620000003"/>
    <n v="12.6975"/>
    <n v="5.3"/>
    <n v="12.697499999999991"/>
    <n v="1065.5741999999993"/>
    <b v="0"/>
    <b v="0"/>
    <s v="Low Value"/>
    <s v="Value not found"/>
    <n v="19"/>
    <n v="2"/>
    <n v="2019"/>
    <m/>
    <x v="23"/>
    <m/>
    <n v="8"/>
    <s v="2019-8"/>
    <n v="2"/>
    <s v="Weekdays"/>
    <d v="1900-01-02T00:00:00"/>
  </r>
  <r>
    <s v="333-23-2632"/>
    <x v="0"/>
    <s v="Yangon"/>
    <x v="0"/>
    <x v="1"/>
    <x v="0"/>
    <n v="10.08"/>
    <n v="7"/>
    <n v="3.528"/>
    <x v="935"/>
    <x v="61"/>
    <d v="1899-12-30T20:14:00"/>
    <x v="1"/>
    <n v="70.56"/>
    <n v="4.7619047620000003"/>
    <n v="3.528"/>
    <n v="4.2"/>
    <n v="3.5279999999999916"/>
    <n v="296.06975999999929"/>
    <b v="0"/>
    <b v="0"/>
    <s v="Low Value"/>
    <s v="Value not found"/>
    <n v="28"/>
    <n v="3"/>
    <n v="2019"/>
    <m/>
    <x v="23"/>
    <m/>
    <n v="13"/>
    <s v="2019-13"/>
    <n v="4"/>
    <s v="Weekdays"/>
    <d v="1900-01-04T00:00:00"/>
  </r>
  <r>
    <s v="489-82-1237"/>
    <x v="0"/>
    <s v="Yangon"/>
    <x v="1"/>
    <x v="0"/>
    <x v="1"/>
    <n v="93.88"/>
    <n v="7"/>
    <n v="32.857999999999997"/>
    <x v="936"/>
    <x v="0"/>
    <d v="1899-12-30T11:51:00"/>
    <x v="2"/>
    <n v="657.16"/>
    <n v="4.7619047620000003"/>
    <n v="32.857999999999997"/>
    <n v="7.3"/>
    <n v="32.858000000000061"/>
    <n v="2757.4433600000052"/>
    <b v="0"/>
    <b v="1"/>
    <s v="Low Value"/>
    <n v="9.3879999999999999"/>
    <n v="5"/>
    <n v="1"/>
    <n v="2019"/>
    <m/>
    <x v="23"/>
    <m/>
    <n v="1"/>
    <s v="2019-1"/>
    <n v="6"/>
    <s v="Weekends"/>
    <d v="1900-01-06T00:00:00"/>
  </r>
  <r>
    <s v="859-97-6048"/>
    <x v="1"/>
    <s v="Naypyitaw"/>
    <x v="0"/>
    <x v="1"/>
    <x v="1"/>
    <n v="84.25"/>
    <n v="2"/>
    <n v="8.4250000000000007"/>
    <x v="937"/>
    <x v="58"/>
    <d v="1899-12-30T14:13:00"/>
    <x v="2"/>
    <n v="168.5"/>
    <n v="4.7619047620000003"/>
    <n v="8.4250000000000007"/>
    <n v="5.3"/>
    <n v="8.4250000000000114"/>
    <n v="707.02600000000098"/>
    <b v="0"/>
    <b v="0"/>
    <s v="Low Value"/>
    <s v="Value not found"/>
    <n v="26"/>
    <n v="3"/>
    <n v="2019"/>
    <m/>
    <x v="23"/>
    <m/>
    <n v="13"/>
    <s v="2019-13"/>
    <n v="2"/>
    <s v="Weekdays"/>
    <d v="1900-01-02T00:00:00"/>
  </r>
  <r>
    <s v="676-10-2200"/>
    <x v="2"/>
    <s v="Mandalay"/>
    <x v="0"/>
    <x v="1"/>
    <x v="5"/>
    <n v="53.78"/>
    <n v="1"/>
    <n v="2.6890000000000001"/>
    <x v="938"/>
    <x v="36"/>
    <d v="1899-12-30T20:13:00"/>
    <x v="0"/>
    <n v="53.78"/>
    <n v="4.7619047620000003"/>
    <n v="2.6890000000000001"/>
    <n v="4.7"/>
    <n v="2.6890000000000001"/>
    <n v="225.66088000000002"/>
    <b v="0"/>
    <b v="0"/>
    <s v="Low Value"/>
    <s v="Value not found"/>
    <n v="3"/>
    <n v="2"/>
    <n v="2019"/>
    <m/>
    <x v="23"/>
    <m/>
    <n v="5"/>
    <s v="2019-5"/>
    <n v="7"/>
    <s v="Weekends"/>
    <d v="1899-12-31T00:00:00"/>
  </r>
  <r>
    <s v="373-88-1424"/>
    <x v="1"/>
    <s v="Naypyitaw"/>
    <x v="0"/>
    <x v="1"/>
    <x v="2"/>
    <n v="35.81"/>
    <n v="5"/>
    <n v="8.9525000000000006"/>
    <x v="939"/>
    <x v="10"/>
    <d v="1899-12-30T18:44:00"/>
    <x v="0"/>
    <n v="179.05"/>
    <n v="4.7619047620000003"/>
    <n v="8.9525000000000006"/>
    <n v="7.9"/>
    <n v="8.9524999999999864"/>
    <n v="751.2937999999989"/>
    <b v="0"/>
    <b v="1"/>
    <s v="High Value"/>
    <n v="3.5810000000000004"/>
    <n v="6"/>
    <n v="2"/>
    <n v="2019"/>
    <m/>
    <x v="23"/>
    <m/>
    <n v="6"/>
    <s v="2019-6"/>
    <n v="3"/>
    <s v="Weekdays"/>
    <d v="1900-01-03T00:00:00"/>
  </r>
  <r>
    <s v="365-16-4334"/>
    <x v="2"/>
    <s v="Mandalay"/>
    <x v="1"/>
    <x v="0"/>
    <x v="4"/>
    <n v="26.43"/>
    <n v="8"/>
    <n v="10.571999999999999"/>
    <x v="940"/>
    <x v="7"/>
    <d v="1899-12-30T14:26:00"/>
    <x v="0"/>
    <n v="211.44"/>
    <n v="4.7619047620000003"/>
    <n v="10.571999999999999"/>
    <n v="8.9"/>
    <n v="10.572000000000003"/>
    <n v="887.2022400000003"/>
    <b v="1"/>
    <b v="1"/>
    <s v="High Value"/>
    <n v="2.6430000000000002"/>
    <n v="24"/>
    <n v="2"/>
    <n v="2019"/>
    <m/>
    <x v="23"/>
    <m/>
    <n v="8"/>
    <s v="2019-8"/>
    <n v="7"/>
    <s v="Weekends"/>
    <d v="1899-12-31T00:00:00"/>
  </r>
  <r>
    <s v="503-21-4385"/>
    <x v="2"/>
    <s v="Mandalay"/>
    <x v="0"/>
    <x v="1"/>
    <x v="0"/>
    <n v="39.909999999999997"/>
    <n v="3"/>
    <n v="5.9865000000000004"/>
    <x v="941"/>
    <x v="81"/>
    <d v="1899-12-30T12:40:00"/>
    <x v="0"/>
    <n v="119.73"/>
    <n v="4.7619047620000003"/>
    <n v="5.9865000000000004"/>
    <n v="9.3000000000000007"/>
    <n v="5.9864999999999924"/>
    <n v="502.38707999999934"/>
    <b v="0"/>
    <b v="1"/>
    <s v="High Value"/>
    <n v="3.9909999999999997"/>
    <n v="21"/>
    <n v="2"/>
    <n v="2019"/>
    <m/>
    <x v="23"/>
    <m/>
    <n v="8"/>
    <s v="2019-8"/>
    <n v="4"/>
    <s v="Weekdays"/>
    <d v="1900-01-04T00:00:00"/>
  </r>
  <r>
    <s v="305-89-2768"/>
    <x v="2"/>
    <s v="Mandalay"/>
    <x v="0"/>
    <x v="0"/>
    <x v="2"/>
    <n v="21.9"/>
    <n v="3"/>
    <n v="3.2850000000000001"/>
    <x v="942"/>
    <x v="51"/>
    <d v="1899-12-30T18:43:00"/>
    <x v="0"/>
    <n v="65.7"/>
    <n v="4.7619047620000003"/>
    <n v="3.2850000000000001"/>
    <n v="4.7"/>
    <n v="3.2849999999999966"/>
    <n v="275.67719999999974"/>
    <b v="0"/>
    <b v="0"/>
    <s v="Low Value"/>
    <s v="Value not found"/>
    <n v="9"/>
    <n v="1"/>
    <n v="2019"/>
    <m/>
    <x v="23"/>
    <m/>
    <n v="2"/>
    <s v="2019-2"/>
    <n v="3"/>
    <s v="Weekdays"/>
    <d v="1900-01-03T00:00:00"/>
  </r>
  <r>
    <s v="574-80-1489"/>
    <x v="2"/>
    <s v="Mandalay"/>
    <x v="0"/>
    <x v="0"/>
    <x v="4"/>
    <n v="62.85"/>
    <n v="4"/>
    <n v="12.57"/>
    <x v="156"/>
    <x v="6"/>
    <d v="1899-12-30T13:22:00"/>
    <x v="0"/>
    <n v="251.4"/>
    <n v="4.7619047620000003"/>
    <n v="12.57"/>
    <n v="8.6999999999999993"/>
    <n v="12.570000000000022"/>
    <n v="1054.8744000000017"/>
    <b v="0"/>
    <b v="1"/>
    <s v="High Value"/>
    <n v="6.2850000000000001"/>
    <n v="25"/>
    <n v="2"/>
    <n v="2019"/>
    <m/>
    <x v="23"/>
    <m/>
    <n v="9"/>
    <s v="2019-9"/>
    <n v="1"/>
    <s v="Weekdays"/>
    <d v="1900-01-01T00:00:00"/>
  </r>
  <r>
    <s v="784-08-0310"/>
    <x v="1"/>
    <s v="Naypyitaw"/>
    <x v="0"/>
    <x v="0"/>
    <x v="4"/>
    <n v="21.04"/>
    <n v="4"/>
    <n v="4.2080000000000002"/>
    <x v="943"/>
    <x v="50"/>
    <d v="1899-12-30T13:58:00"/>
    <x v="1"/>
    <n v="84.16"/>
    <n v="4.7619047620000003"/>
    <n v="4.2080000000000002"/>
    <n v="7.6"/>
    <n v="4.2079999999999984"/>
    <n v="353.13535999999988"/>
    <b v="0"/>
    <b v="1"/>
    <s v="High Value"/>
    <n v="2.1040000000000001"/>
    <n v="13"/>
    <n v="1"/>
    <n v="2019"/>
    <m/>
    <x v="23"/>
    <m/>
    <n v="2"/>
    <s v="2019-2"/>
    <n v="7"/>
    <s v="Weekends"/>
    <d v="1899-12-31T00:00:00"/>
  </r>
  <r>
    <s v="200-40-6154"/>
    <x v="2"/>
    <s v="Mandalay"/>
    <x v="0"/>
    <x v="1"/>
    <x v="2"/>
    <n v="65.91"/>
    <n v="6"/>
    <n v="19.773"/>
    <x v="944"/>
    <x v="57"/>
    <d v="1899-12-30T11:45:00"/>
    <x v="1"/>
    <n v="395.46"/>
    <n v="4.7619047620000003"/>
    <n v="19.773"/>
    <n v="5.7"/>
    <n v="19.773000000000025"/>
    <n v="1659.350160000002"/>
    <b v="0"/>
    <b v="0"/>
    <s v="Low Value"/>
    <s v="Value not found"/>
    <n v="9"/>
    <n v="2"/>
    <n v="2019"/>
    <m/>
    <x v="23"/>
    <m/>
    <n v="6"/>
    <s v="2019-6"/>
    <n v="6"/>
    <s v="Weekends"/>
    <d v="1900-01-06T00:00:00"/>
  </r>
  <r>
    <s v="846-10-0341"/>
    <x v="0"/>
    <s v="Yangon"/>
    <x v="1"/>
    <x v="0"/>
    <x v="5"/>
    <n v="42.57"/>
    <n v="7"/>
    <n v="14.8995"/>
    <x v="945"/>
    <x v="47"/>
    <d v="1899-12-30T11:51:00"/>
    <x v="1"/>
    <n v="297.99"/>
    <n v="4.7619047620000003"/>
    <n v="14.8995"/>
    <n v="6.8"/>
    <n v="14.899499999999989"/>
    <n v="1250.3660399999992"/>
    <b v="0"/>
    <b v="1"/>
    <s v="Low Value"/>
    <s v="Value not found"/>
    <n v="6"/>
    <n v="1"/>
    <n v="2019"/>
    <m/>
    <x v="23"/>
    <m/>
    <n v="1"/>
    <s v="2019-1"/>
    <n v="7"/>
    <s v="Weekends"/>
    <d v="1899-12-31T00:00:00"/>
  </r>
  <r>
    <s v="577-34-7579"/>
    <x v="1"/>
    <s v="Naypyitaw"/>
    <x v="0"/>
    <x v="1"/>
    <x v="4"/>
    <n v="50.49"/>
    <n v="9"/>
    <n v="22.720500000000001"/>
    <x v="946"/>
    <x v="8"/>
    <d v="1899-12-30T17:16:00"/>
    <x v="1"/>
    <n v="454.41"/>
    <n v="4.7619047620000003"/>
    <n v="22.720500000000001"/>
    <n v="5.4"/>
    <n v="22.720499999999959"/>
    <n v="1906.7043599999965"/>
    <b v="0"/>
    <b v="0"/>
    <s v="Low Value"/>
    <s v="Value not found"/>
    <n v="10"/>
    <n v="1"/>
    <n v="2019"/>
    <m/>
    <x v="23"/>
    <m/>
    <n v="2"/>
    <s v="2019-2"/>
    <n v="4"/>
    <s v="Weekdays"/>
    <d v="1900-01-04T00:00:00"/>
  </r>
  <r>
    <s v="430-02-3888"/>
    <x v="2"/>
    <s v="Mandalay"/>
    <x v="1"/>
    <x v="1"/>
    <x v="1"/>
    <n v="46.02"/>
    <n v="6"/>
    <n v="13.805999999999999"/>
    <x v="947"/>
    <x v="13"/>
    <d v="1899-12-30T15:55:00"/>
    <x v="1"/>
    <n v="276.12"/>
    <n v="4.7619047620000003"/>
    <n v="13.805999999999999"/>
    <n v="7.1"/>
    <n v="13.805999999999983"/>
    <n v="1158.5995199999986"/>
    <b v="0"/>
    <b v="1"/>
    <s v="Low Value"/>
    <n v="4.6020000000000003"/>
    <n v="7"/>
    <n v="2"/>
    <n v="2019"/>
    <m/>
    <x v="23"/>
    <m/>
    <n v="6"/>
    <s v="2019-6"/>
    <n v="4"/>
    <s v="Weekdays"/>
    <d v="1900-01-04T00:00:00"/>
  </r>
  <r>
    <s v="867-47-1948"/>
    <x v="1"/>
    <s v="Naypyitaw"/>
    <x v="1"/>
    <x v="0"/>
    <x v="2"/>
    <n v="15.8"/>
    <n v="10"/>
    <n v="7.9"/>
    <x v="948"/>
    <x v="51"/>
    <d v="1899-12-30T12:07:00"/>
    <x v="1"/>
    <n v="158"/>
    <n v="4.7619047620000003"/>
    <n v="7.9"/>
    <n v="7.8"/>
    <n v="7.9000000000000057"/>
    <n v="662.96800000000053"/>
    <b v="1"/>
    <b v="1"/>
    <s v="High Value"/>
    <n v="1.58"/>
    <n v="9"/>
    <n v="1"/>
    <n v="2019"/>
    <m/>
    <x v="23"/>
    <m/>
    <n v="2"/>
    <s v="2019-2"/>
    <n v="3"/>
    <s v="Weekdays"/>
    <d v="1900-01-03T00:00:00"/>
  </r>
  <r>
    <s v="384-59-6655"/>
    <x v="0"/>
    <s v="Yangon"/>
    <x v="0"/>
    <x v="0"/>
    <x v="4"/>
    <n v="98.66"/>
    <n v="9"/>
    <n v="44.396999999999998"/>
    <x v="949"/>
    <x v="88"/>
    <d v="1899-12-30T15:07:00"/>
    <x v="1"/>
    <n v="887.94"/>
    <n v="4.7619047620000003"/>
    <n v="44.396999999999998"/>
    <n v="8.4"/>
    <n v="44.396999999999935"/>
    <n v="3725.7962399999947"/>
    <b v="1"/>
    <b v="1"/>
    <s v="High Value"/>
    <n v="9.8659999999999997"/>
    <n v="19"/>
    <n v="2"/>
    <n v="2019"/>
    <m/>
    <x v="23"/>
    <m/>
    <n v="8"/>
    <s v="2019-8"/>
    <n v="2"/>
    <s v="Weekdays"/>
    <d v="1900-01-02T00:00:00"/>
  </r>
  <r>
    <s v="256-58-3609"/>
    <x v="1"/>
    <s v="Naypyitaw"/>
    <x v="0"/>
    <x v="1"/>
    <x v="5"/>
    <n v="91.98"/>
    <n v="1"/>
    <n v="4.5990000000000002"/>
    <x v="950"/>
    <x v="79"/>
    <d v="1899-12-30T15:29:00"/>
    <x v="1"/>
    <n v="91.98"/>
    <n v="4.7619047620000003"/>
    <n v="4.5990000000000002"/>
    <n v="9.8000000000000007"/>
    <n v="4.5989999999999895"/>
    <n v="385.94807999999915"/>
    <b v="0"/>
    <b v="1"/>
    <s v="High Value"/>
    <n v="9.1980000000000004"/>
    <n v="18"/>
    <n v="3"/>
    <n v="2019"/>
    <m/>
    <x v="23"/>
    <m/>
    <n v="12"/>
    <s v="2019-12"/>
    <n v="1"/>
    <s v="Weekdays"/>
    <d v="1900-01-01T00:00:00"/>
  </r>
  <r>
    <s v="324-92-3863"/>
    <x v="0"/>
    <s v="Yangon"/>
    <x v="0"/>
    <x v="1"/>
    <x v="1"/>
    <n v="20.89"/>
    <n v="2"/>
    <n v="2.089"/>
    <x v="951"/>
    <x v="63"/>
    <d v="1899-12-30T18:45:00"/>
    <x v="1"/>
    <n v="41.78"/>
    <n v="4.7619047620000003"/>
    <n v="2.089"/>
    <n v="9.8000000000000007"/>
    <n v="2.0889999999999986"/>
    <n v="175.3088799999999"/>
    <b v="0"/>
    <b v="1"/>
    <s v="High Value"/>
    <n v="2.089"/>
    <n v="5"/>
    <n v="2"/>
    <n v="2019"/>
    <m/>
    <x v="23"/>
    <m/>
    <n v="6"/>
    <s v="2019-6"/>
    <n v="2"/>
    <s v="Weekdays"/>
    <d v="1900-01-02T00:00:00"/>
  </r>
  <r>
    <s v="593-08-5916"/>
    <x v="0"/>
    <s v="Yangon"/>
    <x v="1"/>
    <x v="0"/>
    <x v="5"/>
    <n v="15.5"/>
    <n v="1"/>
    <n v="0.77500000000000002"/>
    <x v="952"/>
    <x v="35"/>
    <d v="1899-12-30T15:23:00"/>
    <x v="2"/>
    <n v="15.5"/>
    <n v="4.7619047620000003"/>
    <n v="0.77500000000000002"/>
    <n v="7.4"/>
    <n v="0.77499999999999858"/>
    <n v="65.037999999999883"/>
    <b v="0"/>
    <b v="1"/>
    <s v="High Value"/>
    <n v="1.55"/>
    <n v="19"/>
    <n v="3"/>
    <n v="2019"/>
    <m/>
    <x v="23"/>
    <m/>
    <n v="12"/>
    <s v="2019-12"/>
    <n v="2"/>
    <s v="Weekdays"/>
    <d v="1900-01-02T00:00:00"/>
  </r>
  <r>
    <s v="364-34-2972"/>
    <x v="1"/>
    <s v="Naypyitaw"/>
    <x v="0"/>
    <x v="1"/>
    <x v="1"/>
    <n v="96.82"/>
    <n v="3"/>
    <n v="14.523"/>
    <x v="953"/>
    <x v="73"/>
    <d v="1899-12-30T20:37:00"/>
    <x v="1"/>
    <n v="290.45999999999998"/>
    <n v="4.7619047620000003"/>
    <n v="14.523"/>
    <n v="6.7"/>
    <n v="14.523000000000025"/>
    <n v="1218.7701600000021"/>
    <b v="0"/>
    <b v="1"/>
    <s v="Low Value"/>
    <s v="Value not found"/>
    <n v="30"/>
    <n v="3"/>
    <n v="2019"/>
    <m/>
    <x v="23"/>
    <m/>
    <n v="13"/>
    <s v="2019-13"/>
    <n v="6"/>
    <s v="Weekends"/>
    <d v="1900-01-06T00:00:00"/>
  </r>
  <r>
    <s v="794-42-3736"/>
    <x v="2"/>
    <s v="Mandalay"/>
    <x v="1"/>
    <x v="1"/>
    <x v="4"/>
    <n v="33.33"/>
    <n v="2"/>
    <n v="3.3330000000000002"/>
    <x v="954"/>
    <x v="53"/>
    <d v="1899-12-30T14:41:00"/>
    <x v="2"/>
    <n v="66.66"/>
    <n v="4.7619047620000003"/>
    <n v="3.3330000000000002"/>
    <n v="6.4"/>
    <n v="3.3329999999999984"/>
    <n v="279.70535999999987"/>
    <b v="0"/>
    <b v="1"/>
    <s v="Low Value"/>
    <s v="Value not found"/>
    <n v="26"/>
    <n v="1"/>
    <n v="2019"/>
    <m/>
    <x v="23"/>
    <m/>
    <n v="4"/>
    <s v="2019-4"/>
    <n v="6"/>
    <s v="Weekends"/>
    <d v="1900-01-06T00:00:00"/>
  </r>
  <r>
    <s v="172-42-8274"/>
    <x v="2"/>
    <s v="Mandalay"/>
    <x v="1"/>
    <x v="0"/>
    <x v="1"/>
    <n v="38.270000000000003"/>
    <n v="2"/>
    <n v="3.827"/>
    <x v="955"/>
    <x v="22"/>
    <d v="1899-12-30T18:18:00"/>
    <x v="2"/>
    <n v="76.540000000000006"/>
    <n v="4.7619047620000003"/>
    <n v="3.827"/>
    <n v="5.8"/>
    <n v="3.8269999999999982"/>
    <n v="321.16183999999987"/>
    <b v="0"/>
    <b v="0"/>
    <s v="Low Value"/>
    <s v="Value not found"/>
    <n v="2"/>
    <n v="3"/>
    <n v="2019"/>
    <m/>
    <x v="23"/>
    <m/>
    <n v="9"/>
    <s v="2019-9"/>
    <n v="6"/>
    <s v="Weekends"/>
    <d v="1900-01-06T00:00:00"/>
  </r>
  <r>
    <s v="558-60-5016"/>
    <x v="0"/>
    <s v="Yangon"/>
    <x v="1"/>
    <x v="0"/>
    <x v="2"/>
    <n v="33.299999999999997"/>
    <n v="9"/>
    <n v="14.984999999999999"/>
    <x v="956"/>
    <x v="31"/>
    <d v="1899-12-30T15:27:00"/>
    <x v="0"/>
    <n v="299.7"/>
    <n v="4.7619047620000003"/>
    <n v="14.984999999999999"/>
    <n v="7.2"/>
    <n v="14.985000000000014"/>
    <n v="1257.5412000000013"/>
    <b v="1"/>
    <b v="1"/>
    <s v="Low Value"/>
    <n v="3.33"/>
    <n v="4"/>
    <n v="3"/>
    <n v="2019"/>
    <m/>
    <x v="23"/>
    <m/>
    <n v="10"/>
    <s v="2019-10"/>
    <n v="1"/>
    <s v="Weekdays"/>
    <d v="1900-01-01T00:00:00"/>
  </r>
  <r>
    <s v="195-06-0432"/>
    <x v="0"/>
    <s v="Yangon"/>
    <x v="0"/>
    <x v="1"/>
    <x v="2"/>
    <n v="81.010000000000005"/>
    <n v="3"/>
    <n v="12.1515"/>
    <x v="957"/>
    <x v="50"/>
    <d v="1899-12-30T12:55:00"/>
    <x v="2"/>
    <n v="243.03"/>
    <n v="4.7619047620000003"/>
    <n v="12.1515"/>
    <n v="9.3000000000000007"/>
    <n v="12.151499999999999"/>
    <n v="1019.7538799999999"/>
    <b v="0"/>
    <b v="1"/>
    <s v="High Value"/>
    <n v="8.1010000000000009"/>
    <n v="13"/>
    <n v="1"/>
    <n v="2019"/>
    <m/>
    <x v="23"/>
    <m/>
    <n v="2"/>
    <s v="2019-2"/>
    <n v="7"/>
    <s v="Weekends"/>
    <d v="1899-12-31T00:00:00"/>
  </r>
  <r>
    <s v="605-03-2706"/>
    <x v="0"/>
    <s v="Yangon"/>
    <x v="1"/>
    <x v="0"/>
    <x v="0"/>
    <n v="15.8"/>
    <n v="3"/>
    <n v="2.37"/>
    <x v="958"/>
    <x v="5"/>
    <d v="1899-12-30T18:02:00"/>
    <x v="1"/>
    <n v="47.4"/>
    <n v="4.7619047620000003"/>
    <n v="2.37"/>
    <n v="9.5"/>
    <n v="2.3700000000000045"/>
    <n v="198.8904000000004"/>
    <b v="0"/>
    <b v="1"/>
    <s v="High Value"/>
    <n v="1.58"/>
    <n v="25"/>
    <n v="3"/>
    <n v="2019"/>
    <m/>
    <x v="23"/>
    <m/>
    <n v="13"/>
    <s v="2019-13"/>
    <n v="1"/>
    <s v="Weekdays"/>
    <d v="1900-01-01T00:00:00"/>
  </r>
  <r>
    <s v="214-30-2776"/>
    <x v="2"/>
    <s v="Mandalay"/>
    <x v="0"/>
    <x v="0"/>
    <x v="1"/>
    <n v="34.49"/>
    <n v="5"/>
    <n v="8.6225000000000005"/>
    <x v="959"/>
    <x v="16"/>
    <d v="1899-12-30T19:44:00"/>
    <x v="2"/>
    <n v="172.45"/>
    <n v="4.7619047620000003"/>
    <n v="8.6225000000000005"/>
    <n v="9"/>
    <n v="8.6225000000000023"/>
    <n v="723.6002000000002"/>
    <b v="0"/>
    <b v="1"/>
    <s v="High Value"/>
    <n v="3.4490000000000003"/>
    <n v="11"/>
    <n v="3"/>
    <n v="2019"/>
    <m/>
    <x v="23"/>
    <m/>
    <n v="11"/>
    <s v="2019-11"/>
    <n v="1"/>
    <s v="Weekdays"/>
    <d v="1900-01-01T00:00:00"/>
  </r>
  <r>
    <s v="746-04-1077"/>
    <x v="2"/>
    <s v="Mandalay"/>
    <x v="0"/>
    <x v="0"/>
    <x v="4"/>
    <n v="84.63"/>
    <n v="10"/>
    <n v="42.314999999999998"/>
    <x v="960"/>
    <x v="17"/>
    <d v="1899-12-30T11:36:00"/>
    <x v="2"/>
    <n v="846.3"/>
    <n v="4.7619047620000003"/>
    <n v="42.314999999999998"/>
    <n v="9"/>
    <n v="42.315000000000055"/>
    <n v="3551.0748000000049"/>
    <b v="1"/>
    <b v="1"/>
    <s v="High Value"/>
    <n v="8.4629999999999992"/>
    <n v="1"/>
    <n v="1"/>
    <n v="2019"/>
    <m/>
    <x v="23"/>
    <m/>
    <n v="1"/>
    <s v="2019-1"/>
    <n v="2"/>
    <s v="Weekdays"/>
    <d v="1900-01-02T00:00:00"/>
  </r>
  <r>
    <s v="448-34-8700"/>
    <x v="2"/>
    <s v="Mandalay"/>
    <x v="0"/>
    <x v="1"/>
    <x v="2"/>
    <n v="36.909999999999997"/>
    <n v="7"/>
    <n v="12.9185"/>
    <x v="961"/>
    <x v="34"/>
    <d v="1899-12-30T13:51:00"/>
    <x v="0"/>
    <n v="258.37"/>
    <n v="4.7619047620000003"/>
    <n v="12.9185"/>
    <n v="6.7"/>
    <n v="12.918499999999995"/>
    <n v="1084.1205199999995"/>
    <b v="0"/>
    <b v="1"/>
    <s v="Low Value"/>
    <s v="Value not found"/>
    <n v="10"/>
    <n v="2"/>
    <n v="2019"/>
    <m/>
    <x v="23"/>
    <m/>
    <n v="6"/>
    <s v="2019-6"/>
    <n v="7"/>
    <s v="Weekends"/>
    <d v="1899-12-31T00:00:00"/>
  </r>
  <r>
    <s v="452-04-8808"/>
    <x v="2"/>
    <s v="Mandalay"/>
    <x v="1"/>
    <x v="1"/>
    <x v="1"/>
    <n v="87.08"/>
    <n v="7"/>
    <n v="30.478000000000002"/>
    <x v="962"/>
    <x v="53"/>
    <d v="1899-12-30T15:17:00"/>
    <x v="1"/>
    <n v="609.55999999999995"/>
    <n v="4.7619047620000003"/>
    <n v="30.478000000000002"/>
    <n v="5.5"/>
    <n v="30.478000000000065"/>
    <n v="2557.7137600000055"/>
    <b v="0"/>
    <b v="0"/>
    <s v="Low Value"/>
    <s v="Value not found"/>
    <n v="26"/>
    <n v="1"/>
    <n v="2019"/>
    <m/>
    <x v="23"/>
    <m/>
    <n v="4"/>
    <s v="2019-4"/>
    <n v="6"/>
    <s v="Weekends"/>
    <d v="1900-01-06T00:00:00"/>
  </r>
  <r>
    <s v="531-56-4728"/>
    <x v="0"/>
    <s v="Yangon"/>
    <x v="1"/>
    <x v="1"/>
    <x v="2"/>
    <n v="80.08"/>
    <n v="3"/>
    <n v="12.012"/>
    <x v="963"/>
    <x v="48"/>
    <d v="1899-12-30T15:29:00"/>
    <x v="1"/>
    <n v="240.24"/>
    <n v="4.7619047620000003"/>
    <n v="12.012"/>
    <n v="5.4"/>
    <n v="12.012"/>
    <n v="1008.04704"/>
    <b v="0"/>
    <b v="0"/>
    <s v="Low Value"/>
    <s v="Value not found"/>
    <n v="11"/>
    <n v="2"/>
    <n v="2019"/>
    <m/>
    <x v="23"/>
    <m/>
    <n v="7"/>
    <s v="2019-7"/>
    <n v="1"/>
    <s v="Weekdays"/>
    <d v="1900-01-01T00:00:00"/>
  </r>
  <r>
    <s v="744-82-9138"/>
    <x v="1"/>
    <s v="Naypyitaw"/>
    <x v="1"/>
    <x v="1"/>
    <x v="5"/>
    <n v="86.13"/>
    <n v="2"/>
    <n v="8.6129999999999995"/>
    <x v="964"/>
    <x v="13"/>
    <d v="1899-12-30T17:59:00"/>
    <x v="1"/>
    <n v="172.26"/>
    <n v="4.7619047620000003"/>
    <n v="8.6129999999999995"/>
    <n v="8.1999999999999993"/>
    <n v="8.6129999999999995"/>
    <n v="722.80295999999998"/>
    <b v="0"/>
    <b v="1"/>
    <s v="High Value"/>
    <n v="8.6129999999999995"/>
    <n v="7"/>
    <n v="2"/>
    <n v="2019"/>
    <m/>
    <x v="23"/>
    <m/>
    <n v="6"/>
    <s v="2019-6"/>
    <n v="4"/>
    <s v="Weekdays"/>
    <d v="1900-01-04T00:00:00"/>
  </r>
  <r>
    <s v="883-69-1285"/>
    <x v="2"/>
    <s v="Mandalay"/>
    <x v="0"/>
    <x v="1"/>
    <x v="5"/>
    <n v="49.92"/>
    <n v="2"/>
    <n v="4.992"/>
    <x v="965"/>
    <x v="43"/>
    <d v="1899-12-30T11:55:00"/>
    <x v="2"/>
    <n v="99.84"/>
    <n v="4.7619047620000003"/>
    <n v="4.992"/>
    <n v="7"/>
    <n v="4.9919999999999902"/>
    <n v="418.92863999999918"/>
    <b v="0"/>
    <b v="1"/>
    <s v="Low Value"/>
    <n v="4.9920000000000009"/>
    <n v="6"/>
    <n v="3"/>
    <n v="2019"/>
    <m/>
    <x v="23"/>
    <m/>
    <n v="10"/>
    <s v="2019-10"/>
    <n v="3"/>
    <s v="Weekdays"/>
    <d v="1900-01-03T00:00:00"/>
  </r>
  <r>
    <s v="221-25-5073"/>
    <x v="0"/>
    <s v="Yangon"/>
    <x v="1"/>
    <x v="0"/>
    <x v="4"/>
    <n v="74.66"/>
    <n v="4"/>
    <n v="14.932"/>
    <x v="966"/>
    <x v="31"/>
    <d v="1899-12-30T10:39:00"/>
    <x v="1"/>
    <n v="298.64"/>
    <n v="4.7619047620000003"/>
    <n v="14.932"/>
    <n v="8.5"/>
    <n v="14.932000000000016"/>
    <n v="1253.0934400000015"/>
    <b v="0"/>
    <b v="1"/>
    <s v="High Value"/>
    <n v="7.4660000000000002"/>
    <n v="4"/>
    <n v="3"/>
    <n v="2019"/>
    <m/>
    <x v="23"/>
    <m/>
    <n v="10"/>
    <s v="2019-10"/>
    <n v="1"/>
    <s v="Weekdays"/>
    <d v="1900-01-01T00:00:00"/>
  </r>
  <r>
    <s v="518-71-6847"/>
    <x v="2"/>
    <s v="Mandalay"/>
    <x v="0"/>
    <x v="1"/>
    <x v="4"/>
    <n v="26.6"/>
    <n v="6"/>
    <n v="7.98"/>
    <x v="967"/>
    <x v="84"/>
    <d v="1899-12-30T15:10:00"/>
    <x v="0"/>
    <n v="159.6"/>
    <n v="4.7619047620000003"/>
    <n v="7.98"/>
    <n v="4.9000000000000004"/>
    <n v="7.9800000000000182"/>
    <n v="669.68160000000159"/>
    <b v="0"/>
    <b v="0"/>
    <s v="Low Value"/>
    <s v="Value not found"/>
    <n v="26"/>
    <n v="2"/>
    <n v="2019"/>
    <m/>
    <x v="23"/>
    <m/>
    <n v="9"/>
    <s v="2019-9"/>
    <n v="2"/>
    <s v="Weekdays"/>
    <d v="1900-01-02T00:00:00"/>
  </r>
  <r>
    <s v="156-20-0370"/>
    <x v="2"/>
    <s v="Mandalay"/>
    <x v="1"/>
    <x v="0"/>
    <x v="1"/>
    <n v="25.45"/>
    <n v="1"/>
    <n v="1.2725"/>
    <x v="968"/>
    <x v="24"/>
    <d v="1899-12-30T18:10:00"/>
    <x v="2"/>
    <n v="25.45"/>
    <n v="4.7619047620000003"/>
    <n v="1.2725"/>
    <n v="5.0999999999999996"/>
    <n v="1.2725000000000009"/>
    <n v="106.78820000000007"/>
    <b v="0"/>
    <b v="0"/>
    <s v="Low Value"/>
    <s v="Value not found"/>
    <n v="10"/>
    <n v="3"/>
    <n v="2019"/>
    <m/>
    <x v="23"/>
    <m/>
    <n v="10"/>
    <s v="2019-10"/>
    <n v="7"/>
    <s v="Weekends"/>
    <d v="1899-12-31T00:00:00"/>
  </r>
  <r>
    <s v="151-33-7434"/>
    <x v="2"/>
    <s v="Mandalay"/>
    <x v="1"/>
    <x v="0"/>
    <x v="4"/>
    <n v="67.77"/>
    <n v="1"/>
    <n v="3.3885000000000001"/>
    <x v="969"/>
    <x v="87"/>
    <d v="1899-12-30T20:43:00"/>
    <x v="2"/>
    <n v="67.77"/>
    <n v="4.7619047620000003"/>
    <n v="3.3885000000000001"/>
    <n v="6.5"/>
    <n v="3.3885000000000076"/>
    <n v="284.36292000000066"/>
    <b v="0"/>
    <b v="1"/>
    <s v="Low Value"/>
    <s v="Value not found"/>
    <n v="4"/>
    <n v="2"/>
    <n v="2019"/>
    <m/>
    <x v="23"/>
    <m/>
    <n v="6"/>
    <s v="2019-6"/>
    <n v="1"/>
    <s v="Weekdays"/>
    <d v="1900-01-01T00:00:00"/>
  </r>
  <r>
    <s v="728-47-9078"/>
    <x v="1"/>
    <s v="Naypyitaw"/>
    <x v="0"/>
    <x v="1"/>
    <x v="4"/>
    <n v="59.59"/>
    <n v="4"/>
    <n v="11.917999999999999"/>
    <x v="970"/>
    <x v="64"/>
    <d v="1899-12-30T12:46:00"/>
    <x v="1"/>
    <n v="238.36"/>
    <n v="4.7619047620000003"/>
    <n v="11.917999999999999"/>
    <n v="9.8000000000000007"/>
    <n v="11.917999999999978"/>
    <n v="1000.1585599999981"/>
    <b v="0"/>
    <b v="1"/>
    <s v="High Value"/>
    <n v="5.9590000000000005"/>
    <n v="19"/>
    <n v="1"/>
    <n v="2019"/>
    <m/>
    <x v="23"/>
    <m/>
    <n v="3"/>
    <s v="2019-3"/>
    <n v="6"/>
    <s v="Weekends"/>
    <d v="1900-01-06T00:00:00"/>
  </r>
  <r>
    <s v="809-46-1866"/>
    <x v="0"/>
    <s v="Yangon"/>
    <x v="1"/>
    <x v="1"/>
    <x v="0"/>
    <n v="58.15"/>
    <n v="4"/>
    <n v="11.63"/>
    <x v="971"/>
    <x v="54"/>
    <d v="1899-12-30T17:44:00"/>
    <x v="1"/>
    <n v="232.6"/>
    <n v="4.7619047620000003"/>
    <n v="11.63"/>
    <n v="8.4"/>
    <n v="11.629999999999995"/>
    <n v="975.98959999999965"/>
    <b v="0"/>
    <b v="1"/>
    <s v="High Value"/>
    <n v="5.8150000000000004"/>
    <n v="23"/>
    <n v="1"/>
    <n v="2019"/>
    <m/>
    <x v="23"/>
    <m/>
    <n v="4"/>
    <s v="2019-4"/>
    <n v="3"/>
    <s v="Weekdays"/>
    <d v="1900-01-03T00:00:00"/>
  </r>
  <r>
    <s v="139-32-4183"/>
    <x v="0"/>
    <s v="Yangon"/>
    <x v="0"/>
    <x v="0"/>
    <x v="3"/>
    <n v="97.48"/>
    <n v="9"/>
    <n v="43.866"/>
    <x v="972"/>
    <x v="86"/>
    <d v="1899-12-30T14:19:00"/>
    <x v="0"/>
    <n v="877.32"/>
    <n v="4.7619047620000003"/>
    <n v="43.866"/>
    <n v="7.4"/>
    <n v="43.865999999999985"/>
    <n v="3681.234719999999"/>
    <b v="1"/>
    <b v="1"/>
    <s v="High Value"/>
    <n v="9.7480000000000011"/>
    <n v="14"/>
    <n v="3"/>
    <n v="2019"/>
    <m/>
    <x v="23"/>
    <m/>
    <n v="11"/>
    <s v="2019-11"/>
    <n v="4"/>
    <s v="Weekdays"/>
    <d v="1900-01-04T00:00:00"/>
  </r>
  <r>
    <s v="148-41-7930"/>
    <x v="1"/>
    <s v="Naypyitaw"/>
    <x v="1"/>
    <x v="1"/>
    <x v="0"/>
    <n v="99.96"/>
    <n v="7"/>
    <n v="34.985999999999997"/>
    <x v="973"/>
    <x v="54"/>
    <d v="1899-12-30T10:33:00"/>
    <x v="1"/>
    <n v="699.72"/>
    <n v="4.7619047620000003"/>
    <n v="34.985999999999997"/>
    <n v="6.1"/>
    <n v="34.98599999999999"/>
    <n v="2936.0251199999993"/>
    <b v="0"/>
    <b v="1"/>
    <s v="Low Value"/>
    <s v="Value not found"/>
    <n v="23"/>
    <n v="1"/>
    <n v="2019"/>
    <m/>
    <x v="23"/>
    <m/>
    <n v="4"/>
    <s v="2019-4"/>
    <n v="3"/>
    <s v="Weekdays"/>
    <d v="1900-01-03T00:00:00"/>
  </r>
  <r>
    <s v="189-40-5216"/>
    <x v="1"/>
    <s v="Naypyitaw"/>
    <x v="1"/>
    <x v="1"/>
    <x v="1"/>
    <n v="96.37"/>
    <n v="7"/>
    <n v="33.729500000000002"/>
    <x v="974"/>
    <x v="51"/>
    <d v="1899-12-30T11:40:00"/>
    <x v="1"/>
    <n v="674.59"/>
    <n v="4.7619047620000003"/>
    <n v="33.729500000000002"/>
    <n v="6"/>
    <n v="33.729499999999916"/>
    <n v="2830.5796399999931"/>
    <b v="0"/>
    <b v="1"/>
    <s v="Low Value"/>
    <s v="Value not found"/>
    <n v="9"/>
    <n v="1"/>
    <n v="2019"/>
    <m/>
    <x v="23"/>
    <m/>
    <n v="2"/>
    <s v="2019-2"/>
    <n v="3"/>
    <s v="Weekdays"/>
    <d v="1900-01-03T00:00:00"/>
  </r>
  <r>
    <s v="374-38-5555"/>
    <x v="2"/>
    <s v="Mandalay"/>
    <x v="1"/>
    <x v="0"/>
    <x v="5"/>
    <n v="63.71"/>
    <n v="5"/>
    <n v="15.9275"/>
    <x v="975"/>
    <x v="13"/>
    <d v="1899-12-30T19:30:00"/>
    <x v="0"/>
    <n v="318.55"/>
    <n v="4.7619047620000003"/>
    <n v="15.9275"/>
    <n v="8.5"/>
    <n v="15.927500000000009"/>
    <n v="1336.6358000000007"/>
    <b v="0"/>
    <b v="1"/>
    <s v="High Value"/>
    <n v="6.3710000000000004"/>
    <n v="7"/>
    <n v="2"/>
    <n v="2019"/>
    <m/>
    <x v="23"/>
    <m/>
    <n v="6"/>
    <s v="2019-6"/>
    <n v="4"/>
    <s v="Weekdays"/>
    <d v="1900-01-04T00:00:00"/>
  </r>
  <r>
    <s v="764-44-8999"/>
    <x v="2"/>
    <s v="Mandalay"/>
    <x v="1"/>
    <x v="0"/>
    <x v="0"/>
    <n v="14.76"/>
    <n v="2"/>
    <n v="1.476"/>
    <x v="976"/>
    <x v="67"/>
    <d v="1899-12-30T14:42:00"/>
    <x v="0"/>
    <n v="29.52"/>
    <n v="4.7619047620000003"/>
    <n v="1.476"/>
    <n v="4.3"/>
    <n v="1.4759999999999991"/>
    <n v="123.86591999999993"/>
    <b v="0"/>
    <b v="0"/>
    <s v="Low Value"/>
    <s v="Value not found"/>
    <n v="18"/>
    <n v="2"/>
    <n v="2019"/>
    <m/>
    <x v="23"/>
    <m/>
    <n v="8"/>
    <s v="2019-8"/>
    <n v="1"/>
    <s v="Weekdays"/>
    <d v="1900-01-01T00:00:00"/>
  </r>
  <r>
    <s v="552-44-5977"/>
    <x v="2"/>
    <s v="Mandalay"/>
    <x v="0"/>
    <x v="1"/>
    <x v="0"/>
    <n v="62"/>
    <n v="8"/>
    <n v="24.8"/>
    <x v="977"/>
    <x v="75"/>
    <d v="1899-12-30T19:08:00"/>
    <x v="2"/>
    <n v="496"/>
    <n v="4.7619047620000003"/>
    <n v="24.8"/>
    <n v="6.2"/>
    <n v="24.799999999999955"/>
    <n v="2081.2159999999963"/>
    <b v="0"/>
    <b v="0"/>
    <s v="Low Value"/>
    <s v="Value not found"/>
    <n v="3"/>
    <n v="1"/>
    <n v="2019"/>
    <m/>
    <x v="23"/>
    <m/>
    <n v="1"/>
    <s v="2019-1"/>
    <n v="4"/>
    <s v="Weekdays"/>
    <d v="1900-01-04T00:00:00"/>
  </r>
  <r>
    <s v="267-62-7380"/>
    <x v="1"/>
    <s v="Naypyitaw"/>
    <x v="0"/>
    <x v="1"/>
    <x v="1"/>
    <n v="82.34"/>
    <n v="10"/>
    <n v="41.17"/>
    <x v="978"/>
    <x v="14"/>
    <d v="1899-12-30T19:12:00"/>
    <x v="0"/>
    <n v="823.4"/>
    <n v="4.7619047620000003"/>
    <n v="41.17"/>
    <n v="4.3"/>
    <n v="41.170000000000073"/>
    <n v="3454.9864000000061"/>
    <b v="0"/>
    <b v="1"/>
    <s v="Low Value"/>
    <s v="Value not found"/>
    <n v="29"/>
    <n v="3"/>
    <n v="2019"/>
    <m/>
    <x v="23"/>
    <m/>
    <n v="13"/>
    <s v="2019-13"/>
    <n v="5"/>
    <s v="Weekdays"/>
    <d v="1900-01-05T00:00:00"/>
  </r>
  <r>
    <s v="430-53-4718"/>
    <x v="2"/>
    <s v="Mandalay"/>
    <x v="0"/>
    <x v="1"/>
    <x v="0"/>
    <n v="75.37"/>
    <n v="8"/>
    <n v="30.148"/>
    <x v="979"/>
    <x v="26"/>
    <d v="1899-12-30T15:46:00"/>
    <x v="2"/>
    <n v="602.96"/>
    <n v="4.7619047620000003"/>
    <n v="30.148"/>
    <n v="8.4"/>
    <n v="30.147999999999911"/>
    <n v="2530.0201599999928"/>
    <b v="1"/>
    <b v="1"/>
    <s v="High Value"/>
    <n v="7.5370000000000008"/>
    <n v="28"/>
    <n v="1"/>
    <n v="2019"/>
    <m/>
    <x v="23"/>
    <m/>
    <n v="5"/>
    <s v="2019-5"/>
    <n v="1"/>
    <s v="Weekdays"/>
    <d v="1900-01-01T00:00:00"/>
  </r>
  <r>
    <s v="886-18-2897"/>
    <x v="0"/>
    <s v="Yangon"/>
    <x v="1"/>
    <x v="0"/>
    <x v="4"/>
    <n v="56.56"/>
    <n v="5"/>
    <n v="14.14"/>
    <x v="980"/>
    <x v="23"/>
    <d v="1899-12-30T19:06:00"/>
    <x v="2"/>
    <n v="282.8"/>
    <n v="4.7619047620000003"/>
    <n v="14.14"/>
    <n v="4.5"/>
    <n v="14.139999999999986"/>
    <n v="1186.6287999999988"/>
    <b v="0"/>
    <b v="0"/>
    <s v="Low Value"/>
    <s v="Value not found"/>
    <n v="22"/>
    <n v="3"/>
    <n v="2019"/>
    <m/>
    <x v="23"/>
    <m/>
    <n v="12"/>
    <s v="2019-12"/>
    <n v="5"/>
    <s v="Weekdays"/>
    <d v="1900-01-05T00:00:00"/>
  </r>
  <r>
    <s v="602-16-6955"/>
    <x v="2"/>
    <s v="Mandalay"/>
    <x v="1"/>
    <x v="0"/>
    <x v="3"/>
    <n v="76.599999999999994"/>
    <n v="10"/>
    <n v="38.299999999999997"/>
    <x v="981"/>
    <x v="46"/>
    <d v="1899-12-30T18:10:00"/>
    <x v="0"/>
    <n v="766"/>
    <n v="4.7619047620000003"/>
    <n v="38.299999999999997"/>
    <n v="6"/>
    <n v="38.299999999999955"/>
    <n v="3214.1359999999963"/>
    <b v="0"/>
    <b v="1"/>
    <s v="Low Value"/>
    <s v="Value not found"/>
    <n v="24"/>
    <n v="1"/>
    <n v="2019"/>
    <m/>
    <x v="23"/>
    <m/>
    <n v="4"/>
    <s v="2019-4"/>
    <n v="4"/>
    <s v="Weekdays"/>
    <d v="1900-01-04T00:00:00"/>
  </r>
  <r>
    <s v="745-74-0715"/>
    <x v="0"/>
    <s v="Yangon"/>
    <x v="1"/>
    <x v="1"/>
    <x v="1"/>
    <n v="58.03"/>
    <n v="2"/>
    <n v="5.8029999999999999"/>
    <x v="982"/>
    <x v="24"/>
    <d v="1899-12-30T20:46:00"/>
    <x v="0"/>
    <n v="116.06"/>
    <n v="4.7619047620000003"/>
    <n v="5.8029999999999999"/>
    <n v="8.8000000000000007"/>
    <n v="5.8029999999999973"/>
    <n v="486.98775999999975"/>
    <b v="0"/>
    <b v="1"/>
    <s v="High Value"/>
    <n v="5.8030000000000008"/>
    <n v="10"/>
    <n v="3"/>
    <n v="2019"/>
    <m/>
    <x v="23"/>
    <m/>
    <n v="10"/>
    <s v="2019-10"/>
    <n v="7"/>
    <s v="Weekends"/>
    <d v="1899-12-31T00:00:00"/>
  </r>
  <r>
    <s v="690-01-6631"/>
    <x v="2"/>
    <s v="Mandalay"/>
    <x v="1"/>
    <x v="1"/>
    <x v="5"/>
    <n v="17.489999999999998"/>
    <n v="10"/>
    <n v="8.7449999999999992"/>
    <x v="983"/>
    <x v="70"/>
    <d v="1899-12-30T18:35:00"/>
    <x v="0"/>
    <n v="174.9"/>
    <n v="4.7619047620000003"/>
    <n v="8.7449999999999992"/>
    <n v="6.6"/>
    <n v="8.7450000000000045"/>
    <n v="733.88040000000035"/>
    <b v="0"/>
    <b v="1"/>
    <s v="Low Value"/>
    <s v="Value not found"/>
    <n v="22"/>
    <n v="2"/>
    <n v="2019"/>
    <m/>
    <x v="23"/>
    <m/>
    <n v="8"/>
    <s v="2019-8"/>
    <n v="5"/>
    <s v="Weekdays"/>
    <d v="1900-01-05T00:00:00"/>
  </r>
  <r>
    <s v="652-49-6720"/>
    <x v="1"/>
    <s v="Naypyitaw"/>
    <x v="0"/>
    <x v="0"/>
    <x v="1"/>
    <n v="60.95"/>
    <n v="1"/>
    <n v="3.0474999999999999"/>
    <x v="984"/>
    <x v="67"/>
    <d v="1899-12-30T11:40:00"/>
    <x v="0"/>
    <n v="60.95"/>
    <n v="4.7619047620000003"/>
    <n v="3.0474999999999999"/>
    <n v="5.9"/>
    <n v="3.0474999999999994"/>
    <n v="255.74619999999996"/>
    <b v="0"/>
    <b v="0"/>
    <s v="Low Value"/>
    <s v="Value not found"/>
    <n v="18"/>
    <n v="2"/>
    <n v="2019"/>
    <m/>
    <x v="23"/>
    <m/>
    <n v="8"/>
    <s v="2019-8"/>
    <n v="1"/>
    <s v="Weekdays"/>
    <d v="1900-01-01T00:00:00"/>
  </r>
  <r>
    <s v="233-67-5758"/>
    <x v="1"/>
    <s v="Naypyitaw"/>
    <x v="1"/>
    <x v="1"/>
    <x v="0"/>
    <n v="40.35"/>
    <n v="1"/>
    <n v="2.0175000000000001"/>
    <x v="985"/>
    <x v="71"/>
    <d v="1899-12-30T13:46:00"/>
    <x v="0"/>
    <n v="40.35"/>
    <n v="4.7619047620000003"/>
    <n v="2.0175000000000001"/>
    <n v="6.2"/>
    <n v="2.0174999999999983"/>
    <n v="169.30859999999987"/>
    <b v="0"/>
    <b v="0"/>
    <s v="Low Value"/>
    <s v="Value not found"/>
    <n v="29"/>
    <n v="1"/>
    <n v="2019"/>
    <m/>
    <x v="23"/>
    <m/>
    <n v="5"/>
    <s v="2019-5"/>
    <n v="2"/>
    <s v="Weekdays"/>
    <d v="1900-01-02T00:00:00"/>
  </r>
  <r>
    <s v="303-96-2227"/>
    <x v="2"/>
    <s v="Mandalay"/>
    <x v="1"/>
    <x v="0"/>
    <x v="2"/>
    <n v="97.38"/>
    <n v="10"/>
    <n v="48.69"/>
    <x v="986"/>
    <x v="22"/>
    <d v="1899-12-30T17:16:00"/>
    <x v="0"/>
    <n v="973.8"/>
    <n v="4.7619047620000003"/>
    <n v="48.69"/>
    <n v="4.4000000000000004"/>
    <n v="48.690000000000055"/>
    <n v="4086.0648000000047"/>
    <b v="0"/>
    <b v="1"/>
    <s v="Low Value"/>
    <s v="Value not found"/>
    <n v="2"/>
    <n v="3"/>
    <n v="2019"/>
    <m/>
    <x v="23"/>
    <m/>
    <n v="9"/>
    <s v="2019-9"/>
    <n v="6"/>
    <s v="Weekends"/>
    <d v="1900-01-06T00:00:00"/>
  </r>
  <r>
    <s v="727-02-1313"/>
    <x v="0"/>
    <s v="Yangon"/>
    <x v="0"/>
    <x v="1"/>
    <x v="4"/>
    <n v="31.84"/>
    <n v="1"/>
    <n v="1.5920000000000001"/>
    <x v="987"/>
    <x v="57"/>
    <d v="1899-12-30T13:22:00"/>
    <x v="1"/>
    <n v="31.84"/>
    <n v="4.7619047620000003"/>
    <n v="1.5920000000000001"/>
    <n v="7.7"/>
    <n v="1.5920000000000023"/>
    <n v="133.6006400000002"/>
    <b v="0"/>
    <b v="1"/>
    <s v="High Value"/>
    <n v="3.1840000000000002"/>
    <n v="9"/>
    <n v="2"/>
    <n v="2019"/>
    <m/>
    <x v="23"/>
    <m/>
    <n v="6"/>
    <s v="2019-6"/>
    <n v="6"/>
    <s v="Weekends"/>
    <d v="1900-01-06T00:00:00"/>
  </r>
  <r>
    <s v="347-56-2442"/>
    <x v="0"/>
    <s v="Yangon"/>
    <x v="1"/>
    <x v="1"/>
    <x v="2"/>
    <n v="65.819999999999993"/>
    <n v="1"/>
    <n v="3.2909999999999999"/>
    <x v="988"/>
    <x v="70"/>
    <d v="1899-12-30T15:33:00"/>
    <x v="1"/>
    <n v="65.819999999999993"/>
    <n v="4.7619047620000003"/>
    <n v="3.2909999999999999"/>
    <n v="4.0999999999999996"/>
    <n v="3.291000000000011"/>
    <n v="276.18072000000092"/>
    <b v="0"/>
    <b v="0"/>
    <s v="Low Value"/>
    <s v="Value not found"/>
    <n v="22"/>
    <n v="2"/>
    <n v="2019"/>
    <m/>
    <x v="23"/>
    <m/>
    <n v="8"/>
    <s v="2019-8"/>
    <n v="5"/>
    <s v="Weekdays"/>
    <d v="1900-01-05T00:00:00"/>
  </r>
  <r>
    <s v="849-09-3807"/>
    <x v="0"/>
    <s v="Yangon"/>
    <x v="0"/>
    <x v="0"/>
    <x v="5"/>
    <n v="88.34"/>
    <n v="7"/>
    <n v="30.919"/>
    <x v="989"/>
    <x v="67"/>
    <d v="1899-12-30T13:28:00"/>
    <x v="1"/>
    <n v="618.38"/>
    <n v="4.7619047620000003"/>
    <n v="30.919"/>
    <n v="6.6"/>
    <n v="30.918999999999983"/>
    <n v="2594.7224799999985"/>
    <b v="0"/>
    <b v="1"/>
    <s v="Low Value"/>
    <s v="Value not found"/>
    <n v="18"/>
    <n v="2"/>
    <n v="2019"/>
    <m/>
    <x v="23"/>
    <m/>
    <n v="8"/>
    <s v="2019-8"/>
    <n v="1"/>
    <s v="Weekdays"/>
    <d v="1900-01-01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B69794-7271-4ABA-A78E-40F649D8DFC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B19:E24" firstHeaderRow="1" firstDataRow="2" firstDataCol="1"/>
  <pivotFields count="36">
    <pivotField showAll="0"/>
    <pivotField axis="axisRow" showAll="0">
      <items count="4">
        <item x="0"/>
        <item x="2"/>
        <item x="1"/>
        <item t="default"/>
      </items>
    </pivotField>
    <pivotField showAll="0"/>
    <pivotField showAll="0">
      <items count="3">
        <item x="0"/>
        <item x="1"/>
        <item t="default"/>
      </items>
    </pivotField>
    <pivotField axis="axisCol" showAll="0">
      <items count="3">
        <item x="0"/>
        <item x="1"/>
        <item t="default"/>
      </items>
    </pivotField>
    <pivotField showAll="0">
      <items count="7">
        <item x="1"/>
        <item x="5"/>
        <item x="4"/>
        <item x="0"/>
        <item x="2"/>
        <item x="3"/>
        <item t="default"/>
      </items>
    </pivotField>
    <pivotField numFmtId="44" showAll="0"/>
    <pivotField numFmtId="1" showAll="0"/>
    <pivotField numFmtId="44" showAll="0"/>
    <pivotField dataField="1" numFmtId="44" showAll="0"/>
    <pivotField numFmtId="15"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167" showAll="0"/>
    <pivotField showAll="0"/>
    <pivotField numFmtId="44" showAll="0"/>
    <pivotField numFmtId="10" showAll="0"/>
    <pivotField numFmtId="44" showAll="0"/>
    <pivotField numFmtId="2" showAll="0"/>
    <pivotField numFmtId="44" showAll="0"/>
    <pivotField numFmtId="16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71"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4">
    <i>
      <x/>
    </i>
    <i>
      <x v="1"/>
    </i>
    <i>
      <x v="2"/>
    </i>
    <i t="grand">
      <x/>
    </i>
  </rowItems>
  <colFields count="1">
    <field x="4"/>
  </colFields>
  <colItems count="3">
    <i>
      <x/>
    </i>
    <i>
      <x v="1"/>
    </i>
    <i t="grand">
      <x/>
    </i>
  </colItems>
  <dataFields count="1">
    <dataField name="Sum of Total" fld="9" showDataAs="percentOfRow" baseField="0" baseItem="0" numFmtId="9"/>
  </dataFields>
  <formats count="43">
    <format dxfId="84">
      <pivotArea outline="0" collapsedLevelsAreSubtotals="1" fieldPosition="0"/>
    </format>
    <format dxfId="83">
      <pivotArea type="all" dataOnly="0" outline="0" fieldPosition="0"/>
    </format>
    <format dxfId="82">
      <pivotArea outline="0" collapsedLevelsAreSubtotals="1" fieldPosition="0"/>
    </format>
    <format dxfId="81">
      <pivotArea type="origin" dataOnly="0" labelOnly="1" outline="0" fieldPosition="0"/>
    </format>
    <format dxfId="80">
      <pivotArea field="4" type="button" dataOnly="0" labelOnly="1" outline="0" axis="axisCol" fieldPosition="0"/>
    </format>
    <format dxfId="79">
      <pivotArea type="topRight" dataOnly="0" labelOnly="1" outline="0" fieldPosition="0"/>
    </format>
    <format dxfId="78">
      <pivotArea field="1" type="button" dataOnly="0" labelOnly="1" outline="0" axis="axisRow" fieldPosition="0"/>
    </format>
    <format dxfId="77">
      <pivotArea dataOnly="0" labelOnly="1" fieldPosition="0">
        <references count="1">
          <reference field="1" count="0"/>
        </references>
      </pivotArea>
    </format>
    <format dxfId="76">
      <pivotArea dataOnly="0" labelOnly="1" grandRow="1" outline="0" fieldPosition="0"/>
    </format>
    <format dxfId="75">
      <pivotArea dataOnly="0" labelOnly="1" fieldPosition="0">
        <references count="1">
          <reference field="4" count="0"/>
        </references>
      </pivotArea>
    </format>
    <format dxfId="74">
      <pivotArea dataOnly="0" labelOnly="1" grandCol="1" outline="0" fieldPosition="0"/>
    </format>
    <format dxfId="73">
      <pivotArea type="all" dataOnly="0" outline="0" fieldPosition="0"/>
    </format>
    <format dxfId="72">
      <pivotArea outline="0" collapsedLevelsAreSubtotals="1" fieldPosition="0"/>
    </format>
    <format dxfId="71">
      <pivotArea type="origin" dataOnly="0" labelOnly="1" outline="0" fieldPosition="0"/>
    </format>
    <format dxfId="70">
      <pivotArea field="4" type="button" dataOnly="0" labelOnly="1" outline="0" axis="axisCol" fieldPosition="0"/>
    </format>
    <format dxfId="69">
      <pivotArea type="topRight" dataOnly="0" labelOnly="1" outline="0" fieldPosition="0"/>
    </format>
    <format dxfId="68">
      <pivotArea field="1" type="button" dataOnly="0" labelOnly="1" outline="0" axis="axisRow" fieldPosition="0"/>
    </format>
    <format dxfId="67">
      <pivotArea dataOnly="0" labelOnly="1" fieldPosition="0">
        <references count="1">
          <reference field="1" count="0"/>
        </references>
      </pivotArea>
    </format>
    <format dxfId="66">
      <pivotArea dataOnly="0" labelOnly="1" grandRow="1" outline="0" fieldPosition="0"/>
    </format>
    <format dxfId="65">
      <pivotArea dataOnly="0" labelOnly="1" fieldPosition="0">
        <references count="1">
          <reference field="4" count="0"/>
        </references>
      </pivotArea>
    </format>
    <format dxfId="64">
      <pivotArea dataOnly="0" labelOnly="1" grandCol="1" outline="0" fieldPosition="0"/>
    </format>
    <format dxfId="63">
      <pivotArea outline="0" fieldPosition="0">
        <references count="1">
          <reference field="4294967294" count="1">
            <x v="0"/>
          </reference>
        </references>
      </pivotArea>
    </format>
    <format dxfId="62">
      <pivotArea outline="0" collapsedLevelsAreSubtotals="1"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4" type="button" dataOnly="0" labelOnly="1" outline="0" axis="axisCol" fieldPosition="0"/>
    </format>
    <format dxfId="57">
      <pivotArea type="topRight" dataOnly="0" labelOnly="1" outline="0" fieldPosition="0"/>
    </format>
    <format dxfId="56">
      <pivotArea field="1" type="button" dataOnly="0" labelOnly="1" outline="0" axis="axisRow" fieldPosition="0"/>
    </format>
    <format dxfId="55">
      <pivotArea dataOnly="0" labelOnly="1" fieldPosition="0">
        <references count="1">
          <reference field="1" count="0"/>
        </references>
      </pivotArea>
    </format>
    <format dxfId="54">
      <pivotArea dataOnly="0" labelOnly="1" grandRow="1" outline="0" fieldPosition="0"/>
    </format>
    <format dxfId="53">
      <pivotArea dataOnly="0" labelOnly="1" fieldPosition="0">
        <references count="1">
          <reference field="4" count="0"/>
        </references>
      </pivotArea>
    </format>
    <format dxfId="52">
      <pivotArea dataOnly="0" labelOnly="1" grandCol="1" outline="0" fieldPosition="0"/>
    </format>
    <format dxfId="51">
      <pivotArea type="all" dataOnly="0" outline="0" fieldPosition="0"/>
    </format>
    <format dxfId="50">
      <pivotArea outline="0" collapsedLevelsAreSubtotals="1" fieldPosition="0"/>
    </format>
    <format dxfId="49">
      <pivotArea type="origin" dataOnly="0" labelOnly="1" outline="0" fieldPosition="0"/>
    </format>
    <format dxfId="48">
      <pivotArea field="4" type="button" dataOnly="0" labelOnly="1" outline="0" axis="axisCol" fieldPosition="0"/>
    </format>
    <format dxfId="47">
      <pivotArea type="topRight" dataOnly="0" labelOnly="1" outline="0" fieldPosition="0"/>
    </format>
    <format dxfId="46">
      <pivotArea field="1" type="button" dataOnly="0" labelOnly="1" outline="0" axis="axisRow" fieldPosition="0"/>
    </format>
    <format dxfId="45">
      <pivotArea dataOnly="0" labelOnly="1" fieldPosition="0">
        <references count="1">
          <reference field="1" count="0"/>
        </references>
      </pivotArea>
    </format>
    <format dxfId="44">
      <pivotArea dataOnly="0" labelOnly="1" grandRow="1" outline="0" fieldPosition="0"/>
    </format>
    <format dxfId="43">
      <pivotArea dataOnly="0" labelOnly="1" fieldPosition="0">
        <references count="1">
          <reference field="4" count="0"/>
        </references>
      </pivotArea>
    </format>
    <format dxfId="42">
      <pivotArea dataOnly="0" labelOnly="1" grandCol="1" outline="0" fieldPosition="0"/>
    </format>
  </formats>
  <chartFormats count="5">
    <chartFormat chart="7" format="0" series="1">
      <pivotArea type="data" outline="0" fieldPosition="0">
        <references count="2">
          <reference field="4294967294" count="1" selected="0">
            <x v="0"/>
          </reference>
          <reference field="4" count="1" selected="0">
            <x v="0"/>
          </reference>
        </references>
      </pivotArea>
    </chartFormat>
    <chartFormat chart="7" format="1" series="1">
      <pivotArea type="data" outline="0" fieldPosition="0">
        <references count="2">
          <reference field="4294967294" count="1" selected="0">
            <x v="0"/>
          </reference>
          <reference field="4" count="1" selected="0">
            <x v="1"/>
          </reference>
        </references>
      </pivotArea>
    </chartFormat>
    <chartFormat chart="7" format="2" series="1">
      <pivotArea type="data" outline="0" fieldPosition="0">
        <references count="2">
          <reference field="4294967294" count="1" selected="0">
            <x v="0"/>
          </reference>
          <reference field="1" count="1" selected="0">
            <x v="2"/>
          </reference>
        </references>
      </pivotArea>
    </chartFormat>
    <chartFormat chart="7" format="3" series="1">
      <pivotArea type="data" outline="0" fieldPosition="0">
        <references count="2">
          <reference field="4294967294" count="1" selected="0">
            <x v="0"/>
          </reference>
          <reference field="1" count="1" selected="0">
            <x v="0"/>
          </reference>
        </references>
      </pivotArea>
    </chartFormat>
    <chartFormat chart="7" format="4" series="1">
      <pivotArea type="data" outline="0" fieldPosition="0">
        <references count="2">
          <reference field="4294967294" count="1" selected="0">
            <x v="0"/>
          </reference>
          <reference field="1" count="1" selected="0">
            <x v="1"/>
          </reference>
        </references>
      </pivotArea>
    </chartFormat>
  </chart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D69FB3D-EEDA-4ABE-8EB8-7922C0585B5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B2:G6" firstHeaderRow="0" firstDataRow="1" firstDataCol="1"/>
  <pivotFields count="36">
    <pivotField dataField="1" showAll="0"/>
    <pivotField axis="axisRow" showAll="0">
      <items count="4">
        <item x="0"/>
        <item x="2"/>
        <item x="1"/>
        <item t="default"/>
      </items>
    </pivotField>
    <pivotField showAll="0"/>
    <pivotField showAll="0">
      <items count="3">
        <item x="0"/>
        <item x="1"/>
        <item t="default"/>
      </items>
    </pivotField>
    <pivotField showAll="0">
      <items count="3">
        <item x="0"/>
        <item x="1"/>
        <item t="default"/>
      </items>
    </pivotField>
    <pivotField showAll="0">
      <items count="7">
        <item x="1"/>
        <item x="5"/>
        <item x="4"/>
        <item x="0"/>
        <item x="2"/>
        <item x="3"/>
        <item t="default"/>
      </items>
    </pivotField>
    <pivotField dataField="1" numFmtId="44" showAll="0"/>
    <pivotField numFmtId="1" showAll="0"/>
    <pivotField numFmtId="44" showAll="0"/>
    <pivotField dataField="1" numFmtId="44" showAll="0">
      <items count="991">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t="default"/>
      </items>
    </pivotField>
    <pivotField numFmtId="15"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167" showAll="0"/>
    <pivotField showAll="0"/>
    <pivotField numFmtId="44" showAll="0"/>
    <pivotField numFmtId="10" showAll="0"/>
    <pivotField numFmtId="44" showAll="0"/>
    <pivotField dataField="1" numFmtId="2" showAll="0"/>
    <pivotField numFmtId="44" showAll="0"/>
    <pivotField numFmtId="16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71"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
  </rowFields>
  <rowItems count="4">
    <i>
      <x/>
    </i>
    <i>
      <x v="1"/>
    </i>
    <i>
      <x v="2"/>
    </i>
    <i t="grand">
      <x/>
    </i>
  </rowItems>
  <colFields count="1">
    <field x="-2"/>
  </colFields>
  <colItems count="5">
    <i>
      <x/>
    </i>
    <i i="1">
      <x v="1"/>
    </i>
    <i i="2">
      <x v="2"/>
    </i>
    <i i="3">
      <x v="3"/>
    </i>
    <i i="4">
      <x v="4"/>
    </i>
  </colItems>
  <dataFields count="5">
    <dataField name="Sum of Total" fld="9" baseField="0" baseItem="0" numFmtId="173"/>
    <dataField name="Average of Rating" fld="16" subtotal="average" baseField="1" baseItem="0" numFmtId="2"/>
    <dataField name="Average of Unit price" fld="6" subtotal="average" baseField="1" baseItem="0" numFmtId="173"/>
    <dataField name="Count of Invoice ID" fld="0" subtotal="count" baseField="0" baseItem="0"/>
    <dataField name="Max of Total" fld="9" subtotal="max" baseField="1" baseItem="1"/>
  </dataFields>
  <formats count="17">
    <format dxfId="101">
      <pivotArea outline="0" collapsedLevelsAreSubtotals="1" fieldPosition="0">
        <references count="1">
          <reference field="4294967294" count="2" selected="0">
            <x v="1"/>
            <x v="2"/>
          </reference>
        </references>
      </pivotArea>
    </format>
    <format dxfId="100">
      <pivotArea outline="0" collapsedLevelsAreSubtotals="1" fieldPosition="0">
        <references count="1">
          <reference field="4294967294" count="1" selected="0">
            <x v="0"/>
          </reference>
        </references>
      </pivotArea>
    </format>
    <format dxfId="99">
      <pivotArea outline="0" collapsedLevelsAreSubtotals="1" fieldPosition="0">
        <references count="1">
          <reference field="4294967294" count="1" selected="0">
            <x v="2"/>
          </reference>
        </references>
      </pivotArea>
    </format>
    <format dxfId="98">
      <pivotArea collapsedLevelsAreSubtotals="1" fieldPosition="0">
        <references count="1">
          <reference field="1" count="1">
            <x v="2"/>
          </reference>
        </references>
      </pivotArea>
    </format>
    <format dxfId="97">
      <pivotArea dataOnly="0" labelOnly="1" fieldPosition="0">
        <references count="1">
          <reference field="1" count="1">
            <x v="2"/>
          </reference>
        </references>
      </pivotArea>
    </format>
    <format dxfId="96">
      <pivotArea type="all" dataOnly="0" outline="0" fieldPosition="0"/>
    </format>
    <format dxfId="95">
      <pivotArea outline="0" collapsedLevelsAreSubtotals="1" fieldPosition="0"/>
    </format>
    <format dxfId="94">
      <pivotArea field="1" type="button" dataOnly="0" labelOnly="1" outline="0" axis="axisRow" fieldPosition="0"/>
    </format>
    <format dxfId="93">
      <pivotArea dataOnly="0" labelOnly="1" fieldPosition="0">
        <references count="1">
          <reference field="1" count="0"/>
        </references>
      </pivotArea>
    </format>
    <format dxfId="92">
      <pivotArea dataOnly="0" labelOnly="1" grandRow="1" outline="0" fieldPosition="0"/>
    </format>
    <format dxfId="91">
      <pivotArea dataOnly="0" labelOnly="1" outline="0" fieldPosition="0">
        <references count="1">
          <reference field="4294967294" count="5">
            <x v="0"/>
            <x v="1"/>
            <x v="2"/>
            <x v="3"/>
            <x v="4"/>
          </reference>
        </references>
      </pivotArea>
    </format>
    <format dxfId="90">
      <pivotArea type="all" dataOnly="0" outline="0" fieldPosition="0"/>
    </format>
    <format dxfId="89">
      <pivotArea outline="0" collapsedLevelsAreSubtotals="1" fieldPosition="0"/>
    </format>
    <format dxfId="88">
      <pivotArea field="1" type="button" dataOnly="0" labelOnly="1" outline="0" axis="axisRow" fieldPosition="0"/>
    </format>
    <format dxfId="87">
      <pivotArea dataOnly="0" labelOnly="1" fieldPosition="0">
        <references count="1">
          <reference field="1" count="0"/>
        </references>
      </pivotArea>
    </format>
    <format dxfId="86">
      <pivotArea dataOnly="0" labelOnly="1" grandRow="1" outline="0" fieldPosition="0"/>
    </format>
    <format dxfId="85">
      <pivotArea dataOnly="0" labelOnly="1" outline="0" fieldPosition="0">
        <references count="1">
          <reference field="4294967294"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29640B-3B81-4E05-981E-DAD97E6F0EC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27:F32" firstHeaderRow="1" firstDataRow="2" firstDataCol="1" rowPageCount="1" colPageCount="1"/>
  <pivotFields count="36">
    <pivotField showAll="0"/>
    <pivotField axis="axisRow" showAll="0">
      <items count="4">
        <item x="0"/>
        <item x="2"/>
        <item x="1"/>
        <item t="default"/>
      </items>
    </pivotField>
    <pivotField showAll="0"/>
    <pivotField showAll="0">
      <items count="3">
        <item x="0"/>
        <item x="1"/>
        <item t="default"/>
      </items>
    </pivotField>
    <pivotField axis="axisPage" showAll="0">
      <items count="3">
        <item x="0"/>
        <item x="1"/>
        <item t="default"/>
      </items>
    </pivotField>
    <pivotField showAll="0">
      <items count="7">
        <item x="1"/>
        <item x="5"/>
        <item x="4"/>
        <item x="0"/>
        <item x="2"/>
        <item x="3"/>
        <item t="default"/>
      </items>
    </pivotField>
    <pivotField numFmtId="44" showAll="0"/>
    <pivotField numFmtId="1" showAll="0"/>
    <pivotField numFmtId="44" showAll="0"/>
    <pivotField dataField="1" numFmtId="44" showAll="0"/>
    <pivotField numFmtId="15"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167" showAll="0"/>
    <pivotField axis="axisCol" showAll="0">
      <items count="4">
        <item x="1"/>
        <item x="2"/>
        <item x="0"/>
        <item t="default"/>
      </items>
    </pivotField>
    <pivotField numFmtId="44" showAll="0"/>
    <pivotField numFmtId="10" showAll="0"/>
    <pivotField numFmtId="44" showAll="0"/>
    <pivotField numFmtId="2" showAll="0"/>
    <pivotField numFmtId="44" showAll="0"/>
    <pivotField numFmtId="16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71"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4">
    <i>
      <x/>
    </i>
    <i>
      <x v="1"/>
    </i>
    <i>
      <x v="2"/>
    </i>
    <i t="grand">
      <x/>
    </i>
  </rowItems>
  <colFields count="1">
    <field x="12"/>
  </colFields>
  <colItems count="4">
    <i>
      <x/>
    </i>
    <i>
      <x v="1"/>
    </i>
    <i>
      <x v="2"/>
    </i>
    <i t="grand">
      <x/>
    </i>
  </colItems>
  <pageFields count="1">
    <pageField fld="4" hier="-1"/>
  </pageFields>
  <dataFields count="1">
    <dataField name="Sum of Total" fld="9" showDataAs="percentOfRow" baseField="1" baseItem="0" numFmtId="9"/>
  </dataFields>
  <formats count="41">
    <format dxfId="142">
      <pivotArea outline="0" collapsedLevelsAreSubtotals="1" fieldPosition="0"/>
    </format>
    <format dxfId="141">
      <pivotArea type="all" dataOnly="0" outline="0" fieldPosition="0"/>
    </format>
    <format dxfId="140">
      <pivotArea outline="0" collapsedLevelsAreSubtotals="1" fieldPosition="0"/>
    </format>
    <format dxfId="139">
      <pivotArea type="origin" dataOnly="0" labelOnly="1" outline="0" fieldPosition="0"/>
    </format>
    <format dxfId="138">
      <pivotArea field="4" type="button" dataOnly="0" labelOnly="1" outline="0" axis="axisPage" fieldPosition="0"/>
    </format>
    <format dxfId="137">
      <pivotArea type="topRight" dataOnly="0" labelOnly="1" outline="0" fieldPosition="0"/>
    </format>
    <format dxfId="136">
      <pivotArea field="1" type="button" dataOnly="0" labelOnly="1" outline="0" axis="axisRow" fieldPosition="0"/>
    </format>
    <format dxfId="135">
      <pivotArea dataOnly="0" labelOnly="1" fieldPosition="0">
        <references count="1">
          <reference field="1" count="0"/>
        </references>
      </pivotArea>
    </format>
    <format dxfId="134">
      <pivotArea dataOnly="0" labelOnly="1" grandRow="1" outline="0" fieldPosition="0"/>
    </format>
    <format dxfId="133">
      <pivotArea dataOnly="0" labelOnly="1" grandCol="1" outline="0" fieldPosition="0"/>
    </format>
    <format dxfId="132">
      <pivotArea type="all" dataOnly="0" outline="0" fieldPosition="0"/>
    </format>
    <format dxfId="131">
      <pivotArea outline="0" collapsedLevelsAreSubtotals="1" fieldPosition="0"/>
    </format>
    <format dxfId="130">
      <pivotArea type="origin" dataOnly="0" labelOnly="1" outline="0" fieldPosition="0"/>
    </format>
    <format dxfId="129">
      <pivotArea field="4" type="button" dataOnly="0" labelOnly="1" outline="0" axis="axisPage" fieldPosition="0"/>
    </format>
    <format dxfId="128">
      <pivotArea type="topRight" dataOnly="0" labelOnly="1" outline="0" fieldPosition="0"/>
    </format>
    <format dxfId="127">
      <pivotArea field="1" type="button" dataOnly="0" labelOnly="1" outline="0" axis="axisRow" fieldPosition="0"/>
    </format>
    <format dxfId="126">
      <pivotArea dataOnly="0" labelOnly="1" fieldPosition="0">
        <references count="1">
          <reference field="1" count="0"/>
        </references>
      </pivotArea>
    </format>
    <format dxfId="125">
      <pivotArea dataOnly="0" labelOnly="1" grandRow="1" outline="0" fieldPosition="0"/>
    </format>
    <format dxfId="124">
      <pivotArea dataOnly="0" labelOnly="1" grandCol="1" outline="0" fieldPosition="0"/>
    </format>
    <format dxfId="123">
      <pivotArea outline="0" fieldPosition="0">
        <references count="1">
          <reference field="4294967294" count="1">
            <x v="0"/>
          </reference>
        </references>
      </pivotArea>
    </format>
    <format dxfId="122">
      <pivotArea outline="0" collapsedLevelsAreSubtotals="1" fieldPosition="0"/>
    </format>
    <format dxfId="121">
      <pivotArea type="all" dataOnly="0" outline="0" fieldPosition="0"/>
    </format>
    <format dxfId="120">
      <pivotArea outline="0" collapsedLevelsAreSubtotals="1" fieldPosition="0"/>
    </format>
    <format dxfId="119">
      <pivotArea type="origin" dataOnly="0" labelOnly="1" outline="0" fieldPosition="0"/>
    </format>
    <format dxfId="118">
      <pivotArea field="12" type="button" dataOnly="0" labelOnly="1" outline="0" axis="axisCol" fieldPosition="0"/>
    </format>
    <format dxfId="117">
      <pivotArea type="topRight" dataOnly="0" labelOnly="1" outline="0" fieldPosition="0"/>
    </format>
    <format dxfId="116">
      <pivotArea field="1" type="button" dataOnly="0" labelOnly="1" outline="0" axis="axisRow" fieldPosition="0"/>
    </format>
    <format dxfId="115">
      <pivotArea dataOnly="0" labelOnly="1" fieldPosition="0">
        <references count="1">
          <reference field="1" count="0"/>
        </references>
      </pivotArea>
    </format>
    <format dxfId="114">
      <pivotArea dataOnly="0" labelOnly="1" grandRow="1" outline="0" fieldPosition="0"/>
    </format>
    <format dxfId="113">
      <pivotArea dataOnly="0" labelOnly="1" fieldPosition="0">
        <references count="1">
          <reference field="12" count="0"/>
        </references>
      </pivotArea>
    </format>
    <format dxfId="112">
      <pivotArea dataOnly="0" labelOnly="1" grandCol="1" outline="0" fieldPosition="0"/>
    </format>
    <format dxfId="111">
      <pivotArea type="all" dataOnly="0" outline="0" fieldPosition="0"/>
    </format>
    <format dxfId="110">
      <pivotArea outline="0" collapsedLevelsAreSubtotals="1" fieldPosition="0"/>
    </format>
    <format dxfId="109">
      <pivotArea type="origin" dataOnly="0" labelOnly="1" outline="0" fieldPosition="0"/>
    </format>
    <format dxfId="108">
      <pivotArea field="12" type="button" dataOnly="0" labelOnly="1" outline="0" axis="axisCol" fieldPosition="0"/>
    </format>
    <format dxfId="107">
      <pivotArea type="topRight" dataOnly="0" labelOnly="1" outline="0" fieldPosition="0"/>
    </format>
    <format dxfId="106">
      <pivotArea field="1" type="button" dataOnly="0" labelOnly="1" outline="0" axis="axisRow" fieldPosition="0"/>
    </format>
    <format dxfId="105">
      <pivotArea dataOnly="0" labelOnly="1" fieldPosition="0">
        <references count="1">
          <reference field="1" count="0"/>
        </references>
      </pivotArea>
    </format>
    <format dxfId="104">
      <pivotArea dataOnly="0" labelOnly="1" grandRow="1" outline="0" fieldPosition="0"/>
    </format>
    <format dxfId="103">
      <pivotArea dataOnly="0" labelOnly="1" fieldPosition="0">
        <references count="1">
          <reference field="12" count="0"/>
        </references>
      </pivotArea>
    </format>
    <format dxfId="102">
      <pivotArea dataOnly="0" labelOnly="1" grandCol="1" outline="0" fieldPosition="0"/>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81F7D6A-3563-4190-A13F-FDEFDB0963C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B39:F47" firstHeaderRow="1" firstDataRow="2" firstDataCol="1"/>
  <pivotFields count="36">
    <pivotField showAll="0"/>
    <pivotField axis="axisCol" showAll="0" sortType="ascending">
      <items count="4">
        <item x="0"/>
        <item x="2"/>
        <item x="1"/>
        <item t="default"/>
      </items>
    </pivotField>
    <pivotField showAll="0"/>
    <pivotField showAll="0">
      <items count="3">
        <item x="0"/>
        <item x="1"/>
        <item t="default"/>
      </items>
    </pivotField>
    <pivotField showAll="0">
      <items count="3">
        <item x="0"/>
        <item x="1"/>
        <item t="default"/>
      </items>
    </pivotField>
    <pivotField axis="axisRow" showAll="0">
      <items count="7">
        <item x="1"/>
        <item x="5"/>
        <item x="4"/>
        <item x="0"/>
        <item x="2"/>
        <item x="3"/>
        <item t="default"/>
      </items>
    </pivotField>
    <pivotField numFmtId="44" showAll="0"/>
    <pivotField numFmtId="1" showAll="0"/>
    <pivotField numFmtId="44" showAll="0"/>
    <pivotField dataField="1" numFmtId="44" showAll="0">
      <items count="991">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t="default"/>
      </items>
    </pivotField>
    <pivotField numFmtId="15"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167" showAll="0"/>
    <pivotField showAll="0">
      <items count="4">
        <item x="1"/>
        <item x="2"/>
        <item x="0"/>
        <item t="default"/>
      </items>
    </pivotField>
    <pivotField numFmtId="44" showAll="0"/>
    <pivotField numFmtId="10" showAll="0"/>
    <pivotField numFmtId="44" showAll="0"/>
    <pivotField numFmtId="2" showAll="0"/>
    <pivotField numFmtId="44" showAll="0"/>
    <pivotField numFmtId="16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71"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5"/>
  </rowFields>
  <rowItems count="7">
    <i>
      <x/>
    </i>
    <i>
      <x v="1"/>
    </i>
    <i>
      <x v="2"/>
    </i>
    <i>
      <x v="3"/>
    </i>
    <i>
      <x v="4"/>
    </i>
    <i>
      <x v="5"/>
    </i>
    <i t="grand">
      <x/>
    </i>
  </rowItems>
  <colFields count="1">
    <field x="1"/>
  </colFields>
  <colItems count="4">
    <i>
      <x/>
    </i>
    <i>
      <x v="1"/>
    </i>
    <i>
      <x v="2"/>
    </i>
    <i t="grand">
      <x/>
    </i>
  </colItems>
  <dataFields count="1">
    <dataField name="Sum of Total" fld="9" showDataAs="percentOfCol" baseField="0" baseItem="0" numFmtId="9"/>
  </dataFields>
  <formats count="39">
    <format dxfId="181">
      <pivotArea outline="0" collapsedLevelsAreSubtotals="1" fieldPosition="0"/>
    </format>
    <format dxfId="180">
      <pivotArea type="all" dataOnly="0" outline="0" fieldPosition="0"/>
    </format>
    <format dxfId="179">
      <pivotArea outline="0" collapsedLevelsAreSubtotals="1" fieldPosition="0"/>
    </format>
    <format dxfId="178">
      <pivotArea type="origin" dataOnly="0" labelOnly="1" outline="0" fieldPosition="0"/>
    </format>
    <format dxfId="177">
      <pivotArea field="4" type="button" dataOnly="0" labelOnly="1" outline="0"/>
    </format>
    <format dxfId="176">
      <pivotArea type="topRight" dataOnly="0" labelOnly="1" outline="0" fieldPosition="0"/>
    </format>
    <format dxfId="175">
      <pivotArea field="1" type="button" dataOnly="0" labelOnly="1" outline="0" axis="axisCol" fieldPosition="0"/>
    </format>
    <format dxfId="174">
      <pivotArea dataOnly="0" labelOnly="1" grandRow="1" outline="0" fieldPosition="0"/>
    </format>
    <format dxfId="173">
      <pivotArea dataOnly="0" labelOnly="1" grandCol="1" outline="0" fieldPosition="0"/>
    </format>
    <format dxfId="172">
      <pivotArea type="all" dataOnly="0" outline="0" fieldPosition="0"/>
    </format>
    <format dxfId="171">
      <pivotArea outline="0" collapsedLevelsAreSubtotals="1" fieldPosition="0"/>
    </format>
    <format dxfId="170">
      <pivotArea type="origin" dataOnly="0" labelOnly="1" outline="0" fieldPosition="0"/>
    </format>
    <format dxfId="169">
      <pivotArea field="4" type="button" dataOnly="0" labelOnly="1" outline="0"/>
    </format>
    <format dxfId="168">
      <pivotArea type="topRight" dataOnly="0" labelOnly="1" outline="0" fieldPosition="0"/>
    </format>
    <format dxfId="167">
      <pivotArea field="1" type="button" dataOnly="0" labelOnly="1" outline="0" axis="axisCol" fieldPosition="0"/>
    </format>
    <format dxfId="166">
      <pivotArea dataOnly="0" labelOnly="1" grandRow="1" outline="0" fieldPosition="0"/>
    </format>
    <format dxfId="165">
      <pivotArea dataOnly="0" labelOnly="1" grandCol="1" outline="0" fieldPosition="0"/>
    </format>
    <format dxfId="164">
      <pivotArea outline="0" fieldPosition="0">
        <references count="1">
          <reference field="4294967294" count="1">
            <x v="0"/>
          </reference>
        </references>
      </pivotArea>
    </format>
    <format dxfId="163">
      <pivotArea outline="0" collapsedLevelsAreSubtotals="1" fieldPosition="0"/>
    </format>
    <format dxfId="162">
      <pivotArea type="all" dataOnly="0" outline="0" fieldPosition="0"/>
    </format>
    <format dxfId="161">
      <pivotArea outline="0" collapsedLevelsAreSubtotals="1" fieldPosition="0"/>
    </format>
    <format dxfId="160">
      <pivotArea type="origin" dataOnly="0" labelOnly="1" outline="0" fieldPosition="0"/>
    </format>
    <format dxfId="159">
      <pivotArea field="1" type="button" dataOnly="0" labelOnly="1" outline="0" axis="axisCol" fieldPosition="0"/>
    </format>
    <format dxfId="158">
      <pivotArea type="topRight" dataOnly="0" labelOnly="1" outline="0" fieldPosition="0"/>
    </format>
    <format dxfId="157">
      <pivotArea field="5" type="button" dataOnly="0" labelOnly="1" outline="0" axis="axisRow" fieldPosition="0"/>
    </format>
    <format dxfId="156">
      <pivotArea dataOnly="0" labelOnly="1" fieldPosition="0">
        <references count="1">
          <reference field="5" count="0"/>
        </references>
      </pivotArea>
    </format>
    <format dxfId="155">
      <pivotArea dataOnly="0" labelOnly="1" grandRow="1" outline="0" fieldPosition="0"/>
    </format>
    <format dxfId="154">
      <pivotArea dataOnly="0" labelOnly="1" fieldPosition="0">
        <references count="1">
          <reference field="1" count="0"/>
        </references>
      </pivotArea>
    </format>
    <format dxfId="153">
      <pivotArea dataOnly="0" labelOnly="1" grandCol="1" outline="0" fieldPosition="0"/>
    </format>
    <format dxfId="152">
      <pivotArea type="all" dataOnly="0" outline="0" fieldPosition="0"/>
    </format>
    <format dxfId="151">
      <pivotArea outline="0" collapsedLevelsAreSubtotals="1" fieldPosition="0"/>
    </format>
    <format dxfId="150">
      <pivotArea type="origin" dataOnly="0" labelOnly="1" outline="0" fieldPosition="0"/>
    </format>
    <format dxfId="149">
      <pivotArea field="1" type="button" dataOnly="0" labelOnly="1" outline="0" axis="axisCol" fieldPosition="0"/>
    </format>
    <format dxfId="148">
      <pivotArea type="topRight" dataOnly="0" labelOnly="1" outline="0" fieldPosition="0"/>
    </format>
    <format dxfId="147">
      <pivotArea field="5" type="button" dataOnly="0" labelOnly="1" outline="0" axis="axisRow" fieldPosition="0"/>
    </format>
    <format dxfId="146">
      <pivotArea dataOnly="0" labelOnly="1" fieldPosition="0">
        <references count="1">
          <reference field="5" count="0"/>
        </references>
      </pivotArea>
    </format>
    <format dxfId="145">
      <pivotArea dataOnly="0" labelOnly="1" grandRow="1" outline="0" fieldPosition="0"/>
    </format>
    <format dxfId="144">
      <pivotArea dataOnly="0" labelOnly="1" fieldPosition="0">
        <references count="1">
          <reference field="1" count="0"/>
        </references>
      </pivotArea>
    </format>
    <format dxfId="143">
      <pivotArea dataOnly="0" labelOnly="1" grandCol="1" outline="0" fieldPosition="0"/>
    </format>
  </formats>
  <chartFormats count="63">
    <chartFormat chart="20" format="0" series="1">
      <pivotArea type="data" outline="0" fieldPosition="0">
        <references count="2">
          <reference field="4294967294" count="1" selected="0">
            <x v="0"/>
          </reference>
          <reference field="1" count="1" selected="0">
            <x v="0"/>
          </reference>
        </references>
      </pivotArea>
    </chartFormat>
    <chartFormat chart="20" format="1" series="1">
      <pivotArea type="data" outline="0" fieldPosition="0">
        <references count="2">
          <reference field="4294967294" count="1" selected="0">
            <x v="0"/>
          </reference>
          <reference field="1" count="1" selected="0">
            <x v="1"/>
          </reference>
        </references>
      </pivotArea>
    </chartFormat>
    <chartFormat chart="20" format="2" series="1">
      <pivotArea type="data" outline="0" fieldPosition="0">
        <references count="2">
          <reference field="4294967294" count="1" selected="0">
            <x v="0"/>
          </reference>
          <reference field="1" count="1" selected="0">
            <x v="2"/>
          </reference>
        </references>
      </pivotArea>
    </chartFormat>
    <chartFormat chart="20" format="3">
      <pivotArea type="data" outline="0" fieldPosition="0">
        <references count="3">
          <reference field="4294967294" count="1" selected="0">
            <x v="0"/>
          </reference>
          <reference field="1" count="1" selected="0">
            <x v="0"/>
          </reference>
          <reference field="5" count="1" selected="0">
            <x v="2"/>
          </reference>
        </references>
      </pivotArea>
    </chartFormat>
    <chartFormat chart="20" format="4">
      <pivotArea type="data" outline="0" fieldPosition="0">
        <references count="3">
          <reference field="4294967294" count="1" selected="0">
            <x v="0"/>
          </reference>
          <reference field="1" count="1" selected="0">
            <x v="0"/>
          </reference>
          <reference field="5" count="1" selected="0">
            <x v="0"/>
          </reference>
        </references>
      </pivotArea>
    </chartFormat>
    <chartFormat chart="20" format="5">
      <pivotArea type="data" outline="0" fieldPosition="0">
        <references count="3">
          <reference field="4294967294" count="1" selected="0">
            <x v="0"/>
          </reference>
          <reference field="1" count="1" selected="0">
            <x v="0"/>
          </reference>
          <reference field="5" count="1" selected="0">
            <x v="1"/>
          </reference>
        </references>
      </pivotArea>
    </chartFormat>
    <chartFormat chart="20" format="6">
      <pivotArea type="data" outline="0" fieldPosition="0">
        <references count="3">
          <reference field="4294967294" count="1" selected="0">
            <x v="0"/>
          </reference>
          <reference field="1" count="1" selected="0">
            <x v="0"/>
          </reference>
          <reference field="5" count="1" selected="0">
            <x v="3"/>
          </reference>
        </references>
      </pivotArea>
    </chartFormat>
    <chartFormat chart="20" format="7">
      <pivotArea type="data" outline="0" fieldPosition="0">
        <references count="3">
          <reference field="4294967294" count="1" selected="0">
            <x v="0"/>
          </reference>
          <reference field="1" count="1" selected="0">
            <x v="0"/>
          </reference>
          <reference field="5" count="1" selected="0">
            <x v="4"/>
          </reference>
        </references>
      </pivotArea>
    </chartFormat>
    <chartFormat chart="20" format="8">
      <pivotArea type="data" outline="0" fieldPosition="0">
        <references count="3">
          <reference field="4294967294" count="1" selected="0">
            <x v="0"/>
          </reference>
          <reference field="1" count="1" selected="0">
            <x v="0"/>
          </reference>
          <reference field="5" count="1" selected="0">
            <x v="5"/>
          </reference>
        </references>
      </pivotArea>
    </chartFormat>
    <chartFormat chart="20" format="9">
      <pivotArea type="data" outline="0" fieldPosition="0">
        <references count="3">
          <reference field="4294967294" count="1" selected="0">
            <x v="0"/>
          </reference>
          <reference field="1" count="1" selected="0">
            <x v="1"/>
          </reference>
          <reference field="5" count="1" selected="0">
            <x v="0"/>
          </reference>
        </references>
      </pivotArea>
    </chartFormat>
    <chartFormat chart="20" format="10">
      <pivotArea type="data" outline="0" fieldPosition="0">
        <references count="3">
          <reference field="4294967294" count="1" selected="0">
            <x v="0"/>
          </reference>
          <reference field="1" count="1" selected="0">
            <x v="1"/>
          </reference>
          <reference field="5" count="1" selected="0">
            <x v="1"/>
          </reference>
        </references>
      </pivotArea>
    </chartFormat>
    <chartFormat chart="20" format="11">
      <pivotArea type="data" outline="0" fieldPosition="0">
        <references count="3">
          <reference field="4294967294" count="1" selected="0">
            <x v="0"/>
          </reference>
          <reference field="1" count="1" selected="0">
            <x v="1"/>
          </reference>
          <reference field="5" count="1" selected="0">
            <x v="2"/>
          </reference>
        </references>
      </pivotArea>
    </chartFormat>
    <chartFormat chart="20" format="12">
      <pivotArea type="data" outline="0" fieldPosition="0">
        <references count="3">
          <reference field="4294967294" count="1" selected="0">
            <x v="0"/>
          </reference>
          <reference field="1" count="1" selected="0">
            <x v="1"/>
          </reference>
          <reference field="5" count="1" selected="0">
            <x v="3"/>
          </reference>
        </references>
      </pivotArea>
    </chartFormat>
    <chartFormat chart="20" format="13">
      <pivotArea type="data" outline="0" fieldPosition="0">
        <references count="3">
          <reference field="4294967294" count="1" selected="0">
            <x v="0"/>
          </reference>
          <reference field="1" count="1" selected="0">
            <x v="1"/>
          </reference>
          <reference field="5" count="1" selected="0">
            <x v="4"/>
          </reference>
        </references>
      </pivotArea>
    </chartFormat>
    <chartFormat chart="20" format="14">
      <pivotArea type="data" outline="0" fieldPosition="0">
        <references count="3">
          <reference field="4294967294" count="1" selected="0">
            <x v="0"/>
          </reference>
          <reference field="1" count="1" selected="0">
            <x v="1"/>
          </reference>
          <reference field="5" count="1" selected="0">
            <x v="5"/>
          </reference>
        </references>
      </pivotArea>
    </chartFormat>
    <chartFormat chart="20" format="15">
      <pivotArea type="data" outline="0" fieldPosition="0">
        <references count="3">
          <reference field="4294967294" count="1" selected="0">
            <x v="0"/>
          </reference>
          <reference field="1" count="1" selected="0">
            <x v="2"/>
          </reference>
          <reference field="5" count="1" selected="0">
            <x v="0"/>
          </reference>
        </references>
      </pivotArea>
    </chartFormat>
    <chartFormat chart="20" format="16">
      <pivotArea type="data" outline="0" fieldPosition="0">
        <references count="3">
          <reference field="4294967294" count="1" selected="0">
            <x v="0"/>
          </reference>
          <reference field="1" count="1" selected="0">
            <x v="2"/>
          </reference>
          <reference field="5" count="1" selected="0">
            <x v="1"/>
          </reference>
        </references>
      </pivotArea>
    </chartFormat>
    <chartFormat chart="20" format="17">
      <pivotArea type="data" outline="0" fieldPosition="0">
        <references count="3">
          <reference field="4294967294" count="1" selected="0">
            <x v="0"/>
          </reference>
          <reference field="1" count="1" selected="0">
            <x v="2"/>
          </reference>
          <reference field="5" count="1" selected="0">
            <x v="2"/>
          </reference>
        </references>
      </pivotArea>
    </chartFormat>
    <chartFormat chart="20" format="18">
      <pivotArea type="data" outline="0" fieldPosition="0">
        <references count="3">
          <reference field="4294967294" count="1" selected="0">
            <x v="0"/>
          </reference>
          <reference field="1" count="1" selected="0">
            <x v="2"/>
          </reference>
          <reference field="5" count="1" selected="0">
            <x v="3"/>
          </reference>
        </references>
      </pivotArea>
    </chartFormat>
    <chartFormat chart="20" format="19">
      <pivotArea type="data" outline="0" fieldPosition="0">
        <references count="3">
          <reference field="4294967294" count="1" selected="0">
            <x v="0"/>
          </reference>
          <reference field="1" count="1" selected="0">
            <x v="2"/>
          </reference>
          <reference field="5" count="1" selected="0">
            <x v="4"/>
          </reference>
        </references>
      </pivotArea>
    </chartFormat>
    <chartFormat chart="20" format="20">
      <pivotArea type="data" outline="0" fieldPosition="0">
        <references count="3">
          <reference field="4294967294" count="1" selected="0">
            <x v="0"/>
          </reference>
          <reference field="1" count="1" selected="0">
            <x v="2"/>
          </reference>
          <reference field="5" count="1" selected="0">
            <x v="5"/>
          </reference>
        </references>
      </pivotArea>
    </chartFormat>
    <chartFormat chart="27" format="21" series="1">
      <pivotArea type="data" outline="0" fieldPosition="0">
        <references count="2">
          <reference field="4294967294" count="1" selected="0">
            <x v="0"/>
          </reference>
          <reference field="1" count="1" selected="0">
            <x v="0"/>
          </reference>
        </references>
      </pivotArea>
    </chartFormat>
    <chartFormat chart="27" format="22">
      <pivotArea type="data" outline="0" fieldPosition="0">
        <references count="3">
          <reference field="4294967294" count="1" selected="0">
            <x v="0"/>
          </reference>
          <reference field="1" count="1" selected="0">
            <x v="0"/>
          </reference>
          <reference field="5" count="1" selected="0">
            <x v="0"/>
          </reference>
        </references>
      </pivotArea>
    </chartFormat>
    <chartFormat chart="27" format="23">
      <pivotArea type="data" outline="0" fieldPosition="0">
        <references count="3">
          <reference field="4294967294" count="1" selected="0">
            <x v="0"/>
          </reference>
          <reference field="1" count="1" selected="0">
            <x v="0"/>
          </reference>
          <reference field="5" count="1" selected="0">
            <x v="1"/>
          </reference>
        </references>
      </pivotArea>
    </chartFormat>
    <chartFormat chart="27" format="24">
      <pivotArea type="data" outline="0" fieldPosition="0">
        <references count="3">
          <reference field="4294967294" count="1" selected="0">
            <x v="0"/>
          </reference>
          <reference field="1" count="1" selected="0">
            <x v="0"/>
          </reference>
          <reference field="5" count="1" selected="0">
            <x v="2"/>
          </reference>
        </references>
      </pivotArea>
    </chartFormat>
    <chartFormat chart="27" format="25">
      <pivotArea type="data" outline="0" fieldPosition="0">
        <references count="3">
          <reference field="4294967294" count="1" selected="0">
            <x v="0"/>
          </reference>
          <reference field="1" count="1" selected="0">
            <x v="0"/>
          </reference>
          <reference field="5" count="1" selected="0">
            <x v="3"/>
          </reference>
        </references>
      </pivotArea>
    </chartFormat>
    <chartFormat chart="27" format="26">
      <pivotArea type="data" outline="0" fieldPosition="0">
        <references count="3">
          <reference field="4294967294" count="1" selected="0">
            <x v="0"/>
          </reference>
          <reference field="1" count="1" selected="0">
            <x v="0"/>
          </reference>
          <reference field="5" count="1" selected="0">
            <x v="4"/>
          </reference>
        </references>
      </pivotArea>
    </chartFormat>
    <chartFormat chart="27" format="27">
      <pivotArea type="data" outline="0" fieldPosition="0">
        <references count="3">
          <reference field="4294967294" count="1" selected="0">
            <x v="0"/>
          </reference>
          <reference field="1" count="1" selected="0">
            <x v="0"/>
          </reference>
          <reference field="5" count="1" selected="0">
            <x v="5"/>
          </reference>
        </references>
      </pivotArea>
    </chartFormat>
    <chartFormat chart="27" format="28" series="1">
      <pivotArea type="data" outline="0" fieldPosition="0">
        <references count="2">
          <reference field="4294967294" count="1" selected="0">
            <x v="0"/>
          </reference>
          <reference field="1" count="1" selected="0">
            <x v="1"/>
          </reference>
        </references>
      </pivotArea>
    </chartFormat>
    <chartFormat chart="27" format="29">
      <pivotArea type="data" outline="0" fieldPosition="0">
        <references count="3">
          <reference field="4294967294" count="1" selected="0">
            <x v="0"/>
          </reference>
          <reference field="1" count="1" selected="0">
            <x v="1"/>
          </reference>
          <reference field="5" count="1" selected="0">
            <x v="0"/>
          </reference>
        </references>
      </pivotArea>
    </chartFormat>
    <chartFormat chart="27" format="30">
      <pivotArea type="data" outline="0" fieldPosition="0">
        <references count="3">
          <reference field="4294967294" count="1" selected="0">
            <x v="0"/>
          </reference>
          <reference field="1" count="1" selected="0">
            <x v="1"/>
          </reference>
          <reference field="5" count="1" selected="0">
            <x v="1"/>
          </reference>
        </references>
      </pivotArea>
    </chartFormat>
    <chartFormat chart="27" format="31">
      <pivotArea type="data" outline="0" fieldPosition="0">
        <references count="3">
          <reference field="4294967294" count="1" selected="0">
            <x v="0"/>
          </reference>
          <reference field="1" count="1" selected="0">
            <x v="1"/>
          </reference>
          <reference field="5" count="1" selected="0">
            <x v="2"/>
          </reference>
        </references>
      </pivotArea>
    </chartFormat>
    <chartFormat chart="27" format="32">
      <pivotArea type="data" outline="0" fieldPosition="0">
        <references count="3">
          <reference field="4294967294" count="1" selected="0">
            <x v="0"/>
          </reference>
          <reference field="1" count="1" selected="0">
            <x v="1"/>
          </reference>
          <reference field="5" count="1" selected="0">
            <x v="3"/>
          </reference>
        </references>
      </pivotArea>
    </chartFormat>
    <chartFormat chart="27" format="33">
      <pivotArea type="data" outline="0" fieldPosition="0">
        <references count="3">
          <reference field="4294967294" count="1" selected="0">
            <x v="0"/>
          </reference>
          <reference field="1" count="1" selected="0">
            <x v="1"/>
          </reference>
          <reference field="5" count="1" selected="0">
            <x v="4"/>
          </reference>
        </references>
      </pivotArea>
    </chartFormat>
    <chartFormat chart="27" format="34">
      <pivotArea type="data" outline="0" fieldPosition="0">
        <references count="3">
          <reference field="4294967294" count="1" selected="0">
            <x v="0"/>
          </reference>
          <reference field="1" count="1" selected="0">
            <x v="1"/>
          </reference>
          <reference field="5" count="1" selected="0">
            <x v="5"/>
          </reference>
        </references>
      </pivotArea>
    </chartFormat>
    <chartFormat chart="27" format="35" series="1">
      <pivotArea type="data" outline="0" fieldPosition="0">
        <references count="2">
          <reference field="4294967294" count="1" selected="0">
            <x v="0"/>
          </reference>
          <reference field="1" count="1" selected="0">
            <x v="2"/>
          </reference>
        </references>
      </pivotArea>
    </chartFormat>
    <chartFormat chart="27" format="36">
      <pivotArea type="data" outline="0" fieldPosition="0">
        <references count="3">
          <reference field="4294967294" count="1" selected="0">
            <x v="0"/>
          </reference>
          <reference field="1" count="1" selected="0">
            <x v="2"/>
          </reference>
          <reference field="5" count="1" selected="0">
            <x v="0"/>
          </reference>
        </references>
      </pivotArea>
    </chartFormat>
    <chartFormat chart="27" format="37">
      <pivotArea type="data" outline="0" fieldPosition="0">
        <references count="3">
          <reference field="4294967294" count="1" selected="0">
            <x v="0"/>
          </reference>
          <reference field="1" count="1" selected="0">
            <x v="2"/>
          </reference>
          <reference field="5" count="1" selected="0">
            <x v="1"/>
          </reference>
        </references>
      </pivotArea>
    </chartFormat>
    <chartFormat chart="27" format="38">
      <pivotArea type="data" outline="0" fieldPosition="0">
        <references count="3">
          <reference field="4294967294" count="1" selected="0">
            <x v="0"/>
          </reference>
          <reference field="1" count="1" selected="0">
            <x v="2"/>
          </reference>
          <reference field="5" count="1" selected="0">
            <x v="2"/>
          </reference>
        </references>
      </pivotArea>
    </chartFormat>
    <chartFormat chart="27" format="39">
      <pivotArea type="data" outline="0" fieldPosition="0">
        <references count="3">
          <reference field="4294967294" count="1" selected="0">
            <x v="0"/>
          </reference>
          <reference field="1" count="1" selected="0">
            <x v="2"/>
          </reference>
          <reference field="5" count="1" selected="0">
            <x v="3"/>
          </reference>
        </references>
      </pivotArea>
    </chartFormat>
    <chartFormat chart="27" format="40">
      <pivotArea type="data" outline="0" fieldPosition="0">
        <references count="3">
          <reference field="4294967294" count="1" selected="0">
            <x v="0"/>
          </reference>
          <reference field="1" count="1" selected="0">
            <x v="2"/>
          </reference>
          <reference field="5" count="1" selected="0">
            <x v="4"/>
          </reference>
        </references>
      </pivotArea>
    </chartFormat>
    <chartFormat chart="27" format="41">
      <pivotArea type="data" outline="0" fieldPosition="0">
        <references count="3">
          <reference field="4294967294" count="1" selected="0">
            <x v="0"/>
          </reference>
          <reference field="1" count="1" selected="0">
            <x v="2"/>
          </reference>
          <reference field="5" count="1" selected="0">
            <x v="5"/>
          </reference>
        </references>
      </pivotArea>
    </chartFormat>
    <chartFormat chart="28" format="42" series="1">
      <pivotArea type="data" outline="0" fieldPosition="0">
        <references count="2">
          <reference field="4294967294" count="1" selected="0">
            <x v="0"/>
          </reference>
          <reference field="1" count="1" selected="0">
            <x v="0"/>
          </reference>
        </references>
      </pivotArea>
    </chartFormat>
    <chartFormat chart="28" format="43">
      <pivotArea type="data" outline="0" fieldPosition="0">
        <references count="3">
          <reference field="4294967294" count="1" selected="0">
            <x v="0"/>
          </reference>
          <reference field="1" count="1" selected="0">
            <x v="0"/>
          </reference>
          <reference field="5" count="1" selected="0">
            <x v="0"/>
          </reference>
        </references>
      </pivotArea>
    </chartFormat>
    <chartFormat chart="28" format="44">
      <pivotArea type="data" outline="0" fieldPosition="0">
        <references count="3">
          <reference field="4294967294" count="1" selected="0">
            <x v="0"/>
          </reference>
          <reference field="1" count="1" selected="0">
            <x v="0"/>
          </reference>
          <reference field="5" count="1" selected="0">
            <x v="1"/>
          </reference>
        </references>
      </pivotArea>
    </chartFormat>
    <chartFormat chart="28" format="45">
      <pivotArea type="data" outline="0" fieldPosition="0">
        <references count="3">
          <reference field="4294967294" count="1" selected="0">
            <x v="0"/>
          </reference>
          <reference field="1" count="1" selected="0">
            <x v="0"/>
          </reference>
          <reference field="5" count="1" selected="0">
            <x v="2"/>
          </reference>
        </references>
      </pivotArea>
    </chartFormat>
    <chartFormat chart="28" format="46">
      <pivotArea type="data" outline="0" fieldPosition="0">
        <references count="3">
          <reference field="4294967294" count="1" selected="0">
            <x v="0"/>
          </reference>
          <reference field="1" count="1" selected="0">
            <x v="0"/>
          </reference>
          <reference field="5" count="1" selected="0">
            <x v="3"/>
          </reference>
        </references>
      </pivotArea>
    </chartFormat>
    <chartFormat chart="28" format="47">
      <pivotArea type="data" outline="0" fieldPosition="0">
        <references count="3">
          <reference field="4294967294" count="1" selected="0">
            <x v="0"/>
          </reference>
          <reference field="1" count="1" selected="0">
            <x v="0"/>
          </reference>
          <reference field="5" count="1" selected="0">
            <x v="4"/>
          </reference>
        </references>
      </pivotArea>
    </chartFormat>
    <chartFormat chart="28" format="48">
      <pivotArea type="data" outline="0" fieldPosition="0">
        <references count="3">
          <reference field="4294967294" count="1" selected="0">
            <x v="0"/>
          </reference>
          <reference field="1" count="1" selected="0">
            <x v="0"/>
          </reference>
          <reference field="5" count="1" selected="0">
            <x v="5"/>
          </reference>
        </references>
      </pivotArea>
    </chartFormat>
    <chartFormat chart="28" format="49" series="1">
      <pivotArea type="data" outline="0" fieldPosition="0">
        <references count="2">
          <reference field="4294967294" count="1" selected="0">
            <x v="0"/>
          </reference>
          <reference field="1" count="1" selected="0">
            <x v="1"/>
          </reference>
        </references>
      </pivotArea>
    </chartFormat>
    <chartFormat chart="28" format="50">
      <pivotArea type="data" outline="0" fieldPosition="0">
        <references count="3">
          <reference field="4294967294" count="1" selected="0">
            <x v="0"/>
          </reference>
          <reference field="1" count="1" selected="0">
            <x v="1"/>
          </reference>
          <reference field="5" count="1" selected="0">
            <x v="0"/>
          </reference>
        </references>
      </pivotArea>
    </chartFormat>
    <chartFormat chart="28" format="51">
      <pivotArea type="data" outline="0" fieldPosition="0">
        <references count="3">
          <reference field="4294967294" count="1" selected="0">
            <x v="0"/>
          </reference>
          <reference field="1" count="1" selected="0">
            <x v="1"/>
          </reference>
          <reference field="5" count="1" selected="0">
            <x v="1"/>
          </reference>
        </references>
      </pivotArea>
    </chartFormat>
    <chartFormat chart="28" format="52">
      <pivotArea type="data" outline="0" fieldPosition="0">
        <references count="3">
          <reference field="4294967294" count="1" selected="0">
            <x v="0"/>
          </reference>
          <reference field="1" count="1" selected="0">
            <x v="1"/>
          </reference>
          <reference field="5" count="1" selected="0">
            <x v="2"/>
          </reference>
        </references>
      </pivotArea>
    </chartFormat>
    <chartFormat chart="28" format="53">
      <pivotArea type="data" outline="0" fieldPosition="0">
        <references count="3">
          <reference field="4294967294" count="1" selected="0">
            <x v="0"/>
          </reference>
          <reference field="1" count="1" selected="0">
            <x v="1"/>
          </reference>
          <reference field="5" count="1" selected="0">
            <x v="3"/>
          </reference>
        </references>
      </pivotArea>
    </chartFormat>
    <chartFormat chart="28" format="54">
      <pivotArea type="data" outline="0" fieldPosition="0">
        <references count="3">
          <reference field="4294967294" count="1" selected="0">
            <x v="0"/>
          </reference>
          <reference field="1" count="1" selected="0">
            <x v="1"/>
          </reference>
          <reference field="5" count="1" selected="0">
            <x v="4"/>
          </reference>
        </references>
      </pivotArea>
    </chartFormat>
    <chartFormat chart="28" format="55">
      <pivotArea type="data" outline="0" fieldPosition="0">
        <references count="3">
          <reference field="4294967294" count="1" selected="0">
            <x v="0"/>
          </reference>
          <reference field="1" count="1" selected="0">
            <x v="1"/>
          </reference>
          <reference field="5" count="1" selected="0">
            <x v="5"/>
          </reference>
        </references>
      </pivotArea>
    </chartFormat>
    <chartFormat chart="28" format="56" series="1">
      <pivotArea type="data" outline="0" fieldPosition="0">
        <references count="2">
          <reference field="4294967294" count="1" selected="0">
            <x v="0"/>
          </reference>
          <reference field="1" count="1" selected="0">
            <x v="2"/>
          </reference>
        </references>
      </pivotArea>
    </chartFormat>
    <chartFormat chart="28" format="57">
      <pivotArea type="data" outline="0" fieldPosition="0">
        <references count="3">
          <reference field="4294967294" count="1" selected="0">
            <x v="0"/>
          </reference>
          <reference field="1" count="1" selected="0">
            <x v="2"/>
          </reference>
          <reference field="5" count="1" selected="0">
            <x v="0"/>
          </reference>
        </references>
      </pivotArea>
    </chartFormat>
    <chartFormat chart="28" format="58">
      <pivotArea type="data" outline="0" fieldPosition="0">
        <references count="3">
          <reference field="4294967294" count="1" selected="0">
            <x v="0"/>
          </reference>
          <reference field="1" count="1" selected="0">
            <x v="2"/>
          </reference>
          <reference field="5" count="1" selected="0">
            <x v="1"/>
          </reference>
        </references>
      </pivotArea>
    </chartFormat>
    <chartFormat chart="28" format="59">
      <pivotArea type="data" outline="0" fieldPosition="0">
        <references count="3">
          <reference field="4294967294" count="1" selected="0">
            <x v="0"/>
          </reference>
          <reference field="1" count="1" selected="0">
            <x v="2"/>
          </reference>
          <reference field="5" count="1" selected="0">
            <x v="2"/>
          </reference>
        </references>
      </pivotArea>
    </chartFormat>
    <chartFormat chart="28" format="60">
      <pivotArea type="data" outline="0" fieldPosition="0">
        <references count="3">
          <reference field="4294967294" count="1" selected="0">
            <x v="0"/>
          </reference>
          <reference field="1" count="1" selected="0">
            <x v="2"/>
          </reference>
          <reference field="5" count="1" selected="0">
            <x v="3"/>
          </reference>
        </references>
      </pivotArea>
    </chartFormat>
    <chartFormat chart="28" format="61">
      <pivotArea type="data" outline="0" fieldPosition="0">
        <references count="3">
          <reference field="4294967294" count="1" selected="0">
            <x v="0"/>
          </reference>
          <reference field="1" count="1" selected="0">
            <x v="2"/>
          </reference>
          <reference field="5" count="1" selected="0">
            <x v="4"/>
          </reference>
        </references>
      </pivotArea>
    </chartFormat>
    <chartFormat chart="28" format="62">
      <pivotArea type="data" outline="0" fieldPosition="0">
        <references count="3">
          <reference field="4294967294" count="1" selected="0">
            <x v="0"/>
          </reference>
          <reference field="1" count="1" selected="0">
            <x v="2"/>
          </reference>
          <reference field="5" count="1" selected="0">
            <x v="5"/>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A772EBD-A0E1-4E61-AB04-A3A7F1CDCBB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0">
  <location ref="B52:I57" firstHeaderRow="1" firstDataRow="2" firstDataCol="1" rowPageCount="1" colPageCount="1"/>
  <pivotFields count="36">
    <pivotField showAll="0"/>
    <pivotField axis="axisRow" showAll="0">
      <items count="4">
        <item x="0"/>
        <item x="2"/>
        <item x="1"/>
        <item t="default"/>
      </items>
    </pivotField>
    <pivotField showAll="0"/>
    <pivotField showAll="0">
      <items count="3">
        <item x="0"/>
        <item x="1"/>
        <item t="default"/>
      </items>
    </pivotField>
    <pivotField axis="axisPage" showAll="0">
      <items count="3">
        <item x="0"/>
        <item x="1"/>
        <item t="default"/>
      </items>
    </pivotField>
    <pivotField axis="axisCol" showAll="0">
      <items count="7">
        <item x="1"/>
        <item x="5"/>
        <item x="4"/>
        <item x="0"/>
        <item x="2"/>
        <item x="3"/>
        <item t="default"/>
      </items>
    </pivotField>
    <pivotField numFmtId="44" showAll="0"/>
    <pivotField numFmtId="1" showAll="0"/>
    <pivotField numFmtId="44" showAll="0"/>
    <pivotField dataField="1" numFmtId="44" showAll="0"/>
    <pivotField numFmtId="15"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167" showAll="0"/>
    <pivotField showAll="0">
      <items count="4">
        <item x="1"/>
        <item x="2"/>
        <item x="0"/>
        <item t="default"/>
      </items>
    </pivotField>
    <pivotField numFmtId="44" showAll="0"/>
    <pivotField numFmtId="10" showAll="0"/>
    <pivotField numFmtId="44" showAll="0"/>
    <pivotField numFmtId="2" showAll="0"/>
    <pivotField numFmtId="44" showAll="0"/>
    <pivotField numFmtId="16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71"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4">
    <i>
      <x/>
    </i>
    <i>
      <x v="1"/>
    </i>
    <i>
      <x v="2"/>
    </i>
    <i t="grand">
      <x/>
    </i>
  </rowItems>
  <colFields count="1">
    <field x="5"/>
  </colFields>
  <colItems count="7">
    <i>
      <x/>
    </i>
    <i>
      <x v="1"/>
    </i>
    <i>
      <x v="2"/>
    </i>
    <i>
      <x v="3"/>
    </i>
    <i>
      <x v="4"/>
    </i>
    <i>
      <x v="5"/>
    </i>
    <i t="grand">
      <x/>
    </i>
  </colItems>
  <pageFields count="1">
    <pageField fld="4" hier="-1"/>
  </pageFields>
  <dataFields count="1">
    <dataField name="Sum of Total" fld="9" showDataAs="percentOfCol" baseField="1" baseItem="0" numFmtId="9"/>
  </dataFields>
  <formats count="41">
    <format dxfId="222">
      <pivotArea outline="0" collapsedLevelsAreSubtotals="1" fieldPosition="0"/>
    </format>
    <format dxfId="221">
      <pivotArea type="all" dataOnly="0" outline="0" fieldPosition="0"/>
    </format>
    <format dxfId="220">
      <pivotArea outline="0" collapsedLevelsAreSubtotals="1" fieldPosition="0"/>
    </format>
    <format dxfId="219">
      <pivotArea type="origin" dataOnly="0" labelOnly="1" outline="0" fieldPosition="0"/>
    </format>
    <format dxfId="218">
      <pivotArea field="4" type="button" dataOnly="0" labelOnly="1" outline="0" axis="axisPage" fieldPosition="0"/>
    </format>
    <format dxfId="217">
      <pivotArea type="topRight" dataOnly="0" labelOnly="1" outline="0" fieldPosition="0"/>
    </format>
    <format dxfId="216">
      <pivotArea field="1" type="button" dataOnly="0" labelOnly="1" outline="0" axis="axisRow" fieldPosition="0"/>
    </format>
    <format dxfId="215">
      <pivotArea dataOnly="0" labelOnly="1" fieldPosition="0">
        <references count="1">
          <reference field="1" count="0"/>
        </references>
      </pivotArea>
    </format>
    <format dxfId="214">
      <pivotArea dataOnly="0" labelOnly="1" grandRow="1" outline="0" fieldPosition="0"/>
    </format>
    <format dxfId="213">
      <pivotArea dataOnly="0" labelOnly="1" grandCol="1" outline="0" fieldPosition="0"/>
    </format>
    <format dxfId="212">
      <pivotArea type="all" dataOnly="0" outline="0" fieldPosition="0"/>
    </format>
    <format dxfId="211">
      <pivotArea outline="0" collapsedLevelsAreSubtotals="1" fieldPosition="0"/>
    </format>
    <format dxfId="210">
      <pivotArea type="origin" dataOnly="0" labelOnly="1" outline="0" fieldPosition="0"/>
    </format>
    <format dxfId="209">
      <pivotArea field="4" type="button" dataOnly="0" labelOnly="1" outline="0" axis="axisPage" fieldPosition="0"/>
    </format>
    <format dxfId="208">
      <pivotArea type="topRight" dataOnly="0" labelOnly="1" outline="0" fieldPosition="0"/>
    </format>
    <format dxfId="207">
      <pivotArea field="1" type="button" dataOnly="0" labelOnly="1" outline="0" axis="axisRow" fieldPosition="0"/>
    </format>
    <format dxfId="206">
      <pivotArea dataOnly="0" labelOnly="1" fieldPosition="0">
        <references count="1">
          <reference field="1" count="0"/>
        </references>
      </pivotArea>
    </format>
    <format dxfId="205">
      <pivotArea dataOnly="0" labelOnly="1" grandRow="1" outline="0" fieldPosition="0"/>
    </format>
    <format dxfId="204">
      <pivotArea dataOnly="0" labelOnly="1" grandCol="1" outline="0" fieldPosition="0"/>
    </format>
    <format dxfId="203">
      <pivotArea outline="0" fieldPosition="0">
        <references count="1">
          <reference field="4294967294" count="1">
            <x v="0"/>
          </reference>
        </references>
      </pivotArea>
    </format>
    <format dxfId="202">
      <pivotArea outline="0" collapsedLevelsAreSubtotals="1" fieldPosition="0"/>
    </format>
    <format dxfId="201">
      <pivotArea type="all" dataOnly="0" outline="0" fieldPosition="0"/>
    </format>
    <format dxfId="200">
      <pivotArea outline="0" collapsedLevelsAreSubtotals="1" fieldPosition="0"/>
    </format>
    <format dxfId="199">
      <pivotArea type="origin" dataOnly="0" labelOnly="1" outline="0" fieldPosition="0"/>
    </format>
    <format dxfId="198">
      <pivotArea field="5" type="button" dataOnly="0" labelOnly="1" outline="0" axis="axisCol" fieldPosition="0"/>
    </format>
    <format dxfId="197">
      <pivotArea type="topRight" dataOnly="0" labelOnly="1" outline="0" fieldPosition="0"/>
    </format>
    <format dxfId="196">
      <pivotArea field="1" type="button" dataOnly="0" labelOnly="1" outline="0" axis="axisRow" fieldPosition="0"/>
    </format>
    <format dxfId="195">
      <pivotArea dataOnly="0" labelOnly="1" fieldPosition="0">
        <references count="1">
          <reference field="1" count="0"/>
        </references>
      </pivotArea>
    </format>
    <format dxfId="194">
      <pivotArea dataOnly="0" labelOnly="1" grandRow="1" outline="0" fieldPosition="0"/>
    </format>
    <format dxfId="193">
      <pivotArea dataOnly="0" labelOnly="1" fieldPosition="0">
        <references count="1">
          <reference field="5" count="0"/>
        </references>
      </pivotArea>
    </format>
    <format dxfId="192">
      <pivotArea dataOnly="0" labelOnly="1" grandCol="1" outline="0" fieldPosition="0"/>
    </format>
    <format dxfId="191">
      <pivotArea type="all" dataOnly="0" outline="0" fieldPosition="0"/>
    </format>
    <format dxfId="190">
      <pivotArea outline="0" collapsedLevelsAreSubtotals="1" fieldPosition="0"/>
    </format>
    <format dxfId="189">
      <pivotArea type="origin" dataOnly="0" labelOnly="1" outline="0" fieldPosition="0"/>
    </format>
    <format dxfId="188">
      <pivotArea field="5" type="button" dataOnly="0" labelOnly="1" outline="0" axis="axisCol" fieldPosition="0"/>
    </format>
    <format dxfId="187">
      <pivotArea type="topRight" dataOnly="0" labelOnly="1" outline="0" fieldPosition="0"/>
    </format>
    <format dxfId="186">
      <pivotArea field="1" type="button" dataOnly="0" labelOnly="1" outline="0" axis="axisRow" fieldPosition="0"/>
    </format>
    <format dxfId="185">
      <pivotArea dataOnly="0" labelOnly="1" fieldPosition="0">
        <references count="1">
          <reference field="1" count="0"/>
        </references>
      </pivotArea>
    </format>
    <format dxfId="184">
      <pivotArea dataOnly="0" labelOnly="1" grandRow="1" outline="0" fieldPosition="0"/>
    </format>
    <format dxfId="183">
      <pivotArea dataOnly="0" labelOnly="1" fieldPosition="0">
        <references count="1">
          <reference field="5" count="0"/>
        </references>
      </pivotArea>
    </format>
    <format dxfId="182">
      <pivotArea dataOnly="0" labelOnly="1" grandCol="1" outline="0" fieldPosition="0"/>
    </format>
  </formats>
  <chartFormats count="20">
    <chartFormat chart="30" format="0" series="1">
      <pivotArea type="data" outline="0" fieldPosition="0">
        <references count="2">
          <reference field="4294967294" count="1" selected="0">
            <x v="0"/>
          </reference>
          <reference field="1" count="1" selected="0">
            <x v="0"/>
          </reference>
        </references>
      </pivotArea>
    </chartFormat>
    <chartFormat chart="30" format="1" series="1">
      <pivotArea type="data" outline="0" fieldPosition="0">
        <references count="2">
          <reference field="4294967294" count="1" selected="0">
            <x v="0"/>
          </reference>
          <reference field="1" count="1" selected="0">
            <x v="1"/>
          </reference>
        </references>
      </pivotArea>
    </chartFormat>
    <chartFormat chart="30" format="2" series="1">
      <pivotArea type="data" outline="0" fieldPosition="0">
        <references count="2">
          <reference field="4294967294" count="1" selected="0">
            <x v="0"/>
          </reference>
          <reference field="1" count="1" selected="0">
            <x v="2"/>
          </reference>
        </references>
      </pivotArea>
    </chartFormat>
    <chartFormat chart="44" format="0" series="1">
      <pivotArea type="data" outline="0" fieldPosition="0">
        <references count="2">
          <reference field="4294967294" count="1" selected="0">
            <x v="0"/>
          </reference>
          <reference field="1" count="1" selected="0">
            <x v="0"/>
          </reference>
        </references>
      </pivotArea>
    </chartFormat>
    <chartFormat chart="44" format="1" series="1">
      <pivotArea type="data" outline="0" fieldPosition="0">
        <references count="2">
          <reference field="4294967294" count="1" selected="0">
            <x v="0"/>
          </reference>
          <reference field="1" count="1" selected="0">
            <x v="1"/>
          </reference>
        </references>
      </pivotArea>
    </chartFormat>
    <chartFormat chart="44" format="2" series="1">
      <pivotArea type="data" outline="0" fieldPosition="0">
        <references count="2">
          <reference field="4294967294" count="1" selected="0">
            <x v="0"/>
          </reference>
          <reference field="1" count="1" selected="0">
            <x v="2"/>
          </reference>
        </references>
      </pivotArea>
    </chartFormat>
    <chartFormat chart="44" format="3" series="1">
      <pivotArea type="data" outline="0" fieldPosition="0">
        <references count="2">
          <reference field="4294967294" count="1" selected="0">
            <x v="0"/>
          </reference>
          <reference field="5" count="1" selected="0">
            <x v="3"/>
          </reference>
        </references>
      </pivotArea>
    </chartFormat>
    <chartFormat chart="44" format="4" series="1">
      <pivotArea type="data" outline="0" fieldPosition="0">
        <references count="2">
          <reference field="4294967294" count="1" selected="0">
            <x v="0"/>
          </reference>
          <reference field="5" count="1" selected="0">
            <x v="4"/>
          </reference>
        </references>
      </pivotArea>
    </chartFormat>
    <chartFormat chart="44" format="5" series="1">
      <pivotArea type="data" outline="0" fieldPosition="0">
        <references count="2">
          <reference field="4294967294" count="1" selected="0">
            <x v="0"/>
          </reference>
          <reference field="5" count="1" selected="0">
            <x v="5"/>
          </reference>
        </references>
      </pivotArea>
    </chartFormat>
    <chartFormat chart="44" format="6" series="1">
      <pivotArea type="data" outline="0" fieldPosition="0">
        <references count="2">
          <reference field="4294967294" count="1" selected="0">
            <x v="0"/>
          </reference>
          <reference field="5" count="1" selected="0">
            <x v="0"/>
          </reference>
        </references>
      </pivotArea>
    </chartFormat>
    <chartFormat chart="44" format="7" series="1">
      <pivotArea type="data" outline="0" fieldPosition="0">
        <references count="2">
          <reference field="4294967294" count="1" selected="0">
            <x v="0"/>
          </reference>
          <reference field="5" count="1" selected="0">
            <x v="1"/>
          </reference>
        </references>
      </pivotArea>
    </chartFormat>
    <chartFormat chart="44" format="8" series="1">
      <pivotArea type="data" outline="0" fieldPosition="0">
        <references count="2">
          <reference field="4294967294" count="1" selected="0">
            <x v="0"/>
          </reference>
          <reference field="5" count="1" selected="0">
            <x v="2"/>
          </reference>
        </references>
      </pivotArea>
    </chartFormat>
    <chartFormat chart="30" format="3" series="1">
      <pivotArea type="data" outline="0" fieldPosition="0">
        <references count="2">
          <reference field="4294967294" count="1" selected="0">
            <x v="0"/>
          </reference>
          <reference field="5" count="1" selected="0">
            <x v="3"/>
          </reference>
        </references>
      </pivotArea>
    </chartFormat>
    <chartFormat chart="30" format="4" series="1">
      <pivotArea type="data" outline="0" fieldPosition="0">
        <references count="2">
          <reference field="4294967294" count="1" selected="0">
            <x v="0"/>
          </reference>
          <reference field="5" count="1" selected="0">
            <x v="4"/>
          </reference>
        </references>
      </pivotArea>
    </chartFormat>
    <chartFormat chart="30" format="5" series="1">
      <pivotArea type="data" outline="0" fieldPosition="0">
        <references count="2">
          <reference field="4294967294" count="1" selected="0">
            <x v="0"/>
          </reference>
          <reference field="5" count="1" selected="0">
            <x v="5"/>
          </reference>
        </references>
      </pivotArea>
    </chartFormat>
    <chartFormat chart="30" format="6" series="1">
      <pivotArea type="data" outline="0" fieldPosition="0">
        <references count="2">
          <reference field="4294967294" count="1" selected="0">
            <x v="0"/>
          </reference>
          <reference field="5" count="1" selected="0">
            <x v="0"/>
          </reference>
        </references>
      </pivotArea>
    </chartFormat>
    <chartFormat chart="30" format="7" series="1">
      <pivotArea type="data" outline="0" fieldPosition="0">
        <references count="2">
          <reference field="4294967294" count="1" selected="0">
            <x v="0"/>
          </reference>
          <reference field="5" count="1" selected="0">
            <x v="1"/>
          </reference>
        </references>
      </pivotArea>
    </chartFormat>
    <chartFormat chart="30" format="8" series="1">
      <pivotArea type="data" outline="0" fieldPosition="0">
        <references count="2">
          <reference field="4294967294" count="1" selected="0">
            <x v="0"/>
          </reference>
          <reference field="5" count="1" selected="0">
            <x v="2"/>
          </reference>
        </references>
      </pivotArea>
    </chartFormat>
    <chartFormat chart="44" format="9" series="1">
      <pivotArea type="data" outline="0" fieldPosition="0">
        <references count="1">
          <reference field="4294967294" count="1" selected="0">
            <x v="0"/>
          </reference>
        </references>
      </pivotArea>
    </chartFormat>
    <chartFormat chart="30" format="9"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41BF5EC-5C0D-4E84-8324-E6FBCC18CFC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10:F15" firstHeaderRow="1" firstDataRow="2" firstDataCol="1"/>
  <pivotFields count="36">
    <pivotField showAll="0"/>
    <pivotField axis="axisCol" showAll="0">
      <items count="4">
        <item x="0"/>
        <item x="2"/>
        <item x="1"/>
        <item t="default"/>
      </items>
    </pivotField>
    <pivotField showAll="0"/>
    <pivotField showAll="0">
      <items count="3">
        <item x="0"/>
        <item x="1"/>
        <item t="default"/>
      </items>
    </pivotField>
    <pivotField showAll="0">
      <items count="3">
        <item x="0"/>
        <item x="1"/>
        <item t="default"/>
      </items>
    </pivotField>
    <pivotField showAll="0">
      <items count="7">
        <item x="1"/>
        <item x="5"/>
        <item x="4"/>
        <item x="0"/>
        <item x="2"/>
        <item x="3"/>
        <item t="default"/>
      </items>
    </pivotField>
    <pivotField numFmtId="44" showAll="0"/>
    <pivotField numFmtId="1" showAll="0"/>
    <pivotField numFmtId="44" showAll="0"/>
    <pivotField dataField="1" numFmtId="44" showAll="0"/>
    <pivotField axis="axisRow" numFmtId="15"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167" showAll="0"/>
    <pivotField showAll="0"/>
    <pivotField numFmtId="44" showAll="0"/>
    <pivotField numFmtId="10" showAll="0"/>
    <pivotField numFmtId="44" showAll="0"/>
    <pivotField numFmtId="2" showAll="0"/>
    <pivotField numFmtId="44" showAll="0"/>
    <pivotField numFmtId="16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71"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35"/>
    <field x="34"/>
    <field x="10"/>
  </rowFields>
  <rowItems count="4">
    <i>
      <x v="1"/>
    </i>
    <i>
      <x v="2"/>
    </i>
    <i>
      <x v="3"/>
    </i>
    <i t="grand">
      <x/>
    </i>
  </rowItems>
  <colFields count="1">
    <field x="1"/>
  </colFields>
  <colItems count="4">
    <i>
      <x/>
    </i>
    <i>
      <x v="1"/>
    </i>
    <i>
      <x v="2"/>
    </i>
    <i t="grand">
      <x/>
    </i>
  </colItems>
  <dataFields count="1">
    <dataField name="Sum of Total" fld="9" baseField="0" baseItem="0" numFmtId="1"/>
  </dataFields>
  <formats count="21">
    <format dxfId="243">
      <pivotArea outline="0" collapsedLevelsAreSubtotals="1" fieldPosition="0"/>
    </format>
    <format dxfId="242">
      <pivotArea type="all" dataOnly="0" outline="0" fieldPosition="0"/>
    </format>
    <format dxfId="241">
      <pivotArea outline="0" collapsedLevelsAreSubtotals="1" fieldPosition="0"/>
    </format>
    <format dxfId="240">
      <pivotArea type="origin" dataOnly="0" labelOnly="1" outline="0" fieldPosition="0"/>
    </format>
    <format dxfId="239">
      <pivotArea field="1" type="button" dataOnly="0" labelOnly="1" outline="0" axis="axisCol" fieldPosition="0"/>
    </format>
    <format dxfId="238">
      <pivotArea type="topRight" dataOnly="0" labelOnly="1" outline="0" fieldPosition="0"/>
    </format>
    <format dxfId="237">
      <pivotArea field="35" type="button" dataOnly="0" labelOnly="1" outline="0" axis="axisRow" fieldPosition="0"/>
    </format>
    <format dxfId="236">
      <pivotArea dataOnly="0" labelOnly="1" fieldPosition="0">
        <references count="1">
          <reference field="35" count="3">
            <x v="1"/>
            <x v="2"/>
            <x v="3"/>
          </reference>
        </references>
      </pivotArea>
    </format>
    <format dxfId="235">
      <pivotArea dataOnly="0" labelOnly="1" grandRow="1" outline="0" fieldPosition="0"/>
    </format>
    <format dxfId="234">
      <pivotArea dataOnly="0" labelOnly="1" fieldPosition="0">
        <references count="1">
          <reference field="1" count="0"/>
        </references>
      </pivotArea>
    </format>
    <format dxfId="233">
      <pivotArea dataOnly="0" labelOnly="1" grandCol="1" outline="0" fieldPosition="0"/>
    </format>
    <format dxfId="232">
      <pivotArea type="all" dataOnly="0" outline="0" fieldPosition="0"/>
    </format>
    <format dxfId="231">
      <pivotArea outline="0" collapsedLevelsAreSubtotals="1" fieldPosition="0"/>
    </format>
    <format dxfId="230">
      <pivotArea type="origin" dataOnly="0" labelOnly="1" outline="0" fieldPosition="0"/>
    </format>
    <format dxfId="229">
      <pivotArea field="1" type="button" dataOnly="0" labelOnly="1" outline="0" axis="axisCol" fieldPosition="0"/>
    </format>
    <format dxfId="228">
      <pivotArea type="topRight" dataOnly="0" labelOnly="1" outline="0" fieldPosition="0"/>
    </format>
    <format dxfId="227">
      <pivotArea field="35" type="button" dataOnly="0" labelOnly="1" outline="0" axis="axisRow" fieldPosition="0"/>
    </format>
    <format dxfId="226">
      <pivotArea dataOnly="0" labelOnly="1" fieldPosition="0">
        <references count="1">
          <reference field="35" count="3">
            <x v="1"/>
            <x v="2"/>
            <x v="3"/>
          </reference>
        </references>
      </pivotArea>
    </format>
    <format dxfId="225">
      <pivotArea dataOnly="0" labelOnly="1" grandRow="1" outline="0" fieldPosition="0"/>
    </format>
    <format dxfId="224">
      <pivotArea dataOnly="0" labelOnly="1" fieldPosition="0">
        <references count="1">
          <reference field="1" count="0"/>
        </references>
      </pivotArea>
    </format>
    <format dxfId="223">
      <pivotArea dataOnly="0" labelOnly="1" grandCol="1" outline="0" fieldPosition="0"/>
    </format>
  </formats>
  <chartFormats count="6">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1" format="2" series="1">
      <pivotArea type="data" outline="0" fieldPosition="0">
        <references count="2">
          <reference field="4294967294" count="1" selected="0">
            <x v="0"/>
          </reference>
          <reference field="1" count="1" selected="0">
            <x v="2"/>
          </reference>
        </references>
      </pivotArea>
    </chartFormat>
    <chartFormat chart="1" format="3" series="1">
      <pivotArea type="data" outline="0" fieldPosition="0">
        <references count="2">
          <reference field="4294967294" count="1" selected="0">
            <x v="0"/>
          </reference>
          <reference field="35" count="1" selected="0">
            <x v="1"/>
          </reference>
        </references>
      </pivotArea>
    </chartFormat>
    <chartFormat chart="1" format="4" series="1">
      <pivotArea type="data" outline="0" fieldPosition="0">
        <references count="2">
          <reference field="4294967294" count="1" selected="0">
            <x v="0"/>
          </reference>
          <reference field="35" count="1" selected="0">
            <x v="2"/>
          </reference>
        </references>
      </pivotArea>
    </chartFormat>
    <chartFormat chart="1" format="5" series="1">
      <pivotArea type="data" outline="0" fieldPosition="0">
        <references count="2">
          <reference field="4294967294" count="1" selected="0">
            <x v="0"/>
          </reference>
          <reference field="35" count="1" selected="0">
            <x v="3"/>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0E6EBC8-B92A-421A-B51C-146015F759A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G6" firstHeaderRow="0" firstDataRow="1" firstDataCol="1"/>
  <pivotFields count="36">
    <pivotField dataField="1" showAll="0"/>
    <pivotField axis="axisRow" showAll="0">
      <items count="4">
        <item x="0"/>
        <item x="2"/>
        <item x="1"/>
        <item t="default"/>
      </items>
    </pivotField>
    <pivotField showAll="0"/>
    <pivotField showAll="0">
      <items count="3">
        <item x="0"/>
        <item x="1"/>
        <item t="default"/>
      </items>
    </pivotField>
    <pivotField showAll="0">
      <items count="3">
        <item x="0"/>
        <item x="1"/>
        <item t="default"/>
      </items>
    </pivotField>
    <pivotField showAll="0">
      <items count="7">
        <item x="1"/>
        <item x="5"/>
        <item x="4"/>
        <item x="0"/>
        <item x="2"/>
        <item x="3"/>
        <item t="default"/>
      </items>
    </pivotField>
    <pivotField dataField="1" numFmtId="44" showAll="0"/>
    <pivotField numFmtId="1" showAll="0"/>
    <pivotField numFmtId="44" showAll="0"/>
    <pivotField dataField="1" numFmtId="44" showAll="0">
      <items count="991">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t="default"/>
      </items>
    </pivotField>
    <pivotField numFmtId="15"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167" showAll="0"/>
    <pivotField showAll="0"/>
    <pivotField numFmtId="44" showAll="0"/>
    <pivotField numFmtId="10" showAll="0"/>
    <pivotField numFmtId="44" showAll="0"/>
    <pivotField dataField="1" numFmtId="2" showAll="0"/>
    <pivotField numFmtId="44" showAll="0"/>
    <pivotField numFmtId="16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71" showAll="0"/>
    <pivotField showAll="0" defaultSubtotal="0"/>
    <pivotField showAll="0" defaultSubtotal="0">
      <items count="14">
        <item x="0"/>
        <item x="1"/>
        <item x="2"/>
        <item x="3"/>
        <item x="4"/>
        <item x="5"/>
        <item x="6"/>
        <item x="7"/>
        <item x="8"/>
        <item x="9"/>
        <item x="10"/>
        <item x="11"/>
        <item x="12"/>
        <item x="13"/>
      </items>
    </pivotField>
  </pivotFields>
  <rowFields count="1">
    <field x="1"/>
  </rowFields>
  <rowItems count="4">
    <i>
      <x/>
    </i>
    <i>
      <x v="1"/>
    </i>
    <i>
      <x v="2"/>
    </i>
    <i t="grand">
      <x/>
    </i>
  </rowItems>
  <colFields count="1">
    <field x="-2"/>
  </colFields>
  <colItems count="5">
    <i>
      <x/>
    </i>
    <i i="1">
      <x v="1"/>
    </i>
    <i i="2">
      <x v="2"/>
    </i>
    <i i="3">
      <x v="3"/>
    </i>
    <i i="4">
      <x v="4"/>
    </i>
  </colItems>
  <dataFields count="5">
    <dataField name="Sum of Total" fld="9" baseField="0" baseItem="0" numFmtId="173"/>
    <dataField name="Average of Rating" fld="16" subtotal="average" baseField="1" baseItem="0" numFmtId="173"/>
    <dataField name="Average of Unit price" fld="6" subtotal="average" baseField="1" baseItem="0" numFmtId="173"/>
    <dataField name="Count of Invoice ID" fld="0" subtotal="count" baseField="0" baseItem="0"/>
    <dataField name="Max of Total2" fld="9" subtotal="max" baseField="1" baseItem="0"/>
  </dataFields>
  <formats count="2">
    <format dxfId="26">
      <pivotArea outline="0" collapsedLevelsAreSubtotals="1" fieldPosition="0">
        <references count="1">
          <reference field="4294967294" count="3" selected="0">
            <x v="0"/>
            <x v="1"/>
            <x v="2"/>
          </reference>
        </references>
      </pivotArea>
    </format>
    <format dxfId="25">
      <pivotArea dataOnly="0" fieldPosition="0">
        <references count="1">
          <reference field="1"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A39EE73-6FA0-4952-96A0-C31DFDD24DE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B10:F15" firstHeaderRow="1" firstDataRow="2" firstDataCol="1"/>
  <pivotFields count="36">
    <pivotField showAll="0"/>
    <pivotField axis="axisCol" showAll="0">
      <items count="4">
        <item x="0"/>
        <item x="2"/>
        <item x="1"/>
        <item t="default"/>
      </items>
    </pivotField>
    <pivotField showAll="0"/>
    <pivotField showAll="0">
      <items count="3">
        <item x="0"/>
        <item x="1"/>
        <item t="default"/>
      </items>
    </pivotField>
    <pivotField showAll="0">
      <items count="3">
        <item x="0"/>
        <item x="1"/>
        <item t="default"/>
      </items>
    </pivotField>
    <pivotField showAll="0">
      <items count="7">
        <item x="1"/>
        <item x="5"/>
        <item x="4"/>
        <item x="0"/>
        <item x="2"/>
        <item x="3"/>
        <item t="default"/>
      </items>
    </pivotField>
    <pivotField numFmtId="44" showAll="0"/>
    <pivotField numFmtId="1" showAll="0"/>
    <pivotField numFmtId="44" showAll="0"/>
    <pivotField dataField="1" numFmtId="44" showAll="0">
      <items count="991">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t="default"/>
      </items>
    </pivotField>
    <pivotField axis="axisRow" numFmtId="15"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167" showAll="0"/>
    <pivotField showAll="0"/>
    <pivotField numFmtId="44" showAll="0"/>
    <pivotField numFmtId="10" showAll="0"/>
    <pivotField numFmtId="44" showAll="0"/>
    <pivotField numFmtId="2" showAll="0"/>
    <pivotField numFmtId="44" showAll="0"/>
    <pivotField numFmtId="168" showAll="0"/>
    <pivotField showAll="0"/>
    <pivotField showAll="0"/>
    <pivotField showAll="0"/>
    <pivotField showAll="0"/>
    <pivotField showAll="0"/>
    <pivotField showAll="0"/>
    <pivotField showAll="0"/>
    <pivotField showAll="0"/>
    <pivotField showAll="0">
      <items count="25">
        <item x="8"/>
        <item x="17"/>
        <item x="16"/>
        <item x="12"/>
        <item x="15"/>
        <item x="20"/>
        <item x="21"/>
        <item x="9"/>
        <item x="18"/>
        <item x="22"/>
        <item x="7"/>
        <item x="6"/>
        <item x="5"/>
        <item x="3"/>
        <item x="14"/>
        <item x="2"/>
        <item x="0"/>
        <item x="19"/>
        <item x="10"/>
        <item x="13"/>
        <item x="4"/>
        <item x="1"/>
        <item x="11"/>
        <item x="23"/>
        <item t="default"/>
      </items>
    </pivotField>
    <pivotField showAll="0"/>
    <pivotField showAll="0"/>
    <pivotField showAll="0"/>
    <pivotField showAll="0"/>
    <pivotField showAll="0"/>
    <pivotField numFmtId="171" showAll="0"/>
    <pivotField axis="axisRow"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3">
    <field x="35"/>
    <field x="34"/>
    <field x="10"/>
  </rowFields>
  <rowItems count="4">
    <i>
      <x v="1"/>
    </i>
    <i>
      <x v="2"/>
    </i>
    <i>
      <x v="3"/>
    </i>
    <i t="grand">
      <x/>
    </i>
  </rowItems>
  <colFields count="1">
    <field x="1"/>
  </colFields>
  <colItems count="4">
    <i>
      <x/>
    </i>
    <i>
      <x v="1"/>
    </i>
    <i>
      <x v="2"/>
    </i>
    <i t="grand">
      <x/>
    </i>
  </colItems>
  <dataFields count="1">
    <dataField name="Sum of Total" fld="9" baseField="0" baseItem="0" numFmtId="2"/>
  </dataFields>
  <formats count="3">
    <format dxfId="29">
      <pivotArea dataOnly="0" fieldPosition="0">
        <references count="1">
          <reference field="1" count="1">
            <x v="2"/>
          </reference>
        </references>
      </pivotArea>
    </format>
    <format dxfId="28">
      <pivotArea dataOnly="0" outline="0" fieldPosition="0">
        <references count="1">
          <reference field="1" count="1">
            <x v="2"/>
          </reference>
        </references>
      </pivotArea>
    </format>
    <format dxfId="27">
      <pivotArea outline="0" collapsedLevelsAreSubtotals="1" fieldPosition="0"/>
    </format>
  </formats>
  <chartFormats count="3">
    <chartFormat chart="8" format="0" series="1">
      <pivotArea type="data" outline="0" fieldPosition="0">
        <references count="2">
          <reference field="4294967294" count="1" selected="0">
            <x v="0"/>
          </reference>
          <reference field="1" count="1" selected="0">
            <x v="0"/>
          </reference>
        </references>
      </pivotArea>
    </chartFormat>
    <chartFormat chart="8" format="1" series="1">
      <pivotArea type="data" outline="0" fieldPosition="0">
        <references count="2">
          <reference field="4294967294" count="1" selected="0">
            <x v="0"/>
          </reference>
          <reference field="1" count="1" selected="0">
            <x v="1"/>
          </reference>
        </references>
      </pivotArea>
    </chartFormat>
    <chartFormat chart="8" format="2"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328E092-4FB3-4DB1-95D3-21519607DF6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B30:F35" firstHeaderRow="1" firstDataRow="2" firstDataCol="1" rowPageCount="1" colPageCount="1"/>
  <pivotFields count="36">
    <pivotField showAll="0"/>
    <pivotField axis="axisRow" showAll="0">
      <items count="4">
        <item x="0"/>
        <item x="2"/>
        <item x="1"/>
        <item t="default"/>
      </items>
    </pivotField>
    <pivotField showAll="0"/>
    <pivotField showAll="0">
      <items count="3">
        <item x="0"/>
        <item x="1"/>
        <item t="default"/>
      </items>
    </pivotField>
    <pivotField axis="axisPage" showAll="0">
      <items count="3">
        <item x="0"/>
        <item x="1"/>
        <item t="default"/>
      </items>
    </pivotField>
    <pivotField showAll="0">
      <items count="7">
        <item x="1"/>
        <item x="5"/>
        <item x="4"/>
        <item x="0"/>
        <item x="2"/>
        <item x="3"/>
        <item t="default"/>
      </items>
    </pivotField>
    <pivotField numFmtId="44" showAll="0"/>
    <pivotField numFmtId="1" showAll="0"/>
    <pivotField numFmtId="44" showAll="0"/>
    <pivotField dataField="1" numFmtId="44" showAll="0">
      <items count="991">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t="default"/>
      </items>
    </pivotField>
    <pivotField numFmtId="15"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167" showAll="0"/>
    <pivotField axis="axisCol" showAll="0">
      <items count="4">
        <item x="1"/>
        <item x="2"/>
        <item x="0"/>
        <item t="default"/>
      </items>
    </pivotField>
    <pivotField numFmtId="44" showAll="0"/>
    <pivotField numFmtId="10" showAll="0"/>
    <pivotField numFmtId="44" showAll="0"/>
    <pivotField numFmtId="2" showAll="0"/>
    <pivotField numFmtId="44" showAll="0"/>
    <pivotField numFmtId="168" showAll="0"/>
    <pivotField showAll="0"/>
    <pivotField showAll="0"/>
    <pivotField showAll="0"/>
    <pivotField showAll="0"/>
    <pivotField showAll="0"/>
    <pivotField showAll="0"/>
    <pivotField showAll="0"/>
    <pivotField showAll="0"/>
    <pivotField showAll="0">
      <items count="25">
        <item x="8"/>
        <item x="17"/>
        <item x="16"/>
        <item x="12"/>
        <item x="15"/>
        <item x="20"/>
        <item x="21"/>
        <item x="9"/>
        <item x="18"/>
        <item x="22"/>
        <item x="7"/>
        <item x="6"/>
        <item x="5"/>
        <item x="3"/>
        <item x="14"/>
        <item x="2"/>
        <item x="0"/>
        <item x="19"/>
        <item x="10"/>
        <item x="13"/>
        <item x="4"/>
        <item x="1"/>
        <item x="11"/>
        <item x="23"/>
        <item t="default"/>
      </items>
    </pivotField>
    <pivotField showAll="0"/>
    <pivotField showAll="0"/>
    <pivotField showAll="0"/>
    <pivotField showAll="0"/>
    <pivotField showAll="0"/>
    <pivotField numFmtId="171"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1"/>
  </rowFields>
  <rowItems count="4">
    <i>
      <x/>
    </i>
    <i>
      <x v="1"/>
    </i>
    <i>
      <x v="2"/>
    </i>
    <i t="grand">
      <x/>
    </i>
  </rowItems>
  <colFields count="1">
    <field x="12"/>
  </colFields>
  <colItems count="4">
    <i>
      <x/>
    </i>
    <i>
      <x v="1"/>
    </i>
    <i>
      <x v="2"/>
    </i>
    <i t="grand">
      <x/>
    </i>
  </colItems>
  <pageFields count="1">
    <pageField fld="4" hier="-1"/>
  </pageFields>
  <dataFields count="1">
    <dataField name="Sum of Total" fld="9" showDataAs="percentOfRow" baseField="1" baseItem="0" numFmtId="9"/>
  </dataFields>
  <formats count="4">
    <format dxfId="33">
      <pivotArea dataOnly="0" fieldPosition="0">
        <references count="1">
          <reference field="1" count="1">
            <x v="2"/>
          </reference>
        </references>
      </pivotArea>
    </format>
    <format dxfId="32">
      <pivotArea dataOnly="0" outline="0" fieldPosition="0">
        <references count="1">
          <reference field="1" count="1">
            <x v="2"/>
          </reference>
        </references>
      </pivotArea>
    </format>
    <format dxfId="31">
      <pivotArea outline="0" fieldPosition="0">
        <references count="1">
          <reference field="4294967294" count="1">
            <x v="0"/>
          </reference>
        </references>
      </pivotArea>
    </format>
    <format dxfId="30">
      <pivotArea outline="0" collapsedLevelsAreSubtotals="1" fieldPosition="0"/>
    </format>
  </formats>
  <chartFormats count="12">
    <chartFormat chart="7" format="3" series="1">
      <pivotArea type="data" outline="0" fieldPosition="0">
        <references count="2">
          <reference field="4294967294" count="1" selected="0">
            <x v="0"/>
          </reference>
          <reference field="12" count="1" selected="0">
            <x v="0"/>
          </reference>
        </references>
      </pivotArea>
    </chartFormat>
    <chartFormat chart="7" format="4" series="1">
      <pivotArea type="data" outline="0" fieldPosition="0">
        <references count="2">
          <reference field="4294967294" count="1" selected="0">
            <x v="0"/>
          </reference>
          <reference field="12" count="1" selected="0">
            <x v="1"/>
          </reference>
        </references>
      </pivotArea>
    </chartFormat>
    <chartFormat chart="7" format="5" series="1">
      <pivotArea type="data" outline="0" fieldPosition="0">
        <references count="2">
          <reference field="4294967294" count="1" selected="0">
            <x v="0"/>
          </reference>
          <reference field="12" count="1" selected="0">
            <x v="2"/>
          </reference>
        </references>
      </pivotArea>
    </chartFormat>
    <chartFormat chart="8" format="6" series="1">
      <pivotArea type="data" outline="0" fieldPosition="0">
        <references count="2">
          <reference field="4294967294" count="1" selected="0">
            <x v="0"/>
          </reference>
          <reference field="12" count="1" selected="0">
            <x v="0"/>
          </reference>
        </references>
      </pivotArea>
    </chartFormat>
    <chartFormat chart="8" format="7" series="1">
      <pivotArea type="data" outline="0" fieldPosition="0">
        <references count="2">
          <reference field="4294967294" count="1" selected="0">
            <x v="0"/>
          </reference>
          <reference field="12" count="1" selected="0">
            <x v="1"/>
          </reference>
        </references>
      </pivotArea>
    </chartFormat>
    <chartFormat chart="8" format="8" series="1">
      <pivotArea type="data" outline="0" fieldPosition="0">
        <references count="2">
          <reference field="4294967294" count="1" selected="0">
            <x v="0"/>
          </reference>
          <reference field="12" count="1" selected="0">
            <x v="2"/>
          </reference>
        </references>
      </pivotArea>
    </chartFormat>
    <chartFormat chart="9" format="9" series="1">
      <pivotArea type="data" outline="0" fieldPosition="0">
        <references count="2">
          <reference field="4294967294" count="1" selected="0">
            <x v="0"/>
          </reference>
          <reference field="12" count="1" selected="0">
            <x v="0"/>
          </reference>
        </references>
      </pivotArea>
    </chartFormat>
    <chartFormat chart="9" format="10" series="1">
      <pivotArea type="data" outline="0" fieldPosition="0">
        <references count="2">
          <reference field="4294967294" count="1" selected="0">
            <x v="0"/>
          </reference>
          <reference field="12" count="1" selected="0">
            <x v="1"/>
          </reference>
        </references>
      </pivotArea>
    </chartFormat>
    <chartFormat chart="9" format="11" series="1">
      <pivotArea type="data" outline="0" fieldPosition="0">
        <references count="2">
          <reference field="4294967294" count="1" selected="0">
            <x v="0"/>
          </reference>
          <reference field="12" count="1" selected="0">
            <x v="2"/>
          </reference>
        </references>
      </pivotArea>
    </chartFormat>
    <chartFormat chart="10" format="9" series="1">
      <pivotArea type="data" outline="0" fieldPosition="0">
        <references count="2">
          <reference field="4294967294" count="1" selected="0">
            <x v="0"/>
          </reference>
          <reference field="12" count="1" selected="0">
            <x v="0"/>
          </reference>
        </references>
      </pivotArea>
    </chartFormat>
    <chartFormat chart="10" format="10" series="1">
      <pivotArea type="data" outline="0" fieldPosition="0">
        <references count="2">
          <reference field="4294967294" count="1" selected="0">
            <x v="0"/>
          </reference>
          <reference field="12" count="1" selected="0">
            <x v="1"/>
          </reference>
        </references>
      </pivotArea>
    </chartFormat>
    <chartFormat chart="10" format="11"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CAE1D5C-D50B-465A-89E7-59F759229A3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41:F49" firstHeaderRow="1" firstDataRow="2" firstDataCol="1" rowPageCount="1" colPageCount="1"/>
  <pivotFields count="36">
    <pivotField showAll="0"/>
    <pivotField axis="axisCol" showAll="0">
      <items count="4">
        <item x="0"/>
        <item x="2"/>
        <item x="1"/>
        <item t="default"/>
      </items>
    </pivotField>
    <pivotField showAll="0"/>
    <pivotField showAll="0">
      <items count="3">
        <item x="0"/>
        <item x="1"/>
        <item t="default"/>
      </items>
    </pivotField>
    <pivotField axis="axisPage" showAll="0">
      <items count="3">
        <item x="0"/>
        <item x="1"/>
        <item t="default"/>
      </items>
    </pivotField>
    <pivotField axis="axisRow" showAll="0">
      <items count="7">
        <item x="1"/>
        <item x="5"/>
        <item x="4"/>
        <item x="0"/>
        <item x="2"/>
        <item x="3"/>
        <item t="default"/>
      </items>
    </pivotField>
    <pivotField numFmtId="44" showAll="0"/>
    <pivotField numFmtId="1" showAll="0"/>
    <pivotField numFmtId="44" showAll="0"/>
    <pivotField dataField="1" numFmtId="44" showAll="0">
      <items count="991">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t="default"/>
      </items>
    </pivotField>
    <pivotField numFmtId="15"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167" showAll="0"/>
    <pivotField showAll="0">
      <items count="4">
        <item x="1"/>
        <item x="2"/>
        <item x="0"/>
        <item t="default"/>
      </items>
    </pivotField>
    <pivotField numFmtId="44" showAll="0"/>
    <pivotField numFmtId="10" showAll="0"/>
    <pivotField numFmtId="44" showAll="0"/>
    <pivotField numFmtId="2" showAll="0"/>
    <pivotField numFmtId="44" showAll="0"/>
    <pivotField numFmtId="168" showAll="0"/>
    <pivotField showAll="0"/>
    <pivotField showAll="0"/>
    <pivotField showAll="0"/>
    <pivotField showAll="0"/>
    <pivotField showAll="0"/>
    <pivotField showAll="0"/>
    <pivotField showAll="0"/>
    <pivotField showAll="0"/>
    <pivotField showAll="0">
      <items count="25">
        <item x="8"/>
        <item x="17"/>
        <item x="16"/>
        <item x="12"/>
        <item x="15"/>
        <item x="20"/>
        <item x="21"/>
        <item x="9"/>
        <item x="18"/>
        <item x="22"/>
        <item x="7"/>
        <item x="6"/>
        <item x="5"/>
        <item x="3"/>
        <item x="14"/>
        <item x="2"/>
        <item x="0"/>
        <item x="19"/>
        <item x="10"/>
        <item x="13"/>
        <item x="4"/>
        <item x="1"/>
        <item x="11"/>
        <item x="23"/>
        <item t="default"/>
      </items>
    </pivotField>
    <pivotField showAll="0"/>
    <pivotField showAll="0"/>
    <pivotField showAll="0"/>
    <pivotField showAll="0"/>
    <pivotField showAll="0"/>
    <pivotField numFmtId="171"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5"/>
  </rowFields>
  <rowItems count="7">
    <i>
      <x/>
    </i>
    <i>
      <x v="1"/>
    </i>
    <i>
      <x v="2"/>
    </i>
    <i>
      <x v="3"/>
    </i>
    <i>
      <x v="4"/>
    </i>
    <i>
      <x v="5"/>
    </i>
    <i t="grand">
      <x/>
    </i>
  </rowItems>
  <colFields count="1">
    <field x="1"/>
  </colFields>
  <colItems count="4">
    <i>
      <x/>
    </i>
    <i>
      <x v="1"/>
    </i>
    <i>
      <x v="2"/>
    </i>
    <i t="grand">
      <x/>
    </i>
  </colItems>
  <pageFields count="1">
    <pageField fld="4" hier="-1"/>
  </pageFields>
  <dataFields count="1">
    <dataField name="Sum of Total" fld="9" showDataAs="percentOfRow" baseField="1" baseItem="0" numFmtId="9"/>
  </dataFields>
  <formats count="2">
    <format dxfId="35">
      <pivotArea outline="0" fieldPosition="0">
        <references count="1">
          <reference field="4294967294" count="1">
            <x v="0"/>
          </reference>
        </references>
      </pivotArea>
    </format>
    <format dxfId="34">
      <pivotArea outline="0" collapsedLevelsAreSubtotals="1" fieldPosition="0"/>
    </format>
  </formats>
  <chartFormats count="27">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2"/>
          </reference>
        </references>
      </pivotArea>
    </chartFormat>
    <chartFormat chart="5" format="3" series="1">
      <pivotArea type="data" outline="0" fieldPosition="0">
        <references count="2">
          <reference field="4294967294" count="1" selected="0">
            <x v="0"/>
          </reference>
          <reference field="5" count="1" selected="0">
            <x v="3"/>
          </reference>
        </references>
      </pivotArea>
    </chartFormat>
    <chartFormat chart="5" format="4" series="1">
      <pivotArea type="data" outline="0" fieldPosition="0">
        <references count="2">
          <reference field="4294967294" count="1" selected="0">
            <x v="0"/>
          </reference>
          <reference field="5" count="1" selected="0">
            <x v="4"/>
          </reference>
        </references>
      </pivotArea>
    </chartFormat>
    <chartFormat chart="5" format="5" series="1">
      <pivotArea type="data" outline="0" fieldPosition="0">
        <references count="2">
          <reference field="4294967294" count="1" selected="0">
            <x v="0"/>
          </reference>
          <reference field="5" count="1" selected="0">
            <x v="5"/>
          </reference>
        </references>
      </pivotArea>
    </chartFormat>
    <chartFormat chart="5" format="6" series="1">
      <pivotArea type="data" outline="0" fieldPosition="0">
        <references count="2">
          <reference field="4294967294" count="1" selected="0">
            <x v="0"/>
          </reference>
          <reference field="1" count="1" selected="0">
            <x v="0"/>
          </reference>
        </references>
      </pivotArea>
    </chartFormat>
    <chartFormat chart="5" format="7" series="1">
      <pivotArea type="data" outline="0" fieldPosition="0">
        <references count="2">
          <reference field="4294967294" count="1" selected="0">
            <x v="0"/>
          </reference>
          <reference field="1" count="1" selected="0">
            <x v="1"/>
          </reference>
        </references>
      </pivotArea>
    </chartFormat>
    <chartFormat chart="5" format="8" series="1">
      <pivotArea type="data" outline="0" fieldPosition="0">
        <references count="2">
          <reference field="4294967294" count="1" selected="0">
            <x v="0"/>
          </reference>
          <reference field="1" count="1" selected="0">
            <x v="2"/>
          </reference>
        </references>
      </pivotArea>
    </chartFormat>
    <chartFormat chart="5" format="9">
      <pivotArea type="data" outline="0" fieldPosition="0">
        <references count="3">
          <reference field="4294967294" count="1" selected="0">
            <x v="0"/>
          </reference>
          <reference field="1" count="1" selected="0">
            <x v="0"/>
          </reference>
          <reference field="5" count="1" selected="0">
            <x v="2"/>
          </reference>
        </references>
      </pivotArea>
    </chartFormat>
    <chartFormat chart="5" format="10">
      <pivotArea type="data" outline="0" fieldPosition="0">
        <references count="3">
          <reference field="4294967294" count="1" selected="0">
            <x v="0"/>
          </reference>
          <reference field="1" count="1" selected="0">
            <x v="0"/>
          </reference>
          <reference field="5" count="1" selected="0">
            <x v="3"/>
          </reference>
        </references>
      </pivotArea>
    </chartFormat>
    <chartFormat chart="5" format="11">
      <pivotArea type="data" outline="0" fieldPosition="0">
        <references count="3">
          <reference field="4294967294" count="1" selected="0">
            <x v="0"/>
          </reference>
          <reference field="1" count="1" selected="0">
            <x v="0"/>
          </reference>
          <reference field="5" count="1" selected="0">
            <x v="1"/>
          </reference>
        </references>
      </pivotArea>
    </chartFormat>
    <chartFormat chart="5" format="12">
      <pivotArea type="data" outline="0" fieldPosition="0">
        <references count="3">
          <reference field="4294967294" count="1" selected="0">
            <x v="0"/>
          </reference>
          <reference field="1" count="1" selected="0">
            <x v="0"/>
          </reference>
          <reference field="5" count="1" selected="0">
            <x v="0"/>
          </reference>
        </references>
      </pivotArea>
    </chartFormat>
    <chartFormat chart="5" format="13">
      <pivotArea type="data" outline="0" fieldPosition="0">
        <references count="3">
          <reference field="4294967294" count="1" selected="0">
            <x v="0"/>
          </reference>
          <reference field="1" count="1" selected="0">
            <x v="0"/>
          </reference>
          <reference field="5" count="1" selected="0">
            <x v="5"/>
          </reference>
        </references>
      </pivotArea>
    </chartFormat>
    <chartFormat chart="5" format="14">
      <pivotArea type="data" outline="0" fieldPosition="0">
        <references count="3">
          <reference field="4294967294" count="1" selected="0">
            <x v="0"/>
          </reference>
          <reference field="1" count="1" selected="0">
            <x v="0"/>
          </reference>
          <reference field="5" count="1" selected="0">
            <x v="4"/>
          </reference>
        </references>
      </pivotArea>
    </chartFormat>
    <chartFormat chart="5" format="15">
      <pivotArea type="data" outline="0" fieldPosition="0">
        <references count="3">
          <reference field="4294967294" count="1" selected="0">
            <x v="0"/>
          </reference>
          <reference field="1" count="1" selected="0">
            <x v="1"/>
          </reference>
          <reference field="5" count="1" selected="0">
            <x v="0"/>
          </reference>
        </references>
      </pivotArea>
    </chartFormat>
    <chartFormat chart="5" format="16">
      <pivotArea type="data" outline="0" fieldPosition="0">
        <references count="3">
          <reference field="4294967294" count="1" selected="0">
            <x v="0"/>
          </reference>
          <reference field="1" count="1" selected="0">
            <x v="1"/>
          </reference>
          <reference field="5" count="1" selected="0">
            <x v="1"/>
          </reference>
        </references>
      </pivotArea>
    </chartFormat>
    <chartFormat chart="5" format="17">
      <pivotArea type="data" outline="0" fieldPosition="0">
        <references count="3">
          <reference field="4294967294" count="1" selected="0">
            <x v="0"/>
          </reference>
          <reference field="1" count="1" selected="0">
            <x v="1"/>
          </reference>
          <reference field="5" count="1" selected="0">
            <x v="2"/>
          </reference>
        </references>
      </pivotArea>
    </chartFormat>
    <chartFormat chart="5" format="18">
      <pivotArea type="data" outline="0" fieldPosition="0">
        <references count="3">
          <reference field="4294967294" count="1" selected="0">
            <x v="0"/>
          </reference>
          <reference field="1" count="1" selected="0">
            <x v="1"/>
          </reference>
          <reference field="5" count="1" selected="0">
            <x v="3"/>
          </reference>
        </references>
      </pivotArea>
    </chartFormat>
    <chartFormat chart="5" format="19">
      <pivotArea type="data" outline="0" fieldPosition="0">
        <references count="3">
          <reference field="4294967294" count="1" selected="0">
            <x v="0"/>
          </reference>
          <reference field="1" count="1" selected="0">
            <x v="1"/>
          </reference>
          <reference field="5" count="1" selected="0">
            <x v="4"/>
          </reference>
        </references>
      </pivotArea>
    </chartFormat>
    <chartFormat chart="5" format="20">
      <pivotArea type="data" outline="0" fieldPosition="0">
        <references count="3">
          <reference field="4294967294" count="1" selected="0">
            <x v="0"/>
          </reference>
          <reference field="1" count="1" selected="0">
            <x v="1"/>
          </reference>
          <reference field="5" count="1" selected="0">
            <x v="5"/>
          </reference>
        </references>
      </pivotArea>
    </chartFormat>
    <chartFormat chart="5" format="21">
      <pivotArea type="data" outline="0" fieldPosition="0">
        <references count="3">
          <reference field="4294967294" count="1" selected="0">
            <x v="0"/>
          </reference>
          <reference field="1" count="1" selected="0">
            <x v="2"/>
          </reference>
          <reference field="5" count="1" selected="0">
            <x v="0"/>
          </reference>
        </references>
      </pivotArea>
    </chartFormat>
    <chartFormat chart="5" format="22">
      <pivotArea type="data" outline="0" fieldPosition="0">
        <references count="3">
          <reference field="4294967294" count="1" selected="0">
            <x v="0"/>
          </reference>
          <reference field="1" count="1" selected="0">
            <x v="2"/>
          </reference>
          <reference field="5" count="1" selected="0">
            <x v="1"/>
          </reference>
        </references>
      </pivotArea>
    </chartFormat>
    <chartFormat chart="5" format="23">
      <pivotArea type="data" outline="0" fieldPosition="0">
        <references count="3">
          <reference field="4294967294" count="1" selected="0">
            <x v="0"/>
          </reference>
          <reference field="1" count="1" selected="0">
            <x v="2"/>
          </reference>
          <reference field="5" count="1" selected="0">
            <x v="2"/>
          </reference>
        </references>
      </pivotArea>
    </chartFormat>
    <chartFormat chart="5" format="24">
      <pivotArea type="data" outline="0" fieldPosition="0">
        <references count="3">
          <reference field="4294967294" count="1" selected="0">
            <x v="0"/>
          </reference>
          <reference field="1" count="1" selected="0">
            <x v="2"/>
          </reference>
          <reference field="5" count="1" selected="0">
            <x v="3"/>
          </reference>
        </references>
      </pivotArea>
    </chartFormat>
    <chartFormat chart="5" format="25">
      <pivotArea type="data" outline="0" fieldPosition="0">
        <references count="3">
          <reference field="4294967294" count="1" selected="0">
            <x v="0"/>
          </reference>
          <reference field="1" count="1" selected="0">
            <x v="2"/>
          </reference>
          <reference field="5" count="1" selected="0">
            <x v="4"/>
          </reference>
        </references>
      </pivotArea>
    </chartFormat>
    <chartFormat chart="5" format="26">
      <pivotArea type="data" outline="0" fieldPosition="0">
        <references count="3">
          <reference field="4294967294" count="1" selected="0">
            <x v="0"/>
          </reference>
          <reference field="1" count="1" selected="0">
            <x v="2"/>
          </reference>
          <reference field="5" count="1" selected="0">
            <x v="5"/>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9DBABF0-728B-48F9-8A8E-228099B4A18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B55:I60" firstHeaderRow="1" firstDataRow="2" firstDataCol="1" rowPageCount="1" colPageCount="1"/>
  <pivotFields count="36">
    <pivotField showAll="0"/>
    <pivotField axis="axisRow" showAll="0">
      <items count="4">
        <item x="0"/>
        <item x="2"/>
        <item x="1"/>
        <item t="default"/>
      </items>
    </pivotField>
    <pivotField showAll="0"/>
    <pivotField showAll="0">
      <items count="3">
        <item x="0"/>
        <item x="1"/>
        <item t="default"/>
      </items>
    </pivotField>
    <pivotField axis="axisPage" showAll="0">
      <items count="3">
        <item x="0"/>
        <item x="1"/>
        <item t="default"/>
      </items>
    </pivotField>
    <pivotField axis="axisCol" showAll="0">
      <items count="7">
        <item x="1"/>
        <item x="5"/>
        <item x="4"/>
        <item x="0"/>
        <item x="2"/>
        <item x="3"/>
        <item t="default"/>
      </items>
    </pivotField>
    <pivotField numFmtId="44" showAll="0"/>
    <pivotField numFmtId="1" showAll="0"/>
    <pivotField numFmtId="44" showAll="0"/>
    <pivotField dataField="1" numFmtId="44" showAll="0">
      <items count="991">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t="default"/>
      </items>
    </pivotField>
    <pivotField numFmtId="15"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167" showAll="0"/>
    <pivotField showAll="0">
      <items count="4">
        <item x="1"/>
        <item x="2"/>
        <item x="0"/>
        <item t="default"/>
      </items>
    </pivotField>
    <pivotField numFmtId="44" showAll="0"/>
    <pivotField numFmtId="10" showAll="0"/>
    <pivotField numFmtId="44" showAll="0"/>
    <pivotField numFmtId="2" showAll="0"/>
    <pivotField numFmtId="44" showAll="0"/>
    <pivotField numFmtId="168" showAll="0"/>
    <pivotField showAll="0"/>
    <pivotField showAll="0"/>
    <pivotField showAll="0"/>
    <pivotField showAll="0"/>
    <pivotField showAll="0"/>
    <pivotField showAll="0"/>
    <pivotField showAll="0"/>
    <pivotField showAll="0"/>
    <pivotField showAll="0">
      <items count="25">
        <item x="8"/>
        <item x="17"/>
        <item x="16"/>
        <item x="12"/>
        <item x="15"/>
        <item x="20"/>
        <item x="21"/>
        <item x="9"/>
        <item x="18"/>
        <item x="22"/>
        <item x="7"/>
        <item x="6"/>
        <item x="5"/>
        <item x="3"/>
        <item x="14"/>
        <item x="2"/>
        <item x="0"/>
        <item x="19"/>
        <item x="10"/>
        <item x="13"/>
        <item x="4"/>
        <item x="1"/>
        <item x="11"/>
        <item x="23"/>
        <item t="default"/>
      </items>
    </pivotField>
    <pivotField showAll="0"/>
    <pivotField showAll="0"/>
    <pivotField showAll="0"/>
    <pivotField showAll="0"/>
    <pivotField showAll="0"/>
    <pivotField numFmtId="171"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1"/>
  </rowFields>
  <rowItems count="4">
    <i>
      <x/>
    </i>
    <i>
      <x v="1"/>
    </i>
    <i>
      <x v="2"/>
    </i>
    <i t="grand">
      <x/>
    </i>
  </rowItems>
  <colFields count="1">
    <field x="5"/>
  </colFields>
  <colItems count="7">
    <i>
      <x/>
    </i>
    <i>
      <x v="1"/>
    </i>
    <i>
      <x v="2"/>
    </i>
    <i>
      <x v="3"/>
    </i>
    <i>
      <x v="4"/>
    </i>
    <i>
      <x v="5"/>
    </i>
    <i t="grand">
      <x/>
    </i>
  </colItems>
  <pageFields count="1">
    <pageField fld="4" hier="-1"/>
  </pageFields>
  <dataFields count="1">
    <dataField name="Sum of Total" fld="9" showDataAs="percentOfRow" baseField="1" baseItem="0" numFmtId="9"/>
  </dataFields>
  <formats count="2">
    <format dxfId="37">
      <pivotArea outline="0" fieldPosition="0">
        <references count="1">
          <reference field="4294967294" count="1">
            <x v="0"/>
          </reference>
        </references>
      </pivotArea>
    </format>
    <format dxfId="36">
      <pivotArea outline="0" collapsedLevelsAreSubtotals="1" fieldPosition="0"/>
    </format>
  </formats>
  <chartFormats count="24">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2"/>
          </reference>
        </references>
      </pivotArea>
    </chartFormat>
    <chartFormat chart="5" format="3" series="1">
      <pivotArea type="data" outline="0" fieldPosition="0">
        <references count="2">
          <reference field="4294967294" count="1" selected="0">
            <x v="0"/>
          </reference>
          <reference field="5" count="1" selected="0">
            <x v="3"/>
          </reference>
        </references>
      </pivotArea>
    </chartFormat>
    <chartFormat chart="5" format="4" series="1">
      <pivotArea type="data" outline="0" fieldPosition="0">
        <references count="2">
          <reference field="4294967294" count="1" selected="0">
            <x v="0"/>
          </reference>
          <reference field="5" count="1" selected="0">
            <x v="4"/>
          </reference>
        </references>
      </pivotArea>
    </chartFormat>
    <chartFormat chart="5" format="5" series="1">
      <pivotArea type="data" outline="0" fieldPosition="0">
        <references count="2">
          <reference field="4294967294" count="1" selected="0">
            <x v="0"/>
          </reference>
          <reference field="5" count="1" selected="0">
            <x v="5"/>
          </reference>
        </references>
      </pivotArea>
    </chartFormat>
    <chartFormat chart="5" format="6" series="1">
      <pivotArea type="data" outline="0" fieldPosition="0">
        <references count="2">
          <reference field="4294967294" count="1" selected="0">
            <x v="0"/>
          </reference>
          <reference field="1" count="1" selected="0">
            <x v="0"/>
          </reference>
        </references>
      </pivotArea>
    </chartFormat>
    <chartFormat chart="5" format="7" series="1">
      <pivotArea type="data" outline="0" fieldPosition="0">
        <references count="2">
          <reference field="4294967294" count="1" selected="0">
            <x v="0"/>
          </reference>
          <reference field="1" count="1" selected="0">
            <x v="1"/>
          </reference>
        </references>
      </pivotArea>
    </chartFormat>
    <chartFormat chart="5" format="8" series="1">
      <pivotArea type="data" outline="0" fieldPosition="0">
        <references count="2">
          <reference field="4294967294" count="1" selected="0">
            <x v="0"/>
          </reference>
          <reference field="1" count="1" selected="0">
            <x v="2"/>
          </reference>
        </references>
      </pivotArea>
    </chartFormat>
    <chartFormat chart="5" format="9">
      <pivotArea type="data" outline="0" fieldPosition="0">
        <references count="3">
          <reference field="4294967294" count="1" selected="0">
            <x v="0"/>
          </reference>
          <reference field="1" count="1" selected="0">
            <x v="0"/>
          </reference>
          <reference field="5" count="1" selected="0">
            <x v="2"/>
          </reference>
        </references>
      </pivotArea>
    </chartFormat>
    <chartFormat chart="5" format="10">
      <pivotArea type="data" outline="0" fieldPosition="0">
        <references count="3">
          <reference field="4294967294" count="1" selected="0">
            <x v="0"/>
          </reference>
          <reference field="1" count="1" selected="0">
            <x v="0"/>
          </reference>
          <reference field="5" count="1" selected="0">
            <x v="3"/>
          </reference>
        </references>
      </pivotArea>
    </chartFormat>
    <chartFormat chart="5" format="11">
      <pivotArea type="data" outline="0" fieldPosition="0">
        <references count="3">
          <reference field="4294967294" count="1" selected="0">
            <x v="0"/>
          </reference>
          <reference field="1" count="1" selected="0">
            <x v="0"/>
          </reference>
          <reference field="5" count="1" selected="0">
            <x v="1"/>
          </reference>
        </references>
      </pivotArea>
    </chartFormat>
    <chartFormat chart="5" format="12">
      <pivotArea type="data" outline="0" fieldPosition="0">
        <references count="3">
          <reference field="4294967294" count="1" selected="0">
            <x v="0"/>
          </reference>
          <reference field="1" count="1" selected="0">
            <x v="0"/>
          </reference>
          <reference field="5" count="1" selected="0">
            <x v="0"/>
          </reference>
        </references>
      </pivotArea>
    </chartFormat>
    <chartFormat chart="5" format="13">
      <pivotArea type="data" outline="0" fieldPosition="0">
        <references count="3">
          <reference field="4294967294" count="1" selected="0">
            <x v="0"/>
          </reference>
          <reference field="1" count="1" selected="0">
            <x v="0"/>
          </reference>
          <reference field="5" count="1" selected="0">
            <x v="5"/>
          </reference>
        </references>
      </pivotArea>
    </chartFormat>
    <chartFormat chart="5" format="14">
      <pivotArea type="data" outline="0" fieldPosition="0">
        <references count="3">
          <reference field="4294967294" count="1" selected="0">
            <x v="0"/>
          </reference>
          <reference field="1" count="1" selected="0">
            <x v="0"/>
          </reference>
          <reference field="5" count="1" selected="0">
            <x v="4"/>
          </reference>
        </references>
      </pivotArea>
    </chartFormat>
    <chartFormat chart="17" format="0" series="1">
      <pivotArea type="data" outline="0" fieldPosition="0">
        <references count="2">
          <reference field="4294967294" count="1" selected="0">
            <x v="0"/>
          </reference>
          <reference field="1" count="1" selected="0">
            <x v="0"/>
          </reference>
        </references>
      </pivotArea>
    </chartFormat>
    <chartFormat chart="17" format="1" series="1">
      <pivotArea type="data" outline="0" fieldPosition="0">
        <references count="2">
          <reference field="4294967294" count="1" selected="0">
            <x v="0"/>
          </reference>
          <reference field="1" count="1" selected="0">
            <x v="1"/>
          </reference>
        </references>
      </pivotArea>
    </chartFormat>
    <chartFormat chart="17" format="2" series="1">
      <pivotArea type="data" outline="0" fieldPosition="0">
        <references count="2">
          <reference field="4294967294" count="1" selected="0">
            <x v="0"/>
          </reference>
          <reference field="1" count="1" selected="0">
            <x v="2"/>
          </reference>
        </references>
      </pivotArea>
    </chartFormat>
    <chartFormat chart="17" format="3" series="1">
      <pivotArea type="data" outline="0" fieldPosition="0">
        <references count="2">
          <reference field="4294967294" count="1" selected="0">
            <x v="0"/>
          </reference>
          <reference field="5" count="1" selected="0">
            <x v="3"/>
          </reference>
        </references>
      </pivotArea>
    </chartFormat>
    <chartFormat chart="17" format="4" series="1">
      <pivotArea type="data" outline="0" fieldPosition="0">
        <references count="2">
          <reference field="4294967294" count="1" selected="0">
            <x v="0"/>
          </reference>
          <reference field="5" count="1" selected="0">
            <x v="4"/>
          </reference>
        </references>
      </pivotArea>
    </chartFormat>
    <chartFormat chart="17" format="5" series="1">
      <pivotArea type="data" outline="0" fieldPosition="0">
        <references count="2">
          <reference field="4294967294" count="1" selected="0">
            <x v="0"/>
          </reference>
          <reference field="5" count="1" selected="0">
            <x v="5"/>
          </reference>
        </references>
      </pivotArea>
    </chartFormat>
    <chartFormat chart="17" format="6" series="1">
      <pivotArea type="data" outline="0" fieldPosition="0">
        <references count="2">
          <reference field="4294967294" count="1" selected="0">
            <x v="0"/>
          </reference>
          <reference field="5" count="1" selected="0">
            <x v="0"/>
          </reference>
        </references>
      </pivotArea>
    </chartFormat>
    <chartFormat chart="17" format="7" series="1">
      <pivotArea type="data" outline="0" fieldPosition="0">
        <references count="2">
          <reference field="4294967294" count="1" selected="0">
            <x v="0"/>
          </reference>
          <reference field="5" count="1" selected="0">
            <x v="1"/>
          </reference>
        </references>
      </pivotArea>
    </chartFormat>
    <chartFormat chart="17" format="8" series="1">
      <pivotArea type="data" outline="0" fieldPosition="0">
        <references count="2">
          <reference field="4294967294" count="1" selected="0">
            <x v="0"/>
          </reference>
          <reference field="5" count="1" selected="0">
            <x v="2"/>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1B57BD6-591D-487A-82FA-FBE65D0A623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19:E24" firstHeaderRow="1" firstDataRow="2" firstDataCol="1"/>
  <pivotFields count="36">
    <pivotField showAll="0"/>
    <pivotField axis="axisRow" showAll="0">
      <items count="4">
        <item x="0"/>
        <item x="2"/>
        <item x="1"/>
        <item t="default"/>
      </items>
    </pivotField>
    <pivotField showAll="0"/>
    <pivotField showAll="0">
      <items count="3">
        <item x="0"/>
        <item x="1"/>
        <item t="default"/>
      </items>
    </pivotField>
    <pivotField axis="axisCol" showAll="0">
      <items count="3">
        <item x="0"/>
        <item x="1"/>
        <item t="default"/>
      </items>
    </pivotField>
    <pivotField showAll="0">
      <items count="7">
        <item x="1"/>
        <item x="5"/>
        <item x="4"/>
        <item x="0"/>
        <item x="2"/>
        <item x="3"/>
        <item t="default"/>
      </items>
    </pivotField>
    <pivotField numFmtId="44" showAll="0"/>
    <pivotField numFmtId="1" showAll="0"/>
    <pivotField numFmtId="44" showAll="0"/>
    <pivotField dataField="1" numFmtId="44" showAll="0">
      <items count="991">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t="default"/>
      </items>
    </pivotField>
    <pivotField numFmtId="15"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167" showAll="0"/>
    <pivotField showAll="0"/>
    <pivotField numFmtId="44" showAll="0"/>
    <pivotField numFmtId="10" showAll="0"/>
    <pivotField numFmtId="44" showAll="0"/>
    <pivotField numFmtId="2" showAll="0"/>
    <pivotField numFmtId="44" showAll="0"/>
    <pivotField numFmtId="168" showAll="0"/>
    <pivotField showAll="0"/>
    <pivotField showAll="0"/>
    <pivotField showAll="0"/>
    <pivotField showAll="0"/>
    <pivotField showAll="0"/>
    <pivotField showAll="0"/>
    <pivotField showAll="0"/>
    <pivotField showAll="0"/>
    <pivotField showAll="0">
      <items count="25">
        <item x="8"/>
        <item x="17"/>
        <item x="16"/>
        <item x="12"/>
        <item x="15"/>
        <item x="20"/>
        <item x="21"/>
        <item x="9"/>
        <item x="18"/>
        <item x="22"/>
        <item x="7"/>
        <item x="6"/>
        <item x="5"/>
        <item x="3"/>
        <item x="14"/>
        <item x="2"/>
        <item x="0"/>
        <item x="19"/>
        <item x="10"/>
        <item x="13"/>
        <item x="4"/>
        <item x="1"/>
        <item x="11"/>
        <item x="23"/>
        <item t="default"/>
      </items>
    </pivotField>
    <pivotField showAll="0"/>
    <pivotField showAll="0"/>
    <pivotField showAll="0"/>
    <pivotField showAll="0"/>
    <pivotField showAll="0"/>
    <pivotField numFmtId="171"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1"/>
  </rowFields>
  <rowItems count="4">
    <i>
      <x/>
    </i>
    <i>
      <x v="1"/>
    </i>
    <i>
      <x v="2"/>
    </i>
    <i t="grand">
      <x/>
    </i>
  </rowItems>
  <colFields count="1">
    <field x="4"/>
  </colFields>
  <colItems count="3">
    <i>
      <x/>
    </i>
    <i>
      <x v="1"/>
    </i>
    <i t="grand">
      <x/>
    </i>
  </colItems>
  <dataFields count="1">
    <dataField name="Sum of Total" fld="9" showDataAs="percentOfRow" baseField="1" baseItem="0" numFmtId="9"/>
  </dataFields>
  <formats count="4">
    <format dxfId="41">
      <pivotArea dataOnly="0" fieldPosition="0">
        <references count="1">
          <reference field="1" count="1">
            <x v="2"/>
          </reference>
        </references>
      </pivotArea>
    </format>
    <format dxfId="40">
      <pivotArea dataOnly="0" outline="0" fieldPosition="0">
        <references count="1">
          <reference field="1" count="1">
            <x v="2"/>
          </reference>
        </references>
      </pivotArea>
    </format>
    <format dxfId="39">
      <pivotArea outline="0" fieldPosition="0">
        <references count="1">
          <reference field="4294967294" count="1">
            <x v="0"/>
          </reference>
        </references>
      </pivotArea>
    </format>
    <format dxfId="38">
      <pivotArea outline="0" collapsedLevelsAreSubtotals="1" fieldPosition="0"/>
    </format>
  </formats>
  <chartFormats count="2">
    <chartFormat chart="2" format="0" series="1">
      <pivotArea type="data" outline="0" fieldPosition="0">
        <references count="2">
          <reference field="4294967294" count="1" selected="0">
            <x v="0"/>
          </reference>
          <reference field="4" count="1" selected="0">
            <x v="0"/>
          </reference>
        </references>
      </pivotArea>
    </chartFormat>
    <chartFormat chart="2" format="1" series="1">
      <pivotArea type="data" outline="0" fieldPosition="0">
        <references count="2">
          <reference field="4294967294" count="1" selected="0">
            <x v="0"/>
          </reference>
          <reference field="4" count="1" selected="0">
            <x v="1"/>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7935A21-76E5-4A29-AADC-FC36CB1D53D7}"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57:H65" firstHeaderRow="1" firstDataRow="2" firstDataCol="1" rowPageCount="1" colPageCount="1"/>
  <pivotFields count="36">
    <pivotField showAll="0"/>
    <pivotField axis="axisCol" showAll="0">
      <items count="4">
        <item x="0"/>
        <item x="2"/>
        <item x="1"/>
        <item t="default"/>
      </items>
    </pivotField>
    <pivotField showAll="0"/>
    <pivotField showAll="0">
      <items count="3">
        <item x="0"/>
        <item x="1"/>
        <item t="default"/>
      </items>
    </pivotField>
    <pivotField axis="axisPage" showAll="0">
      <items count="3">
        <item x="0"/>
        <item x="1"/>
        <item t="default"/>
      </items>
    </pivotField>
    <pivotField axis="axisRow" showAll="0">
      <items count="7">
        <item x="1"/>
        <item x="5"/>
        <item x="4"/>
        <item x="0"/>
        <item x="2"/>
        <item x="3"/>
        <item t="default"/>
      </items>
    </pivotField>
    <pivotField numFmtId="44" showAll="0"/>
    <pivotField numFmtId="1" showAll="0"/>
    <pivotField numFmtId="44" showAll="0"/>
    <pivotField dataField="1" numFmtId="44" showAll="0">
      <items count="991">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t="default"/>
      </items>
    </pivotField>
    <pivotField numFmtId="15"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167" showAll="0"/>
    <pivotField showAll="0">
      <items count="4">
        <item x="1"/>
        <item x="2"/>
        <item x="0"/>
        <item t="default"/>
      </items>
    </pivotField>
    <pivotField numFmtId="44" showAll="0"/>
    <pivotField numFmtId="10" showAll="0"/>
    <pivotField numFmtId="44" showAll="0"/>
    <pivotField numFmtId="2" showAll="0"/>
    <pivotField numFmtId="44" showAll="0"/>
    <pivotField numFmtId="168" showAll="0"/>
    <pivotField showAll="0"/>
    <pivotField showAll="0"/>
    <pivotField showAll="0"/>
    <pivotField showAll="0"/>
    <pivotField showAll="0"/>
    <pivotField showAll="0"/>
    <pivotField showAll="0"/>
    <pivotField showAll="0"/>
    <pivotField showAll="0">
      <items count="25">
        <item x="8"/>
        <item x="17"/>
        <item x="16"/>
        <item x="12"/>
        <item x="15"/>
        <item x="20"/>
        <item x="21"/>
        <item x="9"/>
        <item x="18"/>
        <item x="22"/>
        <item x="7"/>
        <item x="6"/>
        <item x="5"/>
        <item x="3"/>
        <item x="14"/>
        <item x="2"/>
        <item x="0"/>
        <item x="19"/>
        <item x="10"/>
        <item x="13"/>
        <item x="4"/>
        <item x="1"/>
        <item x="11"/>
        <item x="23"/>
        <item t="default"/>
      </items>
    </pivotField>
    <pivotField showAll="0"/>
    <pivotField showAll="0"/>
    <pivotField showAll="0"/>
    <pivotField showAll="0"/>
    <pivotField showAll="0"/>
    <pivotField numFmtId="171"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5"/>
  </rowFields>
  <rowItems count="7">
    <i>
      <x/>
    </i>
    <i>
      <x v="1"/>
    </i>
    <i>
      <x v="2"/>
    </i>
    <i>
      <x v="3"/>
    </i>
    <i>
      <x v="4"/>
    </i>
    <i>
      <x v="5"/>
    </i>
    <i t="grand">
      <x/>
    </i>
  </rowItems>
  <colFields count="1">
    <field x="1"/>
  </colFields>
  <colItems count="4">
    <i>
      <x/>
    </i>
    <i>
      <x v="1"/>
    </i>
    <i>
      <x v="2"/>
    </i>
    <i t="grand">
      <x/>
    </i>
  </colItems>
  <pageFields count="1">
    <pageField fld="4" hier="-1"/>
  </pageFields>
  <dataFields count="1">
    <dataField name="Sum of Total" fld="9" showDataAs="percentOfRow" baseField="1" baseItem="0" numFmtId="9"/>
  </dataFields>
  <formats count="2">
    <format dxfId="9">
      <pivotArea outline="0" fieldPosition="0">
        <references count="1">
          <reference field="4294967294" count="1">
            <x v="0"/>
          </reference>
        </references>
      </pivotArea>
    </format>
    <format dxfId="8">
      <pivotArea outline="0" collapsedLevelsAreSubtotals="1" fieldPosition="0"/>
    </format>
  </formats>
  <chartFormats count="15">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2"/>
          </reference>
        </references>
      </pivotArea>
    </chartFormat>
    <chartFormat chart="5" format="3" series="1">
      <pivotArea type="data" outline="0" fieldPosition="0">
        <references count="2">
          <reference field="4294967294" count="1" selected="0">
            <x v="0"/>
          </reference>
          <reference field="5" count="1" selected="0">
            <x v="3"/>
          </reference>
        </references>
      </pivotArea>
    </chartFormat>
    <chartFormat chart="5" format="4" series="1">
      <pivotArea type="data" outline="0" fieldPosition="0">
        <references count="2">
          <reference field="4294967294" count="1" selected="0">
            <x v="0"/>
          </reference>
          <reference field="5" count="1" selected="0">
            <x v="4"/>
          </reference>
        </references>
      </pivotArea>
    </chartFormat>
    <chartFormat chart="5" format="5" series="1">
      <pivotArea type="data" outline="0" fieldPosition="0">
        <references count="2">
          <reference field="4294967294" count="1" selected="0">
            <x v="0"/>
          </reference>
          <reference field="5" count="1" selected="0">
            <x v="5"/>
          </reference>
        </references>
      </pivotArea>
    </chartFormat>
    <chartFormat chart="5" format="6" series="1">
      <pivotArea type="data" outline="0" fieldPosition="0">
        <references count="2">
          <reference field="4294967294" count="1" selected="0">
            <x v="0"/>
          </reference>
          <reference field="1" count="1" selected="0">
            <x v="0"/>
          </reference>
        </references>
      </pivotArea>
    </chartFormat>
    <chartFormat chart="5" format="7" series="1">
      <pivotArea type="data" outline="0" fieldPosition="0">
        <references count="2">
          <reference field="4294967294" count="1" selected="0">
            <x v="0"/>
          </reference>
          <reference field="1" count="1" selected="0">
            <x v="1"/>
          </reference>
        </references>
      </pivotArea>
    </chartFormat>
    <chartFormat chart="5" format="8" series="1">
      <pivotArea type="data" outline="0" fieldPosition="0">
        <references count="2">
          <reference field="4294967294" count="1" selected="0">
            <x v="0"/>
          </reference>
          <reference field="1" count="1" selected="0">
            <x v="2"/>
          </reference>
        </references>
      </pivotArea>
    </chartFormat>
    <chartFormat chart="5" format="9">
      <pivotArea type="data" outline="0" fieldPosition="0">
        <references count="3">
          <reference field="4294967294" count="1" selected="0">
            <x v="0"/>
          </reference>
          <reference field="1" count="1" selected="0">
            <x v="0"/>
          </reference>
          <reference field="5" count="1" selected="0">
            <x v="2"/>
          </reference>
        </references>
      </pivotArea>
    </chartFormat>
    <chartFormat chart="5" format="10">
      <pivotArea type="data" outline="0" fieldPosition="0">
        <references count="3">
          <reference field="4294967294" count="1" selected="0">
            <x v="0"/>
          </reference>
          <reference field="1" count="1" selected="0">
            <x v="0"/>
          </reference>
          <reference field="5" count="1" selected="0">
            <x v="3"/>
          </reference>
        </references>
      </pivotArea>
    </chartFormat>
    <chartFormat chart="5" format="11">
      <pivotArea type="data" outline="0" fieldPosition="0">
        <references count="3">
          <reference field="4294967294" count="1" selected="0">
            <x v="0"/>
          </reference>
          <reference field="1" count="1" selected="0">
            <x v="0"/>
          </reference>
          <reference field="5" count="1" selected="0">
            <x v="1"/>
          </reference>
        </references>
      </pivotArea>
    </chartFormat>
    <chartFormat chart="5" format="12">
      <pivotArea type="data" outline="0" fieldPosition="0">
        <references count="3">
          <reference field="4294967294" count="1" selected="0">
            <x v="0"/>
          </reference>
          <reference field="1" count="1" selected="0">
            <x v="0"/>
          </reference>
          <reference field="5" count="1" selected="0">
            <x v="0"/>
          </reference>
        </references>
      </pivotArea>
    </chartFormat>
    <chartFormat chart="5" format="13">
      <pivotArea type="data" outline="0" fieldPosition="0">
        <references count="3">
          <reference field="4294967294" count="1" selected="0">
            <x v="0"/>
          </reference>
          <reference field="1" count="1" selected="0">
            <x v="0"/>
          </reference>
          <reference field="5" count="1" selected="0">
            <x v="5"/>
          </reference>
        </references>
      </pivotArea>
    </chartFormat>
    <chartFormat chart="5" format="14">
      <pivotArea type="data" outline="0" fieldPosition="0">
        <references count="3">
          <reference field="4294967294" count="1" selected="0">
            <x v="0"/>
          </reference>
          <reference field="1" count="1" selected="0">
            <x v="0"/>
          </reference>
          <reference field="5" count="1" selected="0">
            <x v="4"/>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512A607-A5A0-47A4-A9BC-E4E81919CABC}"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47:H52" firstHeaderRow="1" firstDataRow="2" firstDataCol="1" rowPageCount="1" colPageCount="1"/>
  <pivotFields count="36">
    <pivotField showAll="0"/>
    <pivotField axis="axisRow" showAll="0">
      <items count="4">
        <item x="0"/>
        <item x="2"/>
        <item x="1"/>
        <item t="default"/>
      </items>
    </pivotField>
    <pivotField showAll="0"/>
    <pivotField showAll="0">
      <items count="3">
        <item x="0"/>
        <item x="1"/>
        <item t="default"/>
      </items>
    </pivotField>
    <pivotField axis="axisPage" showAll="0">
      <items count="3">
        <item x="0"/>
        <item x="1"/>
        <item t="default"/>
      </items>
    </pivotField>
    <pivotField showAll="0">
      <items count="7">
        <item x="1"/>
        <item x="5"/>
        <item x="4"/>
        <item x="0"/>
        <item x="2"/>
        <item x="3"/>
        <item t="default"/>
      </items>
    </pivotField>
    <pivotField numFmtId="44" showAll="0"/>
    <pivotField numFmtId="1" showAll="0"/>
    <pivotField numFmtId="44" showAll="0"/>
    <pivotField dataField="1" numFmtId="44" showAll="0">
      <items count="991">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t="default"/>
      </items>
    </pivotField>
    <pivotField numFmtId="15"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167" showAll="0"/>
    <pivotField axis="axisCol" showAll="0">
      <items count="4">
        <item x="1"/>
        <item x="2"/>
        <item x="0"/>
        <item t="default"/>
      </items>
    </pivotField>
    <pivotField numFmtId="44" showAll="0"/>
    <pivotField numFmtId="10" showAll="0"/>
    <pivotField numFmtId="44" showAll="0"/>
    <pivotField numFmtId="2" showAll="0"/>
    <pivotField numFmtId="44" showAll="0"/>
    <pivotField numFmtId="168" showAll="0"/>
    <pivotField showAll="0"/>
    <pivotField showAll="0"/>
    <pivotField showAll="0"/>
    <pivotField showAll="0"/>
    <pivotField showAll="0"/>
    <pivotField showAll="0"/>
    <pivotField showAll="0"/>
    <pivotField showAll="0"/>
    <pivotField showAll="0">
      <items count="25">
        <item x="8"/>
        <item x="17"/>
        <item x="16"/>
        <item x="12"/>
        <item x="15"/>
        <item x="20"/>
        <item x="21"/>
        <item x="9"/>
        <item x="18"/>
        <item x="22"/>
        <item x="7"/>
        <item x="6"/>
        <item x="5"/>
        <item x="3"/>
        <item x="14"/>
        <item x="2"/>
        <item x="0"/>
        <item x="19"/>
        <item x="10"/>
        <item x="13"/>
        <item x="4"/>
        <item x="1"/>
        <item x="11"/>
        <item x="23"/>
        <item t="default"/>
      </items>
    </pivotField>
    <pivotField showAll="0"/>
    <pivotField showAll="0"/>
    <pivotField showAll="0"/>
    <pivotField showAll="0"/>
    <pivotField showAll="0"/>
    <pivotField numFmtId="171"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1"/>
  </rowFields>
  <rowItems count="4">
    <i>
      <x/>
    </i>
    <i>
      <x v="1"/>
    </i>
    <i>
      <x v="2"/>
    </i>
    <i t="grand">
      <x/>
    </i>
  </rowItems>
  <colFields count="1">
    <field x="12"/>
  </colFields>
  <colItems count="4">
    <i>
      <x/>
    </i>
    <i>
      <x v="1"/>
    </i>
    <i>
      <x v="2"/>
    </i>
    <i t="grand">
      <x/>
    </i>
  </colItems>
  <pageFields count="1">
    <pageField fld="4" hier="-1"/>
  </pageFields>
  <dataFields count="1">
    <dataField name="Sum of Total" fld="9" showDataAs="percentOfRow" baseField="1" baseItem="0" numFmtId="9"/>
  </dataFields>
  <formats count="4">
    <format dxfId="13">
      <pivotArea dataOnly="0" fieldPosition="0">
        <references count="1">
          <reference field="1" count="1">
            <x v="2"/>
          </reference>
        </references>
      </pivotArea>
    </format>
    <format dxfId="12">
      <pivotArea dataOnly="0" outline="0" fieldPosition="0">
        <references count="1">
          <reference field="1" count="1">
            <x v="2"/>
          </reference>
        </references>
      </pivotArea>
    </format>
    <format dxfId="11">
      <pivotArea outline="0" fieldPosition="0">
        <references count="1">
          <reference field="4294967294" count="1">
            <x v="0"/>
          </reference>
        </references>
      </pivotArea>
    </format>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D8EBD77-6F5E-43D3-8820-F6ABD635E426}"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6:G41" firstHeaderRow="1" firstDataRow="2" firstDataCol="1"/>
  <pivotFields count="36">
    <pivotField showAll="0"/>
    <pivotField axis="axisRow" showAll="0">
      <items count="4">
        <item x="0"/>
        <item x="2"/>
        <item x="1"/>
        <item t="default"/>
      </items>
    </pivotField>
    <pivotField showAll="0"/>
    <pivotField showAll="0">
      <items count="3">
        <item x="0"/>
        <item x="1"/>
        <item t="default"/>
      </items>
    </pivotField>
    <pivotField axis="axisCol" showAll="0">
      <items count="3">
        <item x="0"/>
        <item x="1"/>
        <item t="default"/>
      </items>
    </pivotField>
    <pivotField showAll="0">
      <items count="7">
        <item x="1"/>
        <item x="5"/>
        <item x="4"/>
        <item x="0"/>
        <item x="2"/>
        <item x="3"/>
        <item t="default"/>
      </items>
    </pivotField>
    <pivotField numFmtId="44" showAll="0"/>
    <pivotField numFmtId="1" showAll="0"/>
    <pivotField numFmtId="44" showAll="0"/>
    <pivotField dataField="1" numFmtId="44" showAll="0">
      <items count="991">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t="default"/>
      </items>
    </pivotField>
    <pivotField numFmtId="15"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167" showAll="0"/>
    <pivotField showAll="0"/>
    <pivotField numFmtId="44" showAll="0"/>
    <pivotField numFmtId="10" showAll="0"/>
    <pivotField numFmtId="44" showAll="0"/>
    <pivotField numFmtId="2" showAll="0"/>
    <pivotField numFmtId="44" showAll="0"/>
    <pivotField numFmtId="168" showAll="0"/>
    <pivotField showAll="0"/>
    <pivotField showAll="0"/>
    <pivotField showAll="0"/>
    <pivotField showAll="0"/>
    <pivotField showAll="0"/>
    <pivotField showAll="0"/>
    <pivotField showAll="0"/>
    <pivotField showAll="0"/>
    <pivotField showAll="0">
      <items count="25">
        <item x="8"/>
        <item x="17"/>
        <item x="16"/>
        <item x="12"/>
        <item x="15"/>
        <item x="20"/>
        <item x="21"/>
        <item x="9"/>
        <item x="18"/>
        <item x="22"/>
        <item x="7"/>
        <item x="6"/>
        <item x="5"/>
        <item x="3"/>
        <item x="14"/>
        <item x="2"/>
        <item x="0"/>
        <item x="19"/>
        <item x="10"/>
        <item x="13"/>
        <item x="4"/>
        <item x="1"/>
        <item x="11"/>
        <item x="23"/>
        <item t="default"/>
      </items>
    </pivotField>
    <pivotField showAll="0"/>
    <pivotField showAll="0"/>
    <pivotField showAll="0"/>
    <pivotField showAll="0"/>
    <pivotField showAll="0"/>
    <pivotField numFmtId="171"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1"/>
  </rowFields>
  <rowItems count="4">
    <i>
      <x/>
    </i>
    <i>
      <x v="1"/>
    </i>
    <i>
      <x v="2"/>
    </i>
    <i t="grand">
      <x/>
    </i>
  </rowItems>
  <colFields count="1">
    <field x="4"/>
  </colFields>
  <colItems count="3">
    <i>
      <x/>
    </i>
    <i>
      <x v="1"/>
    </i>
    <i t="grand">
      <x/>
    </i>
  </colItems>
  <dataFields count="1">
    <dataField name="Sum of Total" fld="9" showDataAs="percentOfRow" baseField="1" baseItem="0" numFmtId="9"/>
  </dataFields>
  <formats count="4">
    <format dxfId="17">
      <pivotArea dataOnly="0" fieldPosition="0">
        <references count="1">
          <reference field="1" count="1">
            <x v="2"/>
          </reference>
        </references>
      </pivotArea>
    </format>
    <format dxfId="16">
      <pivotArea dataOnly="0" outline="0" fieldPosition="0">
        <references count="1">
          <reference field="1" count="1">
            <x v="2"/>
          </reference>
        </references>
      </pivotArea>
    </format>
    <format dxfId="15">
      <pivotArea outline="0" fieldPosition="0">
        <references count="1">
          <reference field="4294967294" count="1">
            <x v="0"/>
          </reference>
        </references>
      </pivotArea>
    </format>
    <format dxfId="14">
      <pivotArea outline="0" collapsedLevelsAreSubtotals="1" fieldPosition="0"/>
    </format>
  </formats>
  <chartFormats count="2">
    <chartFormat chart="2" format="0" series="1">
      <pivotArea type="data" outline="0" fieldPosition="0">
        <references count="2">
          <reference field="4294967294" count="1" selected="0">
            <x v="0"/>
          </reference>
          <reference field="4" count="1" selected="0">
            <x v="0"/>
          </reference>
        </references>
      </pivotArea>
    </chartFormat>
    <chartFormat chart="2" format="1" series="1">
      <pivotArea type="data" outline="0" fieldPosition="0">
        <references count="2">
          <reference field="4294967294" count="1" selected="0">
            <x v="0"/>
          </reference>
          <reference field="4" count="1" selected="0">
            <x v="1"/>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E501FC5-BA46-4CEB-A3B6-C0A6BEE15D3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7:O11" firstHeaderRow="0" firstDataRow="1" firstDataCol="1"/>
  <pivotFields count="36">
    <pivotField dataField="1" showAll="0"/>
    <pivotField axis="axisRow" showAll="0">
      <items count="4">
        <item x="0"/>
        <item x="2"/>
        <item x="1"/>
        <item t="default"/>
      </items>
    </pivotField>
    <pivotField showAll="0"/>
    <pivotField showAll="0">
      <items count="3">
        <item x="0"/>
        <item x="1"/>
        <item t="default"/>
      </items>
    </pivotField>
    <pivotField showAll="0">
      <items count="3">
        <item x="0"/>
        <item x="1"/>
        <item t="default"/>
      </items>
    </pivotField>
    <pivotField showAll="0">
      <items count="7">
        <item x="1"/>
        <item x="5"/>
        <item x="4"/>
        <item x="0"/>
        <item x="2"/>
        <item x="3"/>
        <item t="default"/>
      </items>
    </pivotField>
    <pivotField dataField="1" numFmtId="44" showAll="0"/>
    <pivotField numFmtId="1" showAll="0"/>
    <pivotField numFmtId="44" showAll="0"/>
    <pivotField dataField="1" numFmtId="44" showAll="0">
      <items count="991">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t="default"/>
      </items>
    </pivotField>
    <pivotField numFmtId="15"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167" showAll="0"/>
    <pivotField showAll="0"/>
    <pivotField numFmtId="44" showAll="0"/>
    <pivotField numFmtId="10" showAll="0"/>
    <pivotField numFmtId="44" showAll="0"/>
    <pivotField dataField="1" numFmtId="2" showAll="0"/>
    <pivotField numFmtId="44" showAll="0"/>
    <pivotField numFmtId="16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71" showAll="0"/>
    <pivotField showAll="0" defaultSubtotal="0"/>
    <pivotField showAll="0" defaultSubtotal="0">
      <items count="14">
        <item x="0"/>
        <item x="1"/>
        <item x="2"/>
        <item x="3"/>
        <item x="4"/>
        <item x="5"/>
        <item x="6"/>
        <item x="7"/>
        <item x="8"/>
        <item x="9"/>
        <item x="10"/>
        <item x="11"/>
        <item x="12"/>
        <item x="13"/>
      </items>
    </pivotField>
  </pivotFields>
  <rowFields count="1">
    <field x="1"/>
  </rowFields>
  <rowItems count="4">
    <i>
      <x/>
    </i>
    <i>
      <x v="1"/>
    </i>
    <i>
      <x v="2"/>
    </i>
    <i t="grand">
      <x/>
    </i>
  </rowItems>
  <colFields count="1">
    <field x="-2"/>
  </colFields>
  <colItems count="5">
    <i>
      <x/>
    </i>
    <i i="1">
      <x v="1"/>
    </i>
    <i i="2">
      <x v="2"/>
    </i>
    <i i="3">
      <x v="3"/>
    </i>
    <i i="4">
      <x v="4"/>
    </i>
  </colItems>
  <dataFields count="5">
    <dataField name="Sum of Total" fld="9" baseField="0" baseItem="0" numFmtId="173"/>
    <dataField name="Average of Rating" fld="16" subtotal="average" baseField="1" baseItem="0" numFmtId="173"/>
    <dataField name="Average of Unit price" fld="6" subtotal="average" baseField="1" baseItem="0" numFmtId="173"/>
    <dataField name="Count of Invoice ID" fld="0" subtotal="count" baseField="0" baseItem="0"/>
    <dataField name="Max of Total2" fld="9" subtotal="max" baseField="1" baseItem="0"/>
  </dataFields>
  <formats count="2">
    <format dxfId="19">
      <pivotArea outline="0" collapsedLevelsAreSubtotals="1" fieldPosition="0">
        <references count="1">
          <reference field="4294967294" count="3" selected="0">
            <x v="0"/>
            <x v="1"/>
            <x v="2"/>
          </reference>
        </references>
      </pivotArea>
    </format>
    <format dxfId="18">
      <pivotArea dataOnly="0" fieldPosition="0">
        <references count="1">
          <reference field="1"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6FF12B9-4AD6-4F09-92BA-3F6CF0CE4C36}"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16:H21" firstHeaderRow="1" firstDataRow="2" firstDataCol="1"/>
  <pivotFields count="36">
    <pivotField showAll="0"/>
    <pivotField axis="axisCol" showAll="0">
      <items count="4">
        <item x="0"/>
        <item x="2"/>
        <item x="1"/>
        <item t="default"/>
      </items>
    </pivotField>
    <pivotField showAll="0"/>
    <pivotField showAll="0">
      <items count="3">
        <item x="0"/>
        <item x="1"/>
        <item t="default"/>
      </items>
    </pivotField>
    <pivotField showAll="0">
      <items count="3">
        <item x="0"/>
        <item x="1"/>
        <item t="default"/>
      </items>
    </pivotField>
    <pivotField showAll="0">
      <items count="7">
        <item x="1"/>
        <item x="5"/>
        <item x="4"/>
        <item x="0"/>
        <item x="2"/>
        <item x="3"/>
        <item t="default"/>
      </items>
    </pivotField>
    <pivotField numFmtId="44" showAll="0"/>
    <pivotField numFmtId="1" showAll="0"/>
    <pivotField numFmtId="44" showAll="0"/>
    <pivotField dataField="1" numFmtId="44" showAll="0">
      <items count="991">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t="default"/>
      </items>
    </pivotField>
    <pivotField axis="axisRow" numFmtId="15"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167" showAll="0"/>
    <pivotField showAll="0"/>
    <pivotField numFmtId="44" showAll="0"/>
    <pivotField numFmtId="10" showAll="0"/>
    <pivotField numFmtId="44" showAll="0"/>
    <pivotField numFmtId="2" showAll="0"/>
    <pivotField numFmtId="44" showAll="0"/>
    <pivotField numFmtId="168" showAll="0"/>
    <pivotField showAll="0"/>
    <pivotField showAll="0"/>
    <pivotField showAll="0"/>
    <pivotField showAll="0"/>
    <pivotField showAll="0"/>
    <pivotField showAll="0"/>
    <pivotField showAll="0"/>
    <pivotField showAll="0"/>
    <pivotField showAll="0">
      <items count="25">
        <item x="8"/>
        <item x="17"/>
        <item x="16"/>
        <item x="12"/>
        <item x="15"/>
        <item x="20"/>
        <item x="21"/>
        <item x="9"/>
        <item x="18"/>
        <item x="22"/>
        <item x="7"/>
        <item x="6"/>
        <item x="5"/>
        <item x="3"/>
        <item x="14"/>
        <item x="2"/>
        <item x="0"/>
        <item x="19"/>
        <item x="10"/>
        <item x="13"/>
        <item x="4"/>
        <item x="1"/>
        <item x="11"/>
        <item x="23"/>
        <item t="default"/>
      </items>
    </pivotField>
    <pivotField showAll="0"/>
    <pivotField showAll="0"/>
    <pivotField showAll="0"/>
    <pivotField showAll="0"/>
    <pivotField showAll="0"/>
    <pivotField numFmtId="171" showAll="0"/>
    <pivotField axis="axisRow"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3">
    <field x="35"/>
    <field x="34"/>
    <field x="10"/>
  </rowFields>
  <rowItems count="4">
    <i>
      <x v="1"/>
    </i>
    <i>
      <x v="2"/>
    </i>
    <i>
      <x v="3"/>
    </i>
    <i t="grand">
      <x/>
    </i>
  </rowItems>
  <colFields count="1">
    <field x="1"/>
  </colFields>
  <colItems count="4">
    <i>
      <x/>
    </i>
    <i>
      <x v="1"/>
    </i>
    <i>
      <x v="2"/>
    </i>
    <i t="grand">
      <x/>
    </i>
  </colItems>
  <dataFields count="1">
    <dataField name="Sum of Total" fld="9" baseField="0" baseItem="0" numFmtId="2"/>
  </dataFields>
  <formats count="3">
    <format dxfId="22">
      <pivotArea dataOnly="0" fieldPosition="0">
        <references count="1">
          <reference field="1" count="1">
            <x v="2"/>
          </reference>
        </references>
      </pivotArea>
    </format>
    <format dxfId="21">
      <pivotArea dataOnly="0" outline="0" fieldPosition="0">
        <references count="1">
          <reference field="1" count="1">
            <x v="2"/>
          </reference>
        </references>
      </pivotArea>
    </format>
    <format dxfId="20">
      <pivotArea outline="0" collapsedLevelsAreSubtotals="1" fieldPosition="0"/>
    </format>
  </formats>
  <chartFormats count="3">
    <chartFormat chart="8" format="0" series="1">
      <pivotArea type="data" outline="0" fieldPosition="0">
        <references count="2">
          <reference field="4294967294" count="1" selected="0">
            <x v="0"/>
          </reference>
          <reference field="1" count="1" selected="0">
            <x v="0"/>
          </reference>
        </references>
      </pivotArea>
    </chartFormat>
    <chartFormat chart="8" format="1" series="1">
      <pivotArea type="data" outline="0" fieldPosition="0">
        <references count="2">
          <reference field="4294967294" count="1" selected="0">
            <x v="0"/>
          </reference>
          <reference field="1" count="1" selected="0">
            <x v="1"/>
          </reference>
        </references>
      </pivotArea>
    </chartFormat>
    <chartFormat chart="8" format="2"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5D042EA-E983-4574-9811-7730961DE143}"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C72:J77" firstHeaderRow="1" firstDataRow="2" firstDataCol="1" rowPageCount="1" colPageCount="1"/>
  <pivotFields count="36">
    <pivotField showAll="0"/>
    <pivotField axis="axisRow" showAll="0">
      <items count="4">
        <item x="0"/>
        <item x="2"/>
        <item x="1"/>
        <item t="default"/>
      </items>
    </pivotField>
    <pivotField showAll="0"/>
    <pivotField showAll="0">
      <items count="3">
        <item x="0"/>
        <item x="1"/>
        <item t="default"/>
      </items>
    </pivotField>
    <pivotField axis="axisPage" showAll="0">
      <items count="3">
        <item x="0"/>
        <item x="1"/>
        <item t="default"/>
      </items>
    </pivotField>
    <pivotField axis="axisCol" showAll="0">
      <items count="7">
        <item x="1"/>
        <item x="5"/>
        <item x="4"/>
        <item x="0"/>
        <item x="2"/>
        <item x="3"/>
        <item t="default"/>
      </items>
    </pivotField>
    <pivotField numFmtId="44" showAll="0"/>
    <pivotField numFmtId="1" showAll="0"/>
    <pivotField numFmtId="44" showAll="0"/>
    <pivotField dataField="1" numFmtId="44" showAll="0">
      <items count="991">
        <item x="815"/>
        <item x="625"/>
        <item x="221"/>
        <item x="440"/>
        <item x="399"/>
        <item x="280"/>
        <item x="53"/>
        <item x="952"/>
        <item x="421"/>
        <item x="801"/>
        <item x="213"/>
        <item x="69"/>
        <item x="442"/>
        <item x="726"/>
        <item x="837"/>
        <item x="465"/>
        <item x="840"/>
        <item x="460"/>
        <item x="485"/>
        <item x="271"/>
        <item x="450"/>
        <item x="196"/>
        <item x="968"/>
        <item x="914"/>
        <item x="854"/>
        <item x="445"/>
        <item x="250"/>
        <item x="606"/>
        <item x="976"/>
        <item x="836"/>
        <item x="352"/>
        <item x="142"/>
        <item x="604"/>
        <item x="775"/>
        <item x="44"/>
        <item x="644"/>
        <item x="229"/>
        <item x="987"/>
        <item x="498"/>
        <item x="54"/>
        <item x="109"/>
        <item x="26"/>
        <item x="643"/>
        <item x="676"/>
        <item x="711"/>
        <item x="456"/>
        <item x="279"/>
        <item x="739"/>
        <item x="476"/>
        <item x="299"/>
        <item x="446"/>
        <item x="319"/>
        <item x="675"/>
        <item x="870"/>
        <item x="985"/>
        <item x="951"/>
        <item x="269"/>
        <item x="87"/>
        <item x="908"/>
        <item x="678"/>
        <item x="408"/>
        <item x="592"/>
        <item x="589"/>
        <item x="633"/>
        <item x="783"/>
        <item x="331"/>
        <item x="651"/>
        <item x="958"/>
        <item x="431"/>
        <item x="300"/>
        <item x="99"/>
        <item x="921"/>
        <item x="777"/>
        <item x="116"/>
        <item x="512"/>
        <item x="869"/>
        <item x="828"/>
        <item x="766"/>
        <item x="741"/>
        <item x="378"/>
        <item x="756"/>
        <item x="728"/>
        <item x="938"/>
        <item x="184"/>
        <item x="788"/>
        <item x="262"/>
        <item x="780"/>
        <item x="917"/>
        <item x="655"/>
        <item x="864"/>
        <item x="10"/>
        <item x="220"/>
        <item x="640"/>
        <item x="834"/>
        <item x="789"/>
        <item x="984"/>
        <item x="290"/>
        <item x="424"/>
        <item x="314"/>
        <item x="160"/>
        <item x="597"/>
        <item x="942"/>
        <item x="259"/>
        <item x="988"/>
        <item x="236"/>
        <item x="254"/>
        <item x="22"/>
        <item x="954"/>
        <item x="66"/>
        <item x="969"/>
        <item x="35"/>
        <item x="435"/>
        <item x="762"/>
        <item x="403"/>
        <item x="702"/>
        <item x="487"/>
        <item x="515"/>
        <item x="935"/>
        <item x="569"/>
        <item x="310"/>
        <item x="541"/>
        <item x="52"/>
        <item x="663"/>
        <item x="344"/>
        <item x="155"/>
        <item x="580"/>
        <item x="8"/>
        <item x="291"/>
        <item x="861"/>
        <item x="586"/>
        <item x="839"/>
        <item x="332"/>
        <item x="533"/>
        <item x="497"/>
        <item x="187"/>
        <item x="843"/>
        <item x="60"/>
        <item x="194"/>
        <item x="96"/>
        <item x="284"/>
        <item x="357"/>
        <item x="737"/>
        <item x="382"/>
        <item x="538"/>
        <item x="1"/>
        <item x="955"/>
        <item x="389"/>
        <item x="704"/>
        <item x="410"/>
        <item x="911"/>
        <item x="835"/>
        <item x="306"/>
        <item x="391"/>
        <item x="19"/>
        <item x="895"/>
        <item x="539"/>
        <item x="609"/>
        <item x="114"/>
        <item x="665"/>
        <item x="874"/>
        <item x="414"/>
        <item x="577"/>
        <item x="760"/>
        <item x="356"/>
        <item x="451"/>
        <item x="943"/>
        <item x="823"/>
        <item x="735"/>
        <item x="803"/>
        <item x="853"/>
        <item x="183"/>
        <item x="222"/>
        <item x="428"/>
        <item x="40"/>
        <item x="234"/>
        <item x="437"/>
        <item x="195"/>
        <item x="902"/>
        <item x="878"/>
        <item x="818"/>
        <item x="634"/>
        <item x="918"/>
        <item x="501"/>
        <item x="297"/>
        <item x="56"/>
        <item x="203"/>
        <item x="724"/>
        <item x="237"/>
        <item x="245"/>
        <item x="93"/>
        <item x="207"/>
        <item x="826"/>
        <item x="620"/>
        <item x="320"/>
        <item x="617"/>
        <item x="950"/>
        <item x="537"/>
        <item x="791"/>
        <item x="867"/>
        <item x="787"/>
        <item x="718"/>
        <item x="770"/>
        <item x="376"/>
        <item x="825"/>
        <item x="251"/>
        <item x="806"/>
        <item x="814"/>
        <item x="506"/>
        <item x="412"/>
        <item x="872"/>
        <item x="696"/>
        <item x="94"/>
        <item x="880"/>
        <item x="534"/>
        <item x="495"/>
        <item x="680"/>
        <item x="913"/>
        <item x="329"/>
        <item x="466"/>
        <item x="152"/>
        <item x="652"/>
        <item x="965"/>
        <item x="858"/>
        <item x="855"/>
        <item x="78"/>
        <item x="11"/>
        <item x="192"/>
        <item x="409"/>
        <item x="713"/>
        <item x="118"/>
        <item x="691"/>
        <item x="117"/>
        <item x="115"/>
        <item x="742"/>
        <item x="638"/>
        <item x="41"/>
        <item x="552"/>
        <item x="540"/>
        <item x="850"/>
        <item x="48"/>
        <item x="415"/>
        <item x="199"/>
        <item x="294"/>
        <item x="605"/>
        <item x="417"/>
        <item x="982"/>
        <item x="896"/>
        <item x="532"/>
        <item x="406"/>
        <item x="239"/>
        <item x="302"/>
        <item x="524"/>
        <item x="941"/>
        <item x="657"/>
        <item x="490"/>
        <item x="622"/>
        <item x="368"/>
        <item x="394"/>
        <item x="820"/>
        <item x="214"/>
        <item x="708"/>
        <item x="703"/>
        <item x="860"/>
        <item x="520"/>
        <item x="771"/>
        <item x="493"/>
        <item x="601"/>
        <item x="574"/>
        <item x="386"/>
        <item x="656"/>
        <item x="256"/>
        <item x="322"/>
        <item x="681"/>
        <item x="253"/>
        <item x="767"/>
        <item x="135"/>
        <item x="448"/>
        <item x="716"/>
        <item x="550"/>
        <item x="441"/>
        <item x="342"/>
        <item x="347"/>
        <item x="551"/>
        <item x="712"/>
        <item x="744"/>
        <item x="517"/>
        <item x="444"/>
        <item x="793"/>
        <item x="427"/>
        <item x="679"/>
        <item x="894"/>
        <item x="309"/>
        <item x="499"/>
        <item x="576"/>
        <item x="212"/>
        <item x="131"/>
        <item x="654"/>
        <item x="311"/>
        <item x="596"/>
        <item x="429"/>
        <item x="531"/>
        <item x="264"/>
        <item x="885"/>
        <item x="333"/>
        <item x="336"/>
        <item x="736"/>
        <item x="365"/>
        <item x="553"/>
        <item x="338"/>
        <item x="768"/>
        <item x="570"/>
        <item x="327"/>
        <item x="503"/>
        <item x="72"/>
        <item x="683"/>
        <item x="530"/>
        <item x="190"/>
        <item x="452"/>
        <item x="225"/>
        <item x="484"/>
        <item x="527"/>
        <item x="162"/>
        <item x="260"/>
        <item x="91"/>
        <item x="81"/>
        <item x="181"/>
        <item x="542"/>
        <item x="255"/>
        <item x="833"/>
        <item x="593"/>
        <item x="523"/>
        <item x="583"/>
        <item x="635"/>
        <item x="176"/>
        <item x="621"/>
        <item x="948"/>
        <item x="63"/>
        <item x="97"/>
        <item x="173"/>
        <item x="65"/>
        <item x="900"/>
        <item x="967"/>
        <item x="624"/>
        <item x="468"/>
        <item x="125"/>
        <item x="228"/>
        <item x="193"/>
        <item x="307"/>
        <item x="18"/>
        <item x="105"/>
        <item x="9"/>
        <item x="362"/>
        <item x="197"/>
        <item x="473"/>
        <item x="876"/>
        <item x="923"/>
        <item x="720"/>
        <item x="171"/>
        <item x="628"/>
        <item x="725"/>
        <item x="937"/>
        <item x="849"/>
        <item x="588"/>
        <item x="547"/>
        <item x="701"/>
        <item x="217"/>
        <item x="964"/>
        <item x="959"/>
        <item x="23"/>
        <item x="396"/>
        <item x="662"/>
        <item x="863"/>
        <item x="745"/>
        <item x="641"/>
        <item x="223"/>
        <item x="773"/>
        <item x="983"/>
        <item x="832"/>
        <item x="27"/>
        <item x="317"/>
        <item x="416"/>
        <item x="175"/>
        <item x="709"/>
        <item x="714"/>
        <item x="939"/>
        <item x="47"/>
        <item x="292"/>
        <item x="781"/>
        <item x="413"/>
        <item x="346"/>
        <item x="59"/>
        <item x="367"/>
        <item x="893"/>
        <item x="595"/>
        <item x="398"/>
        <item x="479"/>
        <item x="186"/>
        <item x="579"/>
        <item x="233"/>
        <item x="799"/>
        <item x="240"/>
        <item x="500"/>
        <item x="667"/>
        <item x="751"/>
        <item x="581"/>
        <item x="89"/>
        <item x="282"/>
        <item x="829"/>
        <item x="33"/>
        <item x="502"/>
        <item x="366"/>
        <item x="270"/>
        <item x="557"/>
        <item x="661"/>
        <item x="289"/>
        <item x="472"/>
        <item x="488"/>
        <item x="514"/>
        <item x="844"/>
        <item x="660"/>
        <item x="697"/>
        <item x="482"/>
        <item x="328"/>
        <item x="561"/>
        <item x="313"/>
        <item x="400"/>
        <item x="603"/>
        <item x="360"/>
        <item x="298"/>
        <item x="491"/>
        <item x="800"/>
        <item x="684"/>
        <item x="489"/>
        <item x="457"/>
        <item x="632"/>
        <item x="420"/>
        <item x="434"/>
        <item x="326"/>
        <item x="381"/>
        <item x="301"/>
        <item x="816"/>
        <item x="318"/>
        <item x="136"/>
        <item x="582"/>
        <item x="910"/>
        <item x="204"/>
        <item x="101"/>
        <item x="316"/>
        <item x="916"/>
        <item x="940"/>
        <item x="813"/>
        <item x="103"/>
        <item x="907"/>
        <item x="285"/>
        <item x="865"/>
        <item x="508"/>
        <item x="616"/>
        <item x="584"/>
        <item x="556"/>
        <item x="274"/>
        <item x="668"/>
        <item x="235"/>
        <item x="752"/>
        <item x="757"/>
        <item x="464"/>
        <item x="261"/>
        <item x="51"/>
        <item x="29"/>
        <item x="238"/>
        <item x="903"/>
        <item x="519"/>
        <item x="590"/>
        <item x="405"/>
        <item x="719"/>
        <item x="759"/>
        <item x="529"/>
        <item x="200"/>
        <item x="189"/>
        <item x="971"/>
        <item x="12"/>
        <item x="627"/>
        <item x="812"/>
        <item x="209"/>
        <item x="397"/>
        <item x="970"/>
        <item x="857"/>
        <item x="630"/>
        <item x="296"/>
        <item x="963"/>
        <item x="650"/>
        <item x="39"/>
        <item x="573"/>
        <item x="387"/>
        <item x="794"/>
        <item x="150"/>
        <item x="351"/>
        <item x="957"/>
        <item x="244"/>
        <item x="83"/>
        <item x="790"/>
        <item x="395"/>
        <item x="645"/>
        <item x="692"/>
        <item x="555"/>
        <item x="824"/>
        <item x="241"/>
        <item x="156"/>
        <item x="418"/>
        <item x="370"/>
        <item x="738"/>
        <item x="934"/>
        <item x="747"/>
        <item x="461"/>
        <item x="575"/>
        <item x="926"/>
        <item x="717"/>
        <item x="545"/>
        <item x="862"/>
        <item x="961"/>
        <item x="202"/>
        <item x="293"/>
        <item x="148"/>
        <item x="463"/>
        <item x="178"/>
        <item x="615"/>
        <item x="257"/>
        <item x="21"/>
        <item x="653"/>
        <item x="146"/>
        <item x="24"/>
        <item x="931"/>
        <item x="568"/>
        <item x="830"/>
        <item x="402"/>
        <item x="669"/>
        <item x="134"/>
        <item x="810"/>
        <item x="393"/>
        <item x="218"/>
        <item x="784"/>
        <item x="513"/>
        <item x="182"/>
        <item x="404"/>
        <item x="947"/>
        <item x="929"/>
        <item x="443"/>
        <item x="129"/>
        <item x="144"/>
        <item x="587"/>
        <item x="188"/>
        <item x="608"/>
        <item x="383"/>
        <item x="838"/>
        <item x="304"/>
        <item x="980"/>
        <item x="266"/>
        <item x="889"/>
        <item x="215"/>
        <item x="827"/>
        <item x="206"/>
        <item x="126"/>
        <item x="749"/>
        <item x="664"/>
        <item x="80"/>
        <item x="591"/>
        <item x="953"/>
        <item x="674"/>
        <item x="535"/>
        <item x="672"/>
        <item x="543"/>
        <item x="110"/>
        <item x="231"/>
        <item x="459"/>
        <item x="677"/>
        <item x="636"/>
        <item x="945"/>
        <item x="966"/>
        <item x="906"/>
        <item x="629"/>
        <item x="380"/>
        <item x="956"/>
        <item x="145"/>
        <item x="706"/>
        <item x="886"/>
        <item x="64"/>
        <item x="174"/>
        <item x="107"/>
        <item x="505"/>
        <item x="167"/>
        <item x="180"/>
        <item x="321"/>
        <item x="798"/>
        <item x="578"/>
        <item x="246"/>
        <item x="36"/>
        <item x="897"/>
        <item x="891"/>
        <item x="172"/>
        <item x="449"/>
        <item x="809"/>
        <item x="373"/>
        <item x="975"/>
        <item x="877"/>
        <item x="875"/>
        <item x="161"/>
        <item x="82"/>
        <item x="912"/>
        <item x="471"/>
        <item x="384"/>
        <item x="2"/>
        <item x="805"/>
        <item x="363"/>
        <item x="436"/>
        <item x="599"/>
        <item x="478"/>
        <item x="848"/>
        <item x="377"/>
        <item x="433"/>
        <item x="873"/>
        <item x="283"/>
        <item x="61"/>
        <item x="647"/>
        <item x="371"/>
        <item x="273"/>
        <item x="649"/>
        <item x="474"/>
        <item x="425"/>
        <item x="268"/>
        <item x="559"/>
        <item x="286"/>
        <item x="164"/>
        <item x="407"/>
        <item x="475"/>
        <item x="930"/>
        <item x="159"/>
        <item x="851"/>
        <item x="86"/>
        <item x="335"/>
        <item x="611"/>
        <item x="102"/>
        <item x="169"/>
        <item x="249"/>
        <item x="776"/>
        <item x="658"/>
        <item x="267"/>
        <item x="353"/>
        <item x="919"/>
        <item x="198"/>
        <item x="856"/>
        <item x="516"/>
        <item x="349"/>
        <item x="600"/>
        <item x="723"/>
        <item x="422"/>
        <item x="149"/>
        <item x="746"/>
        <item x="481"/>
        <item x="423"/>
        <item x="845"/>
        <item x="106"/>
        <item x="315"/>
        <item x="354"/>
        <item x="602"/>
        <item x="45"/>
        <item x="325"/>
        <item x="646"/>
        <item x="909"/>
        <item x="925"/>
        <item x="774"/>
        <item x="388"/>
        <item x="509"/>
        <item x="243"/>
        <item x="275"/>
        <item x="763"/>
        <item x="761"/>
        <item x="85"/>
        <item x="350"/>
        <item x="811"/>
        <item x="330"/>
        <item x="686"/>
        <item x="337"/>
        <item x="392"/>
        <item x="375"/>
        <item x="807"/>
        <item x="722"/>
        <item x="734"/>
        <item x="323"/>
        <item x="339"/>
        <item x="944"/>
        <item x="546"/>
        <item x="34"/>
        <item x="163"/>
        <item x="120"/>
        <item x="170"/>
        <item x="804"/>
        <item x="288"/>
        <item x="892"/>
        <item x="411"/>
        <item x="511"/>
        <item x="567"/>
        <item x="905"/>
        <item x="483"/>
        <item x="496"/>
        <item x="782"/>
        <item x="6"/>
        <item x="899"/>
        <item x="42"/>
        <item x="75"/>
        <item x="882"/>
        <item x="248"/>
        <item x="594"/>
        <item x="817"/>
        <item x="369"/>
        <item x="25"/>
        <item x="642"/>
        <item x="888"/>
        <item x="808"/>
        <item x="852"/>
        <item x="571"/>
        <item x="201"/>
        <item x="20"/>
        <item x="469"/>
        <item x="13"/>
        <item x="792"/>
        <item x="219"/>
        <item x="612"/>
        <item x="17"/>
        <item x="690"/>
        <item x="361"/>
        <item x="38"/>
        <item x="613"/>
        <item x="277"/>
        <item x="796"/>
        <item x="76"/>
        <item x="28"/>
        <item x="177"/>
        <item x="560"/>
        <item x="928"/>
        <item x="447"/>
        <item x="671"/>
        <item x="90"/>
        <item x="179"/>
        <item x="123"/>
        <item x="946"/>
        <item x="670"/>
        <item x="73"/>
        <item x="933"/>
        <item x="522"/>
        <item x="769"/>
        <item x="154"/>
        <item x="211"/>
        <item x="364"/>
        <item x="88"/>
        <item x="884"/>
        <item x="883"/>
        <item x="455"/>
        <item x="3"/>
        <item x="143"/>
        <item x="295"/>
        <item x="30"/>
        <item x="252"/>
        <item x="795"/>
        <item x="689"/>
        <item x="765"/>
        <item x="308"/>
        <item x="847"/>
        <item x="16"/>
        <item x="695"/>
        <item x="372"/>
        <item x="705"/>
        <item x="341"/>
        <item x="687"/>
        <item x="385"/>
        <item x="168"/>
        <item x="133"/>
        <item x="548"/>
        <item x="901"/>
        <item x="521"/>
        <item x="563"/>
        <item x="62"/>
        <item x="977"/>
        <item x="98"/>
        <item x="379"/>
        <item x="324"/>
        <item x="518"/>
        <item x="710"/>
        <item x="700"/>
        <item x="467"/>
        <item x="504"/>
        <item x="303"/>
        <item x="227"/>
        <item x="111"/>
        <item x="46"/>
        <item x="755"/>
        <item x="122"/>
        <item x="247"/>
        <item x="688"/>
        <item x="566"/>
        <item x="137"/>
        <item x="232"/>
        <item x="778"/>
        <item x="868"/>
        <item x="390"/>
        <item x="112"/>
        <item x="0"/>
        <item x="549"/>
        <item x="132"/>
        <item x="536"/>
        <item x="477"/>
        <item x="846"/>
        <item x="727"/>
        <item x="866"/>
        <item x="340"/>
        <item x="494"/>
        <item x="525"/>
        <item x="226"/>
        <item x="462"/>
        <item x="37"/>
        <item x="127"/>
        <item x="544"/>
        <item x="927"/>
        <item x="130"/>
        <item x="831"/>
        <item x="565"/>
        <item x="278"/>
        <item x="158"/>
        <item x="666"/>
        <item x="15"/>
        <item x="730"/>
        <item x="743"/>
        <item x="572"/>
        <item x="147"/>
        <item x="779"/>
        <item x="750"/>
        <item x="92"/>
        <item x="138"/>
        <item x="639"/>
        <item x="470"/>
        <item x="84"/>
        <item x="915"/>
        <item x="67"/>
        <item x="731"/>
        <item x="673"/>
        <item x="614"/>
        <item x="564"/>
        <item x="842"/>
        <item x="79"/>
        <item x="585"/>
        <item x="5"/>
        <item x="272"/>
        <item x="281"/>
        <item x="890"/>
        <item x="922"/>
        <item x="205"/>
        <item x="764"/>
        <item x="979"/>
        <item x="480"/>
        <item x="4"/>
        <item x="492"/>
        <item x="962"/>
        <item x="989"/>
        <item x="71"/>
        <item x="802"/>
        <item x="224"/>
        <item x="693"/>
        <item x="685"/>
        <item x="507"/>
        <item x="682"/>
        <item x="50"/>
        <item x="626"/>
        <item x="358"/>
        <item x="153"/>
        <item x="786"/>
        <item x="819"/>
        <item x="821"/>
        <item x="740"/>
        <item x="124"/>
        <item x="841"/>
        <item x="936"/>
        <item x="618"/>
        <item x="287"/>
        <item x="631"/>
        <item x="374"/>
        <item x="430"/>
        <item x="32"/>
        <item x="74"/>
        <item x="610"/>
        <item x="974"/>
        <item x="258"/>
        <item x="797"/>
        <item x="401"/>
        <item x="141"/>
        <item x="334"/>
        <item x="55"/>
        <item x="263"/>
        <item x="528"/>
        <item x="453"/>
        <item x="510"/>
        <item x="721"/>
        <item x="707"/>
        <item x="486"/>
        <item x="973"/>
        <item x="343"/>
        <item x="31"/>
        <item x="100"/>
        <item x="438"/>
        <item x="637"/>
        <item x="276"/>
        <item x="305"/>
        <item x="14"/>
        <item x="345"/>
        <item x="57"/>
        <item x="871"/>
        <item x="754"/>
        <item x="58"/>
        <item x="698"/>
        <item x="859"/>
        <item x="113"/>
        <item x="648"/>
        <item x="458"/>
        <item x="732"/>
        <item x="879"/>
        <item x="7"/>
        <item x="822"/>
        <item x="924"/>
        <item x="904"/>
        <item x="265"/>
        <item x="151"/>
        <item x="242"/>
        <item x="359"/>
        <item x="185"/>
        <item x="230"/>
        <item x="216"/>
        <item x="758"/>
        <item x="981"/>
        <item x="881"/>
        <item x="753"/>
        <item x="598"/>
        <item x="748"/>
        <item x="312"/>
        <item x="77"/>
        <item x="68"/>
        <item x="43"/>
        <item x="191"/>
        <item x="772"/>
        <item x="887"/>
        <item x="454"/>
        <item x="920"/>
        <item x="699"/>
        <item x="119"/>
        <item x="439"/>
        <item x="562"/>
        <item x="128"/>
        <item x="715"/>
        <item x="729"/>
        <item x="108"/>
        <item x="978"/>
        <item x="623"/>
        <item x="49"/>
        <item x="619"/>
        <item x="210"/>
        <item x="733"/>
        <item x="898"/>
        <item x="960"/>
        <item x="659"/>
        <item x="157"/>
        <item x="972"/>
        <item x="95"/>
        <item x="526"/>
        <item x="104"/>
        <item x="949"/>
        <item x="607"/>
        <item x="558"/>
        <item x="432"/>
        <item x="70"/>
        <item x="208"/>
        <item x="139"/>
        <item x="932"/>
        <item x="121"/>
        <item x="140"/>
        <item x="426"/>
        <item x="355"/>
        <item x="165"/>
        <item x="419"/>
        <item x="785"/>
        <item x="986"/>
        <item x="694"/>
        <item x="554"/>
        <item x="166"/>
        <item x="348"/>
        <item t="default"/>
      </items>
    </pivotField>
    <pivotField numFmtId="15" showAll="0">
      <items count="90">
        <item x="17"/>
        <item x="56"/>
        <item x="75"/>
        <item x="72"/>
        <item x="0"/>
        <item x="47"/>
        <item x="27"/>
        <item x="66"/>
        <item x="51"/>
        <item x="8"/>
        <item x="83"/>
        <item x="52"/>
        <item x="50"/>
        <item x="78"/>
        <item x="15"/>
        <item x="65"/>
        <item x="29"/>
        <item x="68"/>
        <item x="64"/>
        <item x="40"/>
        <item x="18"/>
        <item x="49"/>
        <item x="54"/>
        <item x="46"/>
        <item x="25"/>
        <item x="53"/>
        <item x="3"/>
        <item x="26"/>
        <item x="71"/>
        <item x="74"/>
        <item x="82"/>
        <item x="60"/>
        <item x="30"/>
        <item x="36"/>
        <item x="87"/>
        <item x="63"/>
        <item x="10"/>
        <item x="13"/>
        <item x="4"/>
        <item x="57"/>
        <item x="34"/>
        <item x="48"/>
        <item x="12"/>
        <item x="77"/>
        <item x="44"/>
        <item x="42"/>
        <item x="69"/>
        <item x="21"/>
        <item x="67"/>
        <item x="88"/>
        <item x="9"/>
        <item x="81"/>
        <item x="70"/>
        <item x="55"/>
        <item x="7"/>
        <item x="6"/>
        <item x="84"/>
        <item x="33"/>
        <item x="38"/>
        <item x="59"/>
        <item x="22"/>
        <item x="2"/>
        <item x="31"/>
        <item x="19"/>
        <item x="43"/>
        <item x="37"/>
        <item x="1"/>
        <item x="11"/>
        <item x="24"/>
        <item x="16"/>
        <item x="41"/>
        <item x="45"/>
        <item x="86"/>
        <item x="20"/>
        <item x="32"/>
        <item x="85"/>
        <item x="79"/>
        <item x="35"/>
        <item x="80"/>
        <item x="76"/>
        <item x="23"/>
        <item x="28"/>
        <item x="62"/>
        <item x="5"/>
        <item x="58"/>
        <item x="39"/>
        <item x="61"/>
        <item x="14"/>
        <item x="73"/>
        <item t="default"/>
      </items>
    </pivotField>
    <pivotField numFmtId="167" showAll="0"/>
    <pivotField showAll="0">
      <items count="4">
        <item x="1"/>
        <item x="2"/>
        <item x="0"/>
        <item t="default"/>
      </items>
    </pivotField>
    <pivotField numFmtId="44" showAll="0"/>
    <pivotField numFmtId="10" showAll="0"/>
    <pivotField numFmtId="44" showAll="0"/>
    <pivotField numFmtId="2" showAll="0"/>
    <pivotField numFmtId="44" showAll="0"/>
    <pivotField numFmtId="168" showAll="0"/>
    <pivotField showAll="0"/>
    <pivotField showAll="0"/>
    <pivotField showAll="0"/>
    <pivotField showAll="0"/>
    <pivotField showAll="0"/>
    <pivotField showAll="0"/>
    <pivotField showAll="0"/>
    <pivotField showAll="0"/>
    <pivotField showAll="0">
      <items count="25">
        <item x="8"/>
        <item x="17"/>
        <item x="16"/>
        <item x="12"/>
        <item x="15"/>
        <item x="20"/>
        <item x="21"/>
        <item x="9"/>
        <item x="18"/>
        <item x="22"/>
        <item x="7"/>
        <item x="6"/>
        <item x="5"/>
        <item x="3"/>
        <item x="14"/>
        <item x="2"/>
        <item x="0"/>
        <item x="19"/>
        <item x="10"/>
        <item x="13"/>
        <item x="4"/>
        <item x="1"/>
        <item x="11"/>
        <item x="23"/>
        <item t="default"/>
      </items>
    </pivotField>
    <pivotField showAll="0"/>
    <pivotField showAll="0"/>
    <pivotField showAll="0"/>
    <pivotField showAll="0"/>
    <pivotField showAll="0"/>
    <pivotField numFmtId="171" showAll="0"/>
    <pivotField showAll="0" defaultSubtotal="0">
      <items count="368">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1"/>
  </rowFields>
  <rowItems count="4">
    <i>
      <x/>
    </i>
    <i>
      <x v="1"/>
    </i>
    <i>
      <x v="2"/>
    </i>
    <i t="grand">
      <x/>
    </i>
  </rowItems>
  <colFields count="1">
    <field x="5"/>
  </colFields>
  <colItems count="7">
    <i>
      <x/>
    </i>
    <i>
      <x v="1"/>
    </i>
    <i>
      <x v="2"/>
    </i>
    <i>
      <x v="3"/>
    </i>
    <i>
      <x v="4"/>
    </i>
    <i>
      <x v="5"/>
    </i>
    <i t="grand">
      <x/>
    </i>
  </colItems>
  <pageFields count="1">
    <pageField fld="4" hier="-1"/>
  </pageFields>
  <dataFields count="1">
    <dataField name="Sum of Total" fld="9" showDataAs="percentOfRow" baseField="1" baseItem="0" numFmtId="9"/>
  </dataFields>
  <formats count="2">
    <format dxfId="24">
      <pivotArea outline="0" fieldPosition="0">
        <references count="1">
          <reference field="4294967294" count="1">
            <x v="0"/>
          </reference>
        </references>
      </pivotArea>
    </format>
    <format dxfId="23">
      <pivotArea outline="0" collapsedLevelsAreSubtotals="1" fieldPosition="0"/>
    </format>
  </formats>
  <chartFormats count="24">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2"/>
          </reference>
        </references>
      </pivotArea>
    </chartFormat>
    <chartFormat chart="5" format="3" series="1">
      <pivotArea type="data" outline="0" fieldPosition="0">
        <references count="2">
          <reference field="4294967294" count="1" selected="0">
            <x v="0"/>
          </reference>
          <reference field="5" count="1" selected="0">
            <x v="3"/>
          </reference>
        </references>
      </pivotArea>
    </chartFormat>
    <chartFormat chart="5" format="4" series="1">
      <pivotArea type="data" outline="0" fieldPosition="0">
        <references count="2">
          <reference field="4294967294" count="1" selected="0">
            <x v="0"/>
          </reference>
          <reference field="5" count="1" selected="0">
            <x v="4"/>
          </reference>
        </references>
      </pivotArea>
    </chartFormat>
    <chartFormat chart="5" format="5" series="1">
      <pivotArea type="data" outline="0" fieldPosition="0">
        <references count="2">
          <reference field="4294967294" count="1" selected="0">
            <x v="0"/>
          </reference>
          <reference field="5" count="1" selected="0">
            <x v="5"/>
          </reference>
        </references>
      </pivotArea>
    </chartFormat>
    <chartFormat chart="5" format="6" series="1">
      <pivotArea type="data" outline="0" fieldPosition="0">
        <references count="2">
          <reference field="4294967294" count="1" selected="0">
            <x v="0"/>
          </reference>
          <reference field="1" count="1" selected="0">
            <x v="0"/>
          </reference>
        </references>
      </pivotArea>
    </chartFormat>
    <chartFormat chart="5" format="7" series="1">
      <pivotArea type="data" outline="0" fieldPosition="0">
        <references count="2">
          <reference field="4294967294" count="1" selected="0">
            <x v="0"/>
          </reference>
          <reference field="1" count="1" selected="0">
            <x v="1"/>
          </reference>
        </references>
      </pivotArea>
    </chartFormat>
    <chartFormat chart="5" format="8" series="1">
      <pivotArea type="data" outline="0" fieldPosition="0">
        <references count="2">
          <reference field="4294967294" count="1" selected="0">
            <x v="0"/>
          </reference>
          <reference field="1" count="1" selected="0">
            <x v="2"/>
          </reference>
        </references>
      </pivotArea>
    </chartFormat>
    <chartFormat chart="5" format="9">
      <pivotArea type="data" outline="0" fieldPosition="0">
        <references count="3">
          <reference field="4294967294" count="1" selected="0">
            <x v="0"/>
          </reference>
          <reference field="1" count="1" selected="0">
            <x v="0"/>
          </reference>
          <reference field="5" count="1" selected="0">
            <x v="2"/>
          </reference>
        </references>
      </pivotArea>
    </chartFormat>
    <chartFormat chart="5" format="10">
      <pivotArea type="data" outline="0" fieldPosition="0">
        <references count="3">
          <reference field="4294967294" count="1" selected="0">
            <x v="0"/>
          </reference>
          <reference field="1" count="1" selected="0">
            <x v="0"/>
          </reference>
          <reference field="5" count="1" selected="0">
            <x v="3"/>
          </reference>
        </references>
      </pivotArea>
    </chartFormat>
    <chartFormat chart="5" format="11">
      <pivotArea type="data" outline="0" fieldPosition="0">
        <references count="3">
          <reference field="4294967294" count="1" selected="0">
            <x v="0"/>
          </reference>
          <reference field="1" count="1" selected="0">
            <x v="0"/>
          </reference>
          <reference field="5" count="1" selected="0">
            <x v="1"/>
          </reference>
        </references>
      </pivotArea>
    </chartFormat>
    <chartFormat chart="5" format="12">
      <pivotArea type="data" outline="0" fieldPosition="0">
        <references count="3">
          <reference field="4294967294" count="1" selected="0">
            <x v="0"/>
          </reference>
          <reference field="1" count="1" selected="0">
            <x v="0"/>
          </reference>
          <reference field="5" count="1" selected="0">
            <x v="0"/>
          </reference>
        </references>
      </pivotArea>
    </chartFormat>
    <chartFormat chart="5" format="13">
      <pivotArea type="data" outline="0" fieldPosition="0">
        <references count="3">
          <reference field="4294967294" count="1" selected="0">
            <x v="0"/>
          </reference>
          <reference field="1" count="1" selected="0">
            <x v="0"/>
          </reference>
          <reference field="5" count="1" selected="0">
            <x v="5"/>
          </reference>
        </references>
      </pivotArea>
    </chartFormat>
    <chartFormat chart="5" format="14">
      <pivotArea type="data" outline="0" fieldPosition="0">
        <references count="3">
          <reference field="4294967294" count="1" selected="0">
            <x v="0"/>
          </reference>
          <reference field="1" count="1" selected="0">
            <x v="0"/>
          </reference>
          <reference field="5" count="1" selected="0">
            <x v="4"/>
          </reference>
        </references>
      </pivotArea>
    </chartFormat>
    <chartFormat chart="17" format="0" series="1">
      <pivotArea type="data" outline="0" fieldPosition="0">
        <references count="2">
          <reference field="4294967294" count="1" selected="0">
            <x v="0"/>
          </reference>
          <reference field="1" count="1" selected="0">
            <x v="0"/>
          </reference>
        </references>
      </pivotArea>
    </chartFormat>
    <chartFormat chart="17" format="1" series="1">
      <pivotArea type="data" outline="0" fieldPosition="0">
        <references count="2">
          <reference field="4294967294" count="1" selected="0">
            <x v="0"/>
          </reference>
          <reference field="1" count="1" selected="0">
            <x v="1"/>
          </reference>
        </references>
      </pivotArea>
    </chartFormat>
    <chartFormat chart="17" format="2" series="1">
      <pivotArea type="data" outline="0" fieldPosition="0">
        <references count="2">
          <reference field="4294967294" count="1" selected="0">
            <x v="0"/>
          </reference>
          <reference field="1" count="1" selected="0">
            <x v="2"/>
          </reference>
        </references>
      </pivotArea>
    </chartFormat>
    <chartFormat chart="17" format="3" series="1">
      <pivotArea type="data" outline="0" fieldPosition="0">
        <references count="2">
          <reference field="4294967294" count="1" selected="0">
            <x v="0"/>
          </reference>
          <reference field="5" count="1" selected="0">
            <x v="3"/>
          </reference>
        </references>
      </pivotArea>
    </chartFormat>
    <chartFormat chart="17" format="4" series="1">
      <pivotArea type="data" outline="0" fieldPosition="0">
        <references count="2">
          <reference field="4294967294" count="1" selected="0">
            <x v="0"/>
          </reference>
          <reference field="5" count="1" selected="0">
            <x v="4"/>
          </reference>
        </references>
      </pivotArea>
    </chartFormat>
    <chartFormat chart="17" format="5" series="1">
      <pivotArea type="data" outline="0" fieldPosition="0">
        <references count="2">
          <reference field="4294967294" count="1" selected="0">
            <x v="0"/>
          </reference>
          <reference field="5" count="1" selected="0">
            <x v="5"/>
          </reference>
        </references>
      </pivotArea>
    </chartFormat>
    <chartFormat chart="17" format="6" series="1">
      <pivotArea type="data" outline="0" fieldPosition="0">
        <references count="2">
          <reference field="4294967294" count="1" selected="0">
            <x v="0"/>
          </reference>
          <reference field="5" count="1" selected="0">
            <x v="0"/>
          </reference>
        </references>
      </pivotArea>
    </chartFormat>
    <chartFormat chart="17" format="7" series="1">
      <pivotArea type="data" outline="0" fieldPosition="0">
        <references count="2">
          <reference field="4294967294" count="1" selected="0">
            <x v="0"/>
          </reference>
          <reference field="5" count="1" selected="0">
            <x v="1"/>
          </reference>
        </references>
      </pivotArea>
    </chartFormat>
    <chartFormat chart="17" format="8" series="1">
      <pivotArea type="data" outline="0" fieldPosition="0">
        <references count="2">
          <reference field="4294967294" count="1" selected="0">
            <x v="0"/>
          </reference>
          <reference field="5" count="1" selected="0">
            <x v="2"/>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ch" xr10:uid="{CD33C66C-D810-4BF5-B955-1846CD1A25CC}" sourceName="Branch">
  <pivotTables>
    <pivotTable tabId="8" name="PivotTable8"/>
    <pivotTable tabId="11" name="PivotTable1"/>
    <pivotTable tabId="11" name="PivotTable2"/>
    <pivotTable tabId="11" name="PivotTable3"/>
    <pivotTable tabId="11" name="PivotTable4"/>
    <pivotTable tabId="11" name="PivotTable6"/>
    <pivotTable tabId="11" name="PivotTable7"/>
    <pivotTable tabId="8" name="PivotTable10"/>
    <pivotTable tabId="8" name="PivotTable11"/>
    <pivotTable tabId="8" name="PivotTable12"/>
    <pivotTable tabId="8" name="PivotTable13"/>
    <pivotTable tabId="8" name="PivotTable9"/>
    <pivotTable tabId="9" name="PivotTable1"/>
    <pivotTable tabId="9" name="PivotTable2"/>
    <pivotTable tabId="9" name="PivotTable3"/>
    <pivotTable tabId="9" name="PivotTable4"/>
    <pivotTable tabId="9" name="PivotTable5"/>
    <pivotTable tabId="9" name="PivotTable6"/>
  </pivotTables>
  <data>
    <tabular pivotCacheId="214712331">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type" xr10:uid="{FEAB1341-0CEF-4FBD-BB48-DDFF7C4AA6C1}" sourceName="Customer type">
  <pivotTables>
    <pivotTable tabId="8" name="PivotTable8"/>
    <pivotTable tabId="11" name="PivotTable1"/>
    <pivotTable tabId="11" name="PivotTable2"/>
    <pivotTable tabId="11" name="PivotTable3"/>
    <pivotTable tabId="11" name="PivotTable4"/>
    <pivotTable tabId="11" name="PivotTable6"/>
    <pivotTable tabId="11" name="PivotTable7"/>
    <pivotTable tabId="8" name="PivotTable10"/>
    <pivotTable tabId="8" name="PivotTable11"/>
    <pivotTable tabId="8" name="PivotTable12"/>
    <pivotTable tabId="8" name="PivotTable13"/>
    <pivotTable tabId="8" name="PivotTable9"/>
    <pivotTable tabId="9" name="PivotTable1"/>
    <pivotTable tabId="9" name="PivotTable2"/>
    <pivotTable tabId="9" name="PivotTable3"/>
    <pivotTable tabId="9" name="PivotTable4"/>
    <pivotTable tabId="9" name="PivotTable5"/>
    <pivotTable tabId="9" name="PivotTable6"/>
  </pivotTables>
  <data>
    <tabular pivotCacheId="214712331">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6A941F51-A7A6-4455-8E02-0E6097EDB093}" sourceName="Gender">
  <pivotTables>
    <pivotTable tabId="8" name="PivotTable8"/>
    <pivotTable tabId="11" name="PivotTable1"/>
    <pivotTable tabId="11" name="PivotTable2"/>
    <pivotTable tabId="11" name="PivotTable3"/>
    <pivotTable tabId="11" name="PivotTable4"/>
    <pivotTable tabId="11" name="PivotTable6"/>
    <pivotTable tabId="11" name="PivotTable7"/>
    <pivotTable tabId="8" name="PivotTable9"/>
    <pivotTable tabId="9" name="PivotTable1"/>
    <pivotTable tabId="9" name="PivotTable2"/>
    <pivotTable tabId="9" name="PivotTable3"/>
    <pivotTable tabId="9" name="PivotTable4"/>
    <pivotTable tabId="9" name="PivotTable5"/>
    <pivotTable tabId="9" name="PivotTable6"/>
    <pivotTable tabId="8" name="PivotTable10"/>
    <pivotTable tabId="8" name="PivotTable11"/>
    <pivotTable tabId="8" name="PivotTable12"/>
    <pivotTable tabId="8" name="PivotTable13"/>
  </pivotTables>
  <data>
    <tabular pivotCacheId="214712331">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line" xr10:uid="{8790B6F6-AB05-4227-8EBB-97E54C5145E4}" sourceName="Product line">
  <pivotTables>
    <pivotTable tabId="8" name="PivotTable8"/>
    <pivotTable tabId="11" name="PivotTable1"/>
    <pivotTable tabId="11" name="PivotTable2"/>
    <pivotTable tabId="11" name="PivotTable3"/>
    <pivotTable tabId="11" name="PivotTable4"/>
    <pivotTable tabId="11" name="PivotTable6"/>
    <pivotTable tabId="11" name="PivotTable7"/>
    <pivotTable tabId="8" name="PivotTable10"/>
    <pivotTable tabId="8" name="PivotTable11"/>
    <pivotTable tabId="8" name="PivotTable12"/>
    <pivotTable tabId="8" name="PivotTable13"/>
    <pivotTable tabId="8" name="PivotTable9"/>
    <pivotTable tabId="9" name="PivotTable1"/>
    <pivotTable tabId="9" name="PivotTable2"/>
    <pivotTable tabId="9" name="PivotTable3"/>
    <pivotTable tabId="9" name="PivotTable4"/>
    <pivotTable tabId="9" name="PivotTable5"/>
    <pivotTable tabId="9" name="PivotTable6"/>
  </pivotTables>
  <data>
    <tabular pivotCacheId="214712331">
      <items count="6">
        <i x="1" s="1"/>
        <i x="5" s="1"/>
        <i x="4" s="1"/>
        <i x="0" s="1"/>
        <i x="2"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 xr10:uid="{267FC251-B6DA-48E0-8E03-D94CD67C977B}" sourceName="Payment">
  <pivotTables>
    <pivotTable tabId="8" name="PivotTable11"/>
  </pivotTables>
  <data>
    <tabular pivotCacheId="214712331">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ch" xr10:uid="{D0A0CF1D-3F11-40FE-B01C-5AA757B1CDA0}" cache="Slicer_Branch" caption="Branch" rowHeight="241300"/>
  <slicer name="Customer type" xr10:uid="{9195D3AF-F6EA-49CB-837A-E2460491CDCF}" cache="Slicer_Customer_type" caption="Customer type" rowHeight="241300"/>
  <slicer name="Gender" xr10:uid="{F57B42A4-306C-4165-A36D-E122BEC80C14}" cache="Slicer_Gender" caption="Gender" rowHeight="241300"/>
  <slicer name="Product line" xr10:uid="{9A193914-173F-497A-A6BD-2C6E1DEBBF96}" cache="Slicer_Product_line" caption="Product line" rowHeight="241300"/>
  <slicer name="Payment" xr10:uid="{7F62F05F-4848-41A6-AC00-EED240AC97D4}" cache="Slicer_Payment" caption="Payment"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9.xml"/><Relationship Id="rId7" Type="http://schemas.openxmlformats.org/officeDocument/2006/relationships/drawing" Target="../drawings/drawing2.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15.xml"/><Relationship Id="rId7" Type="http://schemas.openxmlformats.org/officeDocument/2006/relationships/drawing" Target="../drawings/drawing3.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pivotTable" Target="../pivotTables/pivotTable18.xml"/><Relationship Id="rId5" Type="http://schemas.openxmlformats.org/officeDocument/2006/relationships/pivotTable" Target="../pivotTables/pivotTable17.xml"/><Relationship Id="rId4" Type="http://schemas.openxmlformats.org/officeDocument/2006/relationships/pivotTable" Target="../pivotTables/pivotTable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87FFD-2CC5-4FD4-AB73-1EF4C1ACED8A}">
  <dimension ref="B2:R1002"/>
  <sheetViews>
    <sheetView workbookViewId="0">
      <selection activeCell="F16" sqref="F16"/>
    </sheetView>
  </sheetViews>
  <sheetFormatPr defaultRowHeight="15" x14ac:dyDescent="0.25"/>
  <cols>
    <col min="12" max="12" width="11.140625" customWidth="1"/>
  </cols>
  <sheetData>
    <row r="2" spans="2:18" ht="18.75" customHeight="1" x14ac:dyDescent="0.25">
      <c r="B2" s="1" t="s">
        <v>0</v>
      </c>
      <c r="C2" s="1" t="s">
        <v>1</v>
      </c>
      <c r="D2" s="1" t="s">
        <v>2</v>
      </c>
      <c r="E2" s="1" t="s">
        <v>3</v>
      </c>
      <c r="F2" s="1" t="s">
        <v>4</v>
      </c>
      <c r="G2" s="1" t="s">
        <v>5</v>
      </c>
      <c r="H2" s="1" t="s">
        <v>6</v>
      </c>
      <c r="I2" s="1" t="s">
        <v>7</v>
      </c>
      <c r="J2" s="1" t="s">
        <v>8</v>
      </c>
      <c r="K2" s="1" t="s">
        <v>9</v>
      </c>
      <c r="L2" s="1" t="s">
        <v>10</v>
      </c>
      <c r="M2" s="1" t="s">
        <v>11</v>
      </c>
      <c r="N2" s="1" t="s">
        <v>12</v>
      </c>
      <c r="O2" s="1" t="s">
        <v>13</v>
      </c>
      <c r="P2" s="2" t="s">
        <v>14</v>
      </c>
      <c r="Q2" s="1" t="s">
        <v>15</v>
      </c>
      <c r="R2" s="1" t="s">
        <v>16</v>
      </c>
    </row>
    <row r="3" spans="2:18" x14ac:dyDescent="0.25">
      <c r="B3" s="3" t="s">
        <v>17</v>
      </c>
      <c r="C3" s="3" t="s">
        <v>18</v>
      </c>
      <c r="D3" s="3" t="s">
        <v>19</v>
      </c>
      <c r="E3" s="3" t="s">
        <v>20</v>
      </c>
      <c r="F3" s="3" t="s">
        <v>21</v>
      </c>
      <c r="G3" s="3" t="s">
        <v>22</v>
      </c>
      <c r="H3" s="3">
        <v>74.69</v>
      </c>
      <c r="I3" s="3">
        <v>7</v>
      </c>
      <c r="J3" s="3">
        <v>26.141500000000001</v>
      </c>
      <c r="K3" s="3">
        <v>548.97149999999999</v>
      </c>
      <c r="L3" s="3">
        <v>43470</v>
      </c>
      <c r="M3" s="3">
        <v>0.54722222222222228</v>
      </c>
      <c r="N3" s="4" t="s">
        <v>23</v>
      </c>
      <c r="O3" s="3">
        <v>522.83000000000004</v>
      </c>
      <c r="P3" s="5">
        <v>4.7619047620000003</v>
      </c>
      <c r="Q3" s="3">
        <v>26.141500000000001</v>
      </c>
      <c r="R3" s="3">
        <v>9.1</v>
      </c>
    </row>
    <row r="4" spans="2:18" x14ac:dyDescent="0.25">
      <c r="B4" s="3" t="s">
        <v>24</v>
      </c>
      <c r="C4" s="3" t="s">
        <v>25</v>
      </c>
      <c r="D4" s="3" t="s">
        <v>26</v>
      </c>
      <c r="E4" s="3" t="s">
        <v>27</v>
      </c>
      <c r="F4" s="3" t="s">
        <v>21</v>
      </c>
      <c r="G4" s="3" t="s">
        <v>28</v>
      </c>
      <c r="H4" s="3">
        <v>15.28</v>
      </c>
      <c r="I4" s="3">
        <v>5</v>
      </c>
      <c r="J4" s="3">
        <v>3.82</v>
      </c>
      <c r="K4" s="3">
        <v>80.22</v>
      </c>
      <c r="L4" s="3">
        <v>43532</v>
      </c>
      <c r="M4" s="3">
        <v>0.43680555555555556</v>
      </c>
      <c r="N4" s="4" t="s">
        <v>29</v>
      </c>
      <c r="O4" s="3">
        <v>76.400000000000006</v>
      </c>
      <c r="P4" s="5">
        <v>4.7619047620000003</v>
      </c>
      <c r="Q4" s="3">
        <v>3.82</v>
      </c>
      <c r="R4" s="3">
        <v>9.6</v>
      </c>
    </row>
    <row r="5" spans="2:18" x14ac:dyDescent="0.25">
      <c r="B5" s="3" t="s">
        <v>30</v>
      </c>
      <c r="C5" s="3" t="s">
        <v>18</v>
      </c>
      <c r="D5" s="3" t="s">
        <v>19</v>
      </c>
      <c r="E5" s="3" t="s">
        <v>27</v>
      </c>
      <c r="F5" s="3" t="s">
        <v>31</v>
      </c>
      <c r="G5" s="3" t="s">
        <v>32</v>
      </c>
      <c r="H5" s="3">
        <v>46.33</v>
      </c>
      <c r="I5" s="3">
        <v>7</v>
      </c>
      <c r="J5" s="3">
        <v>16.215499999999999</v>
      </c>
      <c r="K5" s="3">
        <v>340.52550000000002</v>
      </c>
      <c r="L5" s="3">
        <v>43527</v>
      </c>
      <c r="M5" s="3">
        <v>0.55763888888888891</v>
      </c>
      <c r="N5" s="4" t="s">
        <v>33</v>
      </c>
      <c r="O5" s="3">
        <v>324.31</v>
      </c>
      <c r="P5" s="5">
        <v>4.7619047620000003</v>
      </c>
      <c r="Q5" s="3">
        <v>16.215499999999999</v>
      </c>
      <c r="R5" s="3">
        <v>7.4</v>
      </c>
    </row>
    <row r="6" spans="2:18" x14ac:dyDescent="0.25">
      <c r="B6" s="3" t="s">
        <v>34</v>
      </c>
      <c r="C6" s="3" t="s">
        <v>18</v>
      </c>
      <c r="D6" s="3" t="s">
        <v>19</v>
      </c>
      <c r="E6" s="3" t="s">
        <v>20</v>
      </c>
      <c r="F6" s="3" t="s">
        <v>31</v>
      </c>
      <c r="G6" s="3" t="s">
        <v>22</v>
      </c>
      <c r="H6" s="3">
        <v>58.22</v>
      </c>
      <c r="I6" s="3">
        <v>8</v>
      </c>
      <c r="J6" s="3">
        <v>23.288</v>
      </c>
      <c r="K6" s="3">
        <v>489.048</v>
      </c>
      <c r="L6" s="3">
        <v>43492</v>
      </c>
      <c r="M6" s="3">
        <v>0.85624999999999996</v>
      </c>
      <c r="N6" s="4" t="s">
        <v>23</v>
      </c>
      <c r="O6" s="3">
        <v>465.76</v>
      </c>
      <c r="P6" s="5">
        <v>4.7619047620000003</v>
      </c>
      <c r="Q6" s="3">
        <v>23.288</v>
      </c>
      <c r="R6" s="3">
        <v>8.4</v>
      </c>
    </row>
    <row r="7" spans="2:18" x14ac:dyDescent="0.25">
      <c r="B7" s="3" t="s">
        <v>35</v>
      </c>
      <c r="C7" s="3" t="s">
        <v>18</v>
      </c>
      <c r="D7" s="3" t="s">
        <v>19</v>
      </c>
      <c r="E7" s="3" t="s">
        <v>27</v>
      </c>
      <c r="F7" s="3" t="s">
        <v>31</v>
      </c>
      <c r="G7" s="3" t="s">
        <v>36</v>
      </c>
      <c r="H7" s="3">
        <v>86.31</v>
      </c>
      <c r="I7" s="3">
        <v>7</v>
      </c>
      <c r="J7" s="3">
        <v>30.208500000000001</v>
      </c>
      <c r="K7" s="3">
        <v>634.37850000000003</v>
      </c>
      <c r="L7" s="3">
        <v>43504</v>
      </c>
      <c r="M7" s="3">
        <v>0.44236111111111109</v>
      </c>
      <c r="N7" s="4" t="s">
        <v>23</v>
      </c>
      <c r="O7" s="3">
        <v>604.16999999999996</v>
      </c>
      <c r="P7" s="5">
        <v>4.7619047620000003</v>
      </c>
      <c r="Q7" s="3">
        <v>30.208500000000001</v>
      </c>
      <c r="R7" s="3">
        <v>5.3</v>
      </c>
    </row>
    <row r="8" spans="2:18" x14ac:dyDescent="0.25">
      <c r="B8" s="3" t="s">
        <v>37</v>
      </c>
      <c r="C8" s="3" t="s">
        <v>25</v>
      </c>
      <c r="D8" s="3" t="s">
        <v>26</v>
      </c>
      <c r="E8" s="3" t="s">
        <v>27</v>
      </c>
      <c r="F8" s="3" t="s">
        <v>31</v>
      </c>
      <c r="G8" s="3" t="s">
        <v>28</v>
      </c>
      <c r="H8" s="3">
        <v>85.39</v>
      </c>
      <c r="I8" s="3">
        <v>7</v>
      </c>
      <c r="J8" s="3">
        <v>29.886500000000002</v>
      </c>
      <c r="K8" s="3">
        <v>627.61649999999997</v>
      </c>
      <c r="L8" s="3">
        <v>43549</v>
      </c>
      <c r="M8" s="3">
        <v>0.77083333333333337</v>
      </c>
      <c r="N8" s="4" t="s">
        <v>23</v>
      </c>
      <c r="O8" s="3">
        <v>597.73</v>
      </c>
      <c r="P8" s="5">
        <v>4.7619047620000003</v>
      </c>
      <c r="Q8" s="3">
        <v>29.886500000000002</v>
      </c>
      <c r="R8" s="3">
        <v>4.0999999999999996</v>
      </c>
    </row>
    <row r="9" spans="2:18" x14ac:dyDescent="0.25">
      <c r="B9" s="3" t="s">
        <v>38</v>
      </c>
      <c r="C9" s="3" t="s">
        <v>18</v>
      </c>
      <c r="D9" s="3" t="s">
        <v>19</v>
      </c>
      <c r="E9" s="3" t="s">
        <v>20</v>
      </c>
      <c r="F9" s="3" t="s">
        <v>21</v>
      </c>
      <c r="G9" s="3" t="s">
        <v>28</v>
      </c>
      <c r="H9" s="3">
        <v>68.84</v>
      </c>
      <c r="I9" s="3">
        <v>6</v>
      </c>
      <c r="J9" s="3">
        <v>20.652000000000001</v>
      </c>
      <c r="K9" s="3">
        <v>433.69200000000001</v>
      </c>
      <c r="L9" s="3">
        <v>43521</v>
      </c>
      <c r="M9" s="3">
        <v>0.60833333333333328</v>
      </c>
      <c r="N9" s="4" t="s">
        <v>23</v>
      </c>
      <c r="O9" s="3">
        <v>413.04</v>
      </c>
      <c r="P9" s="5">
        <v>4.7619047620000003</v>
      </c>
      <c r="Q9" s="3">
        <v>20.652000000000001</v>
      </c>
      <c r="R9" s="3">
        <v>5.8</v>
      </c>
    </row>
    <row r="10" spans="2:18" x14ac:dyDescent="0.25">
      <c r="B10" s="3" t="s">
        <v>39</v>
      </c>
      <c r="C10" s="3" t="s">
        <v>25</v>
      </c>
      <c r="D10" s="3" t="s">
        <v>26</v>
      </c>
      <c r="E10" s="3" t="s">
        <v>27</v>
      </c>
      <c r="F10" s="3" t="s">
        <v>21</v>
      </c>
      <c r="G10" s="3" t="s">
        <v>32</v>
      </c>
      <c r="H10" s="3">
        <v>73.56</v>
      </c>
      <c r="I10" s="3">
        <v>10</v>
      </c>
      <c r="J10" s="3">
        <v>36.78</v>
      </c>
      <c r="K10" s="3">
        <v>772.38</v>
      </c>
      <c r="L10" s="3">
        <v>43520</v>
      </c>
      <c r="M10" s="3">
        <v>0.48472222222222222</v>
      </c>
      <c r="N10" s="4" t="s">
        <v>23</v>
      </c>
      <c r="O10" s="3">
        <v>735.6</v>
      </c>
      <c r="P10" s="5">
        <v>4.7619047620000003</v>
      </c>
      <c r="Q10" s="3">
        <v>36.78</v>
      </c>
      <c r="R10" s="3">
        <v>8</v>
      </c>
    </row>
    <row r="11" spans="2:18" x14ac:dyDescent="0.25">
      <c r="B11" s="3" t="s">
        <v>40</v>
      </c>
      <c r="C11" s="3" t="s">
        <v>18</v>
      </c>
      <c r="D11" s="3" t="s">
        <v>19</v>
      </c>
      <c r="E11" s="3" t="s">
        <v>20</v>
      </c>
      <c r="F11" s="3" t="s">
        <v>21</v>
      </c>
      <c r="G11" s="3" t="s">
        <v>22</v>
      </c>
      <c r="H11" s="3">
        <v>36.26</v>
      </c>
      <c r="I11" s="3">
        <v>2</v>
      </c>
      <c r="J11" s="3">
        <v>3.6259999999999999</v>
      </c>
      <c r="K11" s="3">
        <v>76.146000000000001</v>
      </c>
      <c r="L11" s="3">
        <v>43475</v>
      </c>
      <c r="M11" s="3">
        <v>0.71875</v>
      </c>
      <c r="N11" s="4" t="s">
        <v>33</v>
      </c>
      <c r="O11" s="3">
        <v>72.52</v>
      </c>
      <c r="P11" s="5">
        <v>4.7619047620000003</v>
      </c>
      <c r="Q11" s="3">
        <v>3.6259999999999999</v>
      </c>
      <c r="R11" s="3">
        <v>7.2</v>
      </c>
    </row>
    <row r="12" spans="2:18" x14ac:dyDescent="0.25">
      <c r="B12" s="3" t="s">
        <v>41</v>
      </c>
      <c r="C12" s="3" t="s">
        <v>42</v>
      </c>
      <c r="D12" s="3" t="s">
        <v>43</v>
      </c>
      <c r="E12" s="3" t="s">
        <v>20</v>
      </c>
      <c r="F12" s="3" t="s">
        <v>21</v>
      </c>
      <c r="G12" s="3" t="s">
        <v>44</v>
      </c>
      <c r="H12" s="3">
        <v>54.84</v>
      </c>
      <c r="I12" s="3">
        <v>3</v>
      </c>
      <c r="J12" s="3">
        <v>8.2260000000000009</v>
      </c>
      <c r="K12" s="3">
        <v>172.74600000000001</v>
      </c>
      <c r="L12" s="3">
        <v>43516</v>
      </c>
      <c r="M12" s="3">
        <v>0.56041666666666667</v>
      </c>
      <c r="N12" s="4" t="s">
        <v>33</v>
      </c>
      <c r="O12" s="3">
        <v>164.52</v>
      </c>
      <c r="P12" s="5">
        <v>4.7619047620000003</v>
      </c>
      <c r="Q12" s="3">
        <v>8.2260000000000009</v>
      </c>
      <c r="R12" s="3">
        <v>5.9</v>
      </c>
    </row>
    <row r="13" spans="2:18" x14ac:dyDescent="0.25">
      <c r="B13" s="3" t="s">
        <v>45</v>
      </c>
      <c r="C13" s="3" t="s">
        <v>42</v>
      </c>
      <c r="D13" s="3" t="s">
        <v>43</v>
      </c>
      <c r="E13" s="3" t="s">
        <v>20</v>
      </c>
      <c r="F13" s="3" t="s">
        <v>21</v>
      </c>
      <c r="G13" s="3" t="s">
        <v>46</v>
      </c>
      <c r="H13" s="3">
        <v>14.48</v>
      </c>
      <c r="I13" s="3">
        <v>4</v>
      </c>
      <c r="J13" s="3">
        <v>2.8959999999999999</v>
      </c>
      <c r="K13" s="3">
        <v>60.816000000000003</v>
      </c>
      <c r="L13" s="3">
        <v>43502</v>
      </c>
      <c r="M13" s="3">
        <v>0.75486111111111109</v>
      </c>
      <c r="N13" s="4" t="s">
        <v>23</v>
      </c>
      <c r="O13" s="3">
        <v>57.92</v>
      </c>
      <c r="P13" s="5">
        <v>4.7619047620000003</v>
      </c>
      <c r="Q13" s="3">
        <v>2.8959999999999999</v>
      </c>
      <c r="R13" s="3">
        <v>4.5</v>
      </c>
    </row>
    <row r="14" spans="2:18" x14ac:dyDescent="0.25">
      <c r="B14" s="3" t="s">
        <v>47</v>
      </c>
      <c r="C14" s="3" t="s">
        <v>42</v>
      </c>
      <c r="D14" s="3" t="s">
        <v>43</v>
      </c>
      <c r="E14" s="3" t="s">
        <v>20</v>
      </c>
      <c r="F14" s="3" t="s">
        <v>31</v>
      </c>
      <c r="G14" s="3" t="s">
        <v>28</v>
      </c>
      <c r="H14" s="3">
        <v>25.51</v>
      </c>
      <c r="I14" s="3">
        <v>4</v>
      </c>
      <c r="J14" s="3">
        <v>5.1020000000000003</v>
      </c>
      <c r="K14" s="3">
        <v>107.142</v>
      </c>
      <c r="L14" s="3">
        <v>43533</v>
      </c>
      <c r="M14" s="3">
        <v>0.7104166666666667</v>
      </c>
      <c r="N14" s="4" t="s">
        <v>29</v>
      </c>
      <c r="O14" s="3">
        <v>102.04</v>
      </c>
      <c r="P14" s="5">
        <v>4.7619047620000003</v>
      </c>
      <c r="Q14" s="3">
        <v>5.1020000000000003</v>
      </c>
      <c r="R14" s="3">
        <v>6.8</v>
      </c>
    </row>
    <row r="15" spans="2:18" x14ac:dyDescent="0.25">
      <c r="B15" s="3" t="s">
        <v>48</v>
      </c>
      <c r="C15" s="3" t="s">
        <v>18</v>
      </c>
      <c r="D15" s="3" t="s">
        <v>19</v>
      </c>
      <c r="E15" s="3" t="s">
        <v>27</v>
      </c>
      <c r="F15" s="3" t="s">
        <v>21</v>
      </c>
      <c r="G15" s="3" t="s">
        <v>28</v>
      </c>
      <c r="H15" s="3">
        <v>46.95</v>
      </c>
      <c r="I15" s="3">
        <v>5</v>
      </c>
      <c r="J15" s="3">
        <v>11.737500000000001</v>
      </c>
      <c r="K15" s="3">
        <v>246.48750000000001</v>
      </c>
      <c r="L15" s="3">
        <v>43508</v>
      </c>
      <c r="M15" s="3">
        <v>0.43402777777777779</v>
      </c>
      <c r="N15" s="4" t="s">
        <v>23</v>
      </c>
      <c r="O15" s="3">
        <v>234.75</v>
      </c>
      <c r="P15" s="5">
        <v>4.7619047620000003</v>
      </c>
      <c r="Q15" s="3">
        <v>11.737500000000001</v>
      </c>
      <c r="R15" s="3">
        <v>7.1</v>
      </c>
    </row>
    <row r="16" spans="2:18" x14ac:dyDescent="0.25">
      <c r="B16" s="3" t="s">
        <v>49</v>
      </c>
      <c r="C16" s="3" t="s">
        <v>18</v>
      </c>
      <c r="D16" s="3" t="s">
        <v>19</v>
      </c>
      <c r="E16" s="3" t="s">
        <v>27</v>
      </c>
      <c r="F16" s="3" t="s">
        <v>31</v>
      </c>
      <c r="G16" s="3" t="s">
        <v>44</v>
      </c>
      <c r="H16" s="3">
        <v>43.19</v>
      </c>
      <c r="I16" s="3">
        <v>10</v>
      </c>
      <c r="J16" s="3">
        <v>21.594999999999999</v>
      </c>
      <c r="K16" s="3">
        <v>453.495</v>
      </c>
      <c r="L16" s="3">
        <v>43503</v>
      </c>
      <c r="M16" s="3">
        <v>0.7</v>
      </c>
      <c r="N16" s="4" t="s">
        <v>23</v>
      </c>
      <c r="O16" s="3">
        <v>431.9</v>
      </c>
      <c r="P16" s="5">
        <v>4.7619047620000003</v>
      </c>
      <c r="Q16" s="3">
        <v>21.594999999999999</v>
      </c>
      <c r="R16" s="3">
        <v>8.1999999999999993</v>
      </c>
    </row>
    <row r="17" spans="2:18" x14ac:dyDescent="0.25">
      <c r="B17" s="3" t="s">
        <v>50</v>
      </c>
      <c r="C17" s="3" t="s">
        <v>18</v>
      </c>
      <c r="D17" s="3" t="s">
        <v>19</v>
      </c>
      <c r="E17" s="3" t="s">
        <v>27</v>
      </c>
      <c r="F17" s="3" t="s">
        <v>21</v>
      </c>
      <c r="G17" s="3" t="s">
        <v>22</v>
      </c>
      <c r="H17" s="3">
        <v>71.38</v>
      </c>
      <c r="I17" s="3">
        <v>10</v>
      </c>
      <c r="J17" s="3">
        <v>35.69</v>
      </c>
      <c r="K17" s="3">
        <v>749.49</v>
      </c>
      <c r="L17" s="3">
        <v>43553</v>
      </c>
      <c r="M17" s="3">
        <v>0.80625000000000002</v>
      </c>
      <c r="N17" s="4" t="s">
        <v>29</v>
      </c>
      <c r="O17" s="3">
        <v>713.8</v>
      </c>
      <c r="P17" s="5">
        <v>4.7619047620000003</v>
      </c>
      <c r="Q17" s="3">
        <v>35.69</v>
      </c>
      <c r="R17" s="3">
        <v>5.7</v>
      </c>
    </row>
    <row r="18" spans="2:18" x14ac:dyDescent="0.25">
      <c r="B18" s="3" t="s">
        <v>51</v>
      </c>
      <c r="C18" s="3" t="s">
        <v>42</v>
      </c>
      <c r="D18" s="3" t="s">
        <v>43</v>
      </c>
      <c r="E18" s="3" t="s">
        <v>20</v>
      </c>
      <c r="F18" s="3" t="s">
        <v>21</v>
      </c>
      <c r="G18" s="3" t="s">
        <v>36</v>
      </c>
      <c r="H18" s="3">
        <v>93.72</v>
      </c>
      <c r="I18" s="3">
        <v>6</v>
      </c>
      <c r="J18" s="3">
        <v>28.116</v>
      </c>
      <c r="K18" s="3">
        <v>590.43600000000004</v>
      </c>
      <c r="L18" s="3">
        <v>43480</v>
      </c>
      <c r="M18" s="3">
        <v>0.67986111111111114</v>
      </c>
      <c r="N18" s="4" t="s">
        <v>29</v>
      </c>
      <c r="O18" s="3">
        <v>562.32000000000005</v>
      </c>
      <c r="P18" s="5">
        <v>4.7619047620000003</v>
      </c>
      <c r="Q18" s="3">
        <v>28.116</v>
      </c>
      <c r="R18" s="3">
        <v>4.5</v>
      </c>
    </row>
    <row r="19" spans="2:18" x14ac:dyDescent="0.25">
      <c r="B19" s="3" t="s">
        <v>52</v>
      </c>
      <c r="C19" s="3" t="s">
        <v>18</v>
      </c>
      <c r="D19" s="3" t="s">
        <v>19</v>
      </c>
      <c r="E19" s="3" t="s">
        <v>20</v>
      </c>
      <c r="F19" s="3" t="s">
        <v>21</v>
      </c>
      <c r="G19" s="3" t="s">
        <v>22</v>
      </c>
      <c r="H19" s="3">
        <v>68.930000000000007</v>
      </c>
      <c r="I19" s="3">
        <v>7</v>
      </c>
      <c r="J19" s="3">
        <v>24.125499999999999</v>
      </c>
      <c r="K19" s="3">
        <v>506.63549999999998</v>
      </c>
      <c r="L19" s="3">
        <v>43535</v>
      </c>
      <c r="M19" s="3">
        <v>0.46041666666666664</v>
      </c>
      <c r="N19" s="4" t="s">
        <v>33</v>
      </c>
      <c r="O19" s="3">
        <v>482.51</v>
      </c>
      <c r="P19" s="5">
        <v>4.7619047620000003</v>
      </c>
      <c r="Q19" s="3">
        <v>24.125499999999999</v>
      </c>
      <c r="R19" s="3">
        <v>4.5999999999999996</v>
      </c>
    </row>
    <row r="20" spans="2:18" x14ac:dyDescent="0.25">
      <c r="B20" s="3" t="s">
        <v>53</v>
      </c>
      <c r="C20" s="3" t="s">
        <v>18</v>
      </c>
      <c r="D20" s="3" t="s">
        <v>19</v>
      </c>
      <c r="E20" s="3" t="s">
        <v>27</v>
      </c>
      <c r="F20" s="3" t="s">
        <v>31</v>
      </c>
      <c r="G20" s="3" t="s">
        <v>36</v>
      </c>
      <c r="H20" s="3">
        <v>72.61</v>
      </c>
      <c r="I20" s="3">
        <v>6</v>
      </c>
      <c r="J20" s="3">
        <v>21.783000000000001</v>
      </c>
      <c r="K20" s="3">
        <v>457.44299999999998</v>
      </c>
      <c r="L20" s="3">
        <v>43466</v>
      </c>
      <c r="M20" s="3">
        <v>0.44374999999999998</v>
      </c>
      <c r="N20" s="4" t="s">
        <v>33</v>
      </c>
      <c r="O20" s="3">
        <v>435.66</v>
      </c>
      <c r="P20" s="5">
        <v>4.7619047620000003</v>
      </c>
      <c r="Q20" s="3">
        <v>21.783000000000001</v>
      </c>
      <c r="R20" s="3">
        <v>6.9</v>
      </c>
    </row>
    <row r="21" spans="2:18" x14ac:dyDescent="0.25">
      <c r="B21" s="3" t="s">
        <v>54</v>
      </c>
      <c r="C21" s="3" t="s">
        <v>18</v>
      </c>
      <c r="D21" s="3" t="s">
        <v>19</v>
      </c>
      <c r="E21" s="3" t="s">
        <v>27</v>
      </c>
      <c r="F21" s="3" t="s">
        <v>31</v>
      </c>
      <c r="G21" s="3" t="s">
        <v>44</v>
      </c>
      <c r="H21" s="3">
        <v>54.67</v>
      </c>
      <c r="I21" s="3">
        <v>3</v>
      </c>
      <c r="J21" s="3">
        <v>8.2004999999999999</v>
      </c>
      <c r="K21" s="3">
        <v>172.2105</v>
      </c>
      <c r="L21" s="3">
        <v>43486</v>
      </c>
      <c r="M21" s="3">
        <v>0.75</v>
      </c>
      <c r="N21" s="4" t="s">
        <v>33</v>
      </c>
      <c r="O21" s="3">
        <v>164.01</v>
      </c>
      <c r="P21" s="5">
        <v>4.7619047620000003</v>
      </c>
      <c r="Q21" s="3">
        <v>8.2004999999999999</v>
      </c>
      <c r="R21" s="3">
        <v>8.6</v>
      </c>
    </row>
    <row r="22" spans="2:18" x14ac:dyDescent="0.25">
      <c r="B22" s="3" t="s">
        <v>55</v>
      </c>
      <c r="C22" s="3" t="s">
        <v>42</v>
      </c>
      <c r="D22" s="3" t="s">
        <v>43</v>
      </c>
      <c r="E22" s="3" t="s">
        <v>27</v>
      </c>
      <c r="F22" s="3" t="s">
        <v>21</v>
      </c>
      <c r="G22" s="3" t="s">
        <v>32</v>
      </c>
      <c r="H22" s="3">
        <v>40.299999999999997</v>
      </c>
      <c r="I22" s="3">
        <v>2</v>
      </c>
      <c r="J22" s="3">
        <v>4.03</v>
      </c>
      <c r="K22" s="3">
        <v>84.63</v>
      </c>
      <c r="L22" s="3">
        <v>43535</v>
      </c>
      <c r="M22" s="3">
        <v>0.64583333333333337</v>
      </c>
      <c r="N22" s="4" t="s">
        <v>23</v>
      </c>
      <c r="O22" s="3">
        <v>80.599999999999994</v>
      </c>
      <c r="P22" s="5">
        <v>4.7619047620000003</v>
      </c>
      <c r="Q22" s="3">
        <v>4.03</v>
      </c>
      <c r="R22" s="3">
        <v>4.4000000000000004</v>
      </c>
    </row>
    <row r="23" spans="2:18" x14ac:dyDescent="0.25">
      <c r="B23" s="3" t="s">
        <v>56</v>
      </c>
      <c r="C23" s="3" t="s">
        <v>25</v>
      </c>
      <c r="D23" s="3" t="s">
        <v>26</v>
      </c>
      <c r="E23" s="3" t="s">
        <v>20</v>
      </c>
      <c r="F23" s="3" t="s">
        <v>31</v>
      </c>
      <c r="G23" s="3" t="s">
        <v>28</v>
      </c>
      <c r="H23" s="3">
        <v>86.04</v>
      </c>
      <c r="I23" s="3">
        <v>5</v>
      </c>
      <c r="J23" s="3">
        <v>21.51</v>
      </c>
      <c r="K23" s="3">
        <v>451.71</v>
      </c>
      <c r="L23" s="3">
        <v>43521</v>
      </c>
      <c r="M23" s="3">
        <v>0.47499999999999998</v>
      </c>
      <c r="N23" s="4" t="s">
        <v>23</v>
      </c>
      <c r="O23" s="3">
        <v>430.2</v>
      </c>
      <c r="P23" s="5">
        <v>4.7619047620000003</v>
      </c>
      <c r="Q23" s="3">
        <v>21.51</v>
      </c>
      <c r="R23" s="3">
        <v>4.8</v>
      </c>
    </row>
    <row r="24" spans="2:18" x14ac:dyDescent="0.25">
      <c r="B24" s="3" t="s">
        <v>57</v>
      </c>
      <c r="C24" s="3" t="s">
        <v>42</v>
      </c>
      <c r="D24" s="3" t="s">
        <v>43</v>
      </c>
      <c r="E24" s="3" t="s">
        <v>27</v>
      </c>
      <c r="F24" s="3" t="s">
        <v>31</v>
      </c>
      <c r="G24" s="3" t="s">
        <v>22</v>
      </c>
      <c r="H24" s="3">
        <v>87.98</v>
      </c>
      <c r="I24" s="3">
        <v>3</v>
      </c>
      <c r="J24" s="3">
        <v>13.196999999999999</v>
      </c>
      <c r="K24" s="3">
        <v>277.137</v>
      </c>
      <c r="L24" s="3">
        <v>43529</v>
      </c>
      <c r="M24" s="3">
        <v>0.44444444444444442</v>
      </c>
      <c r="N24" s="4" t="s">
        <v>23</v>
      </c>
      <c r="O24" s="3">
        <v>263.94</v>
      </c>
      <c r="P24" s="5">
        <v>4.7619047620000003</v>
      </c>
      <c r="Q24" s="3">
        <v>13.196999999999999</v>
      </c>
      <c r="R24" s="3">
        <v>5.0999999999999996</v>
      </c>
    </row>
    <row r="25" spans="2:18" x14ac:dyDescent="0.25">
      <c r="B25" s="3" t="s">
        <v>58</v>
      </c>
      <c r="C25" s="3" t="s">
        <v>42</v>
      </c>
      <c r="D25" s="3" t="s">
        <v>43</v>
      </c>
      <c r="E25" s="3" t="s">
        <v>27</v>
      </c>
      <c r="F25" s="3" t="s">
        <v>31</v>
      </c>
      <c r="G25" s="3" t="s">
        <v>32</v>
      </c>
      <c r="H25" s="3">
        <v>33.200000000000003</v>
      </c>
      <c r="I25" s="3">
        <v>2</v>
      </c>
      <c r="J25" s="3">
        <v>3.32</v>
      </c>
      <c r="K25" s="3">
        <v>69.72</v>
      </c>
      <c r="L25" s="3">
        <v>43539</v>
      </c>
      <c r="M25" s="3">
        <v>0.51388888888888884</v>
      </c>
      <c r="N25" s="4" t="s">
        <v>33</v>
      </c>
      <c r="O25" s="3">
        <v>66.400000000000006</v>
      </c>
      <c r="P25" s="5">
        <v>4.7619047620000003</v>
      </c>
      <c r="Q25" s="3">
        <v>3.32</v>
      </c>
      <c r="R25" s="3">
        <v>4.4000000000000004</v>
      </c>
    </row>
    <row r="26" spans="2:18" x14ac:dyDescent="0.25">
      <c r="B26" s="3" t="s">
        <v>59</v>
      </c>
      <c r="C26" s="3" t="s">
        <v>18</v>
      </c>
      <c r="D26" s="3" t="s">
        <v>19</v>
      </c>
      <c r="E26" s="3" t="s">
        <v>27</v>
      </c>
      <c r="F26" s="3" t="s">
        <v>31</v>
      </c>
      <c r="G26" s="3" t="s">
        <v>28</v>
      </c>
      <c r="H26" s="3">
        <v>34.56</v>
      </c>
      <c r="I26" s="3">
        <v>5</v>
      </c>
      <c r="J26" s="3">
        <v>8.64</v>
      </c>
      <c r="K26" s="3">
        <v>181.44</v>
      </c>
      <c r="L26" s="3">
        <v>43513</v>
      </c>
      <c r="M26" s="3">
        <v>0.46875</v>
      </c>
      <c r="N26" s="4" t="s">
        <v>23</v>
      </c>
      <c r="O26" s="3">
        <v>172.8</v>
      </c>
      <c r="P26" s="5">
        <v>4.7619047620000003</v>
      </c>
      <c r="Q26" s="3">
        <v>8.64</v>
      </c>
      <c r="R26" s="3">
        <v>9.9</v>
      </c>
    </row>
    <row r="27" spans="2:18" x14ac:dyDescent="0.25">
      <c r="B27" s="3" t="s">
        <v>60</v>
      </c>
      <c r="C27" s="3" t="s">
        <v>18</v>
      </c>
      <c r="D27" s="3" t="s">
        <v>19</v>
      </c>
      <c r="E27" s="3" t="s">
        <v>20</v>
      </c>
      <c r="F27" s="3" t="s">
        <v>31</v>
      </c>
      <c r="G27" s="3" t="s">
        <v>36</v>
      </c>
      <c r="H27" s="3">
        <v>88.63</v>
      </c>
      <c r="I27" s="3">
        <v>3</v>
      </c>
      <c r="J27" s="3">
        <v>13.294499999999999</v>
      </c>
      <c r="K27" s="3">
        <v>279.18450000000001</v>
      </c>
      <c r="L27" s="3">
        <v>43526</v>
      </c>
      <c r="M27" s="3">
        <v>0.73333333333333328</v>
      </c>
      <c r="N27" s="4" t="s">
        <v>23</v>
      </c>
      <c r="O27" s="3">
        <v>265.89</v>
      </c>
      <c r="P27" s="5">
        <v>4.7619047620000003</v>
      </c>
      <c r="Q27" s="3">
        <v>13.294499999999999</v>
      </c>
      <c r="R27" s="3">
        <v>6</v>
      </c>
    </row>
    <row r="28" spans="2:18" x14ac:dyDescent="0.25">
      <c r="B28" s="3" t="s">
        <v>61</v>
      </c>
      <c r="C28" s="3" t="s">
        <v>18</v>
      </c>
      <c r="D28" s="3" t="s">
        <v>19</v>
      </c>
      <c r="E28" s="3" t="s">
        <v>20</v>
      </c>
      <c r="F28" s="3" t="s">
        <v>21</v>
      </c>
      <c r="G28" s="3" t="s">
        <v>32</v>
      </c>
      <c r="H28" s="3">
        <v>52.59</v>
      </c>
      <c r="I28" s="3">
        <v>8</v>
      </c>
      <c r="J28" s="3">
        <v>21.036000000000001</v>
      </c>
      <c r="K28" s="3">
        <v>441.75599999999997</v>
      </c>
      <c r="L28" s="3">
        <v>43546</v>
      </c>
      <c r="M28" s="3">
        <v>0.80555555555555558</v>
      </c>
      <c r="N28" s="4" t="s">
        <v>33</v>
      </c>
      <c r="O28" s="3">
        <v>420.72</v>
      </c>
      <c r="P28" s="5">
        <v>4.7619047620000003</v>
      </c>
      <c r="Q28" s="3">
        <v>21.036000000000001</v>
      </c>
      <c r="R28" s="3">
        <v>8.5</v>
      </c>
    </row>
    <row r="29" spans="2:18" x14ac:dyDescent="0.25">
      <c r="B29" s="3" t="s">
        <v>62</v>
      </c>
      <c r="C29" s="3" t="s">
        <v>42</v>
      </c>
      <c r="D29" s="3" t="s">
        <v>43</v>
      </c>
      <c r="E29" s="3" t="s">
        <v>27</v>
      </c>
      <c r="F29" s="3" t="s">
        <v>31</v>
      </c>
      <c r="G29" s="3" t="s">
        <v>46</v>
      </c>
      <c r="H29" s="3">
        <v>33.520000000000003</v>
      </c>
      <c r="I29" s="3">
        <v>1</v>
      </c>
      <c r="J29" s="3">
        <v>1.6759999999999999</v>
      </c>
      <c r="K29" s="3">
        <v>35.195999999999998</v>
      </c>
      <c r="L29" s="3">
        <v>43504</v>
      </c>
      <c r="M29" s="3">
        <v>0.64652777777777781</v>
      </c>
      <c r="N29" s="4" t="s">
        <v>29</v>
      </c>
      <c r="O29" s="3">
        <v>33.520000000000003</v>
      </c>
      <c r="P29" s="5">
        <v>4.7619047620000003</v>
      </c>
      <c r="Q29" s="3">
        <v>1.6759999999999999</v>
      </c>
      <c r="R29" s="3">
        <v>6.7</v>
      </c>
    </row>
    <row r="30" spans="2:18" x14ac:dyDescent="0.25">
      <c r="B30" s="3" t="s">
        <v>63</v>
      </c>
      <c r="C30" s="3" t="s">
        <v>18</v>
      </c>
      <c r="D30" s="3" t="s">
        <v>19</v>
      </c>
      <c r="E30" s="3" t="s">
        <v>27</v>
      </c>
      <c r="F30" s="3" t="s">
        <v>21</v>
      </c>
      <c r="G30" s="3" t="s">
        <v>46</v>
      </c>
      <c r="H30" s="3">
        <v>87.67</v>
      </c>
      <c r="I30" s="3">
        <v>2</v>
      </c>
      <c r="J30" s="3">
        <v>8.7669999999999995</v>
      </c>
      <c r="K30" s="3">
        <v>184.107</v>
      </c>
      <c r="L30" s="3">
        <v>43534</v>
      </c>
      <c r="M30" s="3">
        <v>0.51180555555555551</v>
      </c>
      <c r="N30" s="4" t="s">
        <v>33</v>
      </c>
      <c r="O30" s="3">
        <v>175.34</v>
      </c>
      <c r="P30" s="5">
        <v>4.7619047620000003</v>
      </c>
      <c r="Q30" s="3">
        <v>8.7669999999999995</v>
      </c>
      <c r="R30" s="3">
        <v>7.7</v>
      </c>
    </row>
    <row r="31" spans="2:18" x14ac:dyDescent="0.25">
      <c r="B31" s="3" t="s">
        <v>64</v>
      </c>
      <c r="C31" s="3" t="s">
        <v>42</v>
      </c>
      <c r="D31" s="3" t="s">
        <v>43</v>
      </c>
      <c r="E31" s="3" t="s">
        <v>27</v>
      </c>
      <c r="F31" s="3" t="s">
        <v>21</v>
      </c>
      <c r="G31" s="3" t="s">
        <v>44</v>
      </c>
      <c r="H31" s="3">
        <v>88.36</v>
      </c>
      <c r="I31" s="3">
        <v>5</v>
      </c>
      <c r="J31" s="3">
        <v>22.09</v>
      </c>
      <c r="K31" s="3">
        <v>463.89</v>
      </c>
      <c r="L31" s="3">
        <v>43490</v>
      </c>
      <c r="M31" s="3">
        <v>0.82499999999999996</v>
      </c>
      <c r="N31" s="4" t="s">
        <v>29</v>
      </c>
      <c r="O31" s="3">
        <v>441.8</v>
      </c>
      <c r="P31" s="5">
        <v>4.7619047620000003</v>
      </c>
      <c r="Q31" s="3">
        <v>22.09</v>
      </c>
      <c r="R31" s="3">
        <v>9.6</v>
      </c>
    </row>
    <row r="32" spans="2:18" x14ac:dyDescent="0.25">
      <c r="B32" s="3" t="s">
        <v>65</v>
      </c>
      <c r="C32" s="3" t="s">
        <v>18</v>
      </c>
      <c r="D32" s="3" t="s">
        <v>19</v>
      </c>
      <c r="E32" s="3" t="s">
        <v>27</v>
      </c>
      <c r="F32" s="3" t="s">
        <v>31</v>
      </c>
      <c r="G32" s="3" t="s">
        <v>22</v>
      </c>
      <c r="H32" s="3">
        <v>24.89</v>
      </c>
      <c r="I32" s="3">
        <v>9</v>
      </c>
      <c r="J32" s="3">
        <v>11.2005</v>
      </c>
      <c r="K32" s="3">
        <v>235.2105</v>
      </c>
      <c r="L32" s="3">
        <v>43539</v>
      </c>
      <c r="M32" s="3">
        <v>0.65</v>
      </c>
      <c r="N32" s="4" t="s">
        <v>29</v>
      </c>
      <c r="O32" s="3">
        <v>224.01</v>
      </c>
      <c r="P32" s="5">
        <v>4.7619047620000003</v>
      </c>
      <c r="Q32" s="3">
        <v>11.2005</v>
      </c>
      <c r="R32" s="3">
        <v>7.4</v>
      </c>
    </row>
    <row r="33" spans="2:18" x14ac:dyDescent="0.25">
      <c r="B33" s="3" t="s">
        <v>66</v>
      </c>
      <c r="C33" s="3" t="s">
        <v>42</v>
      </c>
      <c r="D33" s="3" t="s">
        <v>43</v>
      </c>
      <c r="E33" s="3" t="s">
        <v>27</v>
      </c>
      <c r="F33" s="3" t="s">
        <v>31</v>
      </c>
      <c r="G33" s="3" t="s">
        <v>46</v>
      </c>
      <c r="H33" s="3">
        <v>94.13</v>
      </c>
      <c r="I33" s="3">
        <v>5</v>
      </c>
      <c r="J33" s="3">
        <v>23.532499999999999</v>
      </c>
      <c r="K33" s="3">
        <v>494.1825</v>
      </c>
      <c r="L33" s="3">
        <v>43521</v>
      </c>
      <c r="M33" s="3">
        <v>0.81874999999999998</v>
      </c>
      <c r="N33" s="4" t="s">
        <v>33</v>
      </c>
      <c r="O33" s="3">
        <v>470.65</v>
      </c>
      <c r="P33" s="5">
        <v>4.7619047620000003</v>
      </c>
      <c r="Q33" s="3">
        <v>23.532499999999999</v>
      </c>
      <c r="R33" s="3">
        <v>4.8</v>
      </c>
    </row>
    <row r="34" spans="2:18" x14ac:dyDescent="0.25">
      <c r="B34" s="3" t="s">
        <v>67</v>
      </c>
      <c r="C34" s="3" t="s">
        <v>42</v>
      </c>
      <c r="D34" s="3" t="s">
        <v>43</v>
      </c>
      <c r="E34" s="3" t="s">
        <v>20</v>
      </c>
      <c r="F34" s="3" t="s">
        <v>31</v>
      </c>
      <c r="G34" s="3" t="s">
        <v>36</v>
      </c>
      <c r="H34" s="3">
        <v>78.069999999999993</v>
      </c>
      <c r="I34" s="3">
        <v>9</v>
      </c>
      <c r="J34" s="3">
        <v>35.131500000000003</v>
      </c>
      <c r="K34" s="3">
        <v>737.76149999999996</v>
      </c>
      <c r="L34" s="3">
        <v>43493</v>
      </c>
      <c r="M34" s="3">
        <v>0.52986111111111112</v>
      </c>
      <c r="N34" s="4" t="s">
        <v>29</v>
      </c>
      <c r="O34" s="3">
        <v>702.63</v>
      </c>
      <c r="P34" s="5">
        <v>4.7619047620000003</v>
      </c>
      <c r="Q34" s="3">
        <v>35.131500000000003</v>
      </c>
      <c r="R34" s="3">
        <v>4.5</v>
      </c>
    </row>
    <row r="35" spans="2:18" x14ac:dyDescent="0.25">
      <c r="B35" s="3" t="s">
        <v>68</v>
      </c>
      <c r="C35" s="3" t="s">
        <v>42</v>
      </c>
      <c r="D35" s="3" t="s">
        <v>43</v>
      </c>
      <c r="E35" s="3" t="s">
        <v>27</v>
      </c>
      <c r="F35" s="3" t="s">
        <v>31</v>
      </c>
      <c r="G35" s="3" t="s">
        <v>36</v>
      </c>
      <c r="H35" s="3">
        <v>83.78</v>
      </c>
      <c r="I35" s="3">
        <v>8</v>
      </c>
      <c r="J35" s="3">
        <v>33.512</v>
      </c>
      <c r="K35" s="3">
        <v>703.75199999999995</v>
      </c>
      <c r="L35" s="3">
        <v>43475</v>
      </c>
      <c r="M35" s="3">
        <v>0.61736111111111114</v>
      </c>
      <c r="N35" s="4" t="s">
        <v>29</v>
      </c>
      <c r="O35" s="3">
        <v>670.24</v>
      </c>
      <c r="P35" s="5">
        <v>4.7619047620000003</v>
      </c>
      <c r="Q35" s="3">
        <v>33.512</v>
      </c>
      <c r="R35" s="3">
        <v>5.0999999999999996</v>
      </c>
    </row>
    <row r="36" spans="2:18" x14ac:dyDescent="0.25">
      <c r="B36" s="3" t="s">
        <v>69</v>
      </c>
      <c r="C36" s="3" t="s">
        <v>18</v>
      </c>
      <c r="D36" s="3" t="s">
        <v>19</v>
      </c>
      <c r="E36" s="3" t="s">
        <v>27</v>
      </c>
      <c r="F36" s="3" t="s">
        <v>31</v>
      </c>
      <c r="G36" s="3" t="s">
        <v>22</v>
      </c>
      <c r="H36" s="3">
        <v>96.58</v>
      </c>
      <c r="I36" s="3">
        <v>2</v>
      </c>
      <c r="J36" s="3">
        <v>9.6579999999999995</v>
      </c>
      <c r="K36" s="3">
        <v>202.81800000000001</v>
      </c>
      <c r="L36" s="3">
        <v>43539</v>
      </c>
      <c r="M36" s="3">
        <v>0.42499999999999999</v>
      </c>
      <c r="N36" s="4" t="s">
        <v>33</v>
      </c>
      <c r="O36" s="3">
        <v>193.16</v>
      </c>
      <c r="P36" s="5">
        <v>4.7619047620000003</v>
      </c>
      <c r="Q36" s="3">
        <v>9.6579999999999995</v>
      </c>
      <c r="R36" s="3">
        <v>5.0999999999999996</v>
      </c>
    </row>
    <row r="37" spans="2:18" x14ac:dyDescent="0.25">
      <c r="B37" s="3" t="s">
        <v>70</v>
      </c>
      <c r="C37" s="3" t="s">
        <v>25</v>
      </c>
      <c r="D37" s="3" t="s">
        <v>26</v>
      </c>
      <c r="E37" s="3" t="s">
        <v>20</v>
      </c>
      <c r="F37" s="3" t="s">
        <v>21</v>
      </c>
      <c r="G37" s="3" t="s">
        <v>44</v>
      </c>
      <c r="H37" s="3">
        <v>99.42</v>
      </c>
      <c r="I37" s="3">
        <v>4</v>
      </c>
      <c r="J37" s="3">
        <v>19.884</v>
      </c>
      <c r="K37" s="3">
        <v>417.56400000000002</v>
      </c>
      <c r="L37" s="3">
        <v>43502</v>
      </c>
      <c r="M37" s="3">
        <v>0.44583333333333336</v>
      </c>
      <c r="N37" s="4" t="s">
        <v>23</v>
      </c>
      <c r="O37" s="3">
        <v>397.68</v>
      </c>
      <c r="P37" s="5">
        <v>4.7619047620000003</v>
      </c>
      <c r="Q37" s="3">
        <v>19.884</v>
      </c>
      <c r="R37" s="3">
        <v>7.5</v>
      </c>
    </row>
    <row r="38" spans="2:18" x14ac:dyDescent="0.25">
      <c r="B38" s="3" t="s">
        <v>71</v>
      </c>
      <c r="C38" s="3" t="s">
        <v>25</v>
      </c>
      <c r="D38" s="3" t="s">
        <v>26</v>
      </c>
      <c r="E38" s="3" t="s">
        <v>20</v>
      </c>
      <c r="F38" s="3" t="s">
        <v>21</v>
      </c>
      <c r="G38" s="3" t="s">
        <v>36</v>
      </c>
      <c r="H38" s="3">
        <v>68.12</v>
      </c>
      <c r="I38" s="3">
        <v>1</v>
      </c>
      <c r="J38" s="3">
        <v>3.4060000000000001</v>
      </c>
      <c r="K38" s="3">
        <v>71.525999999999996</v>
      </c>
      <c r="L38" s="3">
        <v>43472</v>
      </c>
      <c r="M38" s="3">
        <v>0.51944444444444449</v>
      </c>
      <c r="N38" s="4" t="s">
        <v>23</v>
      </c>
      <c r="O38" s="3">
        <v>68.12</v>
      </c>
      <c r="P38" s="5">
        <v>4.7619047620000003</v>
      </c>
      <c r="Q38" s="3">
        <v>3.4060000000000001</v>
      </c>
      <c r="R38" s="3">
        <v>6.8</v>
      </c>
    </row>
    <row r="39" spans="2:18" x14ac:dyDescent="0.25">
      <c r="B39" s="3" t="s">
        <v>72</v>
      </c>
      <c r="C39" s="3" t="s">
        <v>18</v>
      </c>
      <c r="D39" s="3" t="s">
        <v>19</v>
      </c>
      <c r="E39" s="3" t="s">
        <v>20</v>
      </c>
      <c r="F39" s="3" t="s">
        <v>31</v>
      </c>
      <c r="G39" s="3" t="s">
        <v>36</v>
      </c>
      <c r="H39" s="3">
        <v>62.62</v>
      </c>
      <c r="I39" s="3">
        <v>5</v>
      </c>
      <c r="J39" s="3">
        <v>15.654999999999999</v>
      </c>
      <c r="K39" s="3">
        <v>328.755</v>
      </c>
      <c r="L39" s="3">
        <v>43534</v>
      </c>
      <c r="M39" s="3">
        <v>0.80208333333333337</v>
      </c>
      <c r="N39" s="4" t="s">
        <v>23</v>
      </c>
      <c r="O39" s="3">
        <v>313.10000000000002</v>
      </c>
      <c r="P39" s="5">
        <v>4.7619047620000003</v>
      </c>
      <c r="Q39" s="3">
        <v>15.654999999999999</v>
      </c>
      <c r="R39" s="3">
        <v>7</v>
      </c>
    </row>
    <row r="40" spans="2:18" x14ac:dyDescent="0.25">
      <c r="B40" s="3" t="s">
        <v>73</v>
      </c>
      <c r="C40" s="3" t="s">
        <v>18</v>
      </c>
      <c r="D40" s="3" t="s">
        <v>19</v>
      </c>
      <c r="E40" s="3" t="s">
        <v>27</v>
      </c>
      <c r="F40" s="3" t="s">
        <v>21</v>
      </c>
      <c r="G40" s="3" t="s">
        <v>28</v>
      </c>
      <c r="H40" s="3">
        <v>60.88</v>
      </c>
      <c r="I40" s="3">
        <v>9</v>
      </c>
      <c r="J40" s="3">
        <v>27.396000000000001</v>
      </c>
      <c r="K40" s="3">
        <v>575.31600000000003</v>
      </c>
      <c r="L40" s="3">
        <v>43480</v>
      </c>
      <c r="M40" s="3">
        <v>0.72013888888888888</v>
      </c>
      <c r="N40" s="4" t="s">
        <v>23</v>
      </c>
      <c r="O40" s="3">
        <v>547.91999999999996</v>
      </c>
      <c r="P40" s="5">
        <v>4.7619047620000003</v>
      </c>
      <c r="Q40" s="3">
        <v>27.396000000000001</v>
      </c>
      <c r="R40" s="3">
        <v>4.7</v>
      </c>
    </row>
    <row r="41" spans="2:18" x14ac:dyDescent="0.25">
      <c r="B41" s="3" t="s">
        <v>74</v>
      </c>
      <c r="C41" s="3" t="s">
        <v>25</v>
      </c>
      <c r="D41" s="3" t="s">
        <v>26</v>
      </c>
      <c r="E41" s="3" t="s">
        <v>27</v>
      </c>
      <c r="F41" s="3" t="s">
        <v>21</v>
      </c>
      <c r="G41" s="3" t="s">
        <v>22</v>
      </c>
      <c r="H41" s="3">
        <v>54.92</v>
      </c>
      <c r="I41" s="3">
        <v>8</v>
      </c>
      <c r="J41" s="3">
        <v>21.968</v>
      </c>
      <c r="K41" s="3">
        <v>461.32799999999997</v>
      </c>
      <c r="L41" s="3">
        <v>43547</v>
      </c>
      <c r="M41" s="3">
        <v>0.55833333333333335</v>
      </c>
      <c r="N41" s="4" t="s">
        <v>23</v>
      </c>
      <c r="O41" s="3">
        <v>439.36</v>
      </c>
      <c r="P41" s="5">
        <v>4.7619047620000003</v>
      </c>
      <c r="Q41" s="3">
        <v>21.968</v>
      </c>
      <c r="R41" s="3">
        <v>7.6</v>
      </c>
    </row>
    <row r="42" spans="2:18" x14ac:dyDescent="0.25">
      <c r="B42" s="3" t="s">
        <v>75</v>
      </c>
      <c r="C42" s="3" t="s">
        <v>42</v>
      </c>
      <c r="D42" s="3" t="s">
        <v>43</v>
      </c>
      <c r="E42" s="3" t="s">
        <v>20</v>
      </c>
      <c r="F42" s="3" t="s">
        <v>31</v>
      </c>
      <c r="G42" s="3" t="s">
        <v>32</v>
      </c>
      <c r="H42" s="3">
        <v>30.12</v>
      </c>
      <c r="I42" s="3">
        <v>8</v>
      </c>
      <c r="J42" s="3">
        <v>12.048</v>
      </c>
      <c r="K42" s="3">
        <v>253.00800000000001</v>
      </c>
      <c r="L42" s="3">
        <v>43527</v>
      </c>
      <c r="M42" s="3">
        <v>0.54236111111111107</v>
      </c>
      <c r="N42" s="4" t="s">
        <v>29</v>
      </c>
      <c r="O42" s="3">
        <v>240.96</v>
      </c>
      <c r="P42" s="5">
        <v>4.7619047620000003</v>
      </c>
      <c r="Q42" s="3">
        <v>12.048</v>
      </c>
      <c r="R42" s="3">
        <v>7.7</v>
      </c>
    </row>
    <row r="43" spans="2:18" x14ac:dyDescent="0.25">
      <c r="B43" s="3" t="s">
        <v>76</v>
      </c>
      <c r="C43" s="3" t="s">
        <v>42</v>
      </c>
      <c r="D43" s="3" t="s">
        <v>43</v>
      </c>
      <c r="E43" s="3" t="s">
        <v>20</v>
      </c>
      <c r="F43" s="3" t="s">
        <v>21</v>
      </c>
      <c r="G43" s="3" t="s">
        <v>32</v>
      </c>
      <c r="H43" s="3">
        <v>86.72</v>
      </c>
      <c r="I43" s="3">
        <v>1</v>
      </c>
      <c r="J43" s="3">
        <v>4.3360000000000003</v>
      </c>
      <c r="K43" s="3">
        <v>91.055999999999997</v>
      </c>
      <c r="L43" s="3">
        <v>43482</v>
      </c>
      <c r="M43" s="3">
        <v>0.78125</v>
      </c>
      <c r="N43" s="4" t="s">
        <v>23</v>
      </c>
      <c r="O43" s="3">
        <v>86.72</v>
      </c>
      <c r="P43" s="5">
        <v>4.7619047620000003</v>
      </c>
      <c r="Q43" s="3">
        <v>4.3360000000000003</v>
      </c>
      <c r="R43" s="3">
        <v>7.9</v>
      </c>
    </row>
    <row r="44" spans="2:18" x14ac:dyDescent="0.25">
      <c r="B44" s="3" t="s">
        <v>77</v>
      </c>
      <c r="C44" s="3" t="s">
        <v>25</v>
      </c>
      <c r="D44" s="3" t="s">
        <v>26</v>
      </c>
      <c r="E44" s="3" t="s">
        <v>20</v>
      </c>
      <c r="F44" s="3" t="s">
        <v>31</v>
      </c>
      <c r="G44" s="3" t="s">
        <v>32</v>
      </c>
      <c r="H44" s="3">
        <v>56.11</v>
      </c>
      <c r="I44" s="3">
        <v>2</v>
      </c>
      <c r="J44" s="3">
        <v>5.6109999999999998</v>
      </c>
      <c r="K44" s="3">
        <v>117.831</v>
      </c>
      <c r="L44" s="3">
        <v>43498</v>
      </c>
      <c r="M44" s="3">
        <v>0.42430555555555555</v>
      </c>
      <c r="N44" s="4" t="s">
        <v>29</v>
      </c>
      <c r="O44" s="3">
        <v>112.22</v>
      </c>
      <c r="P44" s="5">
        <v>4.7619047620000003</v>
      </c>
      <c r="Q44" s="3">
        <v>5.6109999999999998</v>
      </c>
      <c r="R44" s="3">
        <v>6.3</v>
      </c>
    </row>
    <row r="45" spans="2:18" x14ac:dyDescent="0.25">
      <c r="B45" s="3" t="s">
        <v>78</v>
      </c>
      <c r="C45" s="3" t="s">
        <v>42</v>
      </c>
      <c r="D45" s="3" t="s">
        <v>43</v>
      </c>
      <c r="E45" s="3" t="s">
        <v>20</v>
      </c>
      <c r="F45" s="3" t="s">
        <v>21</v>
      </c>
      <c r="G45" s="3" t="s">
        <v>36</v>
      </c>
      <c r="H45" s="3">
        <v>69.12</v>
      </c>
      <c r="I45" s="3">
        <v>6</v>
      </c>
      <c r="J45" s="3">
        <v>20.736000000000001</v>
      </c>
      <c r="K45" s="3">
        <v>435.45600000000002</v>
      </c>
      <c r="L45" s="3">
        <v>43504</v>
      </c>
      <c r="M45" s="3">
        <v>0.54374999999999996</v>
      </c>
      <c r="N45" s="4" t="s">
        <v>29</v>
      </c>
      <c r="O45" s="3">
        <v>414.72</v>
      </c>
      <c r="P45" s="5">
        <v>4.7619047620000003</v>
      </c>
      <c r="Q45" s="3">
        <v>20.736000000000001</v>
      </c>
      <c r="R45" s="3">
        <v>5.6</v>
      </c>
    </row>
    <row r="46" spans="2:18" x14ac:dyDescent="0.25">
      <c r="B46" s="3" t="s">
        <v>79</v>
      </c>
      <c r="C46" s="3" t="s">
        <v>25</v>
      </c>
      <c r="D46" s="3" t="s">
        <v>26</v>
      </c>
      <c r="E46" s="3" t="s">
        <v>20</v>
      </c>
      <c r="F46" s="3" t="s">
        <v>21</v>
      </c>
      <c r="G46" s="3" t="s">
        <v>44</v>
      </c>
      <c r="H46" s="3">
        <v>98.7</v>
      </c>
      <c r="I46" s="3">
        <v>8</v>
      </c>
      <c r="J46" s="3">
        <v>39.479999999999997</v>
      </c>
      <c r="K46" s="3">
        <v>829.08</v>
      </c>
      <c r="L46" s="3">
        <v>43528</v>
      </c>
      <c r="M46" s="3">
        <v>0.86041666666666672</v>
      </c>
      <c r="N46" s="4" t="s">
        <v>29</v>
      </c>
      <c r="O46" s="3">
        <v>789.6</v>
      </c>
      <c r="P46" s="5">
        <v>4.7619047620000003</v>
      </c>
      <c r="Q46" s="3">
        <v>39.479999999999997</v>
      </c>
      <c r="R46" s="3">
        <v>7.6</v>
      </c>
    </row>
    <row r="47" spans="2:18" x14ac:dyDescent="0.25">
      <c r="B47" s="3" t="s">
        <v>80</v>
      </c>
      <c r="C47" s="3" t="s">
        <v>25</v>
      </c>
      <c r="D47" s="3" t="s">
        <v>26</v>
      </c>
      <c r="E47" s="3" t="s">
        <v>20</v>
      </c>
      <c r="F47" s="3" t="s">
        <v>31</v>
      </c>
      <c r="G47" s="3" t="s">
        <v>22</v>
      </c>
      <c r="H47" s="3">
        <v>15.37</v>
      </c>
      <c r="I47" s="3">
        <v>2</v>
      </c>
      <c r="J47" s="3">
        <v>1.5369999999999999</v>
      </c>
      <c r="K47" s="3">
        <v>32.277000000000001</v>
      </c>
      <c r="L47" s="3">
        <v>43540</v>
      </c>
      <c r="M47" s="3">
        <v>0.82430555555555551</v>
      </c>
      <c r="N47" s="4" t="s">
        <v>29</v>
      </c>
      <c r="O47" s="3">
        <v>30.74</v>
      </c>
      <c r="P47" s="5">
        <v>4.7619047620000003</v>
      </c>
      <c r="Q47" s="3">
        <v>1.5369999999999999</v>
      </c>
      <c r="R47" s="3">
        <v>7.2</v>
      </c>
    </row>
    <row r="48" spans="2:18" x14ac:dyDescent="0.25">
      <c r="B48" s="3" t="s">
        <v>81</v>
      </c>
      <c r="C48" s="3" t="s">
        <v>42</v>
      </c>
      <c r="D48" s="3" t="s">
        <v>43</v>
      </c>
      <c r="E48" s="3" t="s">
        <v>20</v>
      </c>
      <c r="F48" s="3" t="s">
        <v>21</v>
      </c>
      <c r="G48" s="3" t="s">
        <v>28</v>
      </c>
      <c r="H48" s="3">
        <v>93.96</v>
      </c>
      <c r="I48" s="3">
        <v>4</v>
      </c>
      <c r="J48" s="3">
        <v>18.792000000000002</v>
      </c>
      <c r="K48" s="3">
        <v>394.63200000000001</v>
      </c>
      <c r="L48" s="3">
        <v>43533</v>
      </c>
      <c r="M48" s="3">
        <v>0.75</v>
      </c>
      <c r="N48" s="4" t="s">
        <v>29</v>
      </c>
      <c r="O48" s="3">
        <v>375.84</v>
      </c>
      <c r="P48" s="5">
        <v>4.7619047620000003</v>
      </c>
      <c r="Q48" s="3">
        <v>18.792000000000002</v>
      </c>
      <c r="R48" s="3">
        <v>9.5</v>
      </c>
    </row>
    <row r="49" spans="2:18" x14ac:dyDescent="0.25">
      <c r="B49" s="3" t="s">
        <v>82</v>
      </c>
      <c r="C49" s="3" t="s">
        <v>42</v>
      </c>
      <c r="D49" s="3" t="s">
        <v>43</v>
      </c>
      <c r="E49" s="3" t="s">
        <v>20</v>
      </c>
      <c r="F49" s="3" t="s">
        <v>31</v>
      </c>
      <c r="G49" s="3" t="s">
        <v>22</v>
      </c>
      <c r="H49" s="3">
        <v>56.69</v>
      </c>
      <c r="I49" s="3">
        <v>9</v>
      </c>
      <c r="J49" s="3">
        <v>25.5105</v>
      </c>
      <c r="K49" s="3">
        <v>535.72050000000002</v>
      </c>
      <c r="L49" s="3">
        <v>43523</v>
      </c>
      <c r="M49" s="3">
        <v>0.72499999999999998</v>
      </c>
      <c r="N49" s="4" t="s">
        <v>33</v>
      </c>
      <c r="O49" s="3">
        <v>510.21</v>
      </c>
      <c r="P49" s="5">
        <v>4.7619047620000003</v>
      </c>
      <c r="Q49" s="3">
        <v>25.5105</v>
      </c>
      <c r="R49" s="3">
        <v>8.4</v>
      </c>
    </row>
    <row r="50" spans="2:18" x14ac:dyDescent="0.25">
      <c r="B50" s="3" t="s">
        <v>83</v>
      </c>
      <c r="C50" s="3" t="s">
        <v>42</v>
      </c>
      <c r="D50" s="3" t="s">
        <v>43</v>
      </c>
      <c r="E50" s="3" t="s">
        <v>20</v>
      </c>
      <c r="F50" s="3" t="s">
        <v>21</v>
      </c>
      <c r="G50" s="3" t="s">
        <v>44</v>
      </c>
      <c r="H50" s="3">
        <v>20.010000000000002</v>
      </c>
      <c r="I50" s="3">
        <v>9</v>
      </c>
      <c r="J50" s="3">
        <v>9.0045000000000002</v>
      </c>
      <c r="K50" s="3">
        <v>189.09450000000001</v>
      </c>
      <c r="L50" s="3">
        <v>43502</v>
      </c>
      <c r="M50" s="3">
        <v>0.65763888888888888</v>
      </c>
      <c r="N50" s="4" t="s">
        <v>23</v>
      </c>
      <c r="O50" s="3">
        <v>180.09</v>
      </c>
      <c r="P50" s="5">
        <v>4.7619047620000003</v>
      </c>
      <c r="Q50" s="3">
        <v>9.0045000000000002</v>
      </c>
      <c r="R50" s="3">
        <v>4.0999999999999996</v>
      </c>
    </row>
    <row r="51" spans="2:18" x14ac:dyDescent="0.25">
      <c r="B51" s="3" t="s">
        <v>84</v>
      </c>
      <c r="C51" s="3" t="s">
        <v>42</v>
      </c>
      <c r="D51" s="3" t="s">
        <v>43</v>
      </c>
      <c r="E51" s="3" t="s">
        <v>20</v>
      </c>
      <c r="F51" s="3" t="s">
        <v>31</v>
      </c>
      <c r="G51" s="3" t="s">
        <v>28</v>
      </c>
      <c r="H51" s="3">
        <v>18.93</v>
      </c>
      <c r="I51" s="3">
        <v>6</v>
      </c>
      <c r="J51" s="3">
        <v>5.6790000000000003</v>
      </c>
      <c r="K51" s="3">
        <v>119.259</v>
      </c>
      <c r="L51" s="3">
        <v>43506</v>
      </c>
      <c r="M51" s="3">
        <v>0.53125</v>
      </c>
      <c r="N51" s="4" t="s">
        <v>33</v>
      </c>
      <c r="O51" s="3">
        <v>113.58</v>
      </c>
      <c r="P51" s="5">
        <v>4.7619047620000003</v>
      </c>
      <c r="Q51" s="3">
        <v>5.6790000000000003</v>
      </c>
      <c r="R51" s="3">
        <v>8.1</v>
      </c>
    </row>
    <row r="52" spans="2:18" x14ac:dyDescent="0.25">
      <c r="B52" s="3" t="s">
        <v>85</v>
      </c>
      <c r="C52" s="3" t="s">
        <v>25</v>
      </c>
      <c r="D52" s="3" t="s">
        <v>26</v>
      </c>
      <c r="E52" s="3" t="s">
        <v>20</v>
      </c>
      <c r="F52" s="3" t="s">
        <v>21</v>
      </c>
      <c r="G52" s="3" t="s">
        <v>46</v>
      </c>
      <c r="H52" s="3">
        <v>82.63</v>
      </c>
      <c r="I52" s="3">
        <v>10</v>
      </c>
      <c r="J52" s="3">
        <v>41.314999999999998</v>
      </c>
      <c r="K52" s="3">
        <v>867.61500000000001</v>
      </c>
      <c r="L52" s="3">
        <v>43543</v>
      </c>
      <c r="M52" s="3">
        <v>0.71388888888888891</v>
      </c>
      <c r="N52" s="4" t="s">
        <v>23</v>
      </c>
      <c r="O52" s="3">
        <v>826.3</v>
      </c>
      <c r="P52" s="5">
        <v>4.7619047620000003</v>
      </c>
      <c r="Q52" s="3">
        <v>41.314999999999998</v>
      </c>
      <c r="R52" s="3">
        <v>7.9</v>
      </c>
    </row>
    <row r="53" spans="2:18" x14ac:dyDescent="0.25">
      <c r="B53" s="3" t="s">
        <v>86</v>
      </c>
      <c r="C53" s="3" t="s">
        <v>25</v>
      </c>
      <c r="D53" s="3" t="s">
        <v>26</v>
      </c>
      <c r="E53" s="3" t="s">
        <v>20</v>
      </c>
      <c r="F53" s="3" t="s">
        <v>31</v>
      </c>
      <c r="G53" s="3" t="s">
        <v>44</v>
      </c>
      <c r="H53" s="3">
        <v>91.4</v>
      </c>
      <c r="I53" s="3">
        <v>7</v>
      </c>
      <c r="J53" s="3">
        <v>31.99</v>
      </c>
      <c r="K53" s="3">
        <v>671.79</v>
      </c>
      <c r="L53" s="3">
        <v>43499</v>
      </c>
      <c r="M53" s="3">
        <v>0.42986111111111114</v>
      </c>
      <c r="N53" s="4" t="s">
        <v>29</v>
      </c>
      <c r="O53" s="3">
        <v>639.79999999999995</v>
      </c>
      <c r="P53" s="5">
        <v>4.7619047620000003</v>
      </c>
      <c r="Q53" s="3">
        <v>31.99</v>
      </c>
      <c r="R53" s="3">
        <v>9.5</v>
      </c>
    </row>
    <row r="54" spans="2:18" x14ac:dyDescent="0.25">
      <c r="B54" s="3" t="s">
        <v>87</v>
      </c>
      <c r="C54" s="3" t="s">
        <v>18</v>
      </c>
      <c r="D54" s="3" t="s">
        <v>19</v>
      </c>
      <c r="E54" s="3" t="s">
        <v>20</v>
      </c>
      <c r="F54" s="3" t="s">
        <v>21</v>
      </c>
      <c r="G54" s="3" t="s">
        <v>44</v>
      </c>
      <c r="H54" s="3">
        <v>44.59</v>
      </c>
      <c r="I54" s="3">
        <v>5</v>
      </c>
      <c r="J54" s="3">
        <v>11.147500000000001</v>
      </c>
      <c r="K54" s="3">
        <v>234.0975</v>
      </c>
      <c r="L54" s="3">
        <v>43506</v>
      </c>
      <c r="M54" s="3">
        <v>0.63194444444444442</v>
      </c>
      <c r="N54" s="4" t="s">
        <v>29</v>
      </c>
      <c r="O54" s="3">
        <v>222.95</v>
      </c>
      <c r="P54" s="5">
        <v>4.7619047620000003</v>
      </c>
      <c r="Q54" s="3">
        <v>11.147500000000001</v>
      </c>
      <c r="R54" s="3">
        <v>8.5</v>
      </c>
    </row>
    <row r="55" spans="2:18" x14ac:dyDescent="0.25">
      <c r="B55" s="3" t="s">
        <v>88</v>
      </c>
      <c r="C55" s="3" t="s">
        <v>42</v>
      </c>
      <c r="D55" s="3" t="s">
        <v>43</v>
      </c>
      <c r="E55" s="3" t="s">
        <v>20</v>
      </c>
      <c r="F55" s="3" t="s">
        <v>21</v>
      </c>
      <c r="G55" s="3" t="s">
        <v>46</v>
      </c>
      <c r="H55" s="3">
        <v>17.87</v>
      </c>
      <c r="I55" s="3">
        <v>4</v>
      </c>
      <c r="J55" s="3">
        <v>3.5739999999999998</v>
      </c>
      <c r="K55" s="3">
        <v>75.054000000000002</v>
      </c>
      <c r="L55" s="3">
        <v>43546</v>
      </c>
      <c r="M55" s="3">
        <v>0.61250000000000004</v>
      </c>
      <c r="N55" s="4" t="s">
        <v>23</v>
      </c>
      <c r="O55" s="3">
        <v>71.48</v>
      </c>
      <c r="P55" s="5">
        <v>4.7619047620000003</v>
      </c>
      <c r="Q55" s="3">
        <v>3.5739999999999998</v>
      </c>
      <c r="R55" s="3">
        <v>6.5</v>
      </c>
    </row>
    <row r="56" spans="2:18" x14ac:dyDescent="0.25">
      <c r="B56" s="3" t="s">
        <v>89</v>
      </c>
      <c r="C56" s="3" t="s">
        <v>25</v>
      </c>
      <c r="D56" s="3" t="s">
        <v>26</v>
      </c>
      <c r="E56" s="3" t="s">
        <v>20</v>
      </c>
      <c r="F56" s="3" t="s">
        <v>31</v>
      </c>
      <c r="G56" s="3" t="s">
        <v>46</v>
      </c>
      <c r="H56" s="3">
        <v>15.43</v>
      </c>
      <c r="I56" s="3">
        <v>1</v>
      </c>
      <c r="J56" s="3">
        <v>0.77149999999999996</v>
      </c>
      <c r="K56" s="3">
        <v>16.201499999999999</v>
      </c>
      <c r="L56" s="3">
        <v>43490</v>
      </c>
      <c r="M56" s="3">
        <v>0.65694444444444444</v>
      </c>
      <c r="N56" s="4" t="s">
        <v>33</v>
      </c>
      <c r="O56" s="3">
        <v>15.43</v>
      </c>
      <c r="P56" s="5">
        <v>4.7619047620000003</v>
      </c>
      <c r="Q56" s="3">
        <v>0.77149999999999996</v>
      </c>
      <c r="R56" s="3">
        <v>6.1</v>
      </c>
    </row>
    <row r="57" spans="2:18" x14ac:dyDescent="0.25">
      <c r="B57" s="3" t="s">
        <v>90</v>
      </c>
      <c r="C57" s="3" t="s">
        <v>42</v>
      </c>
      <c r="D57" s="3" t="s">
        <v>43</v>
      </c>
      <c r="E57" s="3" t="s">
        <v>27</v>
      </c>
      <c r="F57" s="3" t="s">
        <v>31</v>
      </c>
      <c r="G57" s="3" t="s">
        <v>32</v>
      </c>
      <c r="H57" s="3">
        <v>16.16</v>
      </c>
      <c r="I57" s="3">
        <v>2</v>
      </c>
      <c r="J57" s="3">
        <v>1.6160000000000001</v>
      </c>
      <c r="K57" s="3">
        <v>33.936</v>
      </c>
      <c r="L57" s="3">
        <v>43531</v>
      </c>
      <c r="M57" s="3">
        <v>0.49236111111111114</v>
      </c>
      <c r="N57" s="4" t="s">
        <v>23</v>
      </c>
      <c r="O57" s="3">
        <v>32.32</v>
      </c>
      <c r="P57" s="5">
        <v>4.7619047620000003</v>
      </c>
      <c r="Q57" s="3">
        <v>1.6160000000000001</v>
      </c>
      <c r="R57" s="3">
        <v>6.5</v>
      </c>
    </row>
    <row r="58" spans="2:18" x14ac:dyDescent="0.25">
      <c r="B58" s="3" t="s">
        <v>91</v>
      </c>
      <c r="C58" s="3" t="s">
        <v>25</v>
      </c>
      <c r="D58" s="3" t="s">
        <v>26</v>
      </c>
      <c r="E58" s="3" t="s">
        <v>27</v>
      </c>
      <c r="F58" s="3" t="s">
        <v>21</v>
      </c>
      <c r="G58" s="3" t="s">
        <v>28</v>
      </c>
      <c r="H58" s="3">
        <v>85.98</v>
      </c>
      <c r="I58" s="3">
        <v>8</v>
      </c>
      <c r="J58" s="3">
        <v>34.392000000000003</v>
      </c>
      <c r="K58" s="3">
        <v>722.23199999999997</v>
      </c>
      <c r="L58" s="3">
        <v>43524</v>
      </c>
      <c r="M58" s="3">
        <v>0.79236111111111107</v>
      </c>
      <c r="N58" s="4" t="s">
        <v>29</v>
      </c>
      <c r="O58" s="3">
        <v>687.84</v>
      </c>
      <c r="P58" s="5">
        <v>4.7619047620000003</v>
      </c>
      <c r="Q58" s="3">
        <v>34.392000000000003</v>
      </c>
      <c r="R58" s="3">
        <v>8.1999999999999993</v>
      </c>
    </row>
    <row r="59" spans="2:18" x14ac:dyDescent="0.25">
      <c r="B59" s="3" t="s">
        <v>92</v>
      </c>
      <c r="C59" s="3" t="s">
        <v>18</v>
      </c>
      <c r="D59" s="3" t="s">
        <v>19</v>
      </c>
      <c r="E59" s="3" t="s">
        <v>20</v>
      </c>
      <c r="F59" s="3" t="s">
        <v>31</v>
      </c>
      <c r="G59" s="3" t="s">
        <v>32</v>
      </c>
      <c r="H59" s="3">
        <v>44.34</v>
      </c>
      <c r="I59" s="3">
        <v>2</v>
      </c>
      <c r="J59" s="3">
        <v>4.4340000000000002</v>
      </c>
      <c r="K59" s="3">
        <v>93.114000000000004</v>
      </c>
      <c r="L59" s="3">
        <v>43551</v>
      </c>
      <c r="M59" s="3">
        <v>0.47638888888888886</v>
      </c>
      <c r="N59" s="4" t="s">
        <v>29</v>
      </c>
      <c r="O59" s="3">
        <v>88.68</v>
      </c>
      <c r="P59" s="5">
        <v>4.7619047620000003</v>
      </c>
      <c r="Q59" s="3">
        <v>4.4340000000000002</v>
      </c>
      <c r="R59" s="3">
        <v>5.8</v>
      </c>
    </row>
    <row r="60" spans="2:18" x14ac:dyDescent="0.25">
      <c r="B60" s="3" t="s">
        <v>93</v>
      </c>
      <c r="C60" s="3" t="s">
        <v>18</v>
      </c>
      <c r="D60" s="3" t="s">
        <v>19</v>
      </c>
      <c r="E60" s="3" t="s">
        <v>27</v>
      </c>
      <c r="F60" s="3" t="s">
        <v>31</v>
      </c>
      <c r="G60" s="3" t="s">
        <v>22</v>
      </c>
      <c r="H60" s="3">
        <v>89.6</v>
      </c>
      <c r="I60" s="3">
        <v>8</v>
      </c>
      <c r="J60" s="3">
        <v>35.840000000000003</v>
      </c>
      <c r="K60" s="3">
        <v>752.64</v>
      </c>
      <c r="L60" s="3">
        <v>43503</v>
      </c>
      <c r="M60" s="3">
        <v>0.4777777777777778</v>
      </c>
      <c r="N60" s="4" t="s">
        <v>23</v>
      </c>
      <c r="O60" s="3">
        <v>716.8</v>
      </c>
      <c r="P60" s="5">
        <v>4.7619047620000003</v>
      </c>
      <c r="Q60" s="3">
        <v>35.840000000000003</v>
      </c>
      <c r="R60" s="3">
        <v>6.6</v>
      </c>
    </row>
    <row r="61" spans="2:18" x14ac:dyDescent="0.25">
      <c r="B61" s="3" t="s">
        <v>94</v>
      </c>
      <c r="C61" s="3" t="s">
        <v>18</v>
      </c>
      <c r="D61" s="3" t="s">
        <v>19</v>
      </c>
      <c r="E61" s="3" t="s">
        <v>20</v>
      </c>
      <c r="F61" s="3" t="s">
        <v>21</v>
      </c>
      <c r="G61" s="3" t="s">
        <v>32</v>
      </c>
      <c r="H61" s="3">
        <v>72.349999999999994</v>
      </c>
      <c r="I61" s="3">
        <v>10</v>
      </c>
      <c r="J61" s="3">
        <v>36.174999999999997</v>
      </c>
      <c r="K61" s="3">
        <v>759.67499999999995</v>
      </c>
      <c r="L61" s="3">
        <v>43485</v>
      </c>
      <c r="M61" s="3">
        <v>0.66319444444444442</v>
      </c>
      <c r="N61" s="4" t="s">
        <v>29</v>
      </c>
      <c r="O61" s="3">
        <v>723.5</v>
      </c>
      <c r="P61" s="5">
        <v>4.7619047620000003</v>
      </c>
      <c r="Q61" s="3">
        <v>36.174999999999997</v>
      </c>
      <c r="R61" s="3">
        <v>5.4</v>
      </c>
    </row>
    <row r="62" spans="2:18" x14ac:dyDescent="0.25">
      <c r="B62" s="3" t="s">
        <v>95</v>
      </c>
      <c r="C62" s="3" t="s">
        <v>25</v>
      </c>
      <c r="D62" s="3" t="s">
        <v>26</v>
      </c>
      <c r="E62" s="3" t="s">
        <v>27</v>
      </c>
      <c r="F62" s="3" t="s">
        <v>31</v>
      </c>
      <c r="G62" s="3" t="s">
        <v>28</v>
      </c>
      <c r="H62" s="3">
        <v>30.61</v>
      </c>
      <c r="I62" s="3">
        <v>6</v>
      </c>
      <c r="J62" s="3">
        <v>9.1829999999999998</v>
      </c>
      <c r="K62" s="3">
        <v>192.84299999999999</v>
      </c>
      <c r="L62" s="3">
        <v>43536</v>
      </c>
      <c r="M62" s="3">
        <v>0.85833333333333328</v>
      </c>
      <c r="N62" s="4" t="s">
        <v>29</v>
      </c>
      <c r="O62" s="3">
        <v>183.66</v>
      </c>
      <c r="P62" s="5">
        <v>4.7619047620000003</v>
      </c>
      <c r="Q62" s="3">
        <v>9.1829999999999998</v>
      </c>
      <c r="R62" s="3">
        <v>9.3000000000000007</v>
      </c>
    </row>
    <row r="63" spans="2:18" x14ac:dyDescent="0.25">
      <c r="B63" s="3" t="s">
        <v>96</v>
      </c>
      <c r="C63" s="3" t="s">
        <v>25</v>
      </c>
      <c r="D63" s="3" t="s">
        <v>26</v>
      </c>
      <c r="E63" s="3" t="s">
        <v>20</v>
      </c>
      <c r="F63" s="3" t="s">
        <v>21</v>
      </c>
      <c r="G63" s="3" t="s">
        <v>36</v>
      </c>
      <c r="H63" s="3">
        <v>24.74</v>
      </c>
      <c r="I63" s="3">
        <v>3</v>
      </c>
      <c r="J63" s="3">
        <v>3.7109999999999999</v>
      </c>
      <c r="K63" s="3">
        <v>77.930999999999997</v>
      </c>
      <c r="L63" s="3">
        <v>43511</v>
      </c>
      <c r="M63" s="3">
        <v>0.74097222222222225</v>
      </c>
      <c r="N63" s="4" t="s">
        <v>33</v>
      </c>
      <c r="O63" s="3">
        <v>74.22</v>
      </c>
      <c r="P63" s="5">
        <v>4.7619047620000003</v>
      </c>
      <c r="Q63" s="3">
        <v>3.7109999999999999</v>
      </c>
      <c r="R63" s="3">
        <v>10</v>
      </c>
    </row>
    <row r="64" spans="2:18" x14ac:dyDescent="0.25">
      <c r="B64" s="3" t="s">
        <v>97</v>
      </c>
      <c r="C64" s="3" t="s">
        <v>25</v>
      </c>
      <c r="D64" s="3" t="s">
        <v>26</v>
      </c>
      <c r="E64" s="3" t="s">
        <v>27</v>
      </c>
      <c r="F64" s="3" t="s">
        <v>31</v>
      </c>
      <c r="G64" s="3" t="s">
        <v>32</v>
      </c>
      <c r="H64" s="3">
        <v>55.73</v>
      </c>
      <c r="I64" s="3">
        <v>6</v>
      </c>
      <c r="J64" s="3">
        <v>16.719000000000001</v>
      </c>
      <c r="K64" s="3">
        <v>351.09899999999999</v>
      </c>
      <c r="L64" s="3">
        <v>43520</v>
      </c>
      <c r="M64" s="3">
        <v>0.4548611111111111</v>
      </c>
      <c r="N64" s="4" t="s">
        <v>23</v>
      </c>
      <c r="O64" s="3">
        <v>334.38</v>
      </c>
      <c r="P64" s="5">
        <v>4.7619047620000003</v>
      </c>
      <c r="Q64" s="3">
        <v>16.719000000000001</v>
      </c>
      <c r="R64" s="3">
        <v>7</v>
      </c>
    </row>
    <row r="65" spans="2:18" x14ac:dyDescent="0.25">
      <c r="B65" s="3" t="s">
        <v>98</v>
      </c>
      <c r="C65" s="3" t="s">
        <v>42</v>
      </c>
      <c r="D65" s="3" t="s">
        <v>43</v>
      </c>
      <c r="E65" s="3" t="s">
        <v>20</v>
      </c>
      <c r="F65" s="3" t="s">
        <v>21</v>
      </c>
      <c r="G65" s="3" t="s">
        <v>36</v>
      </c>
      <c r="H65" s="3">
        <v>55.07</v>
      </c>
      <c r="I65" s="3">
        <v>9</v>
      </c>
      <c r="J65" s="3">
        <v>24.781500000000001</v>
      </c>
      <c r="K65" s="3">
        <v>520.41150000000005</v>
      </c>
      <c r="L65" s="3">
        <v>43499</v>
      </c>
      <c r="M65" s="3">
        <v>0.56944444444444442</v>
      </c>
      <c r="N65" s="4" t="s">
        <v>23</v>
      </c>
      <c r="O65" s="3">
        <v>495.63</v>
      </c>
      <c r="P65" s="5">
        <v>4.7619047620000003</v>
      </c>
      <c r="Q65" s="3">
        <v>24.781500000000001</v>
      </c>
      <c r="R65" s="3">
        <v>10</v>
      </c>
    </row>
    <row r="66" spans="2:18" x14ac:dyDescent="0.25">
      <c r="B66" s="3" t="s">
        <v>99</v>
      </c>
      <c r="C66" s="3" t="s">
        <v>18</v>
      </c>
      <c r="D66" s="3" t="s">
        <v>19</v>
      </c>
      <c r="E66" s="3" t="s">
        <v>20</v>
      </c>
      <c r="F66" s="3" t="s">
        <v>31</v>
      </c>
      <c r="G66" s="3" t="s">
        <v>36</v>
      </c>
      <c r="H66" s="3">
        <v>15.81</v>
      </c>
      <c r="I66" s="3">
        <v>10</v>
      </c>
      <c r="J66" s="3">
        <v>7.9050000000000002</v>
      </c>
      <c r="K66" s="3">
        <v>166.005</v>
      </c>
      <c r="L66" s="3">
        <v>43530</v>
      </c>
      <c r="M66" s="3">
        <v>0.51875000000000004</v>
      </c>
      <c r="N66" s="4" t="s">
        <v>33</v>
      </c>
      <c r="O66" s="3">
        <v>158.1</v>
      </c>
      <c r="P66" s="5">
        <v>4.7619047620000003</v>
      </c>
      <c r="Q66" s="3">
        <v>7.9050000000000002</v>
      </c>
      <c r="R66" s="3">
        <v>8.6</v>
      </c>
    </row>
    <row r="67" spans="2:18" x14ac:dyDescent="0.25">
      <c r="B67" s="3" t="s">
        <v>100</v>
      </c>
      <c r="C67" s="3" t="s">
        <v>42</v>
      </c>
      <c r="D67" s="3" t="s">
        <v>43</v>
      </c>
      <c r="E67" s="3" t="s">
        <v>20</v>
      </c>
      <c r="F67" s="3" t="s">
        <v>31</v>
      </c>
      <c r="G67" s="3" t="s">
        <v>22</v>
      </c>
      <c r="H67" s="3">
        <v>75.739999999999995</v>
      </c>
      <c r="I67" s="3">
        <v>4</v>
      </c>
      <c r="J67" s="3">
        <v>15.148</v>
      </c>
      <c r="K67" s="3">
        <v>318.108</v>
      </c>
      <c r="L67" s="3">
        <v>43510</v>
      </c>
      <c r="M67" s="3">
        <v>0.60763888888888884</v>
      </c>
      <c r="N67" s="4" t="s">
        <v>29</v>
      </c>
      <c r="O67" s="3">
        <v>302.95999999999998</v>
      </c>
      <c r="P67" s="5">
        <v>4.7619047620000003</v>
      </c>
      <c r="Q67" s="3">
        <v>15.148</v>
      </c>
      <c r="R67" s="3">
        <v>7.6</v>
      </c>
    </row>
    <row r="68" spans="2:18" x14ac:dyDescent="0.25">
      <c r="B68" s="3" t="s">
        <v>101</v>
      </c>
      <c r="C68" s="3" t="s">
        <v>18</v>
      </c>
      <c r="D68" s="3" t="s">
        <v>19</v>
      </c>
      <c r="E68" s="3" t="s">
        <v>20</v>
      </c>
      <c r="F68" s="3" t="s">
        <v>31</v>
      </c>
      <c r="G68" s="3" t="s">
        <v>22</v>
      </c>
      <c r="H68" s="3">
        <v>15.87</v>
      </c>
      <c r="I68" s="3">
        <v>10</v>
      </c>
      <c r="J68" s="3">
        <v>7.9349999999999996</v>
      </c>
      <c r="K68" s="3">
        <v>166.63499999999999</v>
      </c>
      <c r="L68" s="3">
        <v>43537</v>
      </c>
      <c r="M68" s="3">
        <v>0.69444444444444442</v>
      </c>
      <c r="N68" s="4" t="s">
        <v>29</v>
      </c>
      <c r="O68" s="3">
        <v>158.69999999999999</v>
      </c>
      <c r="P68" s="5">
        <v>4.7619047620000003</v>
      </c>
      <c r="Q68" s="3">
        <v>7.9349999999999996</v>
      </c>
      <c r="R68" s="3">
        <v>5.8</v>
      </c>
    </row>
    <row r="69" spans="2:18" x14ac:dyDescent="0.25">
      <c r="B69" s="3" t="s">
        <v>102</v>
      </c>
      <c r="C69" s="3" t="s">
        <v>25</v>
      </c>
      <c r="D69" s="3" t="s">
        <v>26</v>
      </c>
      <c r="E69" s="3" t="s">
        <v>27</v>
      </c>
      <c r="F69" s="3" t="s">
        <v>21</v>
      </c>
      <c r="G69" s="3" t="s">
        <v>22</v>
      </c>
      <c r="H69" s="3">
        <v>33.47</v>
      </c>
      <c r="I69" s="3">
        <v>2</v>
      </c>
      <c r="J69" s="3">
        <v>3.347</v>
      </c>
      <c r="K69" s="3">
        <v>70.287000000000006</v>
      </c>
      <c r="L69" s="3">
        <v>43506</v>
      </c>
      <c r="M69" s="3">
        <v>0.65486111111111112</v>
      </c>
      <c r="N69" s="4" t="s">
        <v>23</v>
      </c>
      <c r="O69" s="3">
        <v>66.94</v>
      </c>
      <c r="P69" s="5">
        <v>4.7619047620000003</v>
      </c>
      <c r="Q69" s="3">
        <v>3.347</v>
      </c>
      <c r="R69" s="3">
        <v>6.7</v>
      </c>
    </row>
    <row r="70" spans="2:18" x14ac:dyDescent="0.25">
      <c r="B70" s="3" t="s">
        <v>103</v>
      </c>
      <c r="C70" s="3" t="s">
        <v>42</v>
      </c>
      <c r="D70" s="3" t="s">
        <v>43</v>
      </c>
      <c r="E70" s="3" t="s">
        <v>20</v>
      </c>
      <c r="F70" s="3" t="s">
        <v>21</v>
      </c>
      <c r="G70" s="3" t="s">
        <v>46</v>
      </c>
      <c r="H70" s="3">
        <v>97.61</v>
      </c>
      <c r="I70" s="3">
        <v>6</v>
      </c>
      <c r="J70" s="3">
        <v>29.283000000000001</v>
      </c>
      <c r="K70" s="3">
        <v>614.94299999999998</v>
      </c>
      <c r="L70" s="3">
        <v>43472</v>
      </c>
      <c r="M70" s="3">
        <v>0.62569444444444444</v>
      </c>
      <c r="N70" s="4" t="s">
        <v>23</v>
      </c>
      <c r="O70" s="3">
        <v>585.66</v>
      </c>
      <c r="P70" s="5">
        <v>4.7619047620000003</v>
      </c>
      <c r="Q70" s="3">
        <v>29.283000000000001</v>
      </c>
      <c r="R70" s="3">
        <v>9.9</v>
      </c>
    </row>
    <row r="71" spans="2:18" x14ac:dyDescent="0.25">
      <c r="B71" s="3" t="s">
        <v>104</v>
      </c>
      <c r="C71" s="3" t="s">
        <v>18</v>
      </c>
      <c r="D71" s="3" t="s">
        <v>19</v>
      </c>
      <c r="E71" s="3" t="s">
        <v>27</v>
      </c>
      <c r="F71" s="3" t="s">
        <v>31</v>
      </c>
      <c r="G71" s="3" t="s">
        <v>36</v>
      </c>
      <c r="H71" s="3">
        <v>78.77</v>
      </c>
      <c r="I71" s="3">
        <v>10</v>
      </c>
      <c r="J71" s="3">
        <v>39.384999999999998</v>
      </c>
      <c r="K71" s="3">
        <v>827.08500000000004</v>
      </c>
      <c r="L71" s="3">
        <v>43489</v>
      </c>
      <c r="M71" s="3">
        <v>0.41944444444444445</v>
      </c>
      <c r="N71" s="4" t="s">
        <v>29</v>
      </c>
      <c r="O71" s="3">
        <v>787.7</v>
      </c>
      <c r="P71" s="5">
        <v>4.7619047620000003</v>
      </c>
      <c r="Q71" s="3">
        <v>39.384999999999998</v>
      </c>
      <c r="R71" s="3">
        <v>6.4</v>
      </c>
    </row>
    <row r="72" spans="2:18" x14ac:dyDescent="0.25">
      <c r="B72" s="3" t="s">
        <v>105</v>
      </c>
      <c r="C72" s="3" t="s">
        <v>18</v>
      </c>
      <c r="D72" s="3" t="s">
        <v>19</v>
      </c>
      <c r="E72" s="3" t="s">
        <v>20</v>
      </c>
      <c r="F72" s="3" t="s">
        <v>21</v>
      </c>
      <c r="G72" s="3" t="s">
        <v>22</v>
      </c>
      <c r="H72" s="3">
        <v>18.329999999999998</v>
      </c>
      <c r="I72" s="3">
        <v>1</v>
      </c>
      <c r="J72" s="3">
        <v>0.91649999999999998</v>
      </c>
      <c r="K72" s="3">
        <v>19.246500000000001</v>
      </c>
      <c r="L72" s="3">
        <v>43498</v>
      </c>
      <c r="M72" s="3">
        <v>0.78472222222222221</v>
      </c>
      <c r="N72" s="4" t="s">
        <v>29</v>
      </c>
      <c r="O72" s="3">
        <v>18.329999999999998</v>
      </c>
      <c r="P72" s="5">
        <v>4.7619047620000003</v>
      </c>
      <c r="Q72" s="3">
        <v>0.91649999999999998</v>
      </c>
      <c r="R72" s="3">
        <v>4.3</v>
      </c>
    </row>
    <row r="73" spans="2:18" x14ac:dyDescent="0.25">
      <c r="B73" s="3" t="s">
        <v>106</v>
      </c>
      <c r="C73" s="3" t="s">
        <v>25</v>
      </c>
      <c r="D73" s="3" t="s">
        <v>26</v>
      </c>
      <c r="E73" s="3" t="s">
        <v>27</v>
      </c>
      <c r="F73" s="3" t="s">
        <v>31</v>
      </c>
      <c r="G73" s="3" t="s">
        <v>44</v>
      </c>
      <c r="H73" s="3">
        <v>89.48</v>
      </c>
      <c r="I73" s="3">
        <v>10</v>
      </c>
      <c r="J73" s="3">
        <v>44.74</v>
      </c>
      <c r="K73" s="3">
        <v>939.54</v>
      </c>
      <c r="L73" s="3">
        <v>43471</v>
      </c>
      <c r="M73" s="3">
        <v>0.53194444444444444</v>
      </c>
      <c r="N73" s="4" t="s">
        <v>33</v>
      </c>
      <c r="O73" s="3">
        <v>894.8</v>
      </c>
      <c r="P73" s="5">
        <v>4.7619047620000003</v>
      </c>
      <c r="Q73" s="3">
        <v>44.74</v>
      </c>
      <c r="R73" s="3">
        <v>9.6</v>
      </c>
    </row>
    <row r="74" spans="2:18" x14ac:dyDescent="0.25">
      <c r="B74" s="3" t="s">
        <v>107</v>
      </c>
      <c r="C74" s="3" t="s">
        <v>25</v>
      </c>
      <c r="D74" s="3" t="s">
        <v>26</v>
      </c>
      <c r="E74" s="3" t="s">
        <v>27</v>
      </c>
      <c r="F74" s="3" t="s">
        <v>31</v>
      </c>
      <c r="G74" s="3" t="s">
        <v>46</v>
      </c>
      <c r="H74" s="3">
        <v>62.12</v>
      </c>
      <c r="I74" s="3">
        <v>10</v>
      </c>
      <c r="J74" s="3">
        <v>31.06</v>
      </c>
      <c r="K74" s="3">
        <v>652.26</v>
      </c>
      <c r="L74" s="3">
        <v>43507</v>
      </c>
      <c r="M74" s="3">
        <v>0.67986111111111114</v>
      </c>
      <c r="N74" s="4" t="s">
        <v>29</v>
      </c>
      <c r="O74" s="3">
        <v>621.20000000000005</v>
      </c>
      <c r="P74" s="5">
        <v>4.7619047620000003</v>
      </c>
      <c r="Q74" s="3">
        <v>31.06</v>
      </c>
      <c r="R74" s="3">
        <v>5.9</v>
      </c>
    </row>
    <row r="75" spans="2:18" x14ac:dyDescent="0.25">
      <c r="B75" s="3" t="s">
        <v>108</v>
      </c>
      <c r="C75" s="3" t="s">
        <v>42</v>
      </c>
      <c r="D75" s="3" t="s">
        <v>43</v>
      </c>
      <c r="E75" s="3" t="s">
        <v>20</v>
      </c>
      <c r="F75" s="3" t="s">
        <v>21</v>
      </c>
      <c r="G75" s="3" t="s">
        <v>44</v>
      </c>
      <c r="H75" s="3">
        <v>48.52</v>
      </c>
      <c r="I75" s="3">
        <v>3</v>
      </c>
      <c r="J75" s="3">
        <v>7.2779999999999996</v>
      </c>
      <c r="K75" s="3">
        <v>152.83799999999999</v>
      </c>
      <c r="L75" s="3">
        <v>43529</v>
      </c>
      <c r="M75" s="3">
        <v>0.76180555555555551</v>
      </c>
      <c r="N75" s="4" t="s">
        <v>23</v>
      </c>
      <c r="O75" s="3">
        <v>145.56</v>
      </c>
      <c r="P75" s="5">
        <v>4.7619047620000003</v>
      </c>
      <c r="Q75" s="3">
        <v>7.2779999999999996</v>
      </c>
      <c r="R75" s="3">
        <v>4</v>
      </c>
    </row>
    <row r="76" spans="2:18" x14ac:dyDescent="0.25">
      <c r="B76" s="3" t="s">
        <v>109</v>
      </c>
      <c r="C76" s="3" t="s">
        <v>25</v>
      </c>
      <c r="D76" s="3" t="s">
        <v>26</v>
      </c>
      <c r="E76" s="3" t="s">
        <v>27</v>
      </c>
      <c r="F76" s="3" t="s">
        <v>21</v>
      </c>
      <c r="G76" s="3" t="s">
        <v>28</v>
      </c>
      <c r="H76" s="3">
        <v>75.91</v>
      </c>
      <c r="I76" s="3">
        <v>6</v>
      </c>
      <c r="J76" s="3">
        <v>22.773</v>
      </c>
      <c r="K76" s="3">
        <v>478.233</v>
      </c>
      <c r="L76" s="3">
        <v>43533</v>
      </c>
      <c r="M76" s="3">
        <v>0.76458333333333328</v>
      </c>
      <c r="N76" s="4" t="s">
        <v>29</v>
      </c>
      <c r="O76" s="3">
        <v>455.46</v>
      </c>
      <c r="P76" s="5">
        <v>4.7619047620000003</v>
      </c>
      <c r="Q76" s="3">
        <v>22.773</v>
      </c>
      <c r="R76" s="3">
        <v>8.6999999999999993</v>
      </c>
    </row>
    <row r="77" spans="2:18" x14ac:dyDescent="0.25">
      <c r="B77" s="3" t="s">
        <v>110</v>
      </c>
      <c r="C77" s="3" t="s">
        <v>18</v>
      </c>
      <c r="D77" s="3" t="s">
        <v>19</v>
      </c>
      <c r="E77" s="3" t="s">
        <v>27</v>
      </c>
      <c r="F77" s="3" t="s">
        <v>31</v>
      </c>
      <c r="G77" s="3" t="s">
        <v>32</v>
      </c>
      <c r="H77" s="3">
        <v>74.67</v>
      </c>
      <c r="I77" s="3">
        <v>9</v>
      </c>
      <c r="J77" s="3">
        <v>33.601500000000001</v>
      </c>
      <c r="K77" s="3">
        <v>705.63149999999996</v>
      </c>
      <c r="L77" s="3">
        <v>43487</v>
      </c>
      <c r="M77" s="3">
        <v>0.4548611111111111</v>
      </c>
      <c r="N77" s="4" t="s">
        <v>23</v>
      </c>
      <c r="O77" s="3">
        <v>672.03</v>
      </c>
      <c r="P77" s="5">
        <v>4.7619047620000003</v>
      </c>
      <c r="Q77" s="3">
        <v>33.601500000000001</v>
      </c>
      <c r="R77" s="3">
        <v>9.4</v>
      </c>
    </row>
    <row r="78" spans="2:18" x14ac:dyDescent="0.25">
      <c r="B78" s="3" t="s">
        <v>111</v>
      </c>
      <c r="C78" s="3" t="s">
        <v>25</v>
      </c>
      <c r="D78" s="3" t="s">
        <v>26</v>
      </c>
      <c r="E78" s="3" t="s">
        <v>27</v>
      </c>
      <c r="F78" s="3" t="s">
        <v>21</v>
      </c>
      <c r="G78" s="3" t="s">
        <v>28</v>
      </c>
      <c r="H78" s="3">
        <v>41.65</v>
      </c>
      <c r="I78" s="3">
        <v>10</v>
      </c>
      <c r="J78" s="3">
        <v>20.824999999999999</v>
      </c>
      <c r="K78" s="3">
        <v>437.32499999999999</v>
      </c>
      <c r="L78" s="3">
        <v>43478</v>
      </c>
      <c r="M78" s="3">
        <v>0.71111111111111114</v>
      </c>
      <c r="N78" s="4" t="s">
        <v>33</v>
      </c>
      <c r="O78" s="3">
        <v>416.5</v>
      </c>
      <c r="P78" s="5">
        <v>4.7619047620000003</v>
      </c>
      <c r="Q78" s="3">
        <v>20.824999999999999</v>
      </c>
      <c r="R78" s="3">
        <v>5.4</v>
      </c>
    </row>
    <row r="79" spans="2:18" x14ac:dyDescent="0.25">
      <c r="B79" s="3" t="s">
        <v>112</v>
      </c>
      <c r="C79" s="3" t="s">
        <v>25</v>
      </c>
      <c r="D79" s="3" t="s">
        <v>26</v>
      </c>
      <c r="E79" s="3" t="s">
        <v>20</v>
      </c>
      <c r="F79" s="3" t="s">
        <v>31</v>
      </c>
      <c r="G79" s="3" t="s">
        <v>46</v>
      </c>
      <c r="H79" s="3">
        <v>49.04</v>
      </c>
      <c r="I79" s="3">
        <v>9</v>
      </c>
      <c r="J79" s="3">
        <v>22.068000000000001</v>
      </c>
      <c r="K79" s="3">
        <v>463.428</v>
      </c>
      <c r="L79" s="3">
        <v>43474</v>
      </c>
      <c r="M79" s="3">
        <v>0.59722222222222221</v>
      </c>
      <c r="N79" s="4" t="s">
        <v>33</v>
      </c>
      <c r="O79" s="3">
        <v>441.36</v>
      </c>
      <c r="P79" s="5">
        <v>4.7619047620000003</v>
      </c>
      <c r="Q79" s="3">
        <v>22.068000000000001</v>
      </c>
      <c r="R79" s="3">
        <v>8.6</v>
      </c>
    </row>
    <row r="80" spans="2:18" x14ac:dyDescent="0.25">
      <c r="B80" s="3" t="s">
        <v>113</v>
      </c>
      <c r="C80" s="3" t="s">
        <v>18</v>
      </c>
      <c r="D80" s="3" t="s">
        <v>19</v>
      </c>
      <c r="E80" s="3" t="s">
        <v>20</v>
      </c>
      <c r="F80" s="3" t="s">
        <v>21</v>
      </c>
      <c r="G80" s="3" t="s">
        <v>46</v>
      </c>
      <c r="H80" s="3">
        <v>20.010000000000002</v>
      </c>
      <c r="I80" s="3">
        <v>9</v>
      </c>
      <c r="J80" s="3">
        <v>9.0045000000000002</v>
      </c>
      <c r="K80" s="3">
        <v>189.09450000000001</v>
      </c>
      <c r="L80" s="3">
        <v>43477</v>
      </c>
      <c r="M80" s="3">
        <v>0.65833333333333333</v>
      </c>
      <c r="N80" s="4" t="s">
        <v>33</v>
      </c>
      <c r="O80" s="3">
        <v>180.09</v>
      </c>
      <c r="P80" s="5">
        <v>4.7619047620000003</v>
      </c>
      <c r="Q80" s="3">
        <v>9.0045000000000002</v>
      </c>
      <c r="R80" s="3">
        <v>5.7</v>
      </c>
    </row>
    <row r="81" spans="2:18" x14ac:dyDescent="0.25">
      <c r="B81" s="3" t="s">
        <v>114</v>
      </c>
      <c r="C81" s="3" t="s">
        <v>25</v>
      </c>
      <c r="D81" s="3" t="s">
        <v>26</v>
      </c>
      <c r="E81" s="3" t="s">
        <v>20</v>
      </c>
      <c r="F81" s="3" t="s">
        <v>21</v>
      </c>
      <c r="G81" s="3" t="s">
        <v>44</v>
      </c>
      <c r="H81" s="3">
        <v>78.31</v>
      </c>
      <c r="I81" s="3">
        <v>10</v>
      </c>
      <c r="J81" s="3">
        <v>39.155000000000001</v>
      </c>
      <c r="K81" s="3">
        <v>822.255</v>
      </c>
      <c r="L81" s="3">
        <v>43529</v>
      </c>
      <c r="M81" s="3">
        <v>0.68333333333333335</v>
      </c>
      <c r="N81" s="4" t="s">
        <v>23</v>
      </c>
      <c r="O81" s="3">
        <v>783.1</v>
      </c>
      <c r="P81" s="5">
        <v>4.7619047620000003</v>
      </c>
      <c r="Q81" s="3">
        <v>39.155000000000001</v>
      </c>
      <c r="R81" s="3">
        <v>6.6</v>
      </c>
    </row>
    <row r="82" spans="2:18" x14ac:dyDescent="0.25">
      <c r="B82" s="3" t="s">
        <v>115</v>
      </c>
      <c r="C82" s="3" t="s">
        <v>25</v>
      </c>
      <c r="D82" s="3" t="s">
        <v>26</v>
      </c>
      <c r="E82" s="3" t="s">
        <v>27</v>
      </c>
      <c r="F82" s="3" t="s">
        <v>21</v>
      </c>
      <c r="G82" s="3" t="s">
        <v>22</v>
      </c>
      <c r="H82" s="3">
        <v>20.38</v>
      </c>
      <c r="I82" s="3">
        <v>5</v>
      </c>
      <c r="J82" s="3">
        <v>5.0949999999999998</v>
      </c>
      <c r="K82" s="3">
        <v>106.995</v>
      </c>
      <c r="L82" s="3">
        <v>43487</v>
      </c>
      <c r="M82" s="3">
        <v>0.78888888888888886</v>
      </c>
      <c r="N82" s="4" t="s">
        <v>29</v>
      </c>
      <c r="O82" s="3">
        <v>101.9</v>
      </c>
      <c r="P82" s="5">
        <v>4.7619047620000003</v>
      </c>
      <c r="Q82" s="3">
        <v>5.0949999999999998</v>
      </c>
      <c r="R82" s="3">
        <v>6</v>
      </c>
    </row>
    <row r="83" spans="2:18" x14ac:dyDescent="0.25">
      <c r="B83" s="3" t="s">
        <v>116</v>
      </c>
      <c r="C83" s="3" t="s">
        <v>25</v>
      </c>
      <c r="D83" s="3" t="s">
        <v>26</v>
      </c>
      <c r="E83" s="3" t="s">
        <v>27</v>
      </c>
      <c r="F83" s="3" t="s">
        <v>21</v>
      </c>
      <c r="G83" s="3" t="s">
        <v>22</v>
      </c>
      <c r="H83" s="3">
        <v>99.19</v>
      </c>
      <c r="I83" s="3">
        <v>6</v>
      </c>
      <c r="J83" s="3">
        <v>29.757000000000001</v>
      </c>
      <c r="K83" s="3">
        <v>624.89700000000005</v>
      </c>
      <c r="L83" s="3">
        <v>43486</v>
      </c>
      <c r="M83" s="3">
        <v>0.61250000000000004</v>
      </c>
      <c r="N83" s="4" t="s">
        <v>33</v>
      </c>
      <c r="O83" s="3">
        <v>595.14</v>
      </c>
      <c r="P83" s="5">
        <v>4.7619047620000003</v>
      </c>
      <c r="Q83" s="3">
        <v>29.757000000000001</v>
      </c>
      <c r="R83" s="3">
        <v>5.5</v>
      </c>
    </row>
    <row r="84" spans="2:18" x14ac:dyDescent="0.25">
      <c r="B84" s="3" t="s">
        <v>117</v>
      </c>
      <c r="C84" s="3" t="s">
        <v>42</v>
      </c>
      <c r="D84" s="3" t="s">
        <v>43</v>
      </c>
      <c r="E84" s="3" t="s">
        <v>27</v>
      </c>
      <c r="F84" s="3" t="s">
        <v>21</v>
      </c>
      <c r="G84" s="3" t="s">
        <v>44</v>
      </c>
      <c r="H84" s="3">
        <v>96.68</v>
      </c>
      <c r="I84" s="3">
        <v>3</v>
      </c>
      <c r="J84" s="3">
        <v>14.502000000000001</v>
      </c>
      <c r="K84" s="3">
        <v>304.54199999999997</v>
      </c>
      <c r="L84" s="3">
        <v>43491</v>
      </c>
      <c r="M84" s="3">
        <v>0.8305555555555556</v>
      </c>
      <c r="N84" s="4" t="s">
        <v>23</v>
      </c>
      <c r="O84" s="3">
        <v>290.04000000000002</v>
      </c>
      <c r="P84" s="5">
        <v>4.7619047620000003</v>
      </c>
      <c r="Q84" s="3">
        <v>14.502000000000001</v>
      </c>
      <c r="R84" s="3">
        <v>6.4</v>
      </c>
    </row>
    <row r="85" spans="2:18" x14ac:dyDescent="0.25">
      <c r="B85" s="3" t="s">
        <v>118</v>
      </c>
      <c r="C85" s="3" t="s">
        <v>25</v>
      </c>
      <c r="D85" s="3" t="s">
        <v>26</v>
      </c>
      <c r="E85" s="3" t="s">
        <v>27</v>
      </c>
      <c r="F85" s="3" t="s">
        <v>31</v>
      </c>
      <c r="G85" s="3" t="s">
        <v>44</v>
      </c>
      <c r="H85" s="3">
        <v>19.25</v>
      </c>
      <c r="I85" s="3">
        <v>8</v>
      </c>
      <c r="J85" s="3">
        <v>7.7</v>
      </c>
      <c r="K85" s="3">
        <v>161.69999999999999</v>
      </c>
      <c r="L85" s="3">
        <v>43488</v>
      </c>
      <c r="M85" s="3">
        <v>0.77569444444444446</v>
      </c>
      <c r="N85" s="4" t="s">
        <v>23</v>
      </c>
      <c r="O85" s="3">
        <v>154</v>
      </c>
      <c r="P85" s="5">
        <v>4.7619047620000003</v>
      </c>
      <c r="Q85" s="3">
        <v>7.7</v>
      </c>
      <c r="R85" s="3">
        <v>6.6</v>
      </c>
    </row>
    <row r="86" spans="2:18" x14ac:dyDescent="0.25">
      <c r="B86" s="3" t="s">
        <v>119</v>
      </c>
      <c r="C86" s="3" t="s">
        <v>25</v>
      </c>
      <c r="D86" s="3" t="s">
        <v>26</v>
      </c>
      <c r="E86" s="3" t="s">
        <v>20</v>
      </c>
      <c r="F86" s="3" t="s">
        <v>21</v>
      </c>
      <c r="G86" s="3" t="s">
        <v>44</v>
      </c>
      <c r="H86" s="3">
        <v>80.36</v>
      </c>
      <c r="I86" s="3">
        <v>4</v>
      </c>
      <c r="J86" s="3">
        <v>16.071999999999999</v>
      </c>
      <c r="K86" s="3">
        <v>337.512</v>
      </c>
      <c r="L86" s="3">
        <v>43519</v>
      </c>
      <c r="M86" s="3">
        <v>0.78125</v>
      </c>
      <c r="N86" s="4" t="s">
        <v>33</v>
      </c>
      <c r="O86" s="3">
        <v>321.44</v>
      </c>
      <c r="P86" s="5">
        <v>4.7619047620000003</v>
      </c>
      <c r="Q86" s="3">
        <v>16.071999999999999</v>
      </c>
      <c r="R86" s="3">
        <v>8.3000000000000007</v>
      </c>
    </row>
    <row r="87" spans="2:18" x14ac:dyDescent="0.25">
      <c r="B87" s="3" t="s">
        <v>120</v>
      </c>
      <c r="C87" s="3" t="s">
        <v>25</v>
      </c>
      <c r="D87" s="3" t="s">
        <v>26</v>
      </c>
      <c r="E87" s="3" t="s">
        <v>20</v>
      </c>
      <c r="F87" s="3" t="s">
        <v>31</v>
      </c>
      <c r="G87" s="3" t="s">
        <v>36</v>
      </c>
      <c r="H87" s="3">
        <v>48.91</v>
      </c>
      <c r="I87" s="3">
        <v>5</v>
      </c>
      <c r="J87" s="3">
        <v>12.227499999999999</v>
      </c>
      <c r="K87" s="3">
        <v>256.77749999999997</v>
      </c>
      <c r="L87" s="3">
        <v>43533</v>
      </c>
      <c r="M87" s="3">
        <v>0.4284722222222222</v>
      </c>
      <c r="N87" s="4" t="s">
        <v>29</v>
      </c>
      <c r="O87" s="3">
        <v>244.55</v>
      </c>
      <c r="P87" s="5">
        <v>4.7619047620000003</v>
      </c>
      <c r="Q87" s="3">
        <v>12.227499999999999</v>
      </c>
      <c r="R87" s="3">
        <v>6.6</v>
      </c>
    </row>
    <row r="88" spans="2:18" x14ac:dyDescent="0.25">
      <c r="B88" s="3" t="s">
        <v>121</v>
      </c>
      <c r="C88" s="3" t="s">
        <v>25</v>
      </c>
      <c r="D88" s="3" t="s">
        <v>26</v>
      </c>
      <c r="E88" s="3" t="s">
        <v>27</v>
      </c>
      <c r="F88" s="3" t="s">
        <v>21</v>
      </c>
      <c r="G88" s="3" t="s">
        <v>36</v>
      </c>
      <c r="H88" s="3">
        <v>83.06</v>
      </c>
      <c r="I88" s="3">
        <v>7</v>
      </c>
      <c r="J88" s="3">
        <v>29.071000000000002</v>
      </c>
      <c r="K88" s="3">
        <v>610.49099999999999</v>
      </c>
      <c r="L88" s="3">
        <v>43529</v>
      </c>
      <c r="M88" s="3">
        <v>0.60486111111111107</v>
      </c>
      <c r="N88" s="4" t="s">
        <v>23</v>
      </c>
      <c r="O88" s="3">
        <v>581.41999999999996</v>
      </c>
      <c r="P88" s="5">
        <v>4.7619047620000003</v>
      </c>
      <c r="Q88" s="3">
        <v>29.071000000000002</v>
      </c>
      <c r="R88" s="3">
        <v>4</v>
      </c>
    </row>
    <row r="89" spans="2:18" x14ac:dyDescent="0.25">
      <c r="B89" s="3" t="s">
        <v>122</v>
      </c>
      <c r="C89" s="3" t="s">
        <v>25</v>
      </c>
      <c r="D89" s="3" t="s">
        <v>26</v>
      </c>
      <c r="E89" s="3" t="s">
        <v>27</v>
      </c>
      <c r="F89" s="3" t="s">
        <v>31</v>
      </c>
      <c r="G89" s="3" t="s">
        <v>46</v>
      </c>
      <c r="H89" s="3">
        <v>76.52</v>
      </c>
      <c r="I89" s="3">
        <v>5</v>
      </c>
      <c r="J89" s="3">
        <v>19.13</v>
      </c>
      <c r="K89" s="3">
        <v>401.73</v>
      </c>
      <c r="L89" s="3">
        <v>43549</v>
      </c>
      <c r="M89" s="3">
        <v>0.43263888888888891</v>
      </c>
      <c r="N89" s="4" t="s">
        <v>29</v>
      </c>
      <c r="O89" s="3">
        <v>382.6</v>
      </c>
      <c r="P89" s="5">
        <v>4.7619047620000003</v>
      </c>
      <c r="Q89" s="3">
        <v>19.13</v>
      </c>
      <c r="R89" s="3">
        <v>9.9</v>
      </c>
    </row>
    <row r="90" spans="2:18" x14ac:dyDescent="0.25">
      <c r="B90" s="3" t="s">
        <v>123</v>
      </c>
      <c r="C90" s="3" t="s">
        <v>18</v>
      </c>
      <c r="D90" s="3" t="s">
        <v>19</v>
      </c>
      <c r="E90" s="3" t="s">
        <v>20</v>
      </c>
      <c r="F90" s="3" t="s">
        <v>31</v>
      </c>
      <c r="G90" s="3" t="s">
        <v>44</v>
      </c>
      <c r="H90" s="3">
        <v>49.38</v>
      </c>
      <c r="I90" s="3">
        <v>7</v>
      </c>
      <c r="J90" s="3">
        <v>17.283000000000001</v>
      </c>
      <c r="K90" s="3">
        <v>362.94299999999998</v>
      </c>
      <c r="L90" s="3">
        <v>43551</v>
      </c>
      <c r="M90" s="3">
        <v>0.85763888888888884</v>
      </c>
      <c r="N90" s="4" t="s">
        <v>33</v>
      </c>
      <c r="O90" s="3">
        <v>345.66</v>
      </c>
      <c r="P90" s="5">
        <v>4.7619047620000003</v>
      </c>
      <c r="Q90" s="3">
        <v>17.283000000000001</v>
      </c>
      <c r="R90" s="3">
        <v>7.3</v>
      </c>
    </row>
    <row r="91" spans="2:18" x14ac:dyDescent="0.25">
      <c r="B91" s="3" t="s">
        <v>124</v>
      </c>
      <c r="C91" s="3" t="s">
        <v>18</v>
      </c>
      <c r="D91" s="3" t="s">
        <v>19</v>
      </c>
      <c r="E91" s="3" t="s">
        <v>27</v>
      </c>
      <c r="F91" s="3" t="s">
        <v>31</v>
      </c>
      <c r="G91" s="3" t="s">
        <v>36</v>
      </c>
      <c r="H91" s="3">
        <v>42.47</v>
      </c>
      <c r="I91" s="3">
        <v>1</v>
      </c>
      <c r="J91" s="3">
        <v>2.1234999999999999</v>
      </c>
      <c r="K91" s="3">
        <v>44.593499999999999</v>
      </c>
      <c r="L91" s="3">
        <v>43467</v>
      </c>
      <c r="M91" s="3">
        <v>0.70625000000000004</v>
      </c>
      <c r="N91" s="4" t="s">
        <v>29</v>
      </c>
      <c r="O91" s="3">
        <v>42.47</v>
      </c>
      <c r="P91" s="5">
        <v>4.7619047620000003</v>
      </c>
      <c r="Q91" s="3">
        <v>2.1234999999999999</v>
      </c>
      <c r="R91" s="3">
        <v>5.7</v>
      </c>
    </row>
    <row r="92" spans="2:18" x14ac:dyDescent="0.25">
      <c r="B92" s="3" t="s">
        <v>125</v>
      </c>
      <c r="C92" s="3" t="s">
        <v>42</v>
      </c>
      <c r="D92" s="3" t="s">
        <v>43</v>
      </c>
      <c r="E92" s="3" t="s">
        <v>27</v>
      </c>
      <c r="F92" s="3" t="s">
        <v>21</v>
      </c>
      <c r="G92" s="3" t="s">
        <v>22</v>
      </c>
      <c r="H92" s="3">
        <v>76.989999999999995</v>
      </c>
      <c r="I92" s="3">
        <v>6</v>
      </c>
      <c r="J92" s="3">
        <v>23.097000000000001</v>
      </c>
      <c r="K92" s="3">
        <v>485.03699999999998</v>
      </c>
      <c r="L92" s="3">
        <v>43523</v>
      </c>
      <c r="M92" s="3">
        <v>0.74652777777777779</v>
      </c>
      <c r="N92" s="4" t="s">
        <v>29</v>
      </c>
      <c r="O92" s="3">
        <v>461.94</v>
      </c>
      <c r="P92" s="5">
        <v>4.7619047620000003</v>
      </c>
      <c r="Q92" s="3">
        <v>23.097000000000001</v>
      </c>
      <c r="R92" s="3">
        <v>6.1</v>
      </c>
    </row>
    <row r="93" spans="2:18" x14ac:dyDescent="0.25">
      <c r="B93" s="3" t="s">
        <v>126</v>
      </c>
      <c r="C93" s="3" t="s">
        <v>25</v>
      </c>
      <c r="D93" s="3" t="s">
        <v>26</v>
      </c>
      <c r="E93" s="3" t="s">
        <v>20</v>
      </c>
      <c r="F93" s="3" t="s">
        <v>21</v>
      </c>
      <c r="G93" s="3" t="s">
        <v>32</v>
      </c>
      <c r="H93" s="3">
        <v>47.38</v>
      </c>
      <c r="I93" s="3">
        <v>4</v>
      </c>
      <c r="J93" s="3">
        <v>9.4760000000000009</v>
      </c>
      <c r="K93" s="3">
        <v>198.99600000000001</v>
      </c>
      <c r="L93" s="3">
        <v>43488</v>
      </c>
      <c r="M93" s="3">
        <v>0.43402777777777779</v>
      </c>
      <c r="N93" s="4" t="s">
        <v>29</v>
      </c>
      <c r="O93" s="3">
        <v>189.52</v>
      </c>
      <c r="P93" s="5">
        <v>4.7619047620000003</v>
      </c>
      <c r="Q93" s="3">
        <v>9.4760000000000009</v>
      </c>
      <c r="R93" s="3">
        <v>7.1</v>
      </c>
    </row>
    <row r="94" spans="2:18" x14ac:dyDescent="0.25">
      <c r="B94" s="3" t="s">
        <v>127</v>
      </c>
      <c r="C94" s="3" t="s">
        <v>25</v>
      </c>
      <c r="D94" s="3" t="s">
        <v>26</v>
      </c>
      <c r="E94" s="3" t="s">
        <v>27</v>
      </c>
      <c r="F94" s="3" t="s">
        <v>21</v>
      </c>
      <c r="G94" s="3" t="s">
        <v>36</v>
      </c>
      <c r="H94" s="3">
        <v>44.86</v>
      </c>
      <c r="I94" s="3">
        <v>10</v>
      </c>
      <c r="J94" s="3">
        <v>22.43</v>
      </c>
      <c r="K94" s="3">
        <v>471.03</v>
      </c>
      <c r="L94" s="3">
        <v>43491</v>
      </c>
      <c r="M94" s="3">
        <v>0.82916666666666672</v>
      </c>
      <c r="N94" s="4" t="s">
        <v>23</v>
      </c>
      <c r="O94" s="3">
        <v>448.6</v>
      </c>
      <c r="P94" s="5">
        <v>4.7619047620000003</v>
      </c>
      <c r="Q94" s="3">
        <v>22.43</v>
      </c>
      <c r="R94" s="3">
        <v>8.1999999999999993</v>
      </c>
    </row>
    <row r="95" spans="2:18" x14ac:dyDescent="0.25">
      <c r="B95" s="3" t="s">
        <v>128</v>
      </c>
      <c r="C95" s="3" t="s">
        <v>18</v>
      </c>
      <c r="D95" s="3" t="s">
        <v>19</v>
      </c>
      <c r="E95" s="3" t="s">
        <v>20</v>
      </c>
      <c r="F95" s="3" t="s">
        <v>21</v>
      </c>
      <c r="G95" s="3" t="s">
        <v>36</v>
      </c>
      <c r="H95" s="3">
        <v>21.98</v>
      </c>
      <c r="I95" s="3">
        <v>7</v>
      </c>
      <c r="J95" s="3">
        <v>7.6929999999999996</v>
      </c>
      <c r="K95" s="3">
        <v>161.553</v>
      </c>
      <c r="L95" s="3">
        <v>43475</v>
      </c>
      <c r="M95" s="3">
        <v>0.6958333333333333</v>
      </c>
      <c r="N95" s="4" t="s">
        <v>23</v>
      </c>
      <c r="O95" s="3">
        <v>153.86000000000001</v>
      </c>
      <c r="P95" s="5">
        <v>4.7619047620000003</v>
      </c>
      <c r="Q95" s="3">
        <v>7.6929999999999996</v>
      </c>
      <c r="R95" s="3">
        <v>5.0999999999999996</v>
      </c>
    </row>
    <row r="96" spans="2:18" x14ac:dyDescent="0.25">
      <c r="B96" s="3" t="s">
        <v>129</v>
      </c>
      <c r="C96" s="3" t="s">
        <v>42</v>
      </c>
      <c r="D96" s="3" t="s">
        <v>43</v>
      </c>
      <c r="E96" s="3" t="s">
        <v>20</v>
      </c>
      <c r="F96" s="3" t="s">
        <v>31</v>
      </c>
      <c r="G96" s="3" t="s">
        <v>22</v>
      </c>
      <c r="H96" s="3">
        <v>64.36</v>
      </c>
      <c r="I96" s="3">
        <v>9</v>
      </c>
      <c r="J96" s="3">
        <v>28.962</v>
      </c>
      <c r="K96" s="3">
        <v>608.202</v>
      </c>
      <c r="L96" s="3">
        <v>43536</v>
      </c>
      <c r="M96" s="3">
        <v>0.50624999999999998</v>
      </c>
      <c r="N96" s="4" t="s">
        <v>33</v>
      </c>
      <c r="O96" s="3">
        <v>579.24</v>
      </c>
      <c r="P96" s="5">
        <v>4.7619047620000003</v>
      </c>
      <c r="Q96" s="3">
        <v>28.962</v>
      </c>
      <c r="R96" s="3">
        <v>8.6</v>
      </c>
    </row>
    <row r="97" spans="2:18" x14ac:dyDescent="0.25">
      <c r="B97" s="3" t="s">
        <v>130</v>
      </c>
      <c r="C97" s="3" t="s">
        <v>25</v>
      </c>
      <c r="D97" s="3" t="s">
        <v>26</v>
      </c>
      <c r="E97" s="3" t="s">
        <v>27</v>
      </c>
      <c r="F97" s="3" t="s">
        <v>31</v>
      </c>
      <c r="G97" s="3" t="s">
        <v>22</v>
      </c>
      <c r="H97" s="3">
        <v>89.75</v>
      </c>
      <c r="I97" s="3">
        <v>1</v>
      </c>
      <c r="J97" s="3">
        <v>4.4874999999999998</v>
      </c>
      <c r="K97" s="3">
        <v>94.237499999999997</v>
      </c>
      <c r="L97" s="3">
        <v>43502</v>
      </c>
      <c r="M97" s="3">
        <v>0.83680555555555558</v>
      </c>
      <c r="N97" s="4" t="s">
        <v>33</v>
      </c>
      <c r="O97" s="3">
        <v>89.75</v>
      </c>
      <c r="P97" s="5">
        <v>4.7619047620000003</v>
      </c>
      <c r="Q97" s="3">
        <v>4.4874999999999998</v>
      </c>
      <c r="R97" s="3">
        <v>6.6</v>
      </c>
    </row>
    <row r="98" spans="2:18" x14ac:dyDescent="0.25">
      <c r="B98" s="3" t="s">
        <v>131</v>
      </c>
      <c r="C98" s="3" t="s">
        <v>18</v>
      </c>
      <c r="D98" s="3" t="s">
        <v>19</v>
      </c>
      <c r="E98" s="3" t="s">
        <v>27</v>
      </c>
      <c r="F98" s="3" t="s">
        <v>31</v>
      </c>
      <c r="G98" s="3" t="s">
        <v>28</v>
      </c>
      <c r="H98" s="3">
        <v>97.16</v>
      </c>
      <c r="I98" s="3">
        <v>1</v>
      </c>
      <c r="J98" s="3">
        <v>4.8579999999999997</v>
      </c>
      <c r="K98" s="3">
        <v>102.018</v>
      </c>
      <c r="L98" s="3">
        <v>43532</v>
      </c>
      <c r="M98" s="3">
        <v>0.85972222222222228</v>
      </c>
      <c r="N98" s="4" t="s">
        <v>23</v>
      </c>
      <c r="O98" s="3">
        <v>97.16</v>
      </c>
      <c r="P98" s="5">
        <v>4.7619047620000003</v>
      </c>
      <c r="Q98" s="3">
        <v>4.8579999999999997</v>
      </c>
      <c r="R98" s="3">
        <v>7.2</v>
      </c>
    </row>
    <row r="99" spans="2:18" x14ac:dyDescent="0.25">
      <c r="B99" s="3" t="s">
        <v>132</v>
      </c>
      <c r="C99" s="3" t="s">
        <v>42</v>
      </c>
      <c r="D99" s="3" t="s">
        <v>43</v>
      </c>
      <c r="E99" s="3" t="s">
        <v>27</v>
      </c>
      <c r="F99" s="3" t="s">
        <v>31</v>
      </c>
      <c r="G99" s="3" t="s">
        <v>22</v>
      </c>
      <c r="H99" s="3">
        <v>87.87</v>
      </c>
      <c r="I99" s="3">
        <v>10</v>
      </c>
      <c r="J99" s="3">
        <v>43.935000000000002</v>
      </c>
      <c r="K99" s="3">
        <v>922.63499999999999</v>
      </c>
      <c r="L99" s="3">
        <v>43553</v>
      </c>
      <c r="M99" s="3">
        <v>0.43402777777777779</v>
      </c>
      <c r="N99" s="4" t="s">
        <v>23</v>
      </c>
      <c r="O99" s="3">
        <v>878.7</v>
      </c>
      <c r="P99" s="5">
        <v>4.7619047620000003</v>
      </c>
      <c r="Q99" s="3">
        <v>43.935000000000002</v>
      </c>
      <c r="R99" s="3">
        <v>5.0999999999999996</v>
      </c>
    </row>
    <row r="100" spans="2:18" x14ac:dyDescent="0.25">
      <c r="B100" s="3" t="s">
        <v>133</v>
      </c>
      <c r="C100" s="3" t="s">
        <v>25</v>
      </c>
      <c r="D100" s="3" t="s">
        <v>26</v>
      </c>
      <c r="E100" s="3" t="s">
        <v>27</v>
      </c>
      <c r="F100" s="3" t="s">
        <v>21</v>
      </c>
      <c r="G100" s="3" t="s">
        <v>28</v>
      </c>
      <c r="H100" s="3">
        <v>12.45</v>
      </c>
      <c r="I100" s="3">
        <v>6</v>
      </c>
      <c r="J100" s="3">
        <v>3.7349999999999999</v>
      </c>
      <c r="K100" s="3">
        <v>78.435000000000002</v>
      </c>
      <c r="L100" s="3">
        <v>43505</v>
      </c>
      <c r="M100" s="3">
        <v>0.5493055555555556</v>
      </c>
      <c r="N100" s="4" t="s">
        <v>29</v>
      </c>
      <c r="O100" s="3">
        <v>74.7</v>
      </c>
      <c r="P100" s="5">
        <v>4.7619047620000003</v>
      </c>
      <c r="Q100" s="3">
        <v>3.7349999999999999</v>
      </c>
      <c r="R100" s="3">
        <v>4.0999999999999996</v>
      </c>
    </row>
    <row r="101" spans="2:18" x14ac:dyDescent="0.25">
      <c r="B101" s="3" t="s">
        <v>134</v>
      </c>
      <c r="C101" s="3" t="s">
        <v>18</v>
      </c>
      <c r="D101" s="3" t="s">
        <v>19</v>
      </c>
      <c r="E101" s="3" t="s">
        <v>27</v>
      </c>
      <c r="F101" s="3" t="s">
        <v>31</v>
      </c>
      <c r="G101" s="3" t="s">
        <v>44</v>
      </c>
      <c r="H101" s="3">
        <v>52.75</v>
      </c>
      <c r="I101" s="3">
        <v>3</v>
      </c>
      <c r="J101" s="3">
        <v>7.9124999999999996</v>
      </c>
      <c r="K101" s="3">
        <v>166.16249999999999</v>
      </c>
      <c r="L101" s="3">
        <v>43547</v>
      </c>
      <c r="M101" s="3">
        <v>0.42777777777777776</v>
      </c>
      <c r="N101" s="4" t="s">
        <v>23</v>
      </c>
      <c r="O101" s="3">
        <v>158.25</v>
      </c>
      <c r="P101" s="5">
        <v>4.7619047620000003</v>
      </c>
      <c r="Q101" s="3">
        <v>7.9124999999999996</v>
      </c>
      <c r="R101" s="3">
        <v>9.3000000000000007</v>
      </c>
    </row>
    <row r="102" spans="2:18" x14ac:dyDescent="0.25">
      <c r="B102" s="3" t="s">
        <v>135</v>
      </c>
      <c r="C102" s="3" t="s">
        <v>42</v>
      </c>
      <c r="D102" s="3" t="s">
        <v>43</v>
      </c>
      <c r="E102" s="3" t="s">
        <v>27</v>
      </c>
      <c r="F102" s="3" t="s">
        <v>31</v>
      </c>
      <c r="G102" s="3" t="s">
        <v>32</v>
      </c>
      <c r="H102" s="3">
        <v>82.7</v>
      </c>
      <c r="I102" s="3">
        <v>6</v>
      </c>
      <c r="J102" s="3">
        <v>24.81</v>
      </c>
      <c r="K102" s="3">
        <v>521.01</v>
      </c>
      <c r="L102" s="3">
        <v>43529</v>
      </c>
      <c r="M102" s="3">
        <v>0.75972222222222219</v>
      </c>
      <c r="N102" s="4" t="s">
        <v>29</v>
      </c>
      <c r="O102" s="3">
        <v>496.2</v>
      </c>
      <c r="P102" s="5">
        <v>4.7619047620000003</v>
      </c>
      <c r="Q102" s="3">
        <v>24.81</v>
      </c>
      <c r="R102" s="3">
        <v>7.4</v>
      </c>
    </row>
    <row r="103" spans="2:18" x14ac:dyDescent="0.25">
      <c r="B103" s="3" t="s">
        <v>136</v>
      </c>
      <c r="C103" s="3" t="s">
        <v>25</v>
      </c>
      <c r="D103" s="3" t="s">
        <v>26</v>
      </c>
      <c r="E103" s="3" t="s">
        <v>20</v>
      </c>
      <c r="F103" s="3" t="s">
        <v>31</v>
      </c>
      <c r="G103" s="3" t="s">
        <v>46</v>
      </c>
      <c r="H103" s="3">
        <v>48.71</v>
      </c>
      <c r="I103" s="3">
        <v>1</v>
      </c>
      <c r="J103" s="3">
        <v>2.4355000000000002</v>
      </c>
      <c r="K103" s="3">
        <v>51.145499999999998</v>
      </c>
      <c r="L103" s="3">
        <v>43550</v>
      </c>
      <c r="M103" s="3">
        <v>0.80555555555555558</v>
      </c>
      <c r="N103" s="4" t="s">
        <v>29</v>
      </c>
      <c r="O103" s="3">
        <v>48.71</v>
      </c>
      <c r="P103" s="5">
        <v>4.7619047620000003</v>
      </c>
      <c r="Q103" s="3">
        <v>2.4355000000000002</v>
      </c>
      <c r="R103" s="3">
        <v>4.0999999999999996</v>
      </c>
    </row>
    <row r="104" spans="2:18" x14ac:dyDescent="0.25">
      <c r="B104" s="3" t="s">
        <v>137</v>
      </c>
      <c r="C104" s="3" t="s">
        <v>25</v>
      </c>
      <c r="D104" s="3" t="s">
        <v>26</v>
      </c>
      <c r="E104" s="3" t="s">
        <v>27</v>
      </c>
      <c r="F104" s="3" t="s">
        <v>31</v>
      </c>
      <c r="G104" s="3" t="s">
        <v>46</v>
      </c>
      <c r="H104" s="3">
        <v>78.55</v>
      </c>
      <c r="I104" s="3">
        <v>9</v>
      </c>
      <c r="J104" s="3">
        <v>35.347499999999997</v>
      </c>
      <c r="K104" s="3">
        <v>742.29750000000001</v>
      </c>
      <c r="L104" s="3">
        <v>43525</v>
      </c>
      <c r="M104" s="3">
        <v>0.55694444444444446</v>
      </c>
      <c r="N104" s="4" t="s">
        <v>29</v>
      </c>
      <c r="O104" s="3">
        <v>706.95</v>
      </c>
      <c r="P104" s="5">
        <v>4.7619047620000003</v>
      </c>
      <c r="Q104" s="3">
        <v>35.347499999999997</v>
      </c>
      <c r="R104" s="3">
        <v>7.2</v>
      </c>
    </row>
    <row r="105" spans="2:18" x14ac:dyDescent="0.25">
      <c r="B105" s="3" t="s">
        <v>138</v>
      </c>
      <c r="C105" s="3" t="s">
        <v>25</v>
      </c>
      <c r="D105" s="3" t="s">
        <v>26</v>
      </c>
      <c r="E105" s="3" t="s">
        <v>27</v>
      </c>
      <c r="F105" s="3" t="s">
        <v>21</v>
      </c>
      <c r="G105" s="3" t="s">
        <v>28</v>
      </c>
      <c r="H105" s="3">
        <v>23.07</v>
      </c>
      <c r="I105" s="3">
        <v>9</v>
      </c>
      <c r="J105" s="3">
        <v>10.381500000000001</v>
      </c>
      <c r="K105" s="3">
        <v>218.01150000000001</v>
      </c>
      <c r="L105" s="3">
        <v>43497</v>
      </c>
      <c r="M105" s="3">
        <v>0.47708333333333336</v>
      </c>
      <c r="N105" s="4" t="s">
        <v>29</v>
      </c>
      <c r="O105" s="3">
        <v>207.63</v>
      </c>
      <c r="P105" s="5">
        <v>4.7619047620000003</v>
      </c>
      <c r="Q105" s="3">
        <v>10.381500000000001</v>
      </c>
      <c r="R105" s="3">
        <v>4.9000000000000004</v>
      </c>
    </row>
    <row r="106" spans="2:18" x14ac:dyDescent="0.25">
      <c r="B106" s="3" t="s">
        <v>139</v>
      </c>
      <c r="C106" s="3" t="s">
        <v>18</v>
      </c>
      <c r="D106" s="3" t="s">
        <v>19</v>
      </c>
      <c r="E106" s="3" t="s">
        <v>27</v>
      </c>
      <c r="F106" s="3" t="s">
        <v>31</v>
      </c>
      <c r="G106" s="3" t="s">
        <v>44</v>
      </c>
      <c r="H106" s="3">
        <v>58.26</v>
      </c>
      <c r="I106" s="3">
        <v>6</v>
      </c>
      <c r="J106" s="3">
        <v>17.478000000000002</v>
      </c>
      <c r="K106" s="3">
        <v>367.03800000000001</v>
      </c>
      <c r="L106" s="3">
        <v>43552</v>
      </c>
      <c r="M106" s="3">
        <v>0.69722222222222219</v>
      </c>
      <c r="N106" s="4" t="s">
        <v>29</v>
      </c>
      <c r="O106" s="3">
        <v>349.56</v>
      </c>
      <c r="P106" s="5">
        <v>4.7619047620000003</v>
      </c>
      <c r="Q106" s="3">
        <v>17.478000000000002</v>
      </c>
      <c r="R106" s="3">
        <v>9.9</v>
      </c>
    </row>
    <row r="107" spans="2:18" x14ac:dyDescent="0.25">
      <c r="B107" s="3" t="s">
        <v>140</v>
      </c>
      <c r="C107" s="3" t="s">
        <v>42</v>
      </c>
      <c r="D107" s="3" t="s">
        <v>43</v>
      </c>
      <c r="E107" s="3" t="s">
        <v>27</v>
      </c>
      <c r="F107" s="3" t="s">
        <v>31</v>
      </c>
      <c r="G107" s="3" t="s">
        <v>22</v>
      </c>
      <c r="H107" s="3">
        <v>30.35</v>
      </c>
      <c r="I107" s="3">
        <v>7</v>
      </c>
      <c r="J107" s="3">
        <v>10.6225</v>
      </c>
      <c r="K107" s="3">
        <v>223.07249999999999</v>
      </c>
      <c r="L107" s="3">
        <v>43543</v>
      </c>
      <c r="M107" s="3">
        <v>0.7631944444444444</v>
      </c>
      <c r="N107" s="4" t="s">
        <v>29</v>
      </c>
      <c r="O107" s="3">
        <v>212.45</v>
      </c>
      <c r="P107" s="5">
        <v>4.7619047620000003</v>
      </c>
      <c r="Q107" s="3">
        <v>10.6225</v>
      </c>
      <c r="R107" s="3">
        <v>8</v>
      </c>
    </row>
    <row r="108" spans="2:18" x14ac:dyDescent="0.25">
      <c r="B108" s="3" t="s">
        <v>141</v>
      </c>
      <c r="C108" s="3" t="s">
        <v>18</v>
      </c>
      <c r="D108" s="3" t="s">
        <v>19</v>
      </c>
      <c r="E108" s="3" t="s">
        <v>20</v>
      </c>
      <c r="F108" s="3" t="s">
        <v>31</v>
      </c>
      <c r="G108" s="3" t="s">
        <v>28</v>
      </c>
      <c r="H108" s="3">
        <v>88.67</v>
      </c>
      <c r="I108" s="3">
        <v>10</v>
      </c>
      <c r="J108" s="3">
        <v>44.335000000000001</v>
      </c>
      <c r="K108" s="3">
        <v>931.03499999999997</v>
      </c>
      <c r="L108" s="3">
        <v>43477</v>
      </c>
      <c r="M108" s="3">
        <v>0.61805555555555558</v>
      </c>
      <c r="N108" s="4" t="s">
        <v>23</v>
      </c>
      <c r="O108" s="3">
        <v>886.7</v>
      </c>
      <c r="P108" s="5">
        <v>4.7619047620000003</v>
      </c>
      <c r="Q108" s="3">
        <v>44.335000000000001</v>
      </c>
      <c r="R108" s="3">
        <v>7.3</v>
      </c>
    </row>
    <row r="109" spans="2:18" x14ac:dyDescent="0.25">
      <c r="B109" s="3" t="s">
        <v>142</v>
      </c>
      <c r="C109" s="3" t="s">
        <v>25</v>
      </c>
      <c r="D109" s="3" t="s">
        <v>26</v>
      </c>
      <c r="E109" s="3" t="s">
        <v>27</v>
      </c>
      <c r="F109" s="3" t="s">
        <v>31</v>
      </c>
      <c r="G109" s="3" t="s">
        <v>46</v>
      </c>
      <c r="H109" s="3">
        <v>27.38</v>
      </c>
      <c r="I109" s="3">
        <v>6</v>
      </c>
      <c r="J109" s="3">
        <v>8.2140000000000004</v>
      </c>
      <c r="K109" s="3">
        <v>172.494</v>
      </c>
      <c r="L109" s="3">
        <v>43470</v>
      </c>
      <c r="M109" s="3">
        <v>0.87083333333333335</v>
      </c>
      <c r="N109" s="4" t="s">
        <v>33</v>
      </c>
      <c r="O109" s="3">
        <v>164.28</v>
      </c>
      <c r="P109" s="5">
        <v>4.7619047620000003</v>
      </c>
      <c r="Q109" s="3">
        <v>8.2140000000000004</v>
      </c>
      <c r="R109" s="3">
        <v>7.9</v>
      </c>
    </row>
    <row r="110" spans="2:18" x14ac:dyDescent="0.25">
      <c r="B110" s="3" t="s">
        <v>143</v>
      </c>
      <c r="C110" s="3" t="s">
        <v>18</v>
      </c>
      <c r="D110" s="3" t="s">
        <v>19</v>
      </c>
      <c r="E110" s="3" t="s">
        <v>27</v>
      </c>
      <c r="F110" s="3" t="s">
        <v>31</v>
      </c>
      <c r="G110" s="3" t="s">
        <v>36</v>
      </c>
      <c r="H110" s="3">
        <v>62.13</v>
      </c>
      <c r="I110" s="3">
        <v>6</v>
      </c>
      <c r="J110" s="3">
        <v>18.638999999999999</v>
      </c>
      <c r="K110" s="3">
        <v>391.41899999999998</v>
      </c>
      <c r="L110" s="3">
        <v>43546</v>
      </c>
      <c r="M110" s="3">
        <v>0.84652777777777777</v>
      </c>
      <c r="N110" s="4" t="s">
        <v>29</v>
      </c>
      <c r="O110" s="3">
        <v>372.78</v>
      </c>
      <c r="P110" s="5">
        <v>4.7619047620000003</v>
      </c>
      <c r="Q110" s="3">
        <v>18.638999999999999</v>
      </c>
      <c r="R110" s="3">
        <v>7.4</v>
      </c>
    </row>
    <row r="111" spans="2:18" x14ac:dyDescent="0.25">
      <c r="B111" s="3" t="s">
        <v>144</v>
      </c>
      <c r="C111" s="3" t="s">
        <v>25</v>
      </c>
      <c r="D111" s="3" t="s">
        <v>26</v>
      </c>
      <c r="E111" s="3" t="s">
        <v>27</v>
      </c>
      <c r="F111" s="3" t="s">
        <v>21</v>
      </c>
      <c r="G111" s="3" t="s">
        <v>44</v>
      </c>
      <c r="H111" s="3">
        <v>33.979999999999997</v>
      </c>
      <c r="I111" s="3">
        <v>9</v>
      </c>
      <c r="J111" s="3">
        <v>15.291</v>
      </c>
      <c r="K111" s="3">
        <v>321.11099999999999</v>
      </c>
      <c r="L111" s="3">
        <v>43548</v>
      </c>
      <c r="M111" s="3">
        <v>0.4465277777777778</v>
      </c>
      <c r="N111" s="4" t="s">
        <v>29</v>
      </c>
      <c r="O111" s="3">
        <v>305.82</v>
      </c>
      <c r="P111" s="5">
        <v>4.7619047620000003</v>
      </c>
      <c r="Q111" s="3">
        <v>15.291</v>
      </c>
      <c r="R111" s="3">
        <v>4.2</v>
      </c>
    </row>
    <row r="112" spans="2:18" x14ac:dyDescent="0.25">
      <c r="B112" s="3" t="s">
        <v>145</v>
      </c>
      <c r="C112" s="3" t="s">
        <v>25</v>
      </c>
      <c r="D112" s="3" t="s">
        <v>26</v>
      </c>
      <c r="E112" s="3" t="s">
        <v>20</v>
      </c>
      <c r="F112" s="3" t="s">
        <v>31</v>
      </c>
      <c r="G112" s="3" t="s">
        <v>28</v>
      </c>
      <c r="H112" s="3">
        <v>81.97</v>
      </c>
      <c r="I112" s="3">
        <v>10</v>
      </c>
      <c r="J112" s="3">
        <v>40.984999999999999</v>
      </c>
      <c r="K112" s="3">
        <v>860.68499999999995</v>
      </c>
      <c r="L112" s="3">
        <v>43527</v>
      </c>
      <c r="M112" s="3">
        <v>0.60416666666666663</v>
      </c>
      <c r="N112" s="4" t="s">
        <v>29</v>
      </c>
      <c r="O112" s="3">
        <v>819.7</v>
      </c>
      <c r="P112" s="5">
        <v>4.7619047620000003</v>
      </c>
      <c r="Q112" s="3">
        <v>40.984999999999999</v>
      </c>
      <c r="R112" s="3">
        <v>9.1999999999999993</v>
      </c>
    </row>
    <row r="113" spans="2:18" x14ac:dyDescent="0.25">
      <c r="B113" s="3" t="s">
        <v>146</v>
      </c>
      <c r="C113" s="3" t="s">
        <v>42</v>
      </c>
      <c r="D113" s="3" t="s">
        <v>43</v>
      </c>
      <c r="E113" s="3" t="s">
        <v>20</v>
      </c>
      <c r="F113" s="3" t="s">
        <v>21</v>
      </c>
      <c r="G113" s="3" t="s">
        <v>36</v>
      </c>
      <c r="H113" s="3">
        <v>16.489999999999998</v>
      </c>
      <c r="I113" s="3">
        <v>2</v>
      </c>
      <c r="J113" s="3">
        <v>1.649</v>
      </c>
      <c r="K113" s="3">
        <v>34.628999999999998</v>
      </c>
      <c r="L113" s="3">
        <v>43501</v>
      </c>
      <c r="M113" s="3">
        <v>0.48055555555555557</v>
      </c>
      <c r="N113" s="4" t="s">
        <v>23</v>
      </c>
      <c r="O113" s="3">
        <v>32.979999999999997</v>
      </c>
      <c r="P113" s="5">
        <v>4.7619047620000003</v>
      </c>
      <c r="Q113" s="3">
        <v>1.649</v>
      </c>
      <c r="R113" s="3">
        <v>4.5999999999999996</v>
      </c>
    </row>
    <row r="114" spans="2:18" x14ac:dyDescent="0.25">
      <c r="B114" s="3" t="s">
        <v>147</v>
      </c>
      <c r="C114" s="3" t="s">
        <v>25</v>
      </c>
      <c r="D114" s="3" t="s">
        <v>26</v>
      </c>
      <c r="E114" s="3" t="s">
        <v>20</v>
      </c>
      <c r="F114" s="3" t="s">
        <v>21</v>
      </c>
      <c r="G114" s="3" t="s">
        <v>22</v>
      </c>
      <c r="H114" s="3">
        <v>98.21</v>
      </c>
      <c r="I114" s="3">
        <v>3</v>
      </c>
      <c r="J114" s="3">
        <v>14.7315</v>
      </c>
      <c r="K114" s="3">
        <v>309.36149999999998</v>
      </c>
      <c r="L114" s="3">
        <v>43501</v>
      </c>
      <c r="M114" s="3">
        <v>0.44513888888888886</v>
      </c>
      <c r="N114" s="4" t="s">
        <v>33</v>
      </c>
      <c r="O114" s="3">
        <v>294.63</v>
      </c>
      <c r="P114" s="5">
        <v>4.7619047620000003</v>
      </c>
      <c r="Q114" s="3">
        <v>14.7315</v>
      </c>
      <c r="R114" s="3">
        <v>7.8</v>
      </c>
    </row>
    <row r="115" spans="2:18" x14ac:dyDescent="0.25">
      <c r="B115" s="3" t="s">
        <v>148</v>
      </c>
      <c r="C115" s="3" t="s">
        <v>42</v>
      </c>
      <c r="D115" s="3" t="s">
        <v>43</v>
      </c>
      <c r="E115" s="3" t="s">
        <v>27</v>
      </c>
      <c r="F115" s="3" t="s">
        <v>21</v>
      </c>
      <c r="G115" s="3" t="s">
        <v>46</v>
      </c>
      <c r="H115" s="3">
        <v>72.84</v>
      </c>
      <c r="I115" s="3">
        <v>7</v>
      </c>
      <c r="J115" s="3">
        <v>25.494</v>
      </c>
      <c r="K115" s="3">
        <v>535.37400000000002</v>
      </c>
      <c r="L115" s="3">
        <v>43511</v>
      </c>
      <c r="M115" s="3">
        <v>0.53055555555555556</v>
      </c>
      <c r="N115" s="4" t="s">
        <v>29</v>
      </c>
      <c r="O115" s="3">
        <v>509.88</v>
      </c>
      <c r="P115" s="5">
        <v>4.7619047620000003</v>
      </c>
      <c r="Q115" s="3">
        <v>25.494</v>
      </c>
      <c r="R115" s="3">
        <v>8.4</v>
      </c>
    </row>
    <row r="116" spans="2:18" x14ac:dyDescent="0.25">
      <c r="B116" s="3" t="s">
        <v>149</v>
      </c>
      <c r="C116" s="3" t="s">
        <v>18</v>
      </c>
      <c r="D116" s="3" t="s">
        <v>19</v>
      </c>
      <c r="E116" s="3" t="s">
        <v>20</v>
      </c>
      <c r="F116" s="3" t="s">
        <v>31</v>
      </c>
      <c r="G116" s="3" t="s">
        <v>32</v>
      </c>
      <c r="H116" s="3">
        <v>58.07</v>
      </c>
      <c r="I116" s="3">
        <v>9</v>
      </c>
      <c r="J116" s="3">
        <v>26.131499999999999</v>
      </c>
      <c r="K116" s="3">
        <v>548.76149999999996</v>
      </c>
      <c r="L116" s="3">
        <v>43484</v>
      </c>
      <c r="M116" s="3">
        <v>0.83819444444444446</v>
      </c>
      <c r="N116" s="4" t="s">
        <v>23</v>
      </c>
      <c r="O116" s="3">
        <v>522.63</v>
      </c>
      <c r="P116" s="5">
        <v>4.7619047620000003</v>
      </c>
      <c r="Q116" s="3">
        <v>26.131499999999999</v>
      </c>
      <c r="R116" s="3">
        <v>4.3</v>
      </c>
    </row>
    <row r="117" spans="2:18" x14ac:dyDescent="0.25">
      <c r="B117" s="3" t="s">
        <v>150</v>
      </c>
      <c r="C117" s="3" t="s">
        <v>25</v>
      </c>
      <c r="D117" s="3" t="s">
        <v>26</v>
      </c>
      <c r="E117" s="3" t="s">
        <v>20</v>
      </c>
      <c r="F117" s="3" t="s">
        <v>21</v>
      </c>
      <c r="G117" s="3" t="s">
        <v>32</v>
      </c>
      <c r="H117" s="3">
        <v>80.790000000000006</v>
      </c>
      <c r="I117" s="3">
        <v>9</v>
      </c>
      <c r="J117" s="3">
        <v>36.355499999999999</v>
      </c>
      <c r="K117" s="3">
        <v>763.46550000000002</v>
      </c>
      <c r="L117" s="3">
        <v>43497</v>
      </c>
      <c r="M117" s="3">
        <v>0.85486111111111107</v>
      </c>
      <c r="N117" s="4" t="s">
        <v>33</v>
      </c>
      <c r="O117" s="3">
        <v>727.11</v>
      </c>
      <c r="P117" s="5">
        <v>4.7619047620000003</v>
      </c>
      <c r="Q117" s="3">
        <v>36.355499999999999</v>
      </c>
      <c r="R117" s="3">
        <v>9.5</v>
      </c>
    </row>
    <row r="118" spans="2:18" x14ac:dyDescent="0.25">
      <c r="B118" s="3" t="s">
        <v>151</v>
      </c>
      <c r="C118" s="3" t="s">
        <v>25</v>
      </c>
      <c r="D118" s="3" t="s">
        <v>26</v>
      </c>
      <c r="E118" s="3" t="s">
        <v>27</v>
      </c>
      <c r="F118" s="3" t="s">
        <v>21</v>
      </c>
      <c r="G118" s="3" t="s">
        <v>46</v>
      </c>
      <c r="H118" s="3">
        <v>27.02</v>
      </c>
      <c r="I118" s="3">
        <v>3</v>
      </c>
      <c r="J118" s="3">
        <v>4.0529999999999999</v>
      </c>
      <c r="K118" s="3">
        <v>85.113</v>
      </c>
      <c r="L118" s="3">
        <v>43526</v>
      </c>
      <c r="M118" s="3">
        <v>0.54236111111111107</v>
      </c>
      <c r="N118" s="4" t="s">
        <v>33</v>
      </c>
      <c r="O118" s="3">
        <v>81.06</v>
      </c>
      <c r="P118" s="5">
        <v>4.7619047620000003</v>
      </c>
      <c r="Q118" s="3">
        <v>4.0529999999999999</v>
      </c>
      <c r="R118" s="3">
        <v>7.1</v>
      </c>
    </row>
    <row r="119" spans="2:18" x14ac:dyDescent="0.25">
      <c r="B119" s="3" t="s">
        <v>152</v>
      </c>
      <c r="C119" s="3" t="s">
        <v>42</v>
      </c>
      <c r="D119" s="3" t="s">
        <v>43</v>
      </c>
      <c r="E119" s="3" t="s">
        <v>20</v>
      </c>
      <c r="F119" s="3" t="s">
        <v>31</v>
      </c>
      <c r="G119" s="3" t="s">
        <v>46</v>
      </c>
      <c r="H119" s="3">
        <v>21.94</v>
      </c>
      <c r="I119" s="3">
        <v>5</v>
      </c>
      <c r="J119" s="3">
        <v>5.4850000000000003</v>
      </c>
      <c r="K119" s="3">
        <v>115.185</v>
      </c>
      <c r="L119" s="3">
        <v>43529</v>
      </c>
      <c r="M119" s="3">
        <v>0.52013888888888893</v>
      </c>
      <c r="N119" s="4" t="s">
        <v>23</v>
      </c>
      <c r="O119" s="3">
        <v>109.7</v>
      </c>
      <c r="P119" s="5">
        <v>4.7619047620000003</v>
      </c>
      <c r="Q119" s="3">
        <v>5.4850000000000003</v>
      </c>
      <c r="R119" s="3">
        <v>5.3</v>
      </c>
    </row>
    <row r="120" spans="2:18" x14ac:dyDescent="0.25">
      <c r="B120" s="3" t="s">
        <v>153</v>
      </c>
      <c r="C120" s="3" t="s">
        <v>42</v>
      </c>
      <c r="D120" s="3" t="s">
        <v>43</v>
      </c>
      <c r="E120" s="3" t="s">
        <v>20</v>
      </c>
      <c r="F120" s="3" t="s">
        <v>31</v>
      </c>
      <c r="G120" s="3" t="s">
        <v>46</v>
      </c>
      <c r="H120" s="3">
        <v>51.36</v>
      </c>
      <c r="I120" s="3">
        <v>1</v>
      </c>
      <c r="J120" s="3">
        <v>2.5680000000000001</v>
      </c>
      <c r="K120" s="3">
        <v>53.927999999999997</v>
      </c>
      <c r="L120" s="3">
        <v>43481</v>
      </c>
      <c r="M120" s="3">
        <v>0.6430555555555556</v>
      </c>
      <c r="N120" s="4" t="s">
        <v>23</v>
      </c>
      <c r="O120" s="3">
        <v>51.36</v>
      </c>
      <c r="P120" s="5">
        <v>4.7619047620000003</v>
      </c>
      <c r="Q120" s="3">
        <v>2.5680000000000001</v>
      </c>
      <c r="R120" s="3">
        <v>5.2</v>
      </c>
    </row>
    <row r="121" spans="2:18" x14ac:dyDescent="0.25">
      <c r="B121" s="3" t="s">
        <v>154</v>
      </c>
      <c r="C121" s="3" t="s">
        <v>18</v>
      </c>
      <c r="D121" s="3" t="s">
        <v>19</v>
      </c>
      <c r="E121" s="3" t="s">
        <v>27</v>
      </c>
      <c r="F121" s="3" t="s">
        <v>21</v>
      </c>
      <c r="G121" s="3" t="s">
        <v>44</v>
      </c>
      <c r="H121" s="3">
        <v>10.96</v>
      </c>
      <c r="I121" s="3">
        <v>10</v>
      </c>
      <c r="J121" s="3">
        <v>5.48</v>
      </c>
      <c r="K121" s="3">
        <v>115.08</v>
      </c>
      <c r="L121" s="3">
        <v>43498</v>
      </c>
      <c r="M121" s="3">
        <v>0.8666666666666667</v>
      </c>
      <c r="N121" s="4" t="s">
        <v>23</v>
      </c>
      <c r="O121" s="3">
        <v>109.6</v>
      </c>
      <c r="P121" s="5">
        <v>4.7619047620000003</v>
      </c>
      <c r="Q121" s="3">
        <v>5.48</v>
      </c>
      <c r="R121" s="3">
        <v>6</v>
      </c>
    </row>
    <row r="122" spans="2:18" x14ac:dyDescent="0.25">
      <c r="B122" s="3" t="s">
        <v>155</v>
      </c>
      <c r="C122" s="3" t="s">
        <v>42</v>
      </c>
      <c r="D122" s="3" t="s">
        <v>43</v>
      </c>
      <c r="E122" s="3" t="s">
        <v>27</v>
      </c>
      <c r="F122" s="3" t="s">
        <v>31</v>
      </c>
      <c r="G122" s="3" t="s">
        <v>32</v>
      </c>
      <c r="H122" s="3">
        <v>53.44</v>
      </c>
      <c r="I122" s="3">
        <v>2</v>
      </c>
      <c r="J122" s="3">
        <v>5.3440000000000003</v>
      </c>
      <c r="K122" s="3">
        <v>112.224</v>
      </c>
      <c r="L122" s="3">
        <v>43485</v>
      </c>
      <c r="M122" s="3">
        <v>0.85972222222222228</v>
      </c>
      <c r="N122" s="4" t="s">
        <v>23</v>
      </c>
      <c r="O122" s="3">
        <v>106.88</v>
      </c>
      <c r="P122" s="5">
        <v>4.7619047620000003</v>
      </c>
      <c r="Q122" s="3">
        <v>5.3440000000000003</v>
      </c>
      <c r="R122" s="3">
        <v>4.0999999999999996</v>
      </c>
    </row>
    <row r="123" spans="2:18" x14ac:dyDescent="0.25">
      <c r="B123" s="3" t="s">
        <v>156</v>
      </c>
      <c r="C123" s="3" t="s">
        <v>18</v>
      </c>
      <c r="D123" s="3" t="s">
        <v>19</v>
      </c>
      <c r="E123" s="3" t="s">
        <v>27</v>
      </c>
      <c r="F123" s="3" t="s">
        <v>21</v>
      </c>
      <c r="G123" s="3" t="s">
        <v>28</v>
      </c>
      <c r="H123" s="3">
        <v>99.56</v>
      </c>
      <c r="I123" s="3">
        <v>8</v>
      </c>
      <c r="J123" s="3">
        <v>39.823999999999998</v>
      </c>
      <c r="K123" s="3">
        <v>836.30399999999997</v>
      </c>
      <c r="L123" s="3">
        <v>43510</v>
      </c>
      <c r="M123" s="3">
        <v>0.7104166666666667</v>
      </c>
      <c r="N123" s="4" t="s">
        <v>33</v>
      </c>
      <c r="O123" s="3">
        <v>796.48</v>
      </c>
      <c r="P123" s="5">
        <v>4.7619047620000003</v>
      </c>
      <c r="Q123" s="3">
        <v>39.823999999999998</v>
      </c>
      <c r="R123" s="3">
        <v>5.2</v>
      </c>
    </row>
    <row r="124" spans="2:18" x14ac:dyDescent="0.25">
      <c r="B124" s="3" t="s">
        <v>157</v>
      </c>
      <c r="C124" s="3" t="s">
        <v>25</v>
      </c>
      <c r="D124" s="3" t="s">
        <v>26</v>
      </c>
      <c r="E124" s="3" t="s">
        <v>20</v>
      </c>
      <c r="F124" s="3" t="s">
        <v>31</v>
      </c>
      <c r="G124" s="3" t="s">
        <v>36</v>
      </c>
      <c r="H124" s="3">
        <v>57.12</v>
      </c>
      <c r="I124" s="3">
        <v>7</v>
      </c>
      <c r="J124" s="3">
        <v>19.992000000000001</v>
      </c>
      <c r="K124" s="3">
        <v>419.83199999999999</v>
      </c>
      <c r="L124" s="3">
        <v>43477</v>
      </c>
      <c r="M124" s="3">
        <v>0.50138888888888888</v>
      </c>
      <c r="N124" s="4" t="s">
        <v>33</v>
      </c>
      <c r="O124" s="3">
        <v>399.84</v>
      </c>
      <c r="P124" s="5">
        <v>4.7619047620000003</v>
      </c>
      <c r="Q124" s="3">
        <v>19.992000000000001</v>
      </c>
      <c r="R124" s="3">
        <v>6.5</v>
      </c>
    </row>
    <row r="125" spans="2:18" x14ac:dyDescent="0.25">
      <c r="B125" s="3" t="s">
        <v>158</v>
      </c>
      <c r="C125" s="3" t="s">
        <v>42</v>
      </c>
      <c r="D125" s="3" t="s">
        <v>43</v>
      </c>
      <c r="E125" s="3" t="s">
        <v>20</v>
      </c>
      <c r="F125" s="3" t="s">
        <v>31</v>
      </c>
      <c r="G125" s="3" t="s">
        <v>36</v>
      </c>
      <c r="H125" s="3">
        <v>99.96</v>
      </c>
      <c r="I125" s="3">
        <v>9</v>
      </c>
      <c r="J125" s="3">
        <v>44.981999999999999</v>
      </c>
      <c r="K125" s="3">
        <v>944.62199999999996</v>
      </c>
      <c r="L125" s="3">
        <v>43533</v>
      </c>
      <c r="M125" s="3">
        <v>0.72638888888888886</v>
      </c>
      <c r="N125" s="4" t="s">
        <v>33</v>
      </c>
      <c r="O125" s="3">
        <v>899.64</v>
      </c>
      <c r="P125" s="5">
        <v>4.7619047620000003</v>
      </c>
      <c r="Q125" s="3">
        <v>44.981999999999999</v>
      </c>
      <c r="R125" s="3">
        <v>4.2</v>
      </c>
    </row>
    <row r="126" spans="2:18" x14ac:dyDescent="0.25">
      <c r="B126" s="3" t="s">
        <v>159</v>
      </c>
      <c r="C126" s="3" t="s">
        <v>25</v>
      </c>
      <c r="D126" s="3" t="s">
        <v>26</v>
      </c>
      <c r="E126" s="3" t="s">
        <v>20</v>
      </c>
      <c r="F126" s="3" t="s">
        <v>31</v>
      </c>
      <c r="G126" s="3" t="s">
        <v>32</v>
      </c>
      <c r="H126" s="3">
        <v>63.91</v>
      </c>
      <c r="I126" s="3">
        <v>8</v>
      </c>
      <c r="J126" s="3">
        <v>25.564</v>
      </c>
      <c r="K126" s="3">
        <v>536.84400000000005</v>
      </c>
      <c r="L126" s="3">
        <v>43537</v>
      </c>
      <c r="M126" s="3">
        <v>0.82777777777777772</v>
      </c>
      <c r="N126" s="4" t="s">
        <v>33</v>
      </c>
      <c r="O126" s="3">
        <v>511.28</v>
      </c>
      <c r="P126" s="5">
        <v>4.7619047620000003</v>
      </c>
      <c r="Q126" s="3">
        <v>25.564</v>
      </c>
      <c r="R126" s="3">
        <v>4.5999999999999996</v>
      </c>
    </row>
    <row r="127" spans="2:18" x14ac:dyDescent="0.25">
      <c r="B127" s="3" t="s">
        <v>160</v>
      </c>
      <c r="C127" s="3" t="s">
        <v>42</v>
      </c>
      <c r="D127" s="3" t="s">
        <v>43</v>
      </c>
      <c r="E127" s="3" t="s">
        <v>20</v>
      </c>
      <c r="F127" s="3" t="s">
        <v>21</v>
      </c>
      <c r="G127" s="3" t="s">
        <v>46</v>
      </c>
      <c r="H127" s="3">
        <v>56.47</v>
      </c>
      <c r="I127" s="3">
        <v>8</v>
      </c>
      <c r="J127" s="3">
        <v>22.588000000000001</v>
      </c>
      <c r="K127" s="3">
        <v>474.34800000000001</v>
      </c>
      <c r="L127" s="3">
        <v>43533</v>
      </c>
      <c r="M127" s="3">
        <v>0.62291666666666667</v>
      </c>
      <c r="N127" s="4" t="s">
        <v>23</v>
      </c>
      <c r="O127" s="3">
        <v>451.76</v>
      </c>
      <c r="P127" s="5">
        <v>4.7619047620000003</v>
      </c>
      <c r="Q127" s="3">
        <v>22.588000000000001</v>
      </c>
      <c r="R127" s="3">
        <v>7.3</v>
      </c>
    </row>
    <row r="128" spans="2:18" x14ac:dyDescent="0.25">
      <c r="B128" s="3" t="s">
        <v>161</v>
      </c>
      <c r="C128" s="3" t="s">
        <v>18</v>
      </c>
      <c r="D128" s="3" t="s">
        <v>19</v>
      </c>
      <c r="E128" s="3" t="s">
        <v>27</v>
      </c>
      <c r="F128" s="3" t="s">
        <v>21</v>
      </c>
      <c r="G128" s="3" t="s">
        <v>32</v>
      </c>
      <c r="H128" s="3">
        <v>93.69</v>
      </c>
      <c r="I128" s="3">
        <v>7</v>
      </c>
      <c r="J128" s="3">
        <v>32.791499999999999</v>
      </c>
      <c r="K128" s="3">
        <v>688.62149999999997</v>
      </c>
      <c r="L128" s="3">
        <v>43534</v>
      </c>
      <c r="M128" s="3">
        <v>0.78055555555555556</v>
      </c>
      <c r="N128" s="4" t="s">
        <v>33</v>
      </c>
      <c r="O128" s="3">
        <v>655.83</v>
      </c>
      <c r="P128" s="5">
        <v>4.7619047620000003</v>
      </c>
      <c r="Q128" s="3">
        <v>32.791499999999999</v>
      </c>
      <c r="R128" s="3">
        <v>4.5</v>
      </c>
    </row>
    <row r="129" spans="2:18" x14ac:dyDescent="0.25">
      <c r="B129" s="3" t="s">
        <v>162</v>
      </c>
      <c r="C129" s="3" t="s">
        <v>18</v>
      </c>
      <c r="D129" s="3" t="s">
        <v>19</v>
      </c>
      <c r="E129" s="3" t="s">
        <v>27</v>
      </c>
      <c r="F129" s="3" t="s">
        <v>21</v>
      </c>
      <c r="G129" s="3" t="s">
        <v>36</v>
      </c>
      <c r="H129" s="3">
        <v>32.25</v>
      </c>
      <c r="I129" s="3">
        <v>5</v>
      </c>
      <c r="J129" s="3">
        <v>8.0625</v>
      </c>
      <c r="K129" s="3">
        <v>169.3125</v>
      </c>
      <c r="L129" s="3">
        <v>43492</v>
      </c>
      <c r="M129" s="3">
        <v>0.55972222222222223</v>
      </c>
      <c r="N129" s="4" t="s">
        <v>29</v>
      </c>
      <c r="O129" s="3">
        <v>161.25</v>
      </c>
      <c r="P129" s="5">
        <v>4.7619047620000003</v>
      </c>
      <c r="Q129" s="3">
        <v>8.0625</v>
      </c>
      <c r="R129" s="3">
        <v>9</v>
      </c>
    </row>
    <row r="130" spans="2:18" x14ac:dyDescent="0.25">
      <c r="B130" s="3" t="s">
        <v>163</v>
      </c>
      <c r="C130" s="3" t="s">
        <v>25</v>
      </c>
      <c r="D130" s="3" t="s">
        <v>26</v>
      </c>
      <c r="E130" s="3" t="s">
        <v>27</v>
      </c>
      <c r="F130" s="3" t="s">
        <v>21</v>
      </c>
      <c r="G130" s="3" t="s">
        <v>46</v>
      </c>
      <c r="H130" s="3">
        <v>31.73</v>
      </c>
      <c r="I130" s="3">
        <v>9</v>
      </c>
      <c r="J130" s="3">
        <v>14.278499999999999</v>
      </c>
      <c r="K130" s="3">
        <v>299.8485</v>
      </c>
      <c r="L130" s="3">
        <v>43473</v>
      </c>
      <c r="M130" s="3">
        <v>0.67847222222222225</v>
      </c>
      <c r="N130" s="4" t="s">
        <v>33</v>
      </c>
      <c r="O130" s="3">
        <v>285.57</v>
      </c>
      <c r="P130" s="5">
        <v>4.7619047620000003</v>
      </c>
      <c r="Q130" s="3">
        <v>14.278499999999999</v>
      </c>
      <c r="R130" s="3">
        <v>5.9</v>
      </c>
    </row>
    <row r="131" spans="2:18" x14ac:dyDescent="0.25">
      <c r="B131" s="3" t="s">
        <v>164</v>
      </c>
      <c r="C131" s="3" t="s">
        <v>25</v>
      </c>
      <c r="D131" s="3" t="s">
        <v>26</v>
      </c>
      <c r="E131" s="3" t="s">
        <v>20</v>
      </c>
      <c r="F131" s="3" t="s">
        <v>21</v>
      </c>
      <c r="G131" s="3" t="s">
        <v>44</v>
      </c>
      <c r="H131" s="3">
        <v>68.540000000000006</v>
      </c>
      <c r="I131" s="3">
        <v>8</v>
      </c>
      <c r="J131" s="3">
        <v>27.416</v>
      </c>
      <c r="K131" s="3">
        <v>575.73599999999999</v>
      </c>
      <c r="L131" s="3">
        <v>43473</v>
      </c>
      <c r="M131" s="3">
        <v>0.6645833333333333</v>
      </c>
      <c r="N131" s="4" t="s">
        <v>23</v>
      </c>
      <c r="O131" s="3">
        <v>548.32000000000005</v>
      </c>
      <c r="P131" s="5">
        <v>4.7619047620000003</v>
      </c>
      <c r="Q131" s="3">
        <v>27.416</v>
      </c>
      <c r="R131" s="3">
        <v>8.5</v>
      </c>
    </row>
    <row r="132" spans="2:18" x14ac:dyDescent="0.25">
      <c r="B132" s="3" t="s">
        <v>165</v>
      </c>
      <c r="C132" s="3" t="s">
        <v>42</v>
      </c>
      <c r="D132" s="3" t="s">
        <v>43</v>
      </c>
      <c r="E132" s="3" t="s">
        <v>27</v>
      </c>
      <c r="F132" s="3" t="s">
        <v>21</v>
      </c>
      <c r="G132" s="3" t="s">
        <v>36</v>
      </c>
      <c r="H132" s="3">
        <v>90.28</v>
      </c>
      <c r="I132" s="3">
        <v>9</v>
      </c>
      <c r="J132" s="3">
        <v>40.625999999999998</v>
      </c>
      <c r="K132" s="3">
        <v>853.14599999999996</v>
      </c>
      <c r="L132" s="3">
        <v>43504</v>
      </c>
      <c r="M132" s="3">
        <v>0.46875</v>
      </c>
      <c r="N132" s="4" t="s">
        <v>23</v>
      </c>
      <c r="O132" s="3">
        <v>812.52</v>
      </c>
      <c r="P132" s="5">
        <v>4.7619047620000003</v>
      </c>
      <c r="Q132" s="3">
        <v>40.625999999999998</v>
      </c>
      <c r="R132" s="3">
        <v>7.2</v>
      </c>
    </row>
    <row r="133" spans="2:18" x14ac:dyDescent="0.25">
      <c r="B133" s="3" t="s">
        <v>166</v>
      </c>
      <c r="C133" s="3" t="s">
        <v>42</v>
      </c>
      <c r="D133" s="3" t="s">
        <v>43</v>
      </c>
      <c r="E133" s="3" t="s">
        <v>27</v>
      </c>
      <c r="F133" s="3" t="s">
        <v>21</v>
      </c>
      <c r="G133" s="3" t="s">
        <v>46</v>
      </c>
      <c r="H133" s="3">
        <v>39.619999999999997</v>
      </c>
      <c r="I133" s="3">
        <v>7</v>
      </c>
      <c r="J133" s="3">
        <v>13.867000000000001</v>
      </c>
      <c r="K133" s="3">
        <v>291.20699999999999</v>
      </c>
      <c r="L133" s="3">
        <v>43490</v>
      </c>
      <c r="M133" s="3">
        <v>0.5541666666666667</v>
      </c>
      <c r="N133" s="4" t="s">
        <v>29</v>
      </c>
      <c r="O133" s="3">
        <v>277.33999999999997</v>
      </c>
      <c r="P133" s="5">
        <v>4.7619047620000003</v>
      </c>
      <c r="Q133" s="3">
        <v>13.867000000000001</v>
      </c>
      <c r="R133" s="3">
        <v>7.5</v>
      </c>
    </row>
    <row r="134" spans="2:18" x14ac:dyDescent="0.25">
      <c r="B134" s="3" t="s">
        <v>167</v>
      </c>
      <c r="C134" s="3" t="s">
        <v>18</v>
      </c>
      <c r="D134" s="3" t="s">
        <v>19</v>
      </c>
      <c r="E134" s="3" t="s">
        <v>20</v>
      </c>
      <c r="F134" s="3" t="s">
        <v>21</v>
      </c>
      <c r="G134" s="3" t="s">
        <v>36</v>
      </c>
      <c r="H134" s="3">
        <v>92.13</v>
      </c>
      <c r="I134" s="3">
        <v>6</v>
      </c>
      <c r="J134" s="3">
        <v>27.638999999999999</v>
      </c>
      <c r="K134" s="3">
        <v>580.41899999999998</v>
      </c>
      <c r="L134" s="3">
        <v>43530</v>
      </c>
      <c r="M134" s="3">
        <v>0.8569444444444444</v>
      </c>
      <c r="N134" s="4" t="s">
        <v>29</v>
      </c>
      <c r="O134" s="3">
        <v>552.78</v>
      </c>
      <c r="P134" s="5">
        <v>4.7619047620000003</v>
      </c>
      <c r="Q134" s="3">
        <v>27.638999999999999</v>
      </c>
      <c r="R134" s="3">
        <v>8.3000000000000007</v>
      </c>
    </row>
    <row r="135" spans="2:18" x14ac:dyDescent="0.25">
      <c r="B135" s="3" t="s">
        <v>168</v>
      </c>
      <c r="C135" s="3" t="s">
        <v>42</v>
      </c>
      <c r="D135" s="3" t="s">
        <v>43</v>
      </c>
      <c r="E135" s="3" t="s">
        <v>27</v>
      </c>
      <c r="F135" s="3" t="s">
        <v>21</v>
      </c>
      <c r="G135" s="3" t="s">
        <v>36</v>
      </c>
      <c r="H135" s="3">
        <v>34.840000000000003</v>
      </c>
      <c r="I135" s="3">
        <v>4</v>
      </c>
      <c r="J135" s="3">
        <v>6.968</v>
      </c>
      <c r="K135" s="3">
        <v>146.328</v>
      </c>
      <c r="L135" s="3">
        <v>43506</v>
      </c>
      <c r="M135" s="3">
        <v>0.77500000000000002</v>
      </c>
      <c r="N135" s="4" t="s">
        <v>29</v>
      </c>
      <c r="O135" s="3">
        <v>139.36000000000001</v>
      </c>
      <c r="P135" s="5">
        <v>4.7619047620000003</v>
      </c>
      <c r="Q135" s="3">
        <v>6.968</v>
      </c>
      <c r="R135" s="3">
        <v>7.4</v>
      </c>
    </row>
    <row r="136" spans="2:18" x14ac:dyDescent="0.25">
      <c r="B136" s="3" t="s">
        <v>169</v>
      </c>
      <c r="C136" s="3" t="s">
        <v>42</v>
      </c>
      <c r="D136" s="3" t="s">
        <v>43</v>
      </c>
      <c r="E136" s="3" t="s">
        <v>20</v>
      </c>
      <c r="F136" s="3" t="s">
        <v>31</v>
      </c>
      <c r="G136" s="3" t="s">
        <v>28</v>
      </c>
      <c r="H136" s="3">
        <v>87.45</v>
      </c>
      <c r="I136" s="3">
        <v>6</v>
      </c>
      <c r="J136" s="3">
        <v>26.234999999999999</v>
      </c>
      <c r="K136" s="3">
        <v>550.93499999999995</v>
      </c>
      <c r="L136" s="3">
        <v>43513</v>
      </c>
      <c r="M136" s="3">
        <v>0.61111111111111116</v>
      </c>
      <c r="N136" s="4" t="s">
        <v>33</v>
      </c>
      <c r="O136" s="3">
        <v>524.70000000000005</v>
      </c>
      <c r="P136" s="5">
        <v>4.7619047620000003</v>
      </c>
      <c r="Q136" s="3">
        <v>26.234999999999999</v>
      </c>
      <c r="R136" s="3">
        <v>8.8000000000000007</v>
      </c>
    </row>
    <row r="137" spans="2:18" x14ac:dyDescent="0.25">
      <c r="B137" s="3" t="s">
        <v>170</v>
      </c>
      <c r="C137" s="3" t="s">
        <v>25</v>
      </c>
      <c r="D137" s="3" t="s">
        <v>26</v>
      </c>
      <c r="E137" s="3" t="s">
        <v>27</v>
      </c>
      <c r="F137" s="3" t="s">
        <v>21</v>
      </c>
      <c r="G137" s="3" t="s">
        <v>22</v>
      </c>
      <c r="H137" s="3">
        <v>81.3</v>
      </c>
      <c r="I137" s="3">
        <v>6</v>
      </c>
      <c r="J137" s="3">
        <v>24.39</v>
      </c>
      <c r="K137" s="3">
        <v>512.19000000000005</v>
      </c>
      <c r="L137" s="3">
        <v>43532</v>
      </c>
      <c r="M137" s="3">
        <v>0.69652777777777775</v>
      </c>
      <c r="N137" s="4" t="s">
        <v>23</v>
      </c>
      <c r="O137" s="3">
        <v>487.8</v>
      </c>
      <c r="P137" s="5">
        <v>4.7619047620000003</v>
      </c>
      <c r="Q137" s="3">
        <v>24.39</v>
      </c>
      <c r="R137" s="3">
        <v>5.3</v>
      </c>
    </row>
    <row r="138" spans="2:18" x14ac:dyDescent="0.25">
      <c r="B138" s="3" t="s">
        <v>171</v>
      </c>
      <c r="C138" s="3" t="s">
        <v>25</v>
      </c>
      <c r="D138" s="3" t="s">
        <v>26</v>
      </c>
      <c r="E138" s="3" t="s">
        <v>27</v>
      </c>
      <c r="F138" s="3" t="s">
        <v>31</v>
      </c>
      <c r="G138" s="3" t="s">
        <v>46</v>
      </c>
      <c r="H138" s="3">
        <v>90.22</v>
      </c>
      <c r="I138" s="3">
        <v>3</v>
      </c>
      <c r="J138" s="3">
        <v>13.532999999999999</v>
      </c>
      <c r="K138" s="3">
        <v>284.19299999999998</v>
      </c>
      <c r="L138" s="3">
        <v>43514</v>
      </c>
      <c r="M138" s="3">
        <v>0.81874999999999998</v>
      </c>
      <c r="N138" s="4" t="s">
        <v>29</v>
      </c>
      <c r="O138" s="3">
        <v>270.66000000000003</v>
      </c>
      <c r="P138" s="5">
        <v>4.7619047620000003</v>
      </c>
      <c r="Q138" s="3">
        <v>13.532999999999999</v>
      </c>
      <c r="R138" s="3">
        <v>6.2</v>
      </c>
    </row>
    <row r="139" spans="2:18" x14ac:dyDescent="0.25">
      <c r="B139" s="3" t="s">
        <v>172</v>
      </c>
      <c r="C139" s="3" t="s">
        <v>18</v>
      </c>
      <c r="D139" s="3" t="s">
        <v>19</v>
      </c>
      <c r="E139" s="3" t="s">
        <v>27</v>
      </c>
      <c r="F139" s="3" t="s">
        <v>21</v>
      </c>
      <c r="G139" s="3" t="s">
        <v>28</v>
      </c>
      <c r="H139" s="3">
        <v>26.31</v>
      </c>
      <c r="I139" s="3">
        <v>5</v>
      </c>
      <c r="J139" s="3">
        <v>6.5774999999999997</v>
      </c>
      <c r="K139" s="3">
        <v>138.1275</v>
      </c>
      <c r="L139" s="3">
        <v>43483</v>
      </c>
      <c r="M139" s="3">
        <v>0.87430555555555556</v>
      </c>
      <c r="N139" s="4" t="s">
        <v>33</v>
      </c>
      <c r="O139" s="3">
        <v>131.55000000000001</v>
      </c>
      <c r="P139" s="5">
        <v>4.7619047620000003</v>
      </c>
      <c r="Q139" s="3">
        <v>6.5774999999999997</v>
      </c>
      <c r="R139" s="3">
        <v>8.8000000000000007</v>
      </c>
    </row>
    <row r="140" spans="2:18" x14ac:dyDescent="0.25">
      <c r="B140" s="3" t="s">
        <v>173</v>
      </c>
      <c r="C140" s="3" t="s">
        <v>18</v>
      </c>
      <c r="D140" s="3" t="s">
        <v>19</v>
      </c>
      <c r="E140" s="3" t="s">
        <v>20</v>
      </c>
      <c r="F140" s="3" t="s">
        <v>21</v>
      </c>
      <c r="G140" s="3" t="s">
        <v>32</v>
      </c>
      <c r="H140" s="3">
        <v>34.42</v>
      </c>
      <c r="I140" s="3">
        <v>6</v>
      </c>
      <c r="J140" s="3">
        <v>10.326000000000001</v>
      </c>
      <c r="K140" s="3">
        <v>216.846</v>
      </c>
      <c r="L140" s="3">
        <v>43514</v>
      </c>
      <c r="M140" s="3">
        <v>0.65208333333333335</v>
      </c>
      <c r="N140" s="4" t="s">
        <v>29</v>
      </c>
      <c r="O140" s="3">
        <v>206.52</v>
      </c>
      <c r="P140" s="5">
        <v>4.7619047620000003</v>
      </c>
      <c r="Q140" s="3">
        <v>10.326000000000001</v>
      </c>
      <c r="R140" s="3">
        <v>9.8000000000000007</v>
      </c>
    </row>
    <row r="141" spans="2:18" x14ac:dyDescent="0.25">
      <c r="B141" s="3" t="s">
        <v>174</v>
      </c>
      <c r="C141" s="3" t="s">
        <v>42</v>
      </c>
      <c r="D141" s="3" t="s">
        <v>43</v>
      </c>
      <c r="E141" s="3" t="s">
        <v>27</v>
      </c>
      <c r="F141" s="3" t="s">
        <v>31</v>
      </c>
      <c r="G141" s="3" t="s">
        <v>36</v>
      </c>
      <c r="H141" s="3">
        <v>51.91</v>
      </c>
      <c r="I141" s="3">
        <v>10</v>
      </c>
      <c r="J141" s="3">
        <v>25.954999999999998</v>
      </c>
      <c r="K141" s="3">
        <v>545.05499999999995</v>
      </c>
      <c r="L141" s="3">
        <v>43512</v>
      </c>
      <c r="M141" s="3">
        <v>0.51458333333333328</v>
      </c>
      <c r="N141" s="4" t="s">
        <v>29</v>
      </c>
      <c r="O141" s="3">
        <v>519.1</v>
      </c>
      <c r="P141" s="5">
        <v>4.7619047620000003</v>
      </c>
      <c r="Q141" s="3">
        <v>25.954999999999998</v>
      </c>
      <c r="R141" s="3">
        <v>8.1999999999999993</v>
      </c>
    </row>
    <row r="142" spans="2:18" x14ac:dyDescent="0.25">
      <c r="B142" s="3" t="s">
        <v>175</v>
      </c>
      <c r="C142" s="3" t="s">
        <v>18</v>
      </c>
      <c r="D142" s="3" t="s">
        <v>19</v>
      </c>
      <c r="E142" s="3" t="s">
        <v>27</v>
      </c>
      <c r="F142" s="3" t="s">
        <v>31</v>
      </c>
      <c r="G142" s="3" t="s">
        <v>36</v>
      </c>
      <c r="H142" s="3">
        <v>72.5</v>
      </c>
      <c r="I142" s="3">
        <v>8</v>
      </c>
      <c r="J142" s="3">
        <v>29</v>
      </c>
      <c r="K142" s="3">
        <v>609</v>
      </c>
      <c r="L142" s="3">
        <v>43540</v>
      </c>
      <c r="M142" s="3">
        <v>0.80902777777777779</v>
      </c>
      <c r="N142" s="4" t="s">
        <v>23</v>
      </c>
      <c r="O142" s="3">
        <v>580</v>
      </c>
      <c r="P142" s="5">
        <v>4.7619047620000003</v>
      </c>
      <c r="Q142" s="3">
        <v>29</v>
      </c>
      <c r="R142" s="3">
        <v>9.1999999999999993</v>
      </c>
    </row>
    <row r="143" spans="2:18" x14ac:dyDescent="0.25">
      <c r="B143" s="3" t="s">
        <v>176</v>
      </c>
      <c r="C143" s="3" t="s">
        <v>25</v>
      </c>
      <c r="D143" s="3" t="s">
        <v>26</v>
      </c>
      <c r="E143" s="3" t="s">
        <v>20</v>
      </c>
      <c r="F143" s="3" t="s">
        <v>21</v>
      </c>
      <c r="G143" s="3" t="s">
        <v>36</v>
      </c>
      <c r="H143" s="3">
        <v>89.8</v>
      </c>
      <c r="I143" s="3">
        <v>10</v>
      </c>
      <c r="J143" s="3">
        <v>44.9</v>
      </c>
      <c r="K143" s="3">
        <v>942.9</v>
      </c>
      <c r="L143" s="3">
        <v>43488</v>
      </c>
      <c r="M143" s="3">
        <v>0.54166666666666663</v>
      </c>
      <c r="N143" s="4" t="s">
        <v>33</v>
      </c>
      <c r="O143" s="3">
        <v>898</v>
      </c>
      <c r="P143" s="5">
        <v>4.7619047620000003</v>
      </c>
      <c r="Q143" s="3">
        <v>44.9</v>
      </c>
      <c r="R143" s="3">
        <v>5.4</v>
      </c>
    </row>
    <row r="144" spans="2:18" x14ac:dyDescent="0.25">
      <c r="B144" s="3" t="s">
        <v>177</v>
      </c>
      <c r="C144" s="3" t="s">
        <v>25</v>
      </c>
      <c r="D144" s="3" t="s">
        <v>26</v>
      </c>
      <c r="E144" s="3" t="s">
        <v>20</v>
      </c>
      <c r="F144" s="3" t="s">
        <v>31</v>
      </c>
      <c r="G144" s="3" t="s">
        <v>22</v>
      </c>
      <c r="H144" s="3">
        <v>90.5</v>
      </c>
      <c r="I144" s="3">
        <v>10</v>
      </c>
      <c r="J144" s="3">
        <v>45.25</v>
      </c>
      <c r="K144" s="3">
        <v>950.25</v>
      </c>
      <c r="L144" s="3">
        <v>43490</v>
      </c>
      <c r="M144" s="3">
        <v>0.57499999999999996</v>
      </c>
      <c r="N144" s="4" t="s">
        <v>29</v>
      </c>
      <c r="O144" s="3">
        <v>905</v>
      </c>
      <c r="P144" s="5">
        <v>4.7619047620000003</v>
      </c>
      <c r="Q144" s="3">
        <v>45.25</v>
      </c>
      <c r="R144" s="3">
        <v>8.1</v>
      </c>
    </row>
    <row r="145" spans="2:18" x14ac:dyDescent="0.25">
      <c r="B145" s="3" t="s">
        <v>178</v>
      </c>
      <c r="C145" s="3" t="s">
        <v>25</v>
      </c>
      <c r="D145" s="3" t="s">
        <v>26</v>
      </c>
      <c r="E145" s="3" t="s">
        <v>20</v>
      </c>
      <c r="F145" s="3" t="s">
        <v>21</v>
      </c>
      <c r="G145" s="3" t="s">
        <v>22</v>
      </c>
      <c r="H145" s="3">
        <v>68.599999999999994</v>
      </c>
      <c r="I145" s="3">
        <v>10</v>
      </c>
      <c r="J145" s="3">
        <v>34.299999999999997</v>
      </c>
      <c r="K145" s="3">
        <v>720.3</v>
      </c>
      <c r="L145" s="3">
        <v>43501</v>
      </c>
      <c r="M145" s="3">
        <v>0.83125000000000004</v>
      </c>
      <c r="N145" s="4" t="s">
        <v>29</v>
      </c>
      <c r="O145" s="3">
        <v>686</v>
      </c>
      <c r="P145" s="5">
        <v>4.7619047620000003</v>
      </c>
      <c r="Q145" s="3">
        <v>34.299999999999997</v>
      </c>
      <c r="R145" s="3">
        <v>9.1</v>
      </c>
    </row>
    <row r="146" spans="2:18" x14ac:dyDescent="0.25">
      <c r="B146" s="3" t="s">
        <v>179</v>
      </c>
      <c r="C146" s="3" t="s">
        <v>25</v>
      </c>
      <c r="D146" s="3" t="s">
        <v>26</v>
      </c>
      <c r="E146" s="3" t="s">
        <v>20</v>
      </c>
      <c r="F146" s="3" t="s">
        <v>21</v>
      </c>
      <c r="G146" s="3" t="s">
        <v>44</v>
      </c>
      <c r="H146" s="3">
        <v>30.41</v>
      </c>
      <c r="I146" s="3">
        <v>1</v>
      </c>
      <c r="J146" s="3">
        <v>1.5205</v>
      </c>
      <c r="K146" s="3">
        <v>31.930499999999999</v>
      </c>
      <c r="L146" s="3">
        <v>43518</v>
      </c>
      <c r="M146" s="3">
        <v>0.44166666666666665</v>
      </c>
      <c r="N146" s="4" t="s">
        <v>33</v>
      </c>
      <c r="O146" s="3">
        <v>30.41</v>
      </c>
      <c r="P146" s="5">
        <v>4.7619047620000003</v>
      </c>
      <c r="Q146" s="3">
        <v>1.5205</v>
      </c>
      <c r="R146" s="3">
        <v>8.4</v>
      </c>
    </row>
    <row r="147" spans="2:18" x14ac:dyDescent="0.25">
      <c r="B147" s="3" t="s">
        <v>180</v>
      </c>
      <c r="C147" s="3" t="s">
        <v>18</v>
      </c>
      <c r="D147" s="3" t="s">
        <v>19</v>
      </c>
      <c r="E147" s="3" t="s">
        <v>27</v>
      </c>
      <c r="F147" s="3" t="s">
        <v>21</v>
      </c>
      <c r="G147" s="3" t="s">
        <v>32</v>
      </c>
      <c r="H147" s="3">
        <v>77.95</v>
      </c>
      <c r="I147" s="3">
        <v>6</v>
      </c>
      <c r="J147" s="3">
        <v>23.385000000000002</v>
      </c>
      <c r="K147" s="3">
        <v>491.08499999999998</v>
      </c>
      <c r="L147" s="3">
        <v>43486</v>
      </c>
      <c r="M147" s="3">
        <v>0.69236111111111109</v>
      </c>
      <c r="N147" s="4" t="s">
        <v>23</v>
      </c>
      <c r="O147" s="3">
        <v>467.7</v>
      </c>
      <c r="P147" s="5">
        <v>4.7619047620000003</v>
      </c>
      <c r="Q147" s="3">
        <v>23.385000000000002</v>
      </c>
      <c r="R147" s="3">
        <v>8</v>
      </c>
    </row>
    <row r="148" spans="2:18" x14ac:dyDescent="0.25">
      <c r="B148" s="3" t="s">
        <v>181</v>
      </c>
      <c r="C148" s="3" t="s">
        <v>25</v>
      </c>
      <c r="D148" s="3" t="s">
        <v>26</v>
      </c>
      <c r="E148" s="3" t="s">
        <v>27</v>
      </c>
      <c r="F148" s="3" t="s">
        <v>21</v>
      </c>
      <c r="G148" s="3" t="s">
        <v>22</v>
      </c>
      <c r="H148" s="3">
        <v>46.26</v>
      </c>
      <c r="I148" s="3">
        <v>6</v>
      </c>
      <c r="J148" s="3">
        <v>13.878</v>
      </c>
      <c r="K148" s="3">
        <v>291.43799999999999</v>
      </c>
      <c r="L148" s="3">
        <v>43532</v>
      </c>
      <c r="M148" s="3">
        <v>0.71597222222222223</v>
      </c>
      <c r="N148" s="4" t="s">
        <v>33</v>
      </c>
      <c r="O148" s="3">
        <v>277.56</v>
      </c>
      <c r="P148" s="5">
        <v>4.7619047620000003</v>
      </c>
      <c r="Q148" s="3">
        <v>13.878</v>
      </c>
      <c r="R148" s="3">
        <v>9.5</v>
      </c>
    </row>
    <row r="149" spans="2:18" x14ac:dyDescent="0.25">
      <c r="B149" s="3" t="s">
        <v>182</v>
      </c>
      <c r="C149" s="3" t="s">
        <v>18</v>
      </c>
      <c r="D149" s="3" t="s">
        <v>19</v>
      </c>
      <c r="E149" s="3" t="s">
        <v>20</v>
      </c>
      <c r="F149" s="3" t="s">
        <v>21</v>
      </c>
      <c r="G149" s="3" t="s">
        <v>46</v>
      </c>
      <c r="H149" s="3">
        <v>30.14</v>
      </c>
      <c r="I149" s="3">
        <v>10</v>
      </c>
      <c r="J149" s="3">
        <v>15.07</v>
      </c>
      <c r="K149" s="3">
        <v>316.47000000000003</v>
      </c>
      <c r="L149" s="3">
        <v>43506</v>
      </c>
      <c r="M149" s="3">
        <v>0.51944444444444449</v>
      </c>
      <c r="N149" s="4" t="s">
        <v>23</v>
      </c>
      <c r="O149" s="3">
        <v>301.39999999999998</v>
      </c>
      <c r="P149" s="5">
        <v>4.7619047620000003</v>
      </c>
      <c r="Q149" s="3">
        <v>15.07</v>
      </c>
      <c r="R149" s="3">
        <v>9.1999999999999993</v>
      </c>
    </row>
    <row r="150" spans="2:18" x14ac:dyDescent="0.25">
      <c r="B150" s="3" t="s">
        <v>183</v>
      </c>
      <c r="C150" s="3" t="s">
        <v>25</v>
      </c>
      <c r="D150" s="3" t="s">
        <v>26</v>
      </c>
      <c r="E150" s="3" t="s">
        <v>27</v>
      </c>
      <c r="F150" s="3" t="s">
        <v>31</v>
      </c>
      <c r="G150" s="3" t="s">
        <v>22</v>
      </c>
      <c r="H150" s="3">
        <v>66.14</v>
      </c>
      <c r="I150" s="3">
        <v>4</v>
      </c>
      <c r="J150" s="3">
        <v>13.228</v>
      </c>
      <c r="K150" s="3">
        <v>277.78800000000001</v>
      </c>
      <c r="L150" s="3">
        <v>43543</v>
      </c>
      <c r="M150" s="3">
        <v>0.53194444444444444</v>
      </c>
      <c r="N150" s="4" t="s">
        <v>33</v>
      </c>
      <c r="O150" s="3">
        <v>264.56</v>
      </c>
      <c r="P150" s="5">
        <v>4.7619047620000003</v>
      </c>
      <c r="Q150" s="3">
        <v>13.228</v>
      </c>
      <c r="R150" s="3">
        <v>5.6</v>
      </c>
    </row>
    <row r="151" spans="2:18" x14ac:dyDescent="0.25">
      <c r="B151" s="3" t="s">
        <v>184</v>
      </c>
      <c r="C151" s="3" t="s">
        <v>42</v>
      </c>
      <c r="D151" s="3" t="s">
        <v>43</v>
      </c>
      <c r="E151" s="3" t="s">
        <v>20</v>
      </c>
      <c r="F151" s="3" t="s">
        <v>31</v>
      </c>
      <c r="G151" s="3" t="s">
        <v>32</v>
      </c>
      <c r="H151" s="3">
        <v>71.86</v>
      </c>
      <c r="I151" s="3">
        <v>8</v>
      </c>
      <c r="J151" s="3">
        <v>28.744</v>
      </c>
      <c r="K151" s="3">
        <v>603.62400000000002</v>
      </c>
      <c r="L151" s="3">
        <v>43530</v>
      </c>
      <c r="M151" s="3">
        <v>0.62986111111111109</v>
      </c>
      <c r="N151" s="4" t="s">
        <v>33</v>
      </c>
      <c r="O151" s="3">
        <v>574.88</v>
      </c>
      <c r="P151" s="5">
        <v>4.7619047620000003</v>
      </c>
      <c r="Q151" s="3">
        <v>28.744</v>
      </c>
      <c r="R151" s="3">
        <v>6.2</v>
      </c>
    </row>
    <row r="152" spans="2:18" x14ac:dyDescent="0.25">
      <c r="B152" s="3" t="s">
        <v>185</v>
      </c>
      <c r="C152" s="3" t="s">
        <v>18</v>
      </c>
      <c r="D152" s="3" t="s">
        <v>19</v>
      </c>
      <c r="E152" s="3" t="s">
        <v>27</v>
      </c>
      <c r="F152" s="3" t="s">
        <v>31</v>
      </c>
      <c r="G152" s="3" t="s">
        <v>22</v>
      </c>
      <c r="H152" s="3">
        <v>32.46</v>
      </c>
      <c r="I152" s="3">
        <v>8</v>
      </c>
      <c r="J152" s="3">
        <v>12.984</v>
      </c>
      <c r="K152" s="3">
        <v>272.66399999999999</v>
      </c>
      <c r="L152" s="3">
        <v>43551</v>
      </c>
      <c r="M152" s="3">
        <v>0.57499999999999996</v>
      </c>
      <c r="N152" s="4" t="s">
        <v>33</v>
      </c>
      <c r="O152" s="3">
        <v>259.68</v>
      </c>
      <c r="P152" s="5">
        <v>4.7619047620000003</v>
      </c>
      <c r="Q152" s="3">
        <v>12.984</v>
      </c>
      <c r="R152" s="3">
        <v>4.9000000000000004</v>
      </c>
    </row>
    <row r="153" spans="2:18" x14ac:dyDescent="0.25">
      <c r="B153" s="3" t="s">
        <v>186</v>
      </c>
      <c r="C153" s="3" t="s">
        <v>42</v>
      </c>
      <c r="D153" s="3" t="s">
        <v>43</v>
      </c>
      <c r="E153" s="3" t="s">
        <v>20</v>
      </c>
      <c r="F153" s="3" t="s">
        <v>21</v>
      </c>
      <c r="G153" s="3" t="s">
        <v>46</v>
      </c>
      <c r="H153" s="3">
        <v>91.54</v>
      </c>
      <c r="I153" s="3">
        <v>4</v>
      </c>
      <c r="J153" s="3">
        <v>18.308</v>
      </c>
      <c r="K153" s="3">
        <v>384.46800000000002</v>
      </c>
      <c r="L153" s="3">
        <v>43547</v>
      </c>
      <c r="M153" s="3">
        <v>0.80555555555555558</v>
      </c>
      <c r="N153" s="4" t="s">
        <v>33</v>
      </c>
      <c r="O153" s="3">
        <v>366.16</v>
      </c>
      <c r="P153" s="5">
        <v>4.7619047620000003</v>
      </c>
      <c r="Q153" s="3">
        <v>18.308</v>
      </c>
      <c r="R153" s="3">
        <v>4.8</v>
      </c>
    </row>
    <row r="154" spans="2:18" x14ac:dyDescent="0.25">
      <c r="B154" s="3" t="s">
        <v>187</v>
      </c>
      <c r="C154" s="3" t="s">
        <v>25</v>
      </c>
      <c r="D154" s="3" t="s">
        <v>26</v>
      </c>
      <c r="E154" s="3" t="s">
        <v>20</v>
      </c>
      <c r="F154" s="3" t="s">
        <v>31</v>
      </c>
      <c r="G154" s="3" t="s">
        <v>36</v>
      </c>
      <c r="H154" s="3">
        <v>34.56</v>
      </c>
      <c r="I154" s="3">
        <v>7</v>
      </c>
      <c r="J154" s="3">
        <v>12.096</v>
      </c>
      <c r="K154" s="3">
        <v>254.01599999999999</v>
      </c>
      <c r="L154" s="3">
        <v>43535</v>
      </c>
      <c r="M154" s="3">
        <v>0.67152777777777772</v>
      </c>
      <c r="N154" s="4" t="s">
        <v>33</v>
      </c>
      <c r="O154" s="3">
        <v>241.92</v>
      </c>
      <c r="P154" s="5">
        <v>4.7619047620000003</v>
      </c>
      <c r="Q154" s="3">
        <v>12.096</v>
      </c>
      <c r="R154" s="3">
        <v>7.3</v>
      </c>
    </row>
    <row r="155" spans="2:18" x14ac:dyDescent="0.25">
      <c r="B155" s="3" t="s">
        <v>188</v>
      </c>
      <c r="C155" s="3" t="s">
        <v>18</v>
      </c>
      <c r="D155" s="3" t="s">
        <v>19</v>
      </c>
      <c r="E155" s="3" t="s">
        <v>27</v>
      </c>
      <c r="F155" s="3" t="s">
        <v>31</v>
      </c>
      <c r="G155" s="3" t="s">
        <v>46</v>
      </c>
      <c r="H155" s="3">
        <v>83.24</v>
      </c>
      <c r="I155" s="3">
        <v>9</v>
      </c>
      <c r="J155" s="3">
        <v>37.457999999999998</v>
      </c>
      <c r="K155" s="3">
        <v>786.61800000000005</v>
      </c>
      <c r="L155" s="3">
        <v>43494</v>
      </c>
      <c r="M155" s="3">
        <v>0.49722222222222223</v>
      </c>
      <c r="N155" s="4" t="s">
        <v>33</v>
      </c>
      <c r="O155" s="3">
        <v>749.16</v>
      </c>
      <c r="P155" s="5">
        <v>4.7619047620000003</v>
      </c>
      <c r="Q155" s="3">
        <v>37.457999999999998</v>
      </c>
      <c r="R155" s="3">
        <v>7.4</v>
      </c>
    </row>
    <row r="156" spans="2:18" x14ac:dyDescent="0.25">
      <c r="B156" s="3" t="s">
        <v>189</v>
      </c>
      <c r="C156" s="3" t="s">
        <v>25</v>
      </c>
      <c r="D156" s="3" t="s">
        <v>26</v>
      </c>
      <c r="E156" s="3" t="s">
        <v>27</v>
      </c>
      <c r="F156" s="3" t="s">
        <v>21</v>
      </c>
      <c r="G156" s="3" t="s">
        <v>44</v>
      </c>
      <c r="H156" s="3">
        <v>16.48</v>
      </c>
      <c r="I156" s="3">
        <v>6</v>
      </c>
      <c r="J156" s="3">
        <v>4.944</v>
      </c>
      <c r="K156" s="3">
        <v>103.824</v>
      </c>
      <c r="L156" s="3">
        <v>43503</v>
      </c>
      <c r="M156" s="3">
        <v>0.76597222222222228</v>
      </c>
      <c r="N156" s="4" t="s">
        <v>23</v>
      </c>
      <c r="O156" s="3">
        <v>98.88</v>
      </c>
      <c r="P156" s="5">
        <v>4.7619047620000003</v>
      </c>
      <c r="Q156" s="3">
        <v>4.944</v>
      </c>
      <c r="R156" s="3">
        <v>9.9</v>
      </c>
    </row>
    <row r="157" spans="2:18" x14ac:dyDescent="0.25">
      <c r="B157" s="3" t="s">
        <v>190</v>
      </c>
      <c r="C157" s="3" t="s">
        <v>25</v>
      </c>
      <c r="D157" s="3" t="s">
        <v>26</v>
      </c>
      <c r="E157" s="3" t="s">
        <v>27</v>
      </c>
      <c r="F157" s="3" t="s">
        <v>21</v>
      </c>
      <c r="G157" s="3" t="s">
        <v>36</v>
      </c>
      <c r="H157" s="3">
        <v>80.97</v>
      </c>
      <c r="I157" s="3">
        <v>8</v>
      </c>
      <c r="J157" s="3">
        <v>32.387999999999998</v>
      </c>
      <c r="K157" s="3">
        <v>680.14800000000002</v>
      </c>
      <c r="L157" s="3">
        <v>43493</v>
      </c>
      <c r="M157" s="3">
        <v>0.54513888888888884</v>
      </c>
      <c r="N157" s="4" t="s">
        <v>29</v>
      </c>
      <c r="O157" s="3">
        <v>647.76</v>
      </c>
      <c r="P157" s="5">
        <v>4.7619047620000003</v>
      </c>
      <c r="Q157" s="3">
        <v>32.387999999999998</v>
      </c>
      <c r="R157" s="3">
        <v>9.3000000000000007</v>
      </c>
    </row>
    <row r="158" spans="2:18" x14ac:dyDescent="0.25">
      <c r="B158" s="3" t="s">
        <v>191</v>
      </c>
      <c r="C158" s="3" t="s">
        <v>18</v>
      </c>
      <c r="D158" s="3" t="s">
        <v>19</v>
      </c>
      <c r="E158" s="3" t="s">
        <v>20</v>
      </c>
      <c r="F158" s="3" t="s">
        <v>31</v>
      </c>
      <c r="G158" s="3" t="s">
        <v>44</v>
      </c>
      <c r="H158" s="3">
        <v>92.29</v>
      </c>
      <c r="I158" s="3">
        <v>5</v>
      </c>
      <c r="J158" s="3">
        <v>23.072500000000002</v>
      </c>
      <c r="K158" s="3">
        <v>484.52249999999998</v>
      </c>
      <c r="L158" s="3">
        <v>43516</v>
      </c>
      <c r="M158" s="3">
        <v>0.66319444444444442</v>
      </c>
      <c r="N158" s="4" t="s">
        <v>33</v>
      </c>
      <c r="O158" s="3">
        <v>461.45</v>
      </c>
      <c r="P158" s="5">
        <v>4.7619047620000003</v>
      </c>
      <c r="Q158" s="3">
        <v>23.072500000000002</v>
      </c>
      <c r="R158" s="3">
        <v>9</v>
      </c>
    </row>
    <row r="159" spans="2:18" x14ac:dyDescent="0.25">
      <c r="B159" s="3" t="s">
        <v>192</v>
      </c>
      <c r="C159" s="3" t="s">
        <v>42</v>
      </c>
      <c r="D159" s="3" t="s">
        <v>43</v>
      </c>
      <c r="E159" s="3" t="s">
        <v>20</v>
      </c>
      <c r="F159" s="3" t="s">
        <v>31</v>
      </c>
      <c r="G159" s="3" t="s">
        <v>28</v>
      </c>
      <c r="H159" s="3">
        <v>72.17</v>
      </c>
      <c r="I159" s="3">
        <v>1</v>
      </c>
      <c r="J159" s="3">
        <v>3.6084999999999998</v>
      </c>
      <c r="K159" s="3">
        <v>75.778499999999994</v>
      </c>
      <c r="L159" s="3">
        <v>43469</v>
      </c>
      <c r="M159" s="3">
        <v>0.81944444444444442</v>
      </c>
      <c r="N159" s="4" t="s">
        <v>29</v>
      </c>
      <c r="O159" s="3">
        <v>72.17</v>
      </c>
      <c r="P159" s="5">
        <v>4.7619047620000003</v>
      </c>
      <c r="Q159" s="3">
        <v>3.6084999999999998</v>
      </c>
      <c r="R159" s="3">
        <v>6.1</v>
      </c>
    </row>
    <row r="160" spans="2:18" x14ac:dyDescent="0.25">
      <c r="B160" s="3" t="s">
        <v>193</v>
      </c>
      <c r="C160" s="3" t="s">
        <v>42</v>
      </c>
      <c r="D160" s="3" t="s">
        <v>43</v>
      </c>
      <c r="E160" s="3" t="s">
        <v>27</v>
      </c>
      <c r="F160" s="3" t="s">
        <v>31</v>
      </c>
      <c r="G160" s="3" t="s">
        <v>32</v>
      </c>
      <c r="H160" s="3">
        <v>50.28</v>
      </c>
      <c r="I160" s="3">
        <v>5</v>
      </c>
      <c r="J160" s="3">
        <v>12.57</v>
      </c>
      <c r="K160" s="3">
        <v>263.97000000000003</v>
      </c>
      <c r="L160" s="3">
        <v>43531</v>
      </c>
      <c r="M160" s="3">
        <v>0.58194444444444449</v>
      </c>
      <c r="N160" s="4" t="s">
        <v>23</v>
      </c>
      <c r="O160" s="3">
        <v>251.4</v>
      </c>
      <c r="P160" s="5">
        <v>4.7619047620000003</v>
      </c>
      <c r="Q160" s="3">
        <v>12.57</v>
      </c>
      <c r="R160" s="3">
        <v>9.6999999999999993</v>
      </c>
    </row>
    <row r="161" spans="2:18" x14ac:dyDescent="0.25">
      <c r="B161" s="3" t="s">
        <v>194</v>
      </c>
      <c r="C161" s="3" t="s">
        <v>42</v>
      </c>
      <c r="D161" s="3" t="s">
        <v>43</v>
      </c>
      <c r="E161" s="3" t="s">
        <v>20</v>
      </c>
      <c r="F161" s="3" t="s">
        <v>31</v>
      </c>
      <c r="G161" s="3" t="s">
        <v>22</v>
      </c>
      <c r="H161" s="3">
        <v>97.22</v>
      </c>
      <c r="I161" s="3">
        <v>9</v>
      </c>
      <c r="J161" s="3">
        <v>43.749000000000002</v>
      </c>
      <c r="K161" s="3">
        <v>918.72900000000004</v>
      </c>
      <c r="L161" s="3">
        <v>43554</v>
      </c>
      <c r="M161" s="3">
        <v>0.61319444444444449</v>
      </c>
      <c r="N161" s="4" t="s">
        <v>23</v>
      </c>
      <c r="O161" s="3">
        <v>874.98</v>
      </c>
      <c r="P161" s="5">
        <v>4.7619047620000003</v>
      </c>
      <c r="Q161" s="3">
        <v>43.749000000000002</v>
      </c>
      <c r="R161" s="3">
        <v>6</v>
      </c>
    </row>
    <row r="162" spans="2:18" x14ac:dyDescent="0.25">
      <c r="B162" s="3" t="s">
        <v>195</v>
      </c>
      <c r="C162" s="3" t="s">
        <v>42</v>
      </c>
      <c r="D162" s="3" t="s">
        <v>43</v>
      </c>
      <c r="E162" s="3" t="s">
        <v>27</v>
      </c>
      <c r="F162" s="3" t="s">
        <v>31</v>
      </c>
      <c r="G162" s="3" t="s">
        <v>36</v>
      </c>
      <c r="H162" s="3">
        <v>93.39</v>
      </c>
      <c r="I162" s="3">
        <v>6</v>
      </c>
      <c r="J162" s="3">
        <v>28.016999999999999</v>
      </c>
      <c r="K162" s="3">
        <v>588.35699999999997</v>
      </c>
      <c r="L162" s="3">
        <v>43551</v>
      </c>
      <c r="M162" s="3">
        <v>0.8041666666666667</v>
      </c>
      <c r="N162" s="4" t="s">
        <v>23</v>
      </c>
      <c r="O162" s="3">
        <v>560.34</v>
      </c>
      <c r="P162" s="5">
        <v>4.7619047620000003</v>
      </c>
      <c r="Q162" s="3">
        <v>28.016999999999999</v>
      </c>
      <c r="R162" s="3">
        <v>10</v>
      </c>
    </row>
    <row r="163" spans="2:18" x14ac:dyDescent="0.25">
      <c r="B163" s="3" t="s">
        <v>196</v>
      </c>
      <c r="C163" s="3" t="s">
        <v>25</v>
      </c>
      <c r="D163" s="3" t="s">
        <v>26</v>
      </c>
      <c r="E163" s="3" t="s">
        <v>27</v>
      </c>
      <c r="F163" s="3" t="s">
        <v>21</v>
      </c>
      <c r="G163" s="3" t="s">
        <v>44</v>
      </c>
      <c r="H163" s="3">
        <v>43.18</v>
      </c>
      <c r="I163" s="3">
        <v>8</v>
      </c>
      <c r="J163" s="3">
        <v>17.271999999999998</v>
      </c>
      <c r="K163" s="3">
        <v>362.71199999999999</v>
      </c>
      <c r="L163" s="3">
        <v>43484</v>
      </c>
      <c r="M163" s="3">
        <v>0.81874999999999998</v>
      </c>
      <c r="N163" s="4" t="s">
        <v>33</v>
      </c>
      <c r="O163" s="3">
        <v>345.44</v>
      </c>
      <c r="P163" s="5">
        <v>4.7619047620000003</v>
      </c>
      <c r="Q163" s="3">
        <v>17.271999999999998</v>
      </c>
      <c r="R163" s="3">
        <v>8.3000000000000007</v>
      </c>
    </row>
    <row r="164" spans="2:18" x14ac:dyDescent="0.25">
      <c r="B164" s="3" t="s">
        <v>197</v>
      </c>
      <c r="C164" s="3" t="s">
        <v>18</v>
      </c>
      <c r="D164" s="3" t="s">
        <v>19</v>
      </c>
      <c r="E164" s="3" t="s">
        <v>27</v>
      </c>
      <c r="F164" s="3" t="s">
        <v>31</v>
      </c>
      <c r="G164" s="3" t="s">
        <v>36</v>
      </c>
      <c r="H164" s="3">
        <v>63.69</v>
      </c>
      <c r="I164" s="3">
        <v>1</v>
      </c>
      <c r="J164" s="3">
        <v>3.1844999999999999</v>
      </c>
      <c r="K164" s="3">
        <v>66.874499999999998</v>
      </c>
      <c r="L164" s="3">
        <v>43521</v>
      </c>
      <c r="M164" s="3">
        <v>0.68125000000000002</v>
      </c>
      <c r="N164" s="4" t="s">
        <v>29</v>
      </c>
      <c r="O164" s="3">
        <v>63.69</v>
      </c>
      <c r="P164" s="5">
        <v>4.7619047620000003</v>
      </c>
      <c r="Q164" s="3">
        <v>3.1844999999999999</v>
      </c>
      <c r="R164" s="3">
        <v>6</v>
      </c>
    </row>
    <row r="165" spans="2:18" x14ac:dyDescent="0.25">
      <c r="B165" s="3" t="s">
        <v>198</v>
      </c>
      <c r="C165" s="3" t="s">
        <v>18</v>
      </c>
      <c r="D165" s="3" t="s">
        <v>19</v>
      </c>
      <c r="E165" s="3" t="s">
        <v>27</v>
      </c>
      <c r="F165" s="3" t="s">
        <v>31</v>
      </c>
      <c r="G165" s="3" t="s">
        <v>44</v>
      </c>
      <c r="H165" s="3">
        <v>45.79</v>
      </c>
      <c r="I165" s="3">
        <v>7</v>
      </c>
      <c r="J165" s="3">
        <v>16.026499999999999</v>
      </c>
      <c r="K165" s="3">
        <v>336.55650000000003</v>
      </c>
      <c r="L165" s="3">
        <v>43537</v>
      </c>
      <c r="M165" s="3">
        <v>0.82222222222222219</v>
      </c>
      <c r="N165" s="4" t="s">
        <v>33</v>
      </c>
      <c r="O165" s="3">
        <v>320.52999999999997</v>
      </c>
      <c r="P165" s="5">
        <v>4.7619047620000003</v>
      </c>
      <c r="Q165" s="3">
        <v>16.026499999999999</v>
      </c>
      <c r="R165" s="3">
        <v>7</v>
      </c>
    </row>
    <row r="166" spans="2:18" x14ac:dyDescent="0.25">
      <c r="B166" s="3" t="s">
        <v>199</v>
      </c>
      <c r="C166" s="3" t="s">
        <v>25</v>
      </c>
      <c r="D166" s="3" t="s">
        <v>26</v>
      </c>
      <c r="E166" s="3" t="s">
        <v>27</v>
      </c>
      <c r="F166" s="3" t="s">
        <v>31</v>
      </c>
      <c r="G166" s="3" t="s">
        <v>36</v>
      </c>
      <c r="H166" s="3">
        <v>76.400000000000006</v>
      </c>
      <c r="I166" s="3">
        <v>2</v>
      </c>
      <c r="J166" s="3">
        <v>7.64</v>
      </c>
      <c r="K166" s="3">
        <v>160.44</v>
      </c>
      <c r="L166" s="3">
        <v>43495</v>
      </c>
      <c r="M166" s="3">
        <v>0.8208333333333333</v>
      </c>
      <c r="N166" s="4" t="s">
        <v>23</v>
      </c>
      <c r="O166" s="3">
        <v>152.80000000000001</v>
      </c>
      <c r="P166" s="5">
        <v>4.7619047620000003</v>
      </c>
      <c r="Q166" s="3">
        <v>7.64</v>
      </c>
      <c r="R166" s="3">
        <v>6.5</v>
      </c>
    </row>
    <row r="167" spans="2:18" x14ac:dyDescent="0.25">
      <c r="B167" s="3" t="s">
        <v>200</v>
      </c>
      <c r="C167" s="3" t="s">
        <v>42</v>
      </c>
      <c r="D167" s="3" t="s">
        <v>43</v>
      </c>
      <c r="E167" s="3" t="s">
        <v>27</v>
      </c>
      <c r="F167" s="3" t="s">
        <v>31</v>
      </c>
      <c r="G167" s="3" t="s">
        <v>44</v>
      </c>
      <c r="H167" s="3">
        <v>39.9</v>
      </c>
      <c r="I167" s="3">
        <v>10</v>
      </c>
      <c r="J167" s="3">
        <v>19.95</v>
      </c>
      <c r="K167" s="3">
        <v>418.95</v>
      </c>
      <c r="L167" s="3">
        <v>43516</v>
      </c>
      <c r="M167" s="3">
        <v>0.64166666666666672</v>
      </c>
      <c r="N167" s="4" t="s">
        <v>33</v>
      </c>
      <c r="O167" s="3">
        <v>399</v>
      </c>
      <c r="P167" s="5">
        <v>4.7619047620000003</v>
      </c>
      <c r="Q167" s="3">
        <v>19.95</v>
      </c>
      <c r="R167" s="3">
        <v>5.9</v>
      </c>
    </row>
    <row r="168" spans="2:18" x14ac:dyDescent="0.25">
      <c r="B168" s="3" t="s">
        <v>201</v>
      </c>
      <c r="C168" s="3" t="s">
        <v>42</v>
      </c>
      <c r="D168" s="3" t="s">
        <v>43</v>
      </c>
      <c r="E168" s="3" t="s">
        <v>20</v>
      </c>
      <c r="F168" s="3" t="s">
        <v>31</v>
      </c>
      <c r="G168" s="3" t="s">
        <v>22</v>
      </c>
      <c r="H168" s="3">
        <v>42.57</v>
      </c>
      <c r="I168" s="3">
        <v>8</v>
      </c>
      <c r="J168" s="3">
        <v>17.027999999999999</v>
      </c>
      <c r="K168" s="3">
        <v>357.58800000000002</v>
      </c>
      <c r="L168" s="3">
        <v>43521</v>
      </c>
      <c r="M168" s="3">
        <v>0.59166666666666667</v>
      </c>
      <c r="N168" s="4" t="s">
        <v>23</v>
      </c>
      <c r="O168" s="3">
        <v>340.56</v>
      </c>
      <c r="P168" s="5">
        <v>4.7619047620000003</v>
      </c>
      <c r="Q168" s="3">
        <v>17.027999999999999</v>
      </c>
      <c r="R168" s="3">
        <v>5.6</v>
      </c>
    </row>
    <row r="169" spans="2:18" x14ac:dyDescent="0.25">
      <c r="B169" s="3" t="s">
        <v>202</v>
      </c>
      <c r="C169" s="3" t="s">
        <v>25</v>
      </c>
      <c r="D169" s="3" t="s">
        <v>26</v>
      </c>
      <c r="E169" s="3" t="s">
        <v>27</v>
      </c>
      <c r="F169" s="3" t="s">
        <v>31</v>
      </c>
      <c r="G169" s="3" t="s">
        <v>32</v>
      </c>
      <c r="H169" s="3">
        <v>95.58</v>
      </c>
      <c r="I169" s="3">
        <v>10</v>
      </c>
      <c r="J169" s="3">
        <v>47.79</v>
      </c>
      <c r="K169" s="3">
        <v>1003.59</v>
      </c>
      <c r="L169" s="3">
        <v>43481</v>
      </c>
      <c r="M169" s="3">
        <v>0.56388888888888888</v>
      </c>
      <c r="N169" s="4" t="s">
        <v>29</v>
      </c>
      <c r="O169" s="3">
        <v>955.8</v>
      </c>
      <c r="P169" s="5">
        <v>4.7619047620000003</v>
      </c>
      <c r="Q169" s="3">
        <v>47.79</v>
      </c>
      <c r="R169" s="3">
        <v>4.8</v>
      </c>
    </row>
    <row r="170" spans="2:18" x14ac:dyDescent="0.25">
      <c r="B170" s="3" t="s">
        <v>203</v>
      </c>
      <c r="C170" s="3" t="s">
        <v>18</v>
      </c>
      <c r="D170" s="3" t="s">
        <v>19</v>
      </c>
      <c r="E170" s="3" t="s">
        <v>27</v>
      </c>
      <c r="F170" s="3" t="s">
        <v>31</v>
      </c>
      <c r="G170" s="3" t="s">
        <v>46</v>
      </c>
      <c r="H170" s="3">
        <v>98.98</v>
      </c>
      <c r="I170" s="3">
        <v>10</v>
      </c>
      <c r="J170" s="3">
        <v>49.49</v>
      </c>
      <c r="K170" s="3">
        <v>1039.29</v>
      </c>
      <c r="L170" s="3">
        <v>43504</v>
      </c>
      <c r="M170" s="3">
        <v>0.68055555555555558</v>
      </c>
      <c r="N170" s="4" t="s">
        <v>33</v>
      </c>
      <c r="O170" s="3">
        <v>989.8</v>
      </c>
      <c r="P170" s="5">
        <v>4.7619047620000003</v>
      </c>
      <c r="Q170" s="3">
        <v>49.49</v>
      </c>
      <c r="R170" s="3">
        <v>8.6999999999999993</v>
      </c>
    </row>
    <row r="171" spans="2:18" x14ac:dyDescent="0.25">
      <c r="B171" s="3" t="s">
        <v>204</v>
      </c>
      <c r="C171" s="3" t="s">
        <v>18</v>
      </c>
      <c r="D171" s="3" t="s">
        <v>19</v>
      </c>
      <c r="E171" s="3" t="s">
        <v>27</v>
      </c>
      <c r="F171" s="3" t="s">
        <v>31</v>
      </c>
      <c r="G171" s="3" t="s">
        <v>44</v>
      </c>
      <c r="H171" s="3">
        <v>51.28</v>
      </c>
      <c r="I171" s="3">
        <v>6</v>
      </c>
      <c r="J171" s="3">
        <v>15.384</v>
      </c>
      <c r="K171" s="3">
        <v>323.06400000000002</v>
      </c>
      <c r="L171" s="3">
        <v>43484</v>
      </c>
      <c r="M171" s="3">
        <v>0.68819444444444444</v>
      </c>
      <c r="N171" s="4" t="s">
        <v>29</v>
      </c>
      <c r="O171" s="3">
        <v>307.68</v>
      </c>
      <c r="P171" s="5">
        <v>4.7619047620000003</v>
      </c>
      <c r="Q171" s="3">
        <v>15.384</v>
      </c>
      <c r="R171" s="3">
        <v>6.5</v>
      </c>
    </row>
    <row r="172" spans="2:18" x14ac:dyDescent="0.25">
      <c r="B172" s="3" t="s">
        <v>205</v>
      </c>
      <c r="C172" s="3" t="s">
        <v>18</v>
      </c>
      <c r="D172" s="3" t="s">
        <v>19</v>
      </c>
      <c r="E172" s="3" t="s">
        <v>20</v>
      </c>
      <c r="F172" s="3" t="s">
        <v>31</v>
      </c>
      <c r="G172" s="3" t="s">
        <v>36</v>
      </c>
      <c r="H172" s="3">
        <v>69.52</v>
      </c>
      <c r="I172" s="3">
        <v>7</v>
      </c>
      <c r="J172" s="3">
        <v>24.332000000000001</v>
      </c>
      <c r="K172" s="3">
        <v>510.97199999999998</v>
      </c>
      <c r="L172" s="3">
        <v>43497</v>
      </c>
      <c r="M172" s="3">
        <v>0.63194444444444442</v>
      </c>
      <c r="N172" s="4" t="s">
        <v>33</v>
      </c>
      <c r="O172" s="3">
        <v>486.64</v>
      </c>
      <c r="P172" s="5">
        <v>4.7619047620000003</v>
      </c>
      <c r="Q172" s="3">
        <v>24.332000000000001</v>
      </c>
      <c r="R172" s="3">
        <v>8.5</v>
      </c>
    </row>
    <row r="173" spans="2:18" x14ac:dyDescent="0.25">
      <c r="B173" s="3" t="s">
        <v>206</v>
      </c>
      <c r="C173" s="3" t="s">
        <v>18</v>
      </c>
      <c r="D173" s="3" t="s">
        <v>19</v>
      </c>
      <c r="E173" s="3" t="s">
        <v>27</v>
      </c>
      <c r="F173" s="3" t="s">
        <v>31</v>
      </c>
      <c r="G173" s="3" t="s">
        <v>22</v>
      </c>
      <c r="H173" s="3">
        <v>70.010000000000005</v>
      </c>
      <c r="I173" s="3">
        <v>5</v>
      </c>
      <c r="J173" s="3">
        <v>17.502500000000001</v>
      </c>
      <c r="K173" s="3">
        <v>367.55250000000001</v>
      </c>
      <c r="L173" s="3">
        <v>43468</v>
      </c>
      <c r="M173" s="3">
        <v>0.48333333333333334</v>
      </c>
      <c r="N173" s="4" t="s">
        <v>23</v>
      </c>
      <c r="O173" s="3">
        <v>350.05</v>
      </c>
      <c r="P173" s="5">
        <v>4.7619047620000003</v>
      </c>
      <c r="Q173" s="3">
        <v>17.502500000000001</v>
      </c>
      <c r="R173" s="3">
        <v>5.5</v>
      </c>
    </row>
    <row r="174" spans="2:18" x14ac:dyDescent="0.25">
      <c r="B174" s="3" t="s">
        <v>207</v>
      </c>
      <c r="C174" s="3" t="s">
        <v>42</v>
      </c>
      <c r="D174" s="3" t="s">
        <v>43</v>
      </c>
      <c r="E174" s="3" t="s">
        <v>20</v>
      </c>
      <c r="F174" s="3" t="s">
        <v>31</v>
      </c>
      <c r="G174" s="3" t="s">
        <v>44</v>
      </c>
      <c r="H174" s="3">
        <v>80.05</v>
      </c>
      <c r="I174" s="3">
        <v>5</v>
      </c>
      <c r="J174" s="3">
        <v>20.012499999999999</v>
      </c>
      <c r="K174" s="3">
        <v>420.26249999999999</v>
      </c>
      <c r="L174" s="3">
        <v>43491</v>
      </c>
      <c r="M174" s="3">
        <v>0.53125</v>
      </c>
      <c r="N174" s="4" t="s">
        <v>33</v>
      </c>
      <c r="O174" s="3">
        <v>400.25</v>
      </c>
      <c r="P174" s="5">
        <v>4.7619047620000003</v>
      </c>
      <c r="Q174" s="3">
        <v>20.012499999999999</v>
      </c>
      <c r="R174" s="3">
        <v>9.4</v>
      </c>
    </row>
    <row r="175" spans="2:18" x14ac:dyDescent="0.25">
      <c r="B175" s="3" t="s">
        <v>208</v>
      </c>
      <c r="C175" s="3" t="s">
        <v>25</v>
      </c>
      <c r="D175" s="3" t="s">
        <v>26</v>
      </c>
      <c r="E175" s="3" t="s">
        <v>27</v>
      </c>
      <c r="F175" s="3" t="s">
        <v>31</v>
      </c>
      <c r="G175" s="3" t="s">
        <v>28</v>
      </c>
      <c r="H175" s="3">
        <v>20.85</v>
      </c>
      <c r="I175" s="3">
        <v>8</v>
      </c>
      <c r="J175" s="3">
        <v>8.34</v>
      </c>
      <c r="K175" s="3">
        <v>175.14</v>
      </c>
      <c r="L175" s="3">
        <v>43527</v>
      </c>
      <c r="M175" s="3">
        <v>0.80347222222222225</v>
      </c>
      <c r="N175" s="4" t="s">
        <v>29</v>
      </c>
      <c r="O175" s="3">
        <v>166.8</v>
      </c>
      <c r="P175" s="5">
        <v>4.7619047620000003</v>
      </c>
      <c r="Q175" s="3">
        <v>8.34</v>
      </c>
      <c r="R175" s="3">
        <v>6.3</v>
      </c>
    </row>
    <row r="176" spans="2:18" x14ac:dyDescent="0.25">
      <c r="B176" s="3" t="s">
        <v>209</v>
      </c>
      <c r="C176" s="3" t="s">
        <v>42</v>
      </c>
      <c r="D176" s="3" t="s">
        <v>43</v>
      </c>
      <c r="E176" s="3" t="s">
        <v>20</v>
      </c>
      <c r="F176" s="3" t="s">
        <v>31</v>
      </c>
      <c r="G176" s="3" t="s">
        <v>28</v>
      </c>
      <c r="H176" s="3">
        <v>52.89</v>
      </c>
      <c r="I176" s="3">
        <v>6</v>
      </c>
      <c r="J176" s="3">
        <v>15.867000000000001</v>
      </c>
      <c r="K176" s="3">
        <v>333.20699999999999</v>
      </c>
      <c r="L176" s="3">
        <v>43484</v>
      </c>
      <c r="M176" s="3">
        <v>0.7319444444444444</v>
      </c>
      <c r="N176" s="4" t="s">
        <v>33</v>
      </c>
      <c r="O176" s="3">
        <v>317.33999999999997</v>
      </c>
      <c r="P176" s="5">
        <v>4.7619047620000003</v>
      </c>
      <c r="Q176" s="3">
        <v>15.867000000000001</v>
      </c>
      <c r="R176" s="3">
        <v>9.8000000000000007</v>
      </c>
    </row>
    <row r="177" spans="2:18" x14ac:dyDescent="0.25">
      <c r="B177" s="3" t="s">
        <v>210</v>
      </c>
      <c r="C177" s="3" t="s">
        <v>42</v>
      </c>
      <c r="D177" s="3" t="s">
        <v>43</v>
      </c>
      <c r="E177" s="3" t="s">
        <v>27</v>
      </c>
      <c r="F177" s="3" t="s">
        <v>31</v>
      </c>
      <c r="G177" s="3" t="s">
        <v>44</v>
      </c>
      <c r="H177" s="3">
        <v>19.79</v>
      </c>
      <c r="I177" s="3">
        <v>8</v>
      </c>
      <c r="J177" s="3">
        <v>7.9160000000000004</v>
      </c>
      <c r="K177" s="3">
        <v>166.23599999999999</v>
      </c>
      <c r="L177" s="3">
        <v>43483</v>
      </c>
      <c r="M177" s="3">
        <v>0.50277777777777777</v>
      </c>
      <c r="N177" s="4" t="s">
        <v>23</v>
      </c>
      <c r="O177" s="3">
        <v>158.32</v>
      </c>
      <c r="P177" s="5">
        <v>4.7619047620000003</v>
      </c>
      <c r="Q177" s="3">
        <v>7.9160000000000004</v>
      </c>
      <c r="R177" s="3">
        <v>8.6999999999999993</v>
      </c>
    </row>
    <row r="178" spans="2:18" x14ac:dyDescent="0.25">
      <c r="B178" s="3" t="s">
        <v>211</v>
      </c>
      <c r="C178" s="3" t="s">
        <v>18</v>
      </c>
      <c r="D178" s="3" t="s">
        <v>19</v>
      </c>
      <c r="E178" s="3" t="s">
        <v>20</v>
      </c>
      <c r="F178" s="3" t="s">
        <v>31</v>
      </c>
      <c r="G178" s="3" t="s">
        <v>32</v>
      </c>
      <c r="H178" s="3">
        <v>33.840000000000003</v>
      </c>
      <c r="I178" s="3">
        <v>9</v>
      </c>
      <c r="J178" s="3">
        <v>15.228</v>
      </c>
      <c r="K178" s="3">
        <v>319.78800000000001</v>
      </c>
      <c r="L178" s="3">
        <v>43545</v>
      </c>
      <c r="M178" s="3">
        <v>0.68125000000000002</v>
      </c>
      <c r="N178" s="4" t="s">
        <v>23</v>
      </c>
      <c r="O178" s="3">
        <v>304.56</v>
      </c>
      <c r="P178" s="5">
        <v>4.7619047620000003</v>
      </c>
      <c r="Q178" s="3">
        <v>15.228</v>
      </c>
      <c r="R178" s="3">
        <v>8.8000000000000007</v>
      </c>
    </row>
    <row r="179" spans="2:18" x14ac:dyDescent="0.25">
      <c r="B179" s="3" t="s">
        <v>212</v>
      </c>
      <c r="C179" s="3" t="s">
        <v>18</v>
      </c>
      <c r="D179" s="3" t="s">
        <v>19</v>
      </c>
      <c r="E179" s="3" t="s">
        <v>20</v>
      </c>
      <c r="F179" s="3" t="s">
        <v>31</v>
      </c>
      <c r="G179" s="3" t="s">
        <v>44</v>
      </c>
      <c r="H179" s="3">
        <v>22.17</v>
      </c>
      <c r="I179" s="3">
        <v>8</v>
      </c>
      <c r="J179" s="3">
        <v>8.8680000000000003</v>
      </c>
      <c r="K179" s="3">
        <v>186.22800000000001</v>
      </c>
      <c r="L179" s="3">
        <v>43527</v>
      </c>
      <c r="M179" s="3">
        <v>0.70902777777777781</v>
      </c>
      <c r="N179" s="4" t="s">
        <v>33</v>
      </c>
      <c r="O179" s="3">
        <v>177.36</v>
      </c>
      <c r="P179" s="5">
        <v>4.7619047620000003</v>
      </c>
      <c r="Q179" s="3">
        <v>8.8680000000000003</v>
      </c>
      <c r="R179" s="3">
        <v>9.6</v>
      </c>
    </row>
    <row r="180" spans="2:18" x14ac:dyDescent="0.25">
      <c r="B180" s="3" t="s">
        <v>213</v>
      </c>
      <c r="C180" s="3" t="s">
        <v>25</v>
      </c>
      <c r="D180" s="3" t="s">
        <v>26</v>
      </c>
      <c r="E180" s="3" t="s">
        <v>27</v>
      </c>
      <c r="F180" s="3" t="s">
        <v>21</v>
      </c>
      <c r="G180" s="3" t="s">
        <v>46</v>
      </c>
      <c r="H180" s="3">
        <v>22.51</v>
      </c>
      <c r="I180" s="3">
        <v>7</v>
      </c>
      <c r="J180" s="3">
        <v>7.8784999999999998</v>
      </c>
      <c r="K180" s="3">
        <v>165.4485</v>
      </c>
      <c r="L180" s="3">
        <v>43509</v>
      </c>
      <c r="M180" s="3">
        <v>0.4513888888888889</v>
      </c>
      <c r="N180" s="4" t="s">
        <v>33</v>
      </c>
      <c r="O180" s="3">
        <v>157.57</v>
      </c>
      <c r="P180" s="5">
        <v>4.7619047620000003</v>
      </c>
      <c r="Q180" s="3">
        <v>7.8784999999999998</v>
      </c>
      <c r="R180" s="3">
        <v>4.8</v>
      </c>
    </row>
    <row r="181" spans="2:18" x14ac:dyDescent="0.25">
      <c r="B181" s="3" t="s">
        <v>214</v>
      </c>
      <c r="C181" s="3" t="s">
        <v>18</v>
      </c>
      <c r="D181" s="3" t="s">
        <v>19</v>
      </c>
      <c r="E181" s="3" t="s">
        <v>27</v>
      </c>
      <c r="F181" s="3" t="s">
        <v>31</v>
      </c>
      <c r="G181" s="3" t="s">
        <v>44</v>
      </c>
      <c r="H181" s="3">
        <v>73.88</v>
      </c>
      <c r="I181" s="3">
        <v>6</v>
      </c>
      <c r="J181" s="3">
        <v>22.164000000000001</v>
      </c>
      <c r="K181" s="3">
        <v>465.44400000000002</v>
      </c>
      <c r="L181" s="3">
        <v>43547</v>
      </c>
      <c r="M181" s="3">
        <v>0.80277777777777781</v>
      </c>
      <c r="N181" s="4" t="s">
        <v>23</v>
      </c>
      <c r="O181" s="3">
        <v>443.28</v>
      </c>
      <c r="P181" s="5">
        <v>4.7619047620000003</v>
      </c>
      <c r="Q181" s="3">
        <v>22.164000000000001</v>
      </c>
      <c r="R181" s="3">
        <v>4.4000000000000004</v>
      </c>
    </row>
    <row r="182" spans="2:18" x14ac:dyDescent="0.25">
      <c r="B182" s="3" t="s">
        <v>215</v>
      </c>
      <c r="C182" s="3" t="s">
        <v>25</v>
      </c>
      <c r="D182" s="3" t="s">
        <v>26</v>
      </c>
      <c r="E182" s="3" t="s">
        <v>20</v>
      </c>
      <c r="F182" s="3" t="s">
        <v>31</v>
      </c>
      <c r="G182" s="3" t="s">
        <v>22</v>
      </c>
      <c r="H182" s="3">
        <v>86.8</v>
      </c>
      <c r="I182" s="3">
        <v>3</v>
      </c>
      <c r="J182" s="3">
        <v>13.02</v>
      </c>
      <c r="K182" s="3">
        <v>273.42</v>
      </c>
      <c r="L182" s="3">
        <v>43493</v>
      </c>
      <c r="M182" s="3">
        <v>0.69930555555555551</v>
      </c>
      <c r="N182" s="4" t="s">
        <v>23</v>
      </c>
      <c r="O182" s="3">
        <v>260.39999999999998</v>
      </c>
      <c r="P182" s="5">
        <v>4.7619047620000003</v>
      </c>
      <c r="Q182" s="3">
        <v>13.02</v>
      </c>
      <c r="R182" s="3">
        <v>9.9</v>
      </c>
    </row>
    <row r="183" spans="2:18" x14ac:dyDescent="0.25">
      <c r="B183" s="3" t="s">
        <v>216</v>
      </c>
      <c r="C183" s="3" t="s">
        <v>25</v>
      </c>
      <c r="D183" s="3" t="s">
        <v>26</v>
      </c>
      <c r="E183" s="3" t="s">
        <v>27</v>
      </c>
      <c r="F183" s="3" t="s">
        <v>31</v>
      </c>
      <c r="G183" s="3" t="s">
        <v>46</v>
      </c>
      <c r="H183" s="3">
        <v>64.260000000000005</v>
      </c>
      <c r="I183" s="3">
        <v>7</v>
      </c>
      <c r="J183" s="3">
        <v>22.491</v>
      </c>
      <c r="K183" s="3">
        <v>472.31099999999998</v>
      </c>
      <c r="L183" s="3">
        <v>43505</v>
      </c>
      <c r="M183" s="3">
        <v>0.41666666666666669</v>
      </c>
      <c r="N183" s="4" t="s">
        <v>29</v>
      </c>
      <c r="O183" s="3">
        <v>449.82</v>
      </c>
      <c r="P183" s="5">
        <v>4.7619047620000003</v>
      </c>
      <c r="Q183" s="3">
        <v>22.491</v>
      </c>
      <c r="R183" s="3">
        <v>5.7</v>
      </c>
    </row>
    <row r="184" spans="2:18" x14ac:dyDescent="0.25">
      <c r="B184" s="3" t="s">
        <v>217</v>
      </c>
      <c r="C184" s="3" t="s">
        <v>25</v>
      </c>
      <c r="D184" s="3" t="s">
        <v>26</v>
      </c>
      <c r="E184" s="3" t="s">
        <v>20</v>
      </c>
      <c r="F184" s="3" t="s">
        <v>31</v>
      </c>
      <c r="G184" s="3" t="s">
        <v>44</v>
      </c>
      <c r="H184" s="3">
        <v>38.47</v>
      </c>
      <c r="I184" s="3">
        <v>8</v>
      </c>
      <c r="J184" s="3">
        <v>15.388</v>
      </c>
      <c r="K184" s="3">
        <v>323.14800000000002</v>
      </c>
      <c r="L184" s="3">
        <v>43488</v>
      </c>
      <c r="M184" s="3">
        <v>0.49375000000000002</v>
      </c>
      <c r="N184" s="4" t="s">
        <v>29</v>
      </c>
      <c r="O184" s="3">
        <v>307.76</v>
      </c>
      <c r="P184" s="5">
        <v>4.7619047620000003</v>
      </c>
      <c r="Q184" s="3">
        <v>15.388</v>
      </c>
      <c r="R184" s="3">
        <v>7.7</v>
      </c>
    </row>
    <row r="185" spans="2:18" x14ac:dyDescent="0.25">
      <c r="B185" s="3" t="s">
        <v>218</v>
      </c>
      <c r="C185" s="3" t="s">
        <v>18</v>
      </c>
      <c r="D185" s="3" t="s">
        <v>19</v>
      </c>
      <c r="E185" s="3" t="s">
        <v>20</v>
      </c>
      <c r="F185" s="3" t="s">
        <v>31</v>
      </c>
      <c r="G185" s="3" t="s">
        <v>36</v>
      </c>
      <c r="H185" s="3">
        <v>15.5</v>
      </c>
      <c r="I185" s="3">
        <v>10</v>
      </c>
      <c r="J185" s="3">
        <v>7.75</v>
      </c>
      <c r="K185" s="3">
        <v>162.75</v>
      </c>
      <c r="L185" s="3">
        <v>43547</v>
      </c>
      <c r="M185" s="3">
        <v>0.4548611111111111</v>
      </c>
      <c r="N185" s="4" t="s">
        <v>23</v>
      </c>
      <c r="O185" s="3">
        <v>155</v>
      </c>
      <c r="P185" s="5">
        <v>4.7619047620000003</v>
      </c>
      <c r="Q185" s="3">
        <v>7.75</v>
      </c>
      <c r="R185" s="3">
        <v>8</v>
      </c>
    </row>
    <row r="186" spans="2:18" x14ac:dyDescent="0.25">
      <c r="B186" s="3" t="s">
        <v>219</v>
      </c>
      <c r="C186" s="3" t="s">
        <v>25</v>
      </c>
      <c r="D186" s="3" t="s">
        <v>26</v>
      </c>
      <c r="E186" s="3" t="s">
        <v>27</v>
      </c>
      <c r="F186" s="3" t="s">
        <v>31</v>
      </c>
      <c r="G186" s="3" t="s">
        <v>22</v>
      </c>
      <c r="H186" s="3">
        <v>34.31</v>
      </c>
      <c r="I186" s="3">
        <v>8</v>
      </c>
      <c r="J186" s="3">
        <v>13.724</v>
      </c>
      <c r="K186" s="3">
        <v>288.20400000000001</v>
      </c>
      <c r="L186" s="3">
        <v>43490</v>
      </c>
      <c r="M186" s="3">
        <v>0.625</v>
      </c>
      <c r="N186" s="4" t="s">
        <v>23</v>
      </c>
      <c r="O186" s="3">
        <v>274.48</v>
      </c>
      <c r="P186" s="5">
        <v>4.7619047620000003</v>
      </c>
      <c r="Q186" s="3">
        <v>13.724</v>
      </c>
      <c r="R186" s="3">
        <v>5.7</v>
      </c>
    </row>
    <row r="187" spans="2:18" x14ac:dyDescent="0.25">
      <c r="B187" s="3" t="s">
        <v>220</v>
      </c>
      <c r="C187" s="3" t="s">
        <v>18</v>
      </c>
      <c r="D187" s="3" t="s">
        <v>19</v>
      </c>
      <c r="E187" s="3" t="s">
        <v>27</v>
      </c>
      <c r="F187" s="3" t="s">
        <v>21</v>
      </c>
      <c r="G187" s="3" t="s">
        <v>36</v>
      </c>
      <c r="H187" s="3">
        <v>12.34</v>
      </c>
      <c r="I187" s="3">
        <v>7</v>
      </c>
      <c r="J187" s="3">
        <v>4.319</v>
      </c>
      <c r="K187" s="3">
        <v>90.698999999999998</v>
      </c>
      <c r="L187" s="3">
        <v>43528</v>
      </c>
      <c r="M187" s="3">
        <v>0.47152777777777777</v>
      </c>
      <c r="N187" s="4" t="s">
        <v>33</v>
      </c>
      <c r="O187" s="3">
        <v>86.38</v>
      </c>
      <c r="P187" s="5">
        <v>4.7619047620000003</v>
      </c>
      <c r="Q187" s="3">
        <v>4.319</v>
      </c>
      <c r="R187" s="3">
        <v>6.7</v>
      </c>
    </row>
    <row r="188" spans="2:18" x14ac:dyDescent="0.25">
      <c r="B188" s="3" t="s">
        <v>221</v>
      </c>
      <c r="C188" s="3" t="s">
        <v>42</v>
      </c>
      <c r="D188" s="3" t="s">
        <v>43</v>
      </c>
      <c r="E188" s="3" t="s">
        <v>20</v>
      </c>
      <c r="F188" s="3" t="s">
        <v>31</v>
      </c>
      <c r="G188" s="3" t="s">
        <v>44</v>
      </c>
      <c r="H188" s="3">
        <v>18.079999999999998</v>
      </c>
      <c r="I188" s="3">
        <v>3</v>
      </c>
      <c r="J188" s="3">
        <v>2.7120000000000002</v>
      </c>
      <c r="K188" s="3">
        <v>56.951999999999998</v>
      </c>
      <c r="L188" s="3">
        <v>43529</v>
      </c>
      <c r="M188" s="3">
        <v>0.82361111111111107</v>
      </c>
      <c r="N188" s="4" t="s">
        <v>23</v>
      </c>
      <c r="O188" s="3">
        <v>54.24</v>
      </c>
      <c r="P188" s="5">
        <v>4.7619047620000003</v>
      </c>
      <c r="Q188" s="3">
        <v>2.7120000000000002</v>
      </c>
      <c r="R188" s="3">
        <v>8</v>
      </c>
    </row>
    <row r="189" spans="2:18" x14ac:dyDescent="0.25">
      <c r="B189" s="3" t="s">
        <v>222</v>
      </c>
      <c r="C189" s="3" t="s">
        <v>42</v>
      </c>
      <c r="D189" s="3" t="s">
        <v>43</v>
      </c>
      <c r="E189" s="3" t="s">
        <v>20</v>
      </c>
      <c r="F189" s="3" t="s">
        <v>21</v>
      </c>
      <c r="G189" s="3" t="s">
        <v>32</v>
      </c>
      <c r="H189" s="3">
        <v>94.49</v>
      </c>
      <c r="I189" s="3">
        <v>8</v>
      </c>
      <c r="J189" s="3">
        <v>37.795999999999999</v>
      </c>
      <c r="K189" s="3">
        <v>793.71600000000001</v>
      </c>
      <c r="L189" s="3">
        <v>43527</v>
      </c>
      <c r="M189" s="3">
        <v>0.79166666666666663</v>
      </c>
      <c r="N189" s="4" t="s">
        <v>23</v>
      </c>
      <c r="O189" s="3">
        <v>755.92</v>
      </c>
      <c r="P189" s="5">
        <v>4.7619047620000003</v>
      </c>
      <c r="Q189" s="3">
        <v>37.795999999999999</v>
      </c>
      <c r="R189" s="3">
        <v>7.5</v>
      </c>
    </row>
    <row r="190" spans="2:18" x14ac:dyDescent="0.25">
      <c r="B190" s="3" t="s">
        <v>223</v>
      </c>
      <c r="C190" s="3" t="s">
        <v>42</v>
      </c>
      <c r="D190" s="3" t="s">
        <v>43</v>
      </c>
      <c r="E190" s="3" t="s">
        <v>20</v>
      </c>
      <c r="F190" s="3" t="s">
        <v>31</v>
      </c>
      <c r="G190" s="3" t="s">
        <v>32</v>
      </c>
      <c r="H190" s="3">
        <v>46.47</v>
      </c>
      <c r="I190" s="3">
        <v>4</v>
      </c>
      <c r="J190" s="3">
        <v>9.2940000000000005</v>
      </c>
      <c r="K190" s="3">
        <v>195.17400000000001</v>
      </c>
      <c r="L190" s="3">
        <v>43504</v>
      </c>
      <c r="M190" s="3">
        <v>0.45347222222222222</v>
      </c>
      <c r="N190" s="4" t="s">
        <v>29</v>
      </c>
      <c r="O190" s="3">
        <v>185.88</v>
      </c>
      <c r="P190" s="5">
        <v>4.7619047620000003</v>
      </c>
      <c r="Q190" s="3">
        <v>9.2940000000000005</v>
      </c>
      <c r="R190" s="3">
        <v>7</v>
      </c>
    </row>
    <row r="191" spans="2:18" x14ac:dyDescent="0.25">
      <c r="B191" s="3" t="s">
        <v>224</v>
      </c>
      <c r="C191" s="3" t="s">
        <v>18</v>
      </c>
      <c r="D191" s="3" t="s">
        <v>19</v>
      </c>
      <c r="E191" s="3" t="s">
        <v>27</v>
      </c>
      <c r="F191" s="3" t="s">
        <v>31</v>
      </c>
      <c r="G191" s="3" t="s">
        <v>32</v>
      </c>
      <c r="H191" s="3">
        <v>74.069999999999993</v>
      </c>
      <c r="I191" s="3">
        <v>1</v>
      </c>
      <c r="J191" s="3">
        <v>3.7035</v>
      </c>
      <c r="K191" s="3">
        <v>77.773499999999999</v>
      </c>
      <c r="L191" s="3">
        <v>43506</v>
      </c>
      <c r="M191" s="3">
        <v>0.53472222222222221</v>
      </c>
      <c r="N191" s="4" t="s">
        <v>23</v>
      </c>
      <c r="O191" s="3">
        <v>74.069999999999993</v>
      </c>
      <c r="P191" s="5">
        <v>4.7619047620000003</v>
      </c>
      <c r="Q191" s="3">
        <v>3.7035</v>
      </c>
      <c r="R191" s="3">
        <v>9.9</v>
      </c>
    </row>
    <row r="192" spans="2:18" x14ac:dyDescent="0.25">
      <c r="B192" s="3" t="s">
        <v>225</v>
      </c>
      <c r="C192" s="3" t="s">
        <v>25</v>
      </c>
      <c r="D192" s="3" t="s">
        <v>26</v>
      </c>
      <c r="E192" s="3" t="s">
        <v>27</v>
      </c>
      <c r="F192" s="3" t="s">
        <v>21</v>
      </c>
      <c r="G192" s="3" t="s">
        <v>32</v>
      </c>
      <c r="H192" s="3">
        <v>69.81</v>
      </c>
      <c r="I192" s="3">
        <v>4</v>
      </c>
      <c r="J192" s="3">
        <v>13.962</v>
      </c>
      <c r="K192" s="3">
        <v>293.202</v>
      </c>
      <c r="L192" s="3">
        <v>43493</v>
      </c>
      <c r="M192" s="3">
        <v>0.86805555555555558</v>
      </c>
      <c r="N192" s="4" t="s">
        <v>33</v>
      </c>
      <c r="O192" s="3">
        <v>279.24</v>
      </c>
      <c r="P192" s="5">
        <v>4.7619047620000003</v>
      </c>
      <c r="Q192" s="3">
        <v>13.962</v>
      </c>
      <c r="R192" s="3">
        <v>5.9</v>
      </c>
    </row>
    <row r="193" spans="2:18" x14ac:dyDescent="0.25">
      <c r="B193" s="3" t="s">
        <v>226</v>
      </c>
      <c r="C193" s="3" t="s">
        <v>42</v>
      </c>
      <c r="D193" s="3" t="s">
        <v>43</v>
      </c>
      <c r="E193" s="3" t="s">
        <v>27</v>
      </c>
      <c r="F193" s="3" t="s">
        <v>21</v>
      </c>
      <c r="G193" s="3" t="s">
        <v>32</v>
      </c>
      <c r="H193" s="3">
        <v>77.040000000000006</v>
      </c>
      <c r="I193" s="3">
        <v>3</v>
      </c>
      <c r="J193" s="3">
        <v>11.555999999999999</v>
      </c>
      <c r="K193" s="3">
        <v>242.67599999999999</v>
      </c>
      <c r="L193" s="3">
        <v>43507</v>
      </c>
      <c r="M193" s="3">
        <v>0.44374999999999998</v>
      </c>
      <c r="N193" s="4" t="s">
        <v>33</v>
      </c>
      <c r="O193" s="3">
        <v>231.12</v>
      </c>
      <c r="P193" s="5">
        <v>4.7619047620000003</v>
      </c>
      <c r="Q193" s="3">
        <v>11.555999999999999</v>
      </c>
      <c r="R193" s="3">
        <v>7.2</v>
      </c>
    </row>
    <row r="194" spans="2:18" x14ac:dyDescent="0.25">
      <c r="B194" s="3" t="s">
        <v>227</v>
      </c>
      <c r="C194" s="3" t="s">
        <v>42</v>
      </c>
      <c r="D194" s="3" t="s">
        <v>43</v>
      </c>
      <c r="E194" s="3" t="s">
        <v>27</v>
      </c>
      <c r="F194" s="3" t="s">
        <v>21</v>
      </c>
      <c r="G194" s="3" t="s">
        <v>46</v>
      </c>
      <c r="H194" s="3">
        <v>73.52</v>
      </c>
      <c r="I194" s="3">
        <v>2</v>
      </c>
      <c r="J194" s="3">
        <v>7.3520000000000003</v>
      </c>
      <c r="K194" s="3">
        <v>154.392</v>
      </c>
      <c r="L194" s="3">
        <v>43480</v>
      </c>
      <c r="M194" s="3">
        <v>0.57013888888888886</v>
      </c>
      <c r="N194" s="4" t="s">
        <v>23</v>
      </c>
      <c r="O194" s="3">
        <v>147.04</v>
      </c>
      <c r="P194" s="5">
        <v>4.7619047620000003</v>
      </c>
      <c r="Q194" s="3">
        <v>7.3520000000000003</v>
      </c>
      <c r="R194" s="3">
        <v>4.5999999999999996</v>
      </c>
    </row>
    <row r="195" spans="2:18" x14ac:dyDescent="0.25">
      <c r="B195" s="3" t="s">
        <v>228</v>
      </c>
      <c r="C195" s="3" t="s">
        <v>25</v>
      </c>
      <c r="D195" s="3" t="s">
        <v>26</v>
      </c>
      <c r="E195" s="3" t="s">
        <v>27</v>
      </c>
      <c r="F195" s="3" t="s">
        <v>21</v>
      </c>
      <c r="G195" s="3" t="s">
        <v>44</v>
      </c>
      <c r="H195" s="3">
        <v>87.8</v>
      </c>
      <c r="I195" s="3">
        <v>9</v>
      </c>
      <c r="J195" s="3">
        <v>39.51</v>
      </c>
      <c r="K195" s="3">
        <v>829.71</v>
      </c>
      <c r="L195" s="3">
        <v>43540</v>
      </c>
      <c r="M195" s="3">
        <v>0.79722222222222228</v>
      </c>
      <c r="N195" s="4" t="s">
        <v>29</v>
      </c>
      <c r="O195" s="3">
        <v>790.2</v>
      </c>
      <c r="P195" s="5">
        <v>4.7619047620000003</v>
      </c>
      <c r="Q195" s="3">
        <v>39.51</v>
      </c>
      <c r="R195" s="3">
        <v>9.1999999999999993</v>
      </c>
    </row>
    <row r="196" spans="2:18" x14ac:dyDescent="0.25">
      <c r="B196" s="3" t="s">
        <v>229</v>
      </c>
      <c r="C196" s="3" t="s">
        <v>42</v>
      </c>
      <c r="D196" s="3" t="s">
        <v>43</v>
      </c>
      <c r="E196" s="3" t="s">
        <v>27</v>
      </c>
      <c r="F196" s="3" t="s">
        <v>31</v>
      </c>
      <c r="G196" s="3" t="s">
        <v>32</v>
      </c>
      <c r="H196" s="3">
        <v>25.55</v>
      </c>
      <c r="I196" s="3">
        <v>4</v>
      </c>
      <c r="J196" s="3">
        <v>5.1100000000000003</v>
      </c>
      <c r="K196" s="3">
        <v>107.31</v>
      </c>
      <c r="L196" s="3">
        <v>43491</v>
      </c>
      <c r="M196" s="3">
        <v>0.84930555555555554</v>
      </c>
      <c r="N196" s="4" t="s">
        <v>23</v>
      </c>
      <c r="O196" s="3">
        <v>102.2</v>
      </c>
      <c r="P196" s="5">
        <v>4.7619047620000003</v>
      </c>
      <c r="Q196" s="3">
        <v>5.1100000000000003</v>
      </c>
      <c r="R196" s="3">
        <v>5.7</v>
      </c>
    </row>
    <row r="197" spans="2:18" x14ac:dyDescent="0.25">
      <c r="B197" s="3" t="s">
        <v>230</v>
      </c>
      <c r="C197" s="3" t="s">
        <v>18</v>
      </c>
      <c r="D197" s="3" t="s">
        <v>19</v>
      </c>
      <c r="E197" s="3" t="s">
        <v>27</v>
      </c>
      <c r="F197" s="3" t="s">
        <v>31</v>
      </c>
      <c r="G197" s="3" t="s">
        <v>28</v>
      </c>
      <c r="H197" s="3">
        <v>32.71</v>
      </c>
      <c r="I197" s="3">
        <v>5</v>
      </c>
      <c r="J197" s="3">
        <v>8.1775000000000002</v>
      </c>
      <c r="K197" s="3">
        <v>171.72749999999999</v>
      </c>
      <c r="L197" s="3">
        <v>43543</v>
      </c>
      <c r="M197" s="3">
        <v>0.47916666666666669</v>
      </c>
      <c r="N197" s="4" t="s">
        <v>33</v>
      </c>
      <c r="O197" s="3">
        <v>163.55000000000001</v>
      </c>
      <c r="P197" s="5">
        <v>4.7619047620000003</v>
      </c>
      <c r="Q197" s="3">
        <v>8.1775000000000002</v>
      </c>
      <c r="R197" s="3">
        <v>9.9</v>
      </c>
    </row>
    <row r="198" spans="2:18" x14ac:dyDescent="0.25">
      <c r="B198" s="3" t="s">
        <v>231</v>
      </c>
      <c r="C198" s="3" t="s">
        <v>25</v>
      </c>
      <c r="D198" s="3" t="s">
        <v>26</v>
      </c>
      <c r="E198" s="3" t="s">
        <v>20</v>
      </c>
      <c r="F198" s="3" t="s">
        <v>21</v>
      </c>
      <c r="G198" s="3" t="s">
        <v>46</v>
      </c>
      <c r="H198" s="3">
        <v>74.290000000000006</v>
      </c>
      <c r="I198" s="3">
        <v>1</v>
      </c>
      <c r="J198" s="3">
        <v>3.7145000000000001</v>
      </c>
      <c r="K198" s="3">
        <v>78.004499999999993</v>
      </c>
      <c r="L198" s="3">
        <v>43478</v>
      </c>
      <c r="M198" s="3">
        <v>0.8125</v>
      </c>
      <c r="N198" s="4" t="s">
        <v>29</v>
      </c>
      <c r="O198" s="3">
        <v>74.290000000000006</v>
      </c>
      <c r="P198" s="5">
        <v>4.7619047620000003</v>
      </c>
      <c r="Q198" s="3">
        <v>3.7145000000000001</v>
      </c>
      <c r="R198" s="3">
        <v>5</v>
      </c>
    </row>
    <row r="199" spans="2:18" x14ac:dyDescent="0.25">
      <c r="B199" s="3" t="s">
        <v>232</v>
      </c>
      <c r="C199" s="3" t="s">
        <v>25</v>
      </c>
      <c r="D199" s="3" t="s">
        <v>26</v>
      </c>
      <c r="E199" s="3" t="s">
        <v>20</v>
      </c>
      <c r="F199" s="3" t="s">
        <v>31</v>
      </c>
      <c r="G199" s="3" t="s">
        <v>22</v>
      </c>
      <c r="H199" s="3">
        <v>43.7</v>
      </c>
      <c r="I199" s="3">
        <v>2</v>
      </c>
      <c r="J199" s="3">
        <v>4.37</v>
      </c>
      <c r="K199" s="3">
        <v>91.77</v>
      </c>
      <c r="L199" s="3">
        <v>43550</v>
      </c>
      <c r="M199" s="3">
        <v>0.75208333333333333</v>
      </c>
      <c r="N199" s="4" t="s">
        <v>29</v>
      </c>
      <c r="O199" s="3">
        <v>87.4</v>
      </c>
      <c r="P199" s="5">
        <v>4.7619047620000003</v>
      </c>
      <c r="Q199" s="3">
        <v>4.37</v>
      </c>
      <c r="R199" s="3">
        <v>4.9000000000000004</v>
      </c>
    </row>
    <row r="200" spans="2:18" x14ac:dyDescent="0.25">
      <c r="B200" s="3" t="s">
        <v>233</v>
      </c>
      <c r="C200" s="3" t="s">
        <v>18</v>
      </c>
      <c r="D200" s="3" t="s">
        <v>19</v>
      </c>
      <c r="E200" s="3" t="s">
        <v>27</v>
      </c>
      <c r="F200" s="3" t="s">
        <v>21</v>
      </c>
      <c r="G200" s="3" t="s">
        <v>32</v>
      </c>
      <c r="H200" s="3">
        <v>25.29</v>
      </c>
      <c r="I200" s="3">
        <v>1</v>
      </c>
      <c r="J200" s="3">
        <v>1.2645</v>
      </c>
      <c r="K200" s="3">
        <v>26.554500000000001</v>
      </c>
      <c r="L200" s="3">
        <v>43547</v>
      </c>
      <c r="M200" s="3">
        <v>0.42569444444444443</v>
      </c>
      <c r="N200" s="4" t="s">
        <v>23</v>
      </c>
      <c r="O200" s="3">
        <v>25.29</v>
      </c>
      <c r="P200" s="5">
        <v>4.7619047620000003</v>
      </c>
      <c r="Q200" s="3">
        <v>1.2645</v>
      </c>
      <c r="R200" s="3">
        <v>6.1</v>
      </c>
    </row>
    <row r="201" spans="2:18" x14ac:dyDescent="0.25">
      <c r="B201" s="3" t="s">
        <v>234</v>
      </c>
      <c r="C201" s="3" t="s">
        <v>25</v>
      </c>
      <c r="D201" s="3" t="s">
        <v>26</v>
      </c>
      <c r="E201" s="3" t="s">
        <v>27</v>
      </c>
      <c r="F201" s="3" t="s">
        <v>31</v>
      </c>
      <c r="G201" s="3" t="s">
        <v>22</v>
      </c>
      <c r="H201" s="3">
        <v>41.5</v>
      </c>
      <c r="I201" s="3">
        <v>4</v>
      </c>
      <c r="J201" s="3">
        <v>8.3000000000000007</v>
      </c>
      <c r="K201" s="3">
        <v>174.3</v>
      </c>
      <c r="L201" s="3">
        <v>43536</v>
      </c>
      <c r="M201" s="3">
        <v>0.83194444444444449</v>
      </c>
      <c r="N201" s="4" t="s">
        <v>33</v>
      </c>
      <c r="O201" s="3">
        <v>166</v>
      </c>
      <c r="P201" s="5">
        <v>4.7619047620000003</v>
      </c>
      <c r="Q201" s="3">
        <v>8.3000000000000007</v>
      </c>
      <c r="R201" s="3">
        <v>8.1999999999999993</v>
      </c>
    </row>
    <row r="202" spans="2:18" x14ac:dyDescent="0.25">
      <c r="B202" s="3" t="s">
        <v>235</v>
      </c>
      <c r="C202" s="3" t="s">
        <v>25</v>
      </c>
      <c r="D202" s="3" t="s">
        <v>26</v>
      </c>
      <c r="E202" s="3" t="s">
        <v>20</v>
      </c>
      <c r="F202" s="3" t="s">
        <v>21</v>
      </c>
      <c r="G202" s="3" t="s">
        <v>44</v>
      </c>
      <c r="H202" s="3">
        <v>71.39</v>
      </c>
      <c r="I202" s="3">
        <v>5</v>
      </c>
      <c r="J202" s="3">
        <v>17.8475</v>
      </c>
      <c r="K202" s="3">
        <v>374.79750000000001</v>
      </c>
      <c r="L202" s="3">
        <v>43513</v>
      </c>
      <c r="M202" s="3">
        <v>0.83125000000000004</v>
      </c>
      <c r="N202" s="4" t="s">
        <v>33</v>
      </c>
      <c r="O202" s="3">
        <v>356.95</v>
      </c>
      <c r="P202" s="5">
        <v>4.7619047620000003</v>
      </c>
      <c r="Q202" s="3">
        <v>17.8475</v>
      </c>
      <c r="R202" s="3">
        <v>5.5</v>
      </c>
    </row>
    <row r="203" spans="2:18" x14ac:dyDescent="0.25">
      <c r="B203" s="3" t="s">
        <v>236</v>
      </c>
      <c r="C203" s="3" t="s">
        <v>25</v>
      </c>
      <c r="D203" s="3" t="s">
        <v>26</v>
      </c>
      <c r="E203" s="3" t="s">
        <v>20</v>
      </c>
      <c r="F203" s="3" t="s">
        <v>21</v>
      </c>
      <c r="G203" s="3" t="s">
        <v>36</v>
      </c>
      <c r="H203" s="3">
        <v>19.149999999999999</v>
      </c>
      <c r="I203" s="3">
        <v>6</v>
      </c>
      <c r="J203" s="3">
        <v>5.7450000000000001</v>
      </c>
      <c r="K203" s="3">
        <v>120.645</v>
      </c>
      <c r="L203" s="3">
        <v>43494</v>
      </c>
      <c r="M203" s="3">
        <v>0.41736111111111113</v>
      </c>
      <c r="N203" s="4" t="s">
        <v>33</v>
      </c>
      <c r="O203" s="3">
        <v>114.9</v>
      </c>
      <c r="P203" s="5">
        <v>4.7619047620000003</v>
      </c>
      <c r="Q203" s="3">
        <v>5.7450000000000001</v>
      </c>
      <c r="R203" s="3">
        <v>6.8</v>
      </c>
    </row>
    <row r="204" spans="2:18" x14ac:dyDescent="0.25">
      <c r="B204" s="3" t="s">
        <v>237</v>
      </c>
      <c r="C204" s="3" t="s">
        <v>42</v>
      </c>
      <c r="D204" s="3" t="s">
        <v>43</v>
      </c>
      <c r="E204" s="3" t="s">
        <v>20</v>
      </c>
      <c r="F204" s="3" t="s">
        <v>21</v>
      </c>
      <c r="G204" s="3" t="s">
        <v>28</v>
      </c>
      <c r="H204" s="3">
        <v>57.49</v>
      </c>
      <c r="I204" s="3">
        <v>4</v>
      </c>
      <c r="J204" s="3">
        <v>11.497999999999999</v>
      </c>
      <c r="K204" s="3">
        <v>241.458</v>
      </c>
      <c r="L204" s="3">
        <v>43539</v>
      </c>
      <c r="M204" s="3">
        <v>0.49791666666666667</v>
      </c>
      <c r="N204" s="4" t="s">
        <v>29</v>
      </c>
      <c r="O204" s="3">
        <v>229.96</v>
      </c>
      <c r="P204" s="5">
        <v>4.7619047620000003</v>
      </c>
      <c r="Q204" s="3">
        <v>11.497999999999999</v>
      </c>
      <c r="R204" s="3">
        <v>6.6</v>
      </c>
    </row>
    <row r="205" spans="2:18" x14ac:dyDescent="0.25">
      <c r="B205" s="3" t="s">
        <v>238</v>
      </c>
      <c r="C205" s="3" t="s">
        <v>25</v>
      </c>
      <c r="D205" s="3" t="s">
        <v>26</v>
      </c>
      <c r="E205" s="3" t="s">
        <v>27</v>
      </c>
      <c r="F205" s="3" t="s">
        <v>31</v>
      </c>
      <c r="G205" s="3" t="s">
        <v>28</v>
      </c>
      <c r="H205" s="3">
        <v>61.41</v>
      </c>
      <c r="I205" s="3">
        <v>7</v>
      </c>
      <c r="J205" s="3">
        <v>21.493500000000001</v>
      </c>
      <c r="K205" s="3">
        <v>451.36349999999999</v>
      </c>
      <c r="L205" s="3">
        <v>43479</v>
      </c>
      <c r="M205" s="3">
        <v>0.41805555555555557</v>
      </c>
      <c r="N205" s="4" t="s">
        <v>29</v>
      </c>
      <c r="O205" s="3">
        <v>429.87</v>
      </c>
      <c r="P205" s="5">
        <v>4.7619047620000003</v>
      </c>
      <c r="Q205" s="3">
        <v>21.493500000000001</v>
      </c>
      <c r="R205" s="3">
        <v>9.8000000000000007</v>
      </c>
    </row>
    <row r="206" spans="2:18" x14ac:dyDescent="0.25">
      <c r="B206" s="3" t="s">
        <v>239</v>
      </c>
      <c r="C206" s="3" t="s">
        <v>42</v>
      </c>
      <c r="D206" s="3" t="s">
        <v>43</v>
      </c>
      <c r="E206" s="3" t="s">
        <v>20</v>
      </c>
      <c r="F206" s="3" t="s">
        <v>31</v>
      </c>
      <c r="G206" s="3" t="s">
        <v>22</v>
      </c>
      <c r="H206" s="3">
        <v>25.9</v>
      </c>
      <c r="I206" s="3">
        <v>10</v>
      </c>
      <c r="J206" s="3">
        <v>12.95</v>
      </c>
      <c r="K206" s="3">
        <v>271.95</v>
      </c>
      <c r="L206" s="3">
        <v>43502</v>
      </c>
      <c r="M206" s="3">
        <v>0.61875000000000002</v>
      </c>
      <c r="N206" s="4" t="s">
        <v>23</v>
      </c>
      <c r="O206" s="3">
        <v>259</v>
      </c>
      <c r="P206" s="5">
        <v>4.7619047620000003</v>
      </c>
      <c r="Q206" s="3">
        <v>12.95</v>
      </c>
      <c r="R206" s="3">
        <v>8.6999999999999993</v>
      </c>
    </row>
    <row r="207" spans="2:18" x14ac:dyDescent="0.25">
      <c r="B207" s="3" t="s">
        <v>240</v>
      </c>
      <c r="C207" s="3" t="s">
        <v>42</v>
      </c>
      <c r="D207" s="3" t="s">
        <v>43</v>
      </c>
      <c r="E207" s="3" t="s">
        <v>20</v>
      </c>
      <c r="F207" s="3" t="s">
        <v>31</v>
      </c>
      <c r="G207" s="3" t="s">
        <v>32</v>
      </c>
      <c r="H207" s="3">
        <v>17.77</v>
      </c>
      <c r="I207" s="3">
        <v>5</v>
      </c>
      <c r="J207" s="3">
        <v>4.4424999999999999</v>
      </c>
      <c r="K207" s="3">
        <v>93.292500000000004</v>
      </c>
      <c r="L207" s="3">
        <v>43511</v>
      </c>
      <c r="M207" s="3">
        <v>0.52916666666666667</v>
      </c>
      <c r="N207" s="4" t="s">
        <v>33</v>
      </c>
      <c r="O207" s="3">
        <v>88.85</v>
      </c>
      <c r="P207" s="5">
        <v>4.7619047620000003</v>
      </c>
      <c r="Q207" s="3">
        <v>4.4424999999999999</v>
      </c>
      <c r="R207" s="3">
        <v>5.4</v>
      </c>
    </row>
    <row r="208" spans="2:18" x14ac:dyDescent="0.25">
      <c r="B208" s="3" t="s">
        <v>241</v>
      </c>
      <c r="C208" s="3" t="s">
        <v>18</v>
      </c>
      <c r="D208" s="3" t="s">
        <v>19</v>
      </c>
      <c r="E208" s="3" t="s">
        <v>27</v>
      </c>
      <c r="F208" s="3" t="s">
        <v>21</v>
      </c>
      <c r="G208" s="3" t="s">
        <v>22</v>
      </c>
      <c r="H208" s="3">
        <v>23.03</v>
      </c>
      <c r="I208" s="3">
        <v>9</v>
      </c>
      <c r="J208" s="3">
        <v>10.3635</v>
      </c>
      <c r="K208" s="3">
        <v>217.6335</v>
      </c>
      <c r="L208" s="3">
        <v>43468</v>
      </c>
      <c r="M208" s="3">
        <v>0.50138888888888888</v>
      </c>
      <c r="N208" s="4" t="s">
        <v>23</v>
      </c>
      <c r="O208" s="3">
        <v>207.27</v>
      </c>
      <c r="P208" s="5">
        <v>4.7619047620000003</v>
      </c>
      <c r="Q208" s="3">
        <v>10.3635</v>
      </c>
      <c r="R208" s="3">
        <v>7.9</v>
      </c>
    </row>
    <row r="209" spans="2:18" x14ac:dyDescent="0.25">
      <c r="B209" s="3" t="s">
        <v>242</v>
      </c>
      <c r="C209" s="3" t="s">
        <v>25</v>
      </c>
      <c r="D209" s="3" t="s">
        <v>26</v>
      </c>
      <c r="E209" s="3" t="s">
        <v>20</v>
      </c>
      <c r="F209" s="3" t="s">
        <v>21</v>
      </c>
      <c r="G209" s="3" t="s">
        <v>28</v>
      </c>
      <c r="H209" s="3">
        <v>66.650000000000006</v>
      </c>
      <c r="I209" s="3">
        <v>9</v>
      </c>
      <c r="J209" s="3">
        <v>29.9925</v>
      </c>
      <c r="K209" s="3">
        <v>629.84249999999997</v>
      </c>
      <c r="L209" s="3">
        <v>43469</v>
      </c>
      <c r="M209" s="3">
        <v>0.7631944444444444</v>
      </c>
      <c r="N209" s="4" t="s">
        <v>33</v>
      </c>
      <c r="O209" s="3">
        <v>599.85</v>
      </c>
      <c r="P209" s="5">
        <v>4.7619047620000003</v>
      </c>
      <c r="Q209" s="3">
        <v>29.9925</v>
      </c>
      <c r="R209" s="3">
        <v>9.6999999999999993</v>
      </c>
    </row>
    <row r="210" spans="2:18" x14ac:dyDescent="0.25">
      <c r="B210" s="3" t="s">
        <v>243</v>
      </c>
      <c r="C210" s="3" t="s">
        <v>25</v>
      </c>
      <c r="D210" s="3" t="s">
        <v>26</v>
      </c>
      <c r="E210" s="3" t="s">
        <v>20</v>
      </c>
      <c r="F210" s="3" t="s">
        <v>21</v>
      </c>
      <c r="G210" s="3" t="s">
        <v>32</v>
      </c>
      <c r="H210" s="3">
        <v>28.53</v>
      </c>
      <c r="I210" s="3">
        <v>10</v>
      </c>
      <c r="J210" s="3">
        <v>14.265000000000001</v>
      </c>
      <c r="K210" s="3">
        <v>299.565</v>
      </c>
      <c r="L210" s="3">
        <v>43542</v>
      </c>
      <c r="M210" s="3">
        <v>0.73472222222222228</v>
      </c>
      <c r="N210" s="4" t="s">
        <v>23</v>
      </c>
      <c r="O210" s="3">
        <v>285.3</v>
      </c>
      <c r="P210" s="5">
        <v>4.7619047620000003</v>
      </c>
      <c r="Q210" s="3">
        <v>14.265000000000001</v>
      </c>
      <c r="R210" s="3">
        <v>7.8</v>
      </c>
    </row>
    <row r="211" spans="2:18" x14ac:dyDescent="0.25">
      <c r="B211" s="3" t="s">
        <v>244</v>
      </c>
      <c r="C211" s="3" t="s">
        <v>42</v>
      </c>
      <c r="D211" s="3" t="s">
        <v>43</v>
      </c>
      <c r="E211" s="3" t="s">
        <v>27</v>
      </c>
      <c r="F211" s="3" t="s">
        <v>21</v>
      </c>
      <c r="G211" s="3" t="s">
        <v>46</v>
      </c>
      <c r="H211" s="3">
        <v>30.37</v>
      </c>
      <c r="I211" s="3">
        <v>3</v>
      </c>
      <c r="J211" s="3">
        <v>4.5555000000000003</v>
      </c>
      <c r="K211" s="3">
        <v>95.665499999999994</v>
      </c>
      <c r="L211" s="3">
        <v>43552</v>
      </c>
      <c r="M211" s="3">
        <v>0.57013888888888886</v>
      </c>
      <c r="N211" s="4" t="s">
        <v>23</v>
      </c>
      <c r="O211" s="3">
        <v>91.11</v>
      </c>
      <c r="P211" s="5">
        <v>4.7619047620000003</v>
      </c>
      <c r="Q211" s="3">
        <v>4.5555000000000003</v>
      </c>
      <c r="R211" s="3">
        <v>5.0999999999999996</v>
      </c>
    </row>
    <row r="212" spans="2:18" x14ac:dyDescent="0.25">
      <c r="B212" s="3" t="s">
        <v>245</v>
      </c>
      <c r="C212" s="3" t="s">
        <v>42</v>
      </c>
      <c r="D212" s="3" t="s">
        <v>43</v>
      </c>
      <c r="E212" s="3" t="s">
        <v>27</v>
      </c>
      <c r="F212" s="3" t="s">
        <v>21</v>
      </c>
      <c r="G212" s="3" t="s">
        <v>28</v>
      </c>
      <c r="H212" s="3">
        <v>99.73</v>
      </c>
      <c r="I212" s="3">
        <v>9</v>
      </c>
      <c r="J212" s="3">
        <v>44.878500000000003</v>
      </c>
      <c r="K212" s="3">
        <v>942.44849999999997</v>
      </c>
      <c r="L212" s="3">
        <v>43526</v>
      </c>
      <c r="M212" s="3">
        <v>0.8208333333333333</v>
      </c>
      <c r="N212" s="4" t="s">
        <v>33</v>
      </c>
      <c r="O212" s="3">
        <v>897.57</v>
      </c>
      <c r="P212" s="5">
        <v>4.7619047620000003</v>
      </c>
      <c r="Q212" s="3">
        <v>44.878500000000003</v>
      </c>
      <c r="R212" s="3">
        <v>6.5</v>
      </c>
    </row>
    <row r="213" spans="2:18" x14ac:dyDescent="0.25">
      <c r="B213" s="3" t="s">
        <v>246</v>
      </c>
      <c r="C213" s="3" t="s">
        <v>18</v>
      </c>
      <c r="D213" s="3" t="s">
        <v>19</v>
      </c>
      <c r="E213" s="3" t="s">
        <v>27</v>
      </c>
      <c r="F213" s="3" t="s">
        <v>31</v>
      </c>
      <c r="G213" s="3" t="s">
        <v>28</v>
      </c>
      <c r="H213" s="3">
        <v>26.23</v>
      </c>
      <c r="I213" s="3">
        <v>9</v>
      </c>
      <c r="J213" s="3">
        <v>11.8035</v>
      </c>
      <c r="K213" s="3">
        <v>247.87350000000001</v>
      </c>
      <c r="L213" s="3">
        <v>43490</v>
      </c>
      <c r="M213" s="3">
        <v>0.85</v>
      </c>
      <c r="N213" s="4" t="s">
        <v>23</v>
      </c>
      <c r="O213" s="3">
        <v>236.07</v>
      </c>
      <c r="P213" s="5">
        <v>4.7619047620000003</v>
      </c>
      <c r="Q213" s="3">
        <v>11.8035</v>
      </c>
      <c r="R213" s="3">
        <v>5.9</v>
      </c>
    </row>
    <row r="214" spans="2:18" x14ac:dyDescent="0.25">
      <c r="B214" s="3" t="s">
        <v>247</v>
      </c>
      <c r="C214" s="3" t="s">
        <v>25</v>
      </c>
      <c r="D214" s="3" t="s">
        <v>26</v>
      </c>
      <c r="E214" s="3" t="s">
        <v>27</v>
      </c>
      <c r="F214" s="3" t="s">
        <v>21</v>
      </c>
      <c r="G214" s="3" t="s">
        <v>44</v>
      </c>
      <c r="H214" s="3">
        <v>93.26</v>
      </c>
      <c r="I214" s="3">
        <v>9</v>
      </c>
      <c r="J214" s="3">
        <v>41.966999999999999</v>
      </c>
      <c r="K214" s="3">
        <v>881.30700000000002</v>
      </c>
      <c r="L214" s="3">
        <v>43481</v>
      </c>
      <c r="M214" s="3">
        <v>0.75555555555555554</v>
      </c>
      <c r="N214" s="4" t="s">
        <v>29</v>
      </c>
      <c r="O214" s="3">
        <v>839.34</v>
      </c>
      <c r="P214" s="5">
        <v>4.7619047620000003</v>
      </c>
      <c r="Q214" s="3">
        <v>41.966999999999999</v>
      </c>
      <c r="R214" s="3">
        <v>8.8000000000000007</v>
      </c>
    </row>
    <row r="215" spans="2:18" x14ac:dyDescent="0.25">
      <c r="B215" s="3" t="s">
        <v>248</v>
      </c>
      <c r="C215" s="3" t="s">
        <v>42</v>
      </c>
      <c r="D215" s="3" t="s">
        <v>43</v>
      </c>
      <c r="E215" s="3" t="s">
        <v>27</v>
      </c>
      <c r="F215" s="3" t="s">
        <v>31</v>
      </c>
      <c r="G215" s="3" t="s">
        <v>32</v>
      </c>
      <c r="H215" s="3">
        <v>92.36</v>
      </c>
      <c r="I215" s="3">
        <v>5</v>
      </c>
      <c r="J215" s="3">
        <v>23.09</v>
      </c>
      <c r="K215" s="3">
        <v>484.89</v>
      </c>
      <c r="L215" s="3">
        <v>43544</v>
      </c>
      <c r="M215" s="3">
        <v>0.80347222222222225</v>
      </c>
      <c r="N215" s="4" t="s">
        <v>23</v>
      </c>
      <c r="O215" s="3">
        <v>461.8</v>
      </c>
      <c r="P215" s="5">
        <v>4.7619047620000003</v>
      </c>
      <c r="Q215" s="3">
        <v>23.09</v>
      </c>
      <c r="R215" s="3">
        <v>4.9000000000000004</v>
      </c>
    </row>
    <row r="216" spans="2:18" x14ac:dyDescent="0.25">
      <c r="B216" s="3" t="s">
        <v>249</v>
      </c>
      <c r="C216" s="3" t="s">
        <v>42</v>
      </c>
      <c r="D216" s="3" t="s">
        <v>43</v>
      </c>
      <c r="E216" s="3" t="s">
        <v>27</v>
      </c>
      <c r="F216" s="3" t="s">
        <v>31</v>
      </c>
      <c r="G216" s="3" t="s">
        <v>36</v>
      </c>
      <c r="H216" s="3">
        <v>46.42</v>
      </c>
      <c r="I216" s="3">
        <v>3</v>
      </c>
      <c r="J216" s="3">
        <v>6.9630000000000001</v>
      </c>
      <c r="K216" s="3">
        <v>146.22300000000001</v>
      </c>
      <c r="L216" s="3">
        <v>43469</v>
      </c>
      <c r="M216" s="3">
        <v>0.55833333333333335</v>
      </c>
      <c r="N216" s="4" t="s">
        <v>33</v>
      </c>
      <c r="O216" s="3">
        <v>139.26</v>
      </c>
      <c r="P216" s="5">
        <v>4.7619047620000003</v>
      </c>
      <c r="Q216" s="3">
        <v>6.9630000000000001</v>
      </c>
      <c r="R216" s="3">
        <v>4.4000000000000004</v>
      </c>
    </row>
    <row r="217" spans="2:18" x14ac:dyDescent="0.25">
      <c r="B217" s="3" t="s">
        <v>250</v>
      </c>
      <c r="C217" s="3" t="s">
        <v>42</v>
      </c>
      <c r="D217" s="3" t="s">
        <v>43</v>
      </c>
      <c r="E217" s="3" t="s">
        <v>20</v>
      </c>
      <c r="F217" s="3" t="s">
        <v>21</v>
      </c>
      <c r="G217" s="3" t="s">
        <v>36</v>
      </c>
      <c r="H217" s="3">
        <v>29.61</v>
      </c>
      <c r="I217" s="3">
        <v>7</v>
      </c>
      <c r="J217" s="3">
        <v>10.3635</v>
      </c>
      <c r="K217" s="3">
        <v>217.6335</v>
      </c>
      <c r="L217" s="3">
        <v>43535</v>
      </c>
      <c r="M217" s="3">
        <v>0.66180555555555554</v>
      </c>
      <c r="N217" s="4" t="s">
        <v>29</v>
      </c>
      <c r="O217" s="3">
        <v>207.27</v>
      </c>
      <c r="P217" s="5">
        <v>4.7619047620000003</v>
      </c>
      <c r="Q217" s="3">
        <v>10.3635</v>
      </c>
      <c r="R217" s="3">
        <v>6.5</v>
      </c>
    </row>
    <row r="218" spans="2:18" x14ac:dyDescent="0.25">
      <c r="B218" s="3" t="s">
        <v>251</v>
      </c>
      <c r="C218" s="3" t="s">
        <v>18</v>
      </c>
      <c r="D218" s="3" t="s">
        <v>19</v>
      </c>
      <c r="E218" s="3" t="s">
        <v>27</v>
      </c>
      <c r="F218" s="3" t="s">
        <v>31</v>
      </c>
      <c r="G218" s="3" t="s">
        <v>32</v>
      </c>
      <c r="H218" s="3">
        <v>18.28</v>
      </c>
      <c r="I218" s="3">
        <v>1</v>
      </c>
      <c r="J218" s="3">
        <v>0.91400000000000003</v>
      </c>
      <c r="K218" s="3">
        <v>19.193999999999999</v>
      </c>
      <c r="L218" s="3">
        <v>43546</v>
      </c>
      <c r="M218" s="3">
        <v>0.62847222222222221</v>
      </c>
      <c r="N218" s="4" t="s">
        <v>33</v>
      </c>
      <c r="O218" s="3">
        <v>18.28</v>
      </c>
      <c r="P218" s="5">
        <v>4.7619047620000003</v>
      </c>
      <c r="Q218" s="3">
        <v>0.91400000000000003</v>
      </c>
      <c r="R218" s="3">
        <v>8.3000000000000007</v>
      </c>
    </row>
    <row r="219" spans="2:18" x14ac:dyDescent="0.25">
      <c r="B219" s="3" t="s">
        <v>252</v>
      </c>
      <c r="C219" s="3" t="s">
        <v>42</v>
      </c>
      <c r="D219" s="3" t="s">
        <v>43</v>
      </c>
      <c r="E219" s="3" t="s">
        <v>27</v>
      </c>
      <c r="F219" s="3" t="s">
        <v>21</v>
      </c>
      <c r="G219" s="3" t="s">
        <v>36</v>
      </c>
      <c r="H219" s="3">
        <v>24.77</v>
      </c>
      <c r="I219" s="3">
        <v>5</v>
      </c>
      <c r="J219" s="3">
        <v>6.1924999999999999</v>
      </c>
      <c r="K219" s="3">
        <v>130.04249999999999</v>
      </c>
      <c r="L219" s="3">
        <v>43548</v>
      </c>
      <c r="M219" s="3">
        <v>0.76875000000000004</v>
      </c>
      <c r="N219" s="4" t="s">
        <v>29</v>
      </c>
      <c r="O219" s="3">
        <v>123.85</v>
      </c>
      <c r="P219" s="5">
        <v>4.7619047620000003</v>
      </c>
      <c r="Q219" s="3">
        <v>6.1924999999999999</v>
      </c>
      <c r="R219" s="3">
        <v>8.5</v>
      </c>
    </row>
    <row r="220" spans="2:18" x14ac:dyDescent="0.25">
      <c r="B220" s="3" t="s">
        <v>253</v>
      </c>
      <c r="C220" s="3" t="s">
        <v>18</v>
      </c>
      <c r="D220" s="3" t="s">
        <v>19</v>
      </c>
      <c r="E220" s="3" t="s">
        <v>20</v>
      </c>
      <c r="F220" s="3" t="s">
        <v>21</v>
      </c>
      <c r="G220" s="3" t="s">
        <v>28</v>
      </c>
      <c r="H220" s="3">
        <v>94.64</v>
      </c>
      <c r="I220" s="3">
        <v>3</v>
      </c>
      <c r="J220" s="3">
        <v>14.196</v>
      </c>
      <c r="K220" s="3">
        <v>298.11599999999999</v>
      </c>
      <c r="L220" s="3">
        <v>43517</v>
      </c>
      <c r="M220" s="3">
        <v>0.70486111111111116</v>
      </c>
      <c r="N220" s="4" t="s">
        <v>29</v>
      </c>
      <c r="O220" s="3">
        <v>283.92</v>
      </c>
      <c r="P220" s="5">
        <v>4.7619047620000003</v>
      </c>
      <c r="Q220" s="3">
        <v>14.196</v>
      </c>
      <c r="R220" s="3">
        <v>5.5</v>
      </c>
    </row>
    <row r="221" spans="2:18" x14ac:dyDescent="0.25">
      <c r="B221" s="3" t="s">
        <v>254</v>
      </c>
      <c r="C221" s="3" t="s">
        <v>42</v>
      </c>
      <c r="D221" s="3" t="s">
        <v>43</v>
      </c>
      <c r="E221" s="3" t="s">
        <v>27</v>
      </c>
      <c r="F221" s="3" t="s">
        <v>31</v>
      </c>
      <c r="G221" s="3" t="s">
        <v>46</v>
      </c>
      <c r="H221" s="3">
        <v>94.87</v>
      </c>
      <c r="I221" s="3">
        <v>8</v>
      </c>
      <c r="J221" s="3">
        <v>37.948</v>
      </c>
      <c r="K221" s="3">
        <v>796.90800000000002</v>
      </c>
      <c r="L221" s="3">
        <v>43508</v>
      </c>
      <c r="M221" s="3">
        <v>0.54027777777777775</v>
      </c>
      <c r="N221" s="4" t="s">
        <v>23</v>
      </c>
      <c r="O221" s="3">
        <v>758.96</v>
      </c>
      <c r="P221" s="5">
        <v>4.7619047620000003</v>
      </c>
      <c r="Q221" s="3">
        <v>37.948</v>
      </c>
      <c r="R221" s="3">
        <v>8.6999999999999993</v>
      </c>
    </row>
    <row r="222" spans="2:18" x14ac:dyDescent="0.25">
      <c r="B222" s="3" t="s">
        <v>255</v>
      </c>
      <c r="C222" s="3" t="s">
        <v>42</v>
      </c>
      <c r="D222" s="3" t="s">
        <v>43</v>
      </c>
      <c r="E222" s="3" t="s">
        <v>27</v>
      </c>
      <c r="F222" s="3" t="s">
        <v>21</v>
      </c>
      <c r="G222" s="3" t="s">
        <v>44</v>
      </c>
      <c r="H222" s="3">
        <v>57.34</v>
      </c>
      <c r="I222" s="3">
        <v>3</v>
      </c>
      <c r="J222" s="3">
        <v>8.6010000000000009</v>
      </c>
      <c r="K222" s="3">
        <v>180.62100000000001</v>
      </c>
      <c r="L222" s="3">
        <v>43534</v>
      </c>
      <c r="M222" s="3">
        <v>0.79097222222222219</v>
      </c>
      <c r="N222" s="4" t="s">
        <v>33</v>
      </c>
      <c r="O222" s="3">
        <v>172.02</v>
      </c>
      <c r="P222" s="5">
        <v>4.7619047620000003</v>
      </c>
      <c r="Q222" s="3">
        <v>8.6010000000000009</v>
      </c>
      <c r="R222" s="3">
        <v>7.9</v>
      </c>
    </row>
    <row r="223" spans="2:18" x14ac:dyDescent="0.25">
      <c r="B223" s="3" t="s">
        <v>256</v>
      </c>
      <c r="C223" s="3" t="s">
        <v>42</v>
      </c>
      <c r="D223" s="3" t="s">
        <v>43</v>
      </c>
      <c r="E223" s="3" t="s">
        <v>27</v>
      </c>
      <c r="F223" s="3" t="s">
        <v>31</v>
      </c>
      <c r="G223" s="3" t="s">
        <v>28</v>
      </c>
      <c r="H223" s="3">
        <v>45.35</v>
      </c>
      <c r="I223" s="3">
        <v>6</v>
      </c>
      <c r="J223" s="3">
        <v>13.605</v>
      </c>
      <c r="K223" s="3">
        <v>285.70499999999998</v>
      </c>
      <c r="L223" s="3">
        <v>43496</v>
      </c>
      <c r="M223" s="3">
        <v>0.57222222222222219</v>
      </c>
      <c r="N223" s="4" t="s">
        <v>23</v>
      </c>
      <c r="O223" s="3">
        <v>272.10000000000002</v>
      </c>
      <c r="P223" s="5">
        <v>4.7619047620000003</v>
      </c>
      <c r="Q223" s="3">
        <v>13.605</v>
      </c>
      <c r="R223" s="3">
        <v>6.1</v>
      </c>
    </row>
    <row r="224" spans="2:18" x14ac:dyDescent="0.25">
      <c r="B224" s="3" t="s">
        <v>257</v>
      </c>
      <c r="C224" s="3" t="s">
        <v>42</v>
      </c>
      <c r="D224" s="3" t="s">
        <v>43</v>
      </c>
      <c r="E224" s="3" t="s">
        <v>27</v>
      </c>
      <c r="F224" s="3" t="s">
        <v>31</v>
      </c>
      <c r="G224" s="3" t="s">
        <v>44</v>
      </c>
      <c r="H224" s="3">
        <v>62.08</v>
      </c>
      <c r="I224" s="3">
        <v>7</v>
      </c>
      <c r="J224" s="3">
        <v>21.728000000000002</v>
      </c>
      <c r="K224" s="3">
        <v>456.28800000000001</v>
      </c>
      <c r="L224" s="3">
        <v>43530</v>
      </c>
      <c r="M224" s="3">
        <v>0.57361111111111107</v>
      </c>
      <c r="N224" s="4" t="s">
        <v>23</v>
      </c>
      <c r="O224" s="3">
        <v>434.56</v>
      </c>
      <c r="P224" s="5">
        <v>4.7619047620000003</v>
      </c>
      <c r="Q224" s="3">
        <v>21.728000000000002</v>
      </c>
      <c r="R224" s="3">
        <v>5.4</v>
      </c>
    </row>
    <row r="225" spans="2:18" x14ac:dyDescent="0.25">
      <c r="B225" s="3" t="s">
        <v>258</v>
      </c>
      <c r="C225" s="3" t="s">
        <v>25</v>
      </c>
      <c r="D225" s="3" t="s">
        <v>26</v>
      </c>
      <c r="E225" s="3" t="s">
        <v>27</v>
      </c>
      <c r="F225" s="3" t="s">
        <v>31</v>
      </c>
      <c r="G225" s="3" t="s">
        <v>28</v>
      </c>
      <c r="H225" s="3">
        <v>11.81</v>
      </c>
      <c r="I225" s="3">
        <v>5</v>
      </c>
      <c r="J225" s="3">
        <v>2.9525000000000001</v>
      </c>
      <c r="K225" s="3">
        <v>62.002499999999998</v>
      </c>
      <c r="L225" s="3">
        <v>43513</v>
      </c>
      <c r="M225" s="3">
        <v>0.75416666666666665</v>
      </c>
      <c r="N225" s="4" t="s">
        <v>29</v>
      </c>
      <c r="O225" s="3">
        <v>59.05</v>
      </c>
      <c r="P225" s="5">
        <v>4.7619047620000003</v>
      </c>
      <c r="Q225" s="3">
        <v>2.9525000000000001</v>
      </c>
      <c r="R225" s="3">
        <v>9.4</v>
      </c>
    </row>
    <row r="226" spans="2:18" x14ac:dyDescent="0.25">
      <c r="B226" s="3" t="s">
        <v>259</v>
      </c>
      <c r="C226" s="3" t="s">
        <v>25</v>
      </c>
      <c r="D226" s="3" t="s">
        <v>26</v>
      </c>
      <c r="E226" s="3" t="s">
        <v>20</v>
      </c>
      <c r="F226" s="3" t="s">
        <v>21</v>
      </c>
      <c r="G226" s="3" t="s">
        <v>46</v>
      </c>
      <c r="H226" s="3">
        <v>12.54</v>
      </c>
      <c r="I226" s="3">
        <v>1</v>
      </c>
      <c r="J226" s="3">
        <v>0.627</v>
      </c>
      <c r="K226" s="3">
        <v>13.167</v>
      </c>
      <c r="L226" s="3">
        <v>43517</v>
      </c>
      <c r="M226" s="3">
        <v>0.52638888888888891</v>
      </c>
      <c r="N226" s="4" t="s">
        <v>29</v>
      </c>
      <c r="O226" s="3">
        <v>12.54</v>
      </c>
      <c r="P226" s="5">
        <v>4.7619047620000003</v>
      </c>
      <c r="Q226" s="3">
        <v>0.627</v>
      </c>
      <c r="R226" s="3">
        <v>8.1999999999999993</v>
      </c>
    </row>
    <row r="227" spans="2:18" x14ac:dyDescent="0.25">
      <c r="B227" s="3" t="s">
        <v>260</v>
      </c>
      <c r="C227" s="3" t="s">
        <v>18</v>
      </c>
      <c r="D227" s="3" t="s">
        <v>19</v>
      </c>
      <c r="E227" s="3" t="s">
        <v>27</v>
      </c>
      <c r="F227" s="3" t="s">
        <v>31</v>
      </c>
      <c r="G227" s="3" t="s">
        <v>44</v>
      </c>
      <c r="H227" s="3">
        <v>43.25</v>
      </c>
      <c r="I227" s="3">
        <v>2</v>
      </c>
      <c r="J227" s="3">
        <v>4.3250000000000002</v>
      </c>
      <c r="K227" s="3">
        <v>90.825000000000003</v>
      </c>
      <c r="L227" s="3">
        <v>43544</v>
      </c>
      <c r="M227" s="3">
        <v>0.66388888888888886</v>
      </c>
      <c r="N227" s="4" t="s">
        <v>29</v>
      </c>
      <c r="O227" s="3">
        <v>86.5</v>
      </c>
      <c r="P227" s="5">
        <v>4.7619047620000003</v>
      </c>
      <c r="Q227" s="3">
        <v>4.3250000000000002</v>
      </c>
      <c r="R227" s="3">
        <v>6.2</v>
      </c>
    </row>
    <row r="228" spans="2:18" x14ac:dyDescent="0.25">
      <c r="B228" s="3" t="s">
        <v>261</v>
      </c>
      <c r="C228" s="3" t="s">
        <v>25</v>
      </c>
      <c r="D228" s="3" t="s">
        <v>26</v>
      </c>
      <c r="E228" s="3" t="s">
        <v>20</v>
      </c>
      <c r="F228" s="3" t="s">
        <v>21</v>
      </c>
      <c r="G228" s="3" t="s">
        <v>36</v>
      </c>
      <c r="H228" s="3">
        <v>87.16</v>
      </c>
      <c r="I228" s="3">
        <v>2</v>
      </c>
      <c r="J228" s="3">
        <v>8.7159999999999993</v>
      </c>
      <c r="K228" s="3">
        <v>183.036</v>
      </c>
      <c r="L228" s="3">
        <v>43476</v>
      </c>
      <c r="M228" s="3">
        <v>0.60347222222222219</v>
      </c>
      <c r="N228" s="4" t="s">
        <v>33</v>
      </c>
      <c r="O228" s="3">
        <v>174.32</v>
      </c>
      <c r="P228" s="5">
        <v>4.7619047620000003</v>
      </c>
      <c r="Q228" s="3">
        <v>8.7159999999999993</v>
      </c>
      <c r="R228" s="3">
        <v>9.6999999999999993</v>
      </c>
    </row>
    <row r="229" spans="2:18" x14ac:dyDescent="0.25">
      <c r="B229" s="3" t="s">
        <v>262</v>
      </c>
      <c r="C229" s="3" t="s">
        <v>42</v>
      </c>
      <c r="D229" s="3" t="s">
        <v>43</v>
      </c>
      <c r="E229" s="3" t="s">
        <v>20</v>
      </c>
      <c r="F229" s="3" t="s">
        <v>31</v>
      </c>
      <c r="G229" s="3" t="s">
        <v>22</v>
      </c>
      <c r="H229" s="3">
        <v>69.37</v>
      </c>
      <c r="I229" s="3">
        <v>9</v>
      </c>
      <c r="J229" s="3">
        <v>31.2165</v>
      </c>
      <c r="K229" s="3">
        <v>655.54650000000004</v>
      </c>
      <c r="L229" s="3">
        <v>43491</v>
      </c>
      <c r="M229" s="3">
        <v>0.80138888888888893</v>
      </c>
      <c r="N229" s="4" t="s">
        <v>23</v>
      </c>
      <c r="O229" s="3">
        <v>624.33000000000004</v>
      </c>
      <c r="P229" s="5">
        <v>4.7619047620000003</v>
      </c>
      <c r="Q229" s="3">
        <v>31.2165</v>
      </c>
      <c r="R229" s="3">
        <v>4</v>
      </c>
    </row>
    <row r="230" spans="2:18" x14ac:dyDescent="0.25">
      <c r="B230" s="3" t="s">
        <v>263</v>
      </c>
      <c r="C230" s="3" t="s">
        <v>25</v>
      </c>
      <c r="D230" s="3" t="s">
        <v>26</v>
      </c>
      <c r="E230" s="3" t="s">
        <v>20</v>
      </c>
      <c r="F230" s="3" t="s">
        <v>31</v>
      </c>
      <c r="G230" s="3" t="s">
        <v>28</v>
      </c>
      <c r="H230" s="3">
        <v>37.06</v>
      </c>
      <c r="I230" s="3">
        <v>4</v>
      </c>
      <c r="J230" s="3">
        <v>7.4119999999999999</v>
      </c>
      <c r="K230" s="3">
        <v>155.65199999999999</v>
      </c>
      <c r="L230" s="3">
        <v>43496</v>
      </c>
      <c r="M230" s="3">
        <v>0.68333333333333335</v>
      </c>
      <c r="N230" s="4" t="s">
        <v>23</v>
      </c>
      <c r="O230" s="3">
        <v>148.24</v>
      </c>
      <c r="P230" s="5">
        <v>4.7619047620000003</v>
      </c>
      <c r="Q230" s="3">
        <v>7.4119999999999999</v>
      </c>
      <c r="R230" s="3">
        <v>9.6999999999999993</v>
      </c>
    </row>
    <row r="231" spans="2:18" x14ac:dyDescent="0.25">
      <c r="B231" s="3" t="s">
        <v>264</v>
      </c>
      <c r="C231" s="3" t="s">
        <v>42</v>
      </c>
      <c r="D231" s="3" t="s">
        <v>43</v>
      </c>
      <c r="E231" s="3" t="s">
        <v>20</v>
      </c>
      <c r="F231" s="3" t="s">
        <v>21</v>
      </c>
      <c r="G231" s="3" t="s">
        <v>28</v>
      </c>
      <c r="H231" s="3">
        <v>90.7</v>
      </c>
      <c r="I231" s="3">
        <v>6</v>
      </c>
      <c r="J231" s="3">
        <v>27.21</v>
      </c>
      <c r="K231" s="3">
        <v>571.41</v>
      </c>
      <c r="L231" s="3">
        <v>43522</v>
      </c>
      <c r="M231" s="3">
        <v>0.45277777777777778</v>
      </c>
      <c r="N231" s="4" t="s">
        <v>29</v>
      </c>
      <c r="O231" s="3">
        <v>544.20000000000005</v>
      </c>
      <c r="P231" s="5">
        <v>4.7619047620000003</v>
      </c>
      <c r="Q231" s="3">
        <v>27.21</v>
      </c>
      <c r="R231" s="3">
        <v>5.3</v>
      </c>
    </row>
    <row r="232" spans="2:18" x14ac:dyDescent="0.25">
      <c r="B232" s="3" t="s">
        <v>265</v>
      </c>
      <c r="C232" s="3" t="s">
        <v>18</v>
      </c>
      <c r="D232" s="3" t="s">
        <v>19</v>
      </c>
      <c r="E232" s="3" t="s">
        <v>27</v>
      </c>
      <c r="F232" s="3" t="s">
        <v>21</v>
      </c>
      <c r="G232" s="3" t="s">
        <v>32</v>
      </c>
      <c r="H232" s="3">
        <v>63.42</v>
      </c>
      <c r="I232" s="3">
        <v>8</v>
      </c>
      <c r="J232" s="3">
        <v>25.367999999999999</v>
      </c>
      <c r="K232" s="3">
        <v>532.72799999999995</v>
      </c>
      <c r="L232" s="3">
        <v>43535</v>
      </c>
      <c r="M232" s="3">
        <v>0.53819444444444442</v>
      </c>
      <c r="N232" s="4" t="s">
        <v>23</v>
      </c>
      <c r="O232" s="3">
        <v>507.36</v>
      </c>
      <c r="P232" s="5">
        <v>4.7619047620000003</v>
      </c>
      <c r="Q232" s="3">
        <v>25.367999999999999</v>
      </c>
      <c r="R232" s="3">
        <v>7.4</v>
      </c>
    </row>
    <row r="233" spans="2:18" x14ac:dyDescent="0.25">
      <c r="B233" s="3" t="s">
        <v>266</v>
      </c>
      <c r="C233" s="3" t="s">
        <v>42</v>
      </c>
      <c r="D233" s="3" t="s">
        <v>43</v>
      </c>
      <c r="E233" s="3" t="s">
        <v>27</v>
      </c>
      <c r="F233" s="3" t="s">
        <v>21</v>
      </c>
      <c r="G233" s="3" t="s">
        <v>46</v>
      </c>
      <c r="H233" s="3">
        <v>81.37</v>
      </c>
      <c r="I233" s="3">
        <v>2</v>
      </c>
      <c r="J233" s="3">
        <v>8.1370000000000005</v>
      </c>
      <c r="K233" s="3">
        <v>170.87700000000001</v>
      </c>
      <c r="L233" s="3">
        <v>43491</v>
      </c>
      <c r="M233" s="3">
        <v>0.81111111111111112</v>
      </c>
      <c r="N233" s="4" t="s">
        <v>29</v>
      </c>
      <c r="O233" s="3">
        <v>162.74</v>
      </c>
      <c r="P233" s="5">
        <v>4.7619047620000003</v>
      </c>
      <c r="Q233" s="3">
        <v>8.1370000000000005</v>
      </c>
      <c r="R233" s="3">
        <v>6.5</v>
      </c>
    </row>
    <row r="234" spans="2:18" x14ac:dyDescent="0.25">
      <c r="B234" s="3" t="s">
        <v>267</v>
      </c>
      <c r="C234" s="3" t="s">
        <v>42</v>
      </c>
      <c r="D234" s="3" t="s">
        <v>43</v>
      </c>
      <c r="E234" s="3" t="s">
        <v>20</v>
      </c>
      <c r="F234" s="3" t="s">
        <v>21</v>
      </c>
      <c r="G234" s="3" t="s">
        <v>28</v>
      </c>
      <c r="H234" s="3">
        <v>10.59</v>
      </c>
      <c r="I234" s="3">
        <v>3</v>
      </c>
      <c r="J234" s="3">
        <v>1.5885</v>
      </c>
      <c r="K234" s="3">
        <v>33.358499999999999</v>
      </c>
      <c r="L234" s="3">
        <v>43536</v>
      </c>
      <c r="M234" s="3">
        <v>0.57777777777777772</v>
      </c>
      <c r="N234" s="4" t="s">
        <v>33</v>
      </c>
      <c r="O234" s="3">
        <v>31.77</v>
      </c>
      <c r="P234" s="5">
        <v>4.7619047620000003</v>
      </c>
      <c r="Q234" s="3">
        <v>1.5885</v>
      </c>
      <c r="R234" s="3">
        <v>8.6999999999999993</v>
      </c>
    </row>
    <row r="235" spans="2:18" x14ac:dyDescent="0.25">
      <c r="B235" s="3" t="s">
        <v>268</v>
      </c>
      <c r="C235" s="3" t="s">
        <v>42</v>
      </c>
      <c r="D235" s="3" t="s">
        <v>43</v>
      </c>
      <c r="E235" s="3" t="s">
        <v>27</v>
      </c>
      <c r="F235" s="3" t="s">
        <v>21</v>
      </c>
      <c r="G235" s="3" t="s">
        <v>22</v>
      </c>
      <c r="H235" s="3">
        <v>84.09</v>
      </c>
      <c r="I235" s="3">
        <v>9</v>
      </c>
      <c r="J235" s="3">
        <v>37.840499999999999</v>
      </c>
      <c r="K235" s="3">
        <v>794.65049999999997</v>
      </c>
      <c r="L235" s="3">
        <v>43507</v>
      </c>
      <c r="M235" s="3">
        <v>0.45416666666666666</v>
      </c>
      <c r="N235" s="4" t="s">
        <v>29</v>
      </c>
      <c r="O235" s="3">
        <v>756.81</v>
      </c>
      <c r="P235" s="5">
        <v>4.7619047620000003</v>
      </c>
      <c r="Q235" s="3">
        <v>37.840499999999999</v>
      </c>
      <c r="R235" s="3">
        <v>8</v>
      </c>
    </row>
    <row r="236" spans="2:18" x14ac:dyDescent="0.25">
      <c r="B236" s="3" t="s">
        <v>269</v>
      </c>
      <c r="C236" s="3" t="s">
        <v>42</v>
      </c>
      <c r="D236" s="3" t="s">
        <v>43</v>
      </c>
      <c r="E236" s="3" t="s">
        <v>20</v>
      </c>
      <c r="F236" s="3" t="s">
        <v>31</v>
      </c>
      <c r="G236" s="3" t="s">
        <v>46</v>
      </c>
      <c r="H236" s="3">
        <v>73.819999999999993</v>
      </c>
      <c r="I236" s="3">
        <v>4</v>
      </c>
      <c r="J236" s="3">
        <v>14.763999999999999</v>
      </c>
      <c r="K236" s="3">
        <v>310.04399999999998</v>
      </c>
      <c r="L236" s="3">
        <v>43517</v>
      </c>
      <c r="M236" s="3">
        <v>0.77152777777777781</v>
      </c>
      <c r="N236" s="4" t="s">
        <v>29</v>
      </c>
      <c r="O236" s="3">
        <v>295.27999999999997</v>
      </c>
      <c r="P236" s="5">
        <v>4.7619047620000003</v>
      </c>
      <c r="Q236" s="3">
        <v>14.763999999999999</v>
      </c>
      <c r="R236" s="3">
        <v>6.7</v>
      </c>
    </row>
    <row r="237" spans="2:18" x14ac:dyDescent="0.25">
      <c r="B237" s="3" t="s">
        <v>270</v>
      </c>
      <c r="C237" s="3" t="s">
        <v>18</v>
      </c>
      <c r="D237" s="3" t="s">
        <v>19</v>
      </c>
      <c r="E237" s="3" t="s">
        <v>20</v>
      </c>
      <c r="F237" s="3" t="s">
        <v>31</v>
      </c>
      <c r="G237" s="3" t="s">
        <v>22</v>
      </c>
      <c r="H237" s="3">
        <v>51.94</v>
      </c>
      <c r="I237" s="3">
        <v>10</v>
      </c>
      <c r="J237" s="3">
        <v>25.97</v>
      </c>
      <c r="K237" s="3">
        <v>545.37</v>
      </c>
      <c r="L237" s="3">
        <v>43533</v>
      </c>
      <c r="M237" s="3">
        <v>0.76666666666666672</v>
      </c>
      <c r="N237" s="4" t="s">
        <v>23</v>
      </c>
      <c r="O237" s="3">
        <v>519.4</v>
      </c>
      <c r="P237" s="5">
        <v>4.7619047620000003</v>
      </c>
      <c r="Q237" s="3">
        <v>25.97</v>
      </c>
      <c r="R237" s="3">
        <v>6.5</v>
      </c>
    </row>
    <row r="238" spans="2:18" x14ac:dyDescent="0.25">
      <c r="B238" s="3" t="s">
        <v>271</v>
      </c>
      <c r="C238" s="3" t="s">
        <v>18</v>
      </c>
      <c r="D238" s="3" t="s">
        <v>19</v>
      </c>
      <c r="E238" s="3" t="s">
        <v>27</v>
      </c>
      <c r="F238" s="3" t="s">
        <v>21</v>
      </c>
      <c r="G238" s="3" t="s">
        <v>36</v>
      </c>
      <c r="H238" s="3">
        <v>93.14</v>
      </c>
      <c r="I238" s="3">
        <v>2</v>
      </c>
      <c r="J238" s="3">
        <v>9.3140000000000001</v>
      </c>
      <c r="K238" s="3">
        <v>195.59399999999999</v>
      </c>
      <c r="L238" s="3">
        <v>43485</v>
      </c>
      <c r="M238" s="3">
        <v>0.75624999999999998</v>
      </c>
      <c r="N238" s="4" t="s">
        <v>23</v>
      </c>
      <c r="O238" s="3">
        <v>186.28</v>
      </c>
      <c r="P238" s="5">
        <v>4.7619047620000003</v>
      </c>
      <c r="Q238" s="3">
        <v>9.3140000000000001</v>
      </c>
      <c r="R238" s="3">
        <v>4.0999999999999996</v>
      </c>
    </row>
    <row r="239" spans="2:18" x14ac:dyDescent="0.25">
      <c r="B239" s="3" t="s">
        <v>272</v>
      </c>
      <c r="C239" s="3" t="s">
        <v>25</v>
      </c>
      <c r="D239" s="3" t="s">
        <v>26</v>
      </c>
      <c r="E239" s="3" t="s">
        <v>27</v>
      </c>
      <c r="F239" s="3" t="s">
        <v>31</v>
      </c>
      <c r="G239" s="3" t="s">
        <v>22</v>
      </c>
      <c r="H239" s="3">
        <v>17.41</v>
      </c>
      <c r="I239" s="3">
        <v>5</v>
      </c>
      <c r="J239" s="3">
        <v>4.3525</v>
      </c>
      <c r="K239" s="3">
        <v>91.402500000000003</v>
      </c>
      <c r="L239" s="3">
        <v>43493</v>
      </c>
      <c r="M239" s="3">
        <v>0.63611111111111107</v>
      </c>
      <c r="N239" s="4" t="s">
        <v>33</v>
      </c>
      <c r="O239" s="3">
        <v>87.05</v>
      </c>
      <c r="P239" s="5">
        <v>4.7619047620000003</v>
      </c>
      <c r="Q239" s="3">
        <v>4.3525</v>
      </c>
      <c r="R239" s="3">
        <v>4.9000000000000004</v>
      </c>
    </row>
    <row r="240" spans="2:18" x14ac:dyDescent="0.25">
      <c r="B240" s="3" t="s">
        <v>273</v>
      </c>
      <c r="C240" s="3" t="s">
        <v>25</v>
      </c>
      <c r="D240" s="3" t="s">
        <v>26</v>
      </c>
      <c r="E240" s="3" t="s">
        <v>20</v>
      </c>
      <c r="F240" s="3" t="s">
        <v>21</v>
      </c>
      <c r="G240" s="3" t="s">
        <v>46</v>
      </c>
      <c r="H240" s="3">
        <v>44.22</v>
      </c>
      <c r="I240" s="3">
        <v>5</v>
      </c>
      <c r="J240" s="3">
        <v>11.055</v>
      </c>
      <c r="K240" s="3">
        <v>232.155</v>
      </c>
      <c r="L240" s="3">
        <v>43529</v>
      </c>
      <c r="M240" s="3">
        <v>0.71319444444444446</v>
      </c>
      <c r="N240" s="4" t="s">
        <v>33</v>
      </c>
      <c r="O240" s="3">
        <v>221.1</v>
      </c>
      <c r="P240" s="5">
        <v>4.7619047620000003</v>
      </c>
      <c r="Q240" s="3">
        <v>11.055</v>
      </c>
      <c r="R240" s="3">
        <v>8.6</v>
      </c>
    </row>
    <row r="241" spans="2:18" x14ac:dyDescent="0.25">
      <c r="B241" s="3" t="s">
        <v>274</v>
      </c>
      <c r="C241" s="3" t="s">
        <v>42</v>
      </c>
      <c r="D241" s="3" t="s">
        <v>43</v>
      </c>
      <c r="E241" s="3" t="s">
        <v>20</v>
      </c>
      <c r="F241" s="3" t="s">
        <v>21</v>
      </c>
      <c r="G241" s="3" t="s">
        <v>28</v>
      </c>
      <c r="H241" s="3">
        <v>13.22</v>
      </c>
      <c r="I241" s="3">
        <v>5</v>
      </c>
      <c r="J241" s="3">
        <v>3.3050000000000002</v>
      </c>
      <c r="K241" s="3">
        <v>69.405000000000001</v>
      </c>
      <c r="L241" s="3">
        <v>43526</v>
      </c>
      <c r="M241" s="3">
        <v>0.80972222222222223</v>
      </c>
      <c r="N241" s="4" t="s">
        <v>29</v>
      </c>
      <c r="O241" s="3">
        <v>66.099999999999994</v>
      </c>
      <c r="P241" s="5">
        <v>4.7619047620000003</v>
      </c>
      <c r="Q241" s="3">
        <v>3.3050000000000002</v>
      </c>
      <c r="R241" s="3">
        <v>4.3</v>
      </c>
    </row>
    <row r="242" spans="2:18" x14ac:dyDescent="0.25">
      <c r="B242" s="3" t="s">
        <v>275</v>
      </c>
      <c r="C242" s="3" t="s">
        <v>18</v>
      </c>
      <c r="D242" s="3" t="s">
        <v>19</v>
      </c>
      <c r="E242" s="3" t="s">
        <v>27</v>
      </c>
      <c r="F242" s="3" t="s">
        <v>31</v>
      </c>
      <c r="G242" s="3" t="s">
        <v>46</v>
      </c>
      <c r="H242" s="3">
        <v>89.69</v>
      </c>
      <c r="I242" s="3">
        <v>1</v>
      </c>
      <c r="J242" s="3">
        <v>4.4844999999999997</v>
      </c>
      <c r="K242" s="3">
        <v>94.174499999999995</v>
      </c>
      <c r="L242" s="3">
        <v>43476</v>
      </c>
      <c r="M242" s="3">
        <v>0.47222222222222221</v>
      </c>
      <c r="N242" s="4" t="s">
        <v>23</v>
      </c>
      <c r="O242" s="3">
        <v>89.69</v>
      </c>
      <c r="P242" s="5">
        <v>4.7619047620000003</v>
      </c>
      <c r="Q242" s="3">
        <v>4.4844999999999997</v>
      </c>
      <c r="R242" s="3">
        <v>4.9000000000000004</v>
      </c>
    </row>
    <row r="243" spans="2:18" x14ac:dyDescent="0.25">
      <c r="B243" s="3" t="s">
        <v>276</v>
      </c>
      <c r="C243" s="3" t="s">
        <v>18</v>
      </c>
      <c r="D243" s="3" t="s">
        <v>19</v>
      </c>
      <c r="E243" s="3" t="s">
        <v>27</v>
      </c>
      <c r="F243" s="3" t="s">
        <v>31</v>
      </c>
      <c r="G243" s="3" t="s">
        <v>44</v>
      </c>
      <c r="H243" s="3">
        <v>24.94</v>
      </c>
      <c r="I243" s="3">
        <v>9</v>
      </c>
      <c r="J243" s="3">
        <v>11.223000000000001</v>
      </c>
      <c r="K243" s="3">
        <v>235.68299999999999</v>
      </c>
      <c r="L243" s="3">
        <v>43476</v>
      </c>
      <c r="M243" s="3">
        <v>0.7006944444444444</v>
      </c>
      <c r="N243" s="4" t="s">
        <v>33</v>
      </c>
      <c r="O243" s="3">
        <v>224.46</v>
      </c>
      <c r="P243" s="5">
        <v>4.7619047620000003</v>
      </c>
      <c r="Q243" s="3">
        <v>11.223000000000001</v>
      </c>
      <c r="R243" s="3">
        <v>5.6</v>
      </c>
    </row>
    <row r="244" spans="2:18" x14ac:dyDescent="0.25">
      <c r="B244" s="3" t="s">
        <v>277</v>
      </c>
      <c r="C244" s="3" t="s">
        <v>18</v>
      </c>
      <c r="D244" s="3" t="s">
        <v>19</v>
      </c>
      <c r="E244" s="3" t="s">
        <v>27</v>
      </c>
      <c r="F244" s="3" t="s">
        <v>31</v>
      </c>
      <c r="G244" s="3" t="s">
        <v>22</v>
      </c>
      <c r="H244" s="3">
        <v>59.77</v>
      </c>
      <c r="I244" s="3">
        <v>2</v>
      </c>
      <c r="J244" s="3">
        <v>5.9770000000000003</v>
      </c>
      <c r="K244" s="3">
        <v>125.517</v>
      </c>
      <c r="L244" s="3">
        <v>43535</v>
      </c>
      <c r="M244" s="3">
        <v>0.50069444444444444</v>
      </c>
      <c r="N244" s="4" t="s">
        <v>33</v>
      </c>
      <c r="O244" s="3">
        <v>119.54</v>
      </c>
      <c r="P244" s="5">
        <v>4.7619047620000003</v>
      </c>
      <c r="Q244" s="3">
        <v>5.9770000000000003</v>
      </c>
      <c r="R244" s="3">
        <v>5.8</v>
      </c>
    </row>
    <row r="245" spans="2:18" x14ac:dyDescent="0.25">
      <c r="B245" s="3" t="s">
        <v>278</v>
      </c>
      <c r="C245" s="3" t="s">
        <v>25</v>
      </c>
      <c r="D245" s="3" t="s">
        <v>26</v>
      </c>
      <c r="E245" s="3" t="s">
        <v>20</v>
      </c>
      <c r="F245" s="3" t="s">
        <v>31</v>
      </c>
      <c r="G245" s="3" t="s">
        <v>46</v>
      </c>
      <c r="H245" s="3">
        <v>93.2</v>
      </c>
      <c r="I245" s="3">
        <v>2</v>
      </c>
      <c r="J245" s="3">
        <v>9.32</v>
      </c>
      <c r="K245" s="3">
        <v>195.72</v>
      </c>
      <c r="L245" s="3">
        <v>43524</v>
      </c>
      <c r="M245" s="3">
        <v>0.77569444444444446</v>
      </c>
      <c r="N245" s="4" t="s">
        <v>33</v>
      </c>
      <c r="O245" s="3">
        <v>186.4</v>
      </c>
      <c r="P245" s="5">
        <v>4.7619047620000003</v>
      </c>
      <c r="Q245" s="3">
        <v>9.32</v>
      </c>
      <c r="R245" s="3">
        <v>6</v>
      </c>
    </row>
    <row r="246" spans="2:18" x14ac:dyDescent="0.25">
      <c r="B246" s="3" t="s">
        <v>279</v>
      </c>
      <c r="C246" s="3" t="s">
        <v>18</v>
      </c>
      <c r="D246" s="3" t="s">
        <v>19</v>
      </c>
      <c r="E246" s="3" t="s">
        <v>20</v>
      </c>
      <c r="F246" s="3" t="s">
        <v>31</v>
      </c>
      <c r="G246" s="3" t="s">
        <v>32</v>
      </c>
      <c r="H246" s="3">
        <v>62.65</v>
      </c>
      <c r="I246" s="3">
        <v>4</v>
      </c>
      <c r="J246" s="3">
        <v>12.53</v>
      </c>
      <c r="K246" s="3">
        <v>263.13</v>
      </c>
      <c r="L246" s="3">
        <v>43470</v>
      </c>
      <c r="M246" s="3">
        <v>0.47569444444444442</v>
      </c>
      <c r="N246" s="4" t="s">
        <v>29</v>
      </c>
      <c r="O246" s="3">
        <v>250.6</v>
      </c>
      <c r="P246" s="5">
        <v>4.7619047620000003</v>
      </c>
      <c r="Q246" s="3">
        <v>12.53</v>
      </c>
      <c r="R246" s="3">
        <v>4.2</v>
      </c>
    </row>
    <row r="247" spans="2:18" x14ac:dyDescent="0.25">
      <c r="B247" s="3" t="s">
        <v>280</v>
      </c>
      <c r="C247" s="3" t="s">
        <v>42</v>
      </c>
      <c r="D247" s="3" t="s">
        <v>43</v>
      </c>
      <c r="E247" s="3" t="s">
        <v>27</v>
      </c>
      <c r="F247" s="3" t="s">
        <v>31</v>
      </c>
      <c r="G247" s="3" t="s">
        <v>32</v>
      </c>
      <c r="H247" s="3">
        <v>93.87</v>
      </c>
      <c r="I247" s="3">
        <v>8</v>
      </c>
      <c r="J247" s="3">
        <v>37.548000000000002</v>
      </c>
      <c r="K247" s="3">
        <v>788.50800000000004</v>
      </c>
      <c r="L247" s="3">
        <v>43498</v>
      </c>
      <c r="M247" s="3">
        <v>0.77916666666666667</v>
      </c>
      <c r="N247" s="4" t="s">
        <v>33</v>
      </c>
      <c r="O247" s="3">
        <v>750.96</v>
      </c>
      <c r="P247" s="5">
        <v>4.7619047620000003</v>
      </c>
      <c r="Q247" s="3">
        <v>37.548000000000002</v>
      </c>
      <c r="R247" s="3">
        <v>8.3000000000000007</v>
      </c>
    </row>
    <row r="248" spans="2:18" x14ac:dyDescent="0.25">
      <c r="B248" s="3" t="s">
        <v>281</v>
      </c>
      <c r="C248" s="3" t="s">
        <v>18</v>
      </c>
      <c r="D248" s="3" t="s">
        <v>19</v>
      </c>
      <c r="E248" s="3" t="s">
        <v>20</v>
      </c>
      <c r="F248" s="3" t="s">
        <v>31</v>
      </c>
      <c r="G248" s="3" t="s">
        <v>32</v>
      </c>
      <c r="H248" s="3">
        <v>47.59</v>
      </c>
      <c r="I248" s="3">
        <v>8</v>
      </c>
      <c r="J248" s="3">
        <v>19.036000000000001</v>
      </c>
      <c r="K248" s="3">
        <v>399.75599999999997</v>
      </c>
      <c r="L248" s="3">
        <v>43466</v>
      </c>
      <c r="M248" s="3">
        <v>0.61597222222222225</v>
      </c>
      <c r="N248" s="4" t="s">
        <v>29</v>
      </c>
      <c r="O248" s="3">
        <v>380.72</v>
      </c>
      <c r="P248" s="5">
        <v>4.7619047620000003</v>
      </c>
      <c r="Q248" s="3">
        <v>19.036000000000001</v>
      </c>
      <c r="R248" s="3">
        <v>5.7</v>
      </c>
    </row>
    <row r="249" spans="2:18" x14ac:dyDescent="0.25">
      <c r="B249" s="3" t="s">
        <v>282</v>
      </c>
      <c r="C249" s="3" t="s">
        <v>42</v>
      </c>
      <c r="D249" s="3" t="s">
        <v>43</v>
      </c>
      <c r="E249" s="3" t="s">
        <v>20</v>
      </c>
      <c r="F249" s="3" t="s">
        <v>21</v>
      </c>
      <c r="G249" s="3" t="s">
        <v>28</v>
      </c>
      <c r="H249" s="3">
        <v>81.400000000000006</v>
      </c>
      <c r="I249" s="3">
        <v>3</v>
      </c>
      <c r="J249" s="3">
        <v>12.21</v>
      </c>
      <c r="K249" s="3">
        <v>256.41000000000003</v>
      </c>
      <c r="L249" s="3">
        <v>43505</v>
      </c>
      <c r="M249" s="3">
        <v>0.82152777777777775</v>
      </c>
      <c r="N249" s="4" t="s">
        <v>29</v>
      </c>
      <c r="O249" s="3">
        <v>244.2</v>
      </c>
      <c r="P249" s="5">
        <v>4.7619047620000003</v>
      </c>
      <c r="Q249" s="3">
        <v>12.21</v>
      </c>
      <c r="R249" s="3">
        <v>4.8</v>
      </c>
    </row>
    <row r="250" spans="2:18" x14ac:dyDescent="0.25">
      <c r="B250" s="3" t="s">
        <v>283</v>
      </c>
      <c r="C250" s="3" t="s">
        <v>18</v>
      </c>
      <c r="D250" s="3" t="s">
        <v>19</v>
      </c>
      <c r="E250" s="3" t="s">
        <v>20</v>
      </c>
      <c r="F250" s="3" t="s">
        <v>31</v>
      </c>
      <c r="G250" s="3" t="s">
        <v>46</v>
      </c>
      <c r="H250" s="3">
        <v>17.940000000000001</v>
      </c>
      <c r="I250" s="3">
        <v>5</v>
      </c>
      <c r="J250" s="3">
        <v>4.4850000000000003</v>
      </c>
      <c r="K250" s="3">
        <v>94.185000000000002</v>
      </c>
      <c r="L250" s="3">
        <v>43488</v>
      </c>
      <c r="M250" s="3">
        <v>0.58611111111111114</v>
      </c>
      <c r="N250" s="4" t="s">
        <v>23</v>
      </c>
      <c r="O250" s="3">
        <v>89.7</v>
      </c>
      <c r="P250" s="5">
        <v>4.7619047620000003</v>
      </c>
      <c r="Q250" s="3">
        <v>4.4850000000000003</v>
      </c>
      <c r="R250" s="3">
        <v>6.8</v>
      </c>
    </row>
    <row r="251" spans="2:18" x14ac:dyDescent="0.25">
      <c r="B251" s="3" t="s">
        <v>284</v>
      </c>
      <c r="C251" s="3" t="s">
        <v>18</v>
      </c>
      <c r="D251" s="3" t="s">
        <v>19</v>
      </c>
      <c r="E251" s="3" t="s">
        <v>20</v>
      </c>
      <c r="F251" s="3" t="s">
        <v>31</v>
      </c>
      <c r="G251" s="3" t="s">
        <v>28</v>
      </c>
      <c r="H251" s="3">
        <v>77.72</v>
      </c>
      <c r="I251" s="3">
        <v>4</v>
      </c>
      <c r="J251" s="3">
        <v>15.544</v>
      </c>
      <c r="K251" s="3">
        <v>326.42399999999998</v>
      </c>
      <c r="L251" s="3">
        <v>43472</v>
      </c>
      <c r="M251" s="3">
        <v>0.6743055555555556</v>
      </c>
      <c r="N251" s="4" t="s">
        <v>33</v>
      </c>
      <c r="O251" s="3">
        <v>310.88</v>
      </c>
      <c r="P251" s="5">
        <v>4.7619047620000003</v>
      </c>
      <c r="Q251" s="3">
        <v>15.544</v>
      </c>
      <c r="R251" s="3">
        <v>8.8000000000000007</v>
      </c>
    </row>
    <row r="252" spans="2:18" x14ac:dyDescent="0.25">
      <c r="B252" s="3" t="s">
        <v>285</v>
      </c>
      <c r="C252" s="3" t="s">
        <v>42</v>
      </c>
      <c r="D252" s="3" t="s">
        <v>43</v>
      </c>
      <c r="E252" s="3" t="s">
        <v>27</v>
      </c>
      <c r="F252" s="3" t="s">
        <v>31</v>
      </c>
      <c r="G252" s="3" t="s">
        <v>44</v>
      </c>
      <c r="H252" s="3">
        <v>73.06</v>
      </c>
      <c r="I252" s="3">
        <v>7</v>
      </c>
      <c r="J252" s="3">
        <v>25.571000000000002</v>
      </c>
      <c r="K252" s="3">
        <v>536.99099999999999</v>
      </c>
      <c r="L252" s="3">
        <v>43479</v>
      </c>
      <c r="M252" s="3">
        <v>0.79583333333333328</v>
      </c>
      <c r="N252" s="4" t="s">
        <v>33</v>
      </c>
      <c r="O252" s="3">
        <v>511.42</v>
      </c>
      <c r="P252" s="5">
        <v>4.7619047620000003</v>
      </c>
      <c r="Q252" s="3">
        <v>25.571000000000002</v>
      </c>
      <c r="R252" s="3">
        <v>4.2</v>
      </c>
    </row>
    <row r="253" spans="2:18" x14ac:dyDescent="0.25">
      <c r="B253" s="3" t="s">
        <v>286</v>
      </c>
      <c r="C253" s="3" t="s">
        <v>42</v>
      </c>
      <c r="D253" s="3" t="s">
        <v>43</v>
      </c>
      <c r="E253" s="3" t="s">
        <v>20</v>
      </c>
      <c r="F253" s="3" t="s">
        <v>31</v>
      </c>
      <c r="G253" s="3" t="s">
        <v>44</v>
      </c>
      <c r="H253" s="3">
        <v>46.55</v>
      </c>
      <c r="I253" s="3">
        <v>9</v>
      </c>
      <c r="J253" s="3">
        <v>20.947500000000002</v>
      </c>
      <c r="K253" s="3">
        <v>439.89749999999998</v>
      </c>
      <c r="L253" s="3">
        <v>43498</v>
      </c>
      <c r="M253" s="3">
        <v>0.64861111111111114</v>
      </c>
      <c r="N253" s="4" t="s">
        <v>23</v>
      </c>
      <c r="O253" s="3">
        <v>418.95</v>
      </c>
      <c r="P253" s="5">
        <v>4.7619047620000003</v>
      </c>
      <c r="Q253" s="3">
        <v>20.947500000000002</v>
      </c>
      <c r="R253" s="3">
        <v>6.4</v>
      </c>
    </row>
    <row r="254" spans="2:18" x14ac:dyDescent="0.25">
      <c r="B254" s="3" t="s">
        <v>287</v>
      </c>
      <c r="C254" s="3" t="s">
        <v>25</v>
      </c>
      <c r="D254" s="3" t="s">
        <v>26</v>
      </c>
      <c r="E254" s="3" t="s">
        <v>20</v>
      </c>
      <c r="F254" s="3" t="s">
        <v>31</v>
      </c>
      <c r="G254" s="3" t="s">
        <v>46</v>
      </c>
      <c r="H254" s="3">
        <v>35.19</v>
      </c>
      <c r="I254" s="3">
        <v>10</v>
      </c>
      <c r="J254" s="3">
        <v>17.594999999999999</v>
      </c>
      <c r="K254" s="3">
        <v>369.495</v>
      </c>
      <c r="L254" s="3">
        <v>43541</v>
      </c>
      <c r="M254" s="3">
        <v>0.79583333333333328</v>
      </c>
      <c r="N254" s="4" t="s">
        <v>33</v>
      </c>
      <c r="O254" s="3">
        <v>351.9</v>
      </c>
      <c r="P254" s="5">
        <v>4.7619047620000003</v>
      </c>
      <c r="Q254" s="3">
        <v>17.594999999999999</v>
      </c>
      <c r="R254" s="3">
        <v>8.4</v>
      </c>
    </row>
    <row r="255" spans="2:18" x14ac:dyDescent="0.25">
      <c r="B255" s="3" t="s">
        <v>288</v>
      </c>
      <c r="C255" s="3" t="s">
        <v>25</v>
      </c>
      <c r="D255" s="3" t="s">
        <v>26</v>
      </c>
      <c r="E255" s="3" t="s">
        <v>27</v>
      </c>
      <c r="F255" s="3" t="s">
        <v>21</v>
      </c>
      <c r="G255" s="3" t="s">
        <v>36</v>
      </c>
      <c r="H255" s="3">
        <v>14.39</v>
      </c>
      <c r="I255" s="3">
        <v>2</v>
      </c>
      <c r="J255" s="3">
        <v>1.4390000000000001</v>
      </c>
      <c r="K255" s="3">
        <v>30.219000000000001</v>
      </c>
      <c r="L255" s="3">
        <v>43526</v>
      </c>
      <c r="M255" s="3">
        <v>0.82222222222222219</v>
      </c>
      <c r="N255" s="4" t="s">
        <v>33</v>
      </c>
      <c r="O255" s="3">
        <v>28.78</v>
      </c>
      <c r="P255" s="5">
        <v>4.7619047620000003</v>
      </c>
      <c r="Q255" s="3">
        <v>1.4390000000000001</v>
      </c>
      <c r="R255" s="3">
        <v>7.2</v>
      </c>
    </row>
    <row r="256" spans="2:18" x14ac:dyDescent="0.25">
      <c r="B256" s="3" t="s">
        <v>289</v>
      </c>
      <c r="C256" s="3" t="s">
        <v>18</v>
      </c>
      <c r="D256" s="3" t="s">
        <v>19</v>
      </c>
      <c r="E256" s="3" t="s">
        <v>27</v>
      </c>
      <c r="F256" s="3" t="s">
        <v>31</v>
      </c>
      <c r="G256" s="3" t="s">
        <v>32</v>
      </c>
      <c r="H256" s="3">
        <v>23.75</v>
      </c>
      <c r="I256" s="3">
        <v>4</v>
      </c>
      <c r="J256" s="3">
        <v>4.75</v>
      </c>
      <c r="K256" s="3">
        <v>99.75</v>
      </c>
      <c r="L256" s="3">
        <v>43540</v>
      </c>
      <c r="M256" s="3">
        <v>0.47361111111111109</v>
      </c>
      <c r="N256" s="4" t="s">
        <v>29</v>
      </c>
      <c r="O256" s="3">
        <v>95</v>
      </c>
      <c r="P256" s="5">
        <v>4.7619047620000003</v>
      </c>
      <c r="Q256" s="3">
        <v>4.75</v>
      </c>
      <c r="R256" s="3">
        <v>5.2</v>
      </c>
    </row>
    <row r="257" spans="2:18" x14ac:dyDescent="0.25">
      <c r="B257" s="3" t="s">
        <v>290</v>
      </c>
      <c r="C257" s="3" t="s">
        <v>18</v>
      </c>
      <c r="D257" s="3" t="s">
        <v>19</v>
      </c>
      <c r="E257" s="3" t="s">
        <v>20</v>
      </c>
      <c r="F257" s="3" t="s">
        <v>31</v>
      </c>
      <c r="G257" s="3" t="s">
        <v>32</v>
      </c>
      <c r="H257" s="3">
        <v>58.9</v>
      </c>
      <c r="I257" s="3">
        <v>8</v>
      </c>
      <c r="J257" s="3">
        <v>23.56</v>
      </c>
      <c r="K257" s="3">
        <v>494.76</v>
      </c>
      <c r="L257" s="3">
        <v>43471</v>
      </c>
      <c r="M257" s="3">
        <v>0.47430555555555554</v>
      </c>
      <c r="N257" s="4" t="s">
        <v>29</v>
      </c>
      <c r="O257" s="3">
        <v>471.2</v>
      </c>
      <c r="P257" s="5">
        <v>4.7619047620000003</v>
      </c>
      <c r="Q257" s="3">
        <v>23.56</v>
      </c>
      <c r="R257" s="3">
        <v>8.9</v>
      </c>
    </row>
    <row r="258" spans="2:18" x14ac:dyDescent="0.25">
      <c r="B258" s="3" t="s">
        <v>291</v>
      </c>
      <c r="C258" s="3" t="s">
        <v>42</v>
      </c>
      <c r="D258" s="3" t="s">
        <v>43</v>
      </c>
      <c r="E258" s="3" t="s">
        <v>20</v>
      </c>
      <c r="F258" s="3" t="s">
        <v>31</v>
      </c>
      <c r="G258" s="3" t="s">
        <v>46</v>
      </c>
      <c r="H258" s="3">
        <v>32.619999999999997</v>
      </c>
      <c r="I258" s="3">
        <v>4</v>
      </c>
      <c r="J258" s="3">
        <v>6.524</v>
      </c>
      <c r="K258" s="3">
        <v>137.00399999999999</v>
      </c>
      <c r="L258" s="3">
        <v>43494</v>
      </c>
      <c r="M258" s="3">
        <v>0.59166666666666667</v>
      </c>
      <c r="N258" s="4" t="s">
        <v>29</v>
      </c>
      <c r="O258" s="3">
        <v>130.47999999999999</v>
      </c>
      <c r="P258" s="5">
        <v>4.7619047620000003</v>
      </c>
      <c r="Q258" s="3">
        <v>6.524</v>
      </c>
      <c r="R258" s="3">
        <v>9</v>
      </c>
    </row>
    <row r="259" spans="2:18" x14ac:dyDescent="0.25">
      <c r="B259" s="3" t="s">
        <v>292</v>
      </c>
      <c r="C259" s="3" t="s">
        <v>18</v>
      </c>
      <c r="D259" s="3" t="s">
        <v>19</v>
      </c>
      <c r="E259" s="3" t="s">
        <v>20</v>
      </c>
      <c r="F259" s="3" t="s">
        <v>31</v>
      </c>
      <c r="G259" s="3" t="s">
        <v>28</v>
      </c>
      <c r="H259" s="3">
        <v>66.349999999999994</v>
      </c>
      <c r="I259" s="3">
        <v>1</v>
      </c>
      <c r="J259" s="3">
        <v>3.3174999999999999</v>
      </c>
      <c r="K259" s="3">
        <v>69.667500000000004</v>
      </c>
      <c r="L259" s="3">
        <v>43496</v>
      </c>
      <c r="M259" s="3">
        <v>0.44861111111111113</v>
      </c>
      <c r="N259" s="4" t="s">
        <v>33</v>
      </c>
      <c r="O259" s="3">
        <v>66.349999999999994</v>
      </c>
      <c r="P259" s="5">
        <v>4.7619047620000003</v>
      </c>
      <c r="Q259" s="3">
        <v>3.3174999999999999</v>
      </c>
      <c r="R259" s="3">
        <v>9.6999999999999993</v>
      </c>
    </row>
    <row r="260" spans="2:18" x14ac:dyDescent="0.25">
      <c r="B260" s="3" t="s">
        <v>293</v>
      </c>
      <c r="C260" s="3" t="s">
        <v>18</v>
      </c>
      <c r="D260" s="3" t="s">
        <v>19</v>
      </c>
      <c r="E260" s="3" t="s">
        <v>20</v>
      </c>
      <c r="F260" s="3" t="s">
        <v>31</v>
      </c>
      <c r="G260" s="3" t="s">
        <v>32</v>
      </c>
      <c r="H260" s="3">
        <v>25.91</v>
      </c>
      <c r="I260" s="3">
        <v>6</v>
      </c>
      <c r="J260" s="3">
        <v>7.7729999999999997</v>
      </c>
      <c r="K260" s="3">
        <v>163.233</v>
      </c>
      <c r="L260" s="3">
        <v>43501</v>
      </c>
      <c r="M260" s="3">
        <v>0.42777777777777776</v>
      </c>
      <c r="N260" s="4" t="s">
        <v>23</v>
      </c>
      <c r="O260" s="3">
        <v>155.46</v>
      </c>
      <c r="P260" s="5">
        <v>4.7619047620000003</v>
      </c>
      <c r="Q260" s="3">
        <v>7.7729999999999997</v>
      </c>
      <c r="R260" s="3">
        <v>8.6999999999999993</v>
      </c>
    </row>
    <row r="261" spans="2:18" x14ac:dyDescent="0.25">
      <c r="B261" s="3" t="s">
        <v>294</v>
      </c>
      <c r="C261" s="3" t="s">
        <v>18</v>
      </c>
      <c r="D261" s="3" t="s">
        <v>19</v>
      </c>
      <c r="E261" s="3" t="s">
        <v>20</v>
      </c>
      <c r="F261" s="3" t="s">
        <v>31</v>
      </c>
      <c r="G261" s="3" t="s">
        <v>28</v>
      </c>
      <c r="H261" s="3">
        <v>32.25</v>
      </c>
      <c r="I261" s="3">
        <v>4</v>
      </c>
      <c r="J261" s="3">
        <v>6.45</v>
      </c>
      <c r="K261" s="3">
        <v>135.44999999999999</v>
      </c>
      <c r="L261" s="3">
        <v>43509</v>
      </c>
      <c r="M261" s="3">
        <v>0.52638888888888891</v>
      </c>
      <c r="N261" s="4" t="s">
        <v>23</v>
      </c>
      <c r="O261" s="3">
        <v>129</v>
      </c>
      <c r="P261" s="5">
        <v>4.7619047620000003</v>
      </c>
      <c r="Q261" s="3">
        <v>6.45</v>
      </c>
      <c r="R261" s="3">
        <v>6.5</v>
      </c>
    </row>
    <row r="262" spans="2:18" x14ac:dyDescent="0.25">
      <c r="B262" s="3" t="s">
        <v>295</v>
      </c>
      <c r="C262" s="3" t="s">
        <v>25</v>
      </c>
      <c r="D262" s="3" t="s">
        <v>26</v>
      </c>
      <c r="E262" s="3" t="s">
        <v>20</v>
      </c>
      <c r="F262" s="3" t="s">
        <v>31</v>
      </c>
      <c r="G262" s="3" t="s">
        <v>28</v>
      </c>
      <c r="H262" s="3">
        <v>65.94</v>
      </c>
      <c r="I262" s="3">
        <v>4</v>
      </c>
      <c r="J262" s="3">
        <v>13.188000000000001</v>
      </c>
      <c r="K262" s="3">
        <v>276.94799999999998</v>
      </c>
      <c r="L262" s="3">
        <v>43503</v>
      </c>
      <c r="M262" s="3">
        <v>0.54513888888888884</v>
      </c>
      <c r="N262" s="4" t="s">
        <v>33</v>
      </c>
      <c r="O262" s="3">
        <v>263.76</v>
      </c>
      <c r="P262" s="5">
        <v>4.7619047620000003</v>
      </c>
      <c r="Q262" s="3">
        <v>13.188000000000001</v>
      </c>
      <c r="R262" s="3">
        <v>6.9</v>
      </c>
    </row>
    <row r="263" spans="2:18" x14ac:dyDescent="0.25">
      <c r="B263" s="3" t="s">
        <v>296</v>
      </c>
      <c r="C263" s="3" t="s">
        <v>18</v>
      </c>
      <c r="D263" s="3" t="s">
        <v>19</v>
      </c>
      <c r="E263" s="3" t="s">
        <v>27</v>
      </c>
      <c r="F263" s="3" t="s">
        <v>21</v>
      </c>
      <c r="G263" s="3" t="s">
        <v>28</v>
      </c>
      <c r="H263" s="3">
        <v>75.06</v>
      </c>
      <c r="I263" s="3">
        <v>9</v>
      </c>
      <c r="J263" s="3">
        <v>33.777000000000001</v>
      </c>
      <c r="K263" s="3">
        <v>709.31700000000001</v>
      </c>
      <c r="L263" s="3">
        <v>43543</v>
      </c>
      <c r="M263" s="3">
        <v>0.55902777777777779</v>
      </c>
      <c r="N263" s="4" t="s">
        <v>23</v>
      </c>
      <c r="O263" s="3">
        <v>675.54</v>
      </c>
      <c r="P263" s="5">
        <v>4.7619047620000003</v>
      </c>
      <c r="Q263" s="3">
        <v>33.777000000000001</v>
      </c>
      <c r="R263" s="3">
        <v>6.2</v>
      </c>
    </row>
    <row r="264" spans="2:18" x14ac:dyDescent="0.25">
      <c r="B264" s="3" t="s">
        <v>297</v>
      </c>
      <c r="C264" s="3" t="s">
        <v>25</v>
      </c>
      <c r="D264" s="3" t="s">
        <v>26</v>
      </c>
      <c r="E264" s="3" t="s">
        <v>27</v>
      </c>
      <c r="F264" s="3" t="s">
        <v>21</v>
      </c>
      <c r="G264" s="3" t="s">
        <v>46</v>
      </c>
      <c r="H264" s="3">
        <v>16.45</v>
      </c>
      <c r="I264" s="3">
        <v>4</v>
      </c>
      <c r="J264" s="3">
        <v>3.29</v>
      </c>
      <c r="K264" s="3">
        <v>69.09</v>
      </c>
      <c r="L264" s="3">
        <v>43531</v>
      </c>
      <c r="M264" s="3">
        <v>0.62013888888888891</v>
      </c>
      <c r="N264" s="4" t="s">
        <v>23</v>
      </c>
      <c r="O264" s="3">
        <v>65.8</v>
      </c>
      <c r="P264" s="5">
        <v>4.7619047620000003</v>
      </c>
      <c r="Q264" s="3">
        <v>3.29</v>
      </c>
      <c r="R264" s="3">
        <v>5.6</v>
      </c>
    </row>
    <row r="265" spans="2:18" x14ac:dyDescent="0.25">
      <c r="B265" s="3" t="s">
        <v>298</v>
      </c>
      <c r="C265" s="3" t="s">
        <v>42</v>
      </c>
      <c r="D265" s="3" t="s">
        <v>43</v>
      </c>
      <c r="E265" s="3" t="s">
        <v>20</v>
      </c>
      <c r="F265" s="3" t="s">
        <v>21</v>
      </c>
      <c r="G265" s="3" t="s">
        <v>46</v>
      </c>
      <c r="H265" s="3">
        <v>38.299999999999997</v>
      </c>
      <c r="I265" s="3">
        <v>4</v>
      </c>
      <c r="J265" s="3">
        <v>7.66</v>
      </c>
      <c r="K265" s="3">
        <v>160.86000000000001</v>
      </c>
      <c r="L265" s="3">
        <v>43537</v>
      </c>
      <c r="M265" s="3">
        <v>0.80694444444444446</v>
      </c>
      <c r="N265" s="4" t="s">
        <v>29</v>
      </c>
      <c r="O265" s="3">
        <v>153.19999999999999</v>
      </c>
      <c r="P265" s="5">
        <v>4.7619047620000003</v>
      </c>
      <c r="Q265" s="3">
        <v>7.66</v>
      </c>
      <c r="R265" s="3">
        <v>5.7</v>
      </c>
    </row>
    <row r="266" spans="2:18" x14ac:dyDescent="0.25">
      <c r="B266" s="3" t="s">
        <v>299</v>
      </c>
      <c r="C266" s="3" t="s">
        <v>18</v>
      </c>
      <c r="D266" s="3" t="s">
        <v>19</v>
      </c>
      <c r="E266" s="3" t="s">
        <v>20</v>
      </c>
      <c r="F266" s="3" t="s">
        <v>21</v>
      </c>
      <c r="G266" s="3" t="s">
        <v>36</v>
      </c>
      <c r="H266" s="3">
        <v>22.24</v>
      </c>
      <c r="I266" s="3">
        <v>10</v>
      </c>
      <c r="J266" s="3">
        <v>11.12</v>
      </c>
      <c r="K266" s="3">
        <v>233.52</v>
      </c>
      <c r="L266" s="3">
        <v>43505</v>
      </c>
      <c r="M266" s="3">
        <v>0.45833333333333331</v>
      </c>
      <c r="N266" s="4" t="s">
        <v>29</v>
      </c>
      <c r="O266" s="3">
        <v>222.4</v>
      </c>
      <c r="P266" s="5">
        <v>4.7619047620000003</v>
      </c>
      <c r="Q266" s="3">
        <v>11.12</v>
      </c>
      <c r="R266" s="3">
        <v>4.2</v>
      </c>
    </row>
    <row r="267" spans="2:18" x14ac:dyDescent="0.25">
      <c r="B267" s="3" t="s">
        <v>300</v>
      </c>
      <c r="C267" s="3" t="s">
        <v>42</v>
      </c>
      <c r="D267" s="3" t="s">
        <v>43</v>
      </c>
      <c r="E267" s="3" t="s">
        <v>27</v>
      </c>
      <c r="F267" s="3" t="s">
        <v>31</v>
      </c>
      <c r="G267" s="3" t="s">
        <v>36</v>
      </c>
      <c r="H267" s="3">
        <v>54.45</v>
      </c>
      <c r="I267" s="3">
        <v>1</v>
      </c>
      <c r="J267" s="3">
        <v>2.7225000000000001</v>
      </c>
      <c r="K267" s="3">
        <v>57.172499999999999</v>
      </c>
      <c r="L267" s="3">
        <v>43522</v>
      </c>
      <c r="M267" s="3">
        <v>0.80833333333333335</v>
      </c>
      <c r="N267" s="4" t="s">
        <v>23</v>
      </c>
      <c r="O267" s="3">
        <v>54.45</v>
      </c>
      <c r="P267" s="5">
        <v>4.7619047620000003</v>
      </c>
      <c r="Q267" s="3">
        <v>2.7225000000000001</v>
      </c>
      <c r="R267" s="3">
        <v>7.9</v>
      </c>
    </row>
    <row r="268" spans="2:18" x14ac:dyDescent="0.25">
      <c r="B268" s="3" t="s">
        <v>301</v>
      </c>
      <c r="C268" s="3" t="s">
        <v>18</v>
      </c>
      <c r="D268" s="3" t="s">
        <v>19</v>
      </c>
      <c r="E268" s="3" t="s">
        <v>20</v>
      </c>
      <c r="F268" s="3" t="s">
        <v>21</v>
      </c>
      <c r="G268" s="3" t="s">
        <v>36</v>
      </c>
      <c r="H268" s="3">
        <v>98.4</v>
      </c>
      <c r="I268" s="3">
        <v>7</v>
      </c>
      <c r="J268" s="3">
        <v>34.44</v>
      </c>
      <c r="K268" s="3">
        <v>723.24</v>
      </c>
      <c r="L268" s="3">
        <v>43536</v>
      </c>
      <c r="M268" s="3">
        <v>0.52986111111111112</v>
      </c>
      <c r="N268" s="4" t="s">
        <v>33</v>
      </c>
      <c r="O268" s="3">
        <v>688.8</v>
      </c>
      <c r="P268" s="5">
        <v>4.7619047620000003</v>
      </c>
      <c r="Q268" s="3">
        <v>34.44</v>
      </c>
      <c r="R268" s="3">
        <v>8.6999999999999993</v>
      </c>
    </row>
    <row r="269" spans="2:18" x14ac:dyDescent="0.25">
      <c r="B269" s="3" t="s">
        <v>302</v>
      </c>
      <c r="C269" s="3" t="s">
        <v>25</v>
      </c>
      <c r="D269" s="3" t="s">
        <v>26</v>
      </c>
      <c r="E269" s="3" t="s">
        <v>27</v>
      </c>
      <c r="F269" s="3" t="s">
        <v>31</v>
      </c>
      <c r="G269" s="3" t="s">
        <v>32</v>
      </c>
      <c r="H269" s="3">
        <v>35.47</v>
      </c>
      <c r="I269" s="3">
        <v>4</v>
      </c>
      <c r="J269" s="3">
        <v>7.0940000000000003</v>
      </c>
      <c r="K269" s="3">
        <v>148.97399999999999</v>
      </c>
      <c r="L269" s="3">
        <v>43538</v>
      </c>
      <c r="M269" s="3">
        <v>0.72361111111111109</v>
      </c>
      <c r="N269" s="4" t="s">
        <v>33</v>
      </c>
      <c r="O269" s="3">
        <v>141.88</v>
      </c>
      <c r="P269" s="5">
        <v>4.7619047620000003</v>
      </c>
      <c r="Q269" s="3">
        <v>7.0940000000000003</v>
      </c>
      <c r="R269" s="3">
        <v>6.9</v>
      </c>
    </row>
    <row r="270" spans="2:18" x14ac:dyDescent="0.25">
      <c r="B270" s="3" t="s">
        <v>303</v>
      </c>
      <c r="C270" s="3" t="s">
        <v>42</v>
      </c>
      <c r="D270" s="3" t="s">
        <v>43</v>
      </c>
      <c r="E270" s="3" t="s">
        <v>20</v>
      </c>
      <c r="F270" s="3" t="s">
        <v>21</v>
      </c>
      <c r="G270" s="3" t="s">
        <v>44</v>
      </c>
      <c r="H270" s="3">
        <v>74.599999999999994</v>
      </c>
      <c r="I270" s="3">
        <v>10</v>
      </c>
      <c r="J270" s="3">
        <v>37.299999999999997</v>
      </c>
      <c r="K270" s="3">
        <v>783.3</v>
      </c>
      <c r="L270" s="3">
        <v>43473</v>
      </c>
      <c r="M270" s="3">
        <v>0.87152777777777779</v>
      </c>
      <c r="N270" s="4" t="s">
        <v>29</v>
      </c>
      <c r="O270" s="3">
        <v>746</v>
      </c>
      <c r="P270" s="5">
        <v>4.7619047620000003</v>
      </c>
      <c r="Q270" s="3">
        <v>37.299999999999997</v>
      </c>
      <c r="R270" s="3">
        <v>9.5</v>
      </c>
    </row>
    <row r="271" spans="2:18" x14ac:dyDescent="0.25">
      <c r="B271" s="3" t="s">
        <v>304</v>
      </c>
      <c r="C271" s="3" t="s">
        <v>18</v>
      </c>
      <c r="D271" s="3" t="s">
        <v>19</v>
      </c>
      <c r="E271" s="3" t="s">
        <v>20</v>
      </c>
      <c r="F271" s="3" t="s">
        <v>31</v>
      </c>
      <c r="G271" s="3" t="s">
        <v>32</v>
      </c>
      <c r="H271" s="3">
        <v>70.739999999999995</v>
      </c>
      <c r="I271" s="3">
        <v>4</v>
      </c>
      <c r="J271" s="3">
        <v>14.148</v>
      </c>
      <c r="K271" s="3">
        <v>297.108</v>
      </c>
      <c r="L271" s="3">
        <v>43470</v>
      </c>
      <c r="M271" s="3">
        <v>0.67013888888888884</v>
      </c>
      <c r="N271" s="4" t="s">
        <v>33</v>
      </c>
      <c r="O271" s="3">
        <v>282.95999999999998</v>
      </c>
      <c r="P271" s="5">
        <v>4.7619047620000003</v>
      </c>
      <c r="Q271" s="3">
        <v>14.148</v>
      </c>
      <c r="R271" s="3">
        <v>4.4000000000000004</v>
      </c>
    </row>
    <row r="272" spans="2:18" x14ac:dyDescent="0.25">
      <c r="B272" s="3" t="s">
        <v>305</v>
      </c>
      <c r="C272" s="3" t="s">
        <v>18</v>
      </c>
      <c r="D272" s="3" t="s">
        <v>19</v>
      </c>
      <c r="E272" s="3" t="s">
        <v>20</v>
      </c>
      <c r="F272" s="3" t="s">
        <v>21</v>
      </c>
      <c r="G272" s="3" t="s">
        <v>32</v>
      </c>
      <c r="H272" s="3">
        <v>35.54</v>
      </c>
      <c r="I272" s="3">
        <v>10</v>
      </c>
      <c r="J272" s="3">
        <v>17.77</v>
      </c>
      <c r="K272" s="3">
        <v>373.17</v>
      </c>
      <c r="L272" s="3">
        <v>43469</v>
      </c>
      <c r="M272" s="3">
        <v>0.56527777777777777</v>
      </c>
      <c r="N272" s="4" t="s">
        <v>23</v>
      </c>
      <c r="O272" s="3">
        <v>355.4</v>
      </c>
      <c r="P272" s="5">
        <v>4.7619047620000003</v>
      </c>
      <c r="Q272" s="3">
        <v>17.77</v>
      </c>
      <c r="R272" s="3">
        <v>7</v>
      </c>
    </row>
    <row r="273" spans="2:18" x14ac:dyDescent="0.25">
      <c r="B273" s="3" t="s">
        <v>306</v>
      </c>
      <c r="C273" s="3" t="s">
        <v>42</v>
      </c>
      <c r="D273" s="3" t="s">
        <v>43</v>
      </c>
      <c r="E273" s="3" t="s">
        <v>27</v>
      </c>
      <c r="F273" s="3" t="s">
        <v>21</v>
      </c>
      <c r="G273" s="3" t="s">
        <v>36</v>
      </c>
      <c r="H273" s="3">
        <v>67.430000000000007</v>
      </c>
      <c r="I273" s="3">
        <v>5</v>
      </c>
      <c r="J273" s="3">
        <v>16.857500000000002</v>
      </c>
      <c r="K273" s="3">
        <v>354.00749999999999</v>
      </c>
      <c r="L273" s="3">
        <v>43530</v>
      </c>
      <c r="M273" s="3">
        <v>0.75902777777777775</v>
      </c>
      <c r="N273" s="4" t="s">
        <v>23</v>
      </c>
      <c r="O273" s="3">
        <v>337.15</v>
      </c>
      <c r="P273" s="5">
        <v>4.7619047620000003</v>
      </c>
      <c r="Q273" s="3">
        <v>16.857500000000002</v>
      </c>
      <c r="R273" s="3">
        <v>6.3</v>
      </c>
    </row>
    <row r="274" spans="2:18" x14ac:dyDescent="0.25">
      <c r="B274" s="3" t="s">
        <v>307</v>
      </c>
      <c r="C274" s="3" t="s">
        <v>25</v>
      </c>
      <c r="D274" s="3" t="s">
        <v>26</v>
      </c>
      <c r="E274" s="3" t="s">
        <v>20</v>
      </c>
      <c r="F274" s="3" t="s">
        <v>21</v>
      </c>
      <c r="G274" s="3" t="s">
        <v>22</v>
      </c>
      <c r="H274" s="3">
        <v>21.12</v>
      </c>
      <c r="I274" s="3">
        <v>2</v>
      </c>
      <c r="J274" s="3">
        <v>2.1120000000000001</v>
      </c>
      <c r="K274" s="3">
        <v>44.351999999999997</v>
      </c>
      <c r="L274" s="3">
        <v>43468</v>
      </c>
      <c r="M274" s="3">
        <v>0.80347222222222225</v>
      </c>
      <c r="N274" s="4" t="s">
        <v>29</v>
      </c>
      <c r="O274" s="3">
        <v>42.24</v>
      </c>
      <c r="P274" s="5">
        <v>4.7619047620000003</v>
      </c>
      <c r="Q274" s="3">
        <v>2.1120000000000001</v>
      </c>
      <c r="R274" s="3">
        <v>9.6999999999999993</v>
      </c>
    </row>
    <row r="275" spans="2:18" x14ac:dyDescent="0.25">
      <c r="B275" s="3" t="s">
        <v>308</v>
      </c>
      <c r="C275" s="3" t="s">
        <v>18</v>
      </c>
      <c r="D275" s="3" t="s">
        <v>19</v>
      </c>
      <c r="E275" s="3" t="s">
        <v>20</v>
      </c>
      <c r="F275" s="3" t="s">
        <v>21</v>
      </c>
      <c r="G275" s="3" t="s">
        <v>32</v>
      </c>
      <c r="H275" s="3">
        <v>21.54</v>
      </c>
      <c r="I275" s="3">
        <v>9</v>
      </c>
      <c r="J275" s="3">
        <v>9.6929999999999996</v>
      </c>
      <c r="K275" s="3">
        <v>203.553</v>
      </c>
      <c r="L275" s="3">
        <v>43472</v>
      </c>
      <c r="M275" s="3">
        <v>0.48888888888888887</v>
      </c>
      <c r="N275" s="4" t="s">
        <v>33</v>
      </c>
      <c r="O275" s="3">
        <v>193.86</v>
      </c>
      <c r="P275" s="5">
        <v>4.7619047620000003</v>
      </c>
      <c r="Q275" s="3">
        <v>9.6929999999999996</v>
      </c>
      <c r="R275" s="3">
        <v>8.8000000000000007</v>
      </c>
    </row>
    <row r="276" spans="2:18" x14ac:dyDescent="0.25">
      <c r="B276" s="3" t="s">
        <v>309</v>
      </c>
      <c r="C276" s="3" t="s">
        <v>18</v>
      </c>
      <c r="D276" s="3" t="s">
        <v>19</v>
      </c>
      <c r="E276" s="3" t="s">
        <v>27</v>
      </c>
      <c r="F276" s="3" t="s">
        <v>21</v>
      </c>
      <c r="G276" s="3" t="s">
        <v>32</v>
      </c>
      <c r="H276" s="3">
        <v>12.03</v>
      </c>
      <c r="I276" s="3">
        <v>2</v>
      </c>
      <c r="J276" s="3">
        <v>1.2030000000000001</v>
      </c>
      <c r="K276" s="3">
        <v>25.263000000000002</v>
      </c>
      <c r="L276" s="3">
        <v>43492</v>
      </c>
      <c r="M276" s="3">
        <v>0.66041666666666665</v>
      </c>
      <c r="N276" s="4" t="s">
        <v>29</v>
      </c>
      <c r="O276" s="3">
        <v>24.06</v>
      </c>
      <c r="P276" s="5">
        <v>4.7619047620000003</v>
      </c>
      <c r="Q276" s="3">
        <v>1.2030000000000001</v>
      </c>
      <c r="R276" s="3">
        <v>5.0999999999999996</v>
      </c>
    </row>
    <row r="277" spans="2:18" x14ac:dyDescent="0.25">
      <c r="B277" s="3" t="s">
        <v>310</v>
      </c>
      <c r="C277" s="3" t="s">
        <v>42</v>
      </c>
      <c r="D277" s="3" t="s">
        <v>43</v>
      </c>
      <c r="E277" s="3" t="s">
        <v>27</v>
      </c>
      <c r="F277" s="3" t="s">
        <v>21</v>
      </c>
      <c r="G277" s="3" t="s">
        <v>22</v>
      </c>
      <c r="H277" s="3">
        <v>99.71</v>
      </c>
      <c r="I277" s="3">
        <v>6</v>
      </c>
      <c r="J277" s="3">
        <v>29.913</v>
      </c>
      <c r="K277" s="3">
        <v>628.173</v>
      </c>
      <c r="L277" s="3">
        <v>43522</v>
      </c>
      <c r="M277" s="3">
        <v>0.70277777777777772</v>
      </c>
      <c r="N277" s="4" t="s">
        <v>23</v>
      </c>
      <c r="O277" s="3">
        <v>598.26</v>
      </c>
      <c r="P277" s="5">
        <v>4.7619047620000003</v>
      </c>
      <c r="Q277" s="3">
        <v>29.913</v>
      </c>
      <c r="R277" s="3">
        <v>7.9</v>
      </c>
    </row>
    <row r="278" spans="2:18" x14ac:dyDescent="0.25">
      <c r="B278" s="3" t="s">
        <v>311</v>
      </c>
      <c r="C278" s="3" t="s">
        <v>42</v>
      </c>
      <c r="D278" s="3" t="s">
        <v>43</v>
      </c>
      <c r="E278" s="3" t="s">
        <v>27</v>
      </c>
      <c r="F278" s="3" t="s">
        <v>31</v>
      </c>
      <c r="G278" s="3" t="s">
        <v>46</v>
      </c>
      <c r="H278" s="3">
        <v>47.97</v>
      </c>
      <c r="I278" s="3">
        <v>7</v>
      </c>
      <c r="J278" s="3">
        <v>16.7895</v>
      </c>
      <c r="K278" s="3">
        <v>352.5795</v>
      </c>
      <c r="L278" s="3">
        <v>43472</v>
      </c>
      <c r="M278" s="3">
        <v>0.86944444444444446</v>
      </c>
      <c r="N278" s="4" t="s">
        <v>29</v>
      </c>
      <c r="O278" s="3">
        <v>335.79</v>
      </c>
      <c r="P278" s="5">
        <v>4.7619047620000003</v>
      </c>
      <c r="Q278" s="3">
        <v>16.7895</v>
      </c>
      <c r="R278" s="3">
        <v>6.2</v>
      </c>
    </row>
    <row r="279" spans="2:18" x14ac:dyDescent="0.25">
      <c r="B279" s="3" t="s">
        <v>312</v>
      </c>
      <c r="C279" s="3" t="s">
        <v>25</v>
      </c>
      <c r="D279" s="3" t="s">
        <v>26</v>
      </c>
      <c r="E279" s="3" t="s">
        <v>20</v>
      </c>
      <c r="F279" s="3" t="s">
        <v>21</v>
      </c>
      <c r="G279" s="3" t="s">
        <v>32</v>
      </c>
      <c r="H279" s="3">
        <v>21.82</v>
      </c>
      <c r="I279" s="3">
        <v>10</v>
      </c>
      <c r="J279" s="3">
        <v>10.91</v>
      </c>
      <c r="K279" s="3">
        <v>229.11</v>
      </c>
      <c r="L279" s="3">
        <v>43472</v>
      </c>
      <c r="M279" s="3">
        <v>0.73333333333333328</v>
      </c>
      <c r="N279" s="4" t="s">
        <v>29</v>
      </c>
      <c r="O279" s="3">
        <v>218.2</v>
      </c>
      <c r="P279" s="5">
        <v>4.7619047620000003</v>
      </c>
      <c r="Q279" s="3">
        <v>10.91</v>
      </c>
      <c r="R279" s="3">
        <v>7.1</v>
      </c>
    </row>
    <row r="280" spans="2:18" x14ac:dyDescent="0.25">
      <c r="B280" s="3" t="s">
        <v>313</v>
      </c>
      <c r="C280" s="3" t="s">
        <v>25</v>
      </c>
      <c r="D280" s="3" t="s">
        <v>26</v>
      </c>
      <c r="E280" s="3" t="s">
        <v>27</v>
      </c>
      <c r="F280" s="3" t="s">
        <v>21</v>
      </c>
      <c r="G280" s="3" t="s">
        <v>46</v>
      </c>
      <c r="H280" s="3">
        <v>95.42</v>
      </c>
      <c r="I280" s="3">
        <v>4</v>
      </c>
      <c r="J280" s="3">
        <v>19.084</v>
      </c>
      <c r="K280" s="3">
        <v>400.76400000000001</v>
      </c>
      <c r="L280" s="3">
        <v>43498</v>
      </c>
      <c r="M280" s="3">
        <v>0.55763888888888891</v>
      </c>
      <c r="N280" s="4" t="s">
        <v>23</v>
      </c>
      <c r="O280" s="3">
        <v>381.68</v>
      </c>
      <c r="P280" s="5">
        <v>4.7619047620000003</v>
      </c>
      <c r="Q280" s="3">
        <v>19.084</v>
      </c>
      <c r="R280" s="3">
        <v>6.4</v>
      </c>
    </row>
    <row r="281" spans="2:18" x14ac:dyDescent="0.25">
      <c r="B281" s="3" t="s">
        <v>314</v>
      </c>
      <c r="C281" s="3" t="s">
        <v>25</v>
      </c>
      <c r="D281" s="3" t="s">
        <v>26</v>
      </c>
      <c r="E281" s="3" t="s">
        <v>20</v>
      </c>
      <c r="F281" s="3" t="s">
        <v>31</v>
      </c>
      <c r="G281" s="3" t="s">
        <v>46</v>
      </c>
      <c r="H281" s="3">
        <v>70.989999999999995</v>
      </c>
      <c r="I281" s="3">
        <v>10</v>
      </c>
      <c r="J281" s="3">
        <v>35.494999999999997</v>
      </c>
      <c r="K281" s="3">
        <v>745.39499999999998</v>
      </c>
      <c r="L281" s="3">
        <v>43544</v>
      </c>
      <c r="M281" s="3">
        <v>0.68611111111111112</v>
      </c>
      <c r="N281" s="4" t="s">
        <v>29</v>
      </c>
      <c r="O281" s="3">
        <v>709.9</v>
      </c>
      <c r="P281" s="5">
        <v>4.7619047620000003</v>
      </c>
      <c r="Q281" s="3">
        <v>35.494999999999997</v>
      </c>
      <c r="R281" s="3">
        <v>5.7</v>
      </c>
    </row>
    <row r="282" spans="2:18" x14ac:dyDescent="0.25">
      <c r="B282" s="3" t="s">
        <v>315</v>
      </c>
      <c r="C282" s="3" t="s">
        <v>18</v>
      </c>
      <c r="D282" s="3" t="s">
        <v>19</v>
      </c>
      <c r="E282" s="3" t="s">
        <v>20</v>
      </c>
      <c r="F282" s="3" t="s">
        <v>31</v>
      </c>
      <c r="G282" s="3" t="s">
        <v>36</v>
      </c>
      <c r="H282" s="3">
        <v>44.02</v>
      </c>
      <c r="I282" s="3">
        <v>10</v>
      </c>
      <c r="J282" s="3">
        <v>22.01</v>
      </c>
      <c r="K282" s="3">
        <v>462.21</v>
      </c>
      <c r="L282" s="3">
        <v>43544</v>
      </c>
      <c r="M282" s="3">
        <v>0.83125000000000004</v>
      </c>
      <c r="N282" s="4" t="s">
        <v>33</v>
      </c>
      <c r="O282" s="3">
        <v>440.2</v>
      </c>
      <c r="P282" s="5">
        <v>4.7619047620000003</v>
      </c>
      <c r="Q282" s="3">
        <v>22.01</v>
      </c>
      <c r="R282" s="3">
        <v>9.6</v>
      </c>
    </row>
    <row r="283" spans="2:18" x14ac:dyDescent="0.25">
      <c r="B283" s="3" t="s">
        <v>316</v>
      </c>
      <c r="C283" s="3" t="s">
        <v>18</v>
      </c>
      <c r="D283" s="3" t="s">
        <v>19</v>
      </c>
      <c r="E283" s="3" t="s">
        <v>27</v>
      </c>
      <c r="F283" s="3" t="s">
        <v>21</v>
      </c>
      <c r="G283" s="3" t="s">
        <v>32</v>
      </c>
      <c r="H283" s="3">
        <v>69.959999999999994</v>
      </c>
      <c r="I283" s="3">
        <v>8</v>
      </c>
      <c r="J283" s="3">
        <v>27.984000000000002</v>
      </c>
      <c r="K283" s="3">
        <v>587.66399999999999</v>
      </c>
      <c r="L283" s="3">
        <v>43511</v>
      </c>
      <c r="M283" s="3">
        <v>0.70902777777777781</v>
      </c>
      <c r="N283" s="4" t="s">
        <v>33</v>
      </c>
      <c r="O283" s="3">
        <v>559.67999999999995</v>
      </c>
      <c r="P283" s="5">
        <v>4.7619047620000003</v>
      </c>
      <c r="Q283" s="3">
        <v>27.984000000000002</v>
      </c>
      <c r="R283" s="3">
        <v>6.4</v>
      </c>
    </row>
    <row r="284" spans="2:18" x14ac:dyDescent="0.25">
      <c r="B284" s="3" t="s">
        <v>317</v>
      </c>
      <c r="C284" s="3" t="s">
        <v>25</v>
      </c>
      <c r="D284" s="3" t="s">
        <v>26</v>
      </c>
      <c r="E284" s="3" t="s">
        <v>27</v>
      </c>
      <c r="F284" s="3" t="s">
        <v>31</v>
      </c>
      <c r="G284" s="3" t="s">
        <v>32</v>
      </c>
      <c r="H284" s="3">
        <v>37</v>
      </c>
      <c r="I284" s="3">
        <v>1</v>
      </c>
      <c r="J284" s="3">
        <v>1.85</v>
      </c>
      <c r="K284" s="3">
        <v>38.85</v>
      </c>
      <c r="L284" s="3">
        <v>43530</v>
      </c>
      <c r="M284" s="3">
        <v>0.56180555555555556</v>
      </c>
      <c r="N284" s="4" t="s">
        <v>33</v>
      </c>
      <c r="O284" s="3">
        <v>37</v>
      </c>
      <c r="P284" s="5">
        <v>4.7619047620000003</v>
      </c>
      <c r="Q284" s="3">
        <v>1.85</v>
      </c>
      <c r="R284" s="3">
        <v>7.9</v>
      </c>
    </row>
    <row r="285" spans="2:18" x14ac:dyDescent="0.25">
      <c r="B285" s="3" t="s">
        <v>318</v>
      </c>
      <c r="C285" s="3" t="s">
        <v>18</v>
      </c>
      <c r="D285" s="3" t="s">
        <v>19</v>
      </c>
      <c r="E285" s="3" t="s">
        <v>27</v>
      </c>
      <c r="F285" s="3" t="s">
        <v>21</v>
      </c>
      <c r="G285" s="3" t="s">
        <v>36</v>
      </c>
      <c r="H285" s="3">
        <v>15.34</v>
      </c>
      <c r="I285" s="3">
        <v>1</v>
      </c>
      <c r="J285" s="3">
        <v>0.76700000000000002</v>
      </c>
      <c r="K285" s="3">
        <v>16.106999999999999</v>
      </c>
      <c r="L285" s="3">
        <v>43471</v>
      </c>
      <c r="M285" s="3">
        <v>0.46458333333333335</v>
      </c>
      <c r="N285" s="4" t="s">
        <v>29</v>
      </c>
      <c r="O285" s="3">
        <v>15.34</v>
      </c>
      <c r="P285" s="5">
        <v>4.7619047620000003</v>
      </c>
      <c r="Q285" s="3">
        <v>0.76700000000000002</v>
      </c>
      <c r="R285" s="3">
        <v>6.5</v>
      </c>
    </row>
    <row r="286" spans="2:18" x14ac:dyDescent="0.25">
      <c r="B286" s="3" t="s">
        <v>319</v>
      </c>
      <c r="C286" s="3" t="s">
        <v>18</v>
      </c>
      <c r="D286" s="3" t="s">
        <v>19</v>
      </c>
      <c r="E286" s="3" t="s">
        <v>20</v>
      </c>
      <c r="F286" s="3" t="s">
        <v>31</v>
      </c>
      <c r="G286" s="3" t="s">
        <v>22</v>
      </c>
      <c r="H286" s="3">
        <v>99.83</v>
      </c>
      <c r="I286" s="3">
        <v>6</v>
      </c>
      <c r="J286" s="3">
        <v>29.949000000000002</v>
      </c>
      <c r="K286" s="3">
        <v>628.92899999999997</v>
      </c>
      <c r="L286" s="3">
        <v>43528</v>
      </c>
      <c r="M286" s="3">
        <v>0.62638888888888888</v>
      </c>
      <c r="N286" s="4" t="s">
        <v>23</v>
      </c>
      <c r="O286" s="3">
        <v>598.98</v>
      </c>
      <c r="P286" s="5">
        <v>4.7619047620000003</v>
      </c>
      <c r="Q286" s="3">
        <v>29.949000000000002</v>
      </c>
      <c r="R286" s="3">
        <v>8.5</v>
      </c>
    </row>
    <row r="287" spans="2:18" x14ac:dyDescent="0.25">
      <c r="B287" s="3" t="s">
        <v>320</v>
      </c>
      <c r="C287" s="3" t="s">
        <v>18</v>
      </c>
      <c r="D287" s="3" t="s">
        <v>19</v>
      </c>
      <c r="E287" s="3" t="s">
        <v>20</v>
      </c>
      <c r="F287" s="3" t="s">
        <v>21</v>
      </c>
      <c r="G287" s="3" t="s">
        <v>22</v>
      </c>
      <c r="H287" s="3">
        <v>47.67</v>
      </c>
      <c r="I287" s="3">
        <v>4</v>
      </c>
      <c r="J287" s="3">
        <v>9.5340000000000007</v>
      </c>
      <c r="K287" s="3">
        <v>200.214</v>
      </c>
      <c r="L287" s="3">
        <v>43536</v>
      </c>
      <c r="M287" s="3">
        <v>0.59791666666666665</v>
      </c>
      <c r="N287" s="4" t="s">
        <v>29</v>
      </c>
      <c r="O287" s="3">
        <v>190.68</v>
      </c>
      <c r="P287" s="5">
        <v>4.7619047620000003</v>
      </c>
      <c r="Q287" s="3">
        <v>9.5340000000000007</v>
      </c>
      <c r="R287" s="3">
        <v>9.1</v>
      </c>
    </row>
    <row r="288" spans="2:18" x14ac:dyDescent="0.25">
      <c r="B288" s="3" t="s">
        <v>321</v>
      </c>
      <c r="C288" s="3" t="s">
        <v>42</v>
      </c>
      <c r="D288" s="3" t="s">
        <v>43</v>
      </c>
      <c r="E288" s="3" t="s">
        <v>27</v>
      </c>
      <c r="F288" s="3" t="s">
        <v>31</v>
      </c>
      <c r="G288" s="3" t="s">
        <v>22</v>
      </c>
      <c r="H288" s="3">
        <v>66.680000000000007</v>
      </c>
      <c r="I288" s="3">
        <v>5</v>
      </c>
      <c r="J288" s="3">
        <v>16.670000000000002</v>
      </c>
      <c r="K288" s="3">
        <v>350.07</v>
      </c>
      <c r="L288" s="3">
        <v>43516</v>
      </c>
      <c r="M288" s="3">
        <v>0.75069444444444444</v>
      </c>
      <c r="N288" s="4" t="s">
        <v>29</v>
      </c>
      <c r="O288" s="3">
        <v>333.4</v>
      </c>
      <c r="P288" s="5">
        <v>4.7619047620000003</v>
      </c>
      <c r="Q288" s="3">
        <v>16.670000000000002</v>
      </c>
      <c r="R288" s="3">
        <v>7.6</v>
      </c>
    </row>
    <row r="289" spans="2:18" x14ac:dyDescent="0.25">
      <c r="B289" s="3" t="s">
        <v>322</v>
      </c>
      <c r="C289" s="3" t="s">
        <v>25</v>
      </c>
      <c r="D289" s="3" t="s">
        <v>26</v>
      </c>
      <c r="E289" s="3" t="s">
        <v>20</v>
      </c>
      <c r="F289" s="3" t="s">
        <v>31</v>
      </c>
      <c r="G289" s="3" t="s">
        <v>32</v>
      </c>
      <c r="H289" s="3">
        <v>74.86</v>
      </c>
      <c r="I289" s="3">
        <v>1</v>
      </c>
      <c r="J289" s="3">
        <v>3.7429999999999999</v>
      </c>
      <c r="K289" s="3">
        <v>78.602999999999994</v>
      </c>
      <c r="L289" s="3">
        <v>43548</v>
      </c>
      <c r="M289" s="3">
        <v>0.61736111111111114</v>
      </c>
      <c r="N289" s="4" t="s">
        <v>29</v>
      </c>
      <c r="O289" s="3">
        <v>74.86</v>
      </c>
      <c r="P289" s="5">
        <v>4.7619047620000003</v>
      </c>
      <c r="Q289" s="3">
        <v>3.7429999999999999</v>
      </c>
      <c r="R289" s="3">
        <v>6.9</v>
      </c>
    </row>
    <row r="290" spans="2:18" x14ac:dyDescent="0.25">
      <c r="B290" s="3" t="s">
        <v>323</v>
      </c>
      <c r="C290" s="3" t="s">
        <v>25</v>
      </c>
      <c r="D290" s="3" t="s">
        <v>26</v>
      </c>
      <c r="E290" s="3" t="s">
        <v>27</v>
      </c>
      <c r="F290" s="3" t="s">
        <v>21</v>
      </c>
      <c r="G290" s="3" t="s">
        <v>36</v>
      </c>
      <c r="H290" s="3">
        <v>23.75</v>
      </c>
      <c r="I290" s="3">
        <v>9</v>
      </c>
      <c r="J290" s="3">
        <v>10.6875</v>
      </c>
      <c r="K290" s="3">
        <v>224.4375</v>
      </c>
      <c r="L290" s="3">
        <v>43496</v>
      </c>
      <c r="M290" s="3">
        <v>0.50138888888888888</v>
      </c>
      <c r="N290" s="4" t="s">
        <v>29</v>
      </c>
      <c r="O290" s="3">
        <v>213.75</v>
      </c>
      <c r="P290" s="5">
        <v>4.7619047620000003</v>
      </c>
      <c r="Q290" s="3">
        <v>10.6875</v>
      </c>
      <c r="R290" s="3">
        <v>9.5</v>
      </c>
    </row>
    <row r="291" spans="2:18" x14ac:dyDescent="0.25">
      <c r="B291" s="3" t="s">
        <v>324</v>
      </c>
      <c r="C291" s="3" t="s">
        <v>42</v>
      </c>
      <c r="D291" s="3" t="s">
        <v>43</v>
      </c>
      <c r="E291" s="3" t="s">
        <v>27</v>
      </c>
      <c r="F291" s="3" t="s">
        <v>21</v>
      </c>
      <c r="G291" s="3" t="s">
        <v>44</v>
      </c>
      <c r="H291" s="3">
        <v>48.51</v>
      </c>
      <c r="I291" s="3">
        <v>7</v>
      </c>
      <c r="J291" s="3">
        <v>16.9785</v>
      </c>
      <c r="K291" s="3">
        <v>356.54849999999999</v>
      </c>
      <c r="L291" s="3">
        <v>43490</v>
      </c>
      <c r="M291" s="3">
        <v>0.5625</v>
      </c>
      <c r="N291" s="4" t="s">
        <v>33</v>
      </c>
      <c r="O291" s="3">
        <v>339.57</v>
      </c>
      <c r="P291" s="5">
        <v>4.7619047620000003</v>
      </c>
      <c r="Q291" s="3">
        <v>16.9785</v>
      </c>
      <c r="R291" s="3">
        <v>5.2</v>
      </c>
    </row>
    <row r="292" spans="2:18" x14ac:dyDescent="0.25">
      <c r="B292" s="3" t="s">
        <v>325</v>
      </c>
      <c r="C292" s="3" t="s">
        <v>18</v>
      </c>
      <c r="D292" s="3" t="s">
        <v>19</v>
      </c>
      <c r="E292" s="3" t="s">
        <v>20</v>
      </c>
      <c r="F292" s="3" t="s">
        <v>21</v>
      </c>
      <c r="G292" s="3" t="s">
        <v>32</v>
      </c>
      <c r="H292" s="3">
        <v>94.88</v>
      </c>
      <c r="I292" s="3">
        <v>7</v>
      </c>
      <c r="J292" s="3">
        <v>33.207999999999998</v>
      </c>
      <c r="K292" s="3">
        <v>697.36800000000005</v>
      </c>
      <c r="L292" s="3">
        <v>43499</v>
      </c>
      <c r="M292" s="3">
        <v>0.60972222222222228</v>
      </c>
      <c r="N292" s="4" t="s">
        <v>29</v>
      </c>
      <c r="O292" s="3">
        <v>664.16</v>
      </c>
      <c r="P292" s="5">
        <v>4.7619047620000003</v>
      </c>
      <c r="Q292" s="3">
        <v>33.207999999999998</v>
      </c>
      <c r="R292" s="3">
        <v>4.2</v>
      </c>
    </row>
    <row r="293" spans="2:18" x14ac:dyDescent="0.25">
      <c r="B293" s="3" t="s">
        <v>326</v>
      </c>
      <c r="C293" s="3" t="s">
        <v>42</v>
      </c>
      <c r="D293" s="3" t="s">
        <v>43</v>
      </c>
      <c r="E293" s="3" t="s">
        <v>20</v>
      </c>
      <c r="F293" s="3" t="s">
        <v>31</v>
      </c>
      <c r="G293" s="3" t="s">
        <v>28</v>
      </c>
      <c r="H293" s="3">
        <v>40.299999999999997</v>
      </c>
      <c r="I293" s="3">
        <v>10</v>
      </c>
      <c r="J293" s="3">
        <v>20.149999999999999</v>
      </c>
      <c r="K293" s="3">
        <v>423.15</v>
      </c>
      <c r="L293" s="3">
        <v>43489</v>
      </c>
      <c r="M293" s="3">
        <v>0.73402777777777772</v>
      </c>
      <c r="N293" s="4" t="s">
        <v>33</v>
      </c>
      <c r="O293" s="3">
        <v>403</v>
      </c>
      <c r="P293" s="5">
        <v>4.7619047620000003</v>
      </c>
      <c r="Q293" s="3">
        <v>20.149999999999999</v>
      </c>
      <c r="R293" s="3">
        <v>7</v>
      </c>
    </row>
    <row r="294" spans="2:18" x14ac:dyDescent="0.25">
      <c r="B294" s="3" t="s">
        <v>327</v>
      </c>
      <c r="C294" s="3" t="s">
        <v>25</v>
      </c>
      <c r="D294" s="3" t="s">
        <v>26</v>
      </c>
      <c r="E294" s="3" t="s">
        <v>27</v>
      </c>
      <c r="F294" s="3" t="s">
        <v>31</v>
      </c>
      <c r="G294" s="3" t="s">
        <v>28</v>
      </c>
      <c r="H294" s="3">
        <v>27.85</v>
      </c>
      <c r="I294" s="3">
        <v>7</v>
      </c>
      <c r="J294" s="3">
        <v>9.7475000000000005</v>
      </c>
      <c r="K294" s="3">
        <v>204.69749999999999</v>
      </c>
      <c r="L294" s="3">
        <v>43538</v>
      </c>
      <c r="M294" s="3">
        <v>0.72222222222222221</v>
      </c>
      <c r="N294" s="4" t="s">
        <v>23</v>
      </c>
      <c r="O294" s="3">
        <v>194.95</v>
      </c>
      <c r="P294" s="5">
        <v>4.7619047620000003</v>
      </c>
      <c r="Q294" s="3">
        <v>9.7475000000000005</v>
      </c>
      <c r="R294" s="3">
        <v>6</v>
      </c>
    </row>
    <row r="295" spans="2:18" x14ac:dyDescent="0.25">
      <c r="B295" s="3" t="s">
        <v>328</v>
      </c>
      <c r="C295" s="3" t="s">
        <v>18</v>
      </c>
      <c r="D295" s="3" t="s">
        <v>19</v>
      </c>
      <c r="E295" s="3" t="s">
        <v>20</v>
      </c>
      <c r="F295" s="3" t="s">
        <v>21</v>
      </c>
      <c r="G295" s="3" t="s">
        <v>28</v>
      </c>
      <c r="H295" s="3">
        <v>62.48</v>
      </c>
      <c r="I295" s="3">
        <v>1</v>
      </c>
      <c r="J295" s="3">
        <v>3.1240000000000001</v>
      </c>
      <c r="K295" s="3">
        <v>65.603999999999999</v>
      </c>
      <c r="L295" s="3">
        <v>43514</v>
      </c>
      <c r="M295" s="3">
        <v>0.85347222222222219</v>
      </c>
      <c r="N295" s="4" t="s">
        <v>29</v>
      </c>
      <c r="O295" s="3">
        <v>62.48</v>
      </c>
      <c r="P295" s="5">
        <v>4.7619047620000003</v>
      </c>
      <c r="Q295" s="3">
        <v>3.1240000000000001</v>
      </c>
      <c r="R295" s="3">
        <v>4.7</v>
      </c>
    </row>
    <row r="296" spans="2:18" x14ac:dyDescent="0.25">
      <c r="B296" s="3" t="s">
        <v>329</v>
      </c>
      <c r="C296" s="3" t="s">
        <v>18</v>
      </c>
      <c r="D296" s="3" t="s">
        <v>19</v>
      </c>
      <c r="E296" s="3" t="s">
        <v>20</v>
      </c>
      <c r="F296" s="3" t="s">
        <v>21</v>
      </c>
      <c r="G296" s="3" t="s">
        <v>44</v>
      </c>
      <c r="H296" s="3">
        <v>36.36</v>
      </c>
      <c r="I296" s="3">
        <v>2</v>
      </c>
      <c r="J296" s="3">
        <v>3.6360000000000001</v>
      </c>
      <c r="K296" s="3">
        <v>76.355999999999995</v>
      </c>
      <c r="L296" s="3">
        <v>43486</v>
      </c>
      <c r="M296" s="3">
        <v>0.41666666666666669</v>
      </c>
      <c r="N296" s="4" t="s">
        <v>29</v>
      </c>
      <c r="O296" s="3">
        <v>72.72</v>
      </c>
      <c r="P296" s="5">
        <v>4.7619047620000003</v>
      </c>
      <c r="Q296" s="3">
        <v>3.6360000000000001</v>
      </c>
      <c r="R296" s="3">
        <v>7.1</v>
      </c>
    </row>
    <row r="297" spans="2:18" x14ac:dyDescent="0.25">
      <c r="B297" s="3" t="s">
        <v>330</v>
      </c>
      <c r="C297" s="3" t="s">
        <v>42</v>
      </c>
      <c r="D297" s="3" t="s">
        <v>43</v>
      </c>
      <c r="E297" s="3" t="s">
        <v>27</v>
      </c>
      <c r="F297" s="3" t="s">
        <v>31</v>
      </c>
      <c r="G297" s="3" t="s">
        <v>22</v>
      </c>
      <c r="H297" s="3">
        <v>18.11</v>
      </c>
      <c r="I297" s="3">
        <v>10</v>
      </c>
      <c r="J297" s="3">
        <v>9.0549999999999997</v>
      </c>
      <c r="K297" s="3">
        <v>190.155</v>
      </c>
      <c r="L297" s="3">
        <v>43537</v>
      </c>
      <c r="M297" s="3">
        <v>0.49027777777777776</v>
      </c>
      <c r="N297" s="4" t="s">
        <v>23</v>
      </c>
      <c r="O297" s="3">
        <v>181.1</v>
      </c>
      <c r="P297" s="5">
        <v>4.7619047620000003</v>
      </c>
      <c r="Q297" s="3">
        <v>9.0549999999999997</v>
      </c>
      <c r="R297" s="3">
        <v>5.9</v>
      </c>
    </row>
    <row r="298" spans="2:18" x14ac:dyDescent="0.25">
      <c r="B298" s="3" t="s">
        <v>331</v>
      </c>
      <c r="C298" s="3" t="s">
        <v>25</v>
      </c>
      <c r="D298" s="3" t="s">
        <v>26</v>
      </c>
      <c r="E298" s="3" t="s">
        <v>20</v>
      </c>
      <c r="F298" s="3" t="s">
        <v>21</v>
      </c>
      <c r="G298" s="3" t="s">
        <v>28</v>
      </c>
      <c r="H298" s="3">
        <v>51.92</v>
      </c>
      <c r="I298" s="3">
        <v>5</v>
      </c>
      <c r="J298" s="3">
        <v>12.98</v>
      </c>
      <c r="K298" s="3">
        <v>272.58</v>
      </c>
      <c r="L298" s="3">
        <v>43527</v>
      </c>
      <c r="M298" s="3">
        <v>0.5708333333333333</v>
      </c>
      <c r="N298" s="4" t="s">
        <v>29</v>
      </c>
      <c r="O298" s="3">
        <v>259.60000000000002</v>
      </c>
      <c r="P298" s="5">
        <v>4.7619047620000003</v>
      </c>
      <c r="Q298" s="3">
        <v>12.98</v>
      </c>
      <c r="R298" s="3">
        <v>7.5</v>
      </c>
    </row>
    <row r="299" spans="2:18" x14ac:dyDescent="0.25">
      <c r="B299" s="3" t="s">
        <v>332</v>
      </c>
      <c r="C299" s="3" t="s">
        <v>25</v>
      </c>
      <c r="D299" s="3" t="s">
        <v>26</v>
      </c>
      <c r="E299" s="3" t="s">
        <v>27</v>
      </c>
      <c r="F299" s="3" t="s">
        <v>31</v>
      </c>
      <c r="G299" s="3" t="s">
        <v>28</v>
      </c>
      <c r="H299" s="3">
        <v>28.84</v>
      </c>
      <c r="I299" s="3">
        <v>4</v>
      </c>
      <c r="J299" s="3">
        <v>5.7679999999999998</v>
      </c>
      <c r="K299" s="3">
        <v>121.128</v>
      </c>
      <c r="L299" s="3">
        <v>43553</v>
      </c>
      <c r="M299" s="3">
        <v>0.61388888888888893</v>
      </c>
      <c r="N299" s="4" t="s">
        <v>29</v>
      </c>
      <c r="O299" s="3">
        <v>115.36</v>
      </c>
      <c r="P299" s="5">
        <v>4.7619047620000003</v>
      </c>
      <c r="Q299" s="3">
        <v>5.7679999999999998</v>
      </c>
      <c r="R299" s="3">
        <v>6.4</v>
      </c>
    </row>
    <row r="300" spans="2:18" x14ac:dyDescent="0.25">
      <c r="B300" s="3" t="s">
        <v>333</v>
      </c>
      <c r="C300" s="3" t="s">
        <v>18</v>
      </c>
      <c r="D300" s="3" t="s">
        <v>19</v>
      </c>
      <c r="E300" s="3" t="s">
        <v>20</v>
      </c>
      <c r="F300" s="3" t="s">
        <v>31</v>
      </c>
      <c r="G300" s="3" t="s">
        <v>32</v>
      </c>
      <c r="H300" s="3">
        <v>78.38</v>
      </c>
      <c r="I300" s="3">
        <v>6</v>
      </c>
      <c r="J300" s="3">
        <v>23.513999999999999</v>
      </c>
      <c r="K300" s="3">
        <v>493.79399999999998</v>
      </c>
      <c r="L300" s="3">
        <v>43475</v>
      </c>
      <c r="M300" s="3">
        <v>0.59444444444444444</v>
      </c>
      <c r="N300" s="4" t="s">
        <v>23</v>
      </c>
      <c r="O300" s="3">
        <v>470.28</v>
      </c>
      <c r="P300" s="5">
        <v>4.7619047620000003</v>
      </c>
      <c r="Q300" s="3">
        <v>23.513999999999999</v>
      </c>
      <c r="R300" s="3">
        <v>5.8</v>
      </c>
    </row>
    <row r="301" spans="2:18" x14ac:dyDescent="0.25">
      <c r="B301" s="3" t="s">
        <v>334</v>
      </c>
      <c r="C301" s="3" t="s">
        <v>18</v>
      </c>
      <c r="D301" s="3" t="s">
        <v>19</v>
      </c>
      <c r="E301" s="3" t="s">
        <v>20</v>
      </c>
      <c r="F301" s="3" t="s">
        <v>31</v>
      </c>
      <c r="G301" s="3" t="s">
        <v>32</v>
      </c>
      <c r="H301" s="3">
        <v>60.01</v>
      </c>
      <c r="I301" s="3">
        <v>4</v>
      </c>
      <c r="J301" s="3">
        <v>12.002000000000001</v>
      </c>
      <c r="K301" s="3">
        <v>252.042</v>
      </c>
      <c r="L301" s="3">
        <v>43490</v>
      </c>
      <c r="M301" s="3">
        <v>0.66249999999999998</v>
      </c>
      <c r="N301" s="4" t="s">
        <v>29</v>
      </c>
      <c r="O301" s="3">
        <v>240.04</v>
      </c>
      <c r="P301" s="5">
        <v>4.7619047620000003</v>
      </c>
      <c r="Q301" s="3">
        <v>12.002000000000001</v>
      </c>
      <c r="R301" s="3">
        <v>4.5</v>
      </c>
    </row>
    <row r="302" spans="2:18" x14ac:dyDescent="0.25">
      <c r="B302" s="3" t="s">
        <v>335</v>
      </c>
      <c r="C302" s="3" t="s">
        <v>25</v>
      </c>
      <c r="D302" s="3" t="s">
        <v>26</v>
      </c>
      <c r="E302" s="3" t="s">
        <v>20</v>
      </c>
      <c r="F302" s="3" t="s">
        <v>21</v>
      </c>
      <c r="G302" s="3" t="s">
        <v>32</v>
      </c>
      <c r="H302" s="3">
        <v>88.61</v>
      </c>
      <c r="I302" s="3">
        <v>1</v>
      </c>
      <c r="J302" s="3">
        <v>4.4305000000000003</v>
      </c>
      <c r="K302" s="3">
        <v>93.040499999999994</v>
      </c>
      <c r="L302" s="3">
        <v>43484</v>
      </c>
      <c r="M302" s="3">
        <v>0.43125000000000002</v>
      </c>
      <c r="N302" s="4" t="s">
        <v>29</v>
      </c>
      <c r="O302" s="3">
        <v>88.61</v>
      </c>
      <c r="P302" s="5">
        <v>4.7619047620000003</v>
      </c>
      <c r="Q302" s="3">
        <v>4.4305000000000003</v>
      </c>
      <c r="R302" s="3">
        <v>7.7</v>
      </c>
    </row>
    <row r="303" spans="2:18" x14ac:dyDescent="0.25">
      <c r="B303" s="3" t="s">
        <v>336</v>
      </c>
      <c r="C303" s="3" t="s">
        <v>25</v>
      </c>
      <c r="D303" s="3" t="s">
        <v>26</v>
      </c>
      <c r="E303" s="3" t="s">
        <v>27</v>
      </c>
      <c r="F303" s="3" t="s">
        <v>31</v>
      </c>
      <c r="G303" s="3" t="s">
        <v>46</v>
      </c>
      <c r="H303" s="3">
        <v>99.82</v>
      </c>
      <c r="I303" s="3">
        <v>2</v>
      </c>
      <c r="J303" s="3">
        <v>9.9819999999999993</v>
      </c>
      <c r="K303" s="3">
        <v>209.62200000000001</v>
      </c>
      <c r="L303" s="3">
        <v>43467</v>
      </c>
      <c r="M303" s="3">
        <v>0.75624999999999998</v>
      </c>
      <c r="N303" s="4" t="s">
        <v>33</v>
      </c>
      <c r="O303" s="3">
        <v>199.64</v>
      </c>
      <c r="P303" s="5">
        <v>4.7619047620000003</v>
      </c>
      <c r="Q303" s="3">
        <v>9.9819999999999993</v>
      </c>
      <c r="R303" s="3">
        <v>6.7</v>
      </c>
    </row>
    <row r="304" spans="2:18" x14ac:dyDescent="0.25">
      <c r="B304" s="3" t="s">
        <v>337</v>
      </c>
      <c r="C304" s="3" t="s">
        <v>42</v>
      </c>
      <c r="D304" s="3" t="s">
        <v>43</v>
      </c>
      <c r="E304" s="3" t="s">
        <v>20</v>
      </c>
      <c r="F304" s="3" t="s">
        <v>31</v>
      </c>
      <c r="G304" s="3" t="s">
        <v>22</v>
      </c>
      <c r="H304" s="3">
        <v>39.01</v>
      </c>
      <c r="I304" s="3">
        <v>1</v>
      </c>
      <c r="J304" s="3">
        <v>1.9504999999999999</v>
      </c>
      <c r="K304" s="3">
        <v>40.960500000000003</v>
      </c>
      <c r="L304" s="3">
        <v>43536</v>
      </c>
      <c r="M304" s="3">
        <v>0.69861111111111107</v>
      </c>
      <c r="N304" s="4" t="s">
        <v>33</v>
      </c>
      <c r="O304" s="3">
        <v>39.01</v>
      </c>
      <c r="P304" s="5">
        <v>4.7619047620000003</v>
      </c>
      <c r="Q304" s="3">
        <v>1.9504999999999999</v>
      </c>
      <c r="R304" s="3">
        <v>4.7</v>
      </c>
    </row>
    <row r="305" spans="2:18" x14ac:dyDescent="0.25">
      <c r="B305" s="3" t="s">
        <v>338</v>
      </c>
      <c r="C305" s="3" t="s">
        <v>25</v>
      </c>
      <c r="D305" s="3" t="s">
        <v>26</v>
      </c>
      <c r="E305" s="3" t="s">
        <v>27</v>
      </c>
      <c r="F305" s="3" t="s">
        <v>31</v>
      </c>
      <c r="G305" s="3" t="s">
        <v>44</v>
      </c>
      <c r="H305" s="3">
        <v>48.61</v>
      </c>
      <c r="I305" s="3">
        <v>1</v>
      </c>
      <c r="J305" s="3">
        <v>2.4304999999999999</v>
      </c>
      <c r="K305" s="3">
        <v>51.040500000000002</v>
      </c>
      <c r="L305" s="3">
        <v>43521</v>
      </c>
      <c r="M305" s="3">
        <v>0.64652777777777781</v>
      </c>
      <c r="N305" s="4" t="s">
        <v>29</v>
      </c>
      <c r="O305" s="3">
        <v>48.61</v>
      </c>
      <c r="P305" s="5">
        <v>4.7619047620000003</v>
      </c>
      <c r="Q305" s="3">
        <v>2.4304999999999999</v>
      </c>
      <c r="R305" s="3">
        <v>4.4000000000000004</v>
      </c>
    </row>
    <row r="306" spans="2:18" x14ac:dyDescent="0.25">
      <c r="B306" s="3" t="s">
        <v>339</v>
      </c>
      <c r="C306" s="3" t="s">
        <v>18</v>
      </c>
      <c r="D306" s="3" t="s">
        <v>19</v>
      </c>
      <c r="E306" s="3" t="s">
        <v>27</v>
      </c>
      <c r="F306" s="3" t="s">
        <v>21</v>
      </c>
      <c r="G306" s="3" t="s">
        <v>28</v>
      </c>
      <c r="H306" s="3">
        <v>51.19</v>
      </c>
      <c r="I306" s="3">
        <v>4</v>
      </c>
      <c r="J306" s="3">
        <v>10.238</v>
      </c>
      <c r="K306" s="3">
        <v>214.99799999999999</v>
      </c>
      <c r="L306" s="3">
        <v>43542</v>
      </c>
      <c r="M306" s="3">
        <v>0.71875</v>
      </c>
      <c r="N306" s="4" t="s">
        <v>33</v>
      </c>
      <c r="O306" s="3">
        <v>204.76</v>
      </c>
      <c r="P306" s="5">
        <v>4.7619047620000003</v>
      </c>
      <c r="Q306" s="3">
        <v>10.238</v>
      </c>
      <c r="R306" s="3">
        <v>4.7</v>
      </c>
    </row>
    <row r="307" spans="2:18" x14ac:dyDescent="0.25">
      <c r="B307" s="3" t="s">
        <v>340</v>
      </c>
      <c r="C307" s="3" t="s">
        <v>42</v>
      </c>
      <c r="D307" s="3" t="s">
        <v>43</v>
      </c>
      <c r="E307" s="3" t="s">
        <v>27</v>
      </c>
      <c r="F307" s="3" t="s">
        <v>21</v>
      </c>
      <c r="G307" s="3" t="s">
        <v>28</v>
      </c>
      <c r="H307" s="3">
        <v>14.96</v>
      </c>
      <c r="I307" s="3">
        <v>8</v>
      </c>
      <c r="J307" s="3">
        <v>5.984</v>
      </c>
      <c r="K307" s="3">
        <v>125.664</v>
      </c>
      <c r="L307" s="3">
        <v>43519</v>
      </c>
      <c r="M307" s="3">
        <v>0.52013888888888893</v>
      </c>
      <c r="N307" s="4" t="s">
        <v>29</v>
      </c>
      <c r="O307" s="3">
        <v>119.68</v>
      </c>
      <c r="P307" s="5">
        <v>4.7619047620000003</v>
      </c>
      <c r="Q307" s="3">
        <v>5.984</v>
      </c>
      <c r="R307" s="3">
        <v>8.6</v>
      </c>
    </row>
    <row r="308" spans="2:18" x14ac:dyDescent="0.25">
      <c r="B308" s="3" t="s">
        <v>341</v>
      </c>
      <c r="C308" s="3" t="s">
        <v>18</v>
      </c>
      <c r="D308" s="3" t="s">
        <v>19</v>
      </c>
      <c r="E308" s="3" t="s">
        <v>20</v>
      </c>
      <c r="F308" s="3" t="s">
        <v>31</v>
      </c>
      <c r="G308" s="3" t="s">
        <v>28</v>
      </c>
      <c r="H308" s="3">
        <v>72.2</v>
      </c>
      <c r="I308" s="3">
        <v>7</v>
      </c>
      <c r="J308" s="3">
        <v>25.27</v>
      </c>
      <c r="K308" s="3">
        <v>530.66999999999996</v>
      </c>
      <c r="L308" s="3">
        <v>43550</v>
      </c>
      <c r="M308" s="3">
        <v>0.84305555555555556</v>
      </c>
      <c r="N308" s="4" t="s">
        <v>23</v>
      </c>
      <c r="O308" s="3">
        <v>505.4</v>
      </c>
      <c r="P308" s="5">
        <v>4.7619047620000003</v>
      </c>
      <c r="Q308" s="3">
        <v>25.27</v>
      </c>
      <c r="R308" s="3">
        <v>4.3</v>
      </c>
    </row>
    <row r="309" spans="2:18" x14ac:dyDescent="0.25">
      <c r="B309" s="3" t="s">
        <v>342</v>
      </c>
      <c r="C309" s="3" t="s">
        <v>18</v>
      </c>
      <c r="D309" s="3" t="s">
        <v>19</v>
      </c>
      <c r="E309" s="3" t="s">
        <v>27</v>
      </c>
      <c r="F309" s="3" t="s">
        <v>21</v>
      </c>
      <c r="G309" s="3" t="s">
        <v>36</v>
      </c>
      <c r="H309" s="3">
        <v>40.229999999999997</v>
      </c>
      <c r="I309" s="3">
        <v>7</v>
      </c>
      <c r="J309" s="3">
        <v>14.080500000000001</v>
      </c>
      <c r="K309" s="3">
        <v>295.69049999999999</v>
      </c>
      <c r="L309" s="3">
        <v>43554</v>
      </c>
      <c r="M309" s="3">
        <v>0.55694444444444446</v>
      </c>
      <c r="N309" s="4" t="s">
        <v>29</v>
      </c>
      <c r="O309" s="3">
        <v>281.61</v>
      </c>
      <c r="P309" s="5">
        <v>4.7619047620000003</v>
      </c>
      <c r="Q309" s="3">
        <v>14.080500000000001</v>
      </c>
      <c r="R309" s="3">
        <v>9.6</v>
      </c>
    </row>
    <row r="310" spans="2:18" x14ac:dyDescent="0.25">
      <c r="B310" s="3" t="s">
        <v>343</v>
      </c>
      <c r="C310" s="3" t="s">
        <v>18</v>
      </c>
      <c r="D310" s="3" t="s">
        <v>19</v>
      </c>
      <c r="E310" s="3" t="s">
        <v>20</v>
      </c>
      <c r="F310" s="3" t="s">
        <v>21</v>
      </c>
      <c r="G310" s="3" t="s">
        <v>32</v>
      </c>
      <c r="H310" s="3">
        <v>88.79</v>
      </c>
      <c r="I310" s="3">
        <v>8</v>
      </c>
      <c r="J310" s="3">
        <v>35.515999999999998</v>
      </c>
      <c r="K310" s="3">
        <v>745.83600000000001</v>
      </c>
      <c r="L310" s="3">
        <v>43513</v>
      </c>
      <c r="M310" s="3">
        <v>0.71458333333333335</v>
      </c>
      <c r="N310" s="4" t="s">
        <v>29</v>
      </c>
      <c r="O310" s="3">
        <v>710.32</v>
      </c>
      <c r="P310" s="5">
        <v>4.7619047620000003</v>
      </c>
      <c r="Q310" s="3">
        <v>35.515999999999998</v>
      </c>
      <c r="R310" s="3">
        <v>4.0999999999999996</v>
      </c>
    </row>
    <row r="311" spans="2:18" x14ac:dyDescent="0.25">
      <c r="B311" s="3" t="s">
        <v>344</v>
      </c>
      <c r="C311" s="3" t="s">
        <v>18</v>
      </c>
      <c r="D311" s="3" t="s">
        <v>19</v>
      </c>
      <c r="E311" s="3" t="s">
        <v>20</v>
      </c>
      <c r="F311" s="3" t="s">
        <v>21</v>
      </c>
      <c r="G311" s="3" t="s">
        <v>28</v>
      </c>
      <c r="H311" s="3">
        <v>26.48</v>
      </c>
      <c r="I311" s="3">
        <v>3</v>
      </c>
      <c r="J311" s="3">
        <v>3.972</v>
      </c>
      <c r="K311" s="3">
        <v>83.412000000000006</v>
      </c>
      <c r="L311" s="3">
        <v>43545</v>
      </c>
      <c r="M311" s="3">
        <v>0.44444444444444442</v>
      </c>
      <c r="N311" s="4" t="s">
        <v>23</v>
      </c>
      <c r="O311" s="3">
        <v>79.44</v>
      </c>
      <c r="P311" s="5">
        <v>4.7619047620000003</v>
      </c>
      <c r="Q311" s="3">
        <v>3.972</v>
      </c>
      <c r="R311" s="3">
        <v>4.7</v>
      </c>
    </row>
    <row r="312" spans="2:18" x14ac:dyDescent="0.25">
      <c r="B312" s="3" t="s">
        <v>345</v>
      </c>
      <c r="C312" s="3" t="s">
        <v>18</v>
      </c>
      <c r="D312" s="3" t="s">
        <v>19</v>
      </c>
      <c r="E312" s="3" t="s">
        <v>27</v>
      </c>
      <c r="F312" s="3" t="s">
        <v>21</v>
      </c>
      <c r="G312" s="3" t="s">
        <v>46</v>
      </c>
      <c r="H312" s="3">
        <v>81.91</v>
      </c>
      <c r="I312" s="3">
        <v>2</v>
      </c>
      <c r="J312" s="3">
        <v>8.1910000000000007</v>
      </c>
      <c r="K312" s="3">
        <v>172.011</v>
      </c>
      <c r="L312" s="3">
        <v>43529</v>
      </c>
      <c r="M312" s="3">
        <v>0.73819444444444449</v>
      </c>
      <c r="N312" s="4" t="s">
        <v>29</v>
      </c>
      <c r="O312" s="3">
        <v>163.82</v>
      </c>
      <c r="P312" s="5">
        <v>4.7619047620000003</v>
      </c>
      <c r="Q312" s="3">
        <v>8.1910000000000007</v>
      </c>
      <c r="R312" s="3">
        <v>7.8</v>
      </c>
    </row>
    <row r="313" spans="2:18" x14ac:dyDescent="0.25">
      <c r="B313" s="3" t="s">
        <v>346</v>
      </c>
      <c r="C313" s="3" t="s">
        <v>42</v>
      </c>
      <c r="D313" s="3" t="s">
        <v>43</v>
      </c>
      <c r="E313" s="3" t="s">
        <v>20</v>
      </c>
      <c r="F313" s="3" t="s">
        <v>31</v>
      </c>
      <c r="G313" s="3" t="s">
        <v>36</v>
      </c>
      <c r="H313" s="3">
        <v>79.930000000000007</v>
      </c>
      <c r="I313" s="3">
        <v>6</v>
      </c>
      <c r="J313" s="3">
        <v>23.978999999999999</v>
      </c>
      <c r="K313" s="3">
        <v>503.55900000000003</v>
      </c>
      <c r="L313" s="3">
        <v>43496</v>
      </c>
      <c r="M313" s="3">
        <v>0.58611111111111114</v>
      </c>
      <c r="N313" s="4" t="s">
        <v>29</v>
      </c>
      <c r="O313" s="3">
        <v>479.58</v>
      </c>
      <c r="P313" s="5">
        <v>4.7619047620000003</v>
      </c>
      <c r="Q313" s="3">
        <v>23.978999999999999</v>
      </c>
      <c r="R313" s="3">
        <v>5.5</v>
      </c>
    </row>
    <row r="314" spans="2:18" x14ac:dyDescent="0.25">
      <c r="B314" s="3" t="s">
        <v>347</v>
      </c>
      <c r="C314" s="3" t="s">
        <v>25</v>
      </c>
      <c r="D314" s="3" t="s">
        <v>26</v>
      </c>
      <c r="E314" s="3" t="s">
        <v>20</v>
      </c>
      <c r="F314" s="3" t="s">
        <v>31</v>
      </c>
      <c r="G314" s="3" t="s">
        <v>46</v>
      </c>
      <c r="H314" s="3">
        <v>69.33</v>
      </c>
      <c r="I314" s="3">
        <v>2</v>
      </c>
      <c r="J314" s="3">
        <v>6.9329999999999998</v>
      </c>
      <c r="K314" s="3">
        <v>145.59299999999999</v>
      </c>
      <c r="L314" s="3">
        <v>43501</v>
      </c>
      <c r="M314" s="3">
        <v>0.79513888888888884</v>
      </c>
      <c r="N314" s="4" t="s">
        <v>23</v>
      </c>
      <c r="O314" s="3">
        <v>138.66</v>
      </c>
      <c r="P314" s="5">
        <v>4.7619047620000003</v>
      </c>
      <c r="Q314" s="3">
        <v>6.9329999999999998</v>
      </c>
      <c r="R314" s="3">
        <v>9.6999999999999993</v>
      </c>
    </row>
    <row r="315" spans="2:18" x14ac:dyDescent="0.25">
      <c r="B315" s="3" t="s">
        <v>348</v>
      </c>
      <c r="C315" s="3" t="s">
        <v>18</v>
      </c>
      <c r="D315" s="3" t="s">
        <v>19</v>
      </c>
      <c r="E315" s="3" t="s">
        <v>20</v>
      </c>
      <c r="F315" s="3" t="s">
        <v>21</v>
      </c>
      <c r="G315" s="3" t="s">
        <v>44</v>
      </c>
      <c r="H315" s="3">
        <v>14.23</v>
      </c>
      <c r="I315" s="3">
        <v>5</v>
      </c>
      <c r="J315" s="3">
        <v>3.5575000000000001</v>
      </c>
      <c r="K315" s="3">
        <v>74.707499999999996</v>
      </c>
      <c r="L315" s="3">
        <v>43497</v>
      </c>
      <c r="M315" s="3">
        <v>0.42222222222222222</v>
      </c>
      <c r="N315" s="4" t="s">
        <v>33</v>
      </c>
      <c r="O315" s="3">
        <v>71.150000000000006</v>
      </c>
      <c r="P315" s="5">
        <v>4.7619047620000003</v>
      </c>
      <c r="Q315" s="3">
        <v>3.5575000000000001</v>
      </c>
      <c r="R315" s="3">
        <v>4.4000000000000004</v>
      </c>
    </row>
    <row r="316" spans="2:18" x14ac:dyDescent="0.25">
      <c r="B316" s="3" t="s">
        <v>349</v>
      </c>
      <c r="C316" s="3" t="s">
        <v>18</v>
      </c>
      <c r="D316" s="3" t="s">
        <v>19</v>
      </c>
      <c r="E316" s="3" t="s">
        <v>20</v>
      </c>
      <c r="F316" s="3" t="s">
        <v>21</v>
      </c>
      <c r="G316" s="3" t="s">
        <v>22</v>
      </c>
      <c r="H316" s="3">
        <v>15.55</v>
      </c>
      <c r="I316" s="3">
        <v>9</v>
      </c>
      <c r="J316" s="3">
        <v>6.9974999999999996</v>
      </c>
      <c r="K316" s="3">
        <v>146.94749999999999</v>
      </c>
      <c r="L316" s="3">
        <v>43531</v>
      </c>
      <c r="M316" s="3">
        <v>0.55000000000000004</v>
      </c>
      <c r="N316" s="4" t="s">
        <v>29</v>
      </c>
      <c r="O316" s="3">
        <v>139.94999999999999</v>
      </c>
      <c r="P316" s="5">
        <v>4.7619047620000003</v>
      </c>
      <c r="Q316" s="3">
        <v>6.9974999999999996</v>
      </c>
      <c r="R316" s="3">
        <v>5</v>
      </c>
    </row>
    <row r="317" spans="2:18" x14ac:dyDescent="0.25">
      <c r="B317" s="3" t="s">
        <v>350</v>
      </c>
      <c r="C317" s="3" t="s">
        <v>25</v>
      </c>
      <c r="D317" s="3" t="s">
        <v>26</v>
      </c>
      <c r="E317" s="3" t="s">
        <v>20</v>
      </c>
      <c r="F317" s="3" t="s">
        <v>21</v>
      </c>
      <c r="G317" s="3" t="s">
        <v>28</v>
      </c>
      <c r="H317" s="3">
        <v>78.13</v>
      </c>
      <c r="I317" s="3">
        <v>10</v>
      </c>
      <c r="J317" s="3">
        <v>39.064999999999998</v>
      </c>
      <c r="K317" s="3">
        <v>820.36500000000001</v>
      </c>
      <c r="L317" s="3">
        <v>43506</v>
      </c>
      <c r="M317" s="3">
        <v>0.86875000000000002</v>
      </c>
      <c r="N317" s="4" t="s">
        <v>29</v>
      </c>
      <c r="O317" s="3">
        <v>781.3</v>
      </c>
      <c r="P317" s="5">
        <v>4.7619047620000003</v>
      </c>
      <c r="Q317" s="3">
        <v>39.064999999999998</v>
      </c>
      <c r="R317" s="3">
        <v>4.4000000000000004</v>
      </c>
    </row>
    <row r="318" spans="2:18" x14ac:dyDescent="0.25">
      <c r="B318" s="3" t="s">
        <v>351</v>
      </c>
      <c r="C318" s="3" t="s">
        <v>25</v>
      </c>
      <c r="D318" s="3" t="s">
        <v>26</v>
      </c>
      <c r="E318" s="3" t="s">
        <v>20</v>
      </c>
      <c r="F318" s="3" t="s">
        <v>31</v>
      </c>
      <c r="G318" s="3" t="s">
        <v>44</v>
      </c>
      <c r="H318" s="3">
        <v>99.37</v>
      </c>
      <c r="I318" s="3">
        <v>2</v>
      </c>
      <c r="J318" s="3">
        <v>9.9369999999999994</v>
      </c>
      <c r="K318" s="3">
        <v>208.67699999999999</v>
      </c>
      <c r="L318" s="3">
        <v>43510</v>
      </c>
      <c r="M318" s="3">
        <v>0.72847222222222219</v>
      </c>
      <c r="N318" s="4" t="s">
        <v>29</v>
      </c>
      <c r="O318" s="3">
        <v>198.74</v>
      </c>
      <c r="P318" s="5">
        <v>4.7619047620000003</v>
      </c>
      <c r="Q318" s="3">
        <v>9.9369999999999994</v>
      </c>
      <c r="R318" s="3">
        <v>5.2</v>
      </c>
    </row>
    <row r="319" spans="2:18" x14ac:dyDescent="0.25">
      <c r="B319" s="3" t="s">
        <v>352</v>
      </c>
      <c r="C319" s="3" t="s">
        <v>25</v>
      </c>
      <c r="D319" s="3" t="s">
        <v>26</v>
      </c>
      <c r="E319" s="3" t="s">
        <v>20</v>
      </c>
      <c r="F319" s="3" t="s">
        <v>21</v>
      </c>
      <c r="G319" s="3" t="s">
        <v>44</v>
      </c>
      <c r="H319" s="3">
        <v>21.08</v>
      </c>
      <c r="I319" s="3">
        <v>3</v>
      </c>
      <c r="J319" s="3">
        <v>3.1619999999999999</v>
      </c>
      <c r="K319" s="3">
        <v>66.402000000000001</v>
      </c>
      <c r="L319" s="3">
        <v>43505</v>
      </c>
      <c r="M319" s="3">
        <v>0.43402777777777779</v>
      </c>
      <c r="N319" s="4" t="s">
        <v>29</v>
      </c>
      <c r="O319" s="3">
        <v>63.24</v>
      </c>
      <c r="P319" s="5">
        <v>4.7619047620000003</v>
      </c>
      <c r="Q319" s="3">
        <v>3.1619999999999999</v>
      </c>
      <c r="R319" s="3">
        <v>7.3</v>
      </c>
    </row>
    <row r="320" spans="2:18" x14ac:dyDescent="0.25">
      <c r="B320" s="3" t="s">
        <v>353</v>
      </c>
      <c r="C320" s="3" t="s">
        <v>25</v>
      </c>
      <c r="D320" s="3" t="s">
        <v>26</v>
      </c>
      <c r="E320" s="3" t="s">
        <v>20</v>
      </c>
      <c r="F320" s="3" t="s">
        <v>31</v>
      </c>
      <c r="G320" s="3" t="s">
        <v>28</v>
      </c>
      <c r="H320" s="3">
        <v>74.790000000000006</v>
      </c>
      <c r="I320" s="3">
        <v>5</v>
      </c>
      <c r="J320" s="3">
        <v>18.697500000000002</v>
      </c>
      <c r="K320" s="3">
        <v>392.64749999999998</v>
      </c>
      <c r="L320" s="3">
        <v>43475</v>
      </c>
      <c r="M320" s="3">
        <v>0.48194444444444445</v>
      </c>
      <c r="N320" s="4" t="s">
        <v>29</v>
      </c>
      <c r="O320" s="3">
        <v>373.95</v>
      </c>
      <c r="P320" s="5">
        <v>4.7619047620000003</v>
      </c>
      <c r="Q320" s="3">
        <v>18.697500000000002</v>
      </c>
      <c r="R320" s="3">
        <v>4.9000000000000004</v>
      </c>
    </row>
    <row r="321" spans="2:18" x14ac:dyDescent="0.25">
      <c r="B321" s="3" t="s">
        <v>354</v>
      </c>
      <c r="C321" s="3" t="s">
        <v>25</v>
      </c>
      <c r="D321" s="3" t="s">
        <v>26</v>
      </c>
      <c r="E321" s="3" t="s">
        <v>20</v>
      </c>
      <c r="F321" s="3" t="s">
        <v>21</v>
      </c>
      <c r="G321" s="3" t="s">
        <v>22</v>
      </c>
      <c r="H321" s="3">
        <v>29.67</v>
      </c>
      <c r="I321" s="3">
        <v>7</v>
      </c>
      <c r="J321" s="3">
        <v>10.384499999999999</v>
      </c>
      <c r="K321" s="3">
        <v>218.0745</v>
      </c>
      <c r="L321" s="3">
        <v>43535</v>
      </c>
      <c r="M321" s="3">
        <v>0.79027777777777775</v>
      </c>
      <c r="N321" s="4" t="s">
        <v>33</v>
      </c>
      <c r="O321" s="3">
        <v>207.69</v>
      </c>
      <c r="P321" s="5">
        <v>4.7619047620000003</v>
      </c>
      <c r="Q321" s="3">
        <v>10.384499999999999</v>
      </c>
      <c r="R321" s="3">
        <v>8.1</v>
      </c>
    </row>
    <row r="322" spans="2:18" x14ac:dyDescent="0.25">
      <c r="B322" s="3" t="s">
        <v>355</v>
      </c>
      <c r="C322" s="3" t="s">
        <v>25</v>
      </c>
      <c r="D322" s="3" t="s">
        <v>26</v>
      </c>
      <c r="E322" s="3" t="s">
        <v>20</v>
      </c>
      <c r="F322" s="3" t="s">
        <v>31</v>
      </c>
      <c r="G322" s="3" t="s">
        <v>22</v>
      </c>
      <c r="H322" s="3">
        <v>44.07</v>
      </c>
      <c r="I322" s="3">
        <v>4</v>
      </c>
      <c r="J322" s="3">
        <v>8.8140000000000001</v>
      </c>
      <c r="K322" s="3">
        <v>185.09399999999999</v>
      </c>
      <c r="L322" s="3">
        <v>43514</v>
      </c>
      <c r="M322" s="3">
        <v>0.68611111111111112</v>
      </c>
      <c r="N322" s="4" t="s">
        <v>23</v>
      </c>
      <c r="O322" s="3">
        <v>176.28</v>
      </c>
      <c r="P322" s="5">
        <v>4.7619047620000003</v>
      </c>
      <c r="Q322" s="3">
        <v>8.8140000000000001</v>
      </c>
      <c r="R322" s="3">
        <v>8.4</v>
      </c>
    </row>
    <row r="323" spans="2:18" x14ac:dyDescent="0.25">
      <c r="B323" s="3" t="s">
        <v>356</v>
      </c>
      <c r="C323" s="3" t="s">
        <v>25</v>
      </c>
      <c r="D323" s="3" t="s">
        <v>26</v>
      </c>
      <c r="E323" s="3" t="s">
        <v>27</v>
      </c>
      <c r="F323" s="3" t="s">
        <v>21</v>
      </c>
      <c r="G323" s="3" t="s">
        <v>44</v>
      </c>
      <c r="H323" s="3">
        <v>22.93</v>
      </c>
      <c r="I323" s="3">
        <v>9</v>
      </c>
      <c r="J323" s="3">
        <v>10.3185</v>
      </c>
      <c r="K323" s="3">
        <v>216.6885</v>
      </c>
      <c r="L323" s="3">
        <v>43522</v>
      </c>
      <c r="M323" s="3">
        <v>0.85138888888888886</v>
      </c>
      <c r="N323" s="4" t="s">
        <v>29</v>
      </c>
      <c r="O323" s="3">
        <v>206.37</v>
      </c>
      <c r="P323" s="5">
        <v>4.7619047620000003</v>
      </c>
      <c r="Q323" s="3">
        <v>10.3185</v>
      </c>
      <c r="R323" s="3">
        <v>5.5</v>
      </c>
    </row>
    <row r="324" spans="2:18" x14ac:dyDescent="0.25">
      <c r="B324" s="3" t="s">
        <v>357</v>
      </c>
      <c r="C324" s="3" t="s">
        <v>25</v>
      </c>
      <c r="D324" s="3" t="s">
        <v>26</v>
      </c>
      <c r="E324" s="3" t="s">
        <v>27</v>
      </c>
      <c r="F324" s="3" t="s">
        <v>21</v>
      </c>
      <c r="G324" s="3" t="s">
        <v>22</v>
      </c>
      <c r="H324" s="3">
        <v>39.42</v>
      </c>
      <c r="I324" s="3">
        <v>1</v>
      </c>
      <c r="J324" s="3">
        <v>1.9710000000000001</v>
      </c>
      <c r="K324" s="3">
        <v>41.390999999999998</v>
      </c>
      <c r="L324" s="3">
        <v>43483</v>
      </c>
      <c r="M324" s="3">
        <v>0.63055555555555554</v>
      </c>
      <c r="N324" s="4" t="s">
        <v>29</v>
      </c>
      <c r="O324" s="3">
        <v>39.42</v>
      </c>
      <c r="P324" s="5">
        <v>4.7619047620000003</v>
      </c>
      <c r="Q324" s="3">
        <v>1.9710000000000001</v>
      </c>
      <c r="R324" s="3">
        <v>8.4</v>
      </c>
    </row>
    <row r="325" spans="2:18" x14ac:dyDescent="0.25">
      <c r="B325" s="3" t="s">
        <v>358</v>
      </c>
      <c r="C325" s="3" t="s">
        <v>18</v>
      </c>
      <c r="D325" s="3" t="s">
        <v>19</v>
      </c>
      <c r="E325" s="3" t="s">
        <v>27</v>
      </c>
      <c r="F325" s="3" t="s">
        <v>31</v>
      </c>
      <c r="G325" s="3" t="s">
        <v>22</v>
      </c>
      <c r="H325" s="3">
        <v>15.26</v>
      </c>
      <c r="I325" s="3">
        <v>6</v>
      </c>
      <c r="J325" s="3">
        <v>4.5780000000000003</v>
      </c>
      <c r="K325" s="3">
        <v>96.138000000000005</v>
      </c>
      <c r="L325" s="3">
        <v>43511</v>
      </c>
      <c r="M325" s="3">
        <v>0.75208333333333333</v>
      </c>
      <c r="N325" s="4" t="s">
        <v>23</v>
      </c>
      <c r="O325" s="3">
        <v>91.56</v>
      </c>
      <c r="P325" s="5">
        <v>4.7619047620000003</v>
      </c>
      <c r="Q325" s="3">
        <v>4.5780000000000003</v>
      </c>
      <c r="R325" s="3">
        <v>9.8000000000000007</v>
      </c>
    </row>
    <row r="326" spans="2:18" x14ac:dyDescent="0.25">
      <c r="B326" s="3" t="s">
        <v>359</v>
      </c>
      <c r="C326" s="3" t="s">
        <v>18</v>
      </c>
      <c r="D326" s="3" t="s">
        <v>19</v>
      </c>
      <c r="E326" s="3" t="s">
        <v>27</v>
      </c>
      <c r="F326" s="3" t="s">
        <v>21</v>
      </c>
      <c r="G326" s="3" t="s">
        <v>46</v>
      </c>
      <c r="H326" s="3">
        <v>61.77</v>
      </c>
      <c r="I326" s="3">
        <v>5</v>
      </c>
      <c r="J326" s="3">
        <v>15.442500000000001</v>
      </c>
      <c r="K326" s="3">
        <v>324.29250000000002</v>
      </c>
      <c r="L326" s="3">
        <v>43532</v>
      </c>
      <c r="M326" s="3">
        <v>0.55625000000000002</v>
      </c>
      <c r="N326" s="4" t="s">
        <v>29</v>
      </c>
      <c r="O326" s="3">
        <v>308.85000000000002</v>
      </c>
      <c r="P326" s="5">
        <v>4.7619047620000003</v>
      </c>
      <c r="Q326" s="3">
        <v>15.442500000000001</v>
      </c>
      <c r="R326" s="3">
        <v>6.7</v>
      </c>
    </row>
    <row r="327" spans="2:18" x14ac:dyDescent="0.25">
      <c r="B327" s="3" t="s">
        <v>360</v>
      </c>
      <c r="C327" s="3" t="s">
        <v>18</v>
      </c>
      <c r="D327" s="3" t="s">
        <v>19</v>
      </c>
      <c r="E327" s="3" t="s">
        <v>27</v>
      </c>
      <c r="F327" s="3" t="s">
        <v>31</v>
      </c>
      <c r="G327" s="3" t="s">
        <v>32</v>
      </c>
      <c r="H327" s="3">
        <v>21.52</v>
      </c>
      <c r="I327" s="3">
        <v>6</v>
      </c>
      <c r="J327" s="3">
        <v>6.4560000000000004</v>
      </c>
      <c r="K327" s="3">
        <v>135.57599999999999</v>
      </c>
      <c r="L327" s="3">
        <v>43482</v>
      </c>
      <c r="M327" s="3">
        <v>0.53333333333333333</v>
      </c>
      <c r="N327" s="4" t="s">
        <v>33</v>
      </c>
      <c r="O327" s="3">
        <v>129.12</v>
      </c>
      <c r="P327" s="5">
        <v>4.7619047620000003</v>
      </c>
      <c r="Q327" s="3">
        <v>6.4560000000000004</v>
      </c>
      <c r="R327" s="3">
        <v>9.4</v>
      </c>
    </row>
    <row r="328" spans="2:18" x14ac:dyDescent="0.25">
      <c r="B328" s="3" t="s">
        <v>361</v>
      </c>
      <c r="C328" s="3" t="s">
        <v>42</v>
      </c>
      <c r="D328" s="3" t="s">
        <v>43</v>
      </c>
      <c r="E328" s="3" t="s">
        <v>27</v>
      </c>
      <c r="F328" s="3" t="s">
        <v>31</v>
      </c>
      <c r="G328" s="3" t="s">
        <v>36</v>
      </c>
      <c r="H328" s="3">
        <v>97.74</v>
      </c>
      <c r="I328" s="3">
        <v>4</v>
      </c>
      <c r="J328" s="3">
        <v>19.547999999999998</v>
      </c>
      <c r="K328" s="3">
        <v>410.50799999999998</v>
      </c>
      <c r="L328" s="3">
        <v>43536</v>
      </c>
      <c r="M328" s="3">
        <v>0.82847222222222228</v>
      </c>
      <c r="N328" s="4" t="s">
        <v>23</v>
      </c>
      <c r="O328" s="3">
        <v>390.96</v>
      </c>
      <c r="P328" s="5">
        <v>4.7619047620000003</v>
      </c>
      <c r="Q328" s="3">
        <v>19.547999999999998</v>
      </c>
      <c r="R328" s="3">
        <v>6.4</v>
      </c>
    </row>
    <row r="329" spans="2:18" x14ac:dyDescent="0.25">
      <c r="B329" s="3" t="s">
        <v>362</v>
      </c>
      <c r="C329" s="3" t="s">
        <v>18</v>
      </c>
      <c r="D329" s="3" t="s">
        <v>19</v>
      </c>
      <c r="E329" s="3" t="s">
        <v>20</v>
      </c>
      <c r="F329" s="3" t="s">
        <v>31</v>
      </c>
      <c r="G329" s="3" t="s">
        <v>44</v>
      </c>
      <c r="H329" s="3">
        <v>99.78</v>
      </c>
      <c r="I329" s="3">
        <v>5</v>
      </c>
      <c r="J329" s="3">
        <v>24.945</v>
      </c>
      <c r="K329" s="3">
        <v>523.84500000000003</v>
      </c>
      <c r="L329" s="3">
        <v>43533</v>
      </c>
      <c r="M329" s="3">
        <v>0.79791666666666672</v>
      </c>
      <c r="N329" s="4" t="s">
        <v>29</v>
      </c>
      <c r="O329" s="3">
        <v>498.9</v>
      </c>
      <c r="P329" s="5">
        <v>4.7619047620000003</v>
      </c>
      <c r="Q329" s="3">
        <v>24.945</v>
      </c>
      <c r="R329" s="3">
        <v>5.4</v>
      </c>
    </row>
    <row r="330" spans="2:18" x14ac:dyDescent="0.25">
      <c r="B330" s="3" t="s">
        <v>363</v>
      </c>
      <c r="C330" s="3" t="s">
        <v>25</v>
      </c>
      <c r="D330" s="3" t="s">
        <v>26</v>
      </c>
      <c r="E330" s="3" t="s">
        <v>20</v>
      </c>
      <c r="F330" s="3" t="s">
        <v>31</v>
      </c>
      <c r="G330" s="3" t="s">
        <v>44</v>
      </c>
      <c r="H330" s="3">
        <v>94.26</v>
      </c>
      <c r="I330" s="3">
        <v>4</v>
      </c>
      <c r="J330" s="3">
        <v>18.852</v>
      </c>
      <c r="K330" s="3">
        <v>395.892</v>
      </c>
      <c r="L330" s="3">
        <v>43536</v>
      </c>
      <c r="M330" s="3">
        <v>0.6875</v>
      </c>
      <c r="N330" s="4" t="s">
        <v>29</v>
      </c>
      <c r="O330" s="3">
        <v>377.04</v>
      </c>
      <c r="P330" s="5">
        <v>4.7619047620000003</v>
      </c>
      <c r="Q330" s="3">
        <v>18.852</v>
      </c>
      <c r="R330" s="3">
        <v>8.6</v>
      </c>
    </row>
    <row r="331" spans="2:18" x14ac:dyDescent="0.25">
      <c r="B331" s="3" t="s">
        <v>364</v>
      </c>
      <c r="C331" s="3" t="s">
        <v>42</v>
      </c>
      <c r="D331" s="3" t="s">
        <v>43</v>
      </c>
      <c r="E331" s="3" t="s">
        <v>20</v>
      </c>
      <c r="F331" s="3" t="s">
        <v>31</v>
      </c>
      <c r="G331" s="3" t="s">
        <v>22</v>
      </c>
      <c r="H331" s="3">
        <v>51.13</v>
      </c>
      <c r="I331" s="3">
        <v>4</v>
      </c>
      <c r="J331" s="3">
        <v>10.226000000000001</v>
      </c>
      <c r="K331" s="3">
        <v>214.74600000000001</v>
      </c>
      <c r="L331" s="3">
        <v>43490</v>
      </c>
      <c r="M331" s="3">
        <v>0.42430555555555555</v>
      </c>
      <c r="N331" s="4" t="s">
        <v>33</v>
      </c>
      <c r="O331" s="3">
        <v>204.52</v>
      </c>
      <c r="P331" s="5">
        <v>4.7619047620000003</v>
      </c>
      <c r="Q331" s="3">
        <v>10.226000000000001</v>
      </c>
      <c r="R331" s="3">
        <v>4</v>
      </c>
    </row>
    <row r="332" spans="2:18" x14ac:dyDescent="0.25">
      <c r="B332" s="3" t="s">
        <v>365</v>
      </c>
      <c r="C332" s="3" t="s">
        <v>18</v>
      </c>
      <c r="D332" s="3" t="s">
        <v>19</v>
      </c>
      <c r="E332" s="3" t="s">
        <v>20</v>
      </c>
      <c r="F332" s="3" t="s">
        <v>31</v>
      </c>
      <c r="G332" s="3" t="s">
        <v>28</v>
      </c>
      <c r="H332" s="3">
        <v>36.36</v>
      </c>
      <c r="I332" s="3">
        <v>4</v>
      </c>
      <c r="J332" s="3">
        <v>7.2720000000000002</v>
      </c>
      <c r="K332" s="3">
        <v>152.71199999999999</v>
      </c>
      <c r="L332" s="3">
        <v>43549</v>
      </c>
      <c r="M332" s="3">
        <v>0.54652777777777772</v>
      </c>
      <c r="N332" s="4" t="s">
        <v>29</v>
      </c>
      <c r="O332" s="3">
        <v>145.44</v>
      </c>
      <c r="P332" s="5">
        <v>4.7619047620000003</v>
      </c>
      <c r="Q332" s="3">
        <v>7.2720000000000002</v>
      </c>
      <c r="R332" s="3">
        <v>7.6</v>
      </c>
    </row>
    <row r="333" spans="2:18" x14ac:dyDescent="0.25">
      <c r="B333" s="3" t="s">
        <v>366</v>
      </c>
      <c r="C333" s="3" t="s">
        <v>42</v>
      </c>
      <c r="D333" s="3" t="s">
        <v>43</v>
      </c>
      <c r="E333" s="3" t="s">
        <v>27</v>
      </c>
      <c r="F333" s="3" t="s">
        <v>31</v>
      </c>
      <c r="G333" s="3" t="s">
        <v>32</v>
      </c>
      <c r="H333" s="3">
        <v>22.02</v>
      </c>
      <c r="I333" s="3">
        <v>9</v>
      </c>
      <c r="J333" s="3">
        <v>9.9090000000000007</v>
      </c>
      <c r="K333" s="3">
        <v>208.089</v>
      </c>
      <c r="L333" s="3">
        <v>43503</v>
      </c>
      <c r="M333" s="3">
        <v>0.78333333333333333</v>
      </c>
      <c r="N333" s="4" t="s">
        <v>29</v>
      </c>
      <c r="O333" s="3">
        <v>198.18</v>
      </c>
      <c r="P333" s="5">
        <v>4.7619047620000003</v>
      </c>
      <c r="Q333" s="3">
        <v>9.9090000000000007</v>
      </c>
      <c r="R333" s="3">
        <v>6.8</v>
      </c>
    </row>
    <row r="334" spans="2:18" x14ac:dyDescent="0.25">
      <c r="B334" s="3" t="s">
        <v>367</v>
      </c>
      <c r="C334" s="3" t="s">
        <v>18</v>
      </c>
      <c r="D334" s="3" t="s">
        <v>19</v>
      </c>
      <c r="E334" s="3" t="s">
        <v>27</v>
      </c>
      <c r="F334" s="3" t="s">
        <v>31</v>
      </c>
      <c r="G334" s="3" t="s">
        <v>44</v>
      </c>
      <c r="H334" s="3">
        <v>32.9</v>
      </c>
      <c r="I334" s="3">
        <v>3</v>
      </c>
      <c r="J334" s="3">
        <v>4.9349999999999996</v>
      </c>
      <c r="K334" s="3">
        <v>103.63500000000001</v>
      </c>
      <c r="L334" s="3">
        <v>43513</v>
      </c>
      <c r="M334" s="3">
        <v>0.7270833333333333</v>
      </c>
      <c r="N334" s="4" t="s">
        <v>33</v>
      </c>
      <c r="O334" s="3">
        <v>98.7</v>
      </c>
      <c r="P334" s="5">
        <v>4.7619047620000003</v>
      </c>
      <c r="Q334" s="3">
        <v>4.9349999999999996</v>
      </c>
      <c r="R334" s="3">
        <v>9.1</v>
      </c>
    </row>
    <row r="335" spans="2:18" x14ac:dyDescent="0.25">
      <c r="B335" s="3" t="s">
        <v>368</v>
      </c>
      <c r="C335" s="3" t="s">
        <v>18</v>
      </c>
      <c r="D335" s="3" t="s">
        <v>19</v>
      </c>
      <c r="E335" s="3" t="s">
        <v>27</v>
      </c>
      <c r="F335" s="3" t="s">
        <v>31</v>
      </c>
      <c r="G335" s="3" t="s">
        <v>46</v>
      </c>
      <c r="H335" s="3">
        <v>77.02</v>
      </c>
      <c r="I335" s="3">
        <v>5</v>
      </c>
      <c r="J335" s="3">
        <v>19.254999999999999</v>
      </c>
      <c r="K335" s="3">
        <v>404.35500000000002</v>
      </c>
      <c r="L335" s="3">
        <v>43499</v>
      </c>
      <c r="M335" s="3">
        <v>0.66597222222222219</v>
      </c>
      <c r="N335" s="4" t="s">
        <v>29</v>
      </c>
      <c r="O335" s="3">
        <v>385.1</v>
      </c>
      <c r="P335" s="5">
        <v>4.7619047620000003</v>
      </c>
      <c r="Q335" s="3">
        <v>19.254999999999999</v>
      </c>
      <c r="R335" s="3">
        <v>5.5</v>
      </c>
    </row>
    <row r="336" spans="2:18" x14ac:dyDescent="0.25">
      <c r="B336" s="3" t="s">
        <v>369</v>
      </c>
      <c r="C336" s="3" t="s">
        <v>18</v>
      </c>
      <c r="D336" s="3" t="s">
        <v>19</v>
      </c>
      <c r="E336" s="3" t="s">
        <v>20</v>
      </c>
      <c r="F336" s="3" t="s">
        <v>31</v>
      </c>
      <c r="G336" s="3" t="s">
        <v>44</v>
      </c>
      <c r="H336" s="3">
        <v>23.48</v>
      </c>
      <c r="I336" s="3">
        <v>2</v>
      </c>
      <c r="J336" s="3">
        <v>2.3479999999999999</v>
      </c>
      <c r="K336" s="3">
        <v>49.308</v>
      </c>
      <c r="L336" s="3">
        <v>43538</v>
      </c>
      <c r="M336" s="3">
        <v>0.47291666666666665</v>
      </c>
      <c r="N336" s="4" t="s">
        <v>33</v>
      </c>
      <c r="O336" s="3">
        <v>46.96</v>
      </c>
      <c r="P336" s="5">
        <v>4.7619047620000003</v>
      </c>
      <c r="Q336" s="3">
        <v>2.3479999999999999</v>
      </c>
      <c r="R336" s="3">
        <v>7.9</v>
      </c>
    </row>
    <row r="337" spans="2:18" x14ac:dyDescent="0.25">
      <c r="B337" s="3" t="s">
        <v>370</v>
      </c>
      <c r="C337" s="3" t="s">
        <v>25</v>
      </c>
      <c r="D337" s="3" t="s">
        <v>26</v>
      </c>
      <c r="E337" s="3" t="s">
        <v>20</v>
      </c>
      <c r="F337" s="3" t="s">
        <v>31</v>
      </c>
      <c r="G337" s="3" t="s">
        <v>36</v>
      </c>
      <c r="H337" s="3">
        <v>14.7</v>
      </c>
      <c r="I337" s="3">
        <v>5</v>
      </c>
      <c r="J337" s="3">
        <v>3.6749999999999998</v>
      </c>
      <c r="K337" s="3">
        <v>77.174999999999997</v>
      </c>
      <c r="L337" s="3">
        <v>43548</v>
      </c>
      <c r="M337" s="3">
        <v>0.57499999999999996</v>
      </c>
      <c r="N337" s="4" t="s">
        <v>23</v>
      </c>
      <c r="O337" s="3">
        <v>73.5</v>
      </c>
      <c r="P337" s="5">
        <v>4.7619047620000003</v>
      </c>
      <c r="Q337" s="3">
        <v>3.6749999999999998</v>
      </c>
      <c r="R337" s="3">
        <v>8.5</v>
      </c>
    </row>
    <row r="338" spans="2:18" x14ac:dyDescent="0.25">
      <c r="B338" s="3" t="s">
        <v>371</v>
      </c>
      <c r="C338" s="3" t="s">
        <v>18</v>
      </c>
      <c r="D338" s="3" t="s">
        <v>19</v>
      </c>
      <c r="E338" s="3" t="s">
        <v>20</v>
      </c>
      <c r="F338" s="3" t="s">
        <v>21</v>
      </c>
      <c r="G338" s="3" t="s">
        <v>28</v>
      </c>
      <c r="H338" s="3">
        <v>28.45</v>
      </c>
      <c r="I338" s="3">
        <v>5</v>
      </c>
      <c r="J338" s="3">
        <v>7.1124999999999998</v>
      </c>
      <c r="K338" s="3">
        <v>149.36250000000001</v>
      </c>
      <c r="L338" s="3">
        <v>43545</v>
      </c>
      <c r="M338" s="3">
        <v>0.4284722222222222</v>
      </c>
      <c r="N338" s="4" t="s">
        <v>33</v>
      </c>
      <c r="O338" s="3">
        <v>142.25</v>
      </c>
      <c r="P338" s="5">
        <v>4.7619047620000003</v>
      </c>
      <c r="Q338" s="3">
        <v>7.1124999999999998</v>
      </c>
      <c r="R338" s="3">
        <v>9.1</v>
      </c>
    </row>
    <row r="339" spans="2:18" x14ac:dyDescent="0.25">
      <c r="B339" s="3" t="s">
        <v>372</v>
      </c>
      <c r="C339" s="3" t="s">
        <v>18</v>
      </c>
      <c r="D339" s="3" t="s">
        <v>19</v>
      </c>
      <c r="E339" s="3" t="s">
        <v>27</v>
      </c>
      <c r="F339" s="3" t="s">
        <v>31</v>
      </c>
      <c r="G339" s="3" t="s">
        <v>46</v>
      </c>
      <c r="H339" s="3">
        <v>76.400000000000006</v>
      </c>
      <c r="I339" s="3">
        <v>9</v>
      </c>
      <c r="J339" s="3">
        <v>34.380000000000003</v>
      </c>
      <c r="K339" s="3">
        <v>721.98</v>
      </c>
      <c r="L339" s="3">
        <v>43543</v>
      </c>
      <c r="M339" s="3">
        <v>0.65902777777777777</v>
      </c>
      <c r="N339" s="4" t="s">
        <v>23</v>
      </c>
      <c r="O339" s="3">
        <v>687.6</v>
      </c>
      <c r="P339" s="5">
        <v>4.7619047620000003</v>
      </c>
      <c r="Q339" s="3">
        <v>34.380000000000003</v>
      </c>
      <c r="R339" s="3">
        <v>7.5</v>
      </c>
    </row>
    <row r="340" spans="2:18" x14ac:dyDescent="0.25">
      <c r="B340" s="3" t="s">
        <v>373</v>
      </c>
      <c r="C340" s="3" t="s">
        <v>42</v>
      </c>
      <c r="D340" s="3" t="s">
        <v>43</v>
      </c>
      <c r="E340" s="3" t="s">
        <v>27</v>
      </c>
      <c r="F340" s="3" t="s">
        <v>21</v>
      </c>
      <c r="G340" s="3" t="s">
        <v>36</v>
      </c>
      <c r="H340" s="3">
        <v>57.95</v>
      </c>
      <c r="I340" s="3">
        <v>6</v>
      </c>
      <c r="J340" s="3">
        <v>17.385000000000002</v>
      </c>
      <c r="K340" s="3">
        <v>365.08499999999998</v>
      </c>
      <c r="L340" s="3">
        <v>43520</v>
      </c>
      <c r="M340" s="3">
        <v>0.54305555555555551</v>
      </c>
      <c r="N340" s="4" t="s">
        <v>29</v>
      </c>
      <c r="O340" s="3">
        <v>347.7</v>
      </c>
      <c r="P340" s="5">
        <v>4.7619047620000003</v>
      </c>
      <c r="Q340" s="3">
        <v>17.385000000000002</v>
      </c>
      <c r="R340" s="3">
        <v>5.2</v>
      </c>
    </row>
    <row r="341" spans="2:18" x14ac:dyDescent="0.25">
      <c r="B341" s="3" t="s">
        <v>374</v>
      </c>
      <c r="C341" s="3" t="s">
        <v>25</v>
      </c>
      <c r="D341" s="3" t="s">
        <v>26</v>
      </c>
      <c r="E341" s="3" t="s">
        <v>27</v>
      </c>
      <c r="F341" s="3" t="s">
        <v>21</v>
      </c>
      <c r="G341" s="3" t="s">
        <v>28</v>
      </c>
      <c r="H341" s="3">
        <v>47.65</v>
      </c>
      <c r="I341" s="3">
        <v>3</v>
      </c>
      <c r="J341" s="3">
        <v>7.1475</v>
      </c>
      <c r="K341" s="3">
        <v>150.0975</v>
      </c>
      <c r="L341" s="3">
        <v>43552</v>
      </c>
      <c r="M341" s="3">
        <v>0.54027777777777775</v>
      </c>
      <c r="N341" s="4" t="s">
        <v>33</v>
      </c>
      <c r="O341" s="3">
        <v>142.94999999999999</v>
      </c>
      <c r="P341" s="5">
        <v>4.7619047620000003</v>
      </c>
      <c r="Q341" s="3">
        <v>7.1475</v>
      </c>
      <c r="R341" s="3">
        <v>9.5</v>
      </c>
    </row>
    <row r="342" spans="2:18" x14ac:dyDescent="0.25">
      <c r="B342" s="3" t="s">
        <v>375</v>
      </c>
      <c r="C342" s="3" t="s">
        <v>42</v>
      </c>
      <c r="D342" s="3" t="s">
        <v>43</v>
      </c>
      <c r="E342" s="3" t="s">
        <v>20</v>
      </c>
      <c r="F342" s="3" t="s">
        <v>21</v>
      </c>
      <c r="G342" s="3" t="s">
        <v>44</v>
      </c>
      <c r="H342" s="3">
        <v>42.82</v>
      </c>
      <c r="I342" s="3">
        <v>9</v>
      </c>
      <c r="J342" s="3">
        <v>19.268999999999998</v>
      </c>
      <c r="K342" s="3">
        <v>404.649</v>
      </c>
      <c r="L342" s="3">
        <v>43501</v>
      </c>
      <c r="M342" s="3">
        <v>0.6430555555555556</v>
      </c>
      <c r="N342" s="4" t="s">
        <v>33</v>
      </c>
      <c r="O342" s="3">
        <v>385.38</v>
      </c>
      <c r="P342" s="5">
        <v>4.7619047620000003</v>
      </c>
      <c r="Q342" s="3">
        <v>19.268999999999998</v>
      </c>
      <c r="R342" s="3">
        <v>8.9</v>
      </c>
    </row>
    <row r="343" spans="2:18" x14ac:dyDescent="0.25">
      <c r="B343" s="3" t="s">
        <v>376</v>
      </c>
      <c r="C343" s="3" t="s">
        <v>42</v>
      </c>
      <c r="D343" s="3" t="s">
        <v>43</v>
      </c>
      <c r="E343" s="3" t="s">
        <v>20</v>
      </c>
      <c r="F343" s="3" t="s">
        <v>31</v>
      </c>
      <c r="G343" s="3" t="s">
        <v>28</v>
      </c>
      <c r="H343" s="3">
        <v>48.09</v>
      </c>
      <c r="I343" s="3">
        <v>3</v>
      </c>
      <c r="J343" s="3">
        <v>7.2134999999999998</v>
      </c>
      <c r="K343" s="3">
        <v>151.48349999999999</v>
      </c>
      <c r="L343" s="3">
        <v>43506</v>
      </c>
      <c r="M343" s="3">
        <v>0.76597222222222228</v>
      </c>
      <c r="N343" s="4" t="s">
        <v>33</v>
      </c>
      <c r="O343" s="3">
        <v>144.27000000000001</v>
      </c>
      <c r="P343" s="5">
        <v>4.7619047620000003</v>
      </c>
      <c r="Q343" s="3">
        <v>7.2134999999999998</v>
      </c>
      <c r="R343" s="3">
        <v>7.8</v>
      </c>
    </row>
    <row r="344" spans="2:18" x14ac:dyDescent="0.25">
      <c r="B344" s="3" t="s">
        <v>377</v>
      </c>
      <c r="C344" s="3" t="s">
        <v>42</v>
      </c>
      <c r="D344" s="3" t="s">
        <v>43</v>
      </c>
      <c r="E344" s="3" t="s">
        <v>20</v>
      </c>
      <c r="F344" s="3" t="s">
        <v>21</v>
      </c>
      <c r="G344" s="3" t="s">
        <v>22</v>
      </c>
      <c r="H344" s="3">
        <v>55.97</v>
      </c>
      <c r="I344" s="3">
        <v>7</v>
      </c>
      <c r="J344" s="3">
        <v>19.589500000000001</v>
      </c>
      <c r="K344" s="3">
        <v>411.37950000000001</v>
      </c>
      <c r="L344" s="3">
        <v>43529</v>
      </c>
      <c r="M344" s="3">
        <v>0.79583333333333328</v>
      </c>
      <c r="N344" s="4" t="s">
        <v>23</v>
      </c>
      <c r="O344" s="3">
        <v>391.79</v>
      </c>
      <c r="P344" s="5">
        <v>4.7619047620000003</v>
      </c>
      <c r="Q344" s="3">
        <v>19.589500000000001</v>
      </c>
      <c r="R344" s="3">
        <v>8.9</v>
      </c>
    </row>
    <row r="345" spans="2:18" x14ac:dyDescent="0.25">
      <c r="B345" s="3" t="s">
        <v>378</v>
      </c>
      <c r="C345" s="3" t="s">
        <v>42</v>
      </c>
      <c r="D345" s="3" t="s">
        <v>43</v>
      </c>
      <c r="E345" s="3" t="s">
        <v>20</v>
      </c>
      <c r="F345" s="3" t="s">
        <v>21</v>
      </c>
      <c r="G345" s="3" t="s">
        <v>22</v>
      </c>
      <c r="H345" s="3">
        <v>76.900000000000006</v>
      </c>
      <c r="I345" s="3">
        <v>7</v>
      </c>
      <c r="J345" s="3">
        <v>26.914999999999999</v>
      </c>
      <c r="K345" s="3">
        <v>565.21500000000003</v>
      </c>
      <c r="L345" s="3">
        <v>43511</v>
      </c>
      <c r="M345" s="3">
        <v>0.84791666666666665</v>
      </c>
      <c r="N345" s="4" t="s">
        <v>29</v>
      </c>
      <c r="O345" s="3">
        <v>538.29999999999995</v>
      </c>
      <c r="P345" s="5">
        <v>4.7619047620000003</v>
      </c>
      <c r="Q345" s="3">
        <v>26.914999999999999</v>
      </c>
      <c r="R345" s="3">
        <v>7.7</v>
      </c>
    </row>
    <row r="346" spans="2:18" x14ac:dyDescent="0.25">
      <c r="B346" s="3" t="s">
        <v>379</v>
      </c>
      <c r="C346" s="3" t="s">
        <v>25</v>
      </c>
      <c r="D346" s="3" t="s">
        <v>26</v>
      </c>
      <c r="E346" s="3" t="s">
        <v>27</v>
      </c>
      <c r="F346" s="3" t="s">
        <v>21</v>
      </c>
      <c r="G346" s="3" t="s">
        <v>44</v>
      </c>
      <c r="H346" s="3">
        <v>97.03</v>
      </c>
      <c r="I346" s="3">
        <v>5</v>
      </c>
      <c r="J346" s="3">
        <v>24.2575</v>
      </c>
      <c r="K346" s="3">
        <v>509.40750000000003</v>
      </c>
      <c r="L346" s="3">
        <v>43495</v>
      </c>
      <c r="M346" s="3">
        <v>0.68333333333333335</v>
      </c>
      <c r="N346" s="4" t="s">
        <v>23</v>
      </c>
      <c r="O346" s="3">
        <v>485.15</v>
      </c>
      <c r="P346" s="5">
        <v>4.7619047620000003</v>
      </c>
      <c r="Q346" s="3">
        <v>24.2575</v>
      </c>
      <c r="R346" s="3">
        <v>9.3000000000000007</v>
      </c>
    </row>
    <row r="347" spans="2:18" x14ac:dyDescent="0.25">
      <c r="B347" s="3" t="s">
        <v>380</v>
      </c>
      <c r="C347" s="3" t="s">
        <v>18</v>
      </c>
      <c r="D347" s="3" t="s">
        <v>19</v>
      </c>
      <c r="E347" s="3" t="s">
        <v>27</v>
      </c>
      <c r="F347" s="3" t="s">
        <v>31</v>
      </c>
      <c r="G347" s="3" t="s">
        <v>36</v>
      </c>
      <c r="H347" s="3">
        <v>44.65</v>
      </c>
      <c r="I347" s="3">
        <v>3</v>
      </c>
      <c r="J347" s="3">
        <v>6.6974999999999998</v>
      </c>
      <c r="K347" s="3">
        <v>140.64750000000001</v>
      </c>
      <c r="L347" s="3">
        <v>43510</v>
      </c>
      <c r="M347" s="3">
        <v>0.62777777777777777</v>
      </c>
      <c r="N347" s="4" t="s">
        <v>29</v>
      </c>
      <c r="O347" s="3">
        <v>133.94999999999999</v>
      </c>
      <c r="P347" s="5">
        <v>4.7619047620000003</v>
      </c>
      <c r="Q347" s="3">
        <v>6.6974999999999998</v>
      </c>
      <c r="R347" s="3">
        <v>6.2</v>
      </c>
    </row>
    <row r="348" spans="2:18" x14ac:dyDescent="0.25">
      <c r="B348" s="3" t="s">
        <v>381</v>
      </c>
      <c r="C348" s="3" t="s">
        <v>18</v>
      </c>
      <c r="D348" s="3" t="s">
        <v>19</v>
      </c>
      <c r="E348" s="3" t="s">
        <v>27</v>
      </c>
      <c r="F348" s="3" t="s">
        <v>21</v>
      </c>
      <c r="G348" s="3" t="s">
        <v>46</v>
      </c>
      <c r="H348" s="3">
        <v>77.930000000000007</v>
      </c>
      <c r="I348" s="3">
        <v>9</v>
      </c>
      <c r="J348" s="3">
        <v>35.0685</v>
      </c>
      <c r="K348" s="3">
        <v>736.43849999999998</v>
      </c>
      <c r="L348" s="3">
        <v>43523</v>
      </c>
      <c r="M348" s="3">
        <v>0.67361111111111116</v>
      </c>
      <c r="N348" s="4" t="s">
        <v>23</v>
      </c>
      <c r="O348" s="3">
        <v>701.37</v>
      </c>
      <c r="P348" s="5">
        <v>4.7619047620000003</v>
      </c>
      <c r="Q348" s="3">
        <v>35.0685</v>
      </c>
      <c r="R348" s="3">
        <v>7.6</v>
      </c>
    </row>
    <row r="349" spans="2:18" x14ac:dyDescent="0.25">
      <c r="B349" s="3" t="s">
        <v>382</v>
      </c>
      <c r="C349" s="3" t="s">
        <v>18</v>
      </c>
      <c r="D349" s="3" t="s">
        <v>19</v>
      </c>
      <c r="E349" s="3" t="s">
        <v>20</v>
      </c>
      <c r="F349" s="3" t="s">
        <v>31</v>
      </c>
      <c r="G349" s="3" t="s">
        <v>28</v>
      </c>
      <c r="H349" s="3">
        <v>71.95</v>
      </c>
      <c r="I349" s="3">
        <v>1</v>
      </c>
      <c r="J349" s="3">
        <v>3.5975000000000001</v>
      </c>
      <c r="K349" s="3">
        <v>75.547499999999999</v>
      </c>
      <c r="L349" s="3">
        <v>43500</v>
      </c>
      <c r="M349" s="3">
        <v>0.50972222222222219</v>
      </c>
      <c r="N349" s="4" t="s">
        <v>29</v>
      </c>
      <c r="O349" s="3">
        <v>71.95</v>
      </c>
      <c r="P349" s="5">
        <v>4.7619047620000003</v>
      </c>
      <c r="Q349" s="3">
        <v>3.5975000000000001</v>
      </c>
      <c r="R349" s="3">
        <v>7.3</v>
      </c>
    </row>
    <row r="350" spans="2:18" x14ac:dyDescent="0.25">
      <c r="B350" s="3" t="s">
        <v>383</v>
      </c>
      <c r="C350" s="3" t="s">
        <v>25</v>
      </c>
      <c r="D350" s="3" t="s">
        <v>26</v>
      </c>
      <c r="E350" s="3" t="s">
        <v>20</v>
      </c>
      <c r="F350" s="3" t="s">
        <v>21</v>
      </c>
      <c r="G350" s="3" t="s">
        <v>32</v>
      </c>
      <c r="H350" s="3">
        <v>89.25</v>
      </c>
      <c r="I350" s="3">
        <v>8</v>
      </c>
      <c r="J350" s="3">
        <v>35.700000000000003</v>
      </c>
      <c r="K350" s="3">
        <v>749.7</v>
      </c>
      <c r="L350" s="3">
        <v>43485</v>
      </c>
      <c r="M350" s="3">
        <v>0.42569444444444443</v>
      </c>
      <c r="N350" s="4" t="s">
        <v>29</v>
      </c>
      <c r="O350" s="3">
        <v>714</v>
      </c>
      <c r="P350" s="5">
        <v>4.7619047620000003</v>
      </c>
      <c r="Q350" s="3">
        <v>35.700000000000003</v>
      </c>
      <c r="R350" s="3">
        <v>4.7</v>
      </c>
    </row>
    <row r="351" spans="2:18" x14ac:dyDescent="0.25">
      <c r="B351" s="3" t="s">
        <v>384</v>
      </c>
      <c r="C351" s="3" t="s">
        <v>18</v>
      </c>
      <c r="D351" s="3" t="s">
        <v>19</v>
      </c>
      <c r="E351" s="3" t="s">
        <v>27</v>
      </c>
      <c r="F351" s="3" t="s">
        <v>31</v>
      </c>
      <c r="G351" s="3" t="s">
        <v>28</v>
      </c>
      <c r="H351" s="3">
        <v>26.02</v>
      </c>
      <c r="I351" s="3">
        <v>7</v>
      </c>
      <c r="J351" s="3">
        <v>9.1069999999999993</v>
      </c>
      <c r="K351" s="3">
        <v>191.24700000000001</v>
      </c>
      <c r="L351" s="3">
        <v>43552</v>
      </c>
      <c r="M351" s="3">
        <v>0.73472222222222228</v>
      </c>
      <c r="N351" s="4" t="s">
        <v>29</v>
      </c>
      <c r="O351" s="3">
        <v>182.14</v>
      </c>
      <c r="P351" s="5">
        <v>4.7619047620000003</v>
      </c>
      <c r="Q351" s="3">
        <v>9.1069999999999993</v>
      </c>
      <c r="R351" s="3">
        <v>5.0999999999999996</v>
      </c>
    </row>
    <row r="352" spans="2:18" x14ac:dyDescent="0.25">
      <c r="B352" s="3" t="s">
        <v>385</v>
      </c>
      <c r="C352" s="3" t="s">
        <v>42</v>
      </c>
      <c r="D352" s="3" t="s">
        <v>43</v>
      </c>
      <c r="E352" s="3" t="s">
        <v>27</v>
      </c>
      <c r="F352" s="3" t="s">
        <v>21</v>
      </c>
      <c r="G352" s="3" t="s">
        <v>22</v>
      </c>
      <c r="H352" s="3">
        <v>13.5</v>
      </c>
      <c r="I352" s="3">
        <v>10</v>
      </c>
      <c r="J352" s="3">
        <v>6.75</v>
      </c>
      <c r="K352" s="3">
        <v>141.75</v>
      </c>
      <c r="L352" s="3">
        <v>43523</v>
      </c>
      <c r="M352" s="3">
        <v>0.46250000000000002</v>
      </c>
      <c r="N352" s="4" t="s">
        <v>33</v>
      </c>
      <c r="O352" s="3">
        <v>135</v>
      </c>
      <c r="P352" s="5">
        <v>4.7619047620000003</v>
      </c>
      <c r="Q352" s="3">
        <v>6.75</v>
      </c>
      <c r="R352" s="3">
        <v>4.8</v>
      </c>
    </row>
    <row r="353" spans="2:18" x14ac:dyDescent="0.25">
      <c r="B353" s="3" t="s">
        <v>386</v>
      </c>
      <c r="C353" s="3" t="s">
        <v>25</v>
      </c>
      <c r="D353" s="3" t="s">
        <v>26</v>
      </c>
      <c r="E353" s="3" t="s">
        <v>20</v>
      </c>
      <c r="F353" s="3" t="s">
        <v>21</v>
      </c>
      <c r="G353" s="3" t="s">
        <v>46</v>
      </c>
      <c r="H353" s="3">
        <v>99.3</v>
      </c>
      <c r="I353" s="3">
        <v>10</v>
      </c>
      <c r="J353" s="3">
        <v>49.65</v>
      </c>
      <c r="K353" s="3">
        <v>1042.6500000000001</v>
      </c>
      <c r="L353" s="3">
        <v>43511</v>
      </c>
      <c r="M353" s="3">
        <v>0.62013888888888891</v>
      </c>
      <c r="N353" s="4" t="s">
        <v>33</v>
      </c>
      <c r="O353" s="3">
        <v>993</v>
      </c>
      <c r="P353" s="5">
        <v>4.7619047620000003</v>
      </c>
      <c r="Q353" s="3">
        <v>49.65</v>
      </c>
      <c r="R353" s="3">
        <v>6.6</v>
      </c>
    </row>
    <row r="354" spans="2:18" x14ac:dyDescent="0.25">
      <c r="B354" s="3" t="s">
        <v>387</v>
      </c>
      <c r="C354" s="3" t="s">
        <v>18</v>
      </c>
      <c r="D354" s="3" t="s">
        <v>19</v>
      </c>
      <c r="E354" s="3" t="s">
        <v>27</v>
      </c>
      <c r="F354" s="3" t="s">
        <v>31</v>
      </c>
      <c r="G354" s="3" t="s">
        <v>28</v>
      </c>
      <c r="H354" s="3">
        <v>51.69</v>
      </c>
      <c r="I354" s="3">
        <v>7</v>
      </c>
      <c r="J354" s="3">
        <v>18.0915</v>
      </c>
      <c r="K354" s="3">
        <v>379.92149999999998</v>
      </c>
      <c r="L354" s="3">
        <v>43491</v>
      </c>
      <c r="M354" s="3">
        <v>0.76527777777777772</v>
      </c>
      <c r="N354" s="4" t="s">
        <v>29</v>
      </c>
      <c r="O354" s="3">
        <v>361.83</v>
      </c>
      <c r="P354" s="5">
        <v>4.7619047620000003</v>
      </c>
      <c r="Q354" s="3">
        <v>18.0915</v>
      </c>
      <c r="R354" s="3">
        <v>5.5</v>
      </c>
    </row>
    <row r="355" spans="2:18" x14ac:dyDescent="0.25">
      <c r="B355" s="3" t="s">
        <v>388</v>
      </c>
      <c r="C355" s="3" t="s">
        <v>42</v>
      </c>
      <c r="D355" s="3" t="s">
        <v>43</v>
      </c>
      <c r="E355" s="3" t="s">
        <v>20</v>
      </c>
      <c r="F355" s="3" t="s">
        <v>21</v>
      </c>
      <c r="G355" s="3" t="s">
        <v>46</v>
      </c>
      <c r="H355" s="3">
        <v>54.73</v>
      </c>
      <c r="I355" s="3">
        <v>7</v>
      </c>
      <c r="J355" s="3">
        <v>19.1555</v>
      </c>
      <c r="K355" s="3">
        <v>402.26549999999997</v>
      </c>
      <c r="L355" s="3">
        <v>43538</v>
      </c>
      <c r="M355" s="3">
        <v>0.79305555555555551</v>
      </c>
      <c r="N355" s="4" t="s">
        <v>33</v>
      </c>
      <c r="O355" s="3">
        <v>383.11</v>
      </c>
      <c r="P355" s="5">
        <v>4.7619047620000003</v>
      </c>
      <c r="Q355" s="3">
        <v>19.1555</v>
      </c>
      <c r="R355" s="3">
        <v>8.5</v>
      </c>
    </row>
    <row r="356" spans="2:18" x14ac:dyDescent="0.25">
      <c r="B356" s="3" t="s">
        <v>389</v>
      </c>
      <c r="C356" s="3" t="s">
        <v>42</v>
      </c>
      <c r="D356" s="3" t="s">
        <v>43</v>
      </c>
      <c r="E356" s="3" t="s">
        <v>20</v>
      </c>
      <c r="F356" s="3" t="s">
        <v>31</v>
      </c>
      <c r="G356" s="3" t="s">
        <v>32</v>
      </c>
      <c r="H356" s="3">
        <v>27</v>
      </c>
      <c r="I356" s="3">
        <v>9</v>
      </c>
      <c r="J356" s="3">
        <v>12.15</v>
      </c>
      <c r="K356" s="3">
        <v>255.15</v>
      </c>
      <c r="L356" s="3">
        <v>43526</v>
      </c>
      <c r="M356" s="3">
        <v>0.59444444444444444</v>
      </c>
      <c r="N356" s="4" t="s">
        <v>29</v>
      </c>
      <c r="O356" s="3">
        <v>243</v>
      </c>
      <c r="P356" s="5">
        <v>4.7619047620000003</v>
      </c>
      <c r="Q356" s="3">
        <v>12.15</v>
      </c>
      <c r="R356" s="3">
        <v>4.8</v>
      </c>
    </row>
    <row r="357" spans="2:18" x14ac:dyDescent="0.25">
      <c r="B357" s="3" t="s">
        <v>390</v>
      </c>
      <c r="C357" s="3" t="s">
        <v>25</v>
      </c>
      <c r="D357" s="3" t="s">
        <v>26</v>
      </c>
      <c r="E357" s="3" t="s">
        <v>27</v>
      </c>
      <c r="F357" s="3" t="s">
        <v>21</v>
      </c>
      <c r="G357" s="3" t="s">
        <v>28</v>
      </c>
      <c r="H357" s="3">
        <v>30.24</v>
      </c>
      <c r="I357" s="3">
        <v>1</v>
      </c>
      <c r="J357" s="3">
        <v>1.512</v>
      </c>
      <c r="K357" s="3">
        <v>31.751999999999999</v>
      </c>
      <c r="L357" s="3">
        <v>43528</v>
      </c>
      <c r="M357" s="3">
        <v>0.65555555555555556</v>
      </c>
      <c r="N357" s="4" t="s">
        <v>29</v>
      </c>
      <c r="O357" s="3">
        <v>30.24</v>
      </c>
      <c r="P357" s="5">
        <v>4.7619047620000003</v>
      </c>
      <c r="Q357" s="3">
        <v>1.512</v>
      </c>
      <c r="R357" s="3">
        <v>8.4</v>
      </c>
    </row>
    <row r="358" spans="2:18" x14ac:dyDescent="0.25">
      <c r="B358" s="3" t="s">
        <v>391</v>
      </c>
      <c r="C358" s="3" t="s">
        <v>42</v>
      </c>
      <c r="D358" s="3" t="s">
        <v>43</v>
      </c>
      <c r="E358" s="3" t="s">
        <v>20</v>
      </c>
      <c r="F358" s="3" t="s">
        <v>21</v>
      </c>
      <c r="G358" s="3" t="s">
        <v>44</v>
      </c>
      <c r="H358" s="3">
        <v>89.14</v>
      </c>
      <c r="I358" s="3">
        <v>4</v>
      </c>
      <c r="J358" s="3">
        <v>17.827999999999999</v>
      </c>
      <c r="K358" s="3">
        <v>374.38799999999998</v>
      </c>
      <c r="L358" s="3">
        <v>43472</v>
      </c>
      <c r="M358" s="3">
        <v>0.51388888888888884</v>
      </c>
      <c r="N358" s="4" t="s">
        <v>33</v>
      </c>
      <c r="O358" s="3">
        <v>356.56</v>
      </c>
      <c r="P358" s="5">
        <v>4.7619047620000003</v>
      </c>
      <c r="Q358" s="3">
        <v>17.827999999999999</v>
      </c>
      <c r="R358" s="3">
        <v>7.8</v>
      </c>
    </row>
    <row r="359" spans="2:18" x14ac:dyDescent="0.25">
      <c r="B359" s="3" t="s">
        <v>392</v>
      </c>
      <c r="C359" s="3" t="s">
        <v>25</v>
      </c>
      <c r="D359" s="3" t="s">
        <v>26</v>
      </c>
      <c r="E359" s="3" t="s">
        <v>27</v>
      </c>
      <c r="F359" s="3" t="s">
        <v>21</v>
      </c>
      <c r="G359" s="3" t="s">
        <v>46</v>
      </c>
      <c r="H359" s="3">
        <v>37.549999999999997</v>
      </c>
      <c r="I359" s="3">
        <v>10</v>
      </c>
      <c r="J359" s="3">
        <v>18.774999999999999</v>
      </c>
      <c r="K359" s="3">
        <v>394.27499999999998</v>
      </c>
      <c r="L359" s="3">
        <v>43532</v>
      </c>
      <c r="M359" s="3">
        <v>0.83402777777777781</v>
      </c>
      <c r="N359" s="4" t="s">
        <v>33</v>
      </c>
      <c r="O359" s="3">
        <v>375.5</v>
      </c>
      <c r="P359" s="5">
        <v>4.7619047620000003</v>
      </c>
      <c r="Q359" s="3">
        <v>18.774999999999999</v>
      </c>
      <c r="R359" s="3">
        <v>9.3000000000000007</v>
      </c>
    </row>
    <row r="360" spans="2:18" x14ac:dyDescent="0.25">
      <c r="B360" s="3" t="s">
        <v>393</v>
      </c>
      <c r="C360" s="3" t="s">
        <v>25</v>
      </c>
      <c r="D360" s="3" t="s">
        <v>26</v>
      </c>
      <c r="E360" s="3" t="s">
        <v>27</v>
      </c>
      <c r="F360" s="3" t="s">
        <v>21</v>
      </c>
      <c r="G360" s="3" t="s">
        <v>36</v>
      </c>
      <c r="H360" s="3">
        <v>95.44</v>
      </c>
      <c r="I360" s="3">
        <v>10</v>
      </c>
      <c r="J360" s="3">
        <v>47.72</v>
      </c>
      <c r="K360" s="3">
        <v>1002.12</v>
      </c>
      <c r="L360" s="3">
        <v>43474</v>
      </c>
      <c r="M360" s="3">
        <v>0.57291666666666663</v>
      </c>
      <c r="N360" s="4" t="s">
        <v>29</v>
      </c>
      <c r="O360" s="3">
        <v>954.4</v>
      </c>
      <c r="P360" s="5">
        <v>4.7619047620000003</v>
      </c>
      <c r="Q360" s="3">
        <v>47.72</v>
      </c>
      <c r="R360" s="3">
        <v>5.2</v>
      </c>
    </row>
    <row r="361" spans="2:18" x14ac:dyDescent="0.25">
      <c r="B361" s="3" t="s">
        <v>394</v>
      </c>
      <c r="C361" s="3" t="s">
        <v>42</v>
      </c>
      <c r="D361" s="3" t="s">
        <v>43</v>
      </c>
      <c r="E361" s="3" t="s">
        <v>27</v>
      </c>
      <c r="F361" s="3" t="s">
        <v>31</v>
      </c>
      <c r="G361" s="3" t="s">
        <v>28</v>
      </c>
      <c r="H361" s="3">
        <v>27.5</v>
      </c>
      <c r="I361" s="3">
        <v>3</v>
      </c>
      <c r="J361" s="3">
        <v>4.125</v>
      </c>
      <c r="K361" s="3">
        <v>86.625</v>
      </c>
      <c r="L361" s="3">
        <v>43525</v>
      </c>
      <c r="M361" s="3">
        <v>0.65277777777777779</v>
      </c>
      <c r="N361" s="4" t="s">
        <v>23</v>
      </c>
      <c r="O361" s="3">
        <v>82.5</v>
      </c>
      <c r="P361" s="5">
        <v>4.7619047620000003</v>
      </c>
      <c r="Q361" s="3">
        <v>4.125</v>
      </c>
      <c r="R361" s="3">
        <v>6.5</v>
      </c>
    </row>
    <row r="362" spans="2:18" x14ac:dyDescent="0.25">
      <c r="B362" s="3" t="s">
        <v>395</v>
      </c>
      <c r="C362" s="3" t="s">
        <v>42</v>
      </c>
      <c r="D362" s="3" t="s">
        <v>43</v>
      </c>
      <c r="E362" s="3" t="s">
        <v>27</v>
      </c>
      <c r="F362" s="3" t="s">
        <v>31</v>
      </c>
      <c r="G362" s="3" t="s">
        <v>36</v>
      </c>
      <c r="H362" s="3">
        <v>74.97</v>
      </c>
      <c r="I362" s="3">
        <v>1</v>
      </c>
      <c r="J362" s="3">
        <v>3.7484999999999999</v>
      </c>
      <c r="K362" s="3">
        <v>78.718500000000006</v>
      </c>
      <c r="L362" s="3">
        <v>43540</v>
      </c>
      <c r="M362" s="3">
        <v>0.70694444444444449</v>
      </c>
      <c r="N362" s="4" t="s">
        <v>29</v>
      </c>
      <c r="O362" s="3">
        <v>74.97</v>
      </c>
      <c r="P362" s="5">
        <v>4.7619047620000003</v>
      </c>
      <c r="Q362" s="3">
        <v>3.7484999999999999</v>
      </c>
      <c r="R362" s="3">
        <v>5.6</v>
      </c>
    </row>
    <row r="363" spans="2:18" x14ac:dyDescent="0.25">
      <c r="B363" s="3" t="s">
        <v>396</v>
      </c>
      <c r="C363" s="3" t="s">
        <v>18</v>
      </c>
      <c r="D363" s="3" t="s">
        <v>19</v>
      </c>
      <c r="E363" s="3" t="s">
        <v>20</v>
      </c>
      <c r="F363" s="3" t="s">
        <v>31</v>
      </c>
      <c r="G363" s="3" t="s">
        <v>44</v>
      </c>
      <c r="H363" s="3">
        <v>80.959999999999994</v>
      </c>
      <c r="I363" s="3">
        <v>8</v>
      </c>
      <c r="J363" s="3">
        <v>32.384</v>
      </c>
      <c r="K363" s="3">
        <v>680.06399999999996</v>
      </c>
      <c r="L363" s="3">
        <v>43513</v>
      </c>
      <c r="M363" s="3">
        <v>0.46666666666666667</v>
      </c>
      <c r="N363" s="4" t="s">
        <v>33</v>
      </c>
      <c r="O363" s="3">
        <v>647.67999999999995</v>
      </c>
      <c r="P363" s="5">
        <v>4.7619047620000003</v>
      </c>
      <c r="Q363" s="3">
        <v>32.384</v>
      </c>
      <c r="R363" s="3">
        <v>7.4</v>
      </c>
    </row>
    <row r="364" spans="2:18" x14ac:dyDescent="0.25">
      <c r="B364" s="3" t="s">
        <v>397</v>
      </c>
      <c r="C364" s="3" t="s">
        <v>25</v>
      </c>
      <c r="D364" s="3" t="s">
        <v>26</v>
      </c>
      <c r="E364" s="3" t="s">
        <v>27</v>
      </c>
      <c r="F364" s="3" t="s">
        <v>21</v>
      </c>
      <c r="G364" s="3" t="s">
        <v>44</v>
      </c>
      <c r="H364" s="3">
        <v>94.47</v>
      </c>
      <c r="I364" s="3">
        <v>8</v>
      </c>
      <c r="J364" s="3">
        <v>37.787999999999997</v>
      </c>
      <c r="K364" s="3">
        <v>793.548</v>
      </c>
      <c r="L364" s="3">
        <v>43523</v>
      </c>
      <c r="M364" s="3">
        <v>0.6333333333333333</v>
      </c>
      <c r="N364" s="4" t="s">
        <v>29</v>
      </c>
      <c r="O364" s="3">
        <v>755.76</v>
      </c>
      <c r="P364" s="5">
        <v>4.7619047620000003</v>
      </c>
      <c r="Q364" s="3">
        <v>37.787999999999997</v>
      </c>
      <c r="R364" s="3">
        <v>9.1</v>
      </c>
    </row>
    <row r="365" spans="2:18" x14ac:dyDescent="0.25">
      <c r="B365" s="3" t="s">
        <v>398</v>
      </c>
      <c r="C365" s="3" t="s">
        <v>25</v>
      </c>
      <c r="D365" s="3" t="s">
        <v>26</v>
      </c>
      <c r="E365" s="3" t="s">
        <v>27</v>
      </c>
      <c r="F365" s="3" t="s">
        <v>31</v>
      </c>
      <c r="G365" s="3" t="s">
        <v>44</v>
      </c>
      <c r="H365" s="3">
        <v>99.79</v>
      </c>
      <c r="I365" s="3">
        <v>2</v>
      </c>
      <c r="J365" s="3">
        <v>9.9789999999999992</v>
      </c>
      <c r="K365" s="3">
        <v>209.559</v>
      </c>
      <c r="L365" s="3">
        <v>43531</v>
      </c>
      <c r="M365" s="3">
        <v>0.85902777777777772</v>
      </c>
      <c r="N365" s="4" t="s">
        <v>23</v>
      </c>
      <c r="O365" s="3">
        <v>199.58</v>
      </c>
      <c r="P365" s="5">
        <v>4.7619047620000003</v>
      </c>
      <c r="Q365" s="3">
        <v>9.9789999999999992</v>
      </c>
      <c r="R365" s="3">
        <v>8</v>
      </c>
    </row>
    <row r="366" spans="2:18" x14ac:dyDescent="0.25">
      <c r="B366" s="3" t="s">
        <v>399</v>
      </c>
      <c r="C366" s="3" t="s">
        <v>18</v>
      </c>
      <c r="D366" s="3" t="s">
        <v>19</v>
      </c>
      <c r="E366" s="3" t="s">
        <v>27</v>
      </c>
      <c r="F366" s="3" t="s">
        <v>31</v>
      </c>
      <c r="G366" s="3" t="s">
        <v>32</v>
      </c>
      <c r="H366" s="3">
        <v>73.22</v>
      </c>
      <c r="I366" s="3">
        <v>6</v>
      </c>
      <c r="J366" s="3">
        <v>21.966000000000001</v>
      </c>
      <c r="K366" s="3">
        <v>461.286</v>
      </c>
      <c r="L366" s="3">
        <v>43486</v>
      </c>
      <c r="M366" s="3">
        <v>0.73888888888888893</v>
      </c>
      <c r="N366" s="4" t="s">
        <v>29</v>
      </c>
      <c r="O366" s="3">
        <v>439.32</v>
      </c>
      <c r="P366" s="5">
        <v>4.7619047620000003</v>
      </c>
      <c r="Q366" s="3">
        <v>21.966000000000001</v>
      </c>
      <c r="R366" s="3">
        <v>7.2</v>
      </c>
    </row>
    <row r="367" spans="2:18" x14ac:dyDescent="0.25">
      <c r="B367" s="3" t="s">
        <v>400</v>
      </c>
      <c r="C367" s="3" t="s">
        <v>25</v>
      </c>
      <c r="D367" s="3" t="s">
        <v>26</v>
      </c>
      <c r="E367" s="3" t="s">
        <v>27</v>
      </c>
      <c r="F367" s="3" t="s">
        <v>21</v>
      </c>
      <c r="G367" s="3" t="s">
        <v>44</v>
      </c>
      <c r="H367" s="3">
        <v>41.24</v>
      </c>
      <c r="I367" s="3">
        <v>4</v>
      </c>
      <c r="J367" s="3">
        <v>8.2479999999999993</v>
      </c>
      <c r="K367" s="3">
        <v>173.208</v>
      </c>
      <c r="L367" s="3">
        <v>43515</v>
      </c>
      <c r="M367" s="3">
        <v>0.68263888888888891</v>
      </c>
      <c r="N367" s="4" t="s">
        <v>29</v>
      </c>
      <c r="O367" s="3">
        <v>164.96</v>
      </c>
      <c r="P367" s="5">
        <v>4.7619047620000003</v>
      </c>
      <c r="Q367" s="3">
        <v>8.2479999999999993</v>
      </c>
      <c r="R367" s="3">
        <v>7.1</v>
      </c>
    </row>
    <row r="368" spans="2:18" x14ac:dyDescent="0.25">
      <c r="B368" s="3" t="s">
        <v>401</v>
      </c>
      <c r="C368" s="3" t="s">
        <v>25</v>
      </c>
      <c r="D368" s="3" t="s">
        <v>26</v>
      </c>
      <c r="E368" s="3" t="s">
        <v>27</v>
      </c>
      <c r="F368" s="3" t="s">
        <v>21</v>
      </c>
      <c r="G368" s="3" t="s">
        <v>46</v>
      </c>
      <c r="H368" s="3">
        <v>81.680000000000007</v>
      </c>
      <c r="I368" s="3">
        <v>4</v>
      </c>
      <c r="J368" s="3">
        <v>16.335999999999999</v>
      </c>
      <c r="K368" s="3">
        <v>343.05599999999998</v>
      </c>
      <c r="L368" s="3">
        <v>43471</v>
      </c>
      <c r="M368" s="3">
        <v>0.5083333333333333</v>
      </c>
      <c r="N368" s="4" t="s">
        <v>29</v>
      </c>
      <c r="O368" s="3">
        <v>326.72000000000003</v>
      </c>
      <c r="P368" s="5">
        <v>4.7619047620000003</v>
      </c>
      <c r="Q368" s="3">
        <v>16.335999999999999</v>
      </c>
      <c r="R368" s="3">
        <v>9.1</v>
      </c>
    </row>
    <row r="369" spans="2:18" x14ac:dyDescent="0.25">
      <c r="B369" s="3" t="s">
        <v>402</v>
      </c>
      <c r="C369" s="3" t="s">
        <v>25</v>
      </c>
      <c r="D369" s="3" t="s">
        <v>26</v>
      </c>
      <c r="E369" s="3" t="s">
        <v>27</v>
      </c>
      <c r="F369" s="3" t="s">
        <v>21</v>
      </c>
      <c r="G369" s="3" t="s">
        <v>28</v>
      </c>
      <c r="H369" s="3">
        <v>51.32</v>
      </c>
      <c r="I369" s="3">
        <v>9</v>
      </c>
      <c r="J369" s="3">
        <v>23.094000000000001</v>
      </c>
      <c r="K369" s="3">
        <v>484.97399999999999</v>
      </c>
      <c r="L369" s="3">
        <v>43538</v>
      </c>
      <c r="M369" s="3">
        <v>0.81458333333333333</v>
      </c>
      <c r="N369" s="4" t="s">
        <v>29</v>
      </c>
      <c r="O369" s="3">
        <v>461.88</v>
      </c>
      <c r="P369" s="5">
        <v>4.7619047620000003</v>
      </c>
      <c r="Q369" s="3">
        <v>23.094000000000001</v>
      </c>
      <c r="R369" s="3">
        <v>5.6</v>
      </c>
    </row>
    <row r="370" spans="2:18" x14ac:dyDescent="0.25">
      <c r="B370" s="3" t="s">
        <v>403</v>
      </c>
      <c r="C370" s="3" t="s">
        <v>18</v>
      </c>
      <c r="D370" s="3" t="s">
        <v>19</v>
      </c>
      <c r="E370" s="3" t="s">
        <v>20</v>
      </c>
      <c r="F370" s="3" t="s">
        <v>31</v>
      </c>
      <c r="G370" s="3" t="s">
        <v>32</v>
      </c>
      <c r="H370" s="3">
        <v>65.94</v>
      </c>
      <c r="I370" s="3">
        <v>4</v>
      </c>
      <c r="J370" s="3">
        <v>13.188000000000001</v>
      </c>
      <c r="K370" s="3">
        <v>276.94799999999998</v>
      </c>
      <c r="L370" s="3">
        <v>43548</v>
      </c>
      <c r="M370" s="3">
        <v>0.43680555555555556</v>
      </c>
      <c r="N370" s="4" t="s">
        <v>29</v>
      </c>
      <c r="O370" s="3">
        <v>263.76</v>
      </c>
      <c r="P370" s="5">
        <v>4.7619047620000003</v>
      </c>
      <c r="Q370" s="3">
        <v>13.188000000000001</v>
      </c>
      <c r="R370" s="3">
        <v>6</v>
      </c>
    </row>
    <row r="371" spans="2:18" x14ac:dyDescent="0.25">
      <c r="B371" s="3" t="s">
        <v>404</v>
      </c>
      <c r="C371" s="3" t="s">
        <v>25</v>
      </c>
      <c r="D371" s="3" t="s">
        <v>26</v>
      </c>
      <c r="E371" s="3" t="s">
        <v>27</v>
      </c>
      <c r="F371" s="3" t="s">
        <v>21</v>
      </c>
      <c r="G371" s="3" t="s">
        <v>36</v>
      </c>
      <c r="H371" s="3">
        <v>14.36</v>
      </c>
      <c r="I371" s="3">
        <v>10</v>
      </c>
      <c r="J371" s="3">
        <v>7.18</v>
      </c>
      <c r="K371" s="3">
        <v>150.78</v>
      </c>
      <c r="L371" s="3">
        <v>43492</v>
      </c>
      <c r="M371" s="3">
        <v>0.60277777777777775</v>
      </c>
      <c r="N371" s="4" t="s">
        <v>29</v>
      </c>
      <c r="O371" s="3">
        <v>143.6</v>
      </c>
      <c r="P371" s="5">
        <v>4.7619047620000003</v>
      </c>
      <c r="Q371" s="3">
        <v>7.18</v>
      </c>
      <c r="R371" s="3">
        <v>5.4</v>
      </c>
    </row>
    <row r="372" spans="2:18" x14ac:dyDescent="0.25">
      <c r="B372" s="3" t="s">
        <v>405</v>
      </c>
      <c r="C372" s="3" t="s">
        <v>18</v>
      </c>
      <c r="D372" s="3" t="s">
        <v>19</v>
      </c>
      <c r="E372" s="3" t="s">
        <v>20</v>
      </c>
      <c r="F372" s="3" t="s">
        <v>31</v>
      </c>
      <c r="G372" s="3" t="s">
        <v>28</v>
      </c>
      <c r="H372" s="3">
        <v>21.5</v>
      </c>
      <c r="I372" s="3">
        <v>9</v>
      </c>
      <c r="J372" s="3">
        <v>9.6750000000000007</v>
      </c>
      <c r="K372" s="3">
        <v>203.17500000000001</v>
      </c>
      <c r="L372" s="3">
        <v>43530</v>
      </c>
      <c r="M372" s="3">
        <v>0.53194444444444444</v>
      </c>
      <c r="N372" s="4" t="s">
        <v>33</v>
      </c>
      <c r="O372" s="3">
        <v>193.5</v>
      </c>
      <c r="P372" s="5">
        <v>4.7619047620000003</v>
      </c>
      <c r="Q372" s="3">
        <v>9.6750000000000007</v>
      </c>
      <c r="R372" s="3">
        <v>7.8</v>
      </c>
    </row>
    <row r="373" spans="2:18" x14ac:dyDescent="0.25">
      <c r="B373" s="3" t="s">
        <v>406</v>
      </c>
      <c r="C373" s="3" t="s">
        <v>42</v>
      </c>
      <c r="D373" s="3" t="s">
        <v>43</v>
      </c>
      <c r="E373" s="3" t="s">
        <v>20</v>
      </c>
      <c r="F373" s="3" t="s">
        <v>21</v>
      </c>
      <c r="G373" s="3" t="s">
        <v>28</v>
      </c>
      <c r="H373" s="3">
        <v>26.26</v>
      </c>
      <c r="I373" s="3">
        <v>7</v>
      </c>
      <c r="J373" s="3">
        <v>9.1910000000000007</v>
      </c>
      <c r="K373" s="3">
        <v>193.011</v>
      </c>
      <c r="L373" s="3">
        <v>43498</v>
      </c>
      <c r="M373" s="3">
        <v>0.81944444444444442</v>
      </c>
      <c r="N373" s="4" t="s">
        <v>29</v>
      </c>
      <c r="O373" s="3">
        <v>183.82</v>
      </c>
      <c r="P373" s="5">
        <v>4.7619047620000003</v>
      </c>
      <c r="Q373" s="3">
        <v>9.1910000000000007</v>
      </c>
      <c r="R373" s="3">
        <v>9.9</v>
      </c>
    </row>
    <row r="374" spans="2:18" x14ac:dyDescent="0.25">
      <c r="B374" s="3" t="s">
        <v>407</v>
      </c>
      <c r="C374" s="3" t="s">
        <v>42</v>
      </c>
      <c r="D374" s="3" t="s">
        <v>43</v>
      </c>
      <c r="E374" s="3" t="s">
        <v>27</v>
      </c>
      <c r="F374" s="3" t="s">
        <v>21</v>
      </c>
      <c r="G374" s="3" t="s">
        <v>46</v>
      </c>
      <c r="H374" s="3">
        <v>60.96</v>
      </c>
      <c r="I374" s="3">
        <v>2</v>
      </c>
      <c r="J374" s="3">
        <v>6.0960000000000001</v>
      </c>
      <c r="K374" s="3">
        <v>128.01599999999999</v>
      </c>
      <c r="L374" s="3">
        <v>43490</v>
      </c>
      <c r="M374" s="3">
        <v>0.81874999999999998</v>
      </c>
      <c r="N374" s="4" t="s">
        <v>33</v>
      </c>
      <c r="O374" s="3">
        <v>121.92</v>
      </c>
      <c r="P374" s="5">
        <v>4.7619047620000003</v>
      </c>
      <c r="Q374" s="3">
        <v>6.0960000000000001</v>
      </c>
      <c r="R374" s="3">
        <v>4.9000000000000004</v>
      </c>
    </row>
    <row r="375" spans="2:18" x14ac:dyDescent="0.25">
      <c r="B375" s="3" t="s">
        <v>408</v>
      </c>
      <c r="C375" s="3" t="s">
        <v>25</v>
      </c>
      <c r="D375" s="3" t="s">
        <v>26</v>
      </c>
      <c r="E375" s="3" t="s">
        <v>27</v>
      </c>
      <c r="F375" s="3" t="s">
        <v>21</v>
      </c>
      <c r="G375" s="3" t="s">
        <v>32</v>
      </c>
      <c r="H375" s="3">
        <v>70.11</v>
      </c>
      <c r="I375" s="3">
        <v>6</v>
      </c>
      <c r="J375" s="3">
        <v>21.033000000000001</v>
      </c>
      <c r="K375" s="3">
        <v>441.69299999999998</v>
      </c>
      <c r="L375" s="3">
        <v>43538</v>
      </c>
      <c r="M375" s="3">
        <v>0.74583333333333335</v>
      </c>
      <c r="N375" s="4" t="s">
        <v>23</v>
      </c>
      <c r="O375" s="3">
        <v>420.66</v>
      </c>
      <c r="P375" s="5">
        <v>4.7619047620000003</v>
      </c>
      <c r="Q375" s="3">
        <v>21.033000000000001</v>
      </c>
      <c r="R375" s="3">
        <v>5.2</v>
      </c>
    </row>
    <row r="376" spans="2:18" x14ac:dyDescent="0.25">
      <c r="B376" s="3" t="s">
        <v>409</v>
      </c>
      <c r="C376" s="3" t="s">
        <v>25</v>
      </c>
      <c r="D376" s="3" t="s">
        <v>26</v>
      </c>
      <c r="E376" s="3" t="s">
        <v>27</v>
      </c>
      <c r="F376" s="3" t="s">
        <v>31</v>
      </c>
      <c r="G376" s="3" t="s">
        <v>46</v>
      </c>
      <c r="H376" s="3">
        <v>42.08</v>
      </c>
      <c r="I376" s="3">
        <v>6</v>
      </c>
      <c r="J376" s="3">
        <v>12.624000000000001</v>
      </c>
      <c r="K376" s="3">
        <v>265.10399999999998</v>
      </c>
      <c r="L376" s="3">
        <v>43494</v>
      </c>
      <c r="M376" s="3">
        <v>0.51736111111111116</v>
      </c>
      <c r="N376" s="4" t="s">
        <v>29</v>
      </c>
      <c r="O376" s="3">
        <v>252.48</v>
      </c>
      <c r="P376" s="5">
        <v>4.7619047620000003</v>
      </c>
      <c r="Q376" s="3">
        <v>12.624000000000001</v>
      </c>
      <c r="R376" s="3">
        <v>8.9</v>
      </c>
    </row>
    <row r="377" spans="2:18" x14ac:dyDescent="0.25">
      <c r="B377" s="3" t="s">
        <v>410</v>
      </c>
      <c r="C377" s="3" t="s">
        <v>18</v>
      </c>
      <c r="D377" s="3" t="s">
        <v>19</v>
      </c>
      <c r="E377" s="3" t="s">
        <v>27</v>
      </c>
      <c r="F377" s="3" t="s">
        <v>21</v>
      </c>
      <c r="G377" s="3" t="s">
        <v>32</v>
      </c>
      <c r="H377" s="3">
        <v>67.09</v>
      </c>
      <c r="I377" s="3">
        <v>5</v>
      </c>
      <c r="J377" s="3">
        <v>16.772500000000001</v>
      </c>
      <c r="K377" s="3">
        <v>352.22250000000003</v>
      </c>
      <c r="L377" s="3">
        <v>43468</v>
      </c>
      <c r="M377" s="3">
        <v>0.69930555555555551</v>
      </c>
      <c r="N377" s="4" t="s">
        <v>33</v>
      </c>
      <c r="O377" s="3">
        <v>335.45</v>
      </c>
      <c r="P377" s="5">
        <v>4.7619047620000003</v>
      </c>
      <c r="Q377" s="3">
        <v>16.772500000000001</v>
      </c>
      <c r="R377" s="3">
        <v>9.1</v>
      </c>
    </row>
    <row r="378" spans="2:18" x14ac:dyDescent="0.25">
      <c r="B378" s="3" t="s">
        <v>411</v>
      </c>
      <c r="C378" s="3" t="s">
        <v>18</v>
      </c>
      <c r="D378" s="3" t="s">
        <v>19</v>
      </c>
      <c r="E378" s="3" t="s">
        <v>20</v>
      </c>
      <c r="F378" s="3" t="s">
        <v>21</v>
      </c>
      <c r="G378" s="3" t="s">
        <v>46</v>
      </c>
      <c r="H378" s="3">
        <v>96.7</v>
      </c>
      <c r="I378" s="3">
        <v>5</v>
      </c>
      <c r="J378" s="3">
        <v>24.175000000000001</v>
      </c>
      <c r="K378" s="3">
        <v>507.67500000000001</v>
      </c>
      <c r="L378" s="3">
        <v>43479</v>
      </c>
      <c r="M378" s="3">
        <v>0.53611111111111109</v>
      </c>
      <c r="N378" s="4" t="s">
        <v>23</v>
      </c>
      <c r="O378" s="3">
        <v>483.5</v>
      </c>
      <c r="P378" s="5">
        <v>4.7619047620000003</v>
      </c>
      <c r="Q378" s="3">
        <v>24.175000000000001</v>
      </c>
      <c r="R378" s="3">
        <v>7</v>
      </c>
    </row>
    <row r="379" spans="2:18" x14ac:dyDescent="0.25">
      <c r="B379" s="3" t="s">
        <v>412</v>
      </c>
      <c r="C379" s="3" t="s">
        <v>42</v>
      </c>
      <c r="D379" s="3" t="s">
        <v>43</v>
      </c>
      <c r="E379" s="3" t="s">
        <v>20</v>
      </c>
      <c r="F379" s="3" t="s">
        <v>21</v>
      </c>
      <c r="G379" s="3" t="s">
        <v>32</v>
      </c>
      <c r="H379" s="3">
        <v>35.380000000000003</v>
      </c>
      <c r="I379" s="3">
        <v>9</v>
      </c>
      <c r="J379" s="3">
        <v>15.920999999999999</v>
      </c>
      <c r="K379" s="3">
        <v>334.34100000000001</v>
      </c>
      <c r="L379" s="3">
        <v>43470</v>
      </c>
      <c r="M379" s="3">
        <v>0.82638888888888884</v>
      </c>
      <c r="N379" s="4" t="s">
        <v>33</v>
      </c>
      <c r="O379" s="3">
        <v>318.42</v>
      </c>
      <c r="P379" s="5">
        <v>4.7619047620000003</v>
      </c>
      <c r="Q379" s="3">
        <v>15.920999999999999</v>
      </c>
      <c r="R379" s="3">
        <v>9.6</v>
      </c>
    </row>
    <row r="380" spans="2:18" x14ac:dyDescent="0.25">
      <c r="B380" s="3" t="s">
        <v>413</v>
      </c>
      <c r="C380" s="3" t="s">
        <v>25</v>
      </c>
      <c r="D380" s="3" t="s">
        <v>26</v>
      </c>
      <c r="E380" s="3" t="s">
        <v>27</v>
      </c>
      <c r="F380" s="3" t="s">
        <v>31</v>
      </c>
      <c r="G380" s="3" t="s">
        <v>36</v>
      </c>
      <c r="H380" s="3">
        <v>95.49</v>
      </c>
      <c r="I380" s="3">
        <v>7</v>
      </c>
      <c r="J380" s="3">
        <v>33.421500000000002</v>
      </c>
      <c r="K380" s="3">
        <v>701.85149999999999</v>
      </c>
      <c r="L380" s="3">
        <v>43518</v>
      </c>
      <c r="M380" s="3">
        <v>0.76180555555555551</v>
      </c>
      <c r="N380" s="4" t="s">
        <v>23</v>
      </c>
      <c r="O380" s="3">
        <v>668.43</v>
      </c>
      <c r="P380" s="5">
        <v>4.7619047620000003</v>
      </c>
      <c r="Q380" s="3">
        <v>33.421500000000002</v>
      </c>
      <c r="R380" s="3">
        <v>8.6999999999999993</v>
      </c>
    </row>
    <row r="381" spans="2:18" x14ac:dyDescent="0.25">
      <c r="B381" s="3" t="s">
        <v>414</v>
      </c>
      <c r="C381" s="3" t="s">
        <v>25</v>
      </c>
      <c r="D381" s="3" t="s">
        <v>26</v>
      </c>
      <c r="E381" s="3" t="s">
        <v>20</v>
      </c>
      <c r="F381" s="3" t="s">
        <v>31</v>
      </c>
      <c r="G381" s="3" t="s">
        <v>46</v>
      </c>
      <c r="H381" s="3">
        <v>96.98</v>
      </c>
      <c r="I381" s="3">
        <v>4</v>
      </c>
      <c r="J381" s="3">
        <v>19.396000000000001</v>
      </c>
      <c r="K381" s="3">
        <v>407.31599999999997</v>
      </c>
      <c r="L381" s="3">
        <v>43502</v>
      </c>
      <c r="M381" s="3">
        <v>0.72222222222222221</v>
      </c>
      <c r="N381" s="4" t="s">
        <v>23</v>
      </c>
      <c r="O381" s="3">
        <v>387.92</v>
      </c>
      <c r="P381" s="5">
        <v>4.7619047620000003</v>
      </c>
      <c r="Q381" s="3">
        <v>19.396000000000001</v>
      </c>
      <c r="R381" s="3">
        <v>9.4</v>
      </c>
    </row>
    <row r="382" spans="2:18" x14ac:dyDescent="0.25">
      <c r="B382" s="3" t="s">
        <v>415</v>
      </c>
      <c r="C382" s="3" t="s">
        <v>42</v>
      </c>
      <c r="D382" s="3" t="s">
        <v>43</v>
      </c>
      <c r="E382" s="3" t="s">
        <v>27</v>
      </c>
      <c r="F382" s="3" t="s">
        <v>21</v>
      </c>
      <c r="G382" s="3" t="s">
        <v>28</v>
      </c>
      <c r="H382" s="3">
        <v>23.65</v>
      </c>
      <c r="I382" s="3">
        <v>4</v>
      </c>
      <c r="J382" s="3">
        <v>4.7300000000000004</v>
      </c>
      <c r="K382" s="3">
        <v>99.33</v>
      </c>
      <c r="L382" s="3">
        <v>43495</v>
      </c>
      <c r="M382" s="3">
        <v>0.56388888888888888</v>
      </c>
      <c r="N382" s="4" t="s">
        <v>33</v>
      </c>
      <c r="O382" s="3">
        <v>94.6</v>
      </c>
      <c r="P382" s="5">
        <v>4.7619047620000003</v>
      </c>
      <c r="Q382" s="3">
        <v>4.7300000000000004</v>
      </c>
      <c r="R382" s="3">
        <v>4</v>
      </c>
    </row>
    <row r="383" spans="2:18" x14ac:dyDescent="0.25">
      <c r="B383" s="3" t="s">
        <v>416</v>
      </c>
      <c r="C383" s="3" t="s">
        <v>18</v>
      </c>
      <c r="D383" s="3" t="s">
        <v>19</v>
      </c>
      <c r="E383" s="3" t="s">
        <v>20</v>
      </c>
      <c r="F383" s="3" t="s">
        <v>31</v>
      </c>
      <c r="G383" s="3" t="s">
        <v>36</v>
      </c>
      <c r="H383" s="3">
        <v>82.33</v>
      </c>
      <c r="I383" s="3">
        <v>4</v>
      </c>
      <c r="J383" s="3">
        <v>16.466000000000001</v>
      </c>
      <c r="K383" s="3">
        <v>345.786</v>
      </c>
      <c r="L383" s="3">
        <v>43476</v>
      </c>
      <c r="M383" s="3">
        <v>0.44236111111111109</v>
      </c>
      <c r="N383" s="4" t="s">
        <v>33</v>
      </c>
      <c r="O383" s="3">
        <v>329.32</v>
      </c>
      <c r="P383" s="5">
        <v>4.7619047620000003</v>
      </c>
      <c r="Q383" s="3">
        <v>16.466000000000001</v>
      </c>
      <c r="R383" s="3">
        <v>7.5</v>
      </c>
    </row>
    <row r="384" spans="2:18" x14ac:dyDescent="0.25">
      <c r="B384" s="3" t="s">
        <v>417</v>
      </c>
      <c r="C384" s="3" t="s">
        <v>25</v>
      </c>
      <c r="D384" s="3" t="s">
        <v>26</v>
      </c>
      <c r="E384" s="3" t="s">
        <v>27</v>
      </c>
      <c r="F384" s="3" t="s">
        <v>21</v>
      </c>
      <c r="G384" s="3" t="s">
        <v>28</v>
      </c>
      <c r="H384" s="3">
        <v>26.61</v>
      </c>
      <c r="I384" s="3">
        <v>2</v>
      </c>
      <c r="J384" s="3">
        <v>2.661</v>
      </c>
      <c r="K384" s="3">
        <v>55.881</v>
      </c>
      <c r="L384" s="3">
        <v>43543</v>
      </c>
      <c r="M384" s="3">
        <v>0.60763888888888884</v>
      </c>
      <c r="N384" s="4" t="s">
        <v>29</v>
      </c>
      <c r="O384" s="3">
        <v>53.22</v>
      </c>
      <c r="P384" s="5">
        <v>4.7619047620000003</v>
      </c>
      <c r="Q384" s="3">
        <v>2.661</v>
      </c>
      <c r="R384" s="3">
        <v>4.2</v>
      </c>
    </row>
    <row r="385" spans="2:18" x14ac:dyDescent="0.25">
      <c r="B385" s="3" t="s">
        <v>418</v>
      </c>
      <c r="C385" s="3" t="s">
        <v>42</v>
      </c>
      <c r="D385" s="3" t="s">
        <v>43</v>
      </c>
      <c r="E385" s="3" t="s">
        <v>27</v>
      </c>
      <c r="F385" s="3" t="s">
        <v>21</v>
      </c>
      <c r="G385" s="3" t="s">
        <v>44</v>
      </c>
      <c r="H385" s="3">
        <v>99.69</v>
      </c>
      <c r="I385" s="3">
        <v>5</v>
      </c>
      <c r="J385" s="3">
        <v>24.922499999999999</v>
      </c>
      <c r="K385" s="3">
        <v>523.37249999999995</v>
      </c>
      <c r="L385" s="3">
        <v>43479</v>
      </c>
      <c r="M385" s="3">
        <v>0.50624999999999998</v>
      </c>
      <c r="N385" s="4" t="s">
        <v>29</v>
      </c>
      <c r="O385" s="3">
        <v>498.45</v>
      </c>
      <c r="P385" s="5">
        <v>4.7619047620000003</v>
      </c>
      <c r="Q385" s="3">
        <v>24.922499999999999</v>
      </c>
      <c r="R385" s="3">
        <v>9.9</v>
      </c>
    </row>
    <row r="386" spans="2:18" x14ac:dyDescent="0.25">
      <c r="B386" s="3" t="s">
        <v>419</v>
      </c>
      <c r="C386" s="3" t="s">
        <v>25</v>
      </c>
      <c r="D386" s="3" t="s">
        <v>26</v>
      </c>
      <c r="E386" s="3" t="s">
        <v>20</v>
      </c>
      <c r="F386" s="3" t="s">
        <v>21</v>
      </c>
      <c r="G386" s="3" t="s">
        <v>44</v>
      </c>
      <c r="H386" s="3">
        <v>74.89</v>
      </c>
      <c r="I386" s="3">
        <v>4</v>
      </c>
      <c r="J386" s="3">
        <v>14.978</v>
      </c>
      <c r="K386" s="3">
        <v>314.53800000000001</v>
      </c>
      <c r="L386" s="3">
        <v>43525</v>
      </c>
      <c r="M386" s="3">
        <v>0.64722222222222225</v>
      </c>
      <c r="N386" s="4" t="s">
        <v>23</v>
      </c>
      <c r="O386" s="3">
        <v>299.56</v>
      </c>
      <c r="P386" s="5">
        <v>4.7619047620000003</v>
      </c>
      <c r="Q386" s="3">
        <v>14.978</v>
      </c>
      <c r="R386" s="3">
        <v>4.2</v>
      </c>
    </row>
    <row r="387" spans="2:18" x14ac:dyDescent="0.25">
      <c r="B387" s="3" t="s">
        <v>420</v>
      </c>
      <c r="C387" s="3" t="s">
        <v>18</v>
      </c>
      <c r="D387" s="3" t="s">
        <v>19</v>
      </c>
      <c r="E387" s="3" t="s">
        <v>27</v>
      </c>
      <c r="F387" s="3" t="s">
        <v>21</v>
      </c>
      <c r="G387" s="3" t="s">
        <v>44</v>
      </c>
      <c r="H387" s="3">
        <v>40.94</v>
      </c>
      <c r="I387" s="3">
        <v>5</v>
      </c>
      <c r="J387" s="3">
        <v>10.234999999999999</v>
      </c>
      <c r="K387" s="3">
        <v>214.935</v>
      </c>
      <c r="L387" s="3">
        <v>43471</v>
      </c>
      <c r="M387" s="3">
        <v>0.58194444444444449</v>
      </c>
      <c r="N387" s="4" t="s">
        <v>23</v>
      </c>
      <c r="O387" s="3">
        <v>204.7</v>
      </c>
      <c r="P387" s="5">
        <v>4.7619047620000003</v>
      </c>
      <c r="Q387" s="3">
        <v>10.234999999999999</v>
      </c>
      <c r="R387" s="3">
        <v>9.9</v>
      </c>
    </row>
    <row r="388" spans="2:18" x14ac:dyDescent="0.25">
      <c r="B388" s="3" t="s">
        <v>421</v>
      </c>
      <c r="C388" s="3" t="s">
        <v>42</v>
      </c>
      <c r="D388" s="3" t="s">
        <v>43</v>
      </c>
      <c r="E388" s="3" t="s">
        <v>20</v>
      </c>
      <c r="F388" s="3" t="s">
        <v>31</v>
      </c>
      <c r="G388" s="3" t="s">
        <v>36</v>
      </c>
      <c r="H388" s="3">
        <v>75.819999999999993</v>
      </c>
      <c r="I388" s="3">
        <v>1</v>
      </c>
      <c r="J388" s="3">
        <v>3.7909999999999999</v>
      </c>
      <c r="K388" s="3">
        <v>79.611000000000004</v>
      </c>
      <c r="L388" s="3">
        <v>43496</v>
      </c>
      <c r="M388" s="3">
        <v>0.55486111111111114</v>
      </c>
      <c r="N388" s="4" t="s">
        <v>29</v>
      </c>
      <c r="O388" s="3">
        <v>75.819999999999993</v>
      </c>
      <c r="P388" s="5">
        <v>4.7619047620000003</v>
      </c>
      <c r="Q388" s="3">
        <v>3.7909999999999999</v>
      </c>
      <c r="R388" s="3">
        <v>5.8</v>
      </c>
    </row>
    <row r="389" spans="2:18" x14ac:dyDescent="0.25">
      <c r="B389" s="3" t="s">
        <v>422</v>
      </c>
      <c r="C389" s="3" t="s">
        <v>25</v>
      </c>
      <c r="D389" s="3" t="s">
        <v>26</v>
      </c>
      <c r="E389" s="3" t="s">
        <v>27</v>
      </c>
      <c r="F389" s="3" t="s">
        <v>31</v>
      </c>
      <c r="G389" s="3" t="s">
        <v>44</v>
      </c>
      <c r="H389" s="3">
        <v>46.77</v>
      </c>
      <c r="I389" s="3">
        <v>6</v>
      </c>
      <c r="J389" s="3">
        <v>14.031000000000001</v>
      </c>
      <c r="K389" s="3">
        <v>294.65100000000001</v>
      </c>
      <c r="L389" s="3">
        <v>43535</v>
      </c>
      <c r="M389" s="3">
        <v>0.56736111111111109</v>
      </c>
      <c r="N389" s="4" t="s">
        <v>29</v>
      </c>
      <c r="O389" s="3">
        <v>280.62</v>
      </c>
      <c r="P389" s="5">
        <v>4.7619047620000003</v>
      </c>
      <c r="Q389" s="3">
        <v>14.031000000000001</v>
      </c>
      <c r="R389" s="3">
        <v>6</v>
      </c>
    </row>
    <row r="390" spans="2:18" x14ac:dyDescent="0.25">
      <c r="B390" s="3" t="s">
        <v>423</v>
      </c>
      <c r="C390" s="3" t="s">
        <v>18</v>
      </c>
      <c r="D390" s="3" t="s">
        <v>19</v>
      </c>
      <c r="E390" s="3" t="s">
        <v>27</v>
      </c>
      <c r="F390" s="3" t="s">
        <v>21</v>
      </c>
      <c r="G390" s="3" t="s">
        <v>22</v>
      </c>
      <c r="H390" s="3">
        <v>32.32</v>
      </c>
      <c r="I390" s="3">
        <v>10</v>
      </c>
      <c r="J390" s="3">
        <v>16.16</v>
      </c>
      <c r="K390" s="3">
        <v>339.36</v>
      </c>
      <c r="L390" s="3">
        <v>43516</v>
      </c>
      <c r="M390" s="3">
        <v>0.7006944444444444</v>
      </c>
      <c r="N390" s="4" t="s">
        <v>33</v>
      </c>
      <c r="O390" s="3">
        <v>323.2</v>
      </c>
      <c r="P390" s="5">
        <v>4.7619047620000003</v>
      </c>
      <c r="Q390" s="3">
        <v>16.16</v>
      </c>
      <c r="R390" s="3">
        <v>10</v>
      </c>
    </row>
    <row r="391" spans="2:18" x14ac:dyDescent="0.25">
      <c r="B391" s="3" t="s">
        <v>424</v>
      </c>
      <c r="C391" s="3" t="s">
        <v>25</v>
      </c>
      <c r="D391" s="3" t="s">
        <v>26</v>
      </c>
      <c r="E391" s="3" t="s">
        <v>20</v>
      </c>
      <c r="F391" s="3" t="s">
        <v>21</v>
      </c>
      <c r="G391" s="3" t="s">
        <v>46</v>
      </c>
      <c r="H391" s="3">
        <v>54.07</v>
      </c>
      <c r="I391" s="3">
        <v>9</v>
      </c>
      <c r="J391" s="3">
        <v>24.331499999999998</v>
      </c>
      <c r="K391" s="3">
        <v>510.9615</v>
      </c>
      <c r="L391" s="3">
        <v>43492</v>
      </c>
      <c r="M391" s="3">
        <v>0.62152777777777779</v>
      </c>
      <c r="N391" s="4" t="s">
        <v>23</v>
      </c>
      <c r="O391" s="3">
        <v>486.63</v>
      </c>
      <c r="P391" s="5">
        <v>4.7619047620000003</v>
      </c>
      <c r="Q391" s="3">
        <v>24.331499999999998</v>
      </c>
      <c r="R391" s="3">
        <v>9.5</v>
      </c>
    </row>
    <row r="392" spans="2:18" x14ac:dyDescent="0.25">
      <c r="B392" s="3" t="s">
        <v>425</v>
      </c>
      <c r="C392" s="3" t="s">
        <v>42</v>
      </c>
      <c r="D392" s="3" t="s">
        <v>43</v>
      </c>
      <c r="E392" s="3" t="s">
        <v>27</v>
      </c>
      <c r="F392" s="3" t="s">
        <v>31</v>
      </c>
      <c r="G392" s="3" t="s">
        <v>44</v>
      </c>
      <c r="H392" s="3">
        <v>18.22</v>
      </c>
      <c r="I392" s="3">
        <v>7</v>
      </c>
      <c r="J392" s="3">
        <v>6.3769999999999998</v>
      </c>
      <c r="K392" s="3">
        <v>133.917</v>
      </c>
      <c r="L392" s="3">
        <v>43534</v>
      </c>
      <c r="M392" s="3">
        <v>0.58611111111111114</v>
      </c>
      <c r="N392" s="4" t="s">
        <v>33</v>
      </c>
      <c r="O392" s="3">
        <v>127.54</v>
      </c>
      <c r="P392" s="5">
        <v>4.7619047620000003</v>
      </c>
      <c r="Q392" s="3">
        <v>6.3769999999999998</v>
      </c>
      <c r="R392" s="3">
        <v>6.6</v>
      </c>
    </row>
    <row r="393" spans="2:18" x14ac:dyDescent="0.25">
      <c r="B393" s="3" t="s">
        <v>426</v>
      </c>
      <c r="C393" s="3" t="s">
        <v>25</v>
      </c>
      <c r="D393" s="3" t="s">
        <v>26</v>
      </c>
      <c r="E393" s="3" t="s">
        <v>20</v>
      </c>
      <c r="F393" s="3" t="s">
        <v>21</v>
      </c>
      <c r="G393" s="3" t="s">
        <v>46</v>
      </c>
      <c r="H393" s="3">
        <v>80.48</v>
      </c>
      <c r="I393" s="3">
        <v>3</v>
      </c>
      <c r="J393" s="3">
        <v>12.071999999999999</v>
      </c>
      <c r="K393" s="3">
        <v>253.512</v>
      </c>
      <c r="L393" s="3">
        <v>43511</v>
      </c>
      <c r="M393" s="3">
        <v>0.52152777777777781</v>
      </c>
      <c r="N393" s="4" t="s">
        <v>29</v>
      </c>
      <c r="O393" s="3">
        <v>241.44</v>
      </c>
      <c r="P393" s="5">
        <v>4.7619047620000003</v>
      </c>
      <c r="Q393" s="3">
        <v>12.071999999999999</v>
      </c>
      <c r="R393" s="3">
        <v>8.1</v>
      </c>
    </row>
    <row r="394" spans="2:18" x14ac:dyDescent="0.25">
      <c r="B394" s="3" t="s">
        <v>427</v>
      </c>
      <c r="C394" s="3" t="s">
        <v>42</v>
      </c>
      <c r="D394" s="3" t="s">
        <v>43</v>
      </c>
      <c r="E394" s="3" t="s">
        <v>27</v>
      </c>
      <c r="F394" s="3" t="s">
        <v>21</v>
      </c>
      <c r="G394" s="3" t="s">
        <v>46</v>
      </c>
      <c r="H394" s="3">
        <v>37.950000000000003</v>
      </c>
      <c r="I394" s="3">
        <v>10</v>
      </c>
      <c r="J394" s="3">
        <v>18.975000000000001</v>
      </c>
      <c r="K394" s="3">
        <v>398.47500000000002</v>
      </c>
      <c r="L394" s="3">
        <v>43491</v>
      </c>
      <c r="M394" s="3">
        <v>0.61875000000000002</v>
      </c>
      <c r="N394" s="4" t="s">
        <v>29</v>
      </c>
      <c r="O394" s="3">
        <v>379.5</v>
      </c>
      <c r="P394" s="5">
        <v>4.7619047620000003</v>
      </c>
      <c r="Q394" s="3">
        <v>18.975000000000001</v>
      </c>
      <c r="R394" s="3">
        <v>9.6999999999999993</v>
      </c>
    </row>
    <row r="395" spans="2:18" x14ac:dyDescent="0.25">
      <c r="B395" s="3" t="s">
        <v>428</v>
      </c>
      <c r="C395" s="3" t="s">
        <v>18</v>
      </c>
      <c r="D395" s="3" t="s">
        <v>19</v>
      </c>
      <c r="E395" s="3" t="s">
        <v>20</v>
      </c>
      <c r="F395" s="3" t="s">
        <v>31</v>
      </c>
      <c r="G395" s="3" t="s">
        <v>28</v>
      </c>
      <c r="H395" s="3">
        <v>76.819999999999993</v>
      </c>
      <c r="I395" s="3">
        <v>1</v>
      </c>
      <c r="J395" s="3">
        <v>3.8410000000000002</v>
      </c>
      <c r="K395" s="3">
        <v>80.661000000000001</v>
      </c>
      <c r="L395" s="3">
        <v>43509</v>
      </c>
      <c r="M395" s="3">
        <v>0.76875000000000004</v>
      </c>
      <c r="N395" s="4" t="s">
        <v>23</v>
      </c>
      <c r="O395" s="3">
        <v>76.819999999999993</v>
      </c>
      <c r="P395" s="5">
        <v>4.7619047620000003</v>
      </c>
      <c r="Q395" s="3">
        <v>3.8410000000000002</v>
      </c>
      <c r="R395" s="3">
        <v>7.2</v>
      </c>
    </row>
    <row r="396" spans="2:18" x14ac:dyDescent="0.25">
      <c r="B396" s="3" t="s">
        <v>429</v>
      </c>
      <c r="C396" s="3" t="s">
        <v>18</v>
      </c>
      <c r="D396" s="3" t="s">
        <v>19</v>
      </c>
      <c r="E396" s="3" t="s">
        <v>20</v>
      </c>
      <c r="F396" s="3" t="s">
        <v>21</v>
      </c>
      <c r="G396" s="3" t="s">
        <v>36</v>
      </c>
      <c r="H396" s="3">
        <v>52.26</v>
      </c>
      <c r="I396" s="3">
        <v>10</v>
      </c>
      <c r="J396" s="3">
        <v>26.13</v>
      </c>
      <c r="K396" s="3">
        <v>548.73</v>
      </c>
      <c r="L396" s="3">
        <v>43533</v>
      </c>
      <c r="M396" s="3">
        <v>0.53125</v>
      </c>
      <c r="N396" s="4" t="s">
        <v>33</v>
      </c>
      <c r="O396" s="3">
        <v>522.6</v>
      </c>
      <c r="P396" s="5">
        <v>4.7619047620000003</v>
      </c>
      <c r="Q396" s="3">
        <v>26.13</v>
      </c>
      <c r="R396" s="3">
        <v>6.2</v>
      </c>
    </row>
    <row r="397" spans="2:18" x14ac:dyDescent="0.25">
      <c r="B397" s="3" t="s">
        <v>430</v>
      </c>
      <c r="C397" s="3" t="s">
        <v>18</v>
      </c>
      <c r="D397" s="3" t="s">
        <v>19</v>
      </c>
      <c r="E397" s="3" t="s">
        <v>27</v>
      </c>
      <c r="F397" s="3" t="s">
        <v>21</v>
      </c>
      <c r="G397" s="3" t="s">
        <v>22</v>
      </c>
      <c r="H397" s="3">
        <v>79.739999999999995</v>
      </c>
      <c r="I397" s="3">
        <v>1</v>
      </c>
      <c r="J397" s="3">
        <v>3.9870000000000001</v>
      </c>
      <c r="K397" s="3">
        <v>83.727000000000004</v>
      </c>
      <c r="L397" s="3">
        <v>43530</v>
      </c>
      <c r="M397" s="3">
        <v>0.44166666666666665</v>
      </c>
      <c r="N397" s="4" t="s">
        <v>23</v>
      </c>
      <c r="O397" s="3">
        <v>79.739999999999995</v>
      </c>
      <c r="P397" s="5">
        <v>4.7619047620000003</v>
      </c>
      <c r="Q397" s="3">
        <v>3.9870000000000001</v>
      </c>
      <c r="R397" s="3">
        <v>7.3</v>
      </c>
    </row>
    <row r="398" spans="2:18" x14ac:dyDescent="0.25">
      <c r="B398" s="3" t="s">
        <v>431</v>
      </c>
      <c r="C398" s="3" t="s">
        <v>18</v>
      </c>
      <c r="D398" s="3" t="s">
        <v>19</v>
      </c>
      <c r="E398" s="3" t="s">
        <v>27</v>
      </c>
      <c r="F398" s="3" t="s">
        <v>21</v>
      </c>
      <c r="G398" s="3" t="s">
        <v>22</v>
      </c>
      <c r="H398" s="3">
        <v>77.5</v>
      </c>
      <c r="I398" s="3">
        <v>5</v>
      </c>
      <c r="J398" s="3">
        <v>19.375</v>
      </c>
      <c r="K398" s="3">
        <v>406.875</v>
      </c>
      <c r="L398" s="3">
        <v>43489</v>
      </c>
      <c r="M398" s="3">
        <v>0.85833333333333328</v>
      </c>
      <c r="N398" s="4" t="s">
        <v>23</v>
      </c>
      <c r="O398" s="3">
        <v>387.5</v>
      </c>
      <c r="P398" s="5">
        <v>4.7619047620000003</v>
      </c>
      <c r="Q398" s="3">
        <v>19.375</v>
      </c>
      <c r="R398" s="3">
        <v>4.3</v>
      </c>
    </row>
    <row r="399" spans="2:18" x14ac:dyDescent="0.25">
      <c r="B399" s="3" t="s">
        <v>432</v>
      </c>
      <c r="C399" s="3" t="s">
        <v>18</v>
      </c>
      <c r="D399" s="3" t="s">
        <v>19</v>
      </c>
      <c r="E399" s="3" t="s">
        <v>27</v>
      </c>
      <c r="F399" s="3" t="s">
        <v>21</v>
      </c>
      <c r="G399" s="3" t="s">
        <v>44</v>
      </c>
      <c r="H399" s="3">
        <v>54.27</v>
      </c>
      <c r="I399" s="3">
        <v>5</v>
      </c>
      <c r="J399" s="3">
        <v>13.567500000000001</v>
      </c>
      <c r="K399" s="3">
        <v>284.91750000000002</v>
      </c>
      <c r="L399" s="3">
        <v>43537</v>
      </c>
      <c r="M399" s="3">
        <v>0.59444444444444444</v>
      </c>
      <c r="N399" s="4" t="s">
        <v>23</v>
      </c>
      <c r="O399" s="3">
        <v>271.35000000000002</v>
      </c>
      <c r="P399" s="5">
        <v>4.7619047620000003</v>
      </c>
      <c r="Q399" s="3">
        <v>13.567500000000001</v>
      </c>
      <c r="R399" s="3">
        <v>4.5999999999999996</v>
      </c>
    </row>
    <row r="400" spans="2:18" x14ac:dyDescent="0.25">
      <c r="B400" s="3" t="s">
        <v>433</v>
      </c>
      <c r="C400" s="3" t="s">
        <v>42</v>
      </c>
      <c r="D400" s="3" t="s">
        <v>43</v>
      </c>
      <c r="E400" s="3" t="s">
        <v>27</v>
      </c>
      <c r="F400" s="3" t="s">
        <v>31</v>
      </c>
      <c r="G400" s="3" t="s">
        <v>32</v>
      </c>
      <c r="H400" s="3">
        <v>13.59</v>
      </c>
      <c r="I400" s="3">
        <v>9</v>
      </c>
      <c r="J400" s="3">
        <v>6.1154999999999999</v>
      </c>
      <c r="K400" s="3">
        <v>128.4255</v>
      </c>
      <c r="L400" s="3">
        <v>43539</v>
      </c>
      <c r="M400" s="3">
        <v>0.43472222222222223</v>
      </c>
      <c r="N400" s="4" t="s">
        <v>29</v>
      </c>
      <c r="O400" s="3">
        <v>122.31</v>
      </c>
      <c r="P400" s="5">
        <v>4.7619047620000003</v>
      </c>
      <c r="Q400" s="3">
        <v>6.1154999999999999</v>
      </c>
      <c r="R400" s="3">
        <v>5.8</v>
      </c>
    </row>
    <row r="401" spans="2:18" x14ac:dyDescent="0.25">
      <c r="B401" s="3" t="s">
        <v>434</v>
      </c>
      <c r="C401" s="3" t="s">
        <v>42</v>
      </c>
      <c r="D401" s="3" t="s">
        <v>43</v>
      </c>
      <c r="E401" s="3" t="s">
        <v>20</v>
      </c>
      <c r="F401" s="3" t="s">
        <v>21</v>
      </c>
      <c r="G401" s="3" t="s">
        <v>22</v>
      </c>
      <c r="H401" s="3">
        <v>41.06</v>
      </c>
      <c r="I401" s="3">
        <v>6</v>
      </c>
      <c r="J401" s="3">
        <v>12.318</v>
      </c>
      <c r="K401" s="3">
        <v>258.678</v>
      </c>
      <c r="L401" s="3">
        <v>43529</v>
      </c>
      <c r="M401" s="3">
        <v>0.5625</v>
      </c>
      <c r="N401" s="4" t="s">
        <v>33</v>
      </c>
      <c r="O401" s="3">
        <v>246.36</v>
      </c>
      <c r="P401" s="5">
        <v>4.7619047620000003</v>
      </c>
      <c r="Q401" s="3">
        <v>12.318</v>
      </c>
      <c r="R401" s="3">
        <v>8.3000000000000007</v>
      </c>
    </row>
    <row r="402" spans="2:18" x14ac:dyDescent="0.25">
      <c r="B402" s="3" t="s">
        <v>435</v>
      </c>
      <c r="C402" s="3" t="s">
        <v>42</v>
      </c>
      <c r="D402" s="3" t="s">
        <v>43</v>
      </c>
      <c r="E402" s="3" t="s">
        <v>20</v>
      </c>
      <c r="F402" s="3" t="s">
        <v>31</v>
      </c>
      <c r="G402" s="3" t="s">
        <v>28</v>
      </c>
      <c r="H402" s="3">
        <v>19.239999999999998</v>
      </c>
      <c r="I402" s="3">
        <v>9</v>
      </c>
      <c r="J402" s="3">
        <v>8.6579999999999995</v>
      </c>
      <c r="K402" s="3">
        <v>181.81800000000001</v>
      </c>
      <c r="L402" s="3">
        <v>43528</v>
      </c>
      <c r="M402" s="3">
        <v>0.68611111111111112</v>
      </c>
      <c r="N402" s="4" t="s">
        <v>29</v>
      </c>
      <c r="O402" s="3">
        <v>173.16</v>
      </c>
      <c r="P402" s="5">
        <v>4.7619047620000003</v>
      </c>
      <c r="Q402" s="3">
        <v>8.6579999999999995</v>
      </c>
      <c r="R402" s="3">
        <v>8</v>
      </c>
    </row>
    <row r="403" spans="2:18" x14ac:dyDescent="0.25">
      <c r="B403" s="3" t="s">
        <v>436</v>
      </c>
      <c r="C403" s="3" t="s">
        <v>25</v>
      </c>
      <c r="D403" s="3" t="s">
        <v>26</v>
      </c>
      <c r="E403" s="3" t="s">
        <v>27</v>
      </c>
      <c r="F403" s="3" t="s">
        <v>21</v>
      </c>
      <c r="G403" s="3" t="s">
        <v>44</v>
      </c>
      <c r="H403" s="3">
        <v>39.43</v>
      </c>
      <c r="I403" s="3">
        <v>6</v>
      </c>
      <c r="J403" s="3">
        <v>11.829000000000001</v>
      </c>
      <c r="K403" s="3">
        <v>248.40899999999999</v>
      </c>
      <c r="L403" s="3">
        <v>43549</v>
      </c>
      <c r="M403" s="3">
        <v>0.84583333333333333</v>
      </c>
      <c r="N403" s="4" t="s">
        <v>33</v>
      </c>
      <c r="O403" s="3">
        <v>236.58</v>
      </c>
      <c r="P403" s="5">
        <v>4.7619047620000003</v>
      </c>
      <c r="Q403" s="3">
        <v>11.829000000000001</v>
      </c>
      <c r="R403" s="3">
        <v>9.4</v>
      </c>
    </row>
    <row r="404" spans="2:18" x14ac:dyDescent="0.25">
      <c r="B404" s="3" t="s">
        <v>437</v>
      </c>
      <c r="C404" s="3" t="s">
        <v>25</v>
      </c>
      <c r="D404" s="3" t="s">
        <v>26</v>
      </c>
      <c r="E404" s="3" t="s">
        <v>27</v>
      </c>
      <c r="F404" s="3" t="s">
        <v>31</v>
      </c>
      <c r="G404" s="3" t="s">
        <v>32</v>
      </c>
      <c r="H404" s="3">
        <v>46.22</v>
      </c>
      <c r="I404" s="3">
        <v>4</v>
      </c>
      <c r="J404" s="3">
        <v>9.2439999999999998</v>
      </c>
      <c r="K404" s="3">
        <v>194.124</v>
      </c>
      <c r="L404" s="3">
        <v>43536</v>
      </c>
      <c r="M404" s="3">
        <v>0.83611111111111114</v>
      </c>
      <c r="N404" s="4" t="s">
        <v>33</v>
      </c>
      <c r="O404" s="3">
        <v>184.88</v>
      </c>
      <c r="P404" s="5">
        <v>4.7619047620000003</v>
      </c>
      <c r="Q404" s="3">
        <v>9.2439999999999998</v>
      </c>
      <c r="R404" s="3">
        <v>6.2</v>
      </c>
    </row>
    <row r="405" spans="2:18" x14ac:dyDescent="0.25">
      <c r="B405" s="3" t="s">
        <v>438</v>
      </c>
      <c r="C405" s="3" t="s">
        <v>25</v>
      </c>
      <c r="D405" s="3" t="s">
        <v>26</v>
      </c>
      <c r="E405" s="3" t="s">
        <v>20</v>
      </c>
      <c r="F405" s="3" t="s">
        <v>31</v>
      </c>
      <c r="G405" s="3" t="s">
        <v>32</v>
      </c>
      <c r="H405" s="3">
        <v>13.98</v>
      </c>
      <c r="I405" s="3">
        <v>1</v>
      </c>
      <c r="J405" s="3">
        <v>0.69899999999999995</v>
      </c>
      <c r="K405" s="3">
        <v>14.679</v>
      </c>
      <c r="L405" s="3">
        <v>43500</v>
      </c>
      <c r="M405" s="3">
        <v>0.56805555555555554</v>
      </c>
      <c r="N405" s="4" t="s">
        <v>23</v>
      </c>
      <c r="O405" s="3">
        <v>13.98</v>
      </c>
      <c r="P405" s="5">
        <v>4.7619047620000003</v>
      </c>
      <c r="Q405" s="3">
        <v>0.69899999999999995</v>
      </c>
      <c r="R405" s="3">
        <v>9.8000000000000007</v>
      </c>
    </row>
    <row r="406" spans="2:18" x14ac:dyDescent="0.25">
      <c r="B406" s="3" t="s">
        <v>439</v>
      </c>
      <c r="C406" s="3" t="s">
        <v>42</v>
      </c>
      <c r="D406" s="3" t="s">
        <v>43</v>
      </c>
      <c r="E406" s="3" t="s">
        <v>27</v>
      </c>
      <c r="F406" s="3" t="s">
        <v>21</v>
      </c>
      <c r="G406" s="3" t="s">
        <v>46</v>
      </c>
      <c r="H406" s="3">
        <v>39.75</v>
      </c>
      <c r="I406" s="3">
        <v>5</v>
      </c>
      <c r="J406" s="3">
        <v>9.9375</v>
      </c>
      <c r="K406" s="3">
        <v>208.6875</v>
      </c>
      <c r="L406" s="3">
        <v>43518</v>
      </c>
      <c r="M406" s="3">
        <v>0.4465277777777778</v>
      </c>
      <c r="N406" s="4" t="s">
        <v>23</v>
      </c>
      <c r="O406" s="3">
        <v>198.75</v>
      </c>
      <c r="P406" s="5">
        <v>4.7619047620000003</v>
      </c>
      <c r="Q406" s="3">
        <v>9.9375</v>
      </c>
      <c r="R406" s="3">
        <v>9.6</v>
      </c>
    </row>
    <row r="407" spans="2:18" x14ac:dyDescent="0.25">
      <c r="B407" s="3" t="s">
        <v>440</v>
      </c>
      <c r="C407" s="3" t="s">
        <v>25</v>
      </c>
      <c r="D407" s="3" t="s">
        <v>26</v>
      </c>
      <c r="E407" s="3" t="s">
        <v>20</v>
      </c>
      <c r="F407" s="3" t="s">
        <v>21</v>
      </c>
      <c r="G407" s="3" t="s">
        <v>46</v>
      </c>
      <c r="H407" s="3">
        <v>97.79</v>
      </c>
      <c r="I407" s="3">
        <v>7</v>
      </c>
      <c r="J407" s="3">
        <v>34.226500000000001</v>
      </c>
      <c r="K407" s="3">
        <v>718.75649999999996</v>
      </c>
      <c r="L407" s="3">
        <v>43512</v>
      </c>
      <c r="M407" s="3">
        <v>0.72916666666666663</v>
      </c>
      <c r="N407" s="4" t="s">
        <v>23</v>
      </c>
      <c r="O407" s="3">
        <v>684.53</v>
      </c>
      <c r="P407" s="5">
        <v>4.7619047620000003</v>
      </c>
      <c r="Q407" s="3">
        <v>34.226500000000001</v>
      </c>
      <c r="R407" s="3">
        <v>4.9000000000000004</v>
      </c>
    </row>
    <row r="408" spans="2:18" x14ac:dyDescent="0.25">
      <c r="B408" s="3" t="s">
        <v>441</v>
      </c>
      <c r="C408" s="3" t="s">
        <v>18</v>
      </c>
      <c r="D408" s="3" t="s">
        <v>19</v>
      </c>
      <c r="E408" s="3" t="s">
        <v>20</v>
      </c>
      <c r="F408" s="3" t="s">
        <v>31</v>
      </c>
      <c r="G408" s="3" t="s">
        <v>36</v>
      </c>
      <c r="H408" s="3">
        <v>67.260000000000005</v>
      </c>
      <c r="I408" s="3">
        <v>4</v>
      </c>
      <c r="J408" s="3">
        <v>13.452</v>
      </c>
      <c r="K408" s="3">
        <v>282.49200000000002</v>
      </c>
      <c r="L408" s="3">
        <v>43484</v>
      </c>
      <c r="M408" s="3">
        <v>0.64444444444444449</v>
      </c>
      <c r="N408" s="4" t="s">
        <v>33</v>
      </c>
      <c r="O408" s="3">
        <v>269.04000000000002</v>
      </c>
      <c r="P408" s="5">
        <v>4.7619047620000003</v>
      </c>
      <c r="Q408" s="3">
        <v>13.452</v>
      </c>
      <c r="R408" s="3">
        <v>8</v>
      </c>
    </row>
    <row r="409" spans="2:18" x14ac:dyDescent="0.25">
      <c r="B409" s="3" t="s">
        <v>442</v>
      </c>
      <c r="C409" s="3" t="s">
        <v>18</v>
      </c>
      <c r="D409" s="3" t="s">
        <v>19</v>
      </c>
      <c r="E409" s="3" t="s">
        <v>27</v>
      </c>
      <c r="F409" s="3" t="s">
        <v>31</v>
      </c>
      <c r="G409" s="3" t="s">
        <v>44</v>
      </c>
      <c r="H409" s="3">
        <v>13.79</v>
      </c>
      <c r="I409" s="3">
        <v>5</v>
      </c>
      <c r="J409" s="3">
        <v>3.4474999999999998</v>
      </c>
      <c r="K409" s="3">
        <v>72.397499999999994</v>
      </c>
      <c r="L409" s="3">
        <v>43476</v>
      </c>
      <c r="M409" s="3">
        <v>0.79652777777777772</v>
      </c>
      <c r="N409" s="4" t="s">
        <v>33</v>
      </c>
      <c r="O409" s="3">
        <v>68.95</v>
      </c>
      <c r="P409" s="5">
        <v>4.7619047620000003</v>
      </c>
      <c r="Q409" s="3">
        <v>3.4474999999999998</v>
      </c>
      <c r="R409" s="3">
        <v>7.8</v>
      </c>
    </row>
    <row r="410" spans="2:18" x14ac:dyDescent="0.25">
      <c r="B410" s="3" t="s">
        <v>443</v>
      </c>
      <c r="C410" s="3" t="s">
        <v>42</v>
      </c>
      <c r="D410" s="3" t="s">
        <v>43</v>
      </c>
      <c r="E410" s="3" t="s">
        <v>20</v>
      </c>
      <c r="F410" s="3" t="s">
        <v>21</v>
      </c>
      <c r="G410" s="3" t="s">
        <v>46</v>
      </c>
      <c r="H410" s="3">
        <v>68.709999999999994</v>
      </c>
      <c r="I410" s="3">
        <v>4</v>
      </c>
      <c r="J410" s="3">
        <v>13.742000000000001</v>
      </c>
      <c r="K410" s="3">
        <v>288.58199999999999</v>
      </c>
      <c r="L410" s="3">
        <v>43469</v>
      </c>
      <c r="M410" s="3">
        <v>0.79236111111111107</v>
      </c>
      <c r="N410" s="4" t="s">
        <v>29</v>
      </c>
      <c r="O410" s="3">
        <v>274.83999999999997</v>
      </c>
      <c r="P410" s="5">
        <v>4.7619047620000003</v>
      </c>
      <c r="Q410" s="3">
        <v>13.742000000000001</v>
      </c>
      <c r="R410" s="3">
        <v>4.0999999999999996</v>
      </c>
    </row>
    <row r="411" spans="2:18" x14ac:dyDescent="0.25">
      <c r="B411" s="3" t="s">
        <v>444</v>
      </c>
      <c r="C411" s="3" t="s">
        <v>18</v>
      </c>
      <c r="D411" s="3" t="s">
        <v>19</v>
      </c>
      <c r="E411" s="3" t="s">
        <v>27</v>
      </c>
      <c r="F411" s="3" t="s">
        <v>21</v>
      </c>
      <c r="G411" s="3" t="s">
        <v>32</v>
      </c>
      <c r="H411" s="3">
        <v>56.53</v>
      </c>
      <c r="I411" s="3">
        <v>4</v>
      </c>
      <c r="J411" s="3">
        <v>11.305999999999999</v>
      </c>
      <c r="K411" s="3">
        <v>237.42599999999999</v>
      </c>
      <c r="L411" s="3">
        <v>43528</v>
      </c>
      <c r="M411" s="3">
        <v>0.82499999999999996</v>
      </c>
      <c r="N411" s="4" t="s">
        <v>23</v>
      </c>
      <c r="O411" s="3">
        <v>226.12</v>
      </c>
      <c r="P411" s="5">
        <v>4.7619047620000003</v>
      </c>
      <c r="Q411" s="3">
        <v>11.305999999999999</v>
      </c>
      <c r="R411" s="3">
        <v>5.5</v>
      </c>
    </row>
    <row r="412" spans="2:18" x14ac:dyDescent="0.25">
      <c r="B412" s="3" t="s">
        <v>445</v>
      </c>
      <c r="C412" s="3" t="s">
        <v>25</v>
      </c>
      <c r="D412" s="3" t="s">
        <v>26</v>
      </c>
      <c r="E412" s="3" t="s">
        <v>27</v>
      </c>
      <c r="F412" s="3" t="s">
        <v>21</v>
      </c>
      <c r="G412" s="3" t="s">
        <v>46</v>
      </c>
      <c r="H412" s="3">
        <v>23.82</v>
      </c>
      <c r="I412" s="3">
        <v>5</v>
      </c>
      <c r="J412" s="3">
        <v>5.9550000000000001</v>
      </c>
      <c r="K412" s="3">
        <v>125.05500000000001</v>
      </c>
      <c r="L412" s="3">
        <v>43493</v>
      </c>
      <c r="M412" s="3">
        <v>0.80833333333333335</v>
      </c>
      <c r="N412" s="4" t="s">
        <v>23</v>
      </c>
      <c r="O412" s="3">
        <v>119.1</v>
      </c>
      <c r="P412" s="5">
        <v>4.7619047620000003</v>
      </c>
      <c r="Q412" s="3">
        <v>5.9550000000000001</v>
      </c>
      <c r="R412" s="3">
        <v>5.4</v>
      </c>
    </row>
    <row r="413" spans="2:18" x14ac:dyDescent="0.25">
      <c r="B413" s="3" t="s">
        <v>446</v>
      </c>
      <c r="C413" s="3" t="s">
        <v>42</v>
      </c>
      <c r="D413" s="3" t="s">
        <v>43</v>
      </c>
      <c r="E413" s="3" t="s">
        <v>27</v>
      </c>
      <c r="F413" s="3" t="s">
        <v>21</v>
      </c>
      <c r="G413" s="3" t="s">
        <v>22</v>
      </c>
      <c r="H413" s="3">
        <v>34.21</v>
      </c>
      <c r="I413" s="3">
        <v>10</v>
      </c>
      <c r="J413" s="3">
        <v>17.105</v>
      </c>
      <c r="K413" s="3">
        <v>359.20499999999998</v>
      </c>
      <c r="L413" s="3">
        <v>43467</v>
      </c>
      <c r="M413" s="3">
        <v>0.54166666666666663</v>
      </c>
      <c r="N413" s="4" t="s">
        <v>29</v>
      </c>
      <c r="O413" s="3">
        <v>342.1</v>
      </c>
      <c r="P413" s="5">
        <v>4.7619047620000003</v>
      </c>
      <c r="Q413" s="3">
        <v>17.105</v>
      </c>
      <c r="R413" s="3">
        <v>5.0999999999999996</v>
      </c>
    </row>
    <row r="414" spans="2:18" x14ac:dyDescent="0.25">
      <c r="B414" s="3" t="s">
        <v>447</v>
      </c>
      <c r="C414" s="3" t="s">
        <v>42</v>
      </c>
      <c r="D414" s="3" t="s">
        <v>43</v>
      </c>
      <c r="E414" s="3" t="s">
        <v>27</v>
      </c>
      <c r="F414" s="3" t="s">
        <v>31</v>
      </c>
      <c r="G414" s="3" t="s">
        <v>36</v>
      </c>
      <c r="H414" s="3">
        <v>21.87</v>
      </c>
      <c r="I414" s="3">
        <v>2</v>
      </c>
      <c r="J414" s="3">
        <v>2.1869999999999998</v>
      </c>
      <c r="K414" s="3">
        <v>45.927</v>
      </c>
      <c r="L414" s="3">
        <v>43490</v>
      </c>
      <c r="M414" s="3">
        <v>0.60347222222222219</v>
      </c>
      <c r="N414" s="4" t="s">
        <v>23</v>
      </c>
      <c r="O414" s="3">
        <v>43.74</v>
      </c>
      <c r="P414" s="5">
        <v>4.7619047620000003</v>
      </c>
      <c r="Q414" s="3">
        <v>2.1869999999999998</v>
      </c>
      <c r="R414" s="3">
        <v>6.9</v>
      </c>
    </row>
    <row r="415" spans="2:18" x14ac:dyDescent="0.25">
      <c r="B415" s="3" t="s">
        <v>448</v>
      </c>
      <c r="C415" s="3" t="s">
        <v>18</v>
      </c>
      <c r="D415" s="3" t="s">
        <v>19</v>
      </c>
      <c r="E415" s="3" t="s">
        <v>20</v>
      </c>
      <c r="F415" s="3" t="s">
        <v>31</v>
      </c>
      <c r="G415" s="3" t="s">
        <v>22</v>
      </c>
      <c r="H415" s="3">
        <v>20.97</v>
      </c>
      <c r="I415" s="3">
        <v>5</v>
      </c>
      <c r="J415" s="3">
        <v>5.2424999999999997</v>
      </c>
      <c r="K415" s="3">
        <v>110.0925</v>
      </c>
      <c r="L415" s="3">
        <v>43469</v>
      </c>
      <c r="M415" s="3">
        <v>0.55625000000000002</v>
      </c>
      <c r="N415" s="4" t="s">
        <v>29</v>
      </c>
      <c r="O415" s="3">
        <v>104.85</v>
      </c>
      <c r="P415" s="5">
        <v>4.7619047620000003</v>
      </c>
      <c r="Q415" s="3">
        <v>5.2424999999999997</v>
      </c>
      <c r="R415" s="3">
        <v>7.8</v>
      </c>
    </row>
    <row r="416" spans="2:18" x14ac:dyDescent="0.25">
      <c r="B416" s="3" t="s">
        <v>449</v>
      </c>
      <c r="C416" s="3" t="s">
        <v>18</v>
      </c>
      <c r="D416" s="3" t="s">
        <v>19</v>
      </c>
      <c r="E416" s="3" t="s">
        <v>27</v>
      </c>
      <c r="F416" s="3" t="s">
        <v>31</v>
      </c>
      <c r="G416" s="3" t="s">
        <v>36</v>
      </c>
      <c r="H416" s="3">
        <v>25.84</v>
      </c>
      <c r="I416" s="3">
        <v>3</v>
      </c>
      <c r="J416" s="3">
        <v>3.8759999999999999</v>
      </c>
      <c r="K416" s="3">
        <v>81.396000000000001</v>
      </c>
      <c r="L416" s="3">
        <v>43534</v>
      </c>
      <c r="M416" s="3">
        <v>0.78819444444444442</v>
      </c>
      <c r="N416" s="4" t="s">
        <v>23</v>
      </c>
      <c r="O416" s="3">
        <v>77.52</v>
      </c>
      <c r="P416" s="5">
        <v>4.7619047620000003</v>
      </c>
      <c r="Q416" s="3">
        <v>3.8759999999999999</v>
      </c>
      <c r="R416" s="3">
        <v>6.6</v>
      </c>
    </row>
    <row r="417" spans="2:18" x14ac:dyDescent="0.25">
      <c r="B417" s="3" t="s">
        <v>450</v>
      </c>
      <c r="C417" s="3" t="s">
        <v>18</v>
      </c>
      <c r="D417" s="3" t="s">
        <v>19</v>
      </c>
      <c r="E417" s="3" t="s">
        <v>27</v>
      </c>
      <c r="F417" s="3" t="s">
        <v>31</v>
      </c>
      <c r="G417" s="3" t="s">
        <v>32</v>
      </c>
      <c r="H417" s="3">
        <v>50.93</v>
      </c>
      <c r="I417" s="3">
        <v>8</v>
      </c>
      <c r="J417" s="3">
        <v>20.372</v>
      </c>
      <c r="K417" s="3">
        <v>427.81200000000001</v>
      </c>
      <c r="L417" s="3">
        <v>43546</v>
      </c>
      <c r="M417" s="3">
        <v>0.81666666666666665</v>
      </c>
      <c r="N417" s="4" t="s">
        <v>23</v>
      </c>
      <c r="O417" s="3">
        <v>407.44</v>
      </c>
      <c r="P417" s="5">
        <v>4.7619047620000003</v>
      </c>
      <c r="Q417" s="3">
        <v>20.372</v>
      </c>
      <c r="R417" s="3">
        <v>9.1999999999999993</v>
      </c>
    </row>
    <row r="418" spans="2:18" x14ac:dyDescent="0.25">
      <c r="B418" s="3" t="s">
        <v>451</v>
      </c>
      <c r="C418" s="3" t="s">
        <v>42</v>
      </c>
      <c r="D418" s="3" t="s">
        <v>43</v>
      </c>
      <c r="E418" s="3" t="s">
        <v>27</v>
      </c>
      <c r="F418" s="3" t="s">
        <v>31</v>
      </c>
      <c r="G418" s="3" t="s">
        <v>22</v>
      </c>
      <c r="H418" s="3">
        <v>96.11</v>
      </c>
      <c r="I418" s="3">
        <v>1</v>
      </c>
      <c r="J418" s="3">
        <v>4.8055000000000003</v>
      </c>
      <c r="K418" s="3">
        <v>100.91549999999999</v>
      </c>
      <c r="L418" s="3">
        <v>43490</v>
      </c>
      <c r="M418" s="3">
        <v>0.68611111111111112</v>
      </c>
      <c r="N418" s="4" t="s">
        <v>23</v>
      </c>
      <c r="O418" s="3">
        <v>96.11</v>
      </c>
      <c r="P418" s="5">
        <v>4.7619047620000003</v>
      </c>
      <c r="Q418" s="3">
        <v>4.8055000000000003</v>
      </c>
      <c r="R418" s="3">
        <v>7.8</v>
      </c>
    </row>
    <row r="419" spans="2:18" x14ac:dyDescent="0.25">
      <c r="B419" s="3" t="s">
        <v>452</v>
      </c>
      <c r="C419" s="3" t="s">
        <v>25</v>
      </c>
      <c r="D419" s="3" t="s">
        <v>26</v>
      </c>
      <c r="E419" s="3" t="s">
        <v>27</v>
      </c>
      <c r="F419" s="3" t="s">
        <v>21</v>
      </c>
      <c r="G419" s="3" t="s">
        <v>32</v>
      </c>
      <c r="H419" s="3">
        <v>45.38</v>
      </c>
      <c r="I419" s="3">
        <v>4</v>
      </c>
      <c r="J419" s="3">
        <v>9.0760000000000005</v>
      </c>
      <c r="K419" s="3">
        <v>190.596</v>
      </c>
      <c r="L419" s="3">
        <v>43473</v>
      </c>
      <c r="M419" s="3">
        <v>0.57499999999999996</v>
      </c>
      <c r="N419" s="4" t="s">
        <v>33</v>
      </c>
      <c r="O419" s="3">
        <v>181.52</v>
      </c>
      <c r="P419" s="5">
        <v>4.7619047620000003</v>
      </c>
      <c r="Q419" s="3">
        <v>9.0760000000000005</v>
      </c>
      <c r="R419" s="3">
        <v>8.6999999999999993</v>
      </c>
    </row>
    <row r="420" spans="2:18" x14ac:dyDescent="0.25">
      <c r="B420" s="3" t="s">
        <v>453</v>
      </c>
      <c r="C420" s="3" t="s">
        <v>25</v>
      </c>
      <c r="D420" s="3" t="s">
        <v>26</v>
      </c>
      <c r="E420" s="3" t="s">
        <v>20</v>
      </c>
      <c r="F420" s="3" t="s">
        <v>21</v>
      </c>
      <c r="G420" s="3" t="s">
        <v>22</v>
      </c>
      <c r="H420" s="3">
        <v>81.510000000000005</v>
      </c>
      <c r="I420" s="3">
        <v>1</v>
      </c>
      <c r="J420" s="3">
        <v>4.0754999999999999</v>
      </c>
      <c r="K420" s="3">
        <v>85.585499999999996</v>
      </c>
      <c r="L420" s="3">
        <v>43487</v>
      </c>
      <c r="M420" s="3">
        <v>0.45624999999999999</v>
      </c>
      <c r="N420" s="4" t="s">
        <v>23</v>
      </c>
      <c r="O420" s="3">
        <v>81.510000000000005</v>
      </c>
      <c r="P420" s="5">
        <v>4.7619047620000003</v>
      </c>
      <c r="Q420" s="3">
        <v>4.0754999999999999</v>
      </c>
      <c r="R420" s="3">
        <v>9.1999999999999993</v>
      </c>
    </row>
    <row r="421" spans="2:18" x14ac:dyDescent="0.25">
      <c r="B421" s="3" t="s">
        <v>454</v>
      </c>
      <c r="C421" s="3" t="s">
        <v>42</v>
      </c>
      <c r="D421" s="3" t="s">
        <v>43</v>
      </c>
      <c r="E421" s="3" t="s">
        <v>27</v>
      </c>
      <c r="F421" s="3" t="s">
        <v>21</v>
      </c>
      <c r="G421" s="3" t="s">
        <v>22</v>
      </c>
      <c r="H421" s="3">
        <v>57.22</v>
      </c>
      <c r="I421" s="3">
        <v>2</v>
      </c>
      <c r="J421" s="3">
        <v>5.7220000000000004</v>
      </c>
      <c r="K421" s="3">
        <v>120.16200000000001</v>
      </c>
      <c r="L421" s="3">
        <v>43477</v>
      </c>
      <c r="M421" s="3">
        <v>0.71736111111111112</v>
      </c>
      <c r="N421" s="4" t="s">
        <v>23</v>
      </c>
      <c r="O421" s="3">
        <v>114.44</v>
      </c>
      <c r="P421" s="5">
        <v>4.7619047620000003</v>
      </c>
      <c r="Q421" s="3">
        <v>5.7220000000000004</v>
      </c>
      <c r="R421" s="3">
        <v>8.3000000000000007</v>
      </c>
    </row>
    <row r="422" spans="2:18" x14ac:dyDescent="0.25">
      <c r="B422" s="3" t="s">
        <v>455</v>
      </c>
      <c r="C422" s="3" t="s">
        <v>18</v>
      </c>
      <c r="D422" s="3" t="s">
        <v>19</v>
      </c>
      <c r="E422" s="3" t="s">
        <v>20</v>
      </c>
      <c r="F422" s="3" t="s">
        <v>21</v>
      </c>
      <c r="G422" s="3" t="s">
        <v>28</v>
      </c>
      <c r="H422" s="3">
        <v>25.22</v>
      </c>
      <c r="I422" s="3">
        <v>7</v>
      </c>
      <c r="J422" s="3">
        <v>8.827</v>
      </c>
      <c r="K422" s="3">
        <v>185.36699999999999</v>
      </c>
      <c r="L422" s="3">
        <v>43500</v>
      </c>
      <c r="M422" s="3">
        <v>0.43263888888888891</v>
      </c>
      <c r="N422" s="4" t="s">
        <v>29</v>
      </c>
      <c r="O422" s="3">
        <v>176.54</v>
      </c>
      <c r="P422" s="5">
        <v>4.7619047620000003</v>
      </c>
      <c r="Q422" s="3">
        <v>8.827</v>
      </c>
      <c r="R422" s="3">
        <v>8.1999999999999993</v>
      </c>
    </row>
    <row r="423" spans="2:18" x14ac:dyDescent="0.25">
      <c r="B423" s="3" t="s">
        <v>456</v>
      </c>
      <c r="C423" s="3" t="s">
        <v>25</v>
      </c>
      <c r="D423" s="3" t="s">
        <v>26</v>
      </c>
      <c r="E423" s="3" t="s">
        <v>20</v>
      </c>
      <c r="F423" s="3" t="s">
        <v>21</v>
      </c>
      <c r="G423" s="3" t="s">
        <v>44</v>
      </c>
      <c r="H423" s="3">
        <v>38.6</v>
      </c>
      <c r="I423" s="3">
        <v>3</v>
      </c>
      <c r="J423" s="3">
        <v>5.79</v>
      </c>
      <c r="K423" s="3">
        <v>121.59</v>
      </c>
      <c r="L423" s="3">
        <v>43552</v>
      </c>
      <c r="M423" s="3">
        <v>0.58125000000000004</v>
      </c>
      <c r="N423" s="4" t="s">
        <v>23</v>
      </c>
      <c r="O423" s="3">
        <v>115.8</v>
      </c>
      <c r="P423" s="5">
        <v>4.7619047620000003</v>
      </c>
      <c r="Q423" s="3">
        <v>5.79</v>
      </c>
      <c r="R423" s="3">
        <v>7.5</v>
      </c>
    </row>
    <row r="424" spans="2:18" x14ac:dyDescent="0.25">
      <c r="B424" s="3" t="s">
        <v>457</v>
      </c>
      <c r="C424" s="3" t="s">
        <v>25</v>
      </c>
      <c r="D424" s="3" t="s">
        <v>26</v>
      </c>
      <c r="E424" s="3" t="s">
        <v>27</v>
      </c>
      <c r="F424" s="3" t="s">
        <v>21</v>
      </c>
      <c r="G424" s="3" t="s">
        <v>28</v>
      </c>
      <c r="H424" s="3">
        <v>84.05</v>
      </c>
      <c r="I424" s="3">
        <v>3</v>
      </c>
      <c r="J424" s="3">
        <v>12.6075</v>
      </c>
      <c r="K424" s="3">
        <v>264.75749999999999</v>
      </c>
      <c r="L424" s="3">
        <v>43488</v>
      </c>
      <c r="M424" s="3">
        <v>0.56180555555555556</v>
      </c>
      <c r="N424" s="4" t="s">
        <v>29</v>
      </c>
      <c r="O424" s="3">
        <v>252.15</v>
      </c>
      <c r="P424" s="5">
        <v>4.7619047620000003</v>
      </c>
      <c r="Q424" s="3">
        <v>12.6075</v>
      </c>
      <c r="R424" s="3">
        <v>9.8000000000000007</v>
      </c>
    </row>
    <row r="425" spans="2:18" x14ac:dyDescent="0.25">
      <c r="B425" s="3" t="s">
        <v>458</v>
      </c>
      <c r="C425" s="3" t="s">
        <v>25</v>
      </c>
      <c r="D425" s="3" t="s">
        <v>26</v>
      </c>
      <c r="E425" s="3" t="s">
        <v>20</v>
      </c>
      <c r="F425" s="3" t="s">
        <v>21</v>
      </c>
      <c r="G425" s="3" t="s">
        <v>46</v>
      </c>
      <c r="H425" s="3">
        <v>97.21</v>
      </c>
      <c r="I425" s="3">
        <v>10</v>
      </c>
      <c r="J425" s="3">
        <v>48.604999999999997</v>
      </c>
      <c r="K425" s="3">
        <v>1020.705</v>
      </c>
      <c r="L425" s="3">
        <v>43504</v>
      </c>
      <c r="M425" s="3">
        <v>0.54166666666666663</v>
      </c>
      <c r="N425" s="4" t="s">
        <v>33</v>
      </c>
      <c r="O425" s="3">
        <v>972.1</v>
      </c>
      <c r="P425" s="5">
        <v>4.7619047620000003</v>
      </c>
      <c r="Q425" s="3">
        <v>48.604999999999997</v>
      </c>
      <c r="R425" s="3">
        <v>8.6999999999999993</v>
      </c>
    </row>
    <row r="426" spans="2:18" x14ac:dyDescent="0.25">
      <c r="B426" s="3" t="s">
        <v>459</v>
      </c>
      <c r="C426" s="3" t="s">
        <v>42</v>
      </c>
      <c r="D426" s="3" t="s">
        <v>43</v>
      </c>
      <c r="E426" s="3" t="s">
        <v>20</v>
      </c>
      <c r="F426" s="3" t="s">
        <v>31</v>
      </c>
      <c r="G426" s="3" t="s">
        <v>46</v>
      </c>
      <c r="H426" s="3">
        <v>25.42</v>
      </c>
      <c r="I426" s="3">
        <v>8</v>
      </c>
      <c r="J426" s="3">
        <v>10.167999999999999</v>
      </c>
      <c r="K426" s="3">
        <v>213.52799999999999</v>
      </c>
      <c r="L426" s="3">
        <v>43543</v>
      </c>
      <c r="M426" s="3">
        <v>0.8208333333333333</v>
      </c>
      <c r="N426" s="4" t="s">
        <v>33</v>
      </c>
      <c r="O426" s="3">
        <v>203.36</v>
      </c>
      <c r="P426" s="5">
        <v>4.7619047620000003</v>
      </c>
      <c r="Q426" s="3">
        <v>10.167999999999999</v>
      </c>
      <c r="R426" s="3">
        <v>6.7</v>
      </c>
    </row>
    <row r="427" spans="2:18" x14ac:dyDescent="0.25">
      <c r="B427" s="3" t="s">
        <v>460</v>
      </c>
      <c r="C427" s="3" t="s">
        <v>25</v>
      </c>
      <c r="D427" s="3" t="s">
        <v>26</v>
      </c>
      <c r="E427" s="3" t="s">
        <v>27</v>
      </c>
      <c r="F427" s="3" t="s">
        <v>31</v>
      </c>
      <c r="G427" s="3" t="s">
        <v>46</v>
      </c>
      <c r="H427" s="3">
        <v>16.28</v>
      </c>
      <c r="I427" s="3">
        <v>1</v>
      </c>
      <c r="J427" s="3">
        <v>0.81399999999999995</v>
      </c>
      <c r="K427" s="3">
        <v>17.094000000000001</v>
      </c>
      <c r="L427" s="3">
        <v>43533</v>
      </c>
      <c r="M427" s="3">
        <v>0.65</v>
      </c>
      <c r="N427" s="4" t="s">
        <v>29</v>
      </c>
      <c r="O427" s="3">
        <v>16.28</v>
      </c>
      <c r="P427" s="5">
        <v>4.7619047620000003</v>
      </c>
      <c r="Q427" s="3">
        <v>0.81399999999999995</v>
      </c>
      <c r="R427" s="3">
        <v>5</v>
      </c>
    </row>
    <row r="428" spans="2:18" x14ac:dyDescent="0.25">
      <c r="B428" s="3" t="s">
        <v>461</v>
      </c>
      <c r="C428" s="3" t="s">
        <v>42</v>
      </c>
      <c r="D428" s="3" t="s">
        <v>43</v>
      </c>
      <c r="E428" s="3" t="s">
        <v>20</v>
      </c>
      <c r="F428" s="3" t="s">
        <v>31</v>
      </c>
      <c r="G428" s="3" t="s">
        <v>46</v>
      </c>
      <c r="H428" s="3">
        <v>40.61</v>
      </c>
      <c r="I428" s="3">
        <v>9</v>
      </c>
      <c r="J428" s="3">
        <v>18.2745</v>
      </c>
      <c r="K428" s="3">
        <v>383.7645</v>
      </c>
      <c r="L428" s="3">
        <v>43467</v>
      </c>
      <c r="M428" s="3">
        <v>0.56944444444444442</v>
      </c>
      <c r="N428" s="4" t="s">
        <v>29</v>
      </c>
      <c r="O428" s="3">
        <v>365.49</v>
      </c>
      <c r="P428" s="5">
        <v>4.7619047620000003</v>
      </c>
      <c r="Q428" s="3">
        <v>18.2745</v>
      </c>
      <c r="R428" s="3">
        <v>7</v>
      </c>
    </row>
    <row r="429" spans="2:18" x14ac:dyDescent="0.25">
      <c r="B429" s="3" t="s">
        <v>462</v>
      </c>
      <c r="C429" s="3" t="s">
        <v>18</v>
      </c>
      <c r="D429" s="3" t="s">
        <v>19</v>
      </c>
      <c r="E429" s="3" t="s">
        <v>20</v>
      </c>
      <c r="F429" s="3" t="s">
        <v>31</v>
      </c>
      <c r="G429" s="3" t="s">
        <v>22</v>
      </c>
      <c r="H429" s="3">
        <v>53.17</v>
      </c>
      <c r="I429" s="3">
        <v>7</v>
      </c>
      <c r="J429" s="3">
        <v>18.609500000000001</v>
      </c>
      <c r="K429" s="3">
        <v>390.79950000000002</v>
      </c>
      <c r="L429" s="3">
        <v>43486</v>
      </c>
      <c r="M429" s="3">
        <v>0.75069444444444444</v>
      </c>
      <c r="N429" s="4" t="s">
        <v>29</v>
      </c>
      <c r="O429" s="3">
        <v>372.19</v>
      </c>
      <c r="P429" s="5">
        <v>4.7619047620000003</v>
      </c>
      <c r="Q429" s="3">
        <v>18.609500000000001</v>
      </c>
      <c r="R429" s="3">
        <v>8.9</v>
      </c>
    </row>
    <row r="430" spans="2:18" x14ac:dyDescent="0.25">
      <c r="B430" s="3" t="s">
        <v>463</v>
      </c>
      <c r="C430" s="3" t="s">
        <v>42</v>
      </c>
      <c r="D430" s="3" t="s">
        <v>43</v>
      </c>
      <c r="E430" s="3" t="s">
        <v>20</v>
      </c>
      <c r="F430" s="3" t="s">
        <v>21</v>
      </c>
      <c r="G430" s="3" t="s">
        <v>44</v>
      </c>
      <c r="H430" s="3">
        <v>20.87</v>
      </c>
      <c r="I430" s="3">
        <v>3</v>
      </c>
      <c r="J430" s="3">
        <v>3.1305000000000001</v>
      </c>
      <c r="K430" s="3">
        <v>65.740499999999997</v>
      </c>
      <c r="L430" s="3">
        <v>43544</v>
      </c>
      <c r="M430" s="3">
        <v>0.57847222222222228</v>
      </c>
      <c r="N430" s="4" t="s">
        <v>33</v>
      </c>
      <c r="O430" s="3">
        <v>62.61</v>
      </c>
      <c r="P430" s="5">
        <v>4.7619047620000003</v>
      </c>
      <c r="Q430" s="3">
        <v>3.1305000000000001</v>
      </c>
      <c r="R430" s="3">
        <v>8</v>
      </c>
    </row>
    <row r="431" spans="2:18" x14ac:dyDescent="0.25">
      <c r="B431" s="3" t="s">
        <v>464</v>
      </c>
      <c r="C431" s="3" t="s">
        <v>42</v>
      </c>
      <c r="D431" s="3" t="s">
        <v>43</v>
      </c>
      <c r="E431" s="3" t="s">
        <v>27</v>
      </c>
      <c r="F431" s="3" t="s">
        <v>31</v>
      </c>
      <c r="G431" s="3" t="s">
        <v>36</v>
      </c>
      <c r="H431" s="3">
        <v>67.27</v>
      </c>
      <c r="I431" s="3">
        <v>5</v>
      </c>
      <c r="J431" s="3">
        <v>16.817499999999999</v>
      </c>
      <c r="K431" s="3">
        <v>353.16750000000002</v>
      </c>
      <c r="L431" s="3">
        <v>43523</v>
      </c>
      <c r="M431" s="3">
        <v>0.7270833333333333</v>
      </c>
      <c r="N431" s="4" t="s">
        <v>29</v>
      </c>
      <c r="O431" s="3">
        <v>336.35</v>
      </c>
      <c r="P431" s="5">
        <v>4.7619047620000003</v>
      </c>
      <c r="Q431" s="3">
        <v>16.817499999999999</v>
      </c>
      <c r="R431" s="3">
        <v>6.9</v>
      </c>
    </row>
    <row r="432" spans="2:18" x14ac:dyDescent="0.25">
      <c r="B432" s="3" t="s">
        <v>465</v>
      </c>
      <c r="C432" s="3" t="s">
        <v>18</v>
      </c>
      <c r="D432" s="3" t="s">
        <v>19</v>
      </c>
      <c r="E432" s="3" t="s">
        <v>20</v>
      </c>
      <c r="F432" s="3" t="s">
        <v>21</v>
      </c>
      <c r="G432" s="3" t="s">
        <v>32</v>
      </c>
      <c r="H432" s="3">
        <v>90.65</v>
      </c>
      <c r="I432" s="3">
        <v>10</v>
      </c>
      <c r="J432" s="3">
        <v>45.325000000000003</v>
      </c>
      <c r="K432" s="3">
        <v>951.82500000000005</v>
      </c>
      <c r="L432" s="3">
        <v>43532</v>
      </c>
      <c r="M432" s="3">
        <v>0.45347222222222222</v>
      </c>
      <c r="N432" s="4" t="s">
        <v>23</v>
      </c>
      <c r="O432" s="3">
        <v>906.5</v>
      </c>
      <c r="P432" s="5">
        <v>4.7619047620000003</v>
      </c>
      <c r="Q432" s="3">
        <v>45.325000000000003</v>
      </c>
      <c r="R432" s="3">
        <v>7.3</v>
      </c>
    </row>
    <row r="433" spans="2:18" x14ac:dyDescent="0.25">
      <c r="B433" s="3" t="s">
        <v>466</v>
      </c>
      <c r="C433" s="3" t="s">
        <v>42</v>
      </c>
      <c r="D433" s="3" t="s">
        <v>43</v>
      </c>
      <c r="E433" s="3" t="s">
        <v>27</v>
      </c>
      <c r="F433" s="3" t="s">
        <v>31</v>
      </c>
      <c r="G433" s="3" t="s">
        <v>46</v>
      </c>
      <c r="H433" s="3">
        <v>69.08</v>
      </c>
      <c r="I433" s="3">
        <v>2</v>
      </c>
      <c r="J433" s="3">
        <v>6.9080000000000004</v>
      </c>
      <c r="K433" s="3">
        <v>145.06800000000001</v>
      </c>
      <c r="L433" s="3">
        <v>43496</v>
      </c>
      <c r="M433" s="3">
        <v>0.82499999999999996</v>
      </c>
      <c r="N433" s="4" t="s">
        <v>33</v>
      </c>
      <c r="O433" s="3">
        <v>138.16</v>
      </c>
      <c r="P433" s="5">
        <v>4.7619047620000003</v>
      </c>
      <c r="Q433" s="3">
        <v>6.9080000000000004</v>
      </c>
      <c r="R433" s="3">
        <v>6.9</v>
      </c>
    </row>
    <row r="434" spans="2:18" x14ac:dyDescent="0.25">
      <c r="B434" s="3" t="s">
        <v>467</v>
      </c>
      <c r="C434" s="3" t="s">
        <v>25</v>
      </c>
      <c r="D434" s="3" t="s">
        <v>26</v>
      </c>
      <c r="E434" s="3" t="s">
        <v>27</v>
      </c>
      <c r="F434" s="3" t="s">
        <v>31</v>
      </c>
      <c r="G434" s="3" t="s">
        <v>44</v>
      </c>
      <c r="H434" s="3">
        <v>43.27</v>
      </c>
      <c r="I434" s="3">
        <v>2</v>
      </c>
      <c r="J434" s="3">
        <v>4.327</v>
      </c>
      <c r="K434" s="3">
        <v>90.867000000000004</v>
      </c>
      <c r="L434" s="3">
        <v>43532</v>
      </c>
      <c r="M434" s="3">
        <v>0.70347222222222228</v>
      </c>
      <c r="N434" s="4" t="s">
        <v>23</v>
      </c>
      <c r="O434" s="3">
        <v>86.54</v>
      </c>
      <c r="P434" s="5">
        <v>4.7619047620000003</v>
      </c>
      <c r="Q434" s="3">
        <v>4.327</v>
      </c>
      <c r="R434" s="3">
        <v>5.7</v>
      </c>
    </row>
    <row r="435" spans="2:18" x14ac:dyDescent="0.25">
      <c r="B435" s="3" t="s">
        <v>468</v>
      </c>
      <c r="C435" s="3" t="s">
        <v>18</v>
      </c>
      <c r="D435" s="3" t="s">
        <v>19</v>
      </c>
      <c r="E435" s="3" t="s">
        <v>27</v>
      </c>
      <c r="F435" s="3" t="s">
        <v>21</v>
      </c>
      <c r="G435" s="3" t="s">
        <v>28</v>
      </c>
      <c r="H435" s="3">
        <v>23.46</v>
      </c>
      <c r="I435" s="3">
        <v>6</v>
      </c>
      <c r="J435" s="3">
        <v>7.0380000000000003</v>
      </c>
      <c r="K435" s="3">
        <v>147.798</v>
      </c>
      <c r="L435" s="3">
        <v>43478</v>
      </c>
      <c r="M435" s="3">
        <v>0.80138888888888893</v>
      </c>
      <c r="N435" s="4" t="s">
        <v>23</v>
      </c>
      <c r="O435" s="3">
        <v>140.76</v>
      </c>
      <c r="P435" s="5">
        <v>4.7619047620000003</v>
      </c>
      <c r="Q435" s="3">
        <v>7.0380000000000003</v>
      </c>
      <c r="R435" s="3">
        <v>6.4</v>
      </c>
    </row>
    <row r="436" spans="2:18" x14ac:dyDescent="0.25">
      <c r="B436" s="3" t="s">
        <v>469</v>
      </c>
      <c r="C436" s="3" t="s">
        <v>42</v>
      </c>
      <c r="D436" s="3" t="s">
        <v>43</v>
      </c>
      <c r="E436" s="3" t="s">
        <v>27</v>
      </c>
      <c r="F436" s="3" t="s">
        <v>31</v>
      </c>
      <c r="G436" s="3" t="s">
        <v>46</v>
      </c>
      <c r="H436" s="3">
        <v>95.54</v>
      </c>
      <c r="I436" s="3">
        <v>7</v>
      </c>
      <c r="J436" s="3">
        <v>33.439</v>
      </c>
      <c r="K436" s="3">
        <v>702.21900000000005</v>
      </c>
      <c r="L436" s="3">
        <v>43533</v>
      </c>
      <c r="M436" s="3">
        <v>0.60833333333333328</v>
      </c>
      <c r="N436" s="4" t="s">
        <v>33</v>
      </c>
      <c r="O436" s="3">
        <v>668.78</v>
      </c>
      <c r="P436" s="5">
        <v>4.7619047620000003</v>
      </c>
      <c r="Q436" s="3">
        <v>33.439</v>
      </c>
      <c r="R436" s="3">
        <v>9.6</v>
      </c>
    </row>
    <row r="437" spans="2:18" x14ac:dyDescent="0.25">
      <c r="B437" s="3" t="s">
        <v>470</v>
      </c>
      <c r="C437" s="3" t="s">
        <v>42</v>
      </c>
      <c r="D437" s="3" t="s">
        <v>43</v>
      </c>
      <c r="E437" s="3" t="s">
        <v>27</v>
      </c>
      <c r="F437" s="3" t="s">
        <v>21</v>
      </c>
      <c r="G437" s="3" t="s">
        <v>46</v>
      </c>
      <c r="H437" s="3">
        <v>47.44</v>
      </c>
      <c r="I437" s="3">
        <v>1</v>
      </c>
      <c r="J437" s="3">
        <v>2.3719999999999999</v>
      </c>
      <c r="K437" s="3">
        <v>49.811999999999998</v>
      </c>
      <c r="L437" s="3">
        <v>43518</v>
      </c>
      <c r="M437" s="3">
        <v>0.7631944444444444</v>
      </c>
      <c r="N437" s="4" t="s">
        <v>33</v>
      </c>
      <c r="O437" s="3">
        <v>47.44</v>
      </c>
      <c r="P437" s="5">
        <v>4.7619047620000003</v>
      </c>
      <c r="Q437" s="3">
        <v>2.3719999999999999</v>
      </c>
      <c r="R437" s="3">
        <v>6.8</v>
      </c>
    </row>
    <row r="438" spans="2:18" x14ac:dyDescent="0.25">
      <c r="B438" s="3" t="s">
        <v>471</v>
      </c>
      <c r="C438" s="3" t="s">
        <v>25</v>
      </c>
      <c r="D438" s="3" t="s">
        <v>26</v>
      </c>
      <c r="E438" s="3" t="s">
        <v>27</v>
      </c>
      <c r="F438" s="3" t="s">
        <v>31</v>
      </c>
      <c r="G438" s="3" t="s">
        <v>36</v>
      </c>
      <c r="H438" s="3">
        <v>99.24</v>
      </c>
      <c r="I438" s="3">
        <v>9</v>
      </c>
      <c r="J438" s="3">
        <v>44.658000000000001</v>
      </c>
      <c r="K438" s="3">
        <v>937.81799999999998</v>
      </c>
      <c r="L438" s="3">
        <v>43543</v>
      </c>
      <c r="M438" s="3">
        <v>0.79791666666666672</v>
      </c>
      <c r="N438" s="4" t="s">
        <v>23</v>
      </c>
      <c r="O438" s="3">
        <v>893.16</v>
      </c>
      <c r="P438" s="5">
        <v>4.7619047620000003</v>
      </c>
      <c r="Q438" s="3">
        <v>44.658000000000001</v>
      </c>
      <c r="R438" s="3">
        <v>9</v>
      </c>
    </row>
    <row r="439" spans="2:18" x14ac:dyDescent="0.25">
      <c r="B439" s="3" t="s">
        <v>472</v>
      </c>
      <c r="C439" s="3" t="s">
        <v>25</v>
      </c>
      <c r="D439" s="3" t="s">
        <v>26</v>
      </c>
      <c r="E439" s="3" t="s">
        <v>20</v>
      </c>
      <c r="F439" s="3" t="s">
        <v>31</v>
      </c>
      <c r="G439" s="3" t="s">
        <v>36</v>
      </c>
      <c r="H439" s="3">
        <v>82.93</v>
      </c>
      <c r="I439" s="3">
        <v>4</v>
      </c>
      <c r="J439" s="3">
        <v>16.585999999999999</v>
      </c>
      <c r="K439" s="3">
        <v>348.30599999999998</v>
      </c>
      <c r="L439" s="3">
        <v>43485</v>
      </c>
      <c r="M439" s="3">
        <v>0.70208333333333328</v>
      </c>
      <c r="N439" s="4" t="s">
        <v>23</v>
      </c>
      <c r="O439" s="3">
        <v>331.72</v>
      </c>
      <c r="P439" s="5">
        <v>4.7619047620000003</v>
      </c>
      <c r="Q439" s="3">
        <v>16.585999999999999</v>
      </c>
      <c r="R439" s="3">
        <v>9.6</v>
      </c>
    </row>
    <row r="440" spans="2:18" x14ac:dyDescent="0.25">
      <c r="B440" s="3" t="s">
        <v>473</v>
      </c>
      <c r="C440" s="3" t="s">
        <v>18</v>
      </c>
      <c r="D440" s="3" t="s">
        <v>19</v>
      </c>
      <c r="E440" s="3" t="s">
        <v>27</v>
      </c>
      <c r="F440" s="3" t="s">
        <v>31</v>
      </c>
      <c r="G440" s="3" t="s">
        <v>32</v>
      </c>
      <c r="H440" s="3">
        <v>33.99</v>
      </c>
      <c r="I440" s="3">
        <v>6</v>
      </c>
      <c r="J440" s="3">
        <v>10.196999999999999</v>
      </c>
      <c r="K440" s="3">
        <v>214.137</v>
      </c>
      <c r="L440" s="3">
        <v>43532</v>
      </c>
      <c r="M440" s="3">
        <v>0.65069444444444446</v>
      </c>
      <c r="N440" s="4" t="s">
        <v>33</v>
      </c>
      <c r="O440" s="3">
        <v>203.94</v>
      </c>
      <c r="P440" s="5">
        <v>4.7619047620000003</v>
      </c>
      <c r="Q440" s="3">
        <v>10.196999999999999</v>
      </c>
      <c r="R440" s="3">
        <v>7.7</v>
      </c>
    </row>
    <row r="441" spans="2:18" x14ac:dyDescent="0.25">
      <c r="B441" s="3" t="s">
        <v>474</v>
      </c>
      <c r="C441" s="3" t="s">
        <v>25</v>
      </c>
      <c r="D441" s="3" t="s">
        <v>26</v>
      </c>
      <c r="E441" s="3" t="s">
        <v>20</v>
      </c>
      <c r="F441" s="3" t="s">
        <v>31</v>
      </c>
      <c r="G441" s="3" t="s">
        <v>44</v>
      </c>
      <c r="H441" s="3">
        <v>17.04</v>
      </c>
      <c r="I441" s="3">
        <v>4</v>
      </c>
      <c r="J441" s="3">
        <v>3.4079999999999999</v>
      </c>
      <c r="K441" s="3">
        <v>71.567999999999998</v>
      </c>
      <c r="L441" s="3">
        <v>43532</v>
      </c>
      <c r="M441" s="3">
        <v>0.84375</v>
      </c>
      <c r="N441" s="4" t="s">
        <v>23</v>
      </c>
      <c r="O441" s="3">
        <v>68.16</v>
      </c>
      <c r="P441" s="5">
        <v>4.7619047620000003</v>
      </c>
      <c r="Q441" s="3">
        <v>3.4079999999999999</v>
      </c>
      <c r="R441" s="3">
        <v>7</v>
      </c>
    </row>
    <row r="442" spans="2:18" x14ac:dyDescent="0.25">
      <c r="B442" s="3" t="s">
        <v>475</v>
      </c>
      <c r="C442" s="3" t="s">
        <v>25</v>
      </c>
      <c r="D442" s="3" t="s">
        <v>26</v>
      </c>
      <c r="E442" s="3" t="s">
        <v>27</v>
      </c>
      <c r="F442" s="3" t="s">
        <v>21</v>
      </c>
      <c r="G442" s="3" t="s">
        <v>28</v>
      </c>
      <c r="H442" s="3">
        <v>40.86</v>
      </c>
      <c r="I442" s="3">
        <v>8</v>
      </c>
      <c r="J442" s="3">
        <v>16.344000000000001</v>
      </c>
      <c r="K442" s="3">
        <v>343.22399999999999</v>
      </c>
      <c r="L442" s="3">
        <v>43503</v>
      </c>
      <c r="M442" s="3">
        <v>0.60972222222222228</v>
      </c>
      <c r="N442" s="4" t="s">
        <v>33</v>
      </c>
      <c r="O442" s="3">
        <v>326.88</v>
      </c>
      <c r="P442" s="5">
        <v>4.7619047620000003</v>
      </c>
      <c r="Q442" s="3">
        <v>16.344000000000001</v>
      </c>
      <c r="R442" s="3">
        <v>6.5</v>
      </c>
    </row>
    <row r="443" spans="2:18" x14ac:dyDescent="0.25">
      <c r="B443" s="3" t="s">
        <v>476</v>
      </c>
      <c r="C443" s="3" t="s">
        <v>25</v>
      </c>
      <c r="D443" s="3" t="s">
        <v>26</v>
      </c>
      <c r="E443" s="3" t="s">
        <v>20</v>
      </c>
      <c r="F443" s="3" t="s">
        <v>31</v>
      </c>
      <c r="G443" s="3" t="s">
        <v>44</v>
      </c>
      <c r="H443" s="3">
        <v>17.440000000000001</v>
      </c>
      <c r="I443" s="3">
        <v>5</v>
      </c>
      <c r="J443" s="3">
        <v>4.3600000000000003</v>
      </c>
      <c r="K443" s="3">
        <v>91.56</v>
      </c>
      <c r="L443" s="3">
        <v>43480</v>
      </c>
      <c r="M443" s="3">
        <v>0.80902777777777779</v>
      </c>
      <c r="N443" s="4" t="s">
        <v>29</v>
      </c>
      <c r="O443" s="3">
        <v>87.2</v>
      </c>
      <c r="P443" s="5">
        <v>4.7619047620000003</v>
      </c>
      <c r="Q443" s="3">
        <v>4.3600000000000003</v>
      </c>
      <c r="R443" s="3">
        <v>8.1</v>
      </c>
    </row>
    <row r="444" spans="2:18" x14ac:dyDescent="0.25">
      <c r="B444" s="3" t="s">
        <v>477</v>
      </c>
      <c r="C444" s="3" t="s">
        <v>42</v>
      </c>
      <c r="D444" s="3" t="s">
        <v>43</v>
      </c>
      <c r="E444" s="3" t="s">
        <v>20</v>
      </c>
      <c r="F444" s="3" t="s">
        <v>21</v>
      </c>
      <c r="G444" s="3" t="s">
        <v>36</v>
      </c>
      <c r="H444" s="3">
        <v>88.43</v>
      </c>
      <c r="I444" s="3">
        <v>8</v>
      </c>
      <c r="J444" s="3">
        <v>35.372</v>
      </c>
      <c r="K444" s="3">
        <v>742.81200000000001</v>
      </c>
      <c r="L444" s="3">
        <v>43546</v>
      </c>
      <c r="M444" s="3">
        <v>0.81597222222222221</v>
      </c>
      <c r="N444" s="4" t="s">
        <v>33</v>
      </c>
      <c r="O444" s="3">
        <v>707.44</v>
      </c>
      <c r="P444" s="5">
        <v>4.7619047620000003</v>
      </c>
      <c r="Q444" s="3">
        <v>35.372</v>
      </c>
      <c r="R444" s="3">
        <v>4.3</v>
      </c>
    </row>
    <row r="445" spans="2:18" x14ac:dyDescent="0.25">
      <c r="B445" s="3" t="s">
        <v>478</v>
      </c>
      <c r="C445" s="3" t="s">
        <v>18</v>
      </c>
      <c r="D445" s="3" t="s">
        <v>19</v>
      </c>
      <c r="E445" s="3" t="s">
        <v>20</v>
      </c>
      <c r="F445" s="3" t="s">
        <v>21</v>
      </c>
      <c r="G445" s="3" t="s">
        <v>32</v>
      </c>
      <c r="H445" s="3">
        <v>89.21</v>
      </c>
      <c r="I445" s="3">
        <v>9</v>
      </c>
      <c r="J445" s="3">
        <v>40.144500000000001</v>
      </c>
      <c r="K445" s="3">
        <v>843.03449999999998</v>
      </c>
      <c r="L445" s="3">
        <v>43480</v>
      </c>
      <c r="M445" s="3">
        <v>0.65416666666666667</v>
      </c>
      <c r="N445" s="4" t="s">
        <v>33</v>
      </c>
      <c r="O445" s="3">
        <v>802.89</v>
      </c>
      <c r="P445" s="5">
        <v>4.7619047620000003</v>
      </c>
      <c r="Q445" s="3">
        <v>40.144500000000001</v>
      </c>
      <c r="R445" s="3">
        <v>6.5</v>
      </c>
    </row>
    <row r="446" spans="2:18" x14ac:dyDescent="0.25">
      <c r="B446" s="3" t="s">
        <v>479</v>
      </c>
      <c r="C446" s="3" t="s">
        <v>25</v>
      </c>
      <c r="D446" s="3" t="s">
        <v>26</v>
      </c>
      <c r="E446" s="3" t="s">
        <v>27</v>
      </c>
      <c r="F446" s="3" t="s">
        <v>31</v>
      </c>
      <c r="G446" s="3" t="s">
        <v>46</v>
      </c>
      <c r="H446" s="3">
        <v>12.78</v>
      </c>
      <c r="I446" s="3">
        <v>1</v>
      </c>
      <c r="J446" s="3">
        <v>0.63900000000000001</v>
      </c>
      <c r="K446" s="3">
        <v>13.419</v>
      </c>
      <c r="L446" s="3">
        <v>43473</v>
      </c>
      <c r="M446" s="3">
        <v>0.59097222222222223</v>
      </c>
      <c r="N446" s="4" t="s">
        <v>23</v>
      </c>
      <c r="O446" s="3">
        <v>12.78</v>
      </c>
      <c r="P446" s="5">
        <v>4.7619047620000003</v>
      </c>
      <c r="Q446" s="3">
        <v>0.63900000000000001</v>
      </c>
      <c r="R446" s="3">
        <v>9.5</v>
      </c>
    </row>
    <row r="447" spans="2:18" x14ac:dyDescent="0.25">
      <c r="B447" s="3" t="s">
        <v>480</v>
      </c>
      <c r="C447" s="3" t="s">
        <v>18</v>
      </c>
      <c r="D447" s="3" t="s">
        <v>19</v>
      </c>
      <c r="E447" s="3" t="s">
        <v>27</v>
      </c>
      <c r="F447" s="3" t="s">
        <v>21</v>
      </c>
      <c r="G447" s="3" t="s">
        <v>36</v>
      </c>
      <c r="H447" s="3">
        <v>19.100000000000001</v>
      </c>
      <c r="I447" s="3">
        <v>7</v>
      </c>
      <c r="J447" s="3">
        <v>6.6849999999999996</v>
      </c>
      <c r="K447" s="3">
        <v>140.38499999999999</v>
      </c>
      <c r="L447" s="3">
        <v>43480</v>
      </c>
      <c r="M447" s="3">
        <v>0.4465277777777778</v>
      </c>
      <c r="N447" s="4" t="s">
        <v>29</v>
      </c>
      <c r="O447" s="3">
        <v>133.69999999999999</v>
      </c>
      <c r="P447" s="5">
        <v>4.7619047620000003</v>
      </c>
      <c r="Q447" s="3">
        <v>6.6849999999999996</v>
      </c>
      <c r="R447" s="3">
        <v>9.6999999999999993</v>
      </c>
    </row>
    <row r="448" spans="2:18" x14ac:dyDescent="0.25">
      <c r="B448" s="3" t="s">
        <v>481</v>
      </c>
      <c r="C448" s="3" t="s">
        <v>42</v>
      </c>
      <c r="D448" s="3" t="s">
        <v>43</v>
      </c>
      <c r="E448" s="3" t="s">
        <v>20</v>
      </c>
      <c r="F448" s="3" t="s">
        <v>21</v>
      </c>
      <c r="G448" s="3" t="s">
        <v>22</v>
      </c>
      <c r="H448" s="3">
        <v>19.149999999999999</v>
      </c>
      <c r="I448" s="3">
        <v>1</v>
      </c>
      <c r="J448" s="3">
        <v>0.95750000000000002</v>
      </c>
      <c r="K448" s="3">
        <v>20.107500000000002</v>
      </c>
      <c r="L448" s="3">
        <v>43493</v>
      </c>
      <c r="M448" s="3">
        <v>0.74861111111111112</v>
      </c>
      <c r="N448" s="4" t="s">
        <v>33</v>
      </c>
      <c r="O448" s="3">
        <v>19.149999999999999</v>
      </c>
      <c r="P448" s="5">
        <v>4.7619047620000003</v>
      </c>
      <c r="Q448" s="3">
        <v>0.95750000000000002</v>
      </c>
      <c r="R448" s="3">
        <v>9.5</v>
      </c>
    </row>
    <row r="449" spans="2:18" x14ac:dyDescent="0.25">
      <c r="B449" s="3" t="s">
        <v>482</v>
      </c>
      <c r="C449" s="3" t="s">
        <v>25</v>
      </c>
      <c r="D449" s="3" t="s">
        <v>26</v>
      </c>
      <c r="E449" s="3" t="s">
        <v>20</v>
      </c>
      <c r="F449" s="3" t="s">
        <v>31</v>
      </c>
      <c r="G449" s="3" t="s">
        <v>44</v>
      </c>
      <c r="H449" s="3">
        <v>27.66</v>
      </c>
      <c r="I449" s="3">
        <v>10</v>
      </c>
      <c r="J449" s="3">
        <v>13.83</v>
      </c>
      <c r="K449" s="3">
        <v>290.43</v>
      </c>
      <c r="L449" s="3">
        <v>43510</v>
      </c>
      <c r="M449" s="3">
        <v>0.47638888888888886</v>
      </c>
      <c r="N449" s="4" t="s">
        <v>33</v>
      </c>
      <c r="O449" s="3">
        <v>276.60000000000002</v>
      </c>
      <c r="P449" s="5">
        <v>4.7619047620000003</v>
      </c>
      <c r="Q449" s="3">
        <v>13.83</v>
      </c>
      <c r="R449" s="3">
        <v>8.9</v>
      </c>
    </row>
    <row r="450" spans="2:18" x14ac:dyDescent="0.25">
      <c r="B450" s="3" t="s">
        <v>483</v>
      </c>
      <c r="C450" s="3" t="s">
        <v>25</v>
      </c>
      <c r="D450" s="3" t="s">
        <v>26</v>
      </c>
      <c r="E450" s="3" t="s">
        <v>27</v>
      </c>
      <c r="F450" s="3" t="s">
        <v>31</v>
      </c>
      <c r="G450" s="3" t="s">
        <v>46</v>
      </c>
      <c r="H450" s="3">
        <v>45.74</v>
      </c>
      <c r="I450" s="3">
        <v>3</v>
      </c>
      <c r="J450" s="3">
        <v>6.8609999999999998</v>
      </c>
      <c r="K450" s="3">
        <v>144.08099999999999</v>
      </c>
      <c r="L450" s="3">
        <v>43534</v>
      </c>
      <c r="M450" s="3">
        <v>0.73472222222222228</v>
      </c>
      <c r="N450" s="4" t="s">
        <v>33</v>
      </c>
      <c r="O450" s="3">
        <v>137.22</v>
      </c>
      <c r="P450" s="5">
        <v>4.7619047620000003</v>
      </c>
      <c r="Q450" s="3">
        <v>6.8609999999999998</v>
      </c>
      <c r="R450" s="3">
        <v>6.5</v>
      </c>
    </row>
    <row r="451" spans="2:18" x14ac:dyDescent="0.25">
      <c r="B451" s="3" t="s">
        <v>484</v>
      </c>
      <c r="C451" s="3" t="s">
        <v>42</v>
      </c>
      <c r="D451" s="3" t="s">
        <v>43</v>
      </c>
      <c r="E451" s="3" t="s">
        <v>20</v>
      </c>
      <c r="F451" s="3" t="s">
        <v>21</v>
      </c>
      <c r="G451" s="3" t="s">
        <v>22</v>
      </c>
      <c r="H451" s="3">
        <v>27.07</v>
      </c>
      <c r="I451" s="3">
        <v>1</v>
      </c>
      <c r="J451" s="3">
        <v>1.3534999999999999</v>
      </c>
      <c r="K451" s="3">
        <v>28.423500000000001</v>
      </c>
      <c r="L451" s="3">
        <v>43477</v>
      </c>
      <c r="M451" s="3">
        <v>0.83819444444444446</v>
      </c>
      <c r="N451" s="4" t="s">
        <v>33</v>
      </c>
      <c r="O451" s="3">
        <v>27.07</v>
      </c>
      <c r="P451" s="5">
        <v>4.7619047620000003</v>
      </c>
      <c r="Q451" s="3">
        <v>1.3534999999999999</v>
      </c>
      <c r="R451" s="3">
        <v>5.3</v>
      </c>
    </row>
    <row r="452" spans="2:18" x14ac:dyDescent="0.25">
      <c r="B452" s="3" t="s">
        <v>485</v>
      </c>
      <c r="C452" s="3" t="s">
        <v>42</v>
      </c>
      <c r="D452" s="3" t="s">
        <v>43</v>
      </c>
      <c r="E452" s="3" t="s">
        <v>20</v>
      </c>
      <c r="F452" s="3" t="s">
        <v>21</v>
      </c>
      <c r="G452" s="3" t="s">
        <v>36</v>
      </c>
      <c r="H452" s="3">
        <v>39.119999999999997</v>
      </c>
      <c r="I452" s="3">
        <v>1</v>
      </c>
      <c r="J452" s="3">
        <v>1.956</v>
      </c>
      <c r="K452" s="3">
        <v>41.076000000000001</v>
      </c>
      <c r="L452" s="3">
        <v>43550</v>
      </c>
      <c r="M452" s="3">
        <v>0.4597222222222222</v>
      </c>
      <c r="N452" s="4" t="s">
        <v>33</v>
      </c>
      <c r="O452" s="3">
        <v>39.119999999999997</v>
      </c>
      <c r="P452" s="5">
        <v>4.7619047620000003</v>
      </c>
      <c r="Q452" s="3">
        <v>1.956</v>
      </c>
      <c r="R452" s="3">
        <v>9.6</v>
      </c>
    </row>
    <row r="453" spans="2:18" x14ac:dyDescent="0.25">
      <c r="B453" s="3" t="s">
        <v>486</v>
      </c>
      <c r="C453" s="3" t="s">
        <v>42</v>
      </c>
      <c r="D453" s="3" t="s">
        <v>43</v>
      </c>
      <c r="E453" s="3" t="s">
        <v>27</v>
      </c>
      <c r="F453" s="3" t="s">
        <v>21</v>
      </c>
      <c r="G453" s="3" t="s">
        <v>28</v>
      </c>
      <c r="H453" s="3">
        <v>74.709999999999994</v>
      </c>
      <c r="I453" s="3">
        <v>6</v>
      </c>
      <c r="J453" s="3">
        <v>22.413</v>
      </c>
      <c r="K453" s="3">
        <v>470.673</v>
      </c>
      <c r="L453" s="3">
        <v>43466</v>
      </c>
      <c r="M453" s="3">
        <v>0.79652777777777772</v>
      </c>
      <c r="N453" s="4" t="s">
        <v>29</v>
      </c>
      <c r="O453" s="3">
        <v>448.26</v>
      </c>
      <c r="P453" s="5">
        <v>4.7619047620000003</v>
      </c>
      <c r="Q453" s="3">
        <v>22.413</v>
      </c>
      <c r="R453" s="3">
        <v>6.7</v>
      </c>
    </row>
    <row r="454" spans="2:18" x14ac:dyDescent="0.25">
      <c r="B454" s="3" t="s">
        <v>487</v>
      </c>
      <c r="C454" s="3" t="s">
        <v>42</v>
      </c>
      <c r="D454" s="3" t="s">
        <v>43</v>
      </c>
      <c r="E454" s="3" t="s">
        <v>27</v>
      </c>
      <c r="F454" s="3" t="s">
        <v>31</v>
      </c>
      <c r="G454" s="3" t="s">
        <v>28</v>
      </c>
      <c r="H454" s="3">
        <v>22.01</v>
      </c>
      <c r="I454" s="3">
        <v>6</v>
      </c>
      <c r="J454" s="3">
        <v>6.6029999999999998</v>
      </c>
      <c r="K454" s="3">
        <v>138.66300000000001</v>
      </c>
      <c r="L454" s="3">
        <v>43467</v>
      </c>
      <c r="M454" s="3">
        <v>0.78472222222222221</v>
      </c>
      <c r="N454" s="4" t="s">
        <v>29</v>
      </c>
      <c r="O454" s="3">
        <v>132.06</v>
      </c>
      <c r="P454" s="5">
        <v>4.7619047620000003</v>
      </c>
      <c r="Q454" s="3">
        <v>6.6029999999999998</v>
      </c>
      <c r="R454" s="3">
        <v>7.6</v>
      </c>
    </row>
    <row r="455" spans="2:18" x14ac:dyDescent="0.25">
      <c r="B455" s="3" t="s">
        <v>488</v>
      </c>
      <c r="C455" s="3" t="s">
        <v>18</v>
      </c>
      <c r="D455" s="3" t="s">
        <v>19</v>
      </c>
      <c r="E455" s="3" t="s">
        <v>27</v>
      </c>
      <c r="F455" s="3" t="s">
        <v>21</v>
      </c>
      <c r="G455" s="3" t="s">
        <v>44</v>
      </c>
      <c r="H455" s="3">
        <v>63.61</v>
      </c>
      <c r="I455" s="3">
        <v>5</v>
      </c>
      <c r="J455" s="3">
        <v>15.9025</v>
      </c>
      <c r="K455" s="3">
        <v>333.95249999999999</v>
      </c>
      <c r="L455" s="3">
        <v>43540</v>
      </c>
      <c r="M455" s="3">
        <v>0.52986111111111112</v>
      </c>
      <c r="N455" s="4" t="s">
        <v>23</v>
      </c>
      <c r="O455" s="3">
        <v>318.05</v>
      </c>
      <c r="P455" s="5">
        <v>4.7619047620000003</v>
      </c>
      <c r="Q455" s="3">
        <v>15.9025</v>
      </c>
      <c r="R455" s="3">
        <v>4.8</v>
      </c>
    </row>
    <row r="456" spans="2:18" x14ac:dyDescent="0.25">
      <c r="B456" s="3" t="s">
        <v>489</v>
      </c>
      <c r="C456" s="3" t="s">
        <v>18</v>
      </c>
      <c r="D456" s="3" t="s">
        <v>19</v>
      </c>
      <c r="E456" s="3" t="s">
        <v>27</v>
      </c>
      <c r="F456" s="3" t="s">
        <v>31</v>
      </c>
      <c r="G456" s="3" t="s">
        <v>22</v>
      </c>
      <c r="H456" s="3">
        <v>25</v>
      </c>
      <c r="I456" s="3">
        <v>1</v>
      </c>
      <c r="J456" s="3">
        <v>1.25</v>
      </c>
      <c r="K456" s="3">
        <v>26.25</v>
      </c>
      <c r="L456" s="3">
        <v>43527</v>
      </c>
      <c r="M456" s="3">
        <v>0.63124999999999998</v>
      </c>
      <c r="N456" s="4" t="s">
        <v>23</v>
      </c>
      <c r="O456" s="3">
        <v>25</v>
      </c>
      <c r="P456" s="5">
        <v>4.7619047620000003</v>
      </c>
      <c r="Q456" s="3">
        <v>1.25</v>
      </c>
      <c r="R456" s="3">
        <v>5.5</v>
      </c>
    </row>
    <row r="457" spans="2:18" x14ac:dyDescent="0.25">
      <c r="B457" s="3" t="s">
        <v>490</v>
      </c>
      <c r="C457" s="3" t="s">
        <v>18</v>
      </c>
      <c r="D457" s="3" t="s">
        <v>19</v>
      </c>
      <c r="E457" s="3" t="s">
        <v>20</v>
      </c>
      <c r="F457" s="3" t="s">
        <v>31</v>
      </c>
      <c r="G457" s="3" t="s">
        <v>28</v>
      </c>
      <c r="H457" s="3">
        <v>20.77</v>
      </c>
      <c r="I457" s="3">
        <v>4</v>
      </c>
      <c r="J457" s="3">
        <v>4.1539999999999999</v>
      </c>
      <c r="K457" s="3">
        <v>87.233999999999995</v>
      </c>
      <c r="L457" s="3">
        <v>43496</v>
      </c>
      <c r="M457" s="3">
        <v>0.57430555555555551</v>
      </c>
      <c r="N457" s="4" t="s">
        <v>29</v>
      </c>
      <c r="O457" s="3">
        <v>83.08</v>
      </c>
      <c r="P457" s="5">
        <v>4.7619047620000003</v>
      </c>
      <c r="Q457" s="3">
        <v>4.1539999999999999</v>
      </c>
      <c r="R457" s="3">
        <v>4.7</v>
      </c>
    </row>
    <row r="458" spans="2:18" x14ac:dyDescent="0.25">
      <c r="B458" s="3" t="s">
        <v>491</v>
      </c>
      <c r="C458" s="3" t="s">
        <v>42</v>
      </c>
      <c r="D458" s="3" t="s">
        <v>43</v>
      </c>
      <c r="E458" s="3" t="s">
        <v>20</v>
      </c>
      <c r="F458" s="3" t="s">
        <v>21</v>
      </c>
      <c r="G458" s="3" t="s">
        <v>46</v>
      </c>
      <c r="H458" s="3">
        <v>29.56</v>
      </c>
      <c r="I458" s="3">
        <v>5</v>
      </c>
      <c r="J458" s="3">
        <v>7.39</v>
      </c>
      <c r="K458" s="3">
        <v>155.19</v>
      </c>
      <c r="L458" s="3">
        <v>43509</v>
      </c>
      <c r="M458" s="3">
        <v>0.70763888888888893</v>
      </c>
      <c r="N458" s="4" t="s">
        <v>29</v>
      </c>
      <c r="O458" s="3">
        <v>147.80000000000001</v>
      </c>
      <c r="P458" s="5">
        <v>4.7619047620000003</v>
      </c>
      <c r="Q458" s="3">
        <v>7.39</v>
      </c>
      <c r="R458" s="3">
        <v>6.9</v>
      </c>
    </row>
    <row r="459" spans="2:18" x14ac:dyDescent="0.25">
      <c r="B459" s="3" t="s">
        <v>492</v>
      </c>
      <c r="C459" s="3" t="s">
        <v>42</v>
      </c>
      <c r="D459" s="3" t="s">
        <v>43</v>
      </c>
      <c r="E459" s="3" t="s">
        <v>20</v>
      </c>
      <c r="F459" s="3" t="s">
        <v>21</v>
      </c>
      <c r="G459" s="3" t="s">
        <v>44</v>
      </c>
      <c r="H459" s="3">
        <v>77.400000000000006</v>
      </c>
      <c r="I459" s="3">
        <v>9</v>
      </c>
      <c r="J459" s="3">
        <v>34.83</v>
      </c>
      <c r="K459" s="3">
        <v>731.43</v>
      </c>
      <c r="L459" s="3">
        <v>43511</v>
      </c>
      <c r="M459" s="3">
        <v>0.59375</v>
      </c>
      <c r="N459" s="4" t="s">
        <v>33</v>
      </c>
      <c r="O459" s="3">
        <v>696.6</v>
      </c>
      <c r="P459" s="5">
        <v>4.7619047620000003</v>
      </c>
      <c r="Q459" s="3">
        <v>34.83</v>
      </c>
      <c r="R459" s="3">
        <v>4.5</v>
      </c>
    </row>
    <row r="460" spans="2:18" x14ac:dyDescent="0.25">
      <c r="B460" s="3" t="s">
        <v>493</v>
      </c>
      <c r="C460" s="3" t="s">
        <v>42</v>
      </c>
      <c r="D460" s="3" t="s">
        <v>43</v>
      </c>
      <c r="E460" s="3" t="s">
        <v>27</v>
      </c>
      <c r="F460" s="3" t="s">
        <v>31</v>
      </c>
      <c r="G460" s="3" t="s">
        <v>28</v>
      </c>
      <c r="H460" s="3">
        <v>79.39</v>
      </c>
      <c r="I460" s="3">
        <v>10</v>
      </c>
      <c r="J460" s="3">
        <v>39.695</v>
      </c>
      <c r="K460" s="3">
        <v>833.59500000000003</v>
      </c>
      <c r="L460" s="3">
        <v>43503</v>
      </c>
      <c r="M460" s="3">
        <v>0.85</v>
      </c>
      <c r="N460" s="4" t="s">
        <v>29</v>
      </c>
      <c r="O460" s="3">
        <v>793.9</v>
      </c>
      <c r="P460" s="5">
        <v>4.7619047620000003</v>
      </c>
      <c r="Q460" s="3">
        <v>39.695</v>
      </c>
      <c r="R460" s="3">
        <v>6.2</v>
      </c>
    </row>
    <row r="461" spans="2:18" x14ac:dyDescent="0.25">
      <c r="B461" s="3" t="s">
        <v>494</v>
      </c>
      <c r="C461" s="3" t="s">
        <v>25</v>
      </c>
      <c r="D461" s="3" t="s">
        <v>26</v>
      </c>
      <c r="E461" s="3" t="s">
        <v>20</v>
      </c>
      <c r="F461" s="3" t="s">
        <v>21</v>
      </c>
      <c r="G461" s="3" t="s">
        <v>28</v>
      </c>
      <c r="H461" s="3">
        <v>46.57</v>
      </c>
      <c r="I461" s="3">
        <v>10</v>
      </c>
      <c r="J461" s="3">
        <v>23.285</v>
      </c>
      <c r="K461" s="3">
        <v>488.98500000000001</v>
      </c>
      <c r="L461" s="3">
        <v>43492</v>
      </c>
      <c r="M461" s="3">
        <v>0.58194444444444449</v>
      </c>
      <c r="N461" s="4" t="s">
        <v>29</v>
      </c>
      <c r="O461" s="3">
        <v>465.7</v>
      </c>
      <c r="P461" s="5">
        <v>4.7619047620000003</v>
      </c>
      <c r="Q461" s="3">
        <v>23.285</v>
      </c>
      <c r="R461" s="3">
        <v>7.6</v>
      </c>
    </row>
    <row r="462" spans="2:18" x14ac:dyDescent="0.25">
      <c r="B462" s="3" t="s">
        <v>495</v>
      </c>
      <c r="C462" s="3" t="s">
        <v>25</v>
      </c>
      <c r="D462" s="3" t="s">
        <v>26</v>
      </c>
      <c r="E462" s="3" t="s">
        <v>27</v>
      </c>
      <c r="F462" s="3" t="s">
        <v>31</v>
      </c>
      <c r="G462" s="3" t="s">
        <v>44</v>
      </c>
      <c r="H462" s="3">
        <v>35.89</v>
      </c>
      <c r="I462" s="3">
        <v>1</v>
      </c>
      <c r="J462" s="3">
        <v>1.7945</v>
      </c>
      <c r="K462" s="3">
        <v>37.6845</v>
      </c>
      <c r="L462" s="3">
        <v>43519</v>
      </c>
      <c r="M462" s="3">
        <v>0.70277777777777772</v>
      </c>
      <c r="N462" s="4" t="s">
        <v>33</v>
      </c>
      <c r="O462" s="3">
        <v>35.89</v>
      </c>
      <c r="P462" s="5">
        <v>4.7619047620000003</v>
      </c>
      <c r="Q462" s="3">
        <v>1.7945</v>
      </c>
      <c r="R462" s="3">
        <v>7.9</v>
      </c>
    </row>
    <row r="463" spans="2:18" x14ac:dyDescent="0.25">
      <c r="B463" s="3" t="s">
        <v>496</v>
      </c>
      <c r="C463" s="3" t="s">
        <v>25</v>
      </c>
      <c r="D463" s="3" t="s">
        <v>26</v>
      </c>
      <c r="E463" s="3" t="s">
        <v>27</v>
      </c>
      <c r="F463" s="3" t="s">
        <v>31</v>
      </c>
      <c r="G463" s="3" t="s">
        <v>44</v>
      </c>
      <c r="H463" s="3">
        <v>40.520000000000003</v>
      </c>
      <c r="I463" s="3">
        <v>5</v>
      </c>
      <c r="J463" s="3">
        <v>10.130000000000001</v>
      </c>
      <c r="K463" s="3">
        <v>212.73</v>
      </c>
      <c r="L463" s="3">
        <v>43499</v>
      </c>
      <c r="M463" s="3">
        <v>0.6381944444444444</v>
      </c>
      <c r="N463" s="4" t="s">
        <v>29</v>
      </c>
      <c r="O463" s="3">
        <v>202.6</v>
      </c>
      <c r="P463" s="5">
        <v>4.7619047620000003</v>
      </c>
      <c r="Q463" s="3">
        <v>10.130000000000001</v>
      </c>
      <c r="R463" s="3">
        <v>4.5</v>
      </c>
    </row>
    <row r="464" spans="2:18" x14ac:dyDescent="0.25">
      <c r="B464" s="3" t="s">
        <v>497</v>
      </c>
      <c r="C464" s="3" t="s">
        <v>42</v>
      </c>
      <c r="D464" s="3" t="s">
        <v>43</v>
      </c>
      <c r="E464" s="3" t="s">
        <v>20</v>
      </c>
      <c r="F464" s="3" t="s">
        <v>21</v>
      </c>
      <c r="G464" s="3" t="s">
        <v>44</v>
      </c>
      <c r="H464" s="3">
        <v>73.05</v>
      </c>
      <c r="I464" s="3">
        <v>10</v>
      </c>
      <c r="J464" s="3">
        <v>36.524999999999999</v>
      </c>
      <c r="K464" s="3">
        <v>767.02499999999998</v>
      </c>
      <c r="L464" s="3">
        <v>43527</v>
      </c>
      <c r="M464" s="3">
        <v>0.51736111111111116</v>
      </c>
      <c r="N464" s="4" t="s">
        <v>33</v>
      </c>
      <c r="O464" s="3">
        <v>730.5</v>
      </c>
      <c r="P464" s="5">
        <v>4.7619047620000003</v>
      </c>
      <c r="Q464" s="3">
        <v>36.524999999999999</v>
      </c>
      <c r="R464" s="3">
        <v>8.6999999999999993</v>
      </c>
    </row>
    <row r="465" spans="2:18" x14ac:dyDescent="0.25">
      <c r="B465" s="3" t="s">
        <v>498</v>
      </c>
      <c r="C465" s="3" t="s">
        <v>25</v>
      </c>
      <c r="D465" s="3" t="s">
        <v>26</v>
      </c>
      <c r="E465" s="3" t="s">
        <v>27</v>
      </c>
      <c r="F465" s="3" t="s">
        <v>21</v>
      </c>
      <c r="G465" s="3" t="s">
        <v>36</v>
      </c>
      <c r="H465" s="3">
        <v>73.95</v>
      </c>
      <c r="I465" s="3">
        <v>4</v>
      </c>
      <c r="J465" s="3">
        <v>14.79</v>
      </c>
      <c r="K465" s="3">
        <v>310.58999999999997</v>
      </c>
      <c r="L465" s="3">
        <v>43499</v>
      </c>
      <c r="M465" s="3">
        <v>0.41805555555555557</v>
      </c>
      <c r="N465" s="4" t="s">
        <v>29</v>
      </c>
      <c r="O465" s="3">
        <v>295.8</v>
      </c>
      <c r="P465" s="5">
        <v>4.7619047620000003</v>
      </c>
      <c r="Q465" s="3">
        <v>14.79</v>
      </c>
      <c r="R465" s="3">
        <v>6.1</v>
      </c>
    </row>
    <row r="466" spans="2:18" x14ac:dyDescent="0.25">
      <c r="B466" s="3" t="s">
        <v>499</v>
      </c>
      <c r="C466" s="3" t="s">
        <v>25</v>
      </c>
      <c r="D466" s="3" t="s">
        <v>26</v>
      </c>
      <c r="E466" s="3" t="s">
        <v>20</v>
      </c>
      <c r="F466" s="3" t="s">
        <v>21</v>
      </c>
      <c r="G466" s="3" t="s">
        <v>44</v>
      </c>
      <c r="H466" s="3">
        <v>22.62</v>
      </c>
      <c r="I466" s="3">
        <v>1</v>
      </c>
      <c r="J466" s="3">
        <v>1.131</v>
      </c>
      <c r="K466" s="3">
        <v>23.751000000000001</v>
      </c>
      <c r="L466" s="3">
        <v>43541</v>
      </c>
      <c r="M466" s="3">
        <v>0.79027777777777775</v>
      </c>
      <c r="N466" s="4" t="s">
        <v>29</v>
      </c>
      <c r="O466" s="3">
        <v>22.62</v>
      </c>
      <c r="P466" s="5">
        <v>4.7619047620000003</v>
      </c>
      <c r="Q466" s="3">
        <v>1.131</v>
      </c>
      <c r="R466" s="3">
        <v>6.4</v>
      </c>
    </row>
    <row r="467" spans="2:18" x14ac:dyDescent="0.25">
      <c r="B467" s="3" t="s">
        <v>500</v>
      </c>
      <c r="C467" s="3" t="s">
        <v>18</v>
      </c>
      <c r="D467" s="3" t="s">
        <v>19</v>
      </c>
      <c r="E467" s="3" t="s">
        <v>20</v>
      </c>
      <c r="F467" s="3" t="s">
        <v>31</v>
      </c>
      <c r="G467" s="3" t="s">
        <v>44</v>
      </c>
      <c r="H467" s="3">
        <v>51.34</v>
      </c>
      <c r="I467" s="3">
        <v>5</v>
      </c>
      <c r="J467" s="3">
        <v>12.835000000000001</v>
      </c>
      <c r="K467" s="3">
        <v>269.53500000000003</v>
      </c>
      <c r="L467" s="3">
        <v>43552</v>
      </c>
      <c r="M467" s="3">
        <v>0.64652777777777781</v>
      </c>
      <c r="N467" s="4" t="s">
        <v>33</v>
      </c>
      <c r="O467" s="3">
        <v>256.7</v>
      </c>
      <c r="P467" s="5">
        <v>4.7619047620000003</v>
      </c>
      <c r="Q467" s="3">
        <v>12.835000000000001</v>
      </c>
      <c r="R467" s="3">
        <v>9.1</v>
      </c>
    </row>
    <row r="468" spans="2:18" x14ac:dyDescent="0.25">
      <c r="B468" s="3" t="s">
        <v>501</v>
      </c>
      <c r="C468" s="3" t="s">
        <v>25</v>
      </c>
      <c r="D468" s="3" t="s">
        <v>26</v>
      </c>
      <c r="E468" s="3" t="s">
        <v>20</v>
      </c>
      <c r="F468" s="3" t="s">
        <v>21</v>
      </c>
      <c r="G468" s="3" t="s">
        <v>36</v>
      </c>
      <c r="H468" s="3">
        <v>54.55</v>
      </c>
      <c r="I468" s="3">
        <v>10</v>
      </c>
      <c r="J468" s="3">
        <v>27.274999999999999</v>
      </c>
      <c r="K468" s="3">
        <v>572.77499999999998</v>
      </c>
      <c r="L468" s="3">
        <v>43526</v>
      </c>
      <c r="M468" s="3">
        <v>0.47361111111111109</v>
      </c>
      <c r="N468" s="4" t="s">
        <v>33</v>
      </c>
      <c r="O468" s="3">
        <v>545.5</v>
      </c>
      <c r="P468" s="5">
        <v>4.7619047620000003</v>
      </c>
      <c r="Q468" s="3">
        <v>27.274999999999999</v>
      </c>
      <c r="R468" s="3">
        <v>7.1</v>
      </c>
    </row>
    <row r="469" spans="2:18" x14ac:dyDescent="0.25">
      <c r="B469" s="3" t="s">
        <v>502</v>
      </c>
      <c r="C469" s="3" t="s">
        <v>25</v>
      </c>
      <c r="D469" s="3" t="s">
        <v>26</v>
      </c>
      <c r="E469" s="3" t="s">
        <v>20</v>
      </c>
      <c r="F469" s="3" t="s">
        <v>21</v>
      </c>
      <c r="G469" s="3" t="s">
        <v>22</v>
      </c>
      <c r="H469" s="3">
        <v>37.15</v>
      </c>
      <c r="I469" s="3">
        <v>7</v>
      </c>
      <c r="J469" s="3">
        <v>13.0025</v>
      </c>
      <c r="K469" s="3">
        <v>273.05250000000001</v>
      </c>
      <c r="L469" s="3">
        <v>43504</v>
      </c>
      <c r="M469" s="3">
        <v>0.55000000000000004</v>
      </c>
      <c r="N469" s="4" t="s">
        <v>33</v>
      </c>
      <c r="O469" s="3">
        <v>260.05</v>
      </c>
      <c r="P469" s="5">
        <v>4.7619047620000003</v>
      </c>
      <c r="Q469" s="3">
        <v>13.0025</v>
      </c>
      <c r="R469" s="3">
        <v>7.7</v>
      </c>
    </row>
    <row r="470" spans="2:18" x14ac:dyDescent="0.25">
      <c r="B470" s="3" t="s">
        <v>503</v>
      </c>
      <c r="C470" s="3" t="s">
        <v>42</v>
      </c>
      <c r="D470" s="3" t="s">
        <v>43</v>
      </c>
      <c r="E470" s="3" t="s">
        <v>27</v>
      </c>
      <c r="F470" s="3" t="s">
        <v>31</v>
      </c>
      <c r="G470" s="3" t="s">
        <v>36</v>
      </c>
      <c r="H470" s="3">
        <v>37.020000000000003</v>
      </c>
      <c r="I470" s="3">
        <v>6</v>
      </c>
      <c r="J470" s="3">
        <v>11.106</v>
      </c>
      <c r="K470" s="3">
        <v>233.226</v>
      </c>
      <c r="L470" s="3">
        <v>43546</v>
      </c>
      <c r="M470" s="3">
        <v>0.7729166666666667</v>
      </c>
      <c r="N470" s="4" t="s">
        <v>29</v>
      </c>
      <c r="O470" s="3">
        <v>222.12</v>
      </c>
      <c r="P470" s="5">
        <v>4.7619047620000003</v>
      </c>
      <c r="Q470" s="3">
        <v>11.106</v>
      </c>
      <c r="R470" s="3">
        <v>4.5</v>
      </c>
    </row>
    <row r="471" spans="2:18" x14ac:dyDescent="0.25">
      <c r="B471" s="3" t="s">
        <v>504</v>
      </c>
      <c r="C471" s="3" t="s">
        <v>25</v>
      </c>
      <c r="D471" s="3" t="s">
        <v>26</v>
      </c>
      <c r="E471" s="3" t="s">
        <v>27</v>
      </c>
      <c r="F471" s="3" t="s">
        <v>31</v>
      </c>
      <c r="G471" s="3" t="s">
        <v>44</v>
      </c>
      <c r="H471" s="3">
        <v>21.58</v>
      </c>
      <c r="I471" s="3">
        <v>1</v>
      </c>
      <c r="J471" s="3">
        <v>1.079</v>
      </c>
      <c r="K471" s="3">
        <v>22.658999999999999</v>
      </c>
      <c r="L471" s="3">
        <v>43505</v>
      </c>
      <c r="M471" s="3">
        <v>0.41805555555555557</v>
      </c>
      <c r="N471" s="4" t="s">
        <v>23</v>
      </c>
      <c r="O471" s="3">
        <v>21.58</v>
      </c>
      <c r="P471" s="5">
        <v>4.7619047620000003</v>
      </c>
      <c r="Q471" s="3">
        <v>1.079</v>
      </c>
      <c r="R471" s="3">
        <v>7.2</v>
      </c>
    </row>
    <row r="472" spans="2:18" x14ac:dyDescent="0.25">
      <c r="B472" s="3" t="s">
        <v>505</v>
      </c>
      <c r="C472" s="3" t="s">
        <v>25</v>
      </c>
      <c r="D472" s="3" t="s">
        <v>26</v>
      </c>
      <c r="E472" s="3" t="s">
        <v>20</v>
      </c>
      <c r="F472" s="3" t="s">
        <v>21</v>
      </c>
      <c r="G472" s="3" t="s">
        <v>28</v>
      </c>
      <c r="H472" s="3">
        <v>98.84</v>
      </c>
      <c r="I472" s="3">
        <v>1</v>
      </c>
      <c r="J472" s="3">
        <v>4.9420000000000002</v>
      </c>
      <c r="K472" s="3">
        <v>103.782</v>
      </c>
      <c r="L472" s="3">
        <v>43511</v>
      </c>
      <c r="M472" s="3">
        <v>0.47291666666666665</v>
      </c>
      <c r="N472" s="4" t="s">
        <v>29</v>
      </c>
      <c r="O472" s="3">
        <v>98.84</v>
      </c>
      <c r="P472" s="5">
        <v>4.7619047620000003</v>
      </c>
      <c r="Q472" s="3">
        <v>4.9420000000000002</v>
      </c>
      <c r="R472" s="3">
        <v>8.4</v>
      </c>
    </row>
    <row r="473" spans="2:18" x14ac:dyDescent="0.25">
      <c r="B473" s="3" t="s">
        <v>506</v>
      </c>
      <c r="C473" s="3" t="s">
        <v>25</v>
      </c>
      <c r="D473" s="3" t="s">
        <v>26</v>
      </c>
      <c r="E473" s="3" t="s">
        <v>20</v>
      </c>
      <c r="F473" s="3" t="s">
        <v>21</v>
      </c>
      <c r="G473" s="3" t="s">
        <v>32</v>
      </c>
      <c r="H473" s="3">
        <v>83.77</v>
      </c>
      <c r="I473" s="3">
        <v>6</v>
      </c>
      <c r="J473" s="3">
        <v>25.131</v>
      </c>
      <c r="K473" s="3">
        <v>527.75099999999998</v>
      </c>
      <c r="L473" s="3">
        <v>43488</v>
      </c>
      <c r="M473" s="3">
        <v>0.50694444444444442</v>
      </c>
      <c r="N473" s="4" t="s">
        <v>23</v>
      </c>
      <c r="O473" s="3">
        <v>502.62</v>
      </c>
      <c r="P473" s="5">
        <v>4.7619047620000003</v>
      </c>
      <c r="Q473" s="3">
        <v>25.131</v>
      </c>
      <c r="R473" s="3">
        <v>5.4</v>
      </c>
    </row>
    <row r="474" spans="2:18" x14ac:dyDescent="0.25">
      <c r="B474" s="3" t="s">
        <v>507</v>
      </c>
      <c r="C474" s="3" t="s">
        <v>18</v>
      </c>
      <c r="D474" s="3" t="s">
        <v>19</v>
      </c>
      <c r="E474" s="3" t="s">
        <v>20</v>
      </c>
      <c r="F474" s="3" t="s">
        <v>21</v>
      </c>
      <c r="G474" s="3" t="s">
        <v>36</v>
      </c>
      <c r="H474" s="3">
        <v>40.049999999999997</v>
      </c>
      <c r="I474" s="3">
        <v>4</v>
      </c>
      <c r="J474" s="3">
        <v>8.01</v>
      </c>
      <c r="K474" s="3">
        <v>168.21</v>
      </c>
      <c r="L474" s="3">
        <v>43490</v>
      </c>
      <c r="M474" s="3">
        <v>0.4861111111111111</v>
      </c>
      <c r="N474" s="4" t="s">
        <v>29</v>
      </c>
      <c r="O474" s="3">
        <v>160.19999999999999</v>
      </c>
      <c r="P474" s="5">
        <v>4.7619047620000003</v>
      </c>
      <c r="Q474" s="3">
        <v>8.01</v>
      </c>
      <c r="R474" s="3">
        <v>9.6999999999999993</v>
      </c>
    </row>
    <row r="475" spans="2:18" x14ac:dyDescent="0.25">
      <c r="B475" s="3" t="s">
        <v>508</v>
      </c>
      <c r="C475" s="3" t="s">
        <v>18</v>
      </c>
      <c r="D475" s="3" t="s">
        <v>19</v>
      </c>
      <c r="E475" s="3" t="s">
        <v>20</v>
      </c>
      <c r="F475" s="3" t="s">
        <v>31</v>
      </c>
      <c r="G475" s="3" t="s">
        <v>46</v>
      </c>
      <c r="H475" s="3">
        <v>43.13</v>
      </c>
      <c r="I475" s="3">
        <v>10</v>
      </c>
      <c r="J475" s="3">
        <v>21.565000000000001</v>
      </c>
      <c r="K475" s="3">
        <v>452.86500000000001</v>
      </c>
      <c r="L475" s="3">
        <v>43498</v>
      </c>
      <c r="M475" s="3">
        <v>0.77152777777777781</v>
      </c>
      <c r="N475" s="4" t="s">
        <v>33</v>
      </c>
      <c r="O475" s="3">
        <v>431.3</v>
      </c>
      <c r="P475" s="5">
        <v>4.7619047620000003</v>
      </c>
      <c r="Q475" s="3">
        <v>21.565000000000001</v>
      </c>
      <c r="R475" s="3">
        <v>5.5</v>
      </c>
    </row>
    <row r="476" spans="2:18" x14ac:dyDescent="0.25">
      <c r="B476" s="3" t="s">
        <v>509</v>
      </c>
      <c r="C476" s="3" t="s">
        <v>42</v>
      </c>
      <c r="D476" s="3" t="s">
        <v>43</v>
      </c>
      <c r="E476" s="3" t="s">
        <v>20</v>
      </c>
      <c r="F476" s="3" t="s">
        <v>31</v>
      </c>
      <c r="G476" s="3" t="s">
        <v>22</v>
      </c>
      <c r="H476" s="3">
        <v>72.569999999999993</v>
      </c>
      <c r="I476" s="3">
        <v>8</v>
      </c>
      <c r="J476" s="3">
        <v>29.027999999999999</v>
      </c>
      <c r="K476" s="3">
        <v>609.58799999999997</v>
      </c>
      <c r="L476" s="3">
        <v>43554</v>
      </c>
      <c r="M476" s="3">
        <v>0.74861111111111112</v>
      </c>
      <c r="N476" s="4" t="s">
        <v>29</v>
      </c>
      <c r="O476" s="3">
        <v>580.55999999999995</v>
      </c>
      <c r="P476" s="5">
        <v>4.7619047620000003</v>
      </c>
      <c r="Q476" s="3">
        <v>29.027999999999999</v>
      </c>
      <c r="R476" s="3">
        <v>4.5999999999999996</v>
      </c>
    </row>
    <row r="477" spans="2:18" x14ac:dyDescent="0.25">
      <c r="B477" s="3" t="s">
        <v>510</v>
      </c>
      <c r="C477" s="3" t="s">
        <v>18</v>
      </c>
      <c r="D477" s="3" t="s">
        <v>19</v>
      </c>
      <c r="E477" s="3" t="s">
        <v>20</v>
      </c>
      <c r="F477" s="3" t="s">
        <v>21</v>
      </c>
      <c r="G477" s="3" t="s">
        <v>28</v>
      </c>
      <c r="H477" s="3">
        <v>64.44</v>
      </c>
      <c r="I477" s="3">
        <v>5</v>
      </c>
      <c r="J477" s="3">
        <v>16.11</v>
      </c>
      <c r="K477" s="3">
        <v>338.31</v>
      </c>
      <c r="L477" s="3">
        <v>43554</v>
      </c>
      <c r="M477" s="3">
        <v>0.71111111111111114</v>
      </c>
      <c r="N477" s="4" t="s">
        <v>29</v>
      </c>
      <c r="O477" s="3">
        <v>322.2</v>
      </c>
      <c r="P477" s="5">
        <v>4.7619047620000003</v>
      </c>
      <c r="Q477" s="3">
        <v>16.11</v>
      </c>
      <c r="R477" s="3">
        <v>6.6</v>
      </c>
    </row>
    <row r="478" spans="2:18" x14ac:dyDescent="0.25">
      <c r="B478" s="3" t="s">
        <v>511</v>
      </c>
      <c r="C478" s="3" t="s">
        <v>18</v>
      </c>
      <c r="D478" s="3" t="s">
        <v>19</v>
      </c>
      <c r="E478" s="3" t="s">
        <v>27</v>
      </c>
      <c r="F478" s="3" t="s">
        <v>31</v>
      </c>
      <c r="G478" s="3" t="s">
        <v>22</v>
      </c>
      <c r="H478" s="3">
        <v>65.180000000000007</v>
      </c>
      <c r="I478" s="3">
        <v>3</v>
      </c>
      <c r="J478" s="3">
        <v>9.7769999999999992</v>
      </c>
      <c r="K478" s="3">
        <v>205.31700000000001</v>
      </c>
      <c r="L478" s="3">
        <v>43521</v>
      </c>
      <c r="M478" s="3">
        <v>0.85763888888888884</v>
      </c>
      <c r="N478" s="4" t="s">
        <v>33</v>
      </c>
      <c r="O478" s="3">
        <v>195.54</v>
      </c>
      <c r="P478" s="5">
        <v>4.7619047620000003</v>
      </c>
      <c r="Q478" s="3">
        <v>9.7769999999999992</v>
      </c>
      <c r="R478" s="3">
        <v>6.3</v>
      </c>
    </row>
    <row r="479" spans="2:18" x14ac:dyDescent="0.25">
      <c r="B479" s="3" t="s">
        <v>512</v>
      </c>
      <c r="C479" s="3" t="s">
        <v>18</v>
      </c>
      <c r="D479" s="3" t="s">
        <v>19</v>
      </c>
      <c r="E479" s="3" t="s">
        <v>27</v>
      </c>
      <c r="F479" s="3" t="s">
        <v>21</v>
      </c>
      <c r="G479" s="3" t="s">
        <v>36</v>
      </c>
      <c r="H479" s="3">
        <v>33.26</v>
      </c>
      <c r="I479" s="3">
        <v>5</v>
      </c>
      <c r="J479" s="3">
        <v>8.3149999999999995</v>
      </c>
      <c r="K479" s="3">
        <v>174.61500000000001</v>
      </c>
      <c r="L479" s="3">
        <v>43542</v>
      </c>
      <c r="M479" s="3">
        <v>0.67361111111111116</v>
      </c>
      <c r="N479" s="4" t="s">
        <v>33</v>
      </c>
      <c r="O479" s="3">
        <v>166.3</v>
      </c>
      <c r="P479" s="5">
        <v>4.7619047620000003</v>
      </c>
      <c r="Q479" s="3">
        <v>8.3149999999999995</v>
      </c>
      <c r="R479" s="3">
        <v>4.2</v>
      </c>
    </row>
    <row r="480" spans="2:18" x14ac:dyDescent="0.25">
      <c r="B480" s="3" t="s">
        <v>513</v>
      </c>
      <c r="C480" s="3" t="s">
        <v>25</v>
      </c>
      <c r="D480" s="3" t="s">
        <v>26</v>
      </c>
      <c r="E480" s="3" t="s">
        <v>27</v>
      </c>
      <c r="F480" s="3" t="s">
        <v>31</v>
      </c>
      <c r="G480" s="3" t="s">
        <v>28</v>
      </c>
      <c r="H480" s="3">
        <v>84.07</v>
      </c>
      <c r="I480" s="3">
        <v>4</v>
      </c>
      <c r="J480" s="3">
        <v>16.814</v>
      </c>
      <c r="K480" s="3">
        <v>353.09399999999999</v>
      </c>
      <c r="L480" s="3">
        <v>43531</v>
      </c>
      <c r="M480" s="3">
        <v>0.70416666666666672</v>
      </c>
      <c r="N480" s="4" t="s">
        <v>23</v>
      </c>
      <c r="O480" s="3">
        <v>336.28</v>
      </c>
      <c r="P480" s="5">
        <v>4.7619047620000003</v>
      </c>
      <c r="Q480" s="3">
        <v>16.814</v>
      </c>
      <c r="R480" s="3">
        <v>4.4000000000000004</v>
      </c>
    </row>
    <row r="481" spans="2:18" x14ac:dyDescent="0.25">
      <c r="B481" s="3" t="s">
        <v>514</v>
      </c>
      <c r="C481" s="3" t="s">
        <v>42</v>
      </c>
      <c r="D481" s="3" t="s">
        <v>43</v>
      </c>
      <c r="E481" s="3" t="s">
        <v>27</v>
      </c>
      <c r="F481" s="3" t="s">
        <v>31</v>
      </c>
      <c r="G481" s="3" t="s">
        <v>36</v>
      </c>
      <c r="H481" s="3">
        <v>34.369999999999997</v>
      </c>
      <c r="I481" s="3">
        <v>10</v>
      </c>
      <c r="J481" s="3">
        <v>17.184999999999999</v>
      </c>
      <c r="K481" s="3">
        <v>360.88499999999999</v>
      </c>
      <c r="L481" s="3">
        <v>43540</v>
      </c>
      <c r="M481" s="3">
        <v>0.42430555555555555</v>
      </c>
      <c r="N481" s="4" t="s">
        <v>23</v>
      </c>
      <c r="O481" s="3">
        <v>343.7</v>
      </c>
      <c r="P481" s="5">
        <v>4.7619047620000003</v>
      </c>
      <c r="Q481" s="3">
        <v>17.184999999999999</v>
      </c>
      <c r="R481" s="3">
        <v>6.7</v>
      </c>
    </row>
    <row r="482" spans="2:18" x14ac:dyDescent="0.25">
      <c r="B482" s="3" t="s">
        <v>515</v>
      </c>
      <c r="C482" s="3" t="s">
        <v>18</v>
      </c>
      <c r="D482" s="3" t="s">
        <v>19</v>
      </c>
      <c r="E482" s="3" t="s">
        <v>27</v>
      </c>
      <c r="F482" s="3" t="s">
        <v>31</v>
      </c>
      <c r="G482" s="3" t="s">
        <v>28</v>
      </c>
      <c r="H482" s="3">
        <v>38.6</v>
      </c>
      <c r="I482" s="3">
        <v>1</v>
      </c>
      <c r="J482" s="3">
        <v>1.93</v>
      </c>
      <c r="K482" s="3">
        <v>40.53</v>
      </c>
      <c r="L482" s="3">
        <v>43494</v>
      </c>
      <c r="M482" s="3">
        <v>0.47638888888888886</v>
      </c>
      <c r="N482" s="4" t="s">
        <v>23</v>
      </c>
      <c r="O482" s="3">
        <v>38.6</v>
      </c>
      <c r="P482" s="5">
        <v>4.7619047620000003</v>
      </c>
      <c r="Q482" s="3">
        <v>1.93</v>
      </c>
      <c r="R482" s="3">
        <v>6.7</v>
      </c>
    </row>
    <row r="483" spans="2:18" x14ac:dyDescent="0.25">
      <c r="B483" s="3" t="s">
        <v>516</v>
      </c>
      <c r="C483" s="3" t="s">
        <v>25</v>
      </c>
      <c r="D483" s="3" t="s">
        <v>26</v>
      </c>
      <c r="E483" s="3" t="s">
        <v>27</v>
      </c>
      <c r="F483" s="3" t="s">
        <v>31</v>
      </c>
      <c r="G483" s="3" t="s">
        <v>44</v>
      </c>
      <c r="H483" s="3">
        <v>65.97</v>
      </c>
      <c r="I483" s="3">
        <v>8</v>
      </c>
      <c r="J483" s="3">
        <v>26.388000000000002</v>
      </c>
      <c r="K483" s="3">
        <v>554.14800000000002</v>
      </c>
      <c r="L483" s="3">
        <v>43498</v>
      </c>
      <c r="M483" s="3">
        <v>0.85347222222222219</v>
      </c>
      <c r="N483" s="4" t="s">
        <v>29</v>
      </c>
      <c r="O483" s="3">
        <v>527.76</v>
      </c>
      <c r="P483" s="5">
        <v>4.7619047620000003</v>
      </c>
      <c r="Q483" s="3">
        <v>26.388000000000002</v>
      </c>
      <c r="R483" s="3">
        <v>8.4</v>
      </c>
    </row>
    <row r="484" spans="2:18" x14ac:dyDescent="0.25">
      <c r="B484" s="3" t="s">
        <v>517</v>
      </c>
      <c r="C484" s="3" t="s">
        <v>25</v>
      </c>
      <c r="D484" s="3" t="s">
        <v>26</v>
      </c>
      <c r="E484" s="3" t="s">
        <v>27</v>
      </c>
      <c r="F484" s="3" t="s">
        <v>21</v>
      </c>
      <c r="G484" s="3" t="s">
        <v>28</v>
      </c>
      <c r="H484" s="3">
        <v>32.799999999999997</v>
      </c>
      <c r="I484" s="3">
        <v>10</v>
      </c>
      <c r="J484" s="3">
        <v>16.399999999999999</v>
      </c>
      <c r="K484" s="3">
        <v>344.4</v>
      </c>
      <c r="L484" s="3">
        <v>43511</v>
      </c>
      <c r="M484" s="3">
        <v>0.5083333333333333</v>
      </c>
      <c r="N484" s="4" t="s">
        <v>29</v>
      </c>
      <c r="O484" s="3">
        <v>328</v>
      </c>
      <c r="P484" s="5">
        <v>4.7619047620000003</v>
      </c>
      <c r="Q484" s="3">
        <v>16.399999999999999</v>
      </c>
      <c r="R484" s="3">
        <v>6.2</v>
      </c>
    </row>
    <row r="485" spans="2:18" x14ac:dyDescent="0.25">
      <c r="B485" s="3" t="s">
        <v>518</v>
      </c>
      <c r="C485" s="3" t="s">
        <v>18</v>
      </c>
      <c r="D485" s="3" t="s">
        <v>19</v>
      </c>
      <c r="E485" s="3" t="s">
        <v>27</v>
      </c>
      <c r="F485" s="3" t="s">
        <v>31</v>
      </c>
      <c r="G485" s="3" t="s">
        <v>36</v>
      </c>
      <c r="H485" s="3">
        <v>37.14</v>
      </c>
      <c r="I485" s="3">
        <v>5</v>
      </c>
      <c r="J485" s="3">
        <v>9.2850000000000001</v>
      </c>
      <c r="K485" s="3">
        <v>194.98500000000001</v>
      </c>
      <c r="L485" s="3">
        <v>43473</v>
      </c>
      <c r="M485" s="3">
        <v>0.54513888888888884</v>
      </c>
      <c r="N485" s="4" t="s">
        <v>23</v>
      </c>
      <c r="O485" s="3">
        <v>185.7</v>
      </c>
      <c r="P485" s="5">
        <v>4.7619047620000003</v>
      </c>
      <c r="Q485" s="3">
        <v>9.2850000000000001</v>
      </c>
      <c r="R485" s="3">
        <v>5</v>
      </c>
    </row>
    <row r="486" spans="2:18" x14ac:dyDescent="0.25">
      <c r="B486" s="3" t="s">
        <v>519</v>
      </c>
      <c r="C486" s="3" t="s">
        <v>42</v>
      </c>
      <c r="D486" s="3" t="s">
        <v>43</v>
      </c>
      <c r="E486" s="3" t="s">
        <v>20</v>
      </c>
      <c r="F486" s="3" t="s">
        <v>31</v>
      </c>
      <c r="G486" s="3" t="s">
        <v>32</v>
      </c>
      <c r="H486" s="3">
        <v>60.38</v>
      </c>
      <c r="I486" s="3">
        <v>10</v>
      </c>
      <c r="J486" s="3">
        <v>30.19</v>
      </c>
      <c r="K486" s="3">
        <v>633.99</v>
      </c>
      <c r="L486" s="3">
        <v>43508</v>
      </c>
      <c r="M486" s="3">
        <v>0.67986111111111114</v>
      </c>
      <c r="N486" s="4" t="s">
        <v>29</v>
      </c>
      <c r="O486" s="3">
        <v>603.79999999999995</v>
      </c>
      <c r="P486" s="5">
        <v>4.7619047620000003</v>
      </c>
      <c r="Q486" s="3">
        <v>30.19</v>
      </c>
      <c r="R486" s="3">
        <v>6</v>
      </c>
    </row>
    <row r="487" spans="2:18" x14ac:dyDescent="0.25">
      <c r="B487" s="3" t="s">
        <v>520</v>
      </c>
      <c r="C487" s="3" t="s">
        <v>25</v>
      </c>
      <c r="D487" s="3" t="s">
        <v>26</v>
      </c>
      <c r="E487" s="3" t="s">
        <v>20</v>
      </c>
      <c r="F487" s="3" t="s">
        <v>21</v>
      </c>
      <c r="G487" s="3" t="s">
        <v>36</v>
      </c>
      <c r="H487" s="3">
        <v>36.979999999999997</v>
      </c>
      <c r="I487" s="3">
        <v>10</v>
      </c>
      <c r="J487" s="3">
        <v>18.489999999999998</v>
      </c>
      <c r="K487" s="3">
        <v>388.29</v>
      </c>
      <c r="L487" s="3">
        <v>43466</v>
      </c>
      <c r="M487" s="3">
        <v>0.82499999999999996</v>
      </c>
      <c r="N487" s="4" t="s">
        <v>33</v>
      </c>
      <c r="O487" s="3">
        <v>369.8</v>
      </c>
      <c r="P487" s="5">
        <v>4.7619047620000003</v>
      </c>
      <c r="Q487" s="3">
        <v>18.489999999999998</v>
      </c>
      <c r="R487" s="3">
        <v>7</v>
      </c>
    </row>
    <row r="488" spans="2:18" x14ac:dyDescent="0.25">
      <c r="B488" s="3" t="s">
        <v>521</v>
      </c>
      <c r="C488" s="3" t="s">
        <v>42</v>
      </c>
      <c r="D488" s="3" t="s">
        <v>43</v>
      </c>
      <c r="E488" s="3" t="s">
        <v>20</v>
      </c>
      <c r="F488" s="3" t="s">
        <v>21</v>
      </c>
      <c r="G488" s="3" t="s">
        <v>36</v>
      </c>
      <c r="H488" s="3">
        <v>49.49</v>
      </c>
      <c r="I488" s="3">
        <v>4</v>
      </c>
      <c r="J488" s="3">
        <v>9.8979999999999997</v>
      </c>
      <c r="K488" s="3">
        <v>207.858</v>
      </c>
      <c r="L488" s="3">
        <v>43545</v>
      </c>
      <c r="M488" s="3">
        <v>0.64236111111111116</v>
      </c>
      <c r="N488" s="4" t="s">
        <v>23</v>
      </c>
      <c r="O488" s="3">
        <v>197.96</v>
      </c>
      <c r="P488" s="5">
        <v>4.7619047620000003</v>
      </c>
      <c r="Q488" s="3">
        <v>9.8979999999999997</v>
      </c>
      <c r="R488" s="3">
        <v>6.6</v>
      </c>
    </row>
    <row r="489" spans="2:18" x14ac:dyDescent="0.25">
      <c r="B489" s="3" t="s">
        <v>522</v>
      </c>
      <c r="C489" s="3" t="s">
        <v>42</v>
      </c>
      <c r="D489" s="3" t="s">
        <v>43</v>
      </c>
      <c r="E489" s="3" t="s">
        <v>27</v>
      </c>
      <c r="F489" s="3" t="s">
        <v>21</v>
      </c>
      <c r="G489" s="3" t="s">
        <v>46</v>
      </c>
      <c r="H489" s="3">
        <v>41.09</v>
      </c>
      <c r="I489" s="3">
        <v>10</v>
      </c>
      <c r="J489" s="3">
        <v>20.545000000000002</v>
      </c>
      <c r="K489" s="3">
        <v>431.44499999999999</v>
      </c>
      <c r="L489" s="3">
        <v>43524</v>
      </c>
      <c r="M489" s="3">
        <v>0.61250000000000004</v>
      </c>
      <c r="N489" s="4" t="s">
        <v>29</v>
      </c>
      <c r="O489" s="3">
        <v>410.9</v>
      </c>
      <c r="P489" s="5">
        <v>4.7619047620000003</v>
      </c>
      <c r="Q489" s="3">
        <v>20.545000000000002</v>
      </c>
      <c r="R489" s="3">
        <v>7.3</v>
      </c>
    </row>
    <row r="490" spans="2:18" x14ac:dyDescent="0.25">
      <c r="B490" s="3" t="s">
        <v>523</v>
      </c>
      <c r="C490" s="3" t="s">
        <v>18</v>
      </c>
      <c r="D490" s="3" t="s">
        <v>19</v>
      </c>
      <c r="E490" s="3" t="s">
        <v>27</v>
      </c>
      <c r="F490" s="3" t="s">
        <v>31</v>
      </c>
      <c r="G490" s="3" t="s">
        <v>46</v>
      </c>
      <c r="H490" s="3">
        <v>37.15</v>
      </c>
      <c r="I490" s="3">
        <v>4</v>
      </c>
      <c r="J490" s="3">
        <v>7.43</v>
      </c>
      <c r="K490" s="3">
        <v>156.03</v>
      </c>
      <c r="L490" s="3">
        <v>43547</v>
      </c>
      <c r="M490" s="3">
        <v>0.79097222222222219</v>
      </c>
      <c r="N490" s="4" t="s">
        <v>23</v>
      </c>
      <c r="O490" s="3">
        <v>148.6</v>
      </c>
      <c r="P490" s="5">
        <v>4.7619047620000003</v>
      </c>
      <c r="Q490" s="3">
        <v>7.43</v>
      </c>
      <c r="R490" s="3">
        <v>8.3000000000000007</v>
      </c>
    </row>
    <row r="491" spans="2:18" x14ac:dyDescent="0.25">
      <c r="B491" s="3" t="s">
        <v>524</v>
      </c>
      <c r="C491" s="3" t="s">
        <v>25</v>
      </c>
      <c r="D491" s="3" t="s">
        <v>26</v>
      </c>
      <c r="E491" s="3" t="s">
        <v>27</v>
      </c>
      <c r="F491" s="3" t="s">
        <v>31</v>
      </c>
      <c r="G491" s="3" t="s">
        <v>32</v>
      </c>
      <c r="H491" s="3">
        <v>22.96</v>
      </c>
      <c r="I491" s="3">
        <v>1</v>
      </c>
      <c r="J491" s="3">
        <v>1.1479999999999999</v>
      </c>
      <c r="K491" s="3">
        <v>24.108000000000001</v>
      </c>
      <c r="L491" s="3">
        <v>43495</v>
      </c>
      <c r="M491" s="3">
        <v>0.86597222222222225</v>
      </c>
      <c r="N491" s="4" t="s">
        <v>29</v>
      </c>
      <c r="O491" s="3">
        <v>22.96</v>
      </c>
      <c r="P491" s="5">
        <v>4.7619047620000003</v>
      </c>
      <c r="Q491" s="3">
        <v>1.1479999999999999</v>
      </c>
      <c r="R491" s="3">
        <v>4.3</v>
      </c>
    </row>
    <row r="492" spans="2:18" x14ac:dyDescent="0.25">
      <c r="B492" s="3" t="s">
        <v>525</v>
      </c>
      <c r="C492" s="3" t="s">
        <v>42</v>
      </c>
      <c r="D492" s="3" t="s">
        <v>43</v>
      </c>
      <c r="E492" s="3" t="s">
        <v>20</v>
      </c>
      <c r="F492" s="3" t="s">
        <v>21</v>
      </c>
      <c r="G492" s="3" t="s">
        <v>32</v>
      </c>
      <c r="H492" s="3">
        <v>77.680000000000007</v>
      </c>
      <c r="I492" s="3">
        <v>9</v>
      </c>
      <c r="J492" s="3">
        <v>34.956000000000003</v>
      </c>
      <c r="K492" s="3">
        <v>734.07600000000002</v>
      </c>
      <c r="L492" s="3">
        <v>43500</v>
      </c>
      <c r="M492" s="3">
        <v>0.55625000000000002</v>
      </c>
      <c r="N492" s="4" t="s">
        <v>23</v>
      </c>
      <c r="O492" s="3">
        <v>699.12</v>
      </c>
      <c r="P492" s="5">
        <v>4.7619047620000003</v>
      </c>
      <c r="Q492" s="3">
        <v>34.956000000000003</v>
      </c>
      <c r="R492" s="3">
        <v>9.8000000000000007</v>
      </c>
    </row>
    <row r="493" spans="2:18" x14ac:dyDescent="0.25">
      <c r="B493" s="3" t="s">
        <v>526</v>
      </c>
      <c r="C493" s="3" t="s">
        <v>42</v>
      </c>
      <c r="D493" s="3" t="s">
        <v>43</v>
      </c>
      <c r="E493" s="3" t="s">
        <v>27</v>
      </c>
      <c r="F493" s="3" t="s">
        <v>21</v>
      </c>
      <c r="G493" s="3" t="s">
        <v>46</v>
      </c>
      <c r="H493" s="3">
        <v>34.700000000000003</v>
      </c>
      <c r="I493" s="3">
        <v>2</v>
      </c>
      <c r="J493" s="3">
        <v>3.47</v>
      </c>
      <c r="K493" s="3">
        <v>72.87</v>
      </c>
      <c r="L493" s="3">
        <v>43537</v>
      </c>
      <c r="M493" s="3">
        <v>0.82499999999999996</v>
      </c>
      <c r="N493" s="4" t="s">
        <v>23</v>
      </c>
      <c r="O493" s="3">
        <v>69.400000000000006</v>
      </c>
      <c r="P493" s="5">
        <v>4.7619047620000003</v>
      </c>
      <c r="Q493" s="3">
        <v>3.47</v>
      </c>
      <c r="R493" s="3">
        <v>8.1999999999999993</v>
      </c>
    </row>
    <row r="494" spans="2:18" x14ac:dyDescent="0.25">
      <c r="B494" s="3" t="s">
        <v>527</v>
      </c>
      <c r="C494" s="3" t="s">
        <v>18</v>
      </c>
      <c r="D494" s="3" t="s">
        <v>19</v>
      </c>
      <c r="E494" s="3" t="s">
        <v>20</v>
      </c>
      <c r="F494" s="3" t="s">
        <v>21</v>
      </c>
      <c r="G494" s="3" t="s">
        <v>46</v>
      </c>
      <c r="H494" s="3">
        <v>19.66</v>
      </c>
      <c r="I494" s="3">
        <v>10</v>
      </c>
      <c r="J494" s="3">
        <v>9.83</v>
      </c>
      <c r="K494" s="3">
        <v>206.43</v>
      </c>
      <c r="L494" s="3">
        <v>43539</v>
      </c>
      <c r="M494" s="3">
        <v>0.76388888888888884</v>
      </c>
      <c r="N494" s="4" t="s">
        <v>33</v>
      </c>
      <c r="O494" s="3">
        <v>196.6</v>
      </c>
      <c r="P494" s="5">
        <v>4.7619047620000003</v>
      </c>
      <c r="Q494" s="3">
        <v>9.83</v>
      </c>
      <c r="R494" s="3">
        <v>7.2</v>
      </c>
    </row>
    <row r="495" spans="2:18" x14ac:dyDescent="0.25">
      <c r="B495" s="3" t="s">
        <v>528</v>
      </c>
      <c r="C495" s="3" t="s">
        <v>42</v>
      </c>
      <c r="D495" s="3" t="s">
        <v>43</v>
      </c>
      <c r="E495" s="3" t="s">
        <v>20</v>
      </c>
      <c r="F495" s="3" t="s">
        <v>21</v>
      </c>
      <c r="G495" s="3" t="s">
        <v>22</v>
      </c>
      <c r="H495" s="3">
        <v>25.32</v>
      </c>
      <c r="I495" s="3">
        <v>8</v>
      </c>
      <c r="J495" s="3">
        <v>10.128</v>
      </c>
      <c r="K495" s="3">
        <v>212.68799999999999</v>
      </c>
      <c r="L495" s="3">
        <v>43529</v>
      </c>
      <c r="M495" s="3">
        <v>0.85</v>
      </c>
      <c r="N495" s="4" t="s">
        <v>23</v>
      </c>
      <c r="O495" s="3">
        <v>202.56</v>
      </c>
      <c r="P495" s="5">
        <v>4.7619047620000003</v>
      </c>
      <c r="Q495" s="3">
        <v>10.128</v>
      </c>
      <c r="R495" s="3">
        <v>8.6999999999999993</v>
      </c>
    </row>
    <row r="496" spans="2:18" x14ac:dyDescent="0.25">
      <c r="B496" s="3" t="s">
        <v>529</v>
      </c>
      <c r="C496" s="3" t="s">
        <v>25</v>
      </c>
      <c r="D496" s="3" t="s">
        <v>26</v>
      </c>
      <c r="E496" s="3" t="s">
        <v>20</v>
      </c>
      <c r="F496" s="3" t="s">
        <v>21</v>
      </c>
      <c r="G496" s="3" t="s">
        <v>32</v>
      </c>
      <c r="H496" s="3">
        <v>12.12</v>
      </c>
      <c r="I496" s="3">
        <v>10</v>
      </c>
      <c r="J496" s="3">
        <v>6.06</v>
      </c>
      <c r="K496" s="3">
        <v>127.26</v>
      </c>
      <c r="L496" s="3">
        <v>43529</v>
      </c>
      <c r="M496" s="3">
        <v>0.57222222222222219</v>
      </c>
      <c r="N496" s="4" t="s">
        <v>33</v>
      </c>
      <c r="O496" s="3">
        <v>121.2</v>
      </c>
      <c r="P496" s="5">
        <v>4.7619047620000003</v>
      </c>
      <c r="Q496" s="3">
        <v>6.06</v>
      </c>
      <c r="R496" s="3">
        <v>8.4</v>
      </c>
    </row>
    <row r="497" spans="2:18" x14ac:dyDescent="0.25">
      <c r="B497" s="3" t="s">
        <v>530</v>
      </c>
      <c r="C497" s="3" t="s">
        <v>42</v>
      </c>
      <c r="D497" s="3" t="s">
        <v>43</v>
      </c>
      <c r="E497" s="3" t="s">
        <v>27</v>
      </c>
      <c r="F497" s="3" t="s">
        <v>31</v>
      </c>
      <c r="G497" s="3" t="s">
        <v>46</v>
      </c>
      <c r="H497" s="3">
        <v>99.89</v>
      </c>
      <c r="I497" s="3">
        <v>2</v>
      </c>
      <c r="J497" s="3">
        <v>9.9890000000000008</v>
      </c>
      <c r="K497" s="3">
        <v>209.76900000000001</v>
      </c>
      <c r="L497" s="3">
        <v>43522</v>
      </c>
      <c r="M497" s="3">
        <v>0.49166666666666664</v>
      </c>
      <c r="N497" s="4" t="s">
        <v>23</v>
      </c>
      <c r="O497" s="3">
        <v>199.78</v>
      </c>
      <c r="P497" s="5">
        <v>4.7619047620000003</v>
      </c>
      <c r="Q497" s="3">
        <v>9.9890000000000008</v>
      </c>
      <c r="R497" s="3">
        <v>7.1</v>
      </c>
    </row>
    <row r="498" spans="2:18" x14ac:dyDescent="0.25">
      <c r="B498" s="3" t="s">
        <v>531</v>
      </c>
      <c r="C498" s="3" t="s">
        <v>42</v>
      </c>
      <c r="D498" s="3" t="s">
        <v>43</v>
      </c>
      <c r="E498" s="3" t="s">
        <v>27</v>
      </c>
      <c r="F498" s="3" t="s">
        <v>31</v>
      </c>
      <c r="G498" s="3" t="s">
        <v>36</v>
      </c>
      <c r="H498" s="3">
        <v>75.92</v>
      </c>
      <c r="I498" s="3">
        <v>8</v>
      </c>
      <c r="J498" s="3">
        <v>30.367999999999999</v>
      </c>
      <c r="K498" s="3">
        <v>637.72799999999995</v>
      </c>
      <c r="L498" s="3">
        <v>43544</v>
      </c>
      <c r="M498" s="3">
        <v>0.59305555555555556</v>
      </c>
      <c r="N498" s="4" t="s">
        <v>29</v>
      </c>
      <c r="O498" s="3">
        <v>607.36</v>
      </c>
      <c r="P498" s="5">
        <v>4.7619047620000003</v>
      </c>
      <c r="Q498" s="3">
        <v>30.367999999999999</v>
      </c>
      <c r="R498" s="3">
        <v>5.5</v>
      </c>
    </row>
    <row r="499" spans="2:18" x14ac:dyDescent="0.25">
      <c r="B499" s="3" t="s">
        <v>532</v>
      </c>
      <c r="C499" s="3" t="s">
        <v>25</v>
      </c>
      <c r="D499" s="3" t="s">
        <v>26</v>
      </c>
      <c r="E499" s="3" t="s">
        <v>27</v>
      </c>
      <c r="F499" s="3" t="s">
        <v>21</v>
      </c>
      <c r="G499" s="3" t="s">
        <v>28</v>
      </c>
      <c r="H499" s="3">
        <v>63.22</v>
      </c>
      <c r="I499" s="3">
        <v>2</v>
      </c>
      <c r="J499" s="3">
        <v>6.3220000000000001</v>
      </c>
      <c r="K499" s="3">
        <v>132.762</v>
      </c>
      <c r="L499" s="3">
        <v>43466</v>
      </c>
      <c r="M499" s="3">
        <v>0.66041666666666665</v>
      </c>
      <c r="N499" s="4" t="s">
        <v>29</v>
      </c>
      <c r="O499" s="3">
        <v>126.44</v>
      </c>
      <c r="P499" s="5">
        <v>4.7619047620000003</v>
      </c>
      <c r="Q499" s="3">
        <v>6.3220000000000001</v>
      </c>
      <c r="R499" s="3">
        <v>8.5</v>
      </c>
    </row>
    <row r="500" spans="2:18" x14ac:dyDescent="0.25">
      <c r="B500" s="3" t="s">
        <v>533</v>
      </c>
      <c r="C500" s="3" t="s">
        <v>25</v>
      </c>
      <c r="D500" s="3" t="s">
        <v>26</v>
      </c>
      <c r="E500" s="3" t="s">
        <v>27</v>
      </c>
      <c r="F500" s="3" t="s">
        <v>21</v>
      </c>
      <c r="G500" s="3" t="s">
        <v>44</v>
      </c>
      <c r="H500" s="3">
        <v>90.24</v>
      </c>
      <c r="I500" s="3">
        <v>6</v>
      </c>
      <c r="J500" s="3">
        <v>27.071999999999999</v>
      </c>
      <c r="K500" s="3">
        <v>568.51199999999994</v>
      </c>
      <c r="L500" s="3">
        <v>43492</v>
      </c>
      <c r="M500" s="3">
        <v>0.47013888888888888</v>
      </c>
      <c r="N500" s="4" t="s">
        <v>29</v>
      </c>
      <c r="O500" s="3">
        <v>541.44000000000005</v>
      </c>
      <c r="P500" s="5">
        <v>4.7619047620000003</v>
      </c>
      <c r="Q500" s="3">
        <v>27.071999999999999</v>
      </c>
      <c r="R500" s="3">
        <v>6.2</v>
      </c>
    </row>
    <row r="501" spans="2:18" x14ac:dyDescent="0.25">
      <c r="B501" s="3" t="s">
        <v>534</v>
      </c>
      <c r="C501" s="3" t="s">
        <v>42</v>
      </c>
      <c r="D501" s="3" t="s">
        <v>43</v>
      </c>
      <c r="E501" s="3" t="s">
        <v>20</v>
      </c>
      <c r="F501" s="3" t="s">
        <v>21</v>
      </c>
      <c r="G501" s="3" t="s">
        <v>36</v>
      </c>
      <c r="H501" s="3">
        <v>98.13</v>
      </c>
      <c r="I501" s="3">
        <v>1</v>
      </c>
      <c r="J501" s="3">
        <v>4.9065000000000003</v>
      </c>
      <c r="K501" s="3">
        <v>103.0365</v>
      </c>
      <c r="L501" s="3">
        <v>43486</v>
      </c>
      <c r="M501" s="3">
        <v>0.73333333333333328</v>
      </c>
      <c r="N501" s="4" t="s">
        <v>29</v>
      </c>
      <c r="O501" s="3">
        <v>98.13</v>
      </c>
      <c r="P501" s="5">
        <v>4.7619047620000003</v>
      </c>
      <c r="Q501" s="3">
        <v>4.9065000000000003</v>
      </c>
      <c r="R501" s="3">
        <v>8.9</v>
      </c>
    </row>
    <row r="502" spans="2:18" x14ac:dyDescent="0.25">
      <c r="B502" s="3" t="s">
        <v>535</v>
      </c>
      <c r="C502" s="3" t="s">
        <v>18</v>
      </c>
      <c r="D502" s="3" t="s">
        <v>19</v>
      </c>
      <c r="E502" s="3" t="s">
        <v>20</v>
      </c>
      <c r="F502" s="3" t="s">
        <v>21</v>
      </c>
      <c r="G502" s="3" t="s">
        <v>36</v>
      </c>
      <c r="H502" s="3">
        <v>51.52</v>
      </c>
      <c r="I502" s="3">
        <v>8</v>
      </c>
      <c r="J502" s="3">
        <v>20.608000000000001</v>
      </c>
      <c r="K502" s="3">
        <v>432.76799999999997</v>
      </c>
      <c r="L502" s="3">
        <v>43498</v>
      </c>
      <c r="M502" s="3">
        <v>0.65763888888888888</v>
      </c>
      <c r="N502" s="4" t="s">
        <v>29</v>
      </c>
      <c r="O502" s="3">
        <v>412.16</v>
      </c>
      <c r="P502" s="5">
        <v>4.7619047620000003</v>
      </c>
      <c r="Q502" s="3">
        <v>20.608000000000001</v>
      </c>
      <c r="R502" s="3">
        <v>9.6</v>
      </c>
    </row>
    <row r="503" spans="2:18" x14ac:dyDescent="0.25">
      <c r="B503" s="3" t="s">
        <v>536</v>
      </c>
      <c r="C503" s="3" t="s">
        <v>42</v>
      </c>
      <c r="D503" s="3" t="s">
        <v>43</v>
      </c>
      <c r="E503" s="3" t="s">
        <v>20</v>
      </c>
      <c r="F503" s="3" t="s">
        <v>31</v>
      </c>
      <c r="G503" s="3" t="s">
        <v>36</v>
      </c>
      <c r="H503" s="3">
        <v>73.97</v>
      </c>
      <c r="I503" s="3">
        <v>1</v>
      </c>
      <c r="J503" s="3">
        <v>3.6985000000000001</v>
      </c>
      <c r="K503" s="3">
        <v>77.668499999999995</v>
      </c>
      <c r="L503" s="3">
        <v>43499</v>
      </c>
      <c r="M503" s="3">
        <v>0.66180555555555554</v>
      </c>
      <c r="N503" s="4" t="s">
        <v>33</v>
      </c>
      <c r="O503" s="3">
        <v>73.97</v>
      </c>
      <c r="P503" s="5">
        <v>4.7619047620000003</v>
      </c>
      <c r="Q503" s="3">
        <v>3.6985000000000001</v>
      </c>
      <c r="R503" s="3">
        <v>5.4</v>
      </c>
    </row>
    <row r="504" spans="2:18" x14ac:dyDescent="0.25">
      <c r="B504" s="3" t="s">
        <v>537</v>
      </c>
      <c r="C504" s="3" t="s">
        <v>25</v>
      </c>
      <c r="D504" s="3" t="s">
        <v>26</v>
      </c>
      <c r="E504" s="3" t="s">
        <v>20</v>
      </c>
      <c r="F504" s="3" t="s">
        <v>21</v>
      </c>
      <c r="G504" s="3" t="s">
        <v>46</v>
      </c>
      <c r="H504" s="3">
        <v>31.9</v>
      </c>
      <c r="I504" s="3">
        <v>1</v>
      </c>
      <c r="J504" s="3">
        <v>1.595</v>
      </c>
      <c r="K504" s="3">
        <v>33.494999999999997</v>
      </c>
      <c r="L504" s="3">
        <v>43470</v>
      </c>
      <c r="M504" s="3">
        <v>0.52777777777777779</v>
      </c>
      <c r="N504" s="4" t="s">
        <v>23</v>
      </c>
      <c r="O504" s="3">
        <v>31.9</v>
      </c>
      <c r="P504" s="5">
        <v>4.7619047620000003</v>
      </c>
      <c r="Q504" s="3">
        <v>1.595</v>
      </c>
      <c r="R504" s="3">
        <v>9.1</v>
      </c>
    </row>
    <row r="505" spans="2:18" x14ac:dyDescent="0.25">
      <c r="B505" s="3" t="s">
        <v>538</v>
      </c>
      <c r="C505" s="3" t="s">
        <v>25</v>
      </c>
      <c r="D505" s="3" t="s">
        <v>26</v>
      </c>
      <c r="E505" s="3" t="s">
        <v>27</v>
      </c>
      <c r="F505" s="3" t="s">
        <v>31</v>
      </c>
      <c r="G505" s="3" t="s">
        <v>32</v>
      </c>
      <c r="H505" s="3">
        <v>69.400000000000006</v>
      </c>
      <c r="I505" s="3">
        <v>2</v>
      </c>
      <c r="J505" s="3">
        <v>6.94</v>
      </c>
      <c r="K505" s="3">
        <v>145.74</v>
      </c>
      <c r="L505" s="3">
        <v>43492</v>
      </c>
      <c r="M505" s="3">
        <v>0.82499999999999996</v>
      </c>
      <c r="N505" s="4" t="s">
        <v>23</v>
      </c>
      <c r="O505" s="3">
        <v>138.80000000000001</v>
      </c>
      <c r="P505" s="5">
        <v>4.7619047620000003</v>
      </c>
      <c r="Q505" s="3">
        <v>6.94</v>
      </c>
      <c r="R505" s="3">
        <v>9</v>
      </c>
    </row>
    <row r="506" spans="2:18" x14ac:dyDescent="0.25">
      <c r="B506" s="3" t="s">
        <v>539</v>
      </c>
      <c r="C506" s="3" t="s">
        <v>42</v>
      </c>
      <c r="D506" s="3" t="s">
        <v>43</v>
      </c>
      <c r="E506" s="3" t="s">
        <v>27</v>
      </c>
      <c r="F506" s="3" t="s">
        <v>21</v>
      </c>
      <c r="G506" s="3" t="s">
        <v>36</v>
      </c>
      <c r="H506" s="3">
        <v>93.31</v>
      </c>
      <c r="I506" s="3">
        <v>2</v>
      </c>
      <c r="J506" s="3">
        <v>9.3309999999999995</v>
      </c>
      <c r="K506" s="3">
        <v>195.95099999999999</v>
      </c>
      <c r="L506" s="3">
        <v>43549</v>
      </c>
      <c r="M506" s="3">
        <v>0.74513888888888891</v>
      </c>
      <c r="N506" s="4" t="s">
        <v>29</v>
      </c>
      <c r="O506" s="3">
        <v>186.62</v>
      </c>
      <c r="P506" s="5">
        <v>4.7619047620000003</v>
      </c>
      <c r="Q506" s="3">
        <v>9.3309999999999995</v>
      </c>
      <c r="R506" s="3">
        <v>6.3</v>
      </c>
    </row>
    <row r="507" spans="2:18" x14ac:dyDescent="0.25">
      <c r="B507" s="3" t="s">
        <v>540</v>
      </c>
      <c r="C507" s="3" t="s">
        <v>42</v>
      </c>
      <c r="D507" s="3" t="s">
        <v>43</v>
      </c>
      <c r="E507" s="3" t="s">
        <v>27</v>
      </c>
      <c r="F507" s="3" t="s">
        <v>31</v>
      </c>
      <c r="G507" s="3" t="s">
        <v>36</v>
      </c>
      <c r="H507" s="3">
        <v>88.45</v>
      </c>
      <c r="I507" s="3">
        <v>1</v>
      </c>
      <c r="J507" s="3">
        <v>4.4225000000000003</v>
      </c>
      <c r="K507" s="3">
        <v>92.872500000000002</v>
      </c>
      <c r="L507" s="3">
        <v>43521</v>
      </c>
      <c r="M507" s="3">
        <v>0.69166666666666665</v>
      </c>
      <c r="N507" s="4" t="s">
        <v>33</v>
      </c>
      <c r="O507" s="3">
        <v>88.45</v>
      </c>
      <c r="P507" s="5">
        <v>4.7619047620000003</v>
      </c>
      <c r="Q507" s="3">
        <v>4.4225000000000003</v>
      </c>
      <c r="R507" s="3">
        <v>9.5</v>
      </c>
    </row>
    <row r="508" spans="2:18" x14ac:dyDescent="0.25">
      <c r="B508" s="3" t="s">
        <v>541</v>
      </c>
      <c r="C508" s="3" t="s">
        <v>18</v>
      </c>
      <c r="D508" s="3" t="s">
        <v>19</v>
      </c>
      <c r="E508" s="3" t="s">
        <v>20</v>
      </c>
      <c r="F508" s="3" t="s">
        <v>31</v>
      </c>
      <c r="G508" s="3" t="s">
        <v>28</v>
      </c>
      <c r="H508" s="3">
        <v>24.18</v>
      </c>
      <c r="I508" s="3">
        <v>8</v>
      </c>
      <c r="J508" s="3">
        <v>9.6720000000000006</v>
      </c>
      <c r="K508" s="3">
        <v>203.11199999999999</v>
      </c>
      <c r="L508" s="3">
        <v>43493</v>
      </c>
      <c r="M508" s="3">
        <v>0.87083333333333335</v>
      </c>
      <c r="N508" s="4" t="s">
        <v>23</v>
      </c>
      <c r="O508" s="3">
        <v>193.44</v>
      </c>
      <c r="P508" s="5">
        <v>4.7619047620000003</v>
      </c>
      <c r="Q508" s="3">
        <v>9.6720000000000006</v>
      </c>
      <c r="R508" s="3">
        <v>9.8000000000000007</v>
      </c>
    </row>
    <row r="509" spans="2:18" x14ac:dyDescent="0.25">
      <c r="B509" s="3" t="s">
        <v>542</v>
      </c>
      <c r="C509" s="3" t="s">
        <v>42</v>
      </c>
      <c r="D509" s="3" t="s">
        <v>43</v>
      </c>
      <c r="E509" s="3" t="s">
        <v>20</v>
      </c>
      <c r="F509" s="3" t="s">
        <v>21</v>
      </c>
      <c r="G509" s="3" t="s">
        <v>36</v>
      </c>
      <c r="H509" s="3">
        <v>48.5</v>
      </c>
      <c r="I509" s="3">
        <v>3</v>
      </c>
      <c r="J509" s="3">
        <v>7.2750000000000004</v>
      </c>
      <c r="K509" s="3">
        <v>152.77500000000001</v>
      </c>
      <c r="L509" s="3">
        <v>43473</v>
      </c>
      <c r="M509" s="3">
        <v>0.53472222222222221</v>
      </c>
      <c r="N509" s="4" t="s">
        <v>29</v>
      </c>
      <c r="O509" s="3">
        <v>145.5</v>
      </c>
      <c r="P509" s="5">
        <v>4.7619047620000003</v>
      </c>
      <c r="Q509" s="3">
        <v>7.2750000000000004</v>
      </c>
      <c r="R509" s="3">
        <v>6.7</v>
      </c>
    </row>
    <row r="510" spans="2:18" x14ac:dyDescent="0.25">
      <c r="B510" s="3" t="s">
        <v>543</v>
      </c>
      <c r="C510" s="3" t="s">
        <v>42</v>
      </c>
      <c r="D510" s="3" t="s">
        <v>43</v>
      </c>
      <c r="E510" s="3" t="s">
        <v>27</v>
      </c>
      <c r="F510" s="3" t="s">
        <v>21</v>
      </c>
      <c r="G510" s="3" t="s">
        <v>44</v>
      </c>
      <c r="H510" s="3">
        <v>84.05</v>
      </c>
      <c r="I510" s="3">
        <v>6</v>
      </c>
      <c r="J510" s="3">
        <v>25.215</v>
      </c>
      <c r="K510" s="3">
        <v>529.51499999999999</v>
      </c>
      <c r="L510" s="3">
        <v>43494</v>
      </c>
      <c r="M510" s="3">
        <v>0.45</v>
      </c>
      <c r="N510" s="4" t="s">
        <v>33</v>
      </c>
      <c r="O510" s="3">
        <v>504.3</v>
      </c>
      <c r="P510" s="5">
        <v>4.7619047620000003</v>
      </c>
      <c r="Q510" s="3">
        <v>25.215</v>
      </c>
      <c r="R510" s="3">
        <v>7.7</v>
      </c>
    </row>
    <row r="511" spans="2:18" x14ac:dyDescent="0.25">
      <c r="B511" s="3" t="s">
        <v>544</v>
      </c>
      <c r="C511" s="3" t="s">
        <v>42</v>
      </c>
      <c r="D511" s="3" t="s">
        <v>43</v>
      </c>
      <c r="E511" s="3" t="s">
        <v>20</v>
      </c>
      <c r="F511" s="3" t="s">
        <v>31</v>
      </c>
      <c r="G511" s="3" t="s">
        <v>22</v>
      </c>
      <c r="H511" s="3">
        <v>61.29</v>
      </c>
      <c r="I511" s="3">
        <v>5</v>
      </c>
      <c r="J511" s="3">
        <v>15.3225</v>
      </c>
      <c r="K511" s="3">
        <v>321.77249999999998</v>
      </c>
      <c r="L511" s="3">
        <v>43553</v>
      </c>
      <c r="M511" s="3">
        <v>0.60277777777777775</v>
      </c>
      <c r="N511" s="4" t="s">
        <v>29</v>
      </c>
      <c r="O511" s="3">
        <v>306.45</v>
      </c>
      <c r="P511" s="5">
        <v>4.7619047620000003</v>
      </c>
      <c r="Q511" s="3">
        <v>15.3225</v>
      </c>
      <c r="R511" s="3">
        <v>7</v>
      </c>
    </row>
    <row r="512" spans="2:18" x14ac:dyDescent="0.25">
      <c r="B512" s="3" t="s">
        <v>545</v>
      </c>
      <c r="C512" s="3" t="s">
        <v>25</v>
      </c>
      <c r="D512" s="3" t="s">
        <v>26</v>
      </c>
      <c r="E512" s="3" t="s">
        <v>20</v>
      </c>
      <c r="F512" s="3" t="s">
        <v>21</v>
      </c>
      <c r="G512" s="3" t="s">
        <v>32</v>
      </c>
      <c r="H512" s="3">
        <v>15.95</v>
      </c>
      <c r="I512" s="3">
        <v>6</v>
      </c>
      <c r="J512" s="3">
        <v>4.7850000000000001</v>
      </c>
      <c r="K512" s="3">
        <v>100.485</v>
      </c>
      <c r="L512" s="3">
        <v>43505</v>
      </c>
      <c r="M512" s="3">
        <v>0.71875</v>
      </c>
      <c r="N512" s="4" t="s">
        <v>33</v>
      </c>
      <c r="O512" s="3">
        <v>95.7</v>
      </c>
      <c r="P512" s="5">
        <v>4.7619047620000003</v>
      </c>
      <c r="Q512" s="3">
        <v>4.7850000000000001</v>
      </c>
      <c r="R512" s="3">
        <v>5.0999999999999996</v>
      </c>
    </row>
    <row r="513" spans="2:18" x14ac:dyDescent="0.25">
      <c r="B513" s="3" t="s">
        <v>546</v>
      </c>
      <c r="C513" s="3" t="s">
        <v>42</v>
      </c>
      <c r="D513" s="3" t="s">
        <v>43</v>
      </c>
      <c r="E513" s="3" t="s">
        <v>20</v>
      </c>
      <c r="F513" s="3" t="s">
        <v>21</v>
      </c>
      <c r="G513" s="3" t="s">
        <v>36</v>
      </c>
      <c r="H513" s="3">
        <v>90.74</v>
      </c>
      <c r="I513" s="3">
        <v>7</v>
      </c>
      <c r="J513" s="3">
        <v>31.759</v>
      </c>
      <c r="K513" s="3">
        <v>666.93899999999996</v>
      </c>
      <c r="L513" s="3">
        <v>43481</v>
      </c>
      <c r="M513" s="3">
        <v>0.75208333333333333</v>
      </c>
      <c r="N513" s="4" t="s">
        <v>33</v>
      </c>
      <c r="O513" s="3">
        <v>635.17999999999995</v>
      </c>
      <c r="P513" s="5">
        <v>4.7619047620000003</v>
      </c>
      <c r="Q513" s="3">
        <v>31.759</v>
      </c>
      <c r="R513" s="3">
        <v>6.2</v>
      </c>
    </row>
    <row r="514" spans="2:18" x14ac:dyDescent="0.25">
      <c r="B514" s="3" t="s">
        <v>547</v>
      </c>
      <c r="C514" s="3" t="s">
        <v>18</v>
      </c>
      <c r="D514" s="3" t="s">
        <v>19</v>
      </c>
      <c r="E514" s="3" t="s">
        <v>27</v>
      </c>
      <c r="F514" s="3" t="s">
        <v>21</v>
      </c>
      <c r="G514" s="3" t="s">
        <v>32</v>
      </c>
      <c r="H514" s="3">
        <v>42.91</v>
      </c>
      <c r="I514" s="3">
        <v>5</v>
      </c>
      <c r="J514" s="3">
        <v>10.727499999999999</v>
      </c>
      <c r="K514" s="3">
        <v>225.2775</v>
      </c>
      <c r="L514" s="3">
        <v>43470</v>
      </c>
      <c r="M514" s="3">
        <v>0.72847222222222219</v>
      </c>
      <c r="N514" s="4" t="s">
        <v>23</v>
      </c>
      <c r="O514" s="3">
        <v>214.55</v>
      </c>
      <c r="P514" s="5">
        <v>4.7619047620000003</v>
      </c>
      <c r="Q514" s="3">
        <v>10.727499999999999</v>
      </c>
      <c r="R514" s="3">
        <v>6.1</v>
      </c>
    </row>
    <row r="515" spans="2:18" x14ac:dyDescent="0.25">
      <c r="B515" s="3" t="s">
        <v>548</v>
      </c>
      <c r="C515" s="3" t="s">
        <v>18</v>
      </c>
      <c r="D515" s="3" t="s">
        <v>19</v>
      </c>
      <c r="E515" s="3" t="s">
        <v>27</v>
      </c>
      <c r="F515" s="3" t="s">
        <v>21</v>
      </c>
      <c r="G515" s="3" t="s">
        <v>46</v>
      </c>
      <c r="H515" s="3">
        <v>54.28</v>
      </c>
      <c r="I515" s="3">
        <v>7</v>
      </c>
      <c r="J515" s="3">
        <v>18.998000000000001</v>
      </c>
      <c r="K515" s="3">
        <v>398.95800000000003</v>
      </c>
      <c r="L515" s="3">
        <v>43492</v>
      </c>
      <c r="M515" s="3">
        <v>0.75347222222222221</v>
      </c>
      <c r="N515" s="4" t="s">
        <v>23</v>
      </c>
      <c r="O515" s="3">
        <v>379.96</v>
      </c>
      <c r="P515" s="5">
        <v>4.7619047620000003</v>
      </c>
      <c r="Q515" s="3">
        <v>18.998000000000001</v>
      </c>
      <c r="R515" s="3">
        <v>9.3000000000000007</v>
      </c>
    </row>
    <row r="516" spans="2:18" x14ac:dyDescent="0.25">
      <c r="B516" s="3" t="s">
        <v>549</v>
      </c>
      <c r="C516" s="3" t="s">
        <v>18</v>
      </c>
      <c r="D516" s="3" t="s">
        <v>19</v>
      </c>
      <c r="E516" s="3" t="s">
        <v>27</v>
      </c>
      <c r="F516" s="3" t="s">
        <v>31</v>
      </c>
      <c r="G516" s="3" t="s">
        <v>28</v>
      </c>
      <c r="H516" s="3">
        <v>99.55</v>
      </c>
      <c r="I516" s="3">
        <v>7</v>
      </c>
      <c r="J516" s="3">
        <v>34.842500000000001</v>
      </c>
      <c r="K516" s="3">
        <v>731.6925</v>
      </c>
      <c r="L516" s="3">
        <v>43538</v>
      </c>
      <c r="M516" s="3">
        <v>0.50486111111111109</v>
      </c>
      <c r="N516" s="4" t="s">
        <v>29</v>
      </c>
      <c r="O516" s="3">
        <v>696.85</v>
      </c>
      <c r="P516" s="5">
        <v>4.7619047620000003</v>
      </c>
      <c r="Q516" s="3">
        <v>34.842500000000001</v>
      </c>
      <c r="R516" s="3">
        <v>7.6</v>
      </c>
    </row>
    <row r="517" spans="2:18" x14ac:dyDescent="0.25">
      <c r="B517" s="3" t="s">
        <v>550</v>
      </c>
      <c r="C517" s="3" t="s">
        <v>25</v>
      </c>
      <c r="D517" s="3" t="s">
        <v>26</v>
      </c>
      <c r="E517" s="3" t="s">
        <v>20</v>
      </c>
      <c r="F517" s="3" t="s">
        <v>31</v>
      </c>
      <c r="G517" s="3" t="s">
        <v>36</v>
      </c>
      <c r="H517" s="3">
        <v>58.39</v>
      </c>
      <c r="I517" s="3">
        <v>7</v>
      </c>
      <c r="J517" s="3">
        <v>20.436499999999999</v>
      </c>
      <c r="K517" s="3">
        <v>429.16649999999998</v>
      </c>
      <c r="L517" s="3">
        <v>43519</v>
      </c>
      <c r="M517" s="3">
        <v>0.8256944444444444</v>
      </c>
      <c r="N517" s="4" t="s">
        <v>33</v>
      </c>
      <c r="O517" s="3">
        <v>408.73</v>
      </c>
      <c r="P517" s="5">
        <v>4.7619047620000003</v>
      </c>
      <c r="Q517" s="3">
        <v>20.436499999999999</v>
      </c>
      <c r="R517" s="3">
        <v>8.1999999999999993</v>
      </c>
    </row>
    <row r="518" spans="2:18" x14ac:dyDescent="0.25">
      <c r="B518" s="3" t="s">
        <v>551</v>
      </c>
      <c r="C518" s="3" t="s">
        <v>25</v>
      </c>
      <c r="D518" s="3" t="s">
        <v>26</v>
      </c>
      <c r="E518" s="3" t="s">
        <v>20</v>
      </c>
      <c r="F518" s="3" t="s">
        <v>21</v>
      </c>
      <c r="G518" s="3" t="s">
        <v>46</v>
      </c>
      <c r="H518" s="3">
        <v>51.47</v>
      </c>
      <c r="I518" s="3">
        <v>1</v>
      </c>
      <c r="J518" s="3">
        <v>2.5735000000000001</v>
      </c>
      <c r="K518" s="3">
        <v>54.043500000000002</v>
      </c>
      <c r="L518" s="3">
        <v>43542</v>
      </c>
      <c r="M518" s="3">
        <v>0.66111111111111109</v>
      </c>
      <c r="N518" s="4" t="s">
        <v>23</v>
      </c>
      <c r="O518" s="3">
        <v>51.47</v>
      </c>
      <c r="P518" s="5">
        <v>4.7619047620000003</v>
      </c>
      <c r="Q518" s="3">
        <v>2.5735000000000001</v>
      </c>
      <c r="R518" s="3">
        <v>8.5</v>
      </c>
    </row>
    <row r="519" spans="2:18" x14ac:dyDescent="0.25">
      <c r="B519" s="3" t="s">
        <v>552</v>
      </c>
      <c r="C519" s="3" t="s">
        <v>42</v>
      </c>
      <c r="D519" s="3" t="s">
        <v>43</v>
      </c>
      <c r="E519" s="3" t="s">
        <v>20</v>
      </c>
      <c r="F519" s="3" t="s">
        <v>31</v>
      </c>
      <c r="G519" s="3" t="s">
        <v>22</v>
      </c>
      <c r="H519" s="3">
        <v>54.86</v>
      </c>
      <c r="I519" s="3">
        <v>5</v>
      </c>
      <c r="J519" s="3">
        <v>13.715</v>
      </c>
      <c r="K519" s="3">
        <v>288.01499999999999</v>
      </c>
      <c r="L519" s="3">
        <v>43553</v>
      </c>
      <c r="M519" s="3">
        <v>0.7</v>
      </c>
      <c r="N519" s="4" t="s">
        <v>23</v>
      </c>
      <c r="O519" s="3">
        <v>274.3</v>
      </c>
      <c r="P519" s="5">
        <v>4.7619047620000003</v>
      </c>
      <c r="Q519" s="3">
        <v>13.715</v>
      </c>
      <c r="R519" s="3">
        <v>9.8000000000000007</v>
      </c>
    </row>
    <row r="520" spans="2:18" x14ac:dyDescent="0.25">
      <c r="B520" s="3" t="s">
        <v>553</v>
      </c>
      <c r="C520" s="3" t="s">
        <v>25</v>
      </c>
      <c r="D520" s="3" t="s">
        <v>26</v>
      </c>
      <c r="E520" s="3" t="s">
        <v>20</v>
      </c>
      <c r="F520" s="3" t="s">
        <v>31</v>
      </c>
      <c r="G520" s="3" t="s">
        <v>32</v>
      </c>
      <c r="H520" s="3">
        <v>39.39</v>
      </c>
      <c r="I520" s="3">
        <v>5</v>
      </c>
      <c r="J520" s="3">
        <v>9.8475000000000001</v>
      </c>
      <c r="K520" s="3">
        <v>206.79750000000001</v>
      </c>
      <c r="L520" s="3">
        <v>43487</v>
      </c>
      <c r="M520" s="3">
        <v>0.86527777777777781</v>
      </c>
      <c r="N520" s="4" t="s">
        <v>33</v>
      </c>
      <c r="O520" s="3">
        <v>196.95</v>
      </c>
      <c r="P520" s="5">
        <v>4.7619047620000003</v>
      </c>
      <c r="Q520" s="3">
        <v>9.8475000000000001</v>
      </c>
      <c r="R520" s="3">
        <v>8.6999999999999993</v>
      </c>
    </row>
    <row r="521" spans="2:18" x14ac:dyDescent="0.25">
      <c r="B521" s="3" t="s">
        <v>554</v>
      </c>
      <c r="C521" s="3" t="s">
        <v>18</v>
      </c>
      <c r="D521" s="3" t="s">
        <v>19</v>
      </c>
      <c r="E521" s="3" t="s">
        <v>27</v>
      </c>
      <c r="F521" s="3" t="s">
        <v>31</v>
      </c>
      <c r="G521" s="3" t="s">
        <v>32</v>
      </c>
      <c r="H521" s="3">
        <v>34.729999999999997</v>
      </c>
      <c r="I521" s="3">
        <v>2</v>
      </c>
      <c r="J521" s="3">
        <v>3.4729999999999999</v>
      </c>
      <c r="K521" s="3">
        <v>72.933000000000007</v>
      </c>
      <c r="L521" s="3">
        <v>43525</v>
      </c>
      <c r="M521" s="3">
        <v>0.75972222222222219</v>
      </c>
      <c r="N521" s="4" t="s">
        <v>23</v>
      </c>
      <c r="O521" s="3">
        <v>69.459999999999994</v>
      </c>
      <c r="P521" s="5">
        <v>4.7619047620000003</v>
      </c>
      <c r="Q521" s="3">
        <v>3.4729999999999999</v>
      </c>
      <c r="R521" s="3">
        <v>9.6999999999999993</v>
      </c>
    </row>
    <row r="522" spans="2:18" x14ac:dyDescent="0.25">
      <c r="B522" s="3" t="s">
        <v>555</v>
      </c>
      <c r="C522" s="3" t="s">
        <v>25</v>
      </c>
      <c r="D522" s="3" t="s">
        <v>26</v>
      </c>
      <c r="E522" s="3" t="s">
        <v>20</v>
      </c>
      <c r="F522" s="3" t="s">
        <v>31</v>
      </c>
      <c r="G522" s="3" t="s">
        <v>36</v>
      </c>
      <c r="H522" s="3">
        <v>71.92</v>
      </c>
      <c r="I522" s="3">
        <v>5</v>
      </c>
      <c r="J522" s="3">
        <v>17.98</v>
      </c>
      <c r="K522" s="3">
        <v>377.58</v>
      </c>
      <c r="L522" s="3">
        <v>43482</v>
      </c>
      <c r="M522" s="3">
        <v>0.62847222222222221</v>
      </c>
      <c r="N522" s="4" t="s">
        <v>33</v>
      </c>
      <c r="O522" s="3">
        <v>359.6</v>
      </c>
      <c r="P522" s="5">
        <v>4.7619047620000003</v>
      </c>
      <c r="Q522" s="3">
        <v>17.98</v>
      </c>
      <c r="R522" s="3">
        <v>4.3</v>
      </c>
    </row>
    <row r="523" spans="2:18" x14ac:dyDescent="0.25">
      <c r="B523" s="3" t="s">
        <v>556</v>
      </c>
      <c r="C523" s="3" t="s">
        <v>42</v>
      </c>
      <c r="D523" s="3" t="s">
        <v>43</v>
      </c>
      <c r="E523" s="3" t="s">
        <v>27</v>
      </c>
      <c r="F523" s="3" t="s">
        <v>21</v>
      </c>
      <c r="G523" s="3" t="s">
        <v>28</v>
      </c>
      <c r="H523" s="3">
        <v>45.71</v>
      </c>
      <c r="I523" s="3">
        <v>3</v>
      </c>
      <c r="J523" s="3">
        <v>6.8564999999999996</v>
      </c>
      <c r="K523" s="3">
        <v>143.98650000000001</v>
      </c>
      <c r="L523" s="3">
        <v>43550</v>
      </c>
      <c r="M523" s="3">
        <v>0.44027777777777777</v>
      </c>
      <c r="N523" s="4" t="s">
        <v>33</v>
      </c>
      <c r="O523" s="3">
        <v>137.13</v>
      </c>
      <c r="P523" s="5">
        <v>4.7619047620000003</v>
      </c>
      <c r="Q523" s="3">
        <v>6.8564999999999996</v>
      </c>
      <c r="R523" s="3">
        <v>7.7</v>
      </c>
    </row>
    <row r="524" spans="2:18" x14ac:dyDescent="0.25">
      <c r="B524" s="3" t="s">
        <v>557</v>
      </c>
      <c r="C524" s="3" t="s">
        <v>25</v>
      </c>
      <c r="D524" s="3" t="s">
        <v>26</v>
      </c>
      <c r="E524" s="3" t="s">
        <v>20</v>
      </c>
      <c r="F524" s="3" t="s">
        <v>21</v>
      </c>
      <c r="G524" s="3" t="s">
        <v>32</v>
      </c>
      <c r="H524" s="3">
        <v>83.17</v>
      </c>
      <c r="I524" s="3">
        <v>6</v>
      </c>
      <c r="J524" s="3">
        <v>24.951000000000001</v>
      </c>
      <c r="K524" s="3">
        <v>523.971</v>
      </c>
      <c r="L524" s="3">
        <v>43544</v>
      </c>
      <c r="M524" s="3">
        <v>0.47430555555555554</v>
      </c>
      <c r="N524" s="4" t="s">
        <v>29</v>
      </c>
      <c r="O524" s="3">
        <v>499.02</v>
      </c>
      <c r="P524" s="5">
        <v>4.7619047620000003</v>
      </c>
      <c r="Q524" s="3">
        <v>24.951000000000001</v>
      </c>
      <c r="R524" s="3">
        <v>7.3</v>
      </c>
    </row>
    <row r="525" spans="2:18" x14ac:dyDescent="0.25">
      <c r="B525" s="3" t="s">
        <v>558</v>
      </c>
      <c r="C525" s="3" t="s">
        <v>18</v>
      </c>
      <c r="D525" s="3" t="s">
        <v>19</v>
      </c>
      <c r="E525" s="3" t="s">
        <v>20</v>
      </c>
      <c r="F525" s="3" t="s">
        <v>21</v>
      </c>
      <c r="G525" s="3" t="s">
        <v>32</v>
      </c>
      <c r="H525" s="3">
        <v>37.44</v>
      </c>
      <c r="I525" s="3">
        <v>6</v>
      </c>
      <c r="J525" s="3">
        <v>11.231999999999999</v>
      </c>
      <c r="K525" s="3">
        <v>235.87200000000001</v>
      </c>
      <c r="L525" s="3">
        <v>43502</v>
      </c>
      <c r="M525" s="3">
        <v>0.57986111111111116</v>
      </c>
      <c r="N525" s="4" t="s">
        <v>33</v>
      </c>
      <c r="O525" s="3">
        <v>224.64</v>
      </c>
      <c r="P525" s="5">
        <v>4.7619047620000003</v>
      </c>
      <c r="Q525" s="3">
        <v>11.231999999999999</v>
      </c>
      <c r="R525" s="3">
        <v>5.9</v>
      </c>
    </row>
    <row r="526" spans="2:18" x14ac:dyDescent="0.25">
      <c r="B526" s="3" t="s">
        <v>559</v>
      </c>
      <c r="C526" s="3" t="s">
        <v>25</v>
      </c>
      <c r="D526" s="3" t="s">
        <v>26</v>
      </c>
      <c r="E526" s="3" t="s">
        <v>27</v>
      </c>
      <c r="F526" s="3" t="s">
        <v>31</v>
      </c>
      <c r="G526" s="3" t="s">
        <v>22</v>
      </c>
      <c r="H526" s="3">
        <v>62.87</v>
      </c>
      <c r="I526" s="3">
        <v>2</v>
      </c>
      <c r="J526" s="3">
        <v>6.2869999999999999</v>
      </c>
      <c r="K526" s="3">
        <v>132.02699999999999</v>
      </c>
      <c r="L526" s="3">
        <v>43466</v>
      </c>
      <c r="M526" s="3">
        <v>0.48819444444444443</v>
      </c>
      <c r="N526" s="4" t="s">
        <v>29</v>
      </c>
      <c r="O526" s="3">
        <v>125.74</v>
      </c>
      <c r="P526" s="5">
        <v>4.7619047620000003</v>
      </c>
      <c r="Q526" s="3">
        <v>6.2869999999999999</v>
      </c>
      <c r="R526" s="3">
        <v>5</v>
      </c>
    </row>
    <row r="527" spans="2:18" x14ac:dyDescent="0.25">
      <c r="B527" s="3" t="s">
        <v>560</v>
      </c>
      <c r="C527" s="3" t="s">
        <v>18</v>
      </c>
      <c r="D527" s="3" t="s">
        <v>19</v>
      </c>
      <c r="E527" s="3" t="s">
        <v>27</v>
      </c>
      <c r="F527" s="3" t="s">
        <v>31</v>
      </c>
      <c r="G527" s="3" t="s">
        <v>44</v>
      </c>
      <c r="H527" s="3">
        <v>81.709999999999994</v>
      </c>
      <c r="I527" s="3">
        <v>6</v>
      </c>
      <c r="J527" s="3">
        <v>24.513000000000002</v>
      </c>
      <c r="K527" s="3">
        <v>514.77300000000002</v>
      </c>
      <c r="L527" s="3">
        <v>43492</v>
      </c>
      <c r="M527" s="3">
        <v>0.60833333333333328</v>
      </c>
      <c r="N527" s="4" t="s">
        <v>33</v>
      </c>
      <c r="O527" s="3">
        <v>490.26</v>
      </c>
      <c r="P527" s="5">
        <v>4.7619047620000003</v>
      </c>
      <c r="Q527" s="3">
        <v>24.513000000000002</v>
      </c>
      <c r="R527" s="3">
        <v>8</v>
      </c>
    </row>
    <row r="528" spans="2:18" x14ac:dyDescent="0.25">
      <c r="B528" s="3" t="s">
        <v>561</v>
      </c>
      <c r="C528" s="3" t="s">
        <v>18</v>
      </c>
      <c r="D528" s="3" t="s">
        <v>19</v>
      </c>
      <c r="E528" s="3" t="s">
        <v>20</v>
      </c>
      <c r="F528" s="3" t="s">
        <v>21</v>
      </c>
      <c r="G528" s="3" t="s">
        <v>36</v>
      </c>
      <c r="H528" s="3">
        <v>91.41</v>
      </c>
      <c r="I528" s="3">
        <v>5</v>
      </c>
      <c r="J528" s="3">
        <v>22.852499999999999</v>
      </c>
      <c r="K528" s="3">
        <v>479.90249999999997</v>
      </c>
      <c r="L528" s="3">
        <v>43521</v>
      </c>
      <c r="M528" s="3">
        <v>0.66874999999999996</v>
      </c>
      <c r="N528" s="4" t="s">
        <v>23</v>
      </c>
      <c r="O528" s="3">
        <v>457.05</v>
      </c>
      <c r="P528" s="5">
        <v>4.7619047620000003</v>
      </c>
      <c r="Q528" s="3">
        <v>22.852499999999999</v>
      </c>
      <c r="R528" s="3">
        <v>7.1</v>
      </c>
    </row>
    <row r="529" spans="2:18" x14ac:dyDescent="0.25">
      <c r="B529" s="3" t="s">
        <v>562</v>
      </c>
      <c r="C529" s="3" t="s">
        <v>42</v>
      </c>
      <c r="D529" s="3" t="s">
        <v>43</v>
      </c>
      <c r="E529" s="3" t="s">
        <v>27</v>
      </c>
      <c r="F529" s="3" t="s">
        <v>31</v>
      </c>
      <c r="G529" s="3" t="s">
        <v>46</v>
      </c>
      <c r="H529" s="3">
        <v>39.21</v>
      </c>
      <c r="I529" s="3">
        <v>4</v>
      </c>
      <c r="J529" s="3">
        <v>7.8419999999999996</v>
      </c>
      <c r="K529" s="3">
        <v>164.68199999999999</v>
      </c>
      <c r="L529" s="3">
        <v>43481</v>
      </c>
      <c r="M529" s="3">
        <v>0.8354166666666667</v>
      </c>
      <c r="N529" s="4" t="s">
        <v>33</v>
      </c>
      <c r="O529" s="3">
        <v>156.84</v>
      </c>
      <c r="P529" s="5">
        <v>4.7619047620000003</v>
      </c>
      <c r="Q529" s="3">
        <v>7.8419999999999996</v>
      </c>
      <c r="R529" s="3">
        <v>9</v>
      </c>
    </row>
    <row r="530" spans="2:18" x14ac:dyDescent="0.25">
      <c r="B530" s="3" t="s">
        <v>563</v>
      </c>
      <c r="C530" s="3" t="s">
        <v>42</v>
      </c>
      <c r="D530" s="3" t="s">
        <v>43</v>
      </c>
      <c r="E530" s="3" t="s">
        <v>20</v>
      </c>
      <c r="F530" s="3" t="s">
        <v>31</v>
      </c>
      <c r="G530" s="3" t="s">
        <v>46</v>
      </c>
      <c r="H530" s="3">
        <v>59.86</v>
      </c>
      <c r="I530" s="3">
        <v>2</v>
      </c>
      <c r="J530" s="3">
        <v>5.9859999999999998</v>
      </c>
      <c r="K530" s="3">
        <v>125.706</v>
      </c>
      <c r="L530" s="3">
        <v>43478</v>
      </c>
      <c r="M530" s="3">
        <v>0.62152777777777779</v>
      </c>
      <c r="N530" s="4" t="s">
        <v>23</v>
      </c>
      <c r="O530" s="3">
        <v>119.72</v>
      </c>
      <c r="P530" s="5">
        <v>4.7619047620000003</v>
      </c>
      <c r="Q530" s="3">
        <v>5.9859999999999998</v>
      </c>
      <c r="R530" s="3">
        <v>6.7</v>
      </c>
    </row>
    <row r="531" spans="2:18" x14ac:dyDescent="0.25">
      <c r="B531" s="3" t="s">
        <v>564</v>
      </c>
      <c r="C531" s="3" t="s">
        <v>42</v>
      </c>
      <c r="D531" s="3" t="s">
        <v>43</v>
      </c>
      <c r="E531" s="3" t="s">
        <v>20</v>
      </c>
      <c r="F531" s="3" t="s">
        <v>21</v>
      </c>
      <c r="G531" s="3" t="s">
        <v>44</v>
      </c>
      <c r="H531" s="3">
        <v>54.36</v>
      </c>
      <c r="I531" s="3">
        <v>10</v>
      </c>
      <c r="J531" s="3">
        <v>27.18</v>
      </c>
      <c r="K531" s="3">
        <v>570.78</v>
      </c>
      <c r="L531" s="3">
        <v>43503</v>
      </c>
      <c r="M531" s="3">
        <v>0.4777777777777778</v>
      </c>
      <c r="N531" s="4" t="s">
        <v>33</v>
      </c>
      <c r="O531" s="3">
        <v>543.6</v>
      </c>
      <c r="P531" s="5">
        <v>4.7619047620000003</v>
      </c>
      <c r="Q531" s="3">
        <v>27.18</v>
      </c>
      <c r="R531" s="3">
        <v>6.1</v>
      </c>
    </row>
    <row r="532" spans="2:18" x14ac:dyDescent="0.25">
      <c r="B532" s="3" t="s">
        <v>565</v>
      </c>
      <c r="C532" s="3" t="s">
        <v>18</v>
      </c>
      <c r="D532" s="3" t="s">
        <v>19</v>
      </c>
      <c r="E532" s="3" t="s">
        <v>27</v>
      </c>
      <c r="F532" s="3" t="s">
        <v>31</v>
      </c>
      <c r="G532" s="3" t="s">
        <v>36</v>
      </c>
      <c r="H532" s="3">
        <v>98.09</v>
      </c>
      <c r="I532" s="3">
        <v>9</v>
      </c>
      <c r="J532" s="3">
        <v>44.140500000000003</v>
      </c>
      <c r="K532" s="3">
        <v>926.95050000000003</v>
      </c>
      <c r="L532" s="3">
        <v>43513</v>
      </c>
      <c r="M532" s="3">
        <v>0.82013888888888886</v>
      </c>
      <c r="N532" s="4" t="s">
        <v>29</v>
      </c>
      <c r="O532" s="3">
        <v>882.81</v>
      </c>
      <c r="P532" s="5">
        <v>4.7619047620000003</v>
      </c>
      <c r="Q532" s="3">
        <v>44.140500000000003</v>
      </c>
      <c r="R532" s="3">
        <v>9.3000000000000007</v>
      </c>
    </row>
    <row r="533" spans="2:18" x14ac:dyDescent="0.25">
      <c r="B533" s="3" t="s">
        <v>566</v>
      </c>
      <c r="C533" s="3" t="s">
        <v>18</v>
      </c>
      <c r="D533" s="3" t="s">
        <v>19</v>
      </c>
      <c r="E533" s="3" t="s">
        <v>27</v>
      </c>
      <c r="F533" s="3" t="s">
        <v>31</v>
      </c>
      <c r="G533" s="3" t="s">
        <v>22</v>
      </c>
      <c r="H533" s="3">
        <v>25.43</v>
      </c>
      <c r="I533" s="3">
        <v>6</v>
      </c>
      <c r="J533" s="3">
        <v>7.6289999999999996</v>
      </c>
      <c r="K533" s="3">
        <v>160.209</v>
      </c>
      <c r="L533" s="3">
        <v>43508</v>
      </c>
      <c r="M533" s="3">
        <v>0.79236111111111107</v>
      </c>
      <c r="N533" s="4" t="s">
        <v>23</v>
      </c>
      <c r="O533" s="3">
        <v>152.58000000000001</v>
      </c>
      <c r="P533" s="5">
        <v>4.7619047620000003</v>
      </c>
      <c r="Q533" s="3">
        <v>7.6289999999999996</v>
      </c>
      <c r="R533" s="3">
        <v>7</v>
      </c>
    </row>
    <row r="534" spans="2:18" x14ac:dyDescent="0.25">
      <c r="B534" s="3" t="s">
        <v>567</v>
      </c>
      <c r="C534" s="3" t="s">
        <v>18</v>
      </c>
      <c r="D534" s="3" t="s">
        <v>19</v>
      </c>
      <c r="E534" s="3" t="s">
        <v>20</v>
      </c>
      <c r="F534" s="3" t="s">
        <v>31</v>
      </c>
      <c r="G534" s="3" t="s">
        <v>46</v>
      </c>
      <c r="H534" s="3">
        <v>86.68</v>
      </c>
      <c r="I534" s="3">
        <v>8</v>
      </c>
      <c r="J534" s="3">
        <v>34.671999999999997</v>
      </c>
      <c r="K534" s="3">
        <v>728.11199999999997</v>
      </c>
      <c r="L534" s="3">
        <v>43489</v>
      </c>
      <c r="M534" s="3">
        <v>0.75277777777777777</v>
      </c>
      <c r="N534" s="4" t="s">
        <v>33</v>
      </c>
      <c r="O534" s="3">
        <v>693.44</v>
      </c>
      <c r="P534" s="5">
        <v>4.7619047620000003</v>
      </c>
      <c r="Q534" s="3">
        <v>34.671999999999997</v>
      </c>
      <c r="R534" s="3">
        <v>7.2</v>
      </c>
    </row>
    <row r="535" spans="2:18" x14ac:dyDescent="0.25">
      <c r="B535" s="3" t="s">
        <v>568</v>
      </c>
      <c r="C535" s="3" t="s">
        <v>42</v>
      </c>
      <c r="D535" s="3" t="s">
        <v>43</v>
      </c>
      <c r="E535" s="3" t="s">
        <v>27</v>
      </c>
      <c r="F535" s="3" t="s">
        <v>31</v>
      </c>
      <c r="G535" s="3" t="s">
        <v>28</v>
      </c>
      <c r="H535" s="3">
        <v>22.95</v>
      </c>
      <c r="I535" s="3">
        <v>10</v>
      </c>
      <c r="J535" s="3">
        <v>11.475</v>
      </c>
      <c r="K535" s="3">
        <v>240.97499999999999</v>
      </c>
      <c r="L535" s="3">
        <v>43502</v>
      </c>
      <c r="M535" s="3">
        <v>0.80555555555555558</v>
      </c>
      <c r="N535" s="4" t="s">
        <v>23</v>
      </c>
      <c r="O535" s="3">
        <v>229.5</v>
      </c>
      <c r="P535" s="5">
        <v>4.7619047620000003</v>
      </c>
      <c r="Q535" s="3">
        <v>11.475</v>
      </c>
      <c r="R535" s="3">
        <v>8.1999999999999993</v>
      </c>
    </row>
    <row r="536" spans="2:18" x14ac:dyDescent="0.25">
      <c r="B536" s="3" t="s">
        <v>569</v>
      </c>
      <c r="C536" s="3" t="s">
        <v>25</v>
      </c>
      <c r="D536" s="3" t="s">
        <v>26</v>
      </c>
      <c r="E536" s="3" t="s">
        <v>27</v>
      </c>
      <c r="F536" s="3" t="s">
        <v>21</v>
      </c>
      <c r="G536" s="3" t="s">
        <v>44</v>
      </c>
      <c r="H536" s="3">
        <v>16.309999999999999</v>
      </c>
      <c r="I536" s="3">
        <v>9</v>
      </c>
      <c r="J536" s="3">
        <v>7.3395000000000001</v>
      </c>
      <c r="K536" s="3">
        <v>154.12950000000001</v>
      </c>
      <c r="L536" s="3">
        <v>43550</v>
      </c>
      <c r="M536" s="3">
        <v>0.43819444444444444</v>
      </c>
      <c r="N536" s="4" t="s">
        <v>23</v>
      </c>
      <c r="O536" s="3">
        <v>146.79</v>
      </c>
      <c r="P536" s="5">
        <v>4.7619047620000003</v>
      </c>
      <c r="Q536" s="3">
        <v>7.3395000000000001</v>
      </c>
      <c r="R536" s="3">
        <v>8.4</v>
      </c>
    </row>
    <row r="537" spans="2:18" x14ac:dyDescent="0.25">
      <c r="B537" s="3" t="s">
        <v>570</v>
      </c>
      <c r="C537" s="3" t="s">
        <v>18</v>
      </c>
      <c r="D537" s="3" t="s">
        <v>19</v>
      </c>
      <c r="E537" s="3" t="s">
        <v>27</v>
      </c>
      <c r="F537" s="3" t="s">
        <v>21</v>
      </c>
      <c r="G537" s="3" t="s">
        <v>32</v>
      </c>
      <c r="H537" s="3">
        <v>28.32</v>
      </c>
      <c r="I537" s="3">
        <v>5</v>
      </c>
      <c r="J537" s="3">
        <v>7.08</v>
      </c>
      <c r="K537" s="3">
        <v>148.68</v>
      </c>
      <c r="L537" s="3">
        <v>43535</v>
      </c>
      <c r="M537" s="3">
        <v>0.56111111111111112</v>
      </c>
      <c r="N537" s="4" t="s">
        <v>23</v>
      </c>
      <c r="O537" s="3">
        <v>141.6</v>
      </c>
      <c r="P537" s="5">
        <v>4.7619047620000003</v>
      </c>
      <c r="Q537" s="3">
        <v>7.08</v>
      </c>
      <c r="R537" s="3">
        <v>6.2</v>
      </c>
    </row>
    <row r="538" spans="2:18" x14ac:dyDescent="0.25">
      <c r="B538" s="3" t="s">
        <v>571</v>
      </c>
      <c r="C538" s="3" t="s">
        <v>25</v>
      </c>
      <c r="D538" s="3" t="s">
        <v>26</v>
      </c>
      <c r="E538" s="3" t="s">
        <v>27</v>
      </c>
      <c r="F538" s="3" t="s">
        <v>31</v>
      </c>
      <c r="G538" s="3" t="s">
        <v>32</v>
      </c>
      <c r="H538" s="3">
        <v>16.670000000000002</v>
      </c>
      <c r="I538" s="3">
        <v>7</v>
      </c>
      <c r="J538" s="3">
        <v>5.8345000000000002</v>
      </c>
      <c r="K538" s="3">
        <v>122.5245</v>
      </c>
      <c r="L538" s="3">
        <v>43503</v>
      </c>
      <c r="M538" s="3">
        <v>0.48333333333333334</v>
      </c>
      <c r="N538" s="4" t="s">
        <v>23</v>
      </c>
      <c r="O538" s="3">
        <v>116.69</v>
      </c>
      <c r="P538" s="5">
        <v>4.7619047620000003</v>
      </c>
      <c r="Q538" s="3">
        <v>5.8345000000000002</v>
      </c>
      <c r="R538" s="3">
        <v>7.4</v>
      </c>
    </row>
    <row r="539" spans="2:18" x14ac:dyDescent="0.25">
      <c r="B539" s="3" t="s">
        <v>572</v>
      </c>
      <c r="C539" s="3" t="s">
        <v>42</v>
      </c>
      <c r="D539" s="3" t="s">
        <v>43</v>
      </c>
      <c r="E539" s="3" t="s">
        <v>20</v>
      </c>
      <c r="F539" s="3" t="s">
        <v>21</v>
      </c>
      <c r="G539" s="3" t="s">
        <v>46</v>
      </c>
      <c r="H539" s="3">
        <v>73.959999999999994</v>
      </c>
      <c r="I539" s="3">
        <v>1</v>
      </c>
      <c r="J539" s="3">
        <v>3.698</v>
      </c>
      <c r="K539" s="3">
        <v>77.658000000000001</v>
      </c>
      <c r="L539" s="3">
        <v>43470</v>
      </c>
      <c r="M539" s="3">
        <v>0.48055555555555557</v>
      </c>
      <c r="N539" s="4" t="s">
        <v>33</v>
      </c>
      <c r="O539" s="3">
        <v>73.959999999999994</v>
      </c>
      <c r="P539" s="5">
        <v>4.7619047620000003</v>
      </c>
      <c r="Q539" s="3">
        <v>3.698</v>
      </c>
      <c r="R539" s="3">
        <v>5</v>
      </c>
    </row>
    <row r="540" spans="2:18" x14ac:dyDescent="0.25">
      <c r="B540" s="3" t="s">
        <v>573</v>
      </c>
      <c r="C540" s="3" t="s">
        <v>18</v>
      </c>
      <c r="D540" s="3" t="s">
        <v>19</v>
      </c>
      <c r="E540" s="3" t="s">
        <v>27</v>
      </c>
      <c r="F540" s="3" t="s">
        <v>31</v>
      </c>
      <c r="G540" s="3" t="s">
        <v>32</v>
      </c>
      <c r="H540" s="3">
        <v>97.94</v>
      </c>
      <c r="I540" s="3">
        <v>1</v>
      </c>
      <c r="J540" s="3">
        <v>4.8970000000000002</v>
      </c>
      <c r="K540" s="3">
        <v>102.837</v>
      </c>
      <c r="L540" s="3">
        <v>43531</v>
      </c>
      <c r="M540" s="3">
        <v>0.48888888888888887</v>
      </c>
      <c r="N540" s="4" t="s">
        <v>23</v>
      </c>
      <c r="O540" s="3">
        <v>97.94</v>
      </c>
      <c r="P540" s="5">
        <v>4.7619047620000003</v>
      </c>
      <c r="Q540" s="3">
        <v>4.8970000000000002</v>
      </c>
      <c r="R540" s="3">
        <v>6.9</v>
      </c>
    </row>
    <row r="541" spans="2:18" x14ac:dyDescent="0.25">
      <c r="B541" s="3" t="s">
        <v>574</v>
      </c>
      <c r="C541" s="3" t="s">
        <v>18</v>
      </c>
      <c r="D541" s="3" t="s">
        <v>19</v>
      </c>
      <c r="E541" s="3" t="s">
        <v>27</v>
      </c>
      <c r="F541" s="3" t="s">
        <v>21</v>
      </c>
      <c r="G541" s="3" t="s">
        <v>46</v>
      </c>
      <c r="H541" s="3">
        <v>73.05</v>
      </c>
      <c r="I541" s="3">
        <v>4</v>
      </c>
      <c r="J541" s="3">
        <v>14.61</v>
      </c>
      <c r="K541" s="3">
        <v>306.81</v>
      </c>
      <c r="L541" s="3">
        <v>43521</v>
      </c>
      <c r="M541" s="3">
        <v>0.71944444444444444</v>
      </c>
      <c r="N541" s="4" t="s">
        <v>33</v>
      </c>
      <c r="O541" s="3">
        <v>292.2</v>
      </c>
      <c r="P541" s="5">
        <v>4.7619047620000003</v>
      </c>
      <c r="Q541" s="3">
        <v>14.61</v>
      </c>
      <c r="R541" s="3">
        <v>4.9000000000000004</v>
      </c>
    </row>
    <row r="542" spans="2:18" x14ac:dyDescent="0.25">
      <c r="B542" s="3" t="s">
        <v>575</v>
      </c>
      <c r="C542" s="3" t="s">
        <v>25</v>
      </c>
      <c r="D542" s="3" t="s">
        <v>26</v>
      </c>
      <c r="E542" s="3" t="s">
        <v>20</v>
      </c>
      <c r="F542" s="3" t="s">
        <v>21</v>
      </c>
      <c r="G542" s="3" t="s">
        <v>44</v>
      </c>
      <c r="H542" s="3">
        <v>87.48</v>
      </c>
      <c r="I542" s="3">
        <v>6</v>
      </c>
      <c r="J542" s="3">
        <v>26.244</v>
      </c>
      <c r="K542" s="3">
        <v>551.12400000000002</v>
      </c>
      <c r="L542" s="3">
        <v>43497</v>
      </c>
      <c r="M542" s="3">
        <v>0.77986111111111112</v>
      </c>
      <c r="N542" s="4" t="s">
        <v>23</v>
      </c>
      <c r="O542" s="3">
        <v>524.88</v>
      </c>
      <c r="P542" s="5">
        <v>4.7619047620000003</v>
      </c>
      <c r="Q542" s="3">
        <v>26.244</v>
      </c>
      <c r="R542" s="3">
        <v>5.0999999999999996</v>
      </c>
    </row>
    <row r="543" spans="2:18" x14ac:dyDescent="0.25">
      <c r="B543" s="3" t="s">
        <v>576</v>
      </c>
      <c r="C543" s="3" t="s">
        <v>18</v>
      </c>
      <c r="D543" s="3" t="s">
        <v>19</v>
      </c>
      <c r="E543" s="3" t="s">
        <v>27</v>
      </c>
      <c r="F543" s="3" t="s">
        <v>31</v>
      </c>
      <c r="G543" s="3" t="s">
        <v>32</v>
      </c>
      <c r="H543" s="3">
        <v>30.68</v>
      </c>
      <c r="I543" s="3">
        <v>3</v>
      </c>
      <c r="J543" s="3">
        <v>4.6020000000000003</v>
      </c>
      <c r="K543" s="3">
        <v>96.641999999999996</v>
      </c>
      <c r="L543" s="3">
        <v>43487</v>
      </c>
      <c r="M543" s="3">
        <v>0.45833333333333331</v>
      </c>
      <c r="N543" s="4" t="s">
        <v>23</v>
      </c>
      <c r="O543" s="3">
        <v>92.04</v>
      </c>
      <c r="P543" s="5">
        <v>4.7619047620000003</v>
      </c>
      <c r="Q543" s="3">
        <v>4.6020000000000003</v>
      </c>
      <c r="R543" s="3">
        <v>9.1</v>
      </c>
    </row>
    <row r="544" spans="2:18" x14ac:dyDescent="0.25">
      <c r="B544" s="3" t="s">
        <v>577</v>
      </c>
      <c r="C544" s="3" t="s">
        <v>25</v>
      </c>
      <c r="D544" s="3" t="s">
        <v>26</v>
      </c>
      <c r="E544" s="3" t="s">
        <v>20</v>
      </c>
      <c r="F544" s="3" t="s">
        <v>31</v>
      </c>
      <c r="G544" s="3" t="s">
        <v>22</v>
      </c>
      <c r="H544" s="3">
        <v>75.88</v>
      </c>
      <c r="I544" s="3">
        <v>1</v>
      </c>
      <c r="J544" s="3">
        <v>3.794</v>
      </c>
      <c r="K544" s="3">
        <v>79.674000000000007</v>
      </c>
      <c r="L544" s="3">
        <v>43468</v>
      </c>
      <c r="M544" s="3">
        <v>0.4375</v>
      </c>
      <c r="N544" s="4" t="s">
        <v>33</v>
      </c>
      <c r="O544" s="3">
        <v>75.88</v>
      </c>
      <c r="P544" s="5">
        <v>4.7619047620000003</v>
      </c>
      <c r="Q544" s="3">
        <v>3.794</v>
      </c>
      <c r="R544" s="3">
        <v>7.1</v>
      </c>
    </row>
    <row r="545" spans="2:18" x14ac:dyDescent="0.25">
      <c r="B545" s="3" t="s">
        <v>578</v>
      </c>
      <c r="C545" s="3" t="s">
        <v>42</v>
      </c>
      <c r="D545" s="3" t="s">
        <v>43</v>
      </c>
      <c r="E545" s="3" t="s">
        <v>20</v>
      </c>
      <c r="F545" s="3" t="s">
        <v>21</v>
      </c>
      <c r="G545" s="3" t="s">
        <v>36</v>
      </c>
      <c r="H545" s="3">
        <v>20.18</v>
      </c>
      <c r="I545" s="3">
        <v>4</v>
      </c>
      <c r="J545" s="3">
        <v>4.0359999999999996</v>
      </c>
      <c r="K545" s="3">
        <v>84.756</v>
      </c>
      <c r="L545" s="3">
        <v>43509</v>
      </c>
      <c r="M545" s="3">
        <v>0.50972222222222219</v>
      </c>
      <c r="N545" s="4" t="s">
        <v>33</v>
      </c>
      <c r="O545" s="3">
        <v>80.72</v>
      </c>
      <c r="P545" s="5">
        <v>4.7619047620000003</v>
      </c>
      <c r="Q545" s="3">
        <v>4.0359999999999996</v>
      </c>
      <c r="R545" s="3">
        <v>5</v>
      </c>
    </row>
    <row r="546" spans="2:18" x14ac:dyDescent="0.25">
      <c r="B546" s="3" t="s">
        <v>579</v>
      </c>
      <c r="C546" s="3" t="s">
        <v>25</v>
      </c>
      <c r="D546" s="3" t="s">
        <v>26</v>
      </c>
      <c r="E546" s="3" t="s">
        <v>20</v>
      </c>
      <c r="F546" s="3" t="s">
        <v>31</v>
      </c>
      <c r="G546" s="3" t="s">
        <v>28</v>
      </c>
      <c r="H546" s="3">
        <v>18.77</v>
      </c>
      <c r="I546" s="3">
        <v>6</v>
      </c>
      <c r="J546" s="3">
        <v>5.6310000000000002</v>
      </c>
      <c r="K546" s="3">
        <v>118.251</v>
      </c>
      <c r="L546" s="3">
        <v>43493</v>
      </c>
      <c r="M546" s="3">
        <v>0.69652777777777775</v>
      </c>
      <c r="N546" s="4" t="s">
        <v>33</v>
      </c>
      <c r="O546" s="3">
        <v>112.62</v>
      </c>
      <c r="P546" s="5">
        <v>4.7619047620000003</v>
      </c>
      <c r="Q546" s="3">
        <v>5.6310000000000002</v>
      </c>
      <c r="R546" s="3">
        <v>5.5</v>
      </c>
    </row>
    <row r="547" spans="2:18" x14ac:dyDescent="0.25">
      <c r="B547" s="3" t="s">
        <v>580</v>
      </c>
      <c r="C547" s="3" t="s">
        <v>42</v>
      </c>
      <c r="D547" s="3" t="s">
        <v>43</v>
      </c>
      <c r="E547" s="3" t="s">
        <v>27</v>
      </c>
      <c r="F547" s="3" t="s">
        <v>21</v>
      </c>
      <c r="G547" s="3" t="s">
        <v>44</v>
      </c>
      <c r="H547" s="3">
        <v>71.2</v>
      </c>
      <c r="I547" s="3">
        <v>1</v>
      </c>
      <c r="J547" s="3">
        <v>3.56</v>
      </c>
      <c r="K547" s="3">
        <v>74.760000000000005</v>
      </c>
      <c r="L547" s="3">
        <v>43470</v>
      </c>
      <c r="M547" s="3">
        <v>0.86111111111111116</v>
      </c>
      <c r="N547" s="4" t="s">
        <v>33</v>
      </c>
      <c r="O547" s="3">
        <v>71.2</v>
      </c>
      <c r="P547" s="5">
        <v>4.7619047620000003</v>
      </c>
      <c r="Q547" s="3">
        <v>3.56</v>
      </c>
      <c r="R547" s="3">
        <v>9.1999999999999993</v>
      </c>
    </row>
    <row r="548" spans="2:18" x14ac:dyDescent="0.25">
      <c r="B548" s="3" t="s">
        <v>581</v>
      </c>
      <c r="C548" s="3" t="s">
        <v>42</v>
      </c>
      <c r="D548" s="3" t="s">
        <v>43</v>
      </c>
      <c r="E548" s="3" t="s">
        <v>20</v>
      </c>
      <c r="F548" s="3" t="s">
        <v>31</v>
      </c>
      <c r="G548" s="3" t="s">
        <v>32</v>
      </c>
      <c r="H548" s="3">
        <v>38.81</v>
      </c>
      <c r="I548" s="3">
        <v>4</v>
      </c>
      <c r="J548" s="3">
        <v>7.7619999999999996</v>
      </c>
      <c r="K548" s="3">
        <v>163.00200000000001</v>
      </c>
      <c r="L548" s="3">
        <v>43543</v>
      </c>
      <c r="M548" s="3">
        <v>0.56944444444444442</v>
      </c>
      <c r="N548" s="4" t="s">
        <v>23</v>
      </c>
      <c r="O548" s="3">
        <v>155.24</v>
      </c>
      <c r="P548" s="5">
        <v>4.7619047620000003</v>
      </c>
      <c r="Q548" s="3">
        <v>7.7619999999999996</v>
      </c>
      <c r="R548" s="3">
        <v>4.9000000000000004</v>
      </c>
    </row>
    <row r="549" spans="2:18" x14ac:dyDescent="0.25">
      <c r="B549" s="3" t="s">
        <v>582</v>
      </c>
      <c r="C549" s="3" t="s">
        <v>18</v>
      </c>
      <c r="D549" s="3" t="s">
        <v>19</v>
      </c>
      <c r="E549" s="3" t="s">
        <v>27</v>
      </c>
      <c r="F549" s="3" t="s">
        <v>21</v>
      </c>
      <c r="G549" s="3" t="s">
        <v>46</v>
      </c>
      <c r="H549" s="3">
        <v>29.42</v>
      </c>
      <c r="I549" s="3">
        <v>10</v>
      </c>
      <c r="J549" s="3">
        <v>14.71</v>
      </c>
      <c r="K549" s="3">
        <v>308.91000000000003</v>
      </c>
      <c r="L549" s="3">
        <v>43477</v>
      </c>
      <c r="M549" s="3">
        <v>0.68263888888888891</v>
      </c>
      <c r="N549" s="4" t="s">
        <v>23</v>
      </c>
      <c r="O549" s="3">
        <v>294.2</v>
      </c>
      <c r="P549" s="5">
        <v>4.7619047620000003</v>
      </c>
      <c r="Q549" s="3">
        <v>14.71</v>
      </c>
      <c r="R549" s="3">
        <v>8.9</v>
      </c>
    </row>
    <row r="550" spans="2:18" x14ac:dyDescent="0.25">
      <c r="B550" s="3" t="s">
        <v>583</v>
      </c>
      <c r="C550" s="3" t="s">
        <v>18</v>
      </c>
      <c r="D550" s="3" t="s">
        <v>19</v>
      </c>
      <c r="E550" s="3" t="s">
        <v>27</v>
      </c>
      <c r="F550" s="3" t="s">
        <v>31</v>
      </c>
      <c r="G550" s="3" t="s">
        <v>36</v>
      </c>
      <c r="H550" s="3">
        <v>60.95</v>
      </c>
      <c r="I550" s="3">
        <v>9</v>
      </c>
      <c r="J550" s="3">
        <v>27.427499999999998</v>
      </c>
      <c r="K550" s="3">
        <v>575.97749999999996</v>
      </c>
      <c r="L550" s="3">
        <v>43472</v>
      </c>
      <c r="M550" s="3">
        <v>0.50555555555555554</v>
      </c>
      <c r="N550" s="4" t="s">
        <v>33</v>
      </c>
      <c r="O550" s="3">
        <v>548.54999999999995</v>
      </c>
      <c r="P550" s="5">
        <v>4.7619047620000003</v>
      </c>
      <c r="Q550" s="3">
        <v>27.427499999999998</v>
      </c>
      <c r="R550" s="3">
        <v>6</v>
      </c>
    </row>
    <row r="551" spans="2:18" x14ac:dyDescent="0.25">
      <c r="B551" s="3" t="s">
        <v>584</v>
      </c>
      <c r="C551" s="3" t="s">
        <v>42</v>
      </c>
      <c r="D551" s="3" t="s">
        <v>43</v>
      </c>
      <c r="E551" s="3" t="s">
        <v>27</v>
      </c>
      <c r="F551" s="3" t="s">
        <v>21</v>
      </c>
      <c r="G551" s="3" t="s">
        <v>36</v>
      </c>
      <c r="H551" s="3">
        <v>51.54</v>
      </c>
      <c r="I551" s="3">
        <v>5</v>
      </c>
      <c r="J551" s="3">
        <v>12.885</v>
      </c>
      <c r="K551" s="3">
        <v>270.58499999999998</v>
      </c>
      <c r="L551" s="3">
        <v>43491</v>
      </c>
      <c r="M551" s="3">
        <v>0.73958333333333337</v>
      </c>
      <c r="N551" s="4" t="s">
        <v>29</v>
      </c>
      <c r="O551" s="3">
        <v>257.7</v>
      </c>
      <c r="P551" s="5">
        <v>4.7619047620000003</v>
      </c>
      <c r="Q551" s="3">
        <v>12.885</v>
      </c>
      <c r="R551" s="3">
        <v>4.2</v>
      </c>
    </row>
    <row r="552" spans="2:18" x14ac:dyDescent="0.25">
      <c r="B552" s="3" t="s">
        <v>585</v>
      </c>
      <c r="C552" s="3" t="s">
        <v>18</v>
      </c>
      <c r="D552" s="3" t="s">
        <v>19</v>
      </c>
      <c r="E552" s="3" t="s">
        <v>27</v>
      </c>
      <c r="F552" s="3" t="s">
        <v>21</v>
      </c>
      <c r="G552" s="3" t="s">
        <v>28</v>
      </c>
      <c r="H552" s="3">
        <v>66.06</v>
      </c>
      <c r="I552" s="3">
        <v>6</v>
      </c>
      <c r="J552" s="3">
        <v>19.818000000000001</v>
      </c>
      <c r="K552" s="3">
        <v>416.178</v>
      </c>
      <c r="L552" s="3">
        <v>43488</v>
      </c>
      <c r="M552" s="3">
        <v>0.43611111111111112</v>
      </c>
      <c r="N552" s="4" t="s">
        <v>29</v>
      </c>
      <c r="O552" s="3">
        <v>396.36</v>
      </c>
      <c r="P552" s="5">
        <v>4.7619047620000003</v>
      </c>
      <c r="Q552" s="3">
        <v>19.818000000000001</v>
      </c>
      <c r="R552" s="3">
        <v>7.3</v>
      </c>
    </row>
    <row r="553" spans="2:18" x14ac:dyDescent="0.25">
      <c r="B553" s="3" t="s">
        <v>586</v>
      </c>
      <c r="C553" s="3" t="s">
        <v>42</v>
      </c>
      <c r="D553" s="3" t="s">
        <v>43</v>
      </c>
      <c r="E553" s="3" t="s">
        <v>27</v>
      </c>
      <c r="F553" s="3" t="s">
        <v>31</v>
      </c>
      <c r="G553" s="3" t="s">
        <v>46</v>
      </c>
      <c r="H553" s="3">
        <v>57.27</v>
      </c>
      <c r="I553" s="3">
        <v>3</v>
      </c>
      <c r="J553" s="3">
        <v>8.5905000000000005</v>
      </c>
      <c r="K553" s="3">
        <v>180.40049999999999</v>
      </c>
      <c r="L553" s="3">
        <v>43505</v>
      </c>
      <c r="M553" s="3">
        <v>0.85486111111111107</v>
      </c>
      <c r="N553" s="4" t="s">
        <v>23</v>
      </c>
      <c r="O553" s="3">
        <v>171.81</v>
      </c>
      <c r="P553" s="5">
        <v>4.7619047620000003</v>
      </c>
      <c r="Q553" s="3">
        <v>8.5905000000000005</v>
      </c>
      <c r="R553" s="3">
        <v>6.5</v>
      </c>
    </row>
    <row r="554" spans="2:18" x14ac:dyDescent="0.25">
      <c r="B554" s="3" t="s">
        <v>587</v>
      </c>
      <c r="C554" s="3" t="s">
        <v>42</v>
      </c>
      <c r="D554" s="3" t="s">
        <v>43</v>
      </c>
      <c r="E554" s="3" t="s">
        <v>27</v>
      </c>
      <c r="F554" s="3" t="s">
        <v>21</v>
      </c>
      <c r="G554" s="3" t="s">
        <v>46</v>
      </c>
      <c r="H554" s="3">
        <v>54.31</v>
      </c>
      <c r="I554" s="3">
        <v>9</v>
      </c>
      <c r="J554" s="3">
        <v>24.439499999999999</v>
      </c>
      <c r="K554" s="3">
        <v>513.22950000000003</v>
      </c>
      <c r="L554" s="3">
        <v>43518</v>
      </c>
      <c r="M554" s="3">
        <v>0.45069444444444445</v>
      </c>
      <c r="N554" s="4" t="s">
        <v>29</v>
      </c>
      <c r="O554" s="3">
        <v>488.79</v>
      </c>
      <c r="P554" s="5">
        <v>4.7619047620000003</v>
      </c>
      <c r="Q554" s="3">
        <v>24.439499999999999</v>
      </c>
      <c r="R554" s="3">
        <v>8.9</v>
      </c>
    </row>
    <row r="555" spans="2:18" x14ac:dyDescent="0.25">
      <c r="B555" s="3" t="s">
        <v>588</v>
      </c>
      <c r="C555" s="3" t="s">
        <v>42</v>
      </c>
      <c r="D555" s="3" t="s">
        <v>43</v>
      </c>
      <c r="E555" s="3" t="s">
        <v>27</v>
      </c>
      <c r="F555" s="3" t="s">
        <v>21</v>
      </c>
      <c r="G555" s="3" t="s">
        <v>22</v>
      </c>
      <c r="H555" s="3">
        <v>58.24</v>
      </c>
      <c r="I555" s="3">
        <v>9</v>
      </c>
      <c r="J555" s="3">
        <v>26.207999999999998</v>
      </c>
      <c r="K555" s="3">
        <v>550.36800000000005</v>
      </c>
      <c r="L555" s="3">
        <v>43501</v>
      </c>
      <c r="M555" s="3">
        <v>0.52361111111111114</v>
      </c>
      <c r="N555" s="4" t="s">
        <v>29</v>
      </c>
      <c r="O555" s="3">
        <v>524.16</v>
      </c>
      <c r="P555" s="5">
        <v>4.7619047620000003</v>
      </c>
      <c r="Q555" s="3">
        <v>26.207999999999998</v>
      </c>
      <c r="R555" s="3">
        <v>9.6999999999999993</v>
      </c>
    </row>
    <row r="556" spans="2:18" x14ac:dyDescent="0.25">
      <c r="B556" s="3" t="s">
        <v>589</v>
      </c>
      <c r="C556" s="3" t="s">
        <v>25</v>
      </c>
      <c r="D556" s="3" t="s">
        <v>26</v>
      </c>
      <c r="E556" s="3" t="s">
        <v>27</v>
      </c>
      <c r="F556" s="3" t="s">
        <v>31</v>
      </c>
      <c r="G556" s="3" t="s">
        <v>28</v>
      </c>
      <c r="H556" s="3">
        <v>22.21</v>
      </c>
      <c r="I556" s="3">
        <v>6</v>
      </c>
      <c r="J556" s="3">
        <v>6.6630000000000003</v>
      </c>
      <c r="K556" s="3">
        <v>139.923</v>
      </c>
      <c r="L556" s="3">
        <v>43531</v>
      </c>
      <c r="M556" s="3">
        <v>0.43263888888888891</v>
      </c>
      <c r="N556" s="4" t="s">
        <v>33</v>
      </c>
      <c r="O556" s="3">
        <v>133.26</v>
      </c>
      <c r="P556" s="5">
        <v>4.7619047620000003</v>
      </c>
      <c r="Q556" s="3">
        <v>6.6630000000000003</v>
      </c>
      <c r="R556" s="3">
        <v>8.6</v>
      </c>
    </row>
    <row r="557" spans="2:18" x14ac:dyDescent="0.25">
      <c r="B557" s="3" t="s">
        <v>590</v>
      </c>
      <c r="C557" s="3" t="s">
        <v>18</v>
      </c>
      <c r="D557" s="3" t="s">
        <v>19</v>
      </c>
      <c r="E557" s="3" t="s">
        <v>20</v>
      </c>
      <c r="F557" s="3" t="s">
        <v>31</v>
      </c>
      <c r="G557" s="3" t="s">
        <v>28</v>
      </c>
      <c r="H557" s="3">
        <v>19.32</v>
      </c>
      <c r="I557" s="3">
        <v>7</v>
      </c>
      <c r="J557" s="3">
        <v>6.7619999999999996</v>
      </c>
      <c r="K557" s="3">
        <v>142.00200000000001</v>
      </c>
      <c r="L557" s="3">
        <v>43549</v>
      </c>
      <c r="M557" s="3">
        <v>0.78541666666666665</v>
      </c>
      <c r="N557" s="4" t="s">
        <v>29</v>
      </c>
      <c r="O557" s="3">
        <v>135.24</v>
      </c>
      <c r="P557" s="5">
        <v>4.7619047620000003</v>
      </c>
      <c r="Q557" s="3">
        <v>6.7619999999999996</v>
      </c>
      <c r="R557" s="3">
        <v>6.9</v>
      </c>
    </row>
    <row r="558" spans="2:18" x14ac:dyDescent="0.25">
      <c r="B558" s="3" t="s">
        <v>591</v>
      </c>
      <c r="C558" s="3" t="s">
        <v>42</v>
      </c>
      <c r="D558" s="3" t="s">
        <v>43</v>
      </c>
      <c r="E558" s="3" t="s">
        <v>27</v>
      </c>
      <c r="F558" s="3" t="s">
        <v>31</v>
      </c>
      <c r="G558" s="3" t="s">
        <v>32</v>
      </c>
      <c r="H558" s="3">
        <v>37.479999999999997</v>
      </c>
      <c r="I558" s="3">
        <v>3</v>
      </c>
      <c r="J558" s="3">
        <v>5.6219999999999999</v>
      </c>
      <c r="K558" s="3">
        <v>118.062</v>
      </c>
      <c r="L558" s="3">
        <v>43485</v>
      </c>
      <c r="M558" s="3">
        <v>0.57291666666666663</v>
      </c>
      <c r="N558" s="4" t="s">
        <v>33</v>
      </c>
      <c r="O558" s="3">
        <v>112.44</v>
      </c>
      <c r="P558" s="5">
        <v>4.7619047620000003</v>
      </c>
      <c r="Q558" s="3">
        <v>5.6219999999999999</v>
      </c>
      <c r="R558" s="3">
        <v>7.7</v>
      </c>
    </row>
    <row r="559" spans="2:18" x14ac:dyDescent="0.25">
      <c r="B559" s="3" t="s">
        <v>592</v>
      </c>
      <c r="C559" s="3" t="s">
        <v>42</v>
      </c>
      <c r="D559" s="3" t="s">
        <v>43</v>
      </c>
      <c r="E559" s="3" t="s">
        <v>20</v>
      </c>
      <c r="F559" s="3" t="s">
        <v>21</v>
      </c>
      <c r="G559" s="3" t="s">
        <v>46</v>
      </c>
      <c r="H559" s="3">
        <v>72.040000000000006</v>
      </c>
      <c r="I559" s="3">
        <v>2</v>
      </c>
      <c r="J559" s="3">
        <v>7.2039999999999997</v>
      </c>
      <c r="K559" s="3">
        <v>151.28399999999999</v>
      </c>
      <c r="L559" s="3">
        <v>43500</v>
      </c>
      <c r="M559" s="3">
        <v>0.81805555555555554</v>
      </c>
      <c r="N559" s="4" t="s">
        <v>29</v>
      </c>
      <c r="O559" s="3">
        <v>144.08000000000001</v>
      </c>
      <c r="P559" s="5">
        <v>4.7619047620000003</v>
      </c>
      <c r="Q559" s="3">
        <v>7.2039999999999997</v>
      </c>
      <c r="R559" s="3">
        <v>9.5</v>
      </c>
    </row>
    <row r="560" spans="2:18" x14ac:dyDescent="0.25">
      <c r="B560" s="3" t="s">
        <v>593</v>
      </c>
      <c r="C560" s="3" t="s">
        <v>25</v>
      </c>
      <c r="D560" s="3" t="s">
        <v>26</v>
      </c>
      <c r="E560" s="3" t="s">
        <v>20</v>
      </c>
      <c r="F560" s="3" t="s">
        <v>21</v>
      </c>
      <c r="G560" s="3" t="s">
        <v>44</v>
      </c>
      <c r="H560" s="3">
        <v>98.52</v>
      </c>
      <c r="I560" s="3">
        <v>10</v>
      </c>
      <c r="J560" s="3">
        <v>49.26</v>
      </c>
      <c r="K560" s="3">
        <v>1034.46</v>
      </c>
      <c r="L560" s="3">
        <v>43495</v>
      </c>
      <c r="M560" s="3">
        <v>0.84930555555555554</v>
      </c>
      <c r="N560" s="4" t="s">
        <v>23</v>
      </c>
      <c r="O560" s="3">
        <v>985.2</v>
      </c>
      <c r="P560" s="5">
        <v>4.7619047620000003</v>
      </c>
      <c r="Q560" s="3">
        <v>49.26</v>
      </c>
      <c r="R560" s="3">
        <v>4.5</v>
      </c>
    </row>
    <row r="561" spans="2:18" x14ac:dyDescent="0.25">
      <c r="B561" s="3" t="s">
        <v>594</v>
      </c>
      <c r="C561" s="3" t="s">
        <v>18</v>
      </c>
      <c r="D561" s="3" t="s">
        <v>19</v>
      </c>
      <c r="E561" s="3" t="s">
        <v>20</v>
      </c>
      <c r="F561" s="3" t="s">
        <v>31</v>
      </c>
      <c r="G561" s="3" t="s">
        <v>44</v>
      </c>
      <c r="H561" s="3">
        <v>41.66</v>
      </c>
      <c r="I561" s="3">
        <v>6</v>
      </c>
      <c r="J561" s="3">
        <v>12.497999999999999</v>
      </c>
      <c r="K561" s="3">
        <v>262.45800000000003</v>
      </c>
      <c r="L561" s="3">
        <v>43467</v>
      </c>
      <c r="M561" s="3">
        <v>0.64166666666666672</v>
      </c>
      <c r="N561" s="4" t="s">
        <v>23</v>
      </c>
      <c r="O561" s="3">
        <v>249.96</v>
      </c>
      <c r="P561" s="5">
        <v>4.7619047620000003</v>
      </c>
      <c r="Q561" s="3">
        <v>12.497999999999999</v>
      </c>
      <c r="R561" s="3">
        <v>5.6</v>
      </c>
    </row>
    <row r="562" spans="2:18" x14ac:dyDescent="0.25">
      <c r="B562" s="3" t="s">
        <v>595</v>
      </c>
      <c r="C562" s="3" t="s">
        <v>18</v>
      </c>
      <c r="D562" s="3" t="s">
        <v>19</v>
      </c>
      <c r="E562" s="3" t="s">
        <v>20</v>
      </c>
      <c r="F562" s="3" t="s">
        <v>21</v>
      </c>
      <c r="G562" s="3" t="s">
        <v>32</v>
      </c>
      <c r="H562" s="3">
        <v>72.42</v>
      </c>
      <c r="I562" s="3">
        <v>3</v>
      </c>
      <c r="J562" s="3">
        <v>10.863</v>
      </c>
      <c r="K562" s="3">
        <v>228.12299999999999</v>
      </c>
      <c r="L562" s="3">
        <v>43553</v>
      </c>
      <c r="M562" s="3">
        <v>0.70416666666666672</v>
      </c>
      <c r="N562" s="4" t="s">
        <v>23</v>
      </c>
      <c r="O562" s="3">
        <v>217.26</v>
      </c>
      <c r="P562" s="5">
        <v>4.7619047620000003</v>
      </c>
      <c r="Q562" s="3">
        <v>10.863</v>
      </c>
      <c r="R562" s="3">
        <v>8.1999999999999993</v>
      </c>
    </row>
    <row r="563" spans="2:18" x14ac:dyDescent="0.25">
      <c r="B563" s="3" t="s">
        <v>596</v>
      </c>
      <c r="C563" s="3" t="s">
        <v>42</v>
      </c>
      <c r="D563" s="3" t="s">
        <v>43</v>
      </c>
      <c r="E563" s="3" t="s">
        <v>27</v>
      </c>
      <c r="F563" s="3" t="s">
        <v>31</v>
      </c>
      <c r="G563" s="3" t="s">
        <v>28</v>
      </c>
      <c r="H563" s="3">
        <v>21.58</v>
      </c>
      <c r="I563" s="3">
        <v>9</v>
      </c>
      <c r="J563" s="3">
        <v>9.7110000000000003</v>
      </c>
      <c r="K563" s="3">
        <v>203.93100000000001</v>
      </c>
      <c r="L563" s="3">
        <v>43538</v>
      </c>
      <c r="M563" s="3">
        <v>0.52222222222222225</v>
      </c>
      <c r="N563" s="4" t="s">
        <v>29</v>
      </c>
      <c r="O563" s="3">
        <v>194.22</v>
      </c>
      <c r="P563" s="5">
        <v>4.7619047620000003</v>
      </c>
      <c r="Q563" s="3">
        <v>9.7110000000000003</v>
      </c>
      <c r="R563" s="3">
        <v>7.3</v>
      </c>
    </row>
    <row r="564" spans="2:18" x14ac:dyDescent="0.25">
      <c r="B564" s="3" t="s">
        <v>597</v>
      </c>
      <c r="C564" s="3" t="s">
        <v>25</v>
      </c>
      <c r="D564" s="3" t="s">
        <v>26</v>
      </c>
      <c r="E564" s="3" t="s">
        <v>27</v>
      </c>
      <c r="F564" s="3" t="s">
        <v>31</v>
      </c>
      <c r="G564" s="3" t="s">
        <v>44</v>
      </c>
      <c r="H564" s="3">
        <v>89.2</v>
      </c>
      <c r="I564" s="3">
        <v>10</v>
      </c>
      <c r="J564" s="3">
        <v>44.6</v>
      </c>
      <c r="K564" s="3">
        <v>936.6</v>
      </c>
      <c r="L564" s="3">
        <v>43507</v>
      </c>
      <c r="M564" s="3">
        <v>0.65416666666666667</v>
      </c>
      <c r="N564" s="4" t="s">
        <v>33</v>
      </c>
      <c r="O564" s="3">
        <v>892</v>
      </c>
      <c r="P564" s="5">
        <v>4.7619047620000003</v>
      </c>
      <c r="Q564" s="3">
        <v>44.6</v>
      </c>
      <c r="R564" s="3">
        <v>4.4000000000000004</v>
      </c>
    </row>
    <row r="565" spans="2:18" x14ac:dyDescent="0.25">
      <c r="B565" s="3" t="s">
        <v>598</v>
      </c>
      <c r="C565" s="3" t="s">
        <v>42</v>
      </c>
      <c r="D565" s="3" t="s">
        <v>43</v>
      </c>
      <c r="E565" s="3" t="s">
        <v>27</v>
      </c>
      <c r="F565" s="3" t="s">
        <v>21</v>
      </c>
      <c r="G565" s="3" t="s">
        <v>28</v>
      </c>
      <c r="H565" s="3">
        <v>42.42</v>
      </c>
      <c r="I565" s="3">
        <v>8</v>
      </c>
      <c r="J565" s="3">
        <v>16.968</v>
      </c>
      <c r="K565" s="3">
        <v>356.32799999999997</v>
      </c>
      <c r="L565" s="3">
        <v>43495</v>
      </c>
      <c r="M565" s="3">
        <v>0.58194444444444449</v>
      </c>
      <c r="N565" s="4" t="s">
        <v>23</v>
      </c>
      <c r="O565" s="3">
        <v>339.36</v>
      </c>
      <c r="P565" s="5">
        <v>4.7619047620000003</v>
      </c>
      <c r="Q565" s="3">
        <v>16.968</v>
      </c>
      <c r="R565" s="3">
        <v>5.7</v>
      </c>
    </row>
    <row r="566" spans="2:18" x14ac:dyDescent="0.25">
      <c r="B566" s="3" t="s">
        <v>599</v>
      </c>
      <c r="C566" s="3" t="s">
        <v>18</v>
      </c>
      <c r="D566" s="3" t="s">
        <v>19</v>
      </c>
      <c r="E566" s="3" t="s">
        <v>20</v>
      </c>
      <c r="F566" s="3" t="s">
        <v>31</v>
      </c>
      <c r="G566" s="3" t="s">
        <v>28</v>
      </c>
      <c r="H566" s="3">
        <v>74.510000000000005</v>
      </c>
      <c r="I566" s="3">
        <v>6</v>
      </c>
      <c r="J566" s="3">
        <v>22.353000000000002</v>
      </c>
      <c r="K566" s="3">
        <v>469.41300000000001</v>
      </c>
      <c r="L566" s="3">
        <v>43544</v>
      </c>
      <c r="M566" s="3">
        <v>0.63055555555555554</v>
      </c>
      <c r="N566" s="4" t="s">
        <v>23</v>
      </c>
      <c r="O566" s="3">
        <v>447.06</v>
      </c>
      <c r="P566" s="5">
        <v>4.7619047620000003</v>
      </c>
      <c r="Q566" s="3">
        <v>22.353000000000002</v>
      </c>
      <c r="R566" s="3">
        <v>5</v>
      </c>
    </row>
    <row r="567" spans="2:18" x14ac:dyDescent="0.25">
      <c r="B567" s="3" t="s">
        <v>600</v>
      </c>
      <c r="C567" s="3" t="s">
        <v>42</v>
      </c>
      <c r="D567" s="3" t="s">
        <v>43</v>
      </c>
      <c r="E567" s="3" t="s">
        <v>27</v>
      </c>
      <c r="F567" s="3" t="s">
        <v>31</v>
      </c>
      <c r="G567" s="3" t="s">
        <v>46</v>
      </c>
      <c r="H567" s="3">
        <v>99.25</v>
      </c>
      <c r="I567" s="3">
        <v>2</v>
      </c>
      <c r="J567" s="3">
        <v>9.9250000000000007</v>
      </c>
      <c r="K567" s="3">
        <v>208.42500000000001</v>
      </c>
      <c r="L567" s="3">
        <v>43544</v>
      </c>
      <c r="M567" s="3">
        <v>0.54305555555555551</v>
      </c>
      <c r="N567" s="4" t="s">
        <v>29</v>
      </c>
      <c r="O567" s="3">
        <v>198.5</v>
      </c>
      <c r="P567" s="5">
        <v>4.7619047620000003</v>
      </c>
      <c r="Q567" s="3">
        <v>9.9250000000000007</v>
      </c>
      <c r="R567" s="3">
        <v>9</v>
      </c>
    </row>
    <row r="568" spans="2:18" x14ac:dyDescent="0.25">
      <c r="B568" s="3" t="s">
        <v>601</v>
      </c>
      <c r="C568" s="3" t="s">
        <v>18</v>
      </c>
      <c r="D568" s="3" t="s">
        <v>19</v>
      </c>
      <c r="E568" s="3" t="s">
        <v>27</v>
      </c>
      <c r="F568" s="3" t="s">
        <v>21</v>
      </c>
      <c r="G568" s="3" t="s">
        <v>44</v>
      </c>
      <c r="H568" s="3">
        <v>81.209999999999994</v>
      </c>
      <c r="I568" s="3">
        <v>10</v>
      </c>
      <c r="J568" s="3">
        <v>40.604999999999997</v>
      </c>
      <c r="K568" s="3">
        <v>852.70500000000004</v>
      </c>
      <c r="L568" s="3">
        <v>43482</v>
      </c>
      <c r="M568" s="3">
        <v>0.54236111111111107</v>
      </c>
      <c r="N568" s="4" t="s">
        <v>33</v>
      </c>
      <c r="O568" s="3">
        <v>812.1</v>
      </c>
      <c r="P568" s="5">
        <v>4.7619047620000003</v>
      </c>
      <c r="Q568" s="3">
        <v>40.604999999999997</v>
      </c>
      <c r="R568" s="3">
        <v>6.3</v>
      </c>
    </row>
    <row r="569" spans="2:18" x14ac:dyDescent="0.25">
      <c r="B569" s="3" t="s">
        <v>602</v>
      </c>
      <c r="C569" s="3" t="s">
        <v>25</v>
      </c>
      <c r="D569" s="3" t="s">
        <v>26</v>
      </c>
      <c r="E569" s="3" t="s">
        <v>27</v>
      </c>
      <c r="F569" s="3" t="s">
        <v>21</v>
      </c>
      <c r="G569" s="3" t="s">
        <v>36</v>
      </c>
      <c r="H569" s="3">
        <v>49.33</v>
      </c>
      <c r="I569" s="3">
        <v>10</v>
      </c>
      <c r="J569" s="3">
        <v>24.664999999999999</v>
      </c>
      <c r="K569" s="3">
        <v>517.96500000000003</v>
      </c>
      <c r="L569" s="3">
        <v>43499</v>
      </c>
      <c r="M569" s="3">
        <v>0.69444444444444442</v>
      </c>
      <c r="N569" s="4" t="s">
        <v>33</v>
      </c>
      <c r="O569" s="3">
        <v>493.3</v>
      </c>
      <c r="P569" s="5">
        <v>4.7619047620000003</v>
      </c>
      <c r="Q569" s="3">
        <v>24.664999999999999</v>
      </c>
      <c r="R569" s="3">
        <v>9.4</v>
      </c>
    </row>
    <row r="570" spans="2:18" x14ac:dyDescent="0.25">
      <c r="B570" s="3" t="s">
        <v>603</v>
      </c>
      <c r="C570" s="3" t="s">
        <v>18</v>
      </c>
      <c r="D570" s="3" t="s">
        <v>19</v>
      </c>
      <c r="E570" s="3" t="s">
        <v>27</v>
      </c>
      <c r="F570" s="3" t="s">
        <v>21</v>
      </c>
      <c r="G570" s="3" t="s">
        <v>46</v>
      </c>
      <c r="H570" s="3">
        <v>65.739999999999995</v>
      </c>
      <c r="I570" s="3">
        <v>9</v>
      </c>
      <c r="J570" s="3">
        <v>29.582999999999998</v>
      </c>
      <c r="K570" s="3">
        <v>621.24300000000005</v>
      </c>
      <c r="L570" s="3">
        <v>43466</v>
      </c>
      <c r="M570" s="3">
        <v>0.57986111111111116</v>
      </c>
      <c r="N570" s="4" t="s">
        <v>29</v>
      </c>
      <c r="O570" s="3">
        <v>591.66</v>
      </c>
      <c r="P570" s="5">
        <v>4.7619047620000003</v>
      </c>
      <c r="Q570" s="3">
        <v>29.582999999999998</v>
      </c>
      <c r="R570" s="3">
        <v>7.7</v>
      </c>
    </row>
    <row r="571" spans="2:18" x14ac:dyDescent="0.25">
      <c r="B571" s="3" t="s">
        <v>604</v>
      </c>
      <c r="C571" s="3" t="s">
        <v>42</v>
      </c>
      <c r="D571" s="3" t="s">
        <v>43</v>
      </c>
      <c r="E571" s="3" t="s">
        <v>27</v>
      </c>
      <c r="F571" s="3" t="s">
        <v>21</v>
      </c>
      <c r="G571" s="3" t="s">
        <v>46</v>
      </c>
      <c r="H571" s="3">
        <v>79.86</v>
      </c>
      <c r="I571" s="3">
        <v>7</v>
      </c>
      <c r="J571" s="3">
        <v>27.951000000000001</v>
      </c>
      <c r="K571" s="3">
        <v>586.971</v>
      </c>
      <c r="L571" s="3">
        <v>43475</v>
      </c>
      <c r="M571" s="3">
        <v>0.43958333333333333</v>
      </c>
      <c r="N571" s="4" t="s">
        <v>33</v>
      </c>
      <c r="O571" s="3">
        <v>559.02</v>
      </c>
      <c r="P571" s="5">
        <v>4.7619047620000003</v>
      </c>
      <c r="Q571" s="3">
        <v>27.951000000000001</v>
      </c>
      <c r="R571" s="3">
        <v>5.5</v>
      </c>
    </row>
    <row r="572" spans="2:18" x14ac:dyDescent="0.25">
      <c r="B572" s="3" t="s">
        <v>605</v>
      </c>
      <c r="C572" s="3" t="s">
        <v>25</v>
      </c>
      <c r="D572" s="3" t="s">
        <v>26</v>
      </c>
      <c r="E572" s="3" t="s">
        <v>27</v>
      </c>
      <c r="F572" s="3" t="s">
        <v>21</v>
      </c>
      <c r="G572" s="3" t="s">
        <v>36</v>
      </c>
      <c r="H572" s="3">
        <v>73.98</v>
      </c>
      <c r="I572" s="3">
        <v>7</v>
      </c>
      <c r="J572" s="3">
        <v>25.893000000000001</v>
      </c>
      <c r="K572" s="3">
        <v>543.75300000000004</v>
      </c>
      <c r="L572" s="3">
        <v>43526</v>
      </c>
      <c r="M572" s="3">
        <v>0.6958333333333333</v>
      </c>
      <c r="N572" s="4" t="s">
        <v>23</v>
      </c>
      <c r="O572" s="3">
        <v>517.86</v>
      </c>
      <c r="P572" s="5">
        <v>4.7619047620000003</v>
      </c>
      <c r="Q572" s="3">
        <v>25.893000000000001</v>
      </c>
      <c r="R572" s="3">
        <v>4.0999999999999996</v>
      </c>
    </row>
    <row r="573" spans="2:18" x14ac:dyDescent="0.25">
      <c r="B573" s="3" t="s">
        <v>606</v>
      </c>
      <c r="C573" s="3" t="s">
        <v>42</v>
      </c>
      <c r="D573" s="3" t="s">
        <v>43</v>
      </c>
      <c r="E573" s="3" t="s">
        <v>20</v>
      </c>
      <c r="F573" s="3" t="s">
        <v>21</v>
      </c>
      <c r="G573" s="3" t="s">
        <v>32</v>
      </c>
      <c r="H573" s="3">
        <v>82.04</v>
      </c>
      <c r="I573" s="3">
        <v>5</v>
      </c>
      <c r="J573" s="3">
        <v>20.51</v>
      </c>
      <c r="K573" s="3">
        <v>430.71</v>
      </c>
      <c r="L573" s="3">
        <v>43521</v>
      </c>
      <c r="M573" s="3">
        <v>0.71944444444444444</v>
      </c>
      <c r="N573" s="4" t="s">
        <v>33</v>
      </c>
      <c r="O573" s="3">
        <v>410.2</v>
      </c>
      <c r="P573" s="5">
        <v>4.7619047620000003</v>
      </c>
      <c r="Q573" s="3">
        <v>20.51</v>
      </c>
      <c r="R573" s="3">
        <v>7.6</v>
      </c>
    </row>
    <row r="574" spans="2:18" x14ac:dyDescent="0.25">
      <c r="B574" s="3" t="s">
        <v>607</v>
      </c>
      <c r="C574" s="3" t="s">
        <v>42</v>
      </c>
      <c r="D574" s="3" t="s">
        <v>43</v>
      </c>
      <c r="E574" s="3" t="s">
        <v>20</v>
      </c>
      <c r="F574" s="3" t="s">
        <v>31</v>
      </c>
      <c r="G574" s="3" t="s">
        <v>36</v>
      </c>
      <c r="H574" s="3">
        <v>26.67</v>
      </c>
      <c r="I574" s="3">
        <v>10</v>
      </c>
      <c r="J574" s="3">
        <v>13.335000000000001</v>
      </c>
      <c r="K574" s="3">
        <v>280.03500000000003</v>
      </c>
      <c r="L574" s="3">
        <v>43494</v>
      </c>
      <c r="M574" s="3">
        <v>0.49166666666666664</v>
      </c>
      <c r="N574" s="4" t="s">
        <v>29</v>
      </c>
      <c r="O574" s="3">
        <v>266.7</v>
      </c>
      <c r="P574" s="5">
        <v>4.7619047620000003</v>
      </c>
      <c r="Q574" s="3">
        <v>13.335000000000001</v>
      </c>
      <c r="R574" s="3">
        <v>8.6</v>
      </c>
    </row>
    <row r="575" spans="2:18" x14ac:dyDescent="0.25">
      <c r="B575" s="3" t="s">
        <v>608</v>
      </c>
      <c r="C575" s="3" t="s">
        <v>18</v>
      </c>
      <c r="D575" s="3" t="s">
        <v>19</v>
      </c>
      <c r="E575" s="3" t="s">
        <v>20</v>
      </c>
      <c r="F575" s="3" t="s">
        <v>31</v>
      </c>
      <c r="G575" s="3" t="s">
        <v>44</v>
      </c>
      <c r="H575" s="3">
        <v>10.130000000000001</v>
      </c>
      <c r="I575" s="3">
        <v>7</v>
      </c>
      <c r="J575" s="3">
        <v>3.5455000000000001</v>
      </c>
      <c r="K575" s="3">
        <v>74.455500000000001</v>
      </c>
      <c r="L575" s="3">
        <v>43534</v>
      </c>
      <c r="M575" s="3">
        <v>0.81597222222222221</v>
      </c>
      <c r="N575" s="4" t="s">
        <v>23</v>
      </c>
      <c r="O575" s="3">
        <v>70.91</v>
      </c>
      <c r="P575" s="5">
        <v>4.7619047620000003</v>
      </c>
      <c r="Q575" s="3">
        <v>3.5455000000000001</v>
      </c>
      <c r="R575" s="3">
        <v>8.3000000000000007</v>
      </c>
    </row>
    <row r="576" spans="2:18" x14ac:dyDescent="0.25">
      <c r="B576" s="3" t="s">
        <v>609</v>
      </c>
      <c r="C576" s="3" t="s">
        <v>42</v>
      </c>
      <c r="D576" s="3" t="s">
        <v>43</v>
      </c>
      <c r="E576" s="3" t="s">
        <v>27</v>
      </c>
      <c r="F576" s="3" t="s">
        <v>31</v>
      </c>
      <c r="G576" s="3" t="s">
        <v>44</v>
      </c>
      <c r="H576" s="3">
        <v>72.39</v>
      </c>
      <c r="I576" s="3">
        <v>2</v>
      </c>
      <c r="J576" s="3">
        <v>7.2389999999999999</v>
      </c>
      <c r="K576" s="3">
        <v>152.01900000000001</v>
      </c>
      <c r="L576" s="3">
        <v>43478</v>
      </c>
      <c r="M576" s="3">
        <v>0.82986111111111116</v>
      </c>
      <c r="N576" s="4" t="s">
        <v>33</v>
      </c>
      <c r="O576" s="3">
        <v>144.78</v>
      </c>
      <c r="P576" s="5">
        <v>4.7619047620000003</v>
      </c>
      <c r="Q576" s="3">
        <v>7.2389999999999999</v>
      </c>
      <c r="R576" s="3">
        <v>8.1</v>
      </c>
    </row>
    <row r="577" spans="2:18" x14ac:dyDescent="0.25">
      <c r="B577" s="3" t="s">
        <v>610</v>
      </c>
      <c r="C577" s="3" t="s">
        <v>18</v>
      </c>
      <c r="D577" s="3" t="s">
        <v>19</v>
      </c>
      <c r="E577" s="3" t="s">
        <v>27</v>
      </c>
      <c r="F577" s="3" t="s">
        <v>31</v>
      </c>
      <c r="G577" s="3" t="s">
        <v>36</v>
      </c>
      <c r="H577" s="3">
        <v>85.91</v>
      </c>
      <c r="I577" s="3">
        <v>5</v>
      </c>
      <c r="J577" s="3">
        <v>21.477499999999999</v>
      </c>
      <c r="K577" s="3">
        <v>451.02749999999997</v>
      </c>
      <c r="L577" s="3">
        <v>43546</v>
      </c>
      <c r="M577" s="3">
        <v>0.60624999999999996</v>
      </c>
      <c r="N577" s="4" t="s">
        <v>33</v>
      </c>
      <c r="O577" s="3">
        <v>429.55</v>
      </c>
      <c r="P577" s="5">
        <v>4.7619047620000003</v>
      </c>
      <c r="Q577" s="3">
        <v>21.477499999999999</v>
      </c>
      <c r="R577" s="3">
        <v>8.6</v>
      </c>
    </row>
    <row r="578" spans="2:18" x14ac:dyDescent="0.25">
      <c r="B578" s="3" t="s">
        <v>611</v>
      </c>
      <c r="C578" s="3" t="s">
        <v>42</v>
      </c>
      <c r="D578" s="3" t="s">
        <v>43</v>
      </c>
      <c r="E578" s="3" t="s">
        <v>20</v>
      </c>
      <c r="F578" s="3" t="s">
        <v>31</v>
      </c>
      <c r="G578" s="3" t="s">
        <v>46</v>
      </c>
      <c r="H578" s="3">
        <v>81.31</v>
      </c>
      <c r="I578" s="3">
        <v>7</v>
      </c>
      <c r="J578" s="3">
        <v>28.458500000000001</v>
      </c>
      <c r="K578" s="3">
        <v>597.62850000000003</v>
      </c>
      <c r="L578" s="3">
        <v>43525</v>
      </c>
      <c r="M578" s="3">
        <v>0.8256944444444444</v>
      </c>
      <c r="N578" s="4" t="s">
        <v>23</v>
      </c>
      <c r="O578" s="3">
        <v>569.16999999999996</v>
      </c>
      <c r="P578" s="5">
        <v>4.7619047620000003</v>
      </c>
      <c r="Q578" s="3">
        <v>28.458500000000001</v>
      </c>
      <c r="R578" s="3">
        <v>6.3</v>
      </c>
    </row>
    <row r="579" spans="2:18" x14ac:dyDescent="0.25">
      <c r="B579" s="3" t="s">
        <v>612</v>
      </c>
      <c r="C579" s="3" t="s">
        <v>42</v>
      </c>
      <c r="D579" s="3" t="s">
        <v>43</v>
      </c>
      <c r="E579" s="3" t="s">
        <v>27</v>
      </c>
      <c r="F579" s="3" t="s">
        <v>31</v>
      </c>
      <c r="G579" s="3" t="s">
        <v>44</v>
      </c>
      <c r="H579" s="3">
        <v>60.3</v>
      </c>
      <c r="I579" s="3">
        <v>4</v>
      </c>
      <c r="J579" s="3">
        <v>12.06</v>
      </c>
      <c r="K579" s="3">
        <v>253.26</v>
      </c>
      <c r="L579" s="3">
        <v>43516</v>
      </c>
      <c r="M579" s="3">
        <v>0.77986111111111112</v>
      </c>
      <c r="N579" s="4" t="s">
        <v>29</v>
      </c>
      <c r="O579" s="3">
        <v>241.2</v>
      </c>
      <c r="P579" s="5">
        <v>4.7619047620000003</v>
      </c>
      <c r="Q579" s="3">
        <v>12.06</v>
      </c>
      <c r="R579" s="3">
        <v>5.8</v>
      </c>
    </row>
    <row r="580" spans="2:18" x14ac:dyDescent="0.25">
      <c r="B580" s="3" t="s">
        <v>613</v>
      </c>
      <c r="C580" s="3" t="s">
        <v>25</v>
      </c>
      <c r="D580" s="3" t="s">
        <v>26</v>
      </c>
      <c r="E580" s="3" t="s">
        <v>27</v>
      </c>
      <c r="F580" s="3" t="s">
        <v>31</v>
      </c>
      <c r="G580" s="3" t="s">
        <v>44</v>
      </c>
      <c r="H580" s="3">
        <v>31.77</v>
      </c>
      <c r="I580" s="3">
        <v>4</v>
      </c>
      <c r="J580" s="3">
        <v>6.3540000000000001</v>
      </c>
      <c r="K580" s="3">
        <v>133.434</v>
      </c>
      <c r="L580" s="3">
        <v>43479</v>
      </c>
      <c r="M580" s="3">
        <v>0.61319444444444449</v>
      </c>
      <c r="N580" s="4" t="s">
        <v>23</v>
      </c>
      <c r="O580" s="3">
        <v>127.08</v>
      </c>
      <c r="P580" s="5">
        <v>4.7619047620000003</v>
      </c>
      <c r="Q580" s="3">
        <v>6.3540000000000001</v>
      </c>
      <c r="R580" s="3">
        <v>6.2</v>
      </c>
    </row>
    <row r="581" spans="2:18" x14ac:dyDescent="0.25">
      <c r="B581" s="3" t="s">
        <v>614</v>
      </c>
      <c r="C581" s="3" t="s">
        <v>18</v>
      </c>
      <c r="D581" s="3" t="s">
        <v>19</v>
      </c>
      <c r="E581" s="3" t="s">
        <v>27</v>
      </c>
      <c r="F581" s="3" t="s">
        <v>21</v>
      </c>
      <c r="G581" s="3" t="s">
        <v>22</v>
      </c>
      <c r="H581" s="3">
        <v>64.27</v>
      </c>
      <c r="I581" s="3">
        <v>4</v>
      </c>
      <c r="J581" s="3">
        <v>12.853999999999999</v>
      </c>
      <c r="K581" s="3">
        <v>269.93400000000003</v>
      </c>
      <c r="L581" s="3">
        <v>43550</v>
      </c>
      <c r="M581" s="3">
        <v>0.57916666666666672</v>
      </c>
      <c r="N581" s="4" t="s">
        <v>29</v>
      </c>
      <c r="O581" s="3">
        <v>257.08</v>
      </c>
      <c r="P581" s="5">
        <v>4.7619047620000003</v>
      </c>
      <c r="Q581" s="3">
        <v>12.853999999999999</v>
      </c>
      <c r="R581" s="3">
        <v>7.7</v>
      </c>
    </row>
    <row r="582" spans="2:18" x14ac:dyDescent="0.25">
      <c r="B582" s="3" t="s">
        <v>615</v>
      </c>
      <c r="C582" s="3" t="s">
        <v>42</v>
      </c>
      <c r="D582" s="3" t="s">
        <v>43</v>
      </c>
      <c r="E582" s="3" t="s">
        <v>27</v>
      </c>
      <c r="F582" s="3" t="s">
        <v>31</v>
      </c>
      <c r="G582" s="3" t="s">
        <v>22</v>
      </c>
      <c r="H582" s="3">
        <v>69.510000000000005</v>
      </c>
      <c r="I582" s="3">
        <v>2</v>
      </c>
      <c r="J582" s="3">
        <v>6.9509999999999996</v>
      </c>
      <c r="K582" s="3">
        <v>145.971</v>
      </c>
      <c r="L582" s="3">
        <v>43525</v>
      </c>
      <c r="M582" s="3">
        <v>0.51041666666666663</v>
      </c>
      <c r="N582" s="4" t="s">
        <v>23</v>
      </c>
      <c r="O582" s="3">
        <v>139.02000000000001</v>
      </c>
      <c r="P582" s="5">
        <v>4.7619047620000003</v>
      </c>
      <c r="Q582" s="3">
        <v>6.9509999999999996</v>
      </c>
      <c r="R582" s="3">
        <v>8.1</v>
      </c>
    </row>
    <row r="583" spans="2:18" x14ac:dyDescent="0.25">
      <c r="B583" s="3" t="s">
        <v>616</v>
      </c>
      <c r="C583" s="3" t="s">
        <v>25</v>
      </c>
      <c r="D583" s="3" t="s">
        <v>26</v>
      </c>
      <c r="E583" s="3" t="s">
        <v>27</v>
      </c>
      <c r="F583" s="3" t="s">
        <v>31</v>
      </c>
      <c r="G583" s="3" t="s">
        <v>44</v>
      </c>
      <c r="H583" s="3">
        <v>27.22</v>
      </c>
      <c r="I583" s="3">
        <v>3</v>
      </c>
      <c r="J583" s="3">
        <v>4.0830000000000002</v>
      </c>
      <c r="K583" s="3">
        <v>85.742999999999995</v>
      </c>
      <c r="L583" s="3">
        <v>43472</v>
      </c>
      <c r="M583" s="3">
        <v>0.52569444444444446</v>
      </c>
      <c r="N583" s="4" t="s">
        <v>29</v>
      </c>
      <c r="O583" s="3">
        <v>81.66</v>
      </c>
      <c r="P583" s="5">
        <v>4.7619047620000003</v>
      </c>
      <c r="Q583" s="3">
        <v>4.0830000000000002</v>
      </c>
      <c r="R583" s="3">
        <v>7.3</v>
      </c>
    </row>
    <row r="584" spans="2:18" x14ac:dyDescent="0.25">
      <c r="B584" s="3" t="s">
        <v>617</v>
      </c>
      <c r="C584" s="3" t="s">
        <v>18</v>
      </c>
      <c r="D584" s="3" t="s">
        <v>19</v>
      </c>
      <c r="E584" s="3" t="s">
        <v>20</v>
      </c>
      <c r="F584" s="3" t="s">
        <v>21</v>
      </c>
      <c r="G584" s="3" t="s">
        <v>22</v>
      </c>
      <c r="H584" s="3">
        <v>77.680000000000007</v>
      </c>
      <c r="I584" s="3">
        <v>4</v>
      </c>
      <c r="J584" s="3">
        <v>15.536</v>
      </c>
      <c r="K584" s="3">
        <v>326.25599999999997</v>
      </c>
      <c r="L584" s="3">
        <v>43497</v>
      </c>
      <c r="M584" s="3">
        <v>0.82916666666666672</v>
      </c>
      <c r="N584" s="4" t="s">
        <v>29</v>
      </c>
      <c r="O584" s="3">
        <v>310.72000000000003</v>
      </c>
      <c r="P584" s="5">
        <v>4.7619047620000003</v>
      </c>
      <c r="Q584" s="3">
        <v>15.536</v>
      </c>
      <c r="R584" s="3">
        <v>8.4</v>
      </c>
    </row>
    <row r="585" spans="2:18" x14ac:dyDescent="0.25">
      <c r="B585" s="3" t="s">
        <v>618</v>
      </c>
      <c r="C585" s="3" t="s">
        <v>25</v>
      </c>
      <c r="D585" s="3" t="s">
        <v>26</v>
      </c>
      <c r="E585" s="3" t="s">
        <v>20</v>
      </c>
      <c r="F585" s="3" t="s">
        <v>21</v>
      </c>
      <c r="G585" s="3" t="s">
        <v>46</v>
      </c>
      <c r="H585" s="3">
        <v>92.98</v>
      </c>
      <c r="I585" s="3">
        <v>2</v>
      </c>
      <c r="J585" s="3">
        <v>9.298</v>
      </c>
      <c r="K585" s="3">
        <v>195.25800000000001</v>
      </c>
      <c r="L585" s="3">
        <v>43509</v>
      </c>
      <c r="M585" s="3">
        <v>0.62916666666666665</v>
      </c>
      <c r="N585" s="4" t="s">
        <v>33</v>
      </c>
      <c r="O585" s="3">
        <v>185.96</v>
      </c>
      <c r="P585" s="5">
        <v>4.7619047620000003</v>
      </c>
      <c r="Q585" s="3">
        <v>9.298</v>
      </c>
      <c r="R585" s="3">
        <v>8</v>
      </c>
    </row>
    <row r="586" spans="2:18" x14ac:dyDescent="0.25">
      <c r="B586" s="3" t="s">
        <v>619</v>
      </c>
      <c r="C586" s="3" t="s">
        <v>42</v>
      </c>
      <c r="D586" s="3" t="s">
        <v>43</v>
      </c>
      <c r="E586" s="3" t="s">
        <v>20</v>
      </c>
      <c r="F586" s="3" t="s">
        <v>21</v>
      </c>
      <c r="G586" s="3" t="s">
        <v>46</v>
      </c>
      <c r="H586" s="3">
        <v>18.079999999999998</v>
      </c>
      <c r="I586" s="3">
        <v>4</v>
      </c>
      <c r="J586" s="3">
        <v>3.6160000000000001</v>
      </c>
      <c r="K586" s="3">
        <v>75.936000000000007</v>
      </c>
      <c r="L586" s="3">
        <v>43479</v>
      </c>
      <c r="M586" s="3">
        <v>0.75208333333333333</v>
      </c>
      <c r="N586" s="4" t="s">
        <v>33</v>
      </c>
      <c r="O586" s="3">
        <v>72.319999999999993</v>
      </c>
      <c r="P586" s="5">
        <v>4.7619047620000003</v>
      </c>
      <c r="Q586" s="3">
        <v>3.6160000000000001</v>
      </c>
      <c r="R586" s="3">
        <v>9.5</v>
      </c>
    </row>
    <row r="587" spans="2:18" x14ac:dyDescent="0.25">
      <c r="B587" s="3" t="s">
        <v>620</v>
      </c>
      <c r="C587" s="3" t="s">
        <v>42</v>
      </c>
      <c r="D587" s="3" t="s">
        <v>43</v>
      </c>
      <c r="E587" s="3" t="s">
        <v>27</v>
      </c>
      <c r="F587" s="3" t="s">
        <v>31</v>
      </c>
      <c r="G587" s="3" t="s">
        <v>36</v>
      </c>
      <c r="H587" s="3">
        <v>63.06</v>
      </c>
      <c r="I587" s="3">
        <v>3</v>
      </c>
      <c r="J587" s="3">
        <v>9.4589999999999996</v>
      </c>
      <c r="K587" s="3">
        <v>198.63900000000001</v>
      </c>
      <c r="L587" s="3">
        <v>43484</v>
      </c>
      <c r="M587" s="3">
        <v>0.66527777777777775</v>
      </c>
      <c r="N587" s="4" t="s">
        <v>23</v>
      </c>
      <c r="O587" s="3">
        <v>189.18</v>
      </c>
      <c r="P587" s="5">
        <v>4.7619047620000003</v>
      </c>
      <c r="Q587" s="3">
        <v>9.4589999999999996</v>
      </c>
      <c r="R587" s="3">
        <v>7</v>
      </c>
    </row>
    <row r="588" spans="2:18" x14ac:dyDescent="0.25">
      <c r="B588" s="3" t="s">
        <v>621</v>
      </c>
      <c r="C588" s="3" t="s">
        <v>18</v>
      </c>
      <c r="D588" s="3" t="s">
        <v>19</v>
      </c>
      <c r="E588" s="3" t="s">
        <v>27</v>
      </c>
      <c r="F588" s="3" t="s">
        <v>31</v>
      </c>
      <c r="G588" s="3" t="s">
        <v>22</v>
      </c>
      <c r="H588" s="3">
        <v>51.71</v>
      </c>
      <c r="I588" s="3">
        <v>4</v>
      </c>
      <c r="J588" s="3">
        <v>10.342000000000001</v>
      </c>
      <c r="K588" s="3">
        <v>217.18199999999999</v>
      </c>
      <c r="L588" s="3">
        <v>43533</v>
      </c>
      <c r="M588" s="3">
        <v>0.57847222222222228</v>
      </c>
      <c r="N588" s="4" t="s">
        <v>33</v>
      </c>
      <c r="O588" s="3">
        <v>206.84</v>
      </c>
      <c r="P588" s="5">
        <v>4.7619047620000003</v>
      </c>
      <c r="Q588" s="3">
        <v>10.342000000000001</v>
      </c>
      <c r="R588" s="3">
        <v>9.8000000000000007</v>
      </c>
    </row>
    <row r="589" spans="2:18" x14ac:dyDescent="0.25">
      <c r="B589" s="3" t="s">
        <v>622</v>
      </c>
      <c r="C589" s="3" t="s">
        <v>18</v>
      </c>
      <c r="D589" s="3" t="s">
        <v>19</v>
      </c>
      <c r="E589" s="3" t="s">
        <v>27</v>
      </c>
      <c r="F589" s="3" t="s">
        <v>21</v>
      </c>
      <c r="G589" s="3" t="s">
        <v>44</v>
      </c>
      <c r="H589" s="3">
        <v>52.34</v>
      </c>
      <c r="I589" s="3">
        <v>3</v>
      </c>
      <c r="J589" s="3">
        <v>7.851</v>
      </c>
      <c r="K589" s="3">
        <v>164.87100000000001</v>
      </c>
      <c r="L589" s="3">
        <v>43551</v>
      </c>
      <c r="M589" s="3">
        <v>0.5854166666666667</v>
      </c>
      <c r="N589" s="4" t="s">
        <v>29</v>
      </c>
      <c r="O589" s="3">
        <v>157.02000000000001</v>
      </c>
      <c r="P589" s="5">
        <v>4.7619047620000003</v>
      </c>
      <c r="Q589" s="3">
        <v>7.851</v>
      </c>
      <c r="R589" s="3">
        <v>9.1999999999999993</v>
      </c>
    </row>
    <row r="590" spans="2:18" x14ac:dyDescent="0.25">
      <c r="B590" s="3" t="s">
        <v>623</v>
      </c>
      <c r="C590" s="3" t="s">
        <v>18</v>
      </c>
      <c r="D590" s="3" t="s">
        <v>19</v>
      </c>
      <c r="E590" s="3" t="s">
        <v>27</v>
      </c>
      <c r="F590" s="3" t="s">
        <v>21</v>
      </c>
      <c r="G590" s="3" t="s">
        <v>36</v>
      </c>
      <c r="H590" s="3">
        <v>43.06</v>
      </c>
      <c r="I590" s="3">
        <v>5</v>
      </c>
      <c r="J590" s="3">
        <v>10.765000000000001</v>
      </c>
      <c r="K590" s="3">
        <v>226.065</v>
      </c>
      <c r="L590" s="3">
        <v>43500</v>
      </c>
      <c r="M590" s="3">
        <v>0.69305555555555554</v>
      </c>
      <c r="N590" s="4" t="s">
        <v>23</v>
      </c>
      <c r="O590" s="3">
        <v>215.3</v>
      </c>
      <c r="P590" s="5">
        <v>4.7619047620000003</v>
      </c>
      <c r="Q590" s="3">
        <v>10.765000000000001</v>
      </c>
      <c r="R590" s="3">
        <v>7.7</v>
      </c>
    </row>
    <row r="591" spans="2:18" x14ac:dyDescent="0.25">
      <c r="B591" s="3" t="s">
        <v>624</v>
      </c>
      <c r="C591" s="3" t="s">
        <v>25</v>
      </c>
      <c r="D591" s="3" t="s">
        <v>26</v>
      </c>
      <c r="E591" s="3" t="s">
        <v>27</v>
      </c>
      <c r="F591" s="3" t="s">
        <v>31</v>
      </c>
      <c r="G591" s="3" t="s">
        <v>46</v>
      </c>
      <c r="H591" s="3">
        <v>59.61</v>
      </c>
      <c r="I591" s="3">
        <v>10</v>
      </c>
      <c r="J591" s="3">
        <v>29.805</v>
      </c>
      <c r="K591" s="3">
        <v>625.90499999999997</v>
      </c>
      <c r="L591" s="3">
        <v>43538</v>
      </c>
      <c r="M591" s="3">
        <v>0.46319444444444446</v>
      </c>
      <c r="N591" s="4" t="s">
        <v>29</v>
      </c>
      <c r="O591" s="3">
        <v>596.1</v>
      </c>
      <c r="P591" s="5">
        <v>4.7619047620000003</v>
      </c>
      <c r="Q591" s="3">
        <v>29.805</v>
      </c>
      <c r="R591" s="3">
        <v>5.3</v>
      </c>
    </row>
    <row r="592" spans="2:18" x14ac:dyDescent="0.25">
      <c r="B592" s="3" t="s">
        <v>625</v>
      </c>
      <c r="C592" s="3" t="s">
        <v>18</v>
      </c>
      <c r="D592" s="3" t="s">
        <v>19</v>
      </c>
      <c r="E592" s="3" t="s">
        <v>27</v>
      </c>
      <c r="F592" s="3" t="s">
        <v>31</v>
      </c>
      <c r="G592" s="3" t="s">
        <v>22</v>
      </c>
      <c r="H592" s="3">
        <v>14.62</v>
      </c>
      <c r="I592" s="3">
        <v>5</v>
      </c>
      <c r="J592" s="3">
        <v>3.6549999999999998</v>
      </c>
      <c r="K592" s="3">
        <v>76.754999999999995</v>
      </c>
      <c r="L592" s="3">
        <v>43528</v>
      </c>
      <c r="M592" s="3">
        <v>0.51597222222222228</v>
      </c>
      <c r="N592" s="4" t="s">
        <v>29</v>
      </c>
      <c r="O592" s="3">
        <v>73.099999999999994</v>
      </c>
      <c r="P592" s="5">
        <v>4.7619047620000003</v>
      </c>
      <c r="Q592" s="3">
        <v>3.6549999999999998</v>
      </c>
      <c r="R592" s="3">
        <v>4.4000000000000004</v>
      </c>
    </row>
    <row r="593" spans="2:18" x14ac:dyDescent="0.25">
      <c r="B593" s="3" t="s">
        <v>626</v>
      </c>
      <c r="C593" s="3" t="s">
        <v>25</v>
      </c>
      <c r="D593" s="3" t="s">
        <v>26</v>
      </c>
      <c r="E593" s="3" t="s">
        <v>20</v>
      </c>
      <c r="F593" s="3" t="s">
        <v>31</v>
      </c>
      <c r="G593" s="3" t="s">
        <v>22</v>
      </c>
      <c r="H593" s="3">
        <v>46.53</v>
      </c>
      <c r="I593" s="3">
        <v>6</v>
      </c>
      <c r="J593" s="3">
        <v>13.959</v>
      </c>
      <c r="K593" s="3">
        <v>293.13900000000001</v>
      </c>
      <c r="L593" s="3">
        <v>43527</v>
      </c>
      <c r="M593" s="3">
        <v>0.45416666666666666</v>
      </c>
      <c r="N593" s="4" t="s">
        <v>33</v>
      </c>
      <c r="O593" s="3">
        <v>279.18</v>
      </c>
      <c r="P593" s="5">
        <v>4.7619047620000003</v>
      </c>
      <c r="Q593" s="3">
        <v>13.959</v>
      </c>
      <c r="R593" s="3">
        <v>4.3</v>
      </c>
    </row>
    <row r="594" spans="2:18" x14ac:dyDescent="0.25">
      <c r="B594" s="3" t="s">
        <v>627</v>
      </c>
      <c r="C594" s="3" t="s">
        <v>25</v>
      </c>
      <c r="D594" s="3" t="s">
        <v>26</v>
      </c>
      <c r="E594" s="3" t="s">
        <v>20</v>
      </c>
      <c r="F594" s="3" t="s">
        <v>21</v>
      </c>
      <c r="G594" s="3" t="s">
        <v>32</v>
      </c>
      <c r="H594" s="3">
        <v>24.24</v>
      </c>
      <c r="I594" s="3">
        <v>7</v>
      </c>
      <c r="J594" s="3">
        <v>8.484</v>
      </c>
      <c r="K594" s="3">
        <v>178.16399999999999</v>
      </c>
      <c r="L594" s="3">
        <v>43492</v>
      </c>
      <c r="M594" s="3">
        <v>0.73472222222222228</v>
      </c>
      <c r="N594" s="4" t="s">
        <v>23</v>
      </c>
      <c r="O594" s="3">
        <v>169.68</v>
      </c>
      <c r="P594" s="5">
        <v>4.7619047620000003</v>
      </c>
      <c r="Q594" s="3">
        <v>8.484</v>
      </c>
      <c r="R594" s="3">
        <v>9.4</v>
      </c>
    </row>
    <row r="595" spans="2:18" x14ac:dyDescent="0.25">
      <c r="B595" s="3" t="s">
        <v>628</v>
      </c>
      <c r="C595" s="3" t="s">
        <v>18</v>
      </c>
      <c r="D595" s="3" t="s">
        <v>19</v>
      </c>
      <c r="E595" s="3" t="s">
        <v>20</v>
      </c>
      <c r="F595" s="3" t="s">
        <v>21</v>
      </c>
      <c r="G595" s="3" t="s">
        <v>36</v>
      </c>
      <c r="H595" s="3">
        <v>45.58</v>
      </c>
      <c r="I595" s="3">
        <v>1</v>
      </c>
      <c r="J595" s="3">
        <v>2.2789999999999999</v>
      </c>
      <c r="K595" s="3">
        <v>47.859000000000002</v>
      </c>
      <c r="L595" s="3">
        <v>43503</v>
      </c>
      <c r="M595" s="3">
        <v>0.59236111111111112</v>
      </c>
      <c r="N595" s="4" t="s">
        <v>29</v>
      </c>
      <c r="O595" s="3">
        <v>45.58</v>
      </c>
      <c r="P595" s="5">
        <v>4.7619047620000003</v>
      </c>
      <c r="Q595" s="3">
        <v>2.2789999999999999</v>
      </c>
      <c r="R595" s="3">
        <v>9.8000000000000007</v>
      </c>
    </row>
    <row r="596" spans="2:18" x14ac:dyDescent="0.25">
      <c r="B596" s="3" t="s">
        <v>629</v>
      </c>
      <c r="C596" s="3" t="s">
        <v>18</v>
      </c>
      <c r="D596" s="3" t="s">
        <v>19</v>
      </c>
      <c r="E596" s="3" t="s">
        <v>20</v>
      </c>
      <c r="F596" s="3" t="s">
        <v>21</v>
      </c>
      <c r="G596" s="3" t="s">
        <v>36</v>
      </c>
      <c r="H596" s="3">
        <v>75.2</v>
      </c>
      <c r="I596" s="3">
        <v>3</v>
      </c>
      <c r="J596" s="3">
        <v>11.28</v>
      </c>
      <c r="K596" s="3">
        <v>236.88</v>
      </c>
      <c r="L596" s="3">
        <v>43501</v>
      </c>
      <c r="M596" s="3">
        <v>0.49375000000000002</v>
      </c>
      <c r="N596" s="4" t="s">
        <v>23</v>
      </c>
      <c r="O596" s="3">
        <v>225.6</v>
      </c>
      <c r="P596" s="5">
        <v>4.7619047620000003</v>
      </c>
      <c r="Q596" s="3">
        <v>11.28</v>
      </c>
      <c r="R596" s="3">
        <v>4.8</v>
      </c>
    </row>
    <row r="597" spans="2:18" x14ac:dyDescent="0.25">
      <c r="B597" s="3" t="s">
        <v>630</v>
      </c>
      <c r="C597" s="3" t="s">
        <v>42</v>
      </c>
      <c r="D597" s="3" t="s">
        <v>43</v>
      </c>
      <c r="E597" s="3" t="s">
        <v>20</v>
      </c>
      <c r="F597" s="3" t="s">
        <v>31</v>
      </c>
      <c r="G597" s="3" t="s">
        <v>36</v>
      </c>
      <c r="H597" s="3">
        <v>96.8</v>
      </c>
      <c r="I597" s="3">
        <v>3</v>
      </c>
      <c r="J597" s="3">
        <v>14.52</v>
      </c>
      <c r="K597" s="3">
        <v>304.92</v>
      </c>
      <c r="L597" s="3">
        <v>43539</v>
      </c>
      <c r="M597" s="3">
        <v>0.54513888888888884</v>
      </c>
      <c r="N597" s="4" t="s">
        <v>29</v>
      </c>
      <c r="O597" s="3">
        <v>290.39999999999998</v>
      </c>
      <c r="P597" s="5">
        <v>4.7619047620000003</v>
      </c>
      <c r="Q597" s="3">
        <v>14.52</v>
      </c>
      <c r="R597" s="3">
        <v>5.3</v>
      </c>
    </row>
    <row r="598" spans="2:18" x14ac:dyDescent="0.25">
      <c r="B598" s="3" t="s">
        <v>631</v>
      </c>
      <c r="C598" s="3" t="s">
        <v>42</v>
      </c>
      <c r="D598" s="3" t="s">
        <v>43</v>
      </c>
      <c r="E598" s="3" t="s">
        <v>27</v>
      </c>
      <c r="F598" s="3" t="s">
        <v>31</v>
      </c>
      <c r="G598" s="3" t="s">
        <v>22</v>
      </c>
      <c r="H598" s="3">
        <v>14.82</v>
      </c>
      <c r="I598" s="3">
        <v>3</v>
      </c>
      <c r="J598" s="3">
        <v>2.2229999999999999</v>
      </c>
      <c r="K598" s="3">
        <v>46.683</v>
      </c>
      <c r="L598" s="3">
        <v>43525</v>
      </c>
      <c r="M598" s="3">
        <v>0.47916666666666669</v>
      </c>
      <c r="N598" s="4" t="s">
        <v>33</v>
      </c>
      <c r="O598" s="3">
        <v>44.46</v>
      </c>
      <c r="P598" s="5">
        <v>4.7619047620000003</v>
      </c>
      <c r="Q598" s="3">
        <v>2.2229999999999999</v>
      </c>
      <c r="R598" s="3">
        <v>8.6999999999999993</v>
      </c>
    </row>
    <row r="599" spans="2:18" x14ac:dyDescent="0.25">
      <c r="B599" s="3" t="s">
        <v>632</v>
      </c>
      <c r="C599" s="3" t="s">
        <v>18</v>
      </c>
      <c r="D599" s="3" t="s">
        <v>19</v>
      </c>
      <c r="E599" s="3" t="s">
        <v>27</v>
      </c>
      <c r="F599" s="3" t="s">
        <v>31</v>
      </c>
      <c r="G599" s="3" t="s">
        <v>44</v>
      </c>
      <c r="H599" s="3">
        <v>52.2</v>
      </c>
      <c r="I599" s="3">
        <v>3</v>
      </c>
      <c r="J599" s="3">
        <v>7.83</v>
      </c>
      <c r="K599" s="3">
        <v>164.43</v>
      </c>
      <c r="L599" s="3">
        <v>43511</v>
      </c>
      <c r="M599" s="3">
        <v>0.5625</v>
      </c>
      <c r="N599" s="4" t="s">
        <v>33</v>
      </c>
      <c r="O599" s="3">
        <v>156.6</v>
      </c>
      <c r="P599" s="5">
        <v>4.7619047620000003</v>
      </c>
      <c r="Q599" s="3">
        <v>7.83</v>
      </c>
      <c r="R599" s="3">
        <v>9.5</v>
      </c>
    </row>
    <row r="600" spans="2:18" x14ac:dyDescent="0.25">
      <c r="B600" s="3" t="s">
        <v>633</v>
      </c>
      <c r="C600" s="3" t="s">
        <v>25</v>
      </c>
      <c r="D600" s="3" t="s">
        <v>26</v>
      </c>
      <c r="E600" s="3" t="s">
        <v>27</v>
      </c>
      <c r="F600" s="3" t="s">
        <v>21</v>
      </c>
      <c r="G600" s="3" t="s">
        <v>36</v>
      </c>
      <c r="H600" s="3">
        <v>46.66</v>
      </c>
      <c r="I600" s="3">
        <v>9</v>
      </c>
      <c r="J600" s="3">
        <v>20.997</v>
      </c>
      <c r="K600" s="3">
        <v>440.93700000000001</v>
      </c>
      <c r="L600" s="3">
        <v>43513</v>
      </c>
      <c r="M600" s="3">
        <v>0.7993055555555556</v>
      </c>
      <c r="N600" s="4" t="s">
        <v>23</v>
      </c>
      <c r="O600" s="3">
        <v>419.94</v>
      </c>
      <c r="P600" s="5">
        <v>4.7619047620000003</v>
      </c>
      <c r="Q600" s="3">
        <v>20.997</v>
      </c>
      <c r="R600" s="3">
        <v>5.3</v>
      </c>
    </row>
    <row r="601" spans="2:18" x14ac:dyDescent="0.25">
      <c r="B601" s="3" t="s">
        <v>634</v>
      </c>
      <c r="C601" s="3" t="s">
        <v>25</v>
      </c>
      <c r="D601" s="3" t="s">
        <v>26</v>
      </c>
      <c r="E601" s="3" t="s">
        <v>27</v>
      </c>
      <c r="F601" s="3" t="s">
        <v>21</v>
      </c>
      <c r="G601" s="3" t="s">
        <v>46</v>
      </c>
      <c r="H601" s="3">
        <v>36.85</v>
      </c>
      <c r="I601" s="3">
        <v>5</v>
      </c>
      <c r="J601" s="3">
        <v>9.2125000000000004</v>
      </c>
      <c r="K601" s="3">
        <v>193.46250000000001</v>
      </c>
      <c r="L601" s="3">
        <v>43491</v>
      </c>
      <c r="M601" s="3">
        <v>0.78680555555555554</v>
      </c>
      <c r="N601" s="4" t="s">
        <v>29</v>
      </c>
      <c r="O601" s="3">
        <v>184.25</v>
      </c>
      <c r="P601" s="5">
        <v>4.7619047620000003</v>
      </c>
      <c r="Q601" s="3">
        <v>9.2125000000000004</v>
      </c>
      <c r="R601" s="3">
        <v>9.1999999999999993</v>
      </c>
    </row>
    <row r="602" spans="2:18" x14ac:dyDescent="0.25">
      <c r="B602" s="3" t="s">
        <v>635</v>
      </c>
      <c r="C602" s="3" t="s">
        <v>18</v>
      </c>
      <c r="D602" s="3" t="s">
        <v>19</v>
      </c>
      <c r="E602" s="3" t="s">
        <v>20</v>
      </c>
      <c r="F602" s="3" t="s">
        <v>21</v>
      </c>
      <c r="G602" s="3" t="s">
        <v>32</v>
      </c>
      <c r="H602" s="3">
        <v>70.319999999999993</v>
      </c>
      <c r="I602" s="3">
        <v>2</v>
      </c>
      <c r="J602" s="3">
        <v>7.032</v>
      </c>
      <c r="K602" s="3">
        <v>147.672</v>
      </c>
      <c r="L602" s="3">
        <v>43548</v>
      </c>
      <c r="M602" s="3">
        <v>0.59861111111111109</v>
      </c>
      <c r="N602" s="4" t="s">
        <v>23</v>
      </c>
      <c r="O602" s="3">
        <v>140.63999999999999</v>
      </c>
      <c r="P602" s="5">
        <v>4.7619047620000003</v>
      </c>
      <c r="Q602" s="3">
        <v>7.032</v>
      </c>
      <c r="R602" s="3">
        <v>9.6</v>
      </c>
    </row>
    <row r="603" spans="2:18" x14ac:dyDescent="0.25">
      <c r="B603" s="3" t="s">
        <v>636</v>
      </c>
      <c r="C603" s="3" t="s">
        <v>25</v>
      </c>
      <c r="D603" s="3" t="s">
        <v>26</v>
      </c>
      <c r="E603" s="3" t="s">
        <v>27</v>
      </c>
      <c r="F603" s="3" t="s">
        <v>31</v>
      </c>
      <c r="G603" s="3" t="s">
        <v>28</v>
      </c>
      <c r="H603" s="3">
        <v>83.08</v>
      </c>
      <c r="I603" s="3">
        <v>1</v>
      </c>
      <c r="J603" s="3">
        <v>4.1539999999999999</v>
      </c>
      <c r="K603" s="3">
        <v>87.233999999999995</v>
      </c>
      <c r="L603" s="3">
        <v>43488</v>
      </c>
      <c r="M603" s="3">
        <v>0.71944444444444444</v>
      </c>
      <c r="N603" s="4" t="s">
        <v>23</v>
      </c>
      <c r="O603" s="3">
        <v>83.08</v>
      </c>
      <c r="P603" s="5">
        <v>4.7619047620000003</v>
      </c>
      <c r="Q603" s="3">
        <v>4.1539999999999999</v>
      </c>
      <c r="R603" s="3">
        <v>6.4</v>
      </c>
    </row>
    <row r="604" spans="2:18" x14ac:dyDescent="0.25">
      <c r="B604" s="3" t="s">
        <v>637</v>
      </c>
      <c r="C604" s="3" t="s">
        <v>25</v>
      </c>
      <c r="D604" s="3" t="s">
        <v>26</v>
      </c>
      <c r="E604" s="3" t="s">
        <v>27</v>
      </c>
      <c r="F604" s="3" t="s">
        <v>21</v>
      </c>
      <c r="G604" s="3" t="s">
        <v>46</v>
      </c>
      <c r="H604" s="3">
        <v>64.989999999999995</v>
      </c>
      <c r="I604" s="3">
        <v>1</v>
      </c>
      <c r="J604" s="3">
        <v>3.2494999999999998</v>
      </c>
      <c r="K604" s="3">
        <v>68.239500000000007</v>
      </c>
      <c r="L604" s="3">
        <v>43491</v>
      </c>
      <c r="M604" s="3">
        <v>0.42083333333333334</v>
      </c>
      <c r="N604" s="4" t="s">
        <v>33</v>
      </c>
      <c r="O604" s="3">
        <v>64.989999999999995</v>
      </c>
      <c r="P604" s="5">
        <v>4.7619047620000003</v>
      </c>
      <c r="Q604" s="3">
        <v>3.2494999999999998</v>
      </c>
      <c r="R604" s="3">
        <v>4.5</v>
      </c>
    </row>
    <row r="605" spans="2:18" x14ac:dyDescent="0.25">
      <c r="B605" s="3" t="s">
        <v>638</v>
      </c>
      <c r="C605" s="3" t="s">
        <v>25</v>
      </c>
      <c r="D605" s="3" t="s">
        <v>26</v>
      </c>
      <c r="E605" s="3" t="s">
        <v>27</v>
      </c>
      <c r="F605" s="3" t="s">
        <v>31</v>
      </c>
      <c r="G605" s="3" t="s">
        <v>44</v>
      </c>
      <c r="H605" s="3">
        <v>77.56</v>
      </c>
      <c r="I605" s="3">
        <v>10</v>
      </c>
      <c r="J605" s="3">
        <v>38.78</v>
      </c>
      <c r="K605" s="3">
        <v>814.38</v>
      </c>
      <c r="L605" s="3">
        <v>43538</v>
      </c>
      <c r="M605" s="3">
        <v>0.85763888888888884</v>
      </c>
      <c r="N605" s="4" t="s">
        <v>23</v>
      </c>
      <c r="O605" s="3">
        <v>775.6</v>
      </c>
      <c r="P605" s="5">
        <v>4.7619047620000003</v>
      </c>
      <c r="Q605" s="3">
        <v>38.78</v>
      </c>
      <c r="R605" s="3">
        <v>6.9</v>
      </c>
    </row>
    <row r="606" spans="2:18" x14ac:dyDescent="0.25">
      <c r="B606" s="3" t="s">
        <v>639</v>
      </c>
      <c r="C606" s="3" t="s">
        <v>42</v>
      </c>
      <c r="D606" s="3" t="s">
        <v>43</v>
      </c>
      <c r="E606" s="3" t="s">
        <v>27</v>
      </c>
      <c r="F606" s="3" t="s">
        <v>21</v>
      </c>
      <c r="G606" s="3" t="s">
        <v>36</v>
      </c>
      <c r="H606" s="3">
        <v>54.51</v>
      </c>
      <c r="I606" s="3">
        <v>6</v>
      </c>
      <c r="J606" s="3">
        <v>16.353000000000002</v>
      </c>
      <c r="K606" s="3">
        <v>343.41300000000001</v>
      </c>
      <c r="L606" s="3">
        <v>43541</v>
      </c>
      <c r="M606" s="3">
        <v>0.57916666666666672</v>
      </c>
      <c r="N606" s="4" t="s">
        <v>23</v>
      </c>
      <c r="O606" s="3">
        <v>327.06</v>
      </c>
      <c r="P606" s="5">
        <v>4.7619047620000003</v>
      </c>
      <c r="Q606" s="3">
        <v>16.353000000000002</v>
      </c>
      <c r="R606" s="3">
        <v>7.8</v>
      </c>
    </row>
    <row r="607" spans="2:18" x14ac:dyDescent="0.25">
      <c r="B607" s="3" t="s">
        <v>640</v>
      </c>
      <c r="C607" s="3" t="s">
        <v>25</v>
      </c>
      <c r="D607" s="3" t="s">
        <v>26</v>
      </c>
      <c r="E607" s="3" t="s">
        <v>20</v>
      </c>
      <c r="F607" s="3" t="s">
        <v>21</v>
      </c>
      <c r="G607" s="3" t="s">
        <v>46</v>
      </c>
      <c r="H607" s="3">
        <v>51.89</v>
      </c>
      <c r="I607" s="3">
        <v>7</v>
      </c>
      <c r="J607" s="3">
        <v>18.1615</v>
      </c>
      <c r="K607" s="3">
        <v>381.39150000000001</v>
      </c>
      <c r="L607" s="3">
        <v>43473</v>
      </c>
      <c r="M607" s="3">
        <v>0.83888888888888891</v>
      </c>
      <c r="N607" s="4" t="s">
        <v>29</v>
      </c>
      <c r="O607" s="3">
        <v>363.23</v>
      </c>
      <c r="P607" s="5">
        <v>4.7619047620000003</v>
      </c>
      <c r="Q607" s="3">
        <v>18.1615</v>
      </c>
      <c r="R607" s="3">
        <v>4.5</v>
      </c>
    </row>
    <row r="608" spans="2:18" x14ac:dyDescent="0.25">
      <c r="B608" s="3" t="s">
        <v>641</v>
      </c>
      <c r="C608" s="3" t="s">
        <v>42</v>
      </c>
      <c r="D608" s="3" t="s">
        <v>43</v>
      </c>
      <c r="E608" s="3" t="s">
        <v>27</v>
      </c>
      <c r="F608" s="3" t="s">
        <v>31</v>
      </c>
      <c r="G608" s="3" t="s">
        <v>32</v>
      </c>
      <c r="H608" s="3">
        <v>31.75</v>
      </c>
      <c r="I608" s="3">
        <v>4</v>
      </c>
      <c r="J608" s="3">
        <v>6.35</v>
      </c>
      <c r="K608" s="3">
        <v>133.35</v>
      </c>
      <c r="L608" s="3">
        <v>43504</v>
      </c>
      <c r="M608" s="3">
        <v>0.6430555555555556</v>
      </c>
      <c r="N608" s="4" t="s">
        <v>29</v>
      </c>
      <c r="O608" s="3">
        <v>127</v>
      </c>
      <c r="P608" s="5">
        <v>4.7619047620000003</v>
      </c>
      <c r="Q608" s="3">
        <v>6.35</v>
      </c>
      <c r="R608" s="3">
        <v>8.6</v>
      </c>
    </row>
    <row r="609" spans="2:18" x14ac:dyDescent="0.25">
      <c r="B609" s="3" t="s">
        <v>642</v>
      </c>
      <c r="C609" s="3" t="s">
        <v>18</v>
      </c>
      <c r="D609" s="3" t="s">
        <v>19</v>
      </c>
      <c r="E609" s="3" t="s">
        <v>20</v>
      </c>
      <c r="F609" s="3" t="s">
        <v>21</v>
      </c>
      <c r="G609" s="3" t="s">
        <v>46</v>
      </c>
      <c r="H609" s="3">
        <v>53.65</v>
      </c>
      <c r="I609" s="3">
        <v>7</v>
      </c>
      <c r="J609" s="3">
        <v>18.7775</v>
      </c>
      <c r="K609" s="3">
        <v>394.32749999999999</v>
      </c>
      <c r="L609" s="3">
        <v>43506</v>
      </c>
      <c r="M609" s="3">
        <v>0.53888888888888886</v>
      </c>
      <c r="N609" s="4" t="s">
        <v>23</v>
      </c>
      <c r="O609" s="3">
        <v>375.55</v>
      </c>
      <c r="P609" s="5">
        <v>4.7619047620000003</v>
      </c>
      <c r="Q609" s="3">
        <v>18.7775</v>
      </c>
      <c r="R609" s="3">
        <v>5.2</v>
      </c>
    </row>
    <row r="610" spans="2:18" x14ac:dyDescent="0.25">
      <c r="B610" s="3" t="s">
        <v>643</v>
      </c>
      <c r="C610" s="3" t="s">
        <v>25</v>
      </c>
      <c r="D610" s="3" t="s">
        <v>26</v>
      </c>
      <c r="E610" s="3" t="s">
        <v>20</v>
      </c>
      <c r="F610" s="3" t="s">
        <v>21</v>
      </c>
      <c r="G610" s="3" t="s">
        <v>44</v>
      </c>
      <c r="H610" s="3">
        <v>49.79</v>
      </c>
      <c r="I610" s="3">
        <v>4</v>
      </c>
      <c r="J610" s="3">
        <v>9.9580000000000002</v>
      </c>
      <c r="K610" s="3">
        <v>209.11799999999999</v>
      </c>
      <c r="L610" s="3">
        <v>43552</v>
      </c>
      <c r="M610" s="3">
        <v>0.80277777777777781</v>
      </c>
      <c r="N610" s="4" t="s">
        <v>33</v>
      </c>
      <c r="O610" s="3">
        <v>199.16</v>
      </c>
      <c r="P610" s="5">
        <v>4.7619047620000003</v>
      </c>
      <c r="Q610" s="3">
        <v>9.9580000000000002</v>
      </c>
      <c r="R610" s="3">
        <v>6.4</v>
      </c>
    </row>
    <row r="611" spans="2:18" x14ac:dyDescent="0.25">
      <c r="B611" s="3" t="s">
        <v>644</v>
      </c>
      <c r="C611" s="3" t="s">
        <v>18</v>
      </c>
      <c r="D611" s="3" t="s">
        <v>19</v>
      </c>
      <c r="E611" s="3" t="s">
        <v>27</v>
      </c>
      <c r="F611" s="3" t="s">
        <v>31</v>
      </c>
      <c r="G611" s="3" t="s">
        <v>46</v>
      </c>
      <c r="H611" s="3">
        <v>30.61</v>
      </c>
      <c r="I611" s="3">
        <v>1</v>
      </c>
      <c r="J611" s="3">
        <v>1.5305</v>
      </c>
      <c r="K611" s="3">
        <v>32.140500000000003</v>
      </c>
      <c r="L611" s="3">
        <v>43488</v>
      </c>
      <c r="M611" s="3">
        <v>0.51388888888888884</v>
      </c>
      <c r="N611" s="4" t="s">
        <v>23</v>
      </c>
      <c r="O611" s="3">
        <v>30.61</v>
      </c>
      <c r="P611" s="5">
        <v>4.7619047620000003</v>
      </c>
      <c r="Q611" s="3">
        <v>1.5305</v>
      </c>
      <c r="R611" s="3">
        <v>5.2</v>
      </c>
    </row>
    <row r="612" spans="2:18" x14ac:dyDescent="0.25">
      <c r="B612" s="3" t="s">
        <v>645</v>
      </c>
      <c r="C612" s="3" t="s">
        <v>42</v>
      </c>
      <c r="D612" s="3" t="s">
        <v>43</v>
      </c>
      <c r="E612" s="3" t="s">
        <v>20</v>
      </c>
      <c r="F612" s="3" t="s">
        <v>31</v>
      </c>
      <c r="G612" s="3" t="s">
        <v>44</v>
      </c>
      <c r="H612" s="3">
        <v>57.89</v>
      </c>
      <c r="I612" s="3">
        <v>2</v>
      </c>
      <c r="J612" s="3">
        <v>5.7889999999999997</v>
      </c>
      <c r="K612" s="3">
        <v>121.569</v>
      </c>
      <c r="L612" s="3">
        <v>43482</v>
      </c>
      <c r="M612" s="3">
        <v>0.44236111111111109</v>
      </c>
      <c r="N612" s="4" t="s">
        <v>23</v>
      </c>
      <c r="O612" s="3">
        <v>115.78</v>
      </c>
      <c r="P612" s="5">
        <v>4.7619047620000003</v>
      </c>
      <c r="Q612" s="3">
        <v>5.7889999999999997</v>
      </c>
      <c r="R612" s="3">
        <v>8.9</v>
      </c>
    </row>
    <row r="613" spans="2:18" x14ac:dyDescent="0.25">
      <c r="B613" s="3" t="s">
        <v>646</v>
      </c>
      <c r="C613" s="3" t="s">
        <v>18</v>
      </c>
      <c r="D613" s="3" t="s">
        <v>19</v>
      </c>
      <c r="E613" s="3" t="s">
        <v>27</v>
      </c>
      <c r="F613" s="3" t="s">
        <v>21</v>
      </c>
      <c r="G613" s="3" t="s">
        <v>28</v>
      </c>
      <c r="H613" s="3">
        <v>28.96</v>
      </c>
      <c r="I613" s="3">
        <v>1</v>
      </c>
      <c r="J613" s="3">
        <v>1.448</v>
      </c>
      <c r="K613" s="3">
        <v>30.408000000000001</v>
      </c>
      <c r="L613" s="3">
        <v>43503</v>
      </c>
      <c r="M613" s="3">
        <v>0.42916666666666664</v>
      </c>
      <c r="N613" s="4" t="s">
        <v>33</v>
      </c>
      <c r="O613" s="3">
        <v>28.96</v>
      </c>
      <c r="P613" s="5">
        <v>4.7619047620000003</v>
      </c>
      <c r="Q613" s="3">
        <v>1.448</v>
      </c>
      <c r="R613" s="3">
        <v>6.2</v>
      </c>
    </row>
    <row r="614" spans="2:18" x14ac:dyDescent="0.25">
      <c r="B614" s="3" t="s">
        <v>647</v>
      </c>
      <c r="C614" s="3" t="s">
        <v>25</v>
      </c>
      <c r="D614" s="3" t="s">
        <v>26</v>
      </c>
      <c r="E614" s="3" t="s">
        <v>20</v>
      </c>
      <c r="F614" s="3" t="s">
        <v>21</v>
      </c>
      <c r="G614" s="3" t="s">
        <v>44</v>
      </c>
      <c r="H614" s="3">
        <v>98.97</v>
      </c>
      <c r="I614" s="3">
        <v>9</v>
      </c>
      <c r="J614" s="3">
        <v>44.536499999999997</v>
      </c>
      <c r="K614" s="3">
        <v>935.26649999999995</v>
      </c>
      <c r="L614" s="3">
        <v>43533</v>
      </c>
      <c r="M614" s="3">
        <v>0.47430555555555554</v>
      </c>
      <c r="N614" s="4" t="s">
        <v>29</v>
      </c>
      <c r="O614" s="3">
        <v>890.73</v>
      </c>
      <c r="P614" s="5">
        <v>4.7619047620000003</v>
      </c>
      <c r="Q614" s="3">
        <v>44.536499999999997</v>
      </c>
      <c r="R614" s="3">
        <v>6.7</v>
      </c>
    </row>
    <row r="615" spans="2:18" x14ac:dyDescent="0.25">
      <c r="B615" s="3" t="s">
        <v>648</v>
      </c>
      <c r="C615" s="3" t="s">
        <v>42</v>
      </c>
      <c r="D615" s="3" t="s">
        <v>43</v>
      </c>
      <c r="E615" s="3" t="s">
        <v>20</v>
      </c>
      <c r="F615" s="3" t="s">
        <v>31</v>
      </c>
      <c r="G615" s="3" t="s">
        <v>46</v>
      </c>
      <c r="H615" s="3">
        <v>93.22</v>
      </c>
      <c r="I615" s="3">
        <v>3</v>
      </c>
      <c r="J615" s="3">
        <v>13.983000000000001</v>
      </c>
      <c r="K615" s="3">
        <v>293.64299999999997</v>
      </c>
      <c r="L615" s="3">
        <v>43489</v>
      </c>
      <c r="M615" s="3">
        <v>0.48958333333333331</v>
      </c>
      <c r="N615" s="4" t="s">
        <v>29</v>
      </c>
      <c r="O615" s="3">
        <v>279.66000000000003</v>
      </c>
      <c r="P615" s="5">
        <v>4.7619047620000003</v>
      </c>
      <c r="Q615" s="3">
        <v>13.983000000000001</v>
      </c>
      <c r="R615" s="3">
        <v>7.2</v>
      </c>
    </row>
    <row r="616" spans="2:18" x14ac:dyDescent="0.25">
      <c r="B616" s="3" t="s">
        <v>649</v>
      </c>
      <c r="C616" s="3" t="s">
        <v>25</v>
      </c>
      <c r="D616" s="3" t="s">
        <v>26</v>
      </c>
      <c r="E616" s="3" t="s">
        <v>20</v>
      </c>
      <c r="F616" s="3" t="s">
        <v>31</v>
      </c>
      <c r="G616" s="3" t="s">
        <v>36</v>
      </c>
      <c r="H616" s="3">
        <v>80.930000000000007</v>
      </c>
      <c r="I616" s="3">
        <v>1</v>
      </c>
      <c r="J616" s="3">
        <v>4.0465</v>
      </c>
      <c r="K616" s="3">
        <v>84.976500000000001</v>
      </c>
      <c r="L616" s="3">
        <v>43484</v>
      </c>
      <c r="M616" s="3">
        <v>0.67222222222222228</v>
      </c>
      <c r="N616" s="4" t="s">
        <v>33</v>
      </c>
      <c r="O616" s="3">
        <v>80.930000000000007</v>
      </c>
      <c r="P616" s="5">
        <v>4.7619047620000003</v>
      </c>
      <c r="Q616" s="3">
        <v>4.0465</v>
      </c>
      <c r="R616" s="3">
        <v>9</v>
      </c>
    </row>
    <row r="617" spans="2:18" x14ac:dyDescent="0.25">
      <c r="B617" s="3" t="s">
        <v>650</v>
      </c>
      <c r="C617" s="3" t="s">
        <v>18</v>
      </c>
      <c r="D617" s="3" t="s">
        <v>19</v>
      </c>
      <c r="E617" s="3" t="s">
        <v>20</v>
      </c>
      <c r="F617" s="3" t="s">
        <v>31</v>
      </c>
      <c r="G617" s="3" t="s">
        <v>44</v>
      </c>
      <c r="H617" s="3">
        <v>67.45</v>
      </c>
      <c r="I617" s="3">
        <v>10</v>
      </c>
      <c r="J617" s="3">
        <v>33.725000000000001</v>
      </c>
      <c r="K617" s="3">
        <v>708.22500000000002</v>
      </c>
      <c r="L617" s="3">
        <v>43499</v>
      </c>
      <c r="M617" s="3">
        <v>0.47569444444444442</v>
      </c>
      <c r="N617" s="4" t="s">
        <v>23</v>
      </c>
      <c r="O617" s="3">
        <v>674.5</v>
      </c>
      <c r="P617" s="5">
        <v>4.7619047620000003</v>
      </c>
      <c r="Q617" s="3">
        <v>33.725000000000001</v>
      </c>
      <c r="R617" s="3">
        <v>4.2</v>
      </c>
    </row>
    <row r="618" spans="2:18" x14ac:dyDescent="0.25">
      <c r="B618" s="3" t="s">
        <v>651</v>
      </c>
      <c r="C618" s="3" t="s">
        <v>18</v>
      </c>
      <c r="D618" s="3" t="s">
        <v>19</v>
      </c>
      <c r="E618" s="3" t="s">
        <v>20</v>
      </c>
      <c r="F618" s="3" t="s">
        <v>21</v>
      </c>
      <c r="G618" s="3" t="s">
        <v>36</v>
      </c>
      <c r="H618" s="3">
        <v>38.72</v>
      </c>
      <c r="I618" s="3">
        <v>9</v>
      </c>
      <c r="J618" s="3">
        <v>17.423999999999999</v>
      </c>
      <c r="K618" s="3">
        <v>365.904</v>
      </c>
      <c r="L618" s="3">
        <v>43544</v>
      </c>
      <c r="M618" s="3">
        <v>0.51666666666666672</v>
      </c>
      <c r="N618" s="4" t="s">
        <v>23</v>
      </c>
      <c r="O618" s="3">
        <v>348.48</v>
      </c>
      <c r="P618" s="5">
        <v>4.7619047620000003</v>
      </c>
      <c r="Q618" s="3">
        <v>17.423999999999999</v>
      </c>
      <c r="R618" s="3">
        <v>4.2</v>
      </c>
    </row>
    <row r="619" spans="2:18" x14ac:dyDescent="0.25">
      <c r="B619" s="3" t="s">
        <v>652</v>
      </c>
      <c r="C619" s="3" t="s">
        <v>42</v>
      </c>
      <c r="D619" s="3" t="s">
        <v>43</v>
      </c>
      <c r="E619" s="3" t="s">
        <v>20</v>
      </c>
      <c r="F619" s="3" t="s">
        <v>31</v>
      </c>
      <c r="G619" s="3" t="s">
        <v>36</v>
      </c>
      <c r="H619" s="3">
        <v>72.599999999999994</v>
      </c>
      <c r="I619" s="3">
        <v>6</v>
      </c>
      <c r="J619" s="3">
        <v>21.78</v>
      </c>
      <c r="K619" s="3">
        <v>457.38</v>
      </c>
      <c r="L619" s="3">
        <v>43478</v>
      </c>
      <c r="M619" s="3">
        <v>0.82708333333333328</v>
      </c>
      <c r="N619" s="4" t="s">
        <v>29</v>
      </c>
      <c r="O619" s="3">
        <v>435.6</v>
      </c>
      <c r="P619" s="5">
        <v>4.7619047620000003</v>
      </c>
      <c r="Q619" s="3">
        <v>21.78</v>
      </c>
      <c r="R619" s="3">
        <v>6.9</v>
      </c>
    </row>
    <row r="620" spans="2:18" x14ac:dyDescent="0.25">
      <c r="B620" s="3" t="s">
        <v>653</v>
      </c>
      <c r="C620" s="3" t="s">
        <v>25</v>
      </c>
      <c r="D620" s="3" t="s">
        <v>26</v>
      </c>
      <c r="E620" s="3" t="s">
        <v>20</v>
      </c>
      <c r="F620" s="3" t="s">
        <v>31</v>
      </c>
      <c r="G620" s="3" t="s">
        <v>28</v>
      </c>
      <c r="H620" s="3">
        <v>87.91</v>
      </c>
      <c r="I620" s="3">
        <v>5</v>
      </c>
      <c r="J620" s="3">
        <v>21.977499999999999</v>
      </c>
      <c r="K620" s="3">
        <v>461.52749999999997</v>
      </c>
      <c r="L620" s="3">
        <v>43538</v>
      </c>
      <c r="M620" s="3">
        <v>0.75694444444444442</v>
      </c>
      <c r="N620" s="4" t="s">
        <v>23</v>
      </c>
      <c r="O620" s="3">
        <v>439.55</v>
      </c>
      <c r="P620" s="5">
        <v>4.7619047620000003</v>
      </c>
      <c r="Q620" s="3">
        <v>21.977499999999999</v>
      </c>
      <c r="R620" s="3">
        <v>4.4000000000000004</v>
      </c>
    </row>
    <row r="621" spans="2:18" x14ac:dyDescent="0.25">
      <c r="B621" s="3" t="s">
        <v>654</v>
      </c>
      <c r="C621" s="3" t="s">
        <v>18</v>
      </c>
      <c r="D621" s="3" t="s">
        <v>19</v>
      </c>
      <c r="E621" s="3" t="s">
        <v>20</v>
      </c>
      <c r="F621" s="3" t="s">
        <v>31</v>
      </c>
      <c r="G621" s="3" t="s">
        <v>44</v>
      </c>
      <c r="H621" s="3">
        <v>98.53</v>
      </c>
      <c r="I621" s="3">
        <v>6</v>
      </c>
      <c r="J621" s="3">
        <v>29.559000000000001</v>
      </c>
      <c r="K621" s="3">
        <v>620.73900000000003</v>
      </c>
      <c r="L621" s="3">
        <v>43488</v>
      </c>
      <c r="M621" s="3">
        <v>0.47361111111111109</v>
      </c>
      <c r="N621" s="4" t="s">
        <v>33</v>
      </c>
      <c r="O621" s="3">
        <v>591.17999999999995</v>
      </c>
      <c r="P621" s="5">
        <v>4.7619047620000003</v>
      </c>
      <c r="Q621" s="3">
        <v>29.559000000000001</v>
      </c>
      <c r="R621" s="3">
        <v>4</v>
      </c>
    </row>
    <row r="622" spans="2:18" x14ac:dyDescent="0.25">
      <c r="B622" s="3" t="s">
        <v>655</v>
      </c>
      <c r="C622" s="3" t="s">
        <v>25</v>
      </c>
      <c r="D622" s="3" t="s">
        <v>26</v>
      </c>
      <c r="E622" s="3" t="s">
        <v>20</v>
      </c>
      <c r="F622" s="3" t="s">
        <v>21</v>
      </c>
      <c r="G622" s="3" t="s">
        <v>46</v>
      </c>
      <c r="H622" s="3">
        <v>43.46</v>
      </c>
      <c r="I622" s="3">
        <v>6</v>
      </c>
      <c r="J622" s="3">
        <v>13.038</v>
      </c>
      <c r="K622" s="3">
        <v>273.798</v>
      </c>
      <c r="L622" s="3">
        <v>43503</v>
      </c>
      <c r="M622" s="3">
        <v>0.74652777777777779</v>
      </c>
      <c r="N622" s="4" t="s">
        <v>23</v>
      </c>
      <c r="O622" s="3">
        <v>260.76</v>
      </c>
      <c r="P622" s="5">
        <v>4.7619047620000003</v>
      </c>
      <c r="Q622" s="3">
        <v>13.038</v>
      </c>
      <c r="R622" s="3">
        <v>8.5</v>
      </c>
    </row>
    <row r="623" spans="2:18" x14ac:dyDescent="0.25">
      <c r="B623" s="3" t="s">
        <v>656</v>
      </c>
      <c r="C623" s="3" t="s">
        <v>18</v>
      </c>
      <c r="D623" s="3" t="s">
        <v>19</v>
      </c>
      <c r="E623" s="3" t="s">
        <v>27</v>
      </c>
      <c r="F623" s="3" t="s">
        <v>21</v>
      </c>
      <c r="G623" s="3" t="s">
        <v>44</v>
      </c>
      <c r="H623" s="3">
        <v>71.680000000000007</v>
      </c>
      <c r="I623" s="3">
        <v>3</v>
      </c>
      <c r="J623" s="3">
        <v>10.752000000000001</v>
      </c>
      <c r="K623" s="3">
        <v>225.792</v>
      </c>
      <c r="L623" s="3">
        <v>43552</v>
      </c>
      <c r="M623" s="3">
        <v>0.64583333333333337</v>
      </c>
      <c r="N623" s="4" t="s">
        <v>33</v>
      </c>
      <c r="O623" s="3">
        <v>215.04</v>
      </c>
      <c r="P623" s="5">
        <v>4.7619047620000003</v>
      </c>
      <c r="Q623" s="3">
        <v>10.752000000000001</v>
      </c>
      <c r="R623" s="3">
        <v>9.1999999999999993</v>
      </c>
    </row>
    <row r="624" spans="2:18" x14ac:dyDescent="0.25">
      <c r="B624" s="3" t="s">
        <v>657</v>
      </c>
      <c r="C624" s="3" t="s">
        <v>18</v>
      </c>
      <c r="D624" s="3" t="s">
        <v>19</v>
      </c>
      <c r="E624" s="3" t="s">
        <v>20</v>
      </c>
      <c r="F624" s="3" t="s">
        <v>21</v>
      </c>
      <c r="G624" s="3" t="s">
        <v>44</v>
      </c>
      <c r="H624" s="3">
        <v>91.61</v>
      </c>
      <c r="I624" s="3">
        <v>1</v>
      </c>
      <c r="J624" s="3">
        <v>4.5804999999999998</v>
      </c>
      <c r="K624" s="3">
        <v>96.1905</v>
      </c>
      <c r="L624" s="3">
        <v>43544</v>
      </c>
      <c r="M624" s="3">
        <v>0.82222222222222219</v>
      </c>
      <c r="N624" s="4" t="s">
        <v>29</v>
      </c>
      <c r="O624" s="3">
        <v>91.61</v>
      </c>
      <c r="P624" s="5">
        <v>4.7619047620000003</v>
      </c>
      <c r="Q624" s="3">
        <v>4.5804999999999998</v>
      </c>
      <c r="R624" s="3">
        <v>9.8000000000000007</v>
      </c>
    </row>
    <row r="625" spans="2:18" x14ac:dyDescent="0.25">
      <c r="B625" s="3" t="s">
        <v>658</v>
      </c>
      <c r="C625" s="3" t="s">
        <v>42</v>
      </c>
      <c r="D625" s="3" t="s">
        <v>43</v>
      </c>
      <c r="E625" s="3" t="s">
        <v>20</v>
      </c>
      <c r="F625" s="3" t="s">
        <v>21</v>
      </c>
      <c r="G625" s="3" t="s">
        <v>32</v>
      </c>
      <c r="H625" s="3">
        <v>94.59</v>
      </c>
      <c r="I625" s="3">
        <v>7</v>
      </c>
      <c r="J625" s="3">
        <v>33.106499999999997</v>
      </c>
      <c r="K625" s="3">
        <v>695.23649999999998</v>
      </c>
      <c r="L625" s="3">
        <v>43482</v>
      </c>
      <c r="M625" s="3">
        <v>0.64375000000000004</v>
      </c>
      <c r="N625" s="4" t="s">
        <v>33</v>
      </c>
      <c r="O625" s="3">
        <v>662.13</v>
      </c>
      <c r="P625" s="5">
        <v>4.7619047620000003</v>
      </c>
      <c r="Q625" s="3">
        <v>33.106499999999997</v>
      </c>
      <c r="R625" s="3">
        <v>4.9000000000000004</v>
      </c>
    </row>
    <row r="626" spans="2:18" x14ac:dyDescent="0.25">
      <c r="B626" s="3" t="s">
        <v>659</v>
      </c>
      <c r="C626" s="3" t="s">
        <v>42</v>
      </c>
      <c r="D626" s="3" t="s">
        <v>43</v>
      </c>
      <c r="E626" s="3" t="s">
        <v>27</v>
      </c>
      <c r="F626" s="3" t="s">
        <v>21</v>
      </c>
      <c r="G626" s="3" t="s">
        <v>46</v>
      </c>
      <c r="H626" s="3">
        <v>83.25</v>
      </c>
      <c r="I626" s="3">
        <v>10</v>
      </c>
      <c r="J626" s="3">
        <v>41.625</v>
      </c>
      <c r="K626" s="3">
        <v>874.125</v>
      </c>
      <c r="L626" s="3">
        <v>43477</v>
      </c>
      <c r="M626" s="3">
        <v>0.47569444444444442</v>
      </c>
      <c r="N626" s="4" t="s">
        <v>33</v>
      </c>
      <c r="O626" s="3">
        <v>832.5</v>
      </c>
      <c r="P626" s="5">
        <v>4.7619047620000003</v>
      </c>
      <c r="Q626" s="3">
        <v>41.625</v>
      </c>
      <c r="R626" s="3">
        <v>4.4000000000000004</v>
      </c>
    </row>
    <row r="627" spans="2:18" x14ac:dyDescent="0.25">
      <c r="B627" s="3" t="s">
        <v>660</v>
      </c>
      <c r="C627" s="3" t="s">
        <v>42</v>
      </c>
      <c r="D627" s="3" t="s">
        <v>43</v>
      </c>
      <c r="E627" s="3" t="s">
        <v>20</v>
      </c>
      <c r="F627" s="3" t="s">
        <v>31</v>
      </c>
      <c r="G627" s="3" t="s">
        <v>46</v>
      </c>
      <c r="H627" s="3">
        <v>91.35</v>
      </c>
      <c r="I627" s="3">
        <v>1</v>
      </c>
      <c r="J627" s="3">
        <v>4.5674999999999999</v>
      </c>
      <c r="K627" s="3">
        <v>95.917500000000004</v>
      </c>
      <c r="L627" s="3">
        <v>43512</v>
      </c>
      <c r="M627" s="3">
        <v>0.65416666666666667</v>
      </c>
      <c r="N627" s="4" t="s">
        <v>29</v>
      </c>
      <c r="O627" s="3">
        <v>91.35</v>
      </c>
      <c r="P627" s="5">
        <v>4.7619047620000003</v>
      </c>
      <c r="Q627" s="3">
        <v>4.5674999999999999</v>
      </c>
      <c r="R627" s="3">
        <v>6.8</v>
      </c>
    </row>
    <row r="628" spans="2:18" x14ac:dyDescent="0.25">
      <c r="B628" s="3" t="s">
        <v>661</v>
      </c>
      <c r="C628" s="3" t="s">
        <v>42</v>
      </c>
      <c r="D628" s="3" t="s">
        <v>43</v>
      </c>
      <c r="E628" s="3" t="s">
        <v>20</v>
      </c>
      <c r="F628" s="3" t="s">
        <v>21</v>
      </c>
      <c r="G628" s="3" t="s">
        <v>44</v>
      </c>
      <c r="H628" s="3">
        <v>78.88</v>
      </c>
      <c r="I628" s="3">
        <v>2</v>
      </c>
      <c r="J628" s="3">
        <v>7.8879999999999999</v>
      </c>
      <c r="K628" s="3">
        <v>165.648</v>
      </c>
      <c r="L628" s="3">
        <v>43491</v>
      </c>
      <c r="M628" s="3">
        <v>0.6694444444444444</v>
      </c>
      <c r="N628" s="4" t="s">
        <v>29</v>
      </c>
      <c r="O628" s="3">
        <v>157.76</v>
      </c>
      <c r="P628" s="5">
        <v>4.7619047620000003</v>
      </c>
      <c r="Q628" s="3">
        <v>7.8879999999999999</v>
      </c>
      <c r="R628" s="3">
        <v>9.1</v>
      </c>
    </row>
    <row r="629" spans="2:18" x14ac:dyDescent="0.25">
      <c r="B629" s="3" t="s">
        <v>662</v>
      </c>
      <c r="C629" s="3" t="s">
        <v>18</v>
      </c>
      <c r="D629" s="3" t="s">
        <v>19</v>
      </c>
      <c r="E629" s="3" t="s">
        <v>27</v>
      </c>
      <c r="F629" s="3" t="s">
        <v>31</v>
      </c>
      <c r="G629" s="3" t="s">
        <v>36</v>
      </c>
      <c r="H629" s="3">
        <v>60.87</v>
      </c>
      <c r="I629" s="3">
        <v>2</v>
      </c>
      <c r="J629" s="3">
        <v>6.0869999999999997</v>
      </c>
      <c r="K629" s="3">
        <v>127.827</v>
      </c>
      <c r="L629" s="3">
        <v>43533</v>
      </c>
      <c r="M629" s="3">
        <v>0.52569444444444446</v>
      </c>
      <c r="N629" s="4" t="s">
        <v>23</v>
      </c>
      <c r="O629" s="3">
        <v>121.74</v>
      </c>
      <c r="P629" s="5">
        <v>4.7619047620000003</v>
      </c>
      <c r="Q629" s="3">
        <v>6.0869999999999997</v>
      </c>
      <c r="R629" s="3">
        <v>8.6999999999999993</v>
      </c>
    </row>
    <row r="630" spans="2:18" x14ac:dyDescent="0.25">
      <c r="B630" s="3" t="s">
        <v>663</v>
      </c>
      <c r="C630" s="3" t="s">
        <v>42</v>
      </c>
      <c r="D630" s="3" t="s">
        <v>43</v>
      </c>
      <c r="E630" s="3" t="s">
        <v>20</v>
      </c>
      <c r="F630" s="3" t="s">
        <v>31</v>
      </c>
      <c r="G630" s="3" t="s">
        <v>22</v>
      </c>
      <c r="H630" s="3">
        <v>82.58</v>
      </c>
      <c r="I630" s="3">
        <v>10</v>
      </c>
      <c r="J630" s="3">
        <v>41.29</v>
      </c>
      <c r="K630" s="3">
        <v>867.09</v>
      </c>
      <c r="L630" s="3">
        <v>43538</v>
      </c>
      <c r="M630" s="3">
        <v>0.6118055555555556</v>
      </c>
      <c r="N630" s="4" t="s">
        <v>29</v>
      </c>
      <c r="O630" s="3">
        <v>825.8</v>
      </c>
      <c r="P630" s="5">
        <v>4.7619047620000003</v>
      </c>
      <c r="Q630" s="3">
        <v>41.29</v>
      </c>
      <c r="R630" s="3">
        <v>5</v>
      </c>
    </row>
    <row r="631" spans="2:18" x14ac:dyDescent="0.25">
      <c r="B631" s="3" t="s">
        <v>664</v>
      </c>
      <c r="C631" s="3" t="s">
        <v>18</v>
      </c>
      <c r="D631" s="3" t="s">
        <v>19</v>
      </c>
      <c r="E631" s="3" t="s">
        <v>20</v>
      </c>
      <c r="F631" s="3" t="s">
        <v>31</v>
      </c>
      <c r="G631" s="3" t="s">
        <v>32</v>
      </c>
      <c r="H631" s="3">
        <v>53.3</v>
      </c>
      <c r="I631" s="3">
        <v>3</v>
      </c>
      <c r="J631" s="3">
        <v>7.9950000000000001</v>
      </c>
      <c r="K631" s="3">
        <v>167.89500000000001</v>
      </c>
      <c r="L631" s="3">
        <v>43490</v>
      </c>
      <c r="M631" s="3">
        <v>0.59652777777777777</v>
      </c>
      <c r="N631" s="4" t="s">
        <v>23</v>
      </c>
      <c r="O631" s="3">
        <v>159.9</v>
      </c>
      <c r="P631" s="5">
        <v>4.7619047620000003</v>
      </c>
      <c r="Q631" s="3">
        <v>7.9950000000000001</v>
      </c>
      <c r="R631" s="3">
        <v>7.5</v>
      </c>
    </row>
    <row r="632" spans="2:18" x14ac:dyDescent="0.25">
      <c r="B632" s="3" t="s">
        <v>665</v>
      </c>
      <c r="C632" s="3" t="s">
        <v>18</v>
      </c>
      <c r="D632" s="3" t="s">
        <v>19</v>
      </c>
      <c r="E632" s="3" t="s">
        <v>27</v>
      </c>
      <c r="F632" s="3" t="s">
        <v>21</v>
      </c>
      <c r="G632" s="3" t="s">
        <v>46</v>
      </c>
      <c r="H632" s="3">
        <v>12.09</v>
      </c>
      <c r="I632" s="3">
        <v>1</v>
      </c>
      <c r="J632" s="3">
        <v>0.60450000000000004</v>
      </c>
      <c r="K632" s="3">
        <v>12.6945</v>
      </c>
      <c r="L632" s="3">
        <v>43491</v>
      </c>
      <c r="M632" s="3">
        <v>0.7631944444444444</v>
      </c>
      <c r="N632" s="4" t="s">
        <v>33</v>
      </c>
      <c r="O632" s="3">
        <v>12.09</v>
      </c>
      <c r="P632" s="5">
        <v>4.7619047620000003</v>
      </c>
      <c r="Q632" s="3">
        <v>0.60450000000000004</v>
      </c>
      <c r="R632" s="3">
        <v>8.1999999999999993</v>
      </c>
    </row>
    <row r="633" spans="2:18" x14ac:dyDescent="0.25">
      <c r="B633" s="3" t="s">
        <v>666</v>
      </c>
      <c r="C633" s="3" t="s">
        <v>18</v>
      </c>
      <c r="D633" s="3" t="s">
        <v>19</v>
      </c>
      <c r="E633" s="3" t="s">
        <v>27</v>
      </c>
      <c r="F633" s="3" t="s">
        <v>31</v>
      </c>
      <c r="G633" s="3" t="s">
        <v>36</v>
      </c>
      <c r="H633" s="3">
        <v>64.19</v>
      </c>
      <c r="I633" s="3">
        <v>10</v>
      </c>
      <c r="J633" s="3">
        <v>32.094999999999999</v>
      </c>
      <c r="K633" s="3">
        <v>673.995</v>
      </c>
      <c r="L633" s="3">
        <v>43484</v>
      </c>
      <c r="M633" s="3">
        <v>0.58888888888888891</v>
      </c>
      <c r="N633" s="4" t="s">
        <v>33</v>
      </c>
      <c r="O633" s="3">
        <v>641.9</v>
      </c>
      <c r="P633" s="5">
        <v>4.7619047620000003</v>
      </c>
      <c r="Q633" s="3">
        <v>32.094999999999999</v>
      </c>
      <c r="R633" s="3">
        <v>6.7</v>
      </c>
    </row>
    <row r="634" spans="2:18" x14ac:dyDescent="0.25">
      <c r="B634" s="3" t="s">
        <v>667</v>
      </c>
      <c r="C634" s="3" t="s">
        <v>18</v>
      </c>
      <c r="D634" s="3" t="s">
        <v>19</v>
      </c>
      <c r="E634" s="3" t="s">
        <v>27</v>
      </c>
      <c r="F634" s="3" t="s">
        <v>31</v>
      </c>
      <c r="G634" s="3" t="s">
        <v>28</v>
      </c>
      <c r="H634" s="3">
        <v>78.31</v>
      </c>
      <c r="I634" s="3">
        <v>3</v>
      </c>
      <c r="J634" s="3">
        <v>11.746499999999999</v>
      </c>
      <c r="K634" s="3">
        <v>246.6765</v>
      </c>
      <c r="L634" s="3">
        <v>43529</v>
      </c>
      <c r="M634" s="3">
        <v>0.69305555555555554</v>
      </c>
      <c r="N634" s="4" t="s">
        <v>23</v>
      </c>
      <c r="O634" s="3">
        <v>234.93</v>
      </c>
      <c r="P634" s="5">
        <v>4.7619047620000003</v>
      </c>
      <c r="Q634" s="3">
        <v>11.746499999999999</v>
      </c>
      <c r="R634" s="3">
        <v>5.4</v>
      </c>
    </row>
    <row r="635" spans="2:18" x14ac:dyDescent="0.25">
      <c r="B635" s="3" t="s">
        <v>668</v>
      </c>
      <c r="C635" s="3" t="s">
        <v>18</v>
      </c>
      <c r="D635" s="3" t="s">
        <v>19</v>
      </c>
      <c r="E635" s="3" t="s">
        <v>20</v>
      </c>
      <c r="F635" s="3" t="s">
        <v>31</v>
      </c>
      <c r="G635" s="3" t="s">
        <v>44</v>
      </c>
      <c r="H635" s="3">
        <v>83.77</v>
      </c>
      <c r="I635" s="3">
        <v>2</v>
      </c>
      <c r="J635" s="3">
        <v>8.3770000000000007</v>
      </c>
      <c r="K635" s="3">
        <v>175.917</v>
      </c>
      <c r="L635" s="3">
        <v>43480</v>
      </c>
      <c r="M635" s="3">
        <v>0.45416666666666666</v>
      </c>
      <c r="N635" s="4" t="s">
        <v>33</v>
      </c>
      <c r="O635" s="3">
        <v>167.54</v>
      </c>
      <c r="P635" s="5">
        <v>4.7619047620000003</v>
      </c>
      <c r="Q635" s="3">
        <v>8.3770000000000007</v>
      </c>
      <c r="R635" s="3">
        <v>7</v>
      </c>
    </row>
    <row r="636" spans="2:18" x14ac:dyDescent="0.25">
      <c r="B636" s="3" t="s">
        <v>669</v>
      </c>
      <c r="C636" s="3" t="s">
        <v>42</v>
      </c>
      <c r="D636" s="3" t="s">
        <v>43</v>
      </c>
      <c r="E636" s="3" t="s">
        <v>27</v>
      </c>
      <c r="F636" s="3" t="s">
        <v>31</v>
      </c>
      <c r="G636" s="3" t="s">
        <v>32</v>
      </c>
      <c r="H636" s="3">
        <v>99.7</v>
      </c>
      <c r="I636" s="3">
        <v>3</v>
      </c>
      <c r="J636" s="3">
        <v>14.955</v>
      </c>
      <c r="K636" s="3">
        <v>314.05500000000001</v>
      </c>
      <c r="L636" s="3">
        <v>43542</v>
      </c>
      <c r="M636" s="3">
        <v>0.47847222222222224</v>
      </c>
      <c r="N636" s="4" t="s">
        <v>23</v>
      </c>
      <c r="O636" s="3">
        <v>299.10000000000002</v>
      </c>
      <c r="P636" s="5">
        <v>4.7619047620000003</v>
      </c>
      <c r="Q636" s="3">
        <v>14.955</v>
      </c>
      <c r="R636" s="3">
        <v>4.7</v>
      </c>
    </row>
    <row r="637" spans="2:18" x14ac:dyDescent="0.25">
      <c r="B637" s="3" t="s">
        <v>670</v>
      </c>
      <c r="C637" s="3" t="s">
        <v>42</v>
      </c>
      <c r="D637" s="3" t="s">
        <v>43</v>
      </c>
      <c r="E637" s="3" t="s">
        <v>20</v>
      </c>
      <c r="F637" s="3" t="s">
        <v>31</v>
      </c>
      <c r="G637" s="3" t="s">
        <v>44</v>
      </c>
      <c r="H637" s="3">
        <v>79.91</v>
      </c>
      <c r="I637" s="3">
        <v>3</v>
      </c>
      <c r="J637" s="3">
        <v>11.986499999999999</v>
      </c>
      <c r="K637" s="3">
        <v>251.7165</v>
      </c>
      <c r="L637" s="3">
        <v>43544</v>
      </c>
      <c r="M637" s="3">
        <v>0.81111111111111112</v>
      </c>
      <c r="N637" s="4" t="s">
        <v>33</v>
      </c>
      <c r="O637" s="3">
        <v>239.73</v>
      </c>
      <c r="P637" s="5">
        <v>4.7619047620000003</v>
      </c>
      <c r="Q637" s="3">
        <v>11.986499999999999</v>
      </c>
      <c r="R637" s="3">
        <v>5</v>
      </c>
    </row>
    <row r="638" spans="2:18" x14ac:dyDescent="0.25">
      <c r="B638" s="3" t="s">
        <v>671</v>
      </c>
      <c r="C638" s="3" t="s">
        <v>42</v>
      </c>
      <c r="D638" s="3" t="s">
        <v>43</v>
      </c>
      <c r="E638" s="3" t="s">
        <v>20</v>
      </c>
      <c r="F638" s="3" t="s">
        <v>31</v>
      </c>
      <c r="G638" s="3" t="s">
        <v>22</v>
      </c>
      <c r="H638" s="3">
        <v>66.47</v>
      </c>
      <c r="I638" s="3">
        <v>10</v>
      </c>
      <c r="J638" s="3">
        <v>33.234999999999999</v>
      </c>
      <c r="K638" s="3">
        <v>697.93499999999995</v>
      </c>
      <c r="L638" s="3">
        <v>43480</v>
      </c>
      <c r="M638" s="3">
        <v>0.62569444444444444</v>
      </c>
      <c r="N638" s="4" t="s">
        <v>33</v>
      </c>
      <c r="O638" s="3">
        <v>664.7</v>
      </c>
      <c r="P638" s="5">
        <v>4.7619047620000003</v>
      </c>
      <c r="Q638" s="3">
        <v>33.234999999999999</v>
      </c>
      <c r="R638" s="3">
        <v>5</v>
      </c>
    </row>
    <row r="639" spans="2:18" x14ac:dyDescent="0.25">
      <c r="B639" s="3" t="s">
        <v>672</v>
      </c>
      <c r="C639" s="3" t="s">
        <v>18</v>
      </c>
      <c r="D639" s="3" t="s">
        <v>19</v>
      </c>
      <c r="E639" s="3" t="s">
        <v>27</v>
      </c>
      <c r="F639" s="3" t="s">
        <v>31</v>
      </c>
      <c r="G639" s="3" t="s">
        <v>22</v>
      </c>
      <c r="H639" s="3">
        <v>28.95</v>
      </c>
      <c r="I639" s="3">
        <v>7</v>
      </c>
      <c r="J639" s="3">
        <v>10.1325</v>
      </c>
      <c r="K639" s="3">
        <v>212.7825</v>
      </c>
      <c r="L639" s="3">
        <v>43527</v>
      </c>
      <c r="M639" s="3">
        <v>0.85486111111111107</v>
      </c>
      <c r="N639" s="4" t="s">
        <v>33</v>
      </c>
      <c r="O639" s="3">
        <v>202.65</v>
      </c>
      <c r="P639" s="5">
        <v>4.7619047620000003</v>
      </c>
      <c r="Q639" s="3">
        <v>10.1325</v>
      </c>
      <c r="R639" s="3">
        <v>6</v>
      </c>
    </row>
    <row r="640" spans="2:18" x14ac:dyDescent="0.25">
      <c r="B640" s="3" t="s">
        <v>673</v>
      </c>
      <c r="C640" s="3" t="s">
        <v>25</v>
      </c>
      <c r="D640" s="3" t="s">
        <v>26</v>
      </c>
      <c r="E640" s="3" t="s">
        <v>27</v>
      </c>
      <c r="F640" s="3" t="s">
        <v>21</v>
      </c>
      <c r="G640" s="3" t="s">
        <v>28</v>
      </c>
      <c r="H640" s="3">
        <v>46.2</v>
      </c>
      <c r="I640" s="3">
        <v>1</v>
      </c>
      <c r="J640" s="3">
        <v>2.31</v>
      </c>
      <c r="K640" s="3">
        <v>48.51</v>
      </c>
      <c r="L640" s="3">
        <v>43543</v>
      </c>
      <c r="M640" s="3">
        <v>0.51111111111111107</v>
      </c>
      <c r="N640" s="4" t="s">
        <v>29</v>
      </c>
      <c r="O640" s="3">
        <v>46.2</v>
      </c>
      <c r="P640" s="5">
        <v>4.7619047620000003</v>
      </c>
      <c r="Q640" s="3">
        <v>2.31</v>
      </c>
      <c r="R640" s="3">
        <v>6.3</v>
      </c>
    </row>
    <row r="641" spans="2:18" x14ac:dyDescent="0.25">
      <c r="B641" s="3" t="s">
        <v>674</v>
      </c>
      <c r="C641" s="3" t="s">
        <v>42</v>
      </c>
      <c r="D641" s="3" t="s">
        <v>43</v>
      </c>
      <c r="E641" s="3" t="s">
        <v>20</v>
      </c>
      <c r="F641" s="3" t="s">
        <v>21</v>
      </c>
      <c r="G641" s="3" t="s">
        <v>44</v>
      </c>
      <c r="H641" s="3">
        <v>17.63</v>
      </c>
      <c r="I641" s="3">
        <v>5</v>
      </c>
      <c r="J641" s="3">
        <v>4.4074999999999998</v>
      </c>
      <c r="K641" s="3">
        <v>92.557500000000005</v>
      </c>
      <c r="L641" s="3">
        <v>43532</v>
      </c>
      <c r="M641" s="3">
        <v>0.64375000000000004</v>
      </c>
      <c r="N641" s="4" t="s">
        <v>29</v>
      </c>
      <c r="O641" s="3">
        <v>88.15</v>
      </c>
      <c r="P641" s="5">
        <v>4.7619047620000003</v>
      </c>
      <c r="Q641" s="3">
        <v>4.4074999999999998</v>
      </c>
      <c r="R641" s="3">
        <v>8.5</v>
      </c>
    </row>
    <row r="642" spans="2:18" x14ac:dyDescent="0.25">
      <c r="B642" s="3" t="s">
        <v>675</v>
      </c>
      <c r="C642" s="3" t="s">
        <v>42</v>
      </c>
      <c r="D642" s="3" t="s">
        <v>43</v>
      </c>
      <c r="E642" s="3" t="s">
        <v>27</v>
      </c>
      <c r="F642" s="3" t="s">
        <v>31</v>
      </c>
      <c r="G642" s="3" t="s">
        <v>46</v>
      </c>
      <c r="H642" s="3">
        <v>52.42</v>
      </c>
      <c r="I642" s="3">
        <v>3</v>
      </c>
      <c r="J642" s="3">
        <v>7.8630000000000004</v>
      </c>
      <c r="K642" s="3">
        <v>165.12299999999999</v>
      </c>
      <c r="L642" s="3">
        <v>43523</v>
      </c>
      <c r="M642" s="3">
        <v>0.73333333333333328</v>
      </c>
      <c r="N642" s="4" t="s">
        <v>23</v>
      </c>
      <c r="O642" s="3">
        <v>157.26</v>
      </c>
      <c r="P642" s="5">
        <v>4.7619047620000003</v>
      </c>
      <c r="Q642" s="3">
        <v>7.8630000000000004</v>
      </c>
      <c r="R642" s="3">
        <v>7.5</v>
      </c>
    </row>
    <row r="643" spans="2:18" x14ac:dyDescent="0.25">
      <c r="B643" s="3" t="s">
        <v>676</v>
      </c>
      <c r="C643" s="3" t="s">
        <v>42</v>
      </c>
      <c r="D643" s="3" t="s">
        <v>43</v>
      </c>
      <c r="E643" s="3" t="s">
        <v>20</v>
      </c>
      <c r="F643" s="3" t="s">
        <v>21</v>
      </c>
      <c r="G643" s="3" t="s">
        <v>44</v>
      </c>
      <c r="H643" s="3">
        <v>98.79</v>
      </c>
      <c r="I643" s="3">
        <v>3</v>
      </c>
      <c r="J643" s="3">
        <v>14.8185</v>
      </c>
      <c r="K643" s="3">
        <v>311.18849999999998</v>
      </c>
      <c r="L643" s="3">
        <v>43519</v>
      </c>
      <c r="M643" s="3">
        <v>0.83333333333333337</v>
      </c>
      <c r="N643" s="4" t="s">
        <v>23</v>
      </c>
      <c r="O643" s="3">
        <v>296.37</v>
      </c>
      <c r="P643" s="5">
        <v>4.7619047620000003</v>
      </c>
      <c r="Q643" s="3">
        <v>14.8185</v>
      </c>
      <c r="R643" s="3">
        <v>6.4</v>
      </c>
    </row>
    <row r="644" spans="2:18" x14ac:dyDescent="0.25">
      <c r="B644" s="3" t="s">
        <v>677</v>
      </c>
      <c r="C644" s="3" t="s">
        <v>25</v>
      </c>
      <c r="D644" s="3" t="s">
        <v>26</v>
      </c>
      <c r="E644" s="3" t="s">
        <v>20</v>
      </c>
      <c r="F644" s="3" t="s">
        <v>21</v>
      </c>
      <c r="G644" s="3" t="s">
        <v>28</v>
      </c>
      <c r="H644" s="3">
        <v>88.55</v>
      </c>
      <c r="I644" s="3">
        <v>8</v>
      </c>
      <c r="J644" s="3">
        <v>35.42</v>
      </c>
      <c r="K644" s="3">
        <v>743.82</v>
      </c>
      <c r="L644" s="3">
        <v>43543</v>
      </c>
      <c r="M644" s="3">
        <v>0.64513888888888893</v>
      </c>
      <c r="N644" s="4" t="s">
        <v>23</v>
      </c>
      <c r="O644" s="3">
        <v>708.4</v>
      </c>
      <c r="P644" s="5">
        <v>4.7619047620000003</v>
      </c>
      <c r="Q644" s="3">
        <v>35.42</v>
      </c>
      <c r="R644" s="3">
        <v>4.7</v>
      </c>
    </row>
    <row r="645" spans="2:18" x14ac:dyDescent="0.25">
      <c r="B645" s="3" t="s">
        <v>678</v>
      </c>
      <c r="C645" s="3" t="s">
        <v>42</v>
      </c>
      <c r="D645" s="3" t="s">
        <v>43</v>
      </c>
      <c r="E645" s="3" t="s">
        <v>20</v>
      </c>
      <c r="F645" s="3" t="s">
        <v>31</v>
      </c>
      <c r="G645" s="3" t="s">
        <v>28</v>
      </c>
      <c r="H645" s="3">
        <v>55.67</v>
      </c>
      <c r="I645" s="3">
        <v>2</v>
      </c>
      <c r="J645" s="3">
        <v>5.5670000000000002</v>
      </c>
      <c r="K645" s="3">
        <v>116.907</v>
      </c>
      <c r="L645" s="3">
        <v>43551</v>
      </c>
      <c r="M645" s="3">
        <v>0.63055555555555554</v>
      </c>
      <c r="N645" s="4" t="s">
        <v>23</v>
      </c>
      <c r="O645" s="3">
        <v>111.34</v>
      </c>
      <c r="P645" s="5">
        <v>4.7619047620000003</v>
      </c>
      <c r="Q645" s="3">
        <v>5.5670000000000002</v>
      </c>
      <c r="R645" s="3">
        <v>6</v>
      </c>
    </row>
    <row r="646" spans="2:18" x14ac:dyDescent="0.25">
      <c r="B646" s="3" t="s">
        <v>679</v>
      </c>
      <c r="C646" s="3" t="s">
        <v>25</v>
      </c>
      <c r="D646" s="3" t="s">
        <v>26</v>
      </c>
      <c r="E646" s="3" t="s">
        <v>20</v>
      </c>
      <c r="F646" s="3" t="s">
        <v>21</v>
      </c>
      <c r="G646" s="3" t="s">
        <v>44</v>
      </c>
      <c r="H646" s="3">
        <v>72.52</v>
      </c>
      <c r="I646" s="3">
        <v>8</v>
      </c>
      <c r="J646" s="3">
        <v>29.007999999999999</v>
      </c>
      <c r="K646" s="3">
        <v>609.16800000000001</v>
      </c>
      <c r="L646" s="3">
        <v>43554</v>
      </c>
      <c r="M646" s="3">
        <v>0.80972222222222223</v>
      </c>
      <c r="N646" s="4" t="s">
        <v>33</v>
      </c>
      <c r="O646" s="3">
        <v>580.16</v>
      </c>
      <c r="P646" s="5">
        <v>4.7619047620000003</v>
      </c>
      <c r="Q646" s="3">
        <v>29.007999999999999</v>
      </c>
      <c r="R646" s="3">
        <v>4</v>
      </c>
    </row>
    <row r="647" spans="2:18" x14ac:dyDescent="0.25">
      <c r="B647" s="3" t="s">
        <v>680</v>
      </c>
      <c r="C647" s="3" t="s">
        <v>25</v>
      </c>
      <c r="D647" s="3" t="s">
        <v>26</v>
      </c>
      <c r="E647" s="3" t="s">
        <v>20</v>
      </c>
      <c r="F647" s="3" t="s">
        <v>31</v>
      </c>
      <c r="G647" s="3" t="s">
        <v>28</v>
      </c>
      <c r="H647" s="3">
        <v>12.05</v>
      </c>
      <c r="I647" s="3">
        <v>5</v>
      </c>
      <c r="J647" s="3">
        <v>3.0125000000000002</v>
      </c>
      <c r="K647" s="3">
        <v>63.262500000000003</v>
      </c>
      <c r="L647" s="3">
        <v>43512</v>
      </c>
      <c r="M647" s="3">
        <v>0.66180555555555554</v>
      </c>
      <c r="N647" s="4" t="s">
        <v>23</v>
      </c>
      <c r="O647" s="3">
        <v>60.25</v>
      </c>
      <c r="P647" s="5">
        <v>4.7619047620000003</v>
      </c>
      <c r="Q647" s="3">
        <v>3.0125000000000002</v>
      </c>
      <c r="R647" s="3">
        <v>5.5</v>
      </c>
    </row>
    <row r="648" spans="2:18" x14ac:dyDescent="0.25">
      <c r="B648" s="3" t="s">
        <v>681</v>
      </c>
      <c r="C648" s="3" t="s">
        <v>18</v>
      </c>
      <c r="D648" s="3" t="s">
        <v>19</v>
      </c>
      <c r="E648" s="3" t="s">
        <v>20</v>
      </c>
      <c r="F648" s="3" t="s">
        <v>31</v>
      </c>
      <c r="G648" s="3" t="s">
        <v>32</v>
      </c>
      <c r="H648" s="3">
        <v>19.36</v>
      </c>
      <c r="I648" s="3">
        <v>9</v>
      </c>
      <c r="J648" s="3">
        <v>8.7119999999999997</v>
      </c>
      <c r="K648" s="3">
        <v>182.952</v>
      </c>
      <c r="L648" s="3">
        <v>43483</v>
      </c>
      <c r="M648" s="3">
        <v>0.77986111111111112</v>
      </c>
      <c r="N648" s="4" t="s">
        <v>23</v>
      </c>
      <c r="O648" s="3">
        <v>174.24</v>
      </c>
      <c r="P648" s="5">
        <v>4.7619047620000003</v>
      </c>
      <c r="Q648" s="3">
        <v>8.7119999999999997</v>
      </c>
      <c r="R648" s="3">
        <v>8.6999999999999993</v>
      </c>
    </row>
    <row r="649" spans="2:18" x14ac:dyDescent="0.25">
      <c r="B649" s="3" t="s">
        <v>682</v>
      </c>
      <c r="C649" s="3" t="s">
        <v>25</v>
      </c>
      <c r="D649" s="3" t="s">
        <v>26</v>
      </c>
      <c r="E649" s="3" t="s">
        <v>27</v>
      </c>
      <c r="F649" s="3" t="s">
        <v>31</v>
      </c>
      <c r="G649" s="3" t="s">
        <v>22</v>
      </c>
      <c r="H649" s="3">
        <v>70.209999999999994</v>
      </c>
      <c r="I649" s="3">
        <v>6</v>
      </c>
      <c r="J649" s="3">
        <v>21.062999999999999</v>
      </c>
      <c r="K649" s="3">
        <v>442.32299999999998</v>
      </c>
      <c r="L649" s="3">
        <v>43554</v>
      </c>
      <c r="M649" s="3">
        <v>0.62361111111111112</v>
      </c>
      <c r="N649" s="4" t="s">
        <v>29</v>
      </c>
      <c r="O649" s="3">
        <v>421.26</v>
      </c>
      <c r="P649" s="5">
        <v>4.7619047620000003</v>
      </c>
      <c r="Q649" s="3">
        <v>21.062999999999999</v>
      </c>
      <c r="R649" s="3">
        <v>7.4</v>
      </c>
    </row>
    <row r="650" spans="2:18" x14ac:dyDescent="0.25">
      <c r="B650" s="3" t="s">
        <v>683</v>
      </c>
      <c r="C650" s="3" t="s">
        <v>42</v>
      </c>
      <c r="D650" s="3" t="s">
        <v>43</v>
      </c>
      <c r="E650" s="3" t="s">
        <v>20</v>
      </c>
      <c r="F650" s="3" t="s">
        <v>31</v>
      </c>
      <c r="G650" s="3" t="s">
        <v>46</v>
      </c>
      <c r="H650" s="3">
        <v>33.630000000000003</v>
      </c>
      <c r="I650" s="3">
        <v>1</v>
      </c>
      <c r="J650" s="3">
        <v>1.6815</v>
      </c>
      <c r="K650" s="3">
        <v>35.311500000000002</v>
      </c>
      <c r="L650" s="3">
        <v>43544</v>
      </c>
      <c r="M650" s="3">
        <v>0.82986111111111116</v>
      </c>
      <c r="N650" s="4" t="s">
        <v>29</v>
      </c>
      <c r="O650" s="3">
        <v>33.630000000000003</v>
      </c>
      <c r="P650" s="5">
        <v>4.7619047620000003</v>
      </c>
      <c r="Q650" s="3">
        <v>1.6815</v>
      </c>
      <c r="R650" s="3">
        <v>5.6</v>
      </c>
    </row>
    <row r="651" spans="2:18" x14ac:dyDescent="0.25">
      <c r="B651" s="3" t="s">
        <v>684</v>
      </c>
      <c r="C651" s="3" t="s">
        <v>25</v>
      </c>
      <c r="D651" s="3" t="s">
        <v>26</v>
      </c>
      <c r="E651" s="3" t="s">
        <v>20</v>
      </c>
      <c r="F651" s="3" t="s">
        <v>21</v>
      </c>
      <c r="G651" s="3" t="s">
        <v>36</v>
      </c>
      <c r="H651" s="3">
        <v>15.49</v>
      </c>
      <c r="I651" s="3">
        <v>2</v>
      </c>
      <c r="J651" s="3">
        <v>1.5489999999999999</v>
      </c>
      <c r="K651" s="3">
        <v>32.529000000000003</v>
      </c>
      <c r="L651" s="3">
        <v>43481</v>
      </c>
      <c r="M651" s="3">
        <v>0.63194444444444442</v>
      </c>
      <c r="N651" s="4" t="s">
        <v>29</v>
      </c>
      <c r="O651" s="3">
        <v>30.98</v>
      </c>
      <c r="P651" s="5">
        <v>4.7619047620000003</v>
      </c>
      <c r="Q651" s="3">
        <v>1.5489999999999999</v>
      </c>
      <c r="R651" s="3">
        <v>6.3</v>
      </c>
    </row>
    <row r="652" spans="2:18" x14ac:dyDescent="0.25">
      <c r="B652" s="3" t="s">
        <v>685</v>
      </c>
      <c r="C652" s="3" t="s">
        <v>25</v>
      </c>
      <c r="D652" s="3" t="s">
        <v>26</v>
      </c>
      <c r="E652" s="3" t="s">
        <v>27</v>
      </c>
      <c r="F652" s="3" t="s">
        <v>31</v>
      </c>
      <c r="G652" s="3" t="s">
        <v>28</v>
      </c>
      <c r="H652" s="3">
        <v>24.74</v>
      </c>
      <c r="I652" s="3">
        <v>10</v>
      </c>
      <c r="J652" s="3">
        <v>12.37</v>
      </c>
      <c r="K652" s="3">
        <v>259.77</v>
      </c>
      <c r="L652" s="3">
        <v>43520</v>
      </c>
      <c r="M652" s="3">
        <v>0.69722222222222219</v>
      </c>
      <c r="N652" s="4" t="s">
        <v>29</v>
      </c>
      <c r="O652" s="3">
        <v>247.4</v>
      </c>
      <c r="P652" s="5">
        <v>4.7619047620000003</v>
      </c>
      <c r="Q652" s="3">
        <v>12.37</v>
      </c>
      <c r="R652" s="3">
        <v>7.1</v>
      </c>
    </row>
    <row r="653" spans="2:18" x14ac:dyDescent="0.25">
      <c r="B653" s="3" t="s">
        <v>686</v>
      </c>
      <c r="C653" s="3" t="s">
        <v>42</v>
      </c>
      <c r="D653" s="3" t="s">
        <v>43</v>
      </c>
      <c r="E653" s="3" t="s">
        <v>27</v>
      </c>
      <c r="F653" s="3" t="s">
        <v>31</v>
      </c>
      <c r="G653" s="3" t="s">
        <v>28</v>
      </c>
      <c r="H653" s="3">
        <v>75.66</v>
      </c>
      <c r="I653" s="3">
        <v>5</v>
      </c>
      <c r="J653" s="3">
        <v>18.914999999999999</v>
      </c>
      <c r="K653" s="3">
        <v>397.21499999999997</v>
      </c>
      <c r="L653" s="3">
        <v>43480</v>
      </c>
      <c r="M653" s="3">
        <v>0.76527777777777772</v>
      </c>
      <c r="N653" s="4" t="s">
        <v>23</v>
      </c>
      <c r="O653" s="3">
        <v>378.3</v>
      </c>
      <c r="P653" s="5">
        <v>4.7619047620000003</v>
      </c>
      <c r="Q653" s="3">
        <v>18.914999999999999</v>
      </c>
      <c r="R653" s="3">
        <v>7.8</v>
      </c>
    </row>
    <row r="654" spans="2:18" x14ac:dyDescent="0.25">
      <c r="B654" s="3" t="s">
        <v>687</v>
      </c>
      <c r="C654" s="3" t="s">
        <v>42</v>
      </c>
      <c r="D654" s="3" t="s">
        <v>43</v>
      </c>
      <c r="E654" s="3" t="s">
        <v>27</v>
      </c>
      <c r="F654" s="3" t="s">
        <v>21</v>
      </c>
      <c r="G654" s="3" t="s">
        <v>22</v>
      </c>
      <c r="H654" s="3">
        <v>55.81</v>
      </c>
      <c r="I654" s="3">
        <v>6</v>
      </c>
      <c r="J654" s="3">
        <v>16.742999999999999</v>
      </c>
      <c r="K654" s="3">
        <v>351.60300000000001</v>
      </c>
      <c r="L654" s="3">
        <v>43487</v>
      </c>
      <c r="M654" s="3">
        <v>0.49444444444444446</v>
      </c>
      <c r="N654" s="4" t="s">
        <v>29</v>
      </c>
      <c r="O654" s="3">
        <v>334.86</v>
      </c>
      <c r="P654" s="5">
        <v>4.7619047620000003</v>
      </c>
      <c r="Q654" s="3">
        <v>16.742999999999999</v>
      </c>
      <c r="R654" s="3">
        <v>9.9</v>
      </c>
    </row>
    <row r="655" spans="2:18" x14ac:dyDescent="0.25">
      <c r="B655" s="3" t="s">
        <v>688</v>
      </c>
      <c r="C655" s="3" t="s">
        <v>18</v>
      </c>
      <c r="D655" s="3" t="s">
        <v>19</v>
      </c>
      <c r="E655" s="3" t="s">
        <v>20</v>
      </c>
      <c r="F655" s="3" t="s">
        <v>31</v>
      </c>
      <c r="G655" s="3" t="s">
        <v>32</v>
      </c>
      <c r="H655" s="3">
        <v>72.78</v>
      </c>
      <c r="I655" s="3">
        <v>10</v>
      </c>
      <c r="J655" s="3">
        <v>36.39</v>
      </c>
      <c r="K655" s="3">
        <v>764.19</v>
      </c>
      <c r="L655" s="3">
        <v>43499</v>
      </c>
      <c r="M655" s="3">
        <v>0.72499999999999998</v>
      </c>
      <c r="N655" s="4" t="s">
        <v>29</v>
      </c>
      <c r="O655" s="3">
        <v>727.8</v>
      </c>
      <c r="P655" s="5">
        <v>4.7619047620000003</v>
      </c>
      <c r="Q655" s="3">
        <v>36.39</v>
      </c>
      <c r="R655" s="3">
        <v>7.3</v>
      </c>
    </row>
    <row r="656" spans="2:18" x14ac:dyDescent="0.25">
      <c r="B656" s="3" t="s">
        <v>689</v>
      </c>
      <c r="C656" s="3" t="s">
        <v>42</v>
      </c>
      <c r="D656" s="3" t="s">
        <v>43</v>
      </c>
      <c r="E656" s="3" t="s">
        <v>20</v>
      </c>
      <c r="F656" s="3" t="s">
        <v>31</v>
      </c>
      <c r="G656" s="3" t="s">
        <v>36</v>
      </c>
      <c r="H656" s="3">
        <v>37.32</v>
      </c>
      <c r="I656" s="3">
        <v>9</v>
      </c>
      <c r="J656" s="3">
        <v>16.794</v>
      </c>
      <c r="K656" s="3">
        <v>352.67399999999998</v>
      </c>
      <c r="L656" s="3">
        <v>43530</v>
      </c>
      <c r="M656" s="3">
        <v>0.64652777777777781</v>
      </c>
      <c r="N656" s="4" t="s">
        <v>23</v>
      </c>
      <c r="O656" s="3">
        <v>335.88</v>
      </c>
      <c r="P656" s="5">
        <v>4.7619047620000003</v>
      </c>
      <c r="Q656" s="3">
        <v>16.794</v>
      </c>
      <c r="R656" s="3">
        <v>5.0999999999999996</v>
      </c>
    </row>
    <row r="657" spans="2:18" x14ac:dyDescent="0.25">
      <c r="B657" s="3" t="s">
        <v>690</v>
      </c>
      <c r="C657" s="3" t="s">
        <v>42</v>
      </c>
      <c r="D657" s="3" t="s">
        <v>43</v>
      </c>
      <c r="E657" s="3" t="s">
        <v>20</v>
      </c>
      <c r="F657" s="3" t="s">
        <v>31</v>
      </c>
      <c r="G657" s="3" t="s">
        <v>46</v>
      </c>
      <c r="H657" s="3">
        <v>60.18</v>
      </c>
      <c r="I657" s="3">
        <v>4</v>
      </c>
      <c r="J657" s="3">
        <v>12.036</v>
      </c>
      <c r="K657" s="3">
        <v>252.756</v>
      </c>
      <c r="L657" s="3">
        <v>43512</v>
      </c>
      <c r="M657" s="3">
        <v>0.75277777777777777</v>
      </c>
      <c r="N657" s="4" t="s">
        <v>33</v>
      </c>
      <c r="O657" s="3">
        <v>240.72</v>
      </c>
      <c r="P657" s="5">
        <v>4.7619047620000003</v>
      </c>
      <c r="Q657" s="3">
        <v>12.036</v>
      </c>
      <c r="R657" s="3">
        <v>9.4</v>
      </c>
    </row>
    <row r="658" spans="2:18" x14ac:dyDescent="0.25">
      <c r="B658" s="3" t="s">
        <v>691</v>
      </c>
      <c r="C658" s="3" t="s">
        <v>18</v>
      </c>
      <c r="D658" s="3" t="s">
        <v>19</v>
      </c>
      <c r="E658" s="3" t="s">
        <v>27</v>
      </c>
      <c r="F658" s="3" t="s">
        <v>21</v>
      </c>
      <c r="G658" s="3" t="s">
        <v>28</v>
      </c>
      <c r="H658" s="3">
        <v>15.69</v>
      </c>
      <c r="I658" s="3">
        <v>3</v>
      </c>
      <c r="J658" s="3">
        <v>2.3534999999999999</v>
      </c>
      <c r="K658" s="3">
        <v>49.423499999999997</v>
      </c>
      <c r="L658" s="3">
        <v>43538</v>
      </c>
      <c r="M658" s="3">
        <v>0.59236111111111112</v>
      </c>
      <c r="N658" s="4" t="s">
        <v>33</v>
      </c>
      <c r="O658" s="3">
        <v>47.07</v>
      </c>
      <c r="P658" s="5">
        <v>4.7619047620000003</v>
      </c>
      <c r="Q658" s="3">
        <v>2.3534999999999999</v>
      </c>
      <c r="R658" s="3">
        <v>5.8</v>
      </c>
    </row>
    <row r="659" spans="2:18" x14ac:dyDescent="0.25">
      <c r="B659" s="3" t="s">
        <v>692</v>
      </c>
      <c r="C659" s="3" t="s">
        <v>25</v>
      </c>
      <c r="D659" s="3" t="s">
        <v>26</v>
      </c>
      <c r="E659" s="3" t="s">
        <v>27</v>
      </c>
      <c r="F659" s="3" t="s">
        <v>21</v>
      </c>
      <c r="G659" s="3" t="s">
        <v>28</v>
      </c>
      <c r="H659" s="3">
        <v>99.69</v>
      </c>
      <c r="I659" s="3">
        <v>1</v>
      </c>
      <c r="J659" s="3">
        <v>4.9844999999999997</v>
      </c>
      <c r="K659" s="3">
        <v>104.67449999999999</v>
      </c>
      <c r="L659" s="3">
        <v>43523</v>
      </c>
      <c r="M659" s="3">
        <v>0.43263888888888891</v>
      </c>
      <c r="N659" s="4" t="s">
        <v>33</v>
      </c>
      <c r="O659" s="3">
        <v>99.69</v>
      </c>
      <c r="P659" s="5">
        <v>4.7619047620000003</v>
      </c>
      <c r="Q659" s="3">
        <v>4.9844999999999997</v>
      </c>
      <c r="R659" s="3">
        <v>8</v>
      </c>
    </row>
    <row r="660" spans="2:18" x14ac:dyDescent="0.25">
      <c r="B660" s="3" t="s">
        <v>693</v>
      </c>
      <c r="C660" s="3" t="s">
        <v>18</v>
      </c>
      <c r="D660" s="3" t="s">
        <v>19</v>
      </c>
      <c r="E660" s="3" t="s">
        <v>20</v>
      </c>
      <c r="F660" s="3" t="s">
        <v>21</v>
      </c>
      <c r="G660" s="3" t="s">
        <v>46</v>
      </c>
      <c r="H660" s="3">
        <v>88.15</v>
      </c>
      <c r="I660" s="3">
        <v>3</v>
      </c>
      <c r="J660" s="3">
        <v>13.2225</v>
      </c>
      <c r="K660" s="3">
        <v>277.67250000000001</v>
      </c>
      <c r="L660" s="3">
        <v>43483</v>
      </c>
      <c r="M660" s="3">
        <v>0.42430555555555555</v>
      </c>
      <c r="N660" s="4" t="s">
        <v>23</v>
      </c>
      <c r="O660" s="3">
        <v>264.45</v>
      </c>
      <c r="P660" s="5">
        <v>4.7619047620000003</v>
      </c>
      <c r="Q660" s="3">
        <v>13.2225</v>
      </c>
      <c r="R660" s="3">
        <v>7.9</v>
      </c>
    </row>
    <row r="661" spans="2:18" x14ac:dyDescent="0.25">
      <c r="B661" s="3" t="s">
        <v>694</v>
      </c>
      <c r="C661" s="3" t="s">
        <v>18</v>
      </c>
      <c r="D661" s="3" t="s">
        <v>19</v>
      </c>
      <c r="E661" s="3" t="s">
        <v>20</v>
      </c>
      <c r="F661" s="3" t="s">
        <v>21</v>
      </c>
      <c r="G661" s="3" t="s">
        <v>36</v>
      </c>
      <c r="H661" s="3">
        <v>27.93</v>
      </c>
      <c r="I661" s="3">
        <v>5</v>
      </c>
      <c r="J661" s="3">
        <v>6.9824999999999999</v>
      </c>
      <c r="K661" s="3">
        <v>146.63249999999999</v>
      </c>
      <c r="L661" s="3">
        <v>43494</v>
      </c>
      <c r="M661" s="3">
        <v>0.65833333333333333</v>
      </c>
      <c r="N661" s="4" t="s">
        <v>29</v>
      </c>
      <c r="O661" s="3">
        <v>139.65</v>
      </c>
      <c r="P661" s="5">
        <v>4.7619047620000003</v>
      </c>
      <c r="Q661" s="3">
        <v>6.9824999999999999</v>
      </c>
      <c r="R661" s="3">
        <v>5.9</v>
      </c>
    </row>
    <row r="662" spans="2:18" x14ac:dyDescent="0.25">
      <c r="B662" s="3" t="s">
        <v>695</v>
      </c>
      <c r="C662" s="3" t="s">
        <v>18</v>
      </c>
      <c r="D662" s="3" t="s">
        <v>19</v>
      </c>
      <c r="E662" s="3" t="s">
        <v>20</v>
      </c>
      <c r="F662" s="3" t="s">
        <v>31</v>
      </c>
      <c r="G662" s="3" t="s">
        <v>46</v>
      </c>
      <c r="H662" s="3">
        <v>55.45</v>
      </c>
      <c r="I662" s="3">
        <v>1</v>
      </c>
      <c r="J662" s="3">
        <v>2.7725</v>
      </c>
      <c r="K662" s="3">
        <v>58.222499999999997</v>
      </c>
      <c r="L662" s="3">
        <v>43522</v>
      </c>
      <c r="M662" s="3">
        <v>0.74027777777777781</v>
      </c>
      <c r="N662" s="4" t="s">
        <v>33</v>
      </c>
      <c r="O662" s="3">
        <v>55.45</v>
      </c>
      <c r="P662" s="5">
        <v>4.7619047620000003</v>
      </c>
      <c r="Q662" s="3">
        <v>2.7725</v>
      </c>
      <c r="R662" s="3">
        <v>4.9000000000000004</v>
      </c>
    </row>
    <row r="663" spans="2:18" x14ac:dyDescent="0.25">
      <c r="B663" s="3" t="s">
        <v>696</v>
      </c>
      <c r="C663" s="3" t="s">
        <v>42</v>
      </c>
      <c r="D663" s="3" t="s">
        <v>43</v>
      </c>
      <c r="E663" s="3" t="s">
        <v>27</v>
      </c>
      <c r="F663" s="3" t="s">
        <v>21</v>
      </c>
      <c r="G663" s="3" t="s">
        <v>36</v>
      </c>
      <c r="H663" s="3">
        <v>42.97</v>
      </c>
      <c r="I663" s="3">
        <v>3</v>
      </c>
      <c r="J663" s="3">
        <v>6.4455</v>
      </c>
      <c r="K663" s="3">
        <v>135.35550000000001</v>
      </c>
      <c r="L663" s="3">
        <v>43499</v>
      </c>
      <c r="M663" s="3">
        <v>0.49027777777777776</v>
      </c>
      <c r="N663" s="4" t="s">
        <v>29</v>
      </c>
      <c r="O663" s="3">
        <v>128.91</v>
      </c>
      <c r="P663" s="5">
        <v>4.7619047620000003</v>
      </c>
      <c r="Q663" s="3">
        <v>6.4455</v>
      </c>
      <c r="R663" s="3">
        <v>9.3000000000000007</v>
      </c>
    </row>
    <row r="664" spans="2:18" x14ac:dyDescent="0.25">
      <c r="B664" s="3" t="s">
        <v>697</v>
      </c>
      <c r="C664" s="3" t="s">
        <v>25</v>
      </c>
      <c r="D664" s="3" t="s">
        <v>26</v>
      </c>
      <c r="E664" s="3" t="s">
        <v>20</v>
      </c>
      <c r="F664" s="3" t="s">
        <v>31</v>
      </c>
      <c r="G664" s="3" t="s">
        <v>36</v>
      </c>
      <c r="H664" s="3">
        <v>17.14</v>
      </c>
      <c r="I664" s="3">
        <v>7</v>
      </c>
      <c r="J664" s="3">
        <v>5.9989999999999997</v>
      </c>
      <c r="K664" s="3">
        <v>125.979</v>
      </c>
      <c r="L664" s="3">
        <v>43481</v>
      </c>
      <c r="M664" s="3">
        <v>0.50486111111111109</v>
      </c>
      <c r="N664" s="4" t="s">
        <v>33</v>
      </c>
      <c r="O664" s="3">
        <v>119.98</v>
      </c>
      <c r="P664" s="5">
        <v>4.7619047620000003</v>
      </c>
      <c r="Q664" s="3">
        <v>5.9989999999999997</v>
      </c>
      <c r="R664" s="3">
        <v>7.9</v>
      </c>
    </row>
    <row r="665" spans="2:18" x14ac:dyDescent="0.25">
      <c r="B665" s="3" t="s">
        <v>698</v>
      </c>
      <c r="C665" s="3" t="s">
        <v>42</v>
      </c>
      <c r="D665" s="3" t="s">
        <v>43</v>
      </c>
      <c r="E665" s="3" t="s">
        <v>20</v>
      </c>
      <c r="F665" s="3" t="s">
        <v>21</v>
      </c>
      <c r="G665" s="3" t="s">
        <v>46</v>
      </c>
      <c r="H665" s="3">
        <v>58.75</v>
      </c>
      <c r="I665" s="3">
        <v>6</v>
      </c>
      <c r="J665" s="3">
        <v>17.625</v>
      </c>
      <c r="K665" s="3">
        <v>370.125</v>
      </c>
      <c r="L665" s="3">
        <v>43548</v>
      </c>
      <c r="M665" s="3">
        <v>0.75972222222222219</v>
      </c>
      <c r="N665" s="4" t="s">
        <v>33</v>
      </c>
      <c r="O665" s="3">
        <v>352.5</v>
      </c>
      <c r="P665" s="5">
        <v>4.7619047620000003</v>
      </c>
      <c r="Q665" s="3">
        <v>17.625</v>
      </c>
      <c r="R665" s="3">
        <v>5.9</v>
      </c>
    </row>
    <row r="666" spans="2:18" x14ac:dyDescent="0.25">
      <c r="B666" s="3" t="s">
        <v>699</v>
      </c>
      <c r="C666" s="3" t="s">
        <v>25</v>
      </c>
      <c r="D666" s="3" t="s">
        <v>26</v>
      </c>
      <c r="E666" s="3" t="s">
        <v>20</v>
      </c>
      <c r="F666" s="3" t="s">
        <v>21</v>
      </c>
      <c r="G666" s="3" t="s">
        <v>44</v>
      </c>
      <c r="H666" s="3">
        <v>87.1</v>
      </c>
      <c r="I666" s="3">
        <v>10</v>
      </c>
      <c r="J666" s="3">
        <v>43.55</v>
      </c>
      <c r="K666" s="3">
        <v>914.55</v>
      </c>
      <c r="L666" s="3">
        <v>43508</v>
      </c>
      <c r="M666" s="3">
        <v>0.61458333333333337</v>
      </c>
      <c r="N666" s="4" t="s">
        <v>33</v>
      </c>
      <c r="O666" s="3">
        <v>871</v>
      </c>
      <c r="P666" s="5">
        <v>4.7619047620000003</v>
      </c>
      <c r="Q666" s="3">
        <v>43.55</v>
      </c>
      <c r="R666" s="3">
        <v>9.9</v>
      </c>
    </row>
    <row r="667" spans="2:18" x14ac:dyDescent="0.25">
      <c r="B667" s="3" t="s">
        <v>700</v>
      </c>
      <c r="C667" s="3" t="s">
        <v>25</v>
      </c>
      <c r="D667" s="3" t="s">
        <v>26</v>
      </c>
      <c r="E667" s="3" t="s">
        <v>27</v>
      </c>
      <c r="F667" s="3" t="s">
        <v>21</v>
      </c>
      <c r="G667" s="3" t="s">
        <v>36</v>
      </c>
      <c r="H667" s="3">
        <v>98.8</v>
      </c>
      <c r="I667" s="3">
        <v>2</v>
      </c>
      <c r="J667" s="3">
        <v>9.8800000000000008</v>
      </c>
      <c r="K667" s="3">
        <v>207.48</v>
      </c>
      <c r="L667" s="3">
        <v>43517</v>
      </c>
      <c r="M667" s="3">
        <v>0.48541666666666666</v>
      </c>
      <c r="N667" s="4" t="s">
        <v>29</v>
      </c>
      <c r="O667" s="3">
        <v>197.6</v>
      </c>
      <c r="P667" s="5">
        <v>4.7619047620000003</v>
      </c>
      <c r="Q667" s="3">
        <v>9.8800000000000008</v>
      </c>
      <c r="R667" s="3">
        <v>7.7</v>
      </c>
    </row>
    <row r="668" spans="2:18" x14ac:dyDescent="0.25">
      <c r="B668" s="3" t="s">
        <v>701</v>
      </c>
      <c r="C668" s="3" t="s">
        <v>18</v>
      </c>
      <c r="D668" s="3" t="s">
        <v>19</v>
      </c>
      <c r="E668" s="3" t="s">
        <v>27</v>
      </c>
      <c r="F668" s="3" t="s">
        <v>21</v>
      </c>
      <c r="G668" s="3" t="s">
        <v>46</v>
      </c>
      <c r="H668" s="3">
        <v>48.63</v>
      </c>
      <c r="I668" s="3">
        <v>4</v>
      </c>
      <c r="J668" s="3">
        <v>9.7260000000000009</v>
      </c>
      <c r="K668" s="3">
        <v>204.24600000000001</v>
      </c>
      <c r="L668" s="3">
        <v>43500</v>
      </c>
      <c r="M668" s="3">
        <v>0.65555555555555556</v>
      </c>
      <c r="N668" s="4" t="s">
        <v>23</v>
      </c>
      <c r="O668" s="3">
        <v>194.52</v>
      </c>
      <c r="P668" s="5">
        <v>4.7619047620000003</v>
      </c>
      <c r="Q668" s="3">
        <v>9.7260000000000009</v>
      </c>
      <c r="R668" s="3">
        <v>7.6</v>
      </c>
    </row>
    <row r="669" spans="2:18" x14ac:dyDescent="0.25">
      <c r="B669" s="3" t="s">
        <v>702</v>
      </c>
      <c r="C669" s="3" t="s">
        <v>42</v>
      </c>
      <c r="D669" s="3" t="s">
        <v>43</v>
      </c>
      <c r="E669" s="3" t="s">
        <v>20</v>
      </c>
      <c r="F669" s="3" t="s">
        <v>31</v>
      </c>
      <c r="G669" s="3" t="s">
        <v>44</v>
      </c>
      <c r="H669" s="3">
        <v>57.74</v>
      </c>
      <c r="I669" s="3">
        <v>3</v>
      </c>
      <c r="J669" s="3">
        <v>8.6609999999999996</v>
      </c>
      <c r="K669" s="3">
        <v>181.881</v>
      </c>
      <c r="L669" s="3">
        <v>43516</v>
      </c>
      <c r="M669" s="3">
        <v>0.54583333333333328</v>
      </c>
      <c r="N669" s="4" t="s">
        <v>23</v>
      </c>
      <c r="O669" s="3">
        <v>173.22</v>
      </c>
      <c r="P669" s="5">
        <v>4.7619047620000003</v>
      </c>
      <c r="Q669" s="3">
        <v>8.6609999999999996</v>
      </c>
      <c r="R669" s="3">
        <v>7.7</v>
      </c>
    </row>
    <row r="670" spans="2:18" x14ac:dyDescent="0.25">
      <c r="B670" s="3" t="s">
        <v>703</v>
      </c>
      <c r="C670" s="3" t="s">
        <v>42</v>
      </c>
      <c r="D670" s="3" t="s">
        <v>43</v>
      </c>
      <c r="E670" s="3" t="s">
        <v>27</v>
      </c>
      <c r="F670" s="3" t="s">
        <v>21</v>
      </c>
      <c r="G670" s="3" t="s">
        <v>22</v>
      </c>
      <c r="H670" s="3">
        <v>17.97</v>
      </c>
      <c r="I670" s="3">
        <v>4</v>
      </c>
      <c r="J670" s="3">
        <v>3.5939999999999999</v>
      </c>
      <c r="K670" s="3">
        <v>75.474000000000004</v>
      </c>
      <c r="L670" s="3">
        <v>43519</v>
      </c>
      <c r="M670" s="3">
        <v>0.86319444444444449</v>
      </c>
      <c r="N670" s="4" t="s">
        <v>23</v>
      </c>
      <c r="O670" s="3">
        <v>71.88</v>
      </c>
      <c r="P670" s="5">
        <v>4.7619047620000003</v>
      </c>
      <c r="Q670" s="3">
        <v>3.5939999999999999</v>
      </c>
      <c r="R670" s="3">
        <v>6.4</v>
      </c>
    </row>
    <row r="671" spans="2:18" x14ac:dyDescent="0.25">
      <c r="B671" s="3" t="s">
        <v>704</v>
      </c>
      <c r="C671" s="3" t="s">
        <v>25</v>
      </c>
      <c r="D671" s="3" t="s">
        <v>26</v>
      </c>
      <c r="E671" s="3" t="s">
        <v>20</v>
      </c>
      <c r="F671" s="3" t="s">
        <v>21</v>
      </c>
      <c r="G671" s="3" t="s">
        <v>22</v>
      </c>
      <c r="H671" s="3">
        <v>47.71</v>
      </c>
      <c r="I671" s="3">
        <v>6</v>
      </c>
      <c r="J671" s="3">
        <v>14.313000000000001</v>
      </c>
      <c r="K671" s="3">
        <v>300.57299999999998</v>
      </c>
      <c r="L671" s="3">
        <v>43512</v>
      </c>
      <c r="M671" s="3">
        <v>0.59652777777777777</v>
      </c>
      <c r="N671" s="4" t="s">
        <v>23</v>
      </c>
      <c r="O671" s="3">
        <v>286.26</v>
      </c>
      <c r="P671" s="5">
        <v>4.7619047620000003</v>
      </c>
      <c r="Q671" s="3">
        <v>14.313000000000001</v>
      </c>
      <c r="R671" s="3">
        <v>4.4000000000000004</v>
      </c>
    </row>
    <row r="672" spans="2:18" x14ac:dyDescent="0.25">
      <c r="B672" s="3" t="s">
        <v>705</v>
      </c>
      <c r="C672" s="3" t="s">
        <v>42</v>
      </c>
      <c r="D672" s="3" t="s">
        <v>43</v>
      </c>
      <c r="E672" s="3" t="s">
        <v>27</v>
      </c>
      <c r="F672" s="3" t="s">
        <v>21</v>
      </c>
      <c r="G672" s="3" t="s">
        <v>36</v>
      </c>
      <c r="H672" s="3">
        <v>40.619999999999997</v>
      </c>
      <c r="I672" s="3">
        <v>2</v>
      </c>
      <c r="J672" s="3">
        <v>4.0620000000000003</v>
      </c>
      <c r="K672" s="3">
        <v>85.302000000000007</v>
      </c>
      <c r="L672" s="3">
        <v>43482</v>
      </c>
      <c r="M672" s="3">
        <v>0.41736111111111113</v>
      </c>
      <c r="N672" s="4" t="s">
        <v>33</v>
      </c>
      <c r="O672" s="3">
        <v>81.239999999999995</v>
      </c>
      <c r="P672" s="5">
        <v>4.7619047620000003</v>
      </c>
      <c r="Q672" s="3">
        <v>4.0620000000000003</v>
      </c>
      <c r="R672" s="3">
        <v>4.0999999999999996</v>
      </c>
    </row>
    <row r="673" spans="2:18" x14ac:dyDescent="0.25">
      <c r="B673" s="3" t="s">
        <v>706</v>
      </c>
      <c r="C673" s="3" t="s">
        <v>18</v>
      </c>
      <c r="D673" s="3" t="s">
        <v>19</v>
      </c>
      <c r="E673" s="3" t="s">
        <v>20</v>
      </c>
      <c r="F673" s="3" t="s">
        <v>31</v>
      </c>
      <c r="G673" s="3" t="s">
        <v>46</v>
      </c>
      <c r="H673" s="3">
        <v>56.04</v>
      </c>
      <c r="I673" s="3">
        <v>10</v>
      </c>
      <c r="J673" s="3">
        <v>28.02</v>
      </c>
      <c r="K673" s="3">
        <v>588.41999999999996</v>
      </c>
      <c r="L673" s="3">
        <v>43479</v>
      </c>
      <c r="M673" s="3">
        <v>0.8125</v>
      </c>
      <c r="N673" s="4" t="s">
        <v>23</v>
      </c>
      <c r="O673" s="3">
        <v>560.4</v>
      </c>
      <c r="P673" s="5">
        <v>4.7619047620000003</v>
      </c>
      <c r="Q673" s="3">
        <v>28.02</v>
      </c>
      <c r="R673" s="3">
        <v>4.4000000000000004</v>
      </c>
    </row>
    <row r="674" spans="2:18" x14ac:dyDescent="0.25">
      <c r="B674" s="3" t="s">
        <v>707</v>
      </c>
      <c r="C674" s="3" t="s">
        <v>42</v>
      </c>
      <c r="D674" s="3" t="s">
        <v>43</v>
      </c>
      <c r="E674" s="3" t="s">
        <v>20</v>
      </c>
      <c r="F674" s="3" t="s">
        <v>31</v>
      </c>
      <c r="G674" s="3" t="s">
        <v>44</v>
      </c>
      <c r="H674" s="3">
        <v>93.4</v>
      </c>
      <c r="I674" s="3">
        <v>2</v>
      </c>
      <c r="J674" s="3">
        <v>9.34</v>
      </c>
      <c r="K674" s="3">
        <v>196.14</v>
      </c>
      <c r="L674" s="3">
        <v>43554</v>
      </c>
      <c r="M674" s="3">
        <v>0.69027777777777777</v>
      </c>
      <c r="N674" s="4" t="s">
        <v>29</v>
      </c>
      <c r="O674" s="3">
        <v>186.8</v>
      </c>
      <c r="P674" s="5">
        <v>4.7619047620000003</v>
      </c>
      <c r="Q674" s="3">
        <v>9.34</v>
      </c>
      <c r="R674" s="3">
        <v>5.5</v>
      </c>
    </row>
    <row r="675" spans="2:18" x14ac:dyDescent="0.25">
      <c r="B675" s="3" t="s">
        <v>708</v>
      </c>
      <c r="C675" s="3" t="s">
        <v>42</v>
      </c>
      <c r="D675" s="3" t="s">
        <v>43</v>
      </c>
      <c r="E675" s="3" t="s">
        <v>27</v>
      </c>
      <c r="F675" s="3" t="s">
        <v>21</v>
      </c>
      <c r="G675" s="3" t="s">
        <v>22</v>
      </c>
      <c r="H675" s="3">
        <v>73.41</v>
      </c>
      <c r="I675" s="3">
        <v>3</v>
      </c>
      <c r="J675" s="3">
        <v>11.0115</v>
      </c>
      <c r="K675" s="3">
        <v>231.2415</v>
      </c>
      <c r="L675" s="3">
        <v>43526</v>
      </c>
      <c r="M675" s="3">
        <v>0.54861111111111116</v>
      </c>
      <c r="N675" s="4" t="s">
        <v>23</v>
      </c>
      <c r="O675" s="3">
        <v>220.23</v>
      </c>
      <c r="P675" s="5">
        <v>4.7619047620000003</v>
      </c>
      <c r="Q675" s="3">
        <v>11.0115</v>
      </c>
      <c r="R675" s="3">
        <v>4</v>
      </c>
    </row>
    <row r="676" spans="2:18" x14ac:dyDescent="0.25">
      <c r="B676" s="3" t="s">
        <v>709</v>
      </c>
      <c r="C676" s="3" t="s">
        <v>25</v>
      </c>
      <c r="D676" s="3" t="s">
        <v>26</v>
      </c>
      <c r="E676" s="3" t="s">
        <v>27</v>
      </c>
      <c r="F676" s="3" t="s">
        <v>31</v>
      </c>
      <c r="G676" s="3" t="s">
        <v>22</v>
      </c>
      <c r="H676" s="3">
        <v>33.64</v>
      </c>
      <c r="I676" s="3">
        <v>8</v>
      </c>
      <c r="J676" s="3">
        <v>13.456</v>
      </c>
      <c r="K676" s="3">
        <v>282.57600000000002</v>
      </c>
      <c r="L676" s="3">
        <v>43511</v>
      </c>
      <c r="M676" s="3">
        <v>0.71527777777777779</v>
      </c>
      <c r="N676" s="4" t="s">
        <v>33</v>
      </c>
      <c r="O676" s="3">
        <v>269.12</v>
      </c>
      <c r="P676" s="5">
        <v>4.7619047620000003</v>
      </c>
      <c r="Q676" s="3">
        <v>13.456</v>
      </c>
      <c r="R676" s="3">
        <v>9.3000000000000007</v>
      </c>
    </row>
    <row r="677" spans="2:18" x14ac:dyDescent="0.25">
      <c r="B677" s="3" t="s">
        <v>710</v>
      </c>
      <c r="C677" s="3" t="s">
        <v>18</v>
      </c>
      <c r="D677" s="3" t="s">
        <v>19</v>
      </c>
      <c r="E677" s="3" t="s">
        <v>27</v>
      </c>
      <c r="F677" s="3" t="s">
        <v>21</v>
      </c>
      <c r="G677" s="3" t="s">
        <v>28</v>
      </c>
      <c r="H677" s="3">
        <v>45.48</v>
      </c>
      <c r="I677" s="3">
        <v>10</v>
      </c>
      <c r="J677" s="3">
        <v>22.74</v>
      </c>
      <c r="K677" s="3">
        <v>477.54</v>
      </c>
      <c r="L677" s="3">
        <v>43525</v>
      </c>
      <c r="M677" s="3">
        <v>0.43194444444444446</v>
      </c>
      <c r="N677" s="4" t="s">
        <v>33</v>
      </c>
      <c r="O677" s="3">
        <v>454.8</v>
      </c>
      <c r="P677" s="5">
        <v>4.7619047620000003</v>
      </c>
      <c r="Q677" s="3">
        <v>22.74</v>
      </c>
      <c r="R677" s="3">
        <v>4.8</v>
      </c>
    </row>
    <row r="678" spans="2:18" x14ac:dyDescent="0.25">
      <c r="B678" s="3" t="s">
        <v>711</v>
      </c>
      <c r="C678" s="3" t="s">
        <v>42</v>
      </c>
      <c r="D678" s="3" t="s">
        <v>43</v>
      </c>
      <c r="E678" s="3" t="s">
        <v>20</v>
      </c>
      <c r="F678" s="3" t="s">
        <v>31</v>
      </c>
      <c r="G678" s="3" t="s">
        <v>46</v>
      </c>
      <c r="H678" s="3">
        <v>83.77</v>
      </c>
      <c r="I678" s="3">
        <v>2</v>
      </c>
      <c r="J678" s="3">
        <v>8.3770000000000007</v>
      </c>
      <c r="K678" s="3">
        <v>175.917</v>
      </c>
      <c r="L678" s="3">
        <v>43520</v>
      </c>
      <c r="M678" s="3">
        <v>0.83125000000000004</v>
      </c>
      <c r="N678" s="4" t="s">
        <v>29</v>
      </c>
      <c r="O678" s="3">
        <v>167.54</v>
      </c>
      <c r="P678" s="5">
        <v>4.7619047620000003</v>
      </c>
      <c r="Q678" s="3">
        <v>8.3770000000000007</v>
      </c>
      <c r="R678" s="3">
        <v>4.5999999999999996</v>
      </c>
    </row>
    <row r="679" spans="2:18" x14ac:dyDescent="0.25">
      <c r="B679" s="3" t="s">
        <v>712</v>
      </c>
      <c r="C679" s="3" t="s">
        <v>42</v>
      </c>
      <c r="D679" s="3" t="s">
        <v>43</v>
      </c>
      <c r="E679" s="3" t="s">
        <v>20</v>
      </c>
      <c r="F679" s="3" t="s">
        <v>21</v>
      </c>
      <c r="G679" s="3" t="s">
        <v>36</v>
      </c>
      <c r="H679" s="3">
        <v>64.08</v>
      </c>
      <c r="I679" s="3">
        <v>7</v>
      </c>
      <c r="J679" s="3">
        <v>22.428000000000001</v>
      </c>
      <c r="K679" s="3">
        <v>470.988</v>
      </c>
      <c r="L679" s="3">
        <v>43515</v>
      </c>
      <c r="M679" s="3">
        <v>0.81180555555555556</v>
      </c>
      <c r="N679" s="4" t="s">
        <v>33</v>
      </c>
      <c r="O679" s="3">
        <v>448.56</v>
      </c>
      <c r="P679" s="5">
        <v>4.7619047620000003</v>
      </c>
      <c r="Q679" s="3">
        <v>22.428000000000001</v>
      </c>
      <c r="R679" s="3">
        <v>7.3</v>
      </c>
    </row>
    <row r="680" spans="2:18" x14ac:dyDescent="0.25">
      <c r="B680" s="3" t="s">
        <v>713</v>
      </c>
      <c r="C680" s="3" t="s">
        <v>18</v>
      </c>
      <c r="D680" s="3" t="s">
        <v>19</v>
      </c>
      <c r="E680" s="3" t="s">
        <v>20</v>
      </c>
      <c r="F680" s="3" t="s">
        <v>21</v>
      </c>
      <c r="G680" s="3" t="s">
        <v>44</v>
      </c>
      <c r="H680" s="3">
        <v>73.47</v>
      </c>
      <c r="I680" s="3">
        <v>4</v>
      </c>
      <c r="J680" s="3">
        <v>14.694000000000001</v>
      </c>
      <c r="K680" s="3">
        <v>308.57400000000001</v>
      </c>
      <c r="L680" s="3">
        <v>43519</v>
      </c>
      <c r="M680" s="3">
        <v>0.77083333333333337</v>
      </c>
      <c r="N680" s="4" t="s">
        <v>29</v>
      </c>
      <c r="O680" s="3">
        <v>293.88</v>
      </c>
      <c r="P680" s="5">
        <v>4.7619047620000003</v>
      </c>
      <c r="Q680" s="3">
        <v>14.694000000000001</v>
      </c>
      <c r="R680" s="3">
        <v>6</v>
      </c>
    </row>
    <row r="681" spans="2:18" x14ac:dyDescent="0.25">
      <c r="B681" s="3" t="s">
        <v>714</v>
      </c>
      <c r="C681" s="3" t="s">
        <v>25</v>
      </c>
      <c r="D681" s="3" t="s">
        <v>26</v>
      </c>
      <c r="E681" s="3" t="s">
        <v>27</v>
      </c>
      <c r="F681" s="3" t="s">
        <v>31</v>
      </c>
      <c r="G681" s="3" t="s">
        <v>22</v>
      </c>
      <c r="H681" s="3">
        <v>58.95</v>
      </c>
      <c r="I681" s="3">
        <v>10</v>
      </c>
      <c r="J681" s="3">
        <v>29.475000000000001</v>
      </c>
      <c r="K681" s="3">
        <v>618.97500000000002</v>
      </c>
      <c r="L681" s="3">
        <v>43503</v>
      </c>
      <c r="M681" s="3">
        <v>0.6020833333333333</v>
      </c>
      <c r="N681" s="4" t="s">
        <v>23</v>
      </c>
      <c r="O681" s="3">
        <v>589.5</v>
      </c>
      <c r="P681" s="5">
        <v>4.7619047620000003</v>
      </c>
      <c r="Q681" s="3">
        <v>29.475000000000001</v>
      </c>
      <c r="R681" s="3">
        <v>8.1</v>
      </c>
    </row>
    <row r="682" spans="2:18" x14ac:dyDescent="0.25">
      <c r="B682" s="3" t="s">
        <v>715</v>
      </c>
      <c r="C682" s="3" t="s">
        <v>18</v>
      </c>
      <c r="D682" s="3" t="s">
        <v>19</v>
      </c>
      <c r="E682" s="3" t="s">
        <v>20</v>
      </c>
      <c r="F682" s="3" t="s">
        <v>31</v>
      </c>
      <c r="G682" s="3" t="s">
        <v>44</v>
      </c>
      <c r="H682" s="3">
        <v>48.5</v>
      </c>
      <c r="I682" s="3">
        <v>6</v>
      </c>
      <c r="J682" s="3">
        <v>14.55</v>
      </c>
      <c r="K682" s="3">
        <v>305.55</v>
      </c>
      <c r="L682" s="3">
        <v>43476</v>
      </c>
      <c r="M682" s="3">
        <v>0.58125000000000004</v>
      </c>
      <c r="N682" s="4" t="s">
        <v>23</v>
      </c>
      <c r="O682" s="3">
        <v>291</v>
      </c>
      <c r="P682" s="5">
        <v>4.7619047620000003</v>
      </c>
      <c r="Q682" s="3">
        <v>14.55</v>
      </c>
      <c r="R682" s="3">
        <v>9.4</v>
      </c>
    </row>
    <row r="683" spans="2:18" x14ac:dyDescent="0.25">
      <c r="B683" s="3" t="s">
        <v>716</v>
      </c>
      <c r="C683" s="3" t="s">
        <v>42</v>
      </c>
      <c r="D683" s="3" t="s">
        <v>43</v>
      </c>
      <c r="E683" s="3" t="s">
        <v>20</v>
      </c>
      <c r="F683" s="3" t="s">
        <v>21</v>
      </c>
      <c r="G683" s="3" t="s">
        <v>28</v>
      </c>
      <c r="H683" s="3">
        <v>39.479999999999997</v>
      </c>
      <c r="I683" s="3">
        <v>1</v>
      </c>
      <c r="J683" s="3">
        <v>1.974</v>
      </c>
      <c r="K683" s="3">
        <v>41.454000000000001</v>
      </c>
      <c r="L683" s="3">
        <v>43508</v>
      </c>
      <c r="M683" s="3">
        <v>0.82152777777777775</v>
      </c>
      <c r="N683" s="4" t="s">
        <v>29</v>
      </c>
      <c r="O683" s="3">
        <v>39.479999999999997</v>
      </c>
      <c r="P683" s="5">
        <v>4.7619047620000003</v>
      </c>
      <c r="Q683" s="3">
        <v>1.974</v>
      </c>
      <c r="R683" s="3">
        <v>6.5</v>
      </c>
    </row>
    <row r="684" spans="2:18" x14ac:dyDescent="0.25">
      <c r="B684" s="3" t="s">
        <v>717</v>
      </c>
      <c r="C684" s="3" t="s">
        <v>42</v>
      </c>
      <c r="D684" s="3" t="s">
        <v>43</v>
      </c>
      <c r="E684" s="3" t="s">
        <v>27</v>
      </c>
      <c r="F684" s="3" t="s">
        <v>21</v>
      </c>
      <c r="G684" s="3" t="s">
        <v>36</v>
      </c>
      <c r="H684" s="3">
        <v>34.81</v>
      </c>
      <c r="I684" s="3">
        <v>1</v>
      </c>
      <c r="J684" s="3">
        <v>1.7404999999999999</v>
      </c>
      <c r="K684" s="3">
        <v>36.5505</v>
      </c>
      <c r="L684" s="3">
        <v>43479</v>
      </c>
      <c r="M684" s="3">
        <v>0.42430555555555555</v>
      </c>
      <c r="N684" s="4" t="s">
        <v>33</v>
      </c>
      <c r="O684" s="3">
        <v>34.81</v>
      </c>
      <c r="P684" s="5">
        <v>4.7619047620000003</v>
      </c>
      <c r="Q684" s="3">
        <v>1.7404999999999999</v>
      </c>
      <c r="R684" s="3">
        <v>7</v>
      </c>
    </row>
    <row r="685" spans="2:18" x14ac:dyDescent="0.25">
      <c r="B685" s="3" t="s">
        <v>718</v>
      </c>
      <c r="C685" s="3" t="s">
        <v>25</v>
      </c>
      <c r="D685" s="3" t="s">
        <v>26</v>
      </c>
      <c r="E685" s="3" t="s">
        <v>27</v>
      </c>
      <c r="F685" s="3" t="s">
        <v>21</v>
      </c>
      <c r="G685" s="3" t="s">
        <v>46</v>
      </c>
      <c r="H685" s="3">
        <v>49.32</v>
      </c>
      <c r="I685" s="3">
        <v>6</v>
      </c>
      <c r="J685" s="3">
        <v>14.795999999999999</v>
      </c>
      <c r="K685" s="3">
        <v>310.71600000000001</v>
      </c>
      <c r="L685" s="3">
        <v>43474</v>
      </c>
      <c r="M685" s="3">
        <v>0.57361111111111107</v>
      </c>
      <c r="N685" s="4" t="s">
        <v>23</v>
      </c>
      <c r="O685" s="3">
        <v>295.92</v>
      </c>
      <c r="P685" s="5">
        <v>4.7619047620000003</v>
      </c>
      <c r="Q685" s="3">
        <v>14.795999999999999</v>
      </c>
      <c r="R685" s="3">
        <v>7.1</v>
      </c>
    </row>
    <row r="686" spans="2:18" x14ac:dyDescent="0.25">
      <c r="B686" s="3" t="s">
        <v>719</v>
      </c>
      <c r="C686" s="3" t="s">
        <v>18</v>
      </c>
      <c r="D686" s="3" t="s">
        <v>19</v>
      </c>
      <c r="E686" s="3" t="s">
        <v>20</v>
      </c>
      <c r="F686" s="3" t="s">
        <v>31</v>
      </c>
      <c r="G686" s="3" t="s">
        <v>46</v>
      </c>
      <c r="H686" s="3">
        <v>21.48</v>
      </c>
      <c r="I686" s="3">
        <v>2</v>
      </c>
      <c r="J686" s="3">
        <v>2.1480000000000001</v>
      </c>
      <c r="K686" s="3">
        <v>45.107999999999997</v>
      </c>
      <c r="L686" s="3">
        <v>43523</v>
      </c>
      <c r="M686" s="3">
        <v>0.51527777777777772</v>
      </c>
      <c r="N686" s="4" t="s">
        <v>23</v>
      </c>
      <c r="O686" s="3">
        <v>42.96</v>
      </c>
      <c r="P686" s="5">
        <v>4.7619047620000003</v>
      </c>
      <c r="Q686" s="3">
        <v>2.1480000000000001</v>
      </c>
      <c r="R686" s="3">
        <v>6.6</v>
      </c>
    </row>
    <row r="687" spans="2:18" x14ac:dyDescent="0.25">
      <c r="B687" s="3" t="s">
        <v>720</v>
      </c>
      <c r="C687" s="3" t="s">
        <v>42</v>
      </c>
      <c r="D687" s="3" t="s">
        <v>43</v>
      </c>
      <c r="E687" s="3" t="s">
        <v>20</v>
      </c>
      <c r="F687" s="3" t="s">
        <v>21</v>
      </c>
      <c r="G687" s="3" t="s">
        <v>36</v>
      </c>
      <c r="H687" s="3">
        <v>23.08</v>
      </c>
      <c r="I687" s="3">
        <v>6</v>
      </c>
      <c r="J687" s="3">
        <v>6.9240000000000004</v>
      </c>
      <c r="K687" s="3">
        <v>145.404</v>
      </c>
      <c r="L687" s="3">
        <v>43489</v>
      </c>
      <c r="M687" s="3">
        <v>0.80555555555555558</v>
      </c>
      <c r="N687" s="4" t="s">
        <v>23</v>
      </c>
      <c r="O687" s="3">
        <v>138.47999999999999</v>
      </c>
      <c r="P687" s="5">
        <v>4.7619047620000003</v>
      </c>
      <c r="Q687" s="3">
        <v>6.9240000000000004</v>
      </c>
      <c r="R687" s="3">
        <v>4.9000000000000004</v>
      </c>
    </row>
    <row r="688" spans="2:18" x14ac:dyDescent="0.25">
      <c r="B688" s="3" t="s">
        <v>721</v>
      </c>
      <c r="C688" s="3" t="s">
        <v>42</v>
      </c>
      <c r="D688" s="3" t="s">
        <v>43</v>
      </c>
      <c r="E688" s="3" t="s">
        <v>20</v>
      </c>
      <c r="F688" s="3" t="s">
        <v>21</v>
      </c>
      <c r="G688" s="3" t="s">
        <v>32</v>
      </c>
      <c r="H688" s="3">
        <v>49.1</v>
      </c>
      <c r="I688" s="3">
        <v>2</v>
      </c>
      <c r="J688" s="3">
        <v>4.91</v>
      </c>
      <c r="K688" s="3">
        <v>103.11</v>
      </c>
      <c r="L688" s="3">
        <v>43473</v>
      </c>
      <c r="M688" s="3">
        <v>0.54027777777777775</v>
      </c>
      <c r="N688" s="4" t="s">
        <v>33</v>
      </c>
      <c r="O688" s="3">
        <v>98.2</v>
      </c>
      <c r="P688" s="5">
        <v>4.7619047620000003</v>
      </c>
      <c r="Q688" s="3">
        <v>4.91</v>
      </c>
      <c r="R688" s="3">
        <v>6.4</v>
      </c>
    </row>
    <row r="689" spans="2:18" x14ac:dyDescent="0.25">
      <c r="B689" s="3" t="s">
        <v>722</v>
      </c>
      <c r="C689" s="3" t="s">
        <v>42</v>
      </c>
      <c r="D689" s="3" t="s">
        <v>43</v>
      </c>
      <c r="E689" s="3" t="s">
        <v>20</v>
      </c>
      <c r="F689" s="3" t="s">
        <v>21</v>
      </c>
      <c r="G689" s="3" t="s">
        <v>36</v>
      </c>
      <c r="H689" s="3">
        <v>64.83</v>
      </c>
      <c r="I689" s="3">
        <v>2</v>
      </c>
      <c r="J689" s="3">
        <v>6.4829999999999997</v>
      </c>
      <c r="K689" s="3">
        <v>136.143</v>
      </c>
      <c r="L689" s="3">
        <v>43473</v>
      </c>
      <c r="M689" s="3">
        <v>0.49930555555555556</v>
      </c>
      <c r="N689" s="4" t="s">
        <v>33</v>
      </c>
      <c r="O689" s="3">
        <v>129.66</v>
      </c>
      <c r="P689" s="5">
        <v>4.7619047620000003</v>
      </c>
      <c r="Q689" s="3">
        <v>6.4829999999999997</v>
      </c>
      <c r="R689" s="3">
        <v>8</v>
      </c>
    </row>
    <row r="690" spans="2:18" x14ac:dyDescent="0.25">
      <c r="B690" s="3" t="s">
        <v>723</v>
      </c>
      <c r="C690" s="3" t="s">
        <v>18</v>
      </c>
      <c r="D690" s="3" t="s">
        <v>19</v>
      </c>
      <c r="E690" s="3" t="s">
        <v>20</v>
      </c>
      <c r="F690" s="3" t="s">
        <v>31</v>
      </c>
      <c r="G690" s="3" t="s">
        <v>32</v>
      </c>
      <c r="H690" s="3">
        <v>63.56</v>
      </c>
      <c r="I690" s="3">
        <v>10</v>
      </c>
      <c r="J690" s="3">
        <v>31.78</v>
      </c>
      <c r="K690" s="3">
        <v>667.38</v>
      </c>
      <c r="L690" s="3">
        <v>43481</v>
      </c>
      <c r="M690" s="3">
        <v>0.74930555555555556</v>
      </c>
      <c r="N690" s="4" t="s">
        <v>29</v>
      </c>
      <c r="O690" s="3">
        <v>635.6</v>
      </c>
      <c r="P690" s="5">
        <v>4.7619047620000003</v>
      </c>
      <c r="Q690" s="3">
        <v>31.78</v>
      </c>
      <c r="R690" s="3">
        <v>4.3</v>
      </c>
    </row>
    <row r="691" spans="2:18" x14ac:dyDescent="0.25">
      <c r="B691" s="3" t="s">
        <v>724</v>
      </c>
      <c r="C691" s="3" t="s">
        <v>25</v>
      </c>
      <c r="D691" s="3" t="s">
        <v>26</v>
      </c>
      <c r="E691" s="3" t="s">
        <v>20</v>
      </c>
      <c r="F691" s="3" t="s">
        <v>31</v>
      </c>
      <c r="G691" s="3" t="s">
        <v>36</v>
      </c>
      <c r="H691" s="3">
        <v>72.88</v>
      </c>
      <c r="I691" s="3">
        <v>2</v>
      </c>
      <c r="J691" s="3">
        <v>7.2880000000000003</v>
      </c>
      <c r="K691" s="3">
        <v>153.048</v>
      </c>
      <c r="L691" s="3">
        <v>43537</v>
      </c>
      <c r="M691" s="3">
        <v>0.53541666666666665</v>
      </c>
      <c r="N691" s="4" t="s">
        <v>29</v>
      </c>
      <c r="O691" s="3">
        <v>145.76</v>
      </c>
      <c r="P691" s="5">
        <v>4.7619047620000003</v>
      </c>
      <c r="Q691" s="3">
        <v>7.2880000000000003</v>
      </c>
      <c r="R691" s="3">
        <v>6.1</v>
      </c>
    </row>
    <row r="692" spans="2:18" x14ac:dyDescent="0.25">
      <c r="B692" s="3" t="s">
        <v>725</v>
      </c>
      <c r="C692" s="3" t="s">
        <v>18</v>
      </c>
      <c r="D692" s="3" t="s">
        <v>19</v>
      </c>
      <c r="E692" s="3" t="s">
        <v>27</v>
      </c>
      <c r="F692" s="3" t="s">
        <v>21</v>
      </c>
      <c r="G692" s="3" t="s">
        <v>44</v>
      </c>
      <c r="H692" s="3">
        <v>67.099999999999994</v>
      </c>
      <c r="I692" s="3">
        <v>3</v>
      </c>
      <c r="J692" s="3">
        <v>10.065</v>
      </c>
      <c r="K692" s="3">
        <v>211.36500000000001</v>
      </c>
      <c r="L692" s="3">
        <v>43511</v>
      </c>
      <c r="M692" s="3">
        <v>0.44166666666666665</v>
      </c>
      <c r="N692" s="4" t="s">
        <v>29</v>
      </c>
      <c r="O692" s="3">
        <v>201.3</v>
      </c>
      <c r="P692" s="5">
        <v>4.7619047620000003</v>
      </c>
      <c r="Q692" s="3">
        <v>10.065</v>
      </c>
      <c r="R692" s="3">
        <v>7.5</v>
      </c>
    </row>
    <row r="693" spans="2:18" x14ac:dyDescent="0.25">
      <c r="B693" s="3" t="s">
        <v>726</v>
      </c>
      <c r="C693" s="3" t="s">
        <v>25</v>
      </c>
      <c r="D693" s="3" t="s">
        <v>26</v>
      </c>
      <c r="E693" s="3" t="s">
        <v>20</v>
      </c>
      <c r="F693" s="3" t="s">
        <v>21</v>
      </c>
      <c r="G693" s="3" t="s">
        <v>36</v>
      </c>
      <c r="H693" s="3">
        <v>70.19</v>
      </c>
      <c r="I693" s="3">
        <v>9</v>
      </c>
      <c r="J693" s="3">
        <v>31.5855</v>
      </c>
      <c r="K693" s="3">
        <v>663.29549999999995</v>
      </c>
      <c r="L693" s="3">
        <v>43490</v>
      </c>
      <c r="M693" s="3">
        <v>0.56805555555555554</v>
      </c>
      <c r="N693" s="4" t="s">
        <v>29</v>
      </c>
      <c r="O693" s="3">
        <v>631.71</v>
      </c>
      <c r="P693" s="5">
        <v>4.7619047620000003</v>
      </c>
      <c r="Q693" s="3">
        <v>31.5855</v>
      </c>
      <c r="R693" s="3">
        <v>6.7</v>
      </c>
    </row>
    <row r="694" spans="2:18" x14ac:dyDescent="0.25">
      <c r="B694" s="3" t="s">
        <v>727</v>
      </c>
      <c r="C694" s="3" t="s">
        <v>25</v>
      </c>
      <c r="D694" s="3" t="s">
        <v>26</v>
      </c>
      <c r="E694" s="3" t="s">
        <v>20</v>
      </c>
      <c r="F694" s="3" t="s">
        <v>31</v>
      </c>
      <c r="G694" s="3" t="s">
        <v>44</v>
      </c>
      <c r="H694" s="3">
        <v>55.04</v>
      </c>
      <c r="I694" s="3">
        <v>7</v>
      </c>
      <c r="J694" s="3">
        <v>19.263999999999999</v>
      </c>
      <c r="K694" s="3">
        <v>404.54399999999998</v>
      </c>
      <c r="L694" s="3">
        <v>43536</v>
      </c>
      <c r="M694" s="3">
        <v>0.81874999999999998</v>
      </c>
      <c r="N694" s="4" t="s">
        <v>23</v>
      </c>
      <c r="O694" s="3">
        <v>385.28</v>
      </c>
      <c r="P694" s="5">
        <v>4.7619047620000003</v>
      </c>
      <c r="Q694" s="3">
        <v>19.263999999999999</v>
      </c>
      <c r="R694" s="3">
        <v>5.2</v>
      </c>
    </row>
    <row r="695" spans="2:18" x14ac:dyDescent="0.25">
      <c r="B695" s="3" t="s">
        <v>728</v>
      </c>
      <c r="C695" s="3" t="s">
        <v>18</v>
      </c>
      <c r="D695" s="3" t="s">
        <v>19</v>
      </c>
      <c r="E695" s="3" t="s">
        <v>20</v>
      </c>
      <c r="F695" s="3" t="s">
        <v>31</v>
      </c>
      <c r="G695" s="3" t="s">
        <v>22</v>
      </c>
      <c r="H695" s="3">
        <v>48.63</v>
      </c>
      <c r="I695" s="3">
        <v>10</v>
      </c>
      <c r="J695" s="3">
        <v>24.315000000000001</v>
      </c>
      <c r="K695" s="3">
        <v>510.61500000000001</v>
      </c>
      <c r="L695" s="3">
        <v>43528</v>
      </c>
      <c r="M695" s="3">
        <v>0.53055555555555556</v>
      </c>
      <c r="N695" s="4" t="s">
        <v>29</v>
      </c>
      <c r="O695" s="3">
        <v>486.3</v>
      </c>
      <c r="P695" s="5">
        <v>4.7619047620000003</v>
      </c>
      <c r="Q695" s="3">
        <v>24.315000000000001</v>
      </c>
      <c r="R695" s="3">
        <v>8.8000000000000007</v>
      </c>
    </row>
    <row r="696" spans="2:18" x14ac:dyDescent="0.25">
      <c r="B696" s="3" t="s">
        <v>729</v>
      </c>
      <c r="C696" s="3" t="s">
        <v>25</v>
      </c>
      <c r="D696" s="3" t="s">
        <v>26</v>
      </c>
      <c r="E696" s="3" t="s">
        <v>20</v>
      </c>
      <c r="F696" s="3" t="s">
        <v>21</v>
      </c>
      <c r="G696" s="3" t="s">
        <v>46</v>
      </c>
      <c r="H696" s="3">
        <v>73.38</v>
      </c>
      <c r="I696" s="3">
        <v>7</v>
      </c>
      <c r="J696" s="3">
        <v>25.683</v>
      </c>
      <c r="K696" s="3">
        <v>539.34299999999996</v>
      </c>
      <c r="L696" s="3">
        <v>43506</v>
      </c>
      <c r="M696" s="3">
        <v>0.5805555555555556</v>
      </c>
      <c r="N696" s="4" t="s">
        <v>29</v>
      </c>
      <c r="O696" s="3">
        <v>513.66</v>
      </c>
      <c r="P696" s="5">
        <v>4.7619047620000003</v>
      </c>
      <c r="Q696" s="3">
        <v>25.683</v>
      </c>
      <c r="R696" s="3">
        <v>9.5</v>
      </c>
    </row>
    <row r="697" spans="2:18" x14ac:dyDescent="0.25">
      <c r="B697" s="3" t="s">
        <v>730</v>
      </c>
      <c r="C697" s="3" t="s">
        <v>25</v>
      </c>
      <c r="D697" s="3" t="s">
        <v>26</v>
      </c>
      <c r="E697" s="3" t="s">
        <v>27</v>
      </c>
      <c r="F697" s="3" t="s">
        <v>21</v>
      </c>
      <c r="G697" s="3" t="s">
        <v>44</v>
      </c>
      <c r="H697" s="3">
        <v>52.6</v>
      </c>
      <c r="I697" s="3">
        <v>9</v>
      </c>
      <c r="J697" s="3">
        <v>23.67</v>
      </c>
      <c r="K697" s="3">
        <v>497.07</v>
      </c>
      <c r="L697" s="3">
        <v>43481</v>
      </c>
      <c r="M697" s="3">
        <v>0.61250000000000004</v>
      </c>
      <c r="N697" s="4" t="s">
        <v>29</v>
      </c>
      <c r="O697" s="3">
        <v>473.4</v>
      </c>
      <c r="P697" s="5">
        <v>4.7619047620000003</v>
      </c>
      <c r="Q697" s="3">
        <v>23.67</v>
      </c>
      <c r="R697" s="3">
        <v>7.6</v>
      </c>
    </row>
    <row r="698" spans="2:18" x14ac:dyDescent="0.25">
      <c r="B698" s="3" t="s">
        <v>731</v>
      </c>
      <c r="C698" s="3" t="s">
        <v>18</v>
      </c>
      <c r="D698" s="3" t="s">
        <v>19</v>
      </c>
      <c r="E698" s="3" t="s">
        <v>20</v>
      </c>
      <c r="F698" s="3" t="s">
        <v>21</v>
      </c>
      <c r="G698" s="3" t="s">
        <v>32</v>
      </c>
      <c r="H698" s="3">
        <v>87.37</v>
      </c>
      <c r="I698" s="3">
        <v>5</v>
      </c>
      <c r="J698" s="3">
        <v>21.842500000000001</v>
      </c>
      <c r="K698" s="3">
        <v>458.6925</v>
      </c>
      <c r="L698" s="3">
        <v>43494</v>
      </c>
      <c r="M698" s="3">
        <v>0.82291666666666663</v>
      </c>
      <c r="N698" s="4" t="s">
        <v>29</v>
      </c>
      <c r="O698" s="3">
        <v>436.85</v>
      </c>
      <c r="P698" s="5">
        <v>4.7619047620000003</v>
      </c>
      <c r="Q698" s="3">
        <v>21.842500000000001</v>
      </c>
      <c r="R698" s="3">
        <v>6.6</v>
      </c>
    </row>
    <row r="699" spans="2:18" x14ac:dyDescent="0.25">
      <c r="B699" s="3" t="s">
        <v>732</v>
      </c>
      <c r="C699" s="3" t="s">
        <v>18</v>
      </c>
      <c r="D699" s="3" t="s">
        <v>19</v>
      </c>
      <c r="E699" s="3" t="s">
        <v>20</v>
      </c>
      <c r="F699" s="3" t="s">
        <v>21</v>
      </c>
      <c r="G699" s="3" t="s">
        <v>36</v>
      </c>
      <c r="H699" s="3">
        <v>27.04</v>
      </c>
      <c r="I699" s="3">
        <v>4</v>
      </c>
      <c r="J699" s="3">
        <v>5.4080000000000004</v>
      </c>
      <c r="K699" s="3">
        <v>113.568</v>
      </c>
      <c r="L699" s="3">
        <v>43466</v>
      </c>
      <c r="M699" s="3">
        <v>0.85138888888888886</v>
      </c>
      <c r="N699" s="4" t="s">
        <v>23</v>
      </c>
      <c r="O699" s="3">
        <v>108.16</v>
      </c>
      <c r="P699" s="5">
        <v>4.7619047620000003</v>
      </c>
      <c r="Q699" s="3">
        <v>5.4080000000000004</v>
      </c>
      <c r="R699" s="3">
        <v>6.9</v>
      </c>
    </row>
    <row r="700" spans="2:18" x14ac:dyDescent="0.25">
      <c r="B700" s="3" t="s">
        <v>733</v>
      </c>
      <c r="C700" s="3" t="s">
        <v>42</v>
      </c>
      <c r="D700" s="3" t="s">
        <v>43</v>
      </c>
      <c r="E700" s="3" t="s">
        <v>27</v>
      </c>
      <c r="F700" s="3" t="s">
        <v>31</v>
      </c>
      <c r="G700" s="3" t="s">
        <v>32</v>
      </c>
      <c r="H700" s="3">
        <v>62.19</v>
      </c>
      <c r="I700" s="3">
        <v>4</v>
      </c>
      <c r="J700" s="3">
        <v>12.438000000000001</v>
      </c>
      <c r="K700" s="3">
        <v>261.19799999999998</v>
      </c>
      <c r="L700" s="3">
        <v>43471</v>
      </c>
      <c r="M700" s="3">
        <v>0.82361111111111107</v>
      </c>
      <c r="N700" s="4" t="s">
        <v>23</v>
      </c>
      <c r="O700" s="3">
        <v>248.76</v>
      </c>
      <c r="P700" s="5">
        <v>4.7619047620000003</v>
      </c>
      <c r="Q700" s="3">
        <v>12.438000000000001</v>
      </c>
      <c r="R700" s="3">
        <v>4.3</v>
      </c>
    </row>
    <row r="701" spans="2:18" x14ac:dyDescent="0.25">
      <c r="B701" s="3" t="s">
        <v>734</v>
      </c>
      <c r="C701" s="3" t="s">
        <v>18</v>
      </c>
      <c r="D701" s="3" t="s">
        <v>19</v>
      </c>
      <c r="E701" s="3" t="s">
        <v>20</v>
      </c>
      <c r="F701" s="3" t="s">
        <v>31</v>
      </c>
      <c r="G701" s="3" t="s">
        <v>28</v>
      </c>
      <c r="H701" s="3">
        <v>69.58</v>
      </c>
      <c r="I701" s="3">
        <v>9</v>
      </c>
      <c r="J701" s="3">
        <v>31.311</v>
      </c>
      <c r="K701" s="3">
        <v>657.53099999999995</v>
      </c>
      <c r="L701" s="3">
        <v>43515</v>
      </c>
      <c r="M701" s="3">
        <v>0.81805555555555554</v>
      </c>
      <c r="N701" s="4" t="s">
        <v>33</v>
      </c>
      <c r="O701" s="3">
        <v>626.22</v>
      </c>
      <c r="P701" s="5">
        <v>4.7619047620000003</v>
      </c>
      <c r="Q701" s="3">
        <v>31.311</v>
      </c>
      <c r="R701" s="3">
        <v>7.8</v>
      </c>
    </row>
    <row r="702" spans="2:18" x14ac:dyDescent="0.25">
      <c r="B702" s="3" t="s">
        <v>735</v>
      </c>
      <c r="C702" s="3" t="s">
        <v>25</v>
      </c>
      <c r="D702" s="3" t="s">
        <v>26</v>
      </c>
      <c r="E702" s="3" t="s">
        <v>27</v>
      </c>
      <c r="F702" s="3" t="s">
        <v>31</v>
      </c>
      <c r="G702" s="3" t="s">
        <v>32</v>
      </c>
      <c r="H702" s="3">
        <v>97.5</v>
      </c>
      <c r="I702" s="3">
        <v>10</v>
      </c>
      <c r="J702" s="3">
        <v>48.75</v>
      </c>
      <c r="K702" s="3">
        <v>1023.75</v>
      </c>
      <c r="L702" s="3">
        <v>43477</v>
      </c>
      <c r="M702" s="3">
        <v>0.6791666666666667</v>
      </c>
      <c r="N702" s="4" t="s">
        <v>23</v>
      </c>
      <c r="O702" s="3">
        <v>975</v>
      </c>
      <c r="P702" s="5">
        <v>4.7619047620000003</v>
      </c>
      <c r="Q702" s="3">
        <v>48.75</v>
      </c>
      <c r="R702" s="3">
        <v>8</v>
      </c>
    </row>
    <row r="703" spans="2:18" x14ac:dyDescent="0.25">
      <c r="B703" s="3" t="s">
        <v>736</v>
      </c>
      <c r="C703" s="3" t="s">
        <v>25</v>
      </c>
      <c r="D703" s="3" t="s">
        <v>26</v>
      </c>
      <c r="E703" s="3" t="s">
        <v>27</v>
      </c>
      <c r="F703" s="3" t="s">
        <v>21</v>
      </c>
      <c r="G703" s="3" t="s">
        <v>46</v>
      </c>
      <c r="H703" s="3">
        <v>60.41</v>
      </c>
      <c r="I703" s="3">
        <v>8</v>
      </c>
      <c r="J703" s="3">
        <v>24.164000000000001</v>
      </c>
      <c r="K703" s="3">
        <v>507.44400000000002</v>
      </c>
      <c r="L703" s="3">
        <v>43503</v>
      </c>
      <c r="M703" s="3">
        <v>0.51597222222222228</v>
      </c>
      <c r="N703" s="4" t="s">
        <v>23</v>
      </c>
      <c r="O703" s="3">
        <v>483.28</v>
      </c>
      <c r="P703" s="5">
        <v>4.7619047620000003</v>
      </c>
      <c r="Q703" s="3">
        <v>24.164000000000001</v>
      </c>
      <c r="R703" s="3">
        <v>9.6</v>
      </c>
    </row>
    <row r="704" spans="2:18" x14ac:dyDescent="0.25">
      <c r="B704" s="3" t="s">
        <v>737</v>
      </c>
      <c r="C704" s="3" t="s">
        <v>42</v>
      </c>
      <c r="D704" s="3" t="s">
        <v>43</v>
      </c>
      <c r="E704" s="3" t="s">
        <v>27</v>
      </c>
      <c r="F704" s="3" t="s">
        <v>31</v>
      </c>
      <c r="G704" s="3" t="s">
        <v>44</v>
      </c>
      <c r="H704" s="3">
        <v>32.32</v>
      </c>
      <c r="I704" s="3">
        <v>3</v>
      </c>
      <c r="J704" s="3">
        <v>4.8479999999999999</v>
      </c>
      <c r="K704" s="3">
        <v>101.80800000000001</v>
      </c>
      <c r="L704" s="3">
        <v>43551</v>
      </c>
      <c r="M704" s="3">
        <v>0.7993055555555556</v>
      </c>
      <c r="N704" s="4" t="s">
        <v>33</v>
      </c>
      <c r="O704" s="3">
        <v>96.96</v>
      </c>
      <c r="P704" s="5">
        <v>4.7619047620000003</v>
      </c>
      <c r="Q704" s="3">
        <v>4.8479999999999999</v>
      </c>
      <c r="R704" s="3">
        <v>4.3</v>
      </c>
    </row>
    <row r="705" spans="2:18" x14ac:dyDescent="0.25">
      <c r="B705" s="3" t="s">
        <v>738</v>
      </c>
      <c r="C705" s="3" t="s">
        <v>42</v>
      </c>
      <c r="D705" s="3" t="s">
        <v>43</v>
      </c>
      <c r="E705" s="3" t="s">
        <v>20</v>
      </c>
      <c r="F705" s="3" t="s">
        <v>21</v>
      </c>
      <c r="G705" s="3" t="s">
        <v>46</v>
      </c>
      <c r="H705" s="3">
        <v>19.77</v>
      </c>
      <c r="I705" s="3">
        <v>10</v>
      </c>
      <c r="J705" s="3">
        <v>9.8849999999999998</v>
      </c>
      <c r="K705" s="3">
        <v>207.58500000000001</v>
      </c>
      <c r="L705" s="3">
        <v>43523</v>
      </c>
      <c r="M705" s="3">
        <v>0.7895833333333333</v>
      </c>
      <c r="N705" s="4" t="s">
        <v>33</v>
      </c>
      <c r="O705" s="3">
        <v>197.7</v>
      </c>
      <c r="P705" s="5">
        <v>4.7619047620000003</v>
      </c>
      <c r="Q705" s="3">
        <v>9.8849999999999998</v>
      </c>
      <c r="R705" s="3">
        <v>5</v>
      </c>
    </row>
    <row r="706" spans="2:18" x14ac:dyDescent="0.25">
      <c r="B706" s="3" t="s">
        <v>739</v>
      </c>
      <c r="C706" s="3" t="s">
        <v>42</v>
      </c>
      <c r="D706" s="3" t="s">
        <v>43</v>
      </c>
      <c r="E706" s="3" t="s">
        <v>20</v>
      </c>
      <c r="F706" s="3" t="s">
        <v>31</v>
      </c>
      <c r="G706" s="3" t="s">
        <v>22</v>
      </c>
      <c r="H706" s="3">
        <v>80.47</v>
      </c>
      <c r="I706" s="3">
        <v>9</v>
      </c>
      <c r="J706" s="3">
        <v>36.211500000000001</v>
      </c>
      <c r="K706" s="3">
        <v>760.44150000000002</v>
      </c>
      <c r="L706" s="3">
        <v>43471</v>
      </c>
      <c r="M706" s="3">
        <v>0.47083333333333333</v>
      </c>
      <c r="N706" s="4" t="s">
        <v>29</v>
      </c>
      <c r="O706" s="3">
        <v>724.23</v>
      </c>
      <c r="P706" s="5">
        <v>4.7619047620000003</v>
      </c>
      <c r="Q706" s="3">
        <v>36.211500000000001</v>
      </c>
      <c r="R706" s="3">
        <v>9.1999999999999993</v>
      </c>
    </row>
    <row r="707" spans="2:18" x14ac:dyDescent="0.25">
      <c r="B707" s="3" t="s">
        <v>740</v>
      </c>
      <c r="C707" s="3" t="s">
        <v>42</v>
      </c>
      <c r="D707" s="3" t="s">
        <v>43</v>
      </c>
      <c r="E707" s="3" t="s">
        <v>20</v>
      </c>
      <c r="F707" s="3" t="s">
        <v>21</v>
      </c>
      <c r="G707" s="3" t="s">
        <v>32</v>
      </c>
      <c r="H707" s="3">
        <v>88.39</v>
      </c>
      <c r="I707" s="3">
        <v>9</v>
      </c>
      <c r="J707" s="3">
        <v>39.775500000000001</v>
      </c>
      <c r="K707" s="3">
        <v>835.28549999999996</v>
      </c>
      <c r="L707" s="3">
        <v>43526</v>
      </c>
      <c r="M707" s="3">
        <v>0.52777777777777779</v>
      </c>
      <c r="N707" s="4" t="s">
        <v>29</v>
      </c>
      <c r="O707" s="3">
        <v>795.51</v>
      </c>
      <c r="P707" s="5">
        <v>4.7619047620000003</v>
      </c>
      <c r="Q707" s="3">
        <v>39.775500000000001</v>
      </c>
      <c r="R707" s="3">
        <v>6.3</v>
      </c>
    </row>
    <row r="708" spans="2:18" x14ac:dyDescent="0.25">
      <c r="B708" s="3" t="s">
        <v>741</v>
      </c>
      <c r="C708" s="3" t="s">
        <v>42</v>
      </c>
      <c r="D708" s="3" t="s">
        <v>43</v>
      </c>
      <c r="E708" s="3" t="s">
        <v>27</v>
      </c>
      <c r="F708" s="3" t="s">
        <v>31</v>
      </c>
      <c r="G708" s="3" t="s">
        <v>22</v>
      </c>
      <c r="H708" s="3">
        <v>71.77</v>
      </c>
      <c r="I708" s="3">
        <v>7</v>
      </c>
      <c r="J708" s="3">
        <v>25.119499999999999</v>
      </c>
      <c r="K708" s="3">
        <v>527.5095</v>
      </c>
      <c r="L708" s="3">
        <v>43553</v>
      </c>
      <c r="M708" s="3">
        <v>0.58750000000000002</v>
      </c>
      <c r="N708" s="4" t="s">
        <v>29</v>
      </c>
      <c r="O708" s="3">
        <v>502.39</v>
      </c>
      <c r="P708" s="5">
        <v>4.7619047620000003</v>
      </c>
      <c r="Q708" s="3">
        <v>25.119499999999999</v>
      </c>
      <c r="R708" s="3">
        <v>8.9</v>
      </c>
    </row>
    <row r="709" spans="2:18" x14ac:dyDescent="0.25">
      <c r="B709" s="3" t="s">
        <v>742</v>
      </c>
      <c r="C709" s="3" t="s">
        <v>42</v>
      </c>
      <c r="D709" s="3" t="s">
        <v>43</v>
      </c>
      <c r="E709" s="3" t="s">
        <v>27</v>
      </c>
      <c r="F709" s="3" t="s">
        <v>21</v>
      </c>
      <c r="G709" s="3" t="s">
        <v>28</v>
      </c>
      <c r="H709" s="3">
        <v>43</v>
      </c>
      <c r="I709" s="3">
        <v>4</v>
      </c>
      <c r="J709" s="3">
        <v>8.6</v>
      </c>
      <c r="K709" s="3">
        <v>180.6</v>
      </c>
      <c r="L709" s="3">
        <v>43496</v>
      </c>
      <c r="M709" s="3">
        <v>0.8666666666666667</v>
      </c>
      <c r="N709" s="4" t="s">
        <v>23</v>
      </c>
      <c r="O709" s="3">
        <v>172</v>
      </c>
      <c r="P709" s="5">
        <v>4.7619047620000003</v>
      </c>
      <c r="Q709" s="3">
        <v>8.6</v>
      </c>
      <c r="R709" s="3">
        <v>7.6</v>
      </c>
    </row>
    <row r="710" spans="2:18" x14ac:dyDescent="0.25">
      <c r="B710" s="3" t="s">
        <v>743</v>
      </c>
      <c r="C710" s="3" t="s">
        <v>25</v>
      </c>
      <c r="D710" s="3" t="s">
        <v>26</v>
      </c>
      <c r="E710" s="3" t="s">
        <v>20</v>
      </c>
      <c r="F710" s="3" t="s">
        <v>31</v>
      </c>
      <c r="G710" s="3" t="s">
        <v>44</v>
      </c>
      <c r="H710" s="3">
        <v>68.98</v>
      </c>
      <c r="I710" s="3">
        <v>1</v>
      </c>
      <c r="J710" s="3">
        <v>3.4489999999999998</v>
      </c>
      <c r="K710" s="3">
        <v>72.429000000000002</v>
      </c>
      <c r="L710" s="3">
        <v>43486</v>
      </c>
      <c r="M710" s="3">
        <v>0.84236111111111112</v>
      </c>
      <c r="N710" s="4" t="s">
        <v>29</v>
      </c>
      <c r="O710" s="3">
        <v>68.98</v>
      </c>
      <c r="P710" s="5">
        <v>4.7619047620000003</v>
      </c>
      <c r="Q710" s="3">
        <v>3.4489999999999998</v>
      </c>
      <c r="R710" s="3">
        <v>4.8</v>
      </c>
    </row>
    <row r="711" spans="2:18" x14ac:dyDescent="0.25">
      <c r="B711" s="3" t="s">
        <v>744</v>
      </c>
      <c r="C711" s="3" t="s">
        <v>25</v>
      </c>
      <c r="D711" s="3" t="s">
        <v>26</v>
      </c>
      <c r="E711" s="3" t="s">
        <v>27</v>
      </c>
      <c r="F711" s="3" t="s">
        <v>31</v>
      </c>
      <c r="G711" s="3" t="s">
        <v>46</v>
      </c>
      <c r="H711" s="3">
        <v>15.62</v>
      </c>
      <c r="I711" s="3">
        <v>8</v>
      </c>
      <c r="J711" s="3">
        <v>6.2480000000000002</v>
      </c>
      <c r="K711" s="3">
        <v>131.208</v>
      </c>
      <c r="L711" s="3">
        <v>43485</v>
      </c>
      <c r="M711" s="3">
        <v>0.85902777777777772</v>
      </c>
      <c r="N711" s="4" t="s">
        <v>23</v>
      </c>
      <c r="O711" s="3">
        <v>124.96</v>
      </c>
      <c r="P711" s="5">
        <v>4.7619047620000003</v>
      </c>
      <c r="Q711" s="3">
        <v>6.2480000000000002</v>
      </c>
      <c r="R711" s="3">
        <v>9.1</v>
      </c>
    </row>
    <row r="712" spans="2:18" x14ac:dyDescent="0.25">
      <c r="B712" s="3" t="s">
        <v>745</v>
      </c>
      <c r="C712" s="3" t="s">
        <v>18</v>
      </c>
      <c r="D712" s="3" t="s">
        <v>19</v>
      </c>
      <c r="E712" s="3" t="s">
        <v>27</v>
      </c>
      <c r="F712" s="3" t="s">
        <v>31</v>
      </c>
      <c r="G712" s="3" t="s">
        <v>36</v>
      </c>
      <c r="H712" s="3">
        <v>25.7</v>
      </c>
      <c r="I712" s="3">
        <v>3</v>
      </c>
      <c r="J712" s="3">
        <v>3.855</v>
      </c>
      <c r="K712" s="3">
        <v>80.954999999999998</v>
      </c>
      <c r="L712" s="3">
        <v>43482</v>
      </c>
      <c r="M712" s="3">
        <v>0.74930555555555556</v>
      </c>
      <c r="N712" s="4" t="s">
        <v>23</v>
      </c>
      <c r="O712" s="3">
        <v>77.099999999999994</v>
      </c>
      <c r="P712" s="5">
        <v>4.7619047620000003</v>
      </c>
      <c r="Q712" s="3">
        <v>3.855</v>
      </c>
      <c r="R712" s="3">
        <v>6.1</v>
      </c>
    </row>
    <row r="713" spans="2:18" x14ac:dyDescent="0.25">
      <c r="B713" s="3" t="s">
        <v>746</v>
      </c>
      <c r="C713" s="3" t="s">
        <v>18</v>
      </c>
      <c r="D713" s="3" t="s">
        <v>19</v>
      </c>
      <c r="E713" s="3" t="s">
        <v>20</v>
      </c>
      <c r="F713" s="3" t="s">
        <v>31</v>
      </c>
      <c r="G713" s="3" t="s">
        <v>44</v>
      </c>
      <c r="H713" s="3">
        <v>80.62</v>
      </c>
      <c r="I713" s="3">
        <v>6</v>
      </c>
      <c r="J713" s="3">
        <v>24.186</v>
      </c>
      <c r="K713" s="3">
        <v>507.90600000000001</v>
      </c>
      <c r="L713" s="3">
        <v>43524</v>
      </c>
      <c r="M713" s="3">
        <v>0.84583333333333333</v>
      </c>
      <c r="N713" s="4" t="s">
        <v>29</v>
      </c>
      <c r="O713" s="3">
        <v>483.72</v>
      </c>
      <c r="P713" s="5">
        <v>4.7619047620000003</v>
      </c>
      <c r="Q713" s="3">
        <v>24.186</v>
      </c>
      <c r="R713" s="3">
        <v>9.1</v>
      </c>
    </row>
    <row r="714" spans="2:18" x14ac:dyDescent="0.25">
      <c r="B714" s="3" t="s">
        <v>747</v>
      </c>
      <c r="C714" s="3" t="s">
        <v>25</v>
      </c>
      <c r="D714" s="3" t="s">
        <v>26</v>
      </c>
      <c r="E714" s="3" t="s">
        <v>20</v>
      </c>
      <c r="F714" s="3" t="s">
        <v>21</v>
      </c>
      <c r="G714" s="3" t="s">
        <v>32</v>
      </c>
      <c r="H714" s="3">
        <v>75.53</v>
      </c>
      <c r="I714" s="3">
        <v>4</v>
      </c>
      <c r="J714" s="3">
        <v>15.106</v>
      </c>
      <c r="K714" s="3">
        <v>317.226</v>
      </c>
      <c r="L714" s="3">
        <v>43543</v>
      </c>
      <c r="M714" s="3">
        <v>0.66111111111111109</v>
      </c>
      <c r="N714" s="4" t="s">
        <v>23</v>
      </c>
      <c r="O714" s="3">
        <v>302.12</v>
      </c>
      <c r="P714" s="5">
        <v>4.7619047620000003</v>
      </c>
      <c r="Q714" s="3">
        <v>15.106</v>
      </c>
      <c r="R714" s="3">
        <v>8.3000000000000007</v>
      </c>
    </row>
    <row r="715" spans="2:18" x14ac:dyDescent="0.25">
      <c r="B715" s="3" t="s">
        <v>748</v>
      </c>
      <c r="C715" s="3" t="s">
        <v>25</v>
      </c>
      <c r="D715" s="3" t="s">
        <v>26</v>
      </c>
      <c r="E715" s="3" t="s">
        <v>27</v>
      </c>
      <c r="F715" s="3" t="s">
        <v>21</v>
      </c>
      <c r="G715" s="3" t="s">
        <v>28</v>
      </c>
      <c r="H715" s="3">
        <v>77.63</v>
      </c>
      <c r="I715" s="3">
        <v>9</v>
      </c>
      <c r="J715" s="3">
        <v>34.933500000000002</v>
      </c>
      <c r="K715" s="3">
        <v>733.60350000000005</v>
      </c>
      <c r="L715" s="3">
        <v>43515</v>
      </c>
      <c r="M715" s="3">
        <v>0.63472222222222219</v>
      </c>
      <c r="N715" s="4" t="s">
        <v>23</v>
      </c>
      <c r="O715" s="3">
        <v>698.67</v>
      </c>
      <c r="P715" s="5">
        <v>4.7619047620000003</v>
      </c>
      <c r="Q715" s="3">
        <v>34.933500000000002</v>
      </c>
      <c r="R715" s="3">
        <v>7.2</v>
      </c>
    </row>
    <row r="716" spans="2:18" x14ac:dyDescent="0.25">
      <c r="B716" s="3" t="s">
        <v>749</v>
      </c>
      <c r="C716" s="3" t="s">
        <v>25</v>
      </c>
      <c r="D716" s="3" t="s">
        <v>26</v>
      </c>
      <c r="E716" s="3" t="s">
        <v>27</v>
      </c>
      <c r="F716" s="3" t="s">
        <v>21</v>
      </c>
      <c r="G716" s="3" t="s">
        <v>22</v>
      </c>
      <c r="H716" s="3">
        <v>13.85</v>
      </c>
      <c r="I716" s="3">
        <v>9</v>
      </c>
      <c r="J716" s="3">
        <v>6.2324999999999999</v>
      </c>
      <c r="K716" s="3">
        <v>130.88249999999999</v>
      </c>
      <c r="L716" s="3">
        <v>43500</v>
      </c>
      <c r="M716" s="3">
        <v>0.53472222222222221</v>
      </c>
      <c r="N716" s="4" t="s">
        <v>23</v>
      </c>
      <c r="O716" s="3">
        <v>124.65</v>
      </c>
      <c r="P716" s="5">
        <v>4.7619047620000003</v>
      </c>
      <c r="Q716" s="3">
        <v>6.2324999999999999</v>
      </c>
      <c r="R716" s="3">
        <v>6</v>
      </c>
    </row>
    <row r="717" spans="2:18" x14ac:dyDescent="0.25">
      <c r="B717" s="3" t="s">
        <v>750</v>
      </c>
      <c r="C717" s="3" t="s">
        <v>25</v>
      </c>
      <c r="D717" s="3" t="s">
        <v>26</v>
      </c>
      <c r="E717" s="3" t="s">
        <v>20</v>
      </c>
      <c r="F717" s="3" t="s">
        <v>31</v>
      </c>
      <c r="G717" s="3" t="s">
        <v>46</v>
      </c>
      <c r="H717" s="3">
        <v>98.7</v>
      </c>
      <c r="I717" s="3">
        <v>8</v>
      </c>
      <c r="J717" s="3">
        <v>39.479999999999997</v>
      </c>
      <c r="K717" s="3">
        <v>829.08</v>
      </c>
      <c r="L717" s="3">
        <v>43496</v>
      </c>
      <c r="M717" s="3">
        <v>0.44166666666666665</v>
      </c>
      <c r="N717" s="4" t="s">
        <v>23</v>
      </c>
      <c r="O717" s="3">
        <v>789.6</v>
      </c>
      <c r="P717" s="5">
        <v>4.7619047620000003</v>
      </c>
      <c r="Q717" s="3">
        <v>39.479999999999997</v>
      </c>
      <c r="R717" s="3">
        <v>8.5</v>
      </c>
    </row>
    <row r="718" spans="2:18" x14ac:dyDescent="0.25">
      <c r="B718" s="3" t="s">
        <v>751</v>
      </c>
      <c r="C718" s="3" t="s">
        <v>18</v>
      </c>
      <c r="D718" s="3" t="s">
        <v>19</v>
      </c>
      <c r="E718" s="3" t="s">
        <v>27</v>
      </c>
      <c r="F718" s="3" t="s">
        <v>21</v>
      </c>
      <c r="G718" s="3" t="s">
        <v>22</v>
      </c>
      <c r="H718" s="3">
        <v>35.68</v>
      </c>
      <c r="I718" s="3">
        <v>5</v>
      </c>
      <c r="J718" s="3">
        <v>8.92</v>
      </c>
      <c r="K718" s="3">
        <v>187.32</v>
      </c>
      <c r="L718" s="3">
        <v>43502</v>
      </c>
      <c r="M718" s="3">
        <v>0.7729166666666667</v>
      </c>
      <c r="N718" s="4" t="s">
        <v>33</v>
      </c>
      <c r="O718" s="3">
        <v>178.4</v>
      </c>
      <c r="P718" s="5">
        <v>4.7619047620000003</v>
      </c>
      <c r="Q718" s="3">
        <v>8.92</v>
      </c>
      <c r="R718" s="3">
        <v>6.6</v>
      </c>
    </row>
    <row r="719" spans="2:18" x14ac:dyDescent="0.25">
      <c r="B719" s="3" t="s">
        <v>752</v>
      </c>
      <c r="C719" s="3" t="s">
        <v>18</v>
      </c>
      <c r="D719" s="3" t="s">
        <v>19</v>
      </c>
      <c r="E719" s="3" t="s">
        <v>20</v>
      </c>
      <c r="F719" s="3" t="s">
        <v>21</v>
      </c>
      <c r="G719" s="3" t="s">
        <v>46</v>
      </c>
      <c r="H719" s="3">
        <v>71.459999999999994</v>
      </c>
      <c r="I719" s="3">
        <v>7</v>
      </c>
      <c r="J719" s="3">
        <v>25.010999999999999</v>
      </c>
      <c r="K719" s="3">
        <v>525.23099999999999</v>
      </c>
      <c r="L719" s="3">
        <v>43552</v>
      </c>
      <c r="M719" s="3">
        <v>0.67083333333333328</v>
      </c>
      <c r="N719" s="4" t="s">
        <v>23</v>
      </c>
      <c r="O719" s="3">
        <v>500.22</v>
      </c>
      <c r="P719" s="5">
        <v>4.7619047620000003</v>
      </c>
      <c r="Q719" s="3">
        <v>25.010999999999999</v>
      </c>
      <c r="R719" s="3">
        <v>4.5</v>
      </c>
    </row>
    <row r="720" spans="2:18" x14ac:dyDescent="0.25">
      <c r="B720" s="3" t="s">
        <v>753</v>
      </c>
      <c r="C720" s="3" t="s">
        <v>18</v>
      </c>
      <c r="D720" s="3" t="s">
        <v>19</v>
      </c>
      <c r="E720" s="3" t="s">
        <v>20</v>
      </c>
      <c r="F720" s="3" t="s">
        <v>31</v>
      </c>
      <c r="G720" s="3" t="s">
        <v>28</v>
      </c>
      <c r="H720" s="3">
        <v>11.94</v>
      </c>
      <c r="I720" s="3">
        <v>3</v>
      </c>
      <c r="J720" s="3">
        <v>1.7909999999999999</v>
      </c>
      <c r="K720" s="3">
        <v>37.610999999999997</v>
      </c>
      <c r="L720" s="3">
        <v>43484</v>
      </c>
      <c r="M720" s="3">
        <v>0.53263888888888888</v>
      </c>
      <c r="N720" s="4" t="s">
        <v>33</v>
      </c>
      <c r="O720" s="3">
        <v>35.82</v>
      </c>
      <c r="P720" s="5">
        <v>4.7619047620000003</v>
      </c>
      <c r="Q720" s="3">
        <v>1.7909999999999999</v>
      </c>
      <c r="R720" s="3">
        <v>8.1</v>
      </c>
    </row>
    <row r="721" spans="2:18" x14ac:dyDescent="0.25">
      <c r="B721" s="3" t="s">
        <v>754</v>
      </c>
      <c r="C721" s="3" t="s">
        <v>18</v>
      </c>
      <c r="D721" s="3" t="s">
        <v>19</v>
      </c>
      <c r="E721" s="3" t="s">
        <v>27</v>
      </c>
      <c r="F721" s="3" t="s">
        <v>31</v>
      </c>
      <c r="G721" s="3" t="s">
        <v>46</v>
      </c>
      <c r="H721" s="3">
        <v>45.38</v>
      </c>
      <c r="I721" s="3">
        <v>3</v>
      </c>
      <c r="J721" s="3">
        <v>6.8070000000000004</v>
      </c>
      <c r="K721" s="3">
        <v>142.947</v>
      </c>
      <c r="L721" s="3">
        <v>43513</v>
      </c>
      <c r="M721" s="3">
        <v>0.56527777777777777</v>
      </c>
      <c r="N721" s="4" t="s">
        <v>33</v>
      </c>
      <c r="O721" s="3">
        <v>136.13999999999999</v>
      </c>
      <c r="P721" s="5">
        <v>4.7619047620000003</v>
      </c>
      <c r="Q721" s="3">
        <v>6.8070000000000004</v>
      </c>
      <c r="R721" s="3">
        <v>7.2</v>
      </c>
    </row>
    <row r="722" spans="2:18" x14ac:dyDescent="0.25">
      <c r="B722" s="3" t="s">
        <v>755</v>
      </c>
      <c r="C722" s="3" t="s">
        <v>42</v>
      </c>
      <c r="D722" s="3" t="s">
        <v>43</v>
      </c>
      <c r="E722" s="3" t="s">
        <v>20</v>
      </c>
      <c r="F722" s="3" t="s">
        <v>21</v>
      </c>
      <c r="G722" s="3" t="s">
        <v>46</v>
      </c>
      <c r="H722" s="3">
        <v>17.48</v>
      </c>
      <c r="I722" s="3">
        <v>6</v>
      </c>
      <c r="J722" s="3">
        <v>5.2439999999999998</v>
      </c>
      <c r="K722" s="3">
        <v>110.124</v>
      </c>
      <c r="L722" s="3">
        <v>43483</v>
      </c>
      <c r="M722" s="3">
        <v>0.62777777777777777</v>
      </c>
      <c r="N722" s="4" t="s">
        <v>33</v>
      </c>
      <c r="O722" s="3">
        <v>104.88</v>
      </c>
      <c r="P722" s="5">
        <v>4.7619047620000003</v>
      </c>
      <c r="Q722" s="3">
        <v>5.2439999999999998</v>
      </c>
      <c r="R722" s="3">
        <v>6.1</v>
      </c>
    </row>
    <row r="723" spans="2:18" x14ac:dyDescent="0.25">
      <c r="B723" s="3" t="s">
        <v>756</v>
      </c>
      <c r="C723" s="3" t="s">
        <v>42</v>
      </c>
      <c r="D723" s="3" t="s">
        <v>43</v>
      </c>
      <c r="E723" s="3" t="s">
        <v>27</v>
      </c>
      <c r="F723" s="3" t="s">
        <v>21</v>
      </c>
      <c r="G723" s="3" t="s">
        <v>46</v>
      </c>
      <c r="H723" s="3">
        <v>25.56</v>
      </c>
      <c r="I723" s="3">
        <v>7</v>
      </c>
      <c r="J723" s="3">
        <v>8.9459999999999997</v>
      </c>
      <c r="K723" s="3">
        <v>187.86600000000001</v>
      </c>
      <c r="L723" s="3">
        <v>43498</v>
      </c>
      <c r="M723" s="3">
        <v>0.86250000000000004</v>
      </c>
      <c r="N723" s="4" t="s">
        <v>29</v>
      </c>
      <c r="O723" s="3">
        <v>178.92</v>
      </c>
      <c r="P723" s="5">
        <v>4.7619047620000003</v>
      </c>
      <c r="Q723" s="3">
        <v>8.9459999999999997</v>
      </c>
      <c r="R723" s="3">
        <v>7.1</v>
      </c>
    </row>
    <row r="724" spans="2:18" x14ac:dyDescent="0.25">
      <c r="B724" s="3" t="s">
        <v>757</v>
      </c>
      <c r="C724" s="3" t="s">
        <v>25</v>
      </c>
      <c r="D724" s="3" t="s">
        <v>26</v>
      </c>
      <c r="E724" s="3" t="s">
        <v>20</v>
      </c>
      <c r="F724" s="3" t="s">
        <v>21</v>
      </c>
      <c r="G724" s="3" t="s">
        <v>36</v>
      </c>
      <c r="H724" s="3">
        <v>90.63</v>
      </c>
      <c r="I724" s="3">
        <v>9</v>
      </c>
      <c r="J724" s="3">
        <v>40.783499999999997</v>
      </c>
      <c r="K724" s="3">
        <v>856.45349999999996</v>
      </c>
      <c r="L724" s="3">
        <v>43483</v>
      </c>
      <c r="M724" s="3">
        <v>0.64444444444444449</v>
      </c>
      <c r="N724" s="4" t="s">
        <v>29</v>
      </c>
      <c r="O724" s="3">
        <v>815.67</v>
      </c>
      <c r="P724" s="5">
        <v>4.7619047620000003</v>
      </c>
      <c r="Q724" s="3">
        <v>40.783499999999997</v>
      </c>
      <c r="R724" s="3">
        <v>5.0999999999999996</v>
      </c>
    </row>
    <row r="725" spans="2:18" x14ac:dyDescent="0.25">
      <c r="B725" s="3" t="s">
        <v>758</v>
      </c>
      <c r="C725" s="3" t="s">
        <v>42</v>
      </c>
      <c r="D725" s="3" t="s">
        <v>43</v>
      </c>
      <c r="E725" s="3" t="s">
        <v>27</v>
      </c>
      <c r="F725" s="3" t="s">
        <v>31</v>
      </c>
      <c r="G725" s="3" t="s">
        <v>32</v>
      </c>
      <c r="H725" s="3">
        <v>44.12</v>
      </c>
      <c r="I725" s="3">
        <v>3</v>
      </c>
      <c r="J725" s="3">
        <v>6.6180000000000003</v>
      </c>
      <c r="K725" s="3">
        <v>138.97800000000001</v>
      </c>
      <c r="L725" s="3">
        <v>43542</v>
      </c>
      <c r="M725" s="3">
        <v>0.57291666666666663</v>
      </c>
      <c r="N725" s="4" t="s">
        <v>33</v>
      </c>
      <c r="O725" s="3">
        <v>132.36000000000001</v>
      </c>
      <c r="P725" s="5">
        <v>4.7619047620000003</v>
      </c>
      <c r="Q725" s="3">
        <v>6.6180000000000003</v>
      </c>
      <c r="R725" s="3">
        <v>7.9</v>
      </c>
    </row>
    <row r="726" spans="2:18" x14ac:dyDescent="0.25">
      <c r="B726" s="3" t="s">
        <v>759</v>
      </c>
      <c r="C726" s="3" t="s">
        <v>25</v>
      </c>
      <c r="D726" s="3" t="s">
        <v>26</v>
      </c>
      <c r="E726" s="3" t="s">
        <v>20</v>
      </c>
      <c r="F726" s="3" t="s">
        <v>21</v>
      </c>
      <c r="G726" s="3" t="s">
        <v>44</v>
      </c>
      <c r="H726" s="3">
        <v>36.770000000000003</v>
      </c>
      <c r="I726" s="3">
        <v>7</v>
      </c>
      <c r="J726" s="3">
        <v>12.8695</v>
      </c>
      <c r="K726" s="3">
        <v>270.2595</v>
      </c>
      <c r="L726" s="3">
        <v>43476</v>
      </c>
      <c r="M726" s="3">
        <v>0.84027777777777779</v>
      </c>
      <c r="N726" s="4" t="s">
        <v>29</v>
      </c>
      <c r="O726" s="3">
        <v>257.39</v>
      </c>
      <c r="P726" s="5">
        <v>4.7619047620000003</v>
      </c>
      <c r="Q726" s="3">
        <v>12.8695</v>
      </c>
      <c r="R726" s="3">
        <v>7.4</v>
      </c>
    </row>
    <row r="727" spans="2:18" x14ac:dyDescent="0.25">
      <c r="B727" s="3" t="s">
        <v>760</v>
      </c>
      <c r="C727" s="3" t="s">
        <v>42</v>
      </c>
      <c r="D727" s="3" t="s">
        <v>43</v>
      </c>
      <c r="E727" s="3" t="s">
        <v>20</v>
      </c>
      <c r="F727" s="3" t="s">
        <v>31</v>
      </c>
      <c r="G727" s="3" t="s">
        <v>44</v>
      </c>
      <c r="H727" s="3">
        <v>23.34</v>
      </c>
      <c r="I727" s="3">
        <v>4</v>
      </c>
      <c r="J727" s="3">
        <v>4.6680000000000001</v>
      </c>
      <c r="K727" s="3">
        <v>98.028000000000006</v>
      </c>
      <c r="L727" s="3">
        <v>43500</v>
      </c>
      <c r="M727" s="3">
        <v>0.78680555555555554</v>
      </c>
      <c r="N727" s="4" t="s">
        <v>23</v>
      </c>
      <c r="O727" s="3">
        <v>93.36</v>
      </c>
      <c r="P727" s="5">
        <v>4.7619047620000003</v>
      </c>
      <c r="Q727" s="3">
        <v>4.6680000000000001</v>
      </c>
      <c r="R727" s="3">
        <v>7.4</v>
      </c>
    </row>
    <row r="728" spans="2:18" x14ac:dyDescent="0.25">
      <c r="B728" s="3" t="s">
        <v>761</v>
      </c>
      <c r="C728" s="3" t="s">
        <v>25</v>
      </c>
      <c r="D728" s="3" t="s">
        <v>26</v>
      </c>
      <c r="E728" s="3" t="s">
        <v>20</v>
      </c>
      <c r="F728" s="3" t="s">
        <v>21</v>
      </c>
      <c r="G728" s="3" t="s">
        <v>22</v>
      </c>
      <c r="H728" s="3">
        <v>28.5</v>
      </c>
      <c r="I728" s="3">
        <v>8</v>
      </c>
      <c r="J728" s="3">
        <v>11.4</v>
      </c>
      <c r="K728" s="3">
        <v>239.4</v>
      </c>
      <c r="L728" s="3">
        <v>43502</v>
      </c>
      <c r="M728" s="3">
        <v>0.6</v>
      </c>
      <c r="N728" s="4" t="s">
        <v>29</v>
      </c>
      <c r="O728" s="3">
        <v>228</v>
      </c>
      <c r="P728" s="5">
        <v>4.7619047620000003</v>
      </c>
      <c r="Q728" s="3">
        <v>11.4</v>
      </c>
      <c r="R728" s="3">
        <v>6.6</v>
      </c>
    </row>
    <row r="729" spans="2:18" x14ac:dyDescent="0.25">
      <c r="B729" s="3" t="s">
        <v>762</v>
      </c>
      <c r="C729" s="3" t="s">
        <v>25</v>
      </c>
      <c r="D729" s="3" t="s">
        <v>26</v>
      </c>
      <c r="E729" s="3" t="s">
        <v>20</v>
      </c>
      <c r="F729" s="3" t="s">
        <v>31</v>
      </c>
      <c r="G729" s="3" t="s">
        <v>32</v>
      </c>
      <c r="H729" s="3">
        <v>55.57</v>
      </c>
      <c r="I729" s="3">
        <v>3</v>
      </c>
      <c r="J729" s="3">
        <v>8.3354999999999997</v>
      </c>
      <c r="K729" s="3">
        <v>175.0455</v>
      </c>
      <c r="L729" s="3">
        <v>43473</v>
      </c>
      <c r="M729" s="3">
        <v>0.48749999999999999</v>
      </c>
      <c r="N729" s="4" t="s">
        <v>33</v>
      </c>
      <c r="O729" s="3">
        <v>166.71</v>
      </c>
      <c r="P729" s="5">
        <v>4.7619047620000003</v>
      </c>
      <c r="Q729" s="3">
        <v>8.3354999999999997</v>
      </c>
      <c r="R729" s="3">
        <v>5.9</v>
      </c>
    </row>
    <row r="730" spans="2:18" x14ac:dyDescent="0.25">
      <c r="B730" s="3" t="s">
        <v>763</v>
      </c>
      <c r="C730" s="3" t="s">
        <v>42</v>
      </c>
      <c r="D730" s="3" t="s">
        <v>43</v>
      </c>
      <c r="E730" s="3" t="s">
        <v>27</v>
      </c>
      <c r="F730" s="3" t="s">
        <v>31</v>
      </c>
      <c r="G730" s="3" t="s">
        <v>36</v>
      </c>
      <c r="H730" s="3">
        <v>69.739999999999995</v>
      </c>
      <c r="I730" s="3">
        <v>10</v>
      </c>
      <c r="J730" s="3">
        <v>34.869999999999997</v>
      </c>
      <c r="K730" s="3">
        <v>732.27</v>
      </c>
      <c r="L730" s="3">
        <v>43529</v>
      </c>
      <c r="M730" s="3">
        <v>0.74236111111111114</v>
      </c>
      <c r="N730" s="4" t="s">
        <v>33</v>
      </c>
      <c r="O730" s="3">
        <v>697.4</v>
      </c>
      <c r="P730" s="5">
        <v>4.7619047620000003</v>
      </c>
      <c r="Q730" s="3">
        <v>34.869999999999997</v>
      </c>
      <c r="R730" s="3">
        <v>8.9</v>
      </c>
    </row>
    <row r="731" spans="2:18" x14ac:dyDescent="0.25">
      <c r="B731" s="3" t="s">
        <v>764</v>
      </c>
      <c r="C731" s="3" t="s">
        <v>25</v>
      </c>
      <c r="D731" s="3" t="s">
        <v>26</v>
      </c>
      <c r="E731" s="3" t="s">
        <v>27</v>
      </c>
      <c r="F731" s="3" t="s">
        <v>31</v>
      </c>
      <c r="G731" s="3" t="s">
        <v>46</v>
      </c>
      <c r="H731" s="3">
        <v>97.26</v>
      </c>
      <c r="I731" s="3">
        <v>4</v>
      </c>
      <c r="J731" s="3">
        <v>19.452000000000002</v>
      </c>
      <c r="K731" s="3">
        <v>408.49200000000002</v>
      </c>
      <c r="L731" s="3">
        <v>43540</v>
      </c>
      <c r="M731" s="3">
        <v>0.6479166666666667</v>
      </c>
      <c r="N731" s="4" t="s">
        <v>23</v>
      </c>
      <c r="O731" s="3">
        <v>389.04</v>
      </c>
      <c r="P731" s="5">
        <v>4.7619047620000003</v>
      </c>
      <c r="Q731" s="3">
        <v>19.452000000000002</v>
      </c>
      <c r="R731" s="3">
        <v>6.8</v>
      </c>
    </row>
    <row r="732" spans="2:18" x14ac:dyDescent="0.25">
      <c r="B732" s="3" t="s">
        <v>765</v>
      </c>
      <c r="C732" s="3" t="s">
        <v>42</v>
      </c>
      <c r="D732" s="3" t="s">
        <v>43</v>
      </c>
      <c r="E732" s="3" t="s">
        <v>20</v>
      </c>
      <c r="F732" s="3" t="s">
        <v>21</v>
      </c>
      <c r="G732" s="3" t="s">
        <v>32</v>
      </c>
      <c r="H732" s="3">
        <v>52.18</v>
      </c>
      <c r="I732" s="3">
        <v>7</v>
      </c>
      <c r="J732" s="3">
        <v>18.263000000000002</v>
      </c>
      <c r="K732" s="3">
        <v>383.52300000000002</v>
      </c>
      <c r="L732" s="3">
        <v>43533</v>
      </c>
      <c r="M732" s="3">
        <v>0.45416666666666666</v>
      </c>
      <c r="N732" s="4" t="s">
        <v>29</v>
      </c>
      <c r="O732" s="3">
        <v>365.26</v>
      </c>
      <c r="P732" s="5">
        <v>4.7619047620000003</v>
      </c>
      <c r="Q732" s="3">
        <v>18.263000000000002</v>
      </c>
      <c r="R732" s="3">
        <v>9.3000000000000007</v>
      </c>
    </row>
    <row r="733" spans="2:18" x14ac:dyDescent="0.25">
      <c r="B733" s="3" t="s">
        <v>766</v>
      </c>
      <c r="C733" s="3" t="s">
        <v>18</v>
      </c>
      <c r="D733" s="3" t="s">
        <v>19</v>
      </c>
      <c r="E733" s="3" t="s">
        <v>20</v>
      </c>
      <c r="F733" s="3" t="s">
        <v>21</v>
      </c>
      <c r="G733" s="3" t="s">
        <v>46</v>
      </c>
      <c r="H733" s="3">
        <v>22.32</v>
      </c>
      <c r="I733" s="3">
        <v>4</v>
      </c>
      <c r="J733" s="3">
        <v>4.4640000000000004</v>
      </c>
      <c r="K733" s="3">
        <v>93.744</v>
      </c>
      <c r="L733" s="3">
        <v>43525</v>
      </c>
      <c r="M733" s="3">
        <v>0.68263888888888891</v>
      </c>
      <c r="N733" s="4" t="s">
        <v>33</v>
      </c>
      <c r="O733" s="3">
        <v>89.28</v>
      </c>
      <c r="P733" s="5">
        <v>4.7619047620000003</v>
      </c>
      <c r="Q733" s="3">
        <v>4.4640000000000004</v>
      </c>
      <c r="R733" s="3">
        <v>4.4000000000000004</v>
      </c>
    </row>
    <row r="734" spans="2:18" x14ac:dyDescent="0.25">
      <c r="B734" s="3" t="s">
        <v>767</v>
      </c>
      <c r="C734" s="3" t="s">
        <v>18</v>
      </c>
      <c r="D734" s="3" t="s">
        <v>19</v>
      </c>
      <c r="E734" s="3" t="s">
        <v>27</v>
      </c>
      <c r="F734" s="3" t="s">
        <v>31</v>
      </c>
      <c r="G734" s="3" t="s">
        <v>22</v>
      </c>
      <c r="H734" s="3">
        <v>56</v>
      </c>
      <c r="I734" s="3">
        <v>3</v>
      </c>
      <c r="J734" s="3">
        <v>8.4</v>
      </c>
      <c r="K734" s="3">
        <v>176.4</v>
      </c>
      <c r="L734" s="3">
        <v>43524</v>
      </c>
      <c r="M734" s="3">
        <v>0.81458333333333333</v>
      </c>
      <c r="N734" s="4" t="s">
        <v>23</v>
      </c>
      <c r="O734" s="3">
        <v>168</v>
      </c>
      <c r="P734" s="5">
        <v>4.7619047620000003</v>
      </c>
      <c r="Q734" s="3">
        <v>8.4</v>
      </c>
      <c r="R734" s="3">
        <v>4.8</v>
      </c>
    </row>
    <row r="735" spans="2:18" x14ac:dyDescent="0.25">
      <c r="B735" s="3" t="s">
        <v>768</v>
      </c>
      <c r="C735" s="3" t="s">
        <v>18</v>
      </c>
      <c r="D735" s="3" t="s">
        <v>19</v>
      </c>
      <c r="E735" s="3" t="s">
        <v>20</v>
      </c>
      <c r="F735" s="3" t="s">
        <v>31</v>
      </c>
      <c r="G735" s="3" t="s">
        <v>46</v>
      </c>
      <c r="H735" s="3">
        <v>19.7</v>
      </c>
      <c r="I735" s="3">
        <v>1</v>
      </c>
      <c r="J735" s="3">
        <v>0.98499999999999999</v>
      </c>
      <c r="K735" s="3">
        <v>20.684999999999999</v>
      </c>
      <c r="L735" s="3">
        <v>43504</v>
      </c>
      <c r="M735" s="3">
        <v>0.48541666666666666</v>
      </c>
      <c r="N735" s="4" t="s">
        <v>23</v>
      </c>
      <c r="O735" s="3">
        <v>19.7</v>
      </c>
      <c r="P735" s="5">
        <v>4.7619047620000003</v>
      </c>
      <c r="Q735" s="3">
        <v>0.98499999999999999</v>
      </c>
      <c r="R735" s="3">
        <v>9.5</v>
      </c>
    </row>
    <row r="736" spans="2:18" x14ac:dyDescent="0.25">
      <c r="B736" s="3" t="s">
        <v>769</v>
      </c>
      <c r="C736" s="3" t="s">
        <v>42</v>
      </c>
      <c r="D736" s="3" t="s">
        <v>43</v>
      </c>
      <c r="E736" s="3" t="s">
        <v>27</v>
      </c>
      <c r="F736" s="3" t="s">
        <v>31</v>
      </c>
      <c r="G736" s="3" t="s">
        <v>28</v>
      </c>
      <c r="H736" s="3">
        <v>75.88</v>
      </c>
      <c r="I736" s="3">
        <v>7</v>
      </c>
      <c r="J736" s="3">
        <v>26.558</v>
      </c>
      <c r="K736" s="3">
        <v>557.71799999999996</v>
      </c>
      <c r="L736" s="3">
        <v>43489</v>
      </c>
      <c r="M736" s="3">
        <v>0.44305555555555554</v>
      </c>
      <c r="N736" s="4" t="s">
        <v>23</v>
      </c>
      <c r="O736" s="3">
        <v>531.16</v>
      </c>
      <c r="P736" s="5">
        <v>4.7619047620000003</v>
      </c>
      <c r="Q736" s="3">
        <v>26.558</v>
      </c>
      <c r="R736" s="3">
        <v>8.9</v>
      </c>
    </row>
    <row r="737" spans="2:18" x14ac:dyDescent="0.25">
      <c r="B737" s="3" t="s">
        <v>770</v>
      </c>
      <c r="C737" s="3" t="s">
        <v>42</v>
      </c>
      <c r="D737" s="3" t="s">
        <v>43</v>
      </c>
      <c r="E737" s="3" t="s">
        <v>20</v>
      </c>
      <c r="F737" s="3" t="s">
        <v>31</v>
      </c>
      <c r="G737" s="3" t="s">
        <v>44</v>
      </c>
      <c r="H737" s="3">
        <v>53.72</v>
      </c>
      <c r="I737" s="3">
        <v>1</v>
      </c>
      <c r="J737" s="3">
        <v>2.6859999999999999</v>
      </c>
      <c r="K737" s="3">
        <v>56.405999999999999</v>
      </c>
      <c r="L737" s="3">
        <v>43525</v>
      </c>
      <c r="M737" s="3">
        <v>0.8354166666666667</v>
      </c>
      <c r="N737" s="4" t="s">
        <v>23</v>
      </c>
      <c r="O737" s="3">
        <v>53.72</v>
      </c>
      <c r="P737" s="5">
        <v>4.7619047620000003</v>
      </c>
      <c r="Q737" s="3">
        <v>2.6859999999999999</v>
      </c>
      <c r="R737" s="3">
        <v>6.4</v>
      </c>
    </row>
    <row r="738" spans="2:18" x14ac:dyDescent="0.25">
      <c r="B738" s="3" t="s">
        <v>771</v>
      </c>
      <c r="C738" s="3" t="s">
        <v>25</v>
      </c>
      <c r="D738" s="3" t="s">
        <v>26</v>
      </c>
      <c r="E738" s="3" t="s">
        <v>20</v>
      </c>
      <c r="F738" s="3" t="s">
        <v>31</v>
      </c>
      <c r="G738" s="3" t="s">
        <v>22</v>
      </c>
      <c r="H738" s="3">
        <v>81.95</v>
      </c>
      <c r="I738" s="3">
        <v>10</v>
      </c>
      <c r="J738" s="3">
        <v>40.975000000000001</v>
      </c>
      <c r="K738" s="3">
        <v>860.47500000000002</v>
      </c>
      <c r="L738" s="3">
        <v>43534</v>
      </c>
      <c r="M738" s="3">
        <v>0.52708333333333335</v>
      </c>
      <c r="N738" s="4" t="s">
        <v>33</v>
      </c>
      <c r="O738" s="3">
        <v>819.5</v>
      </c>
      <c r="P738" s="5">
        <v>4.7619047620000003</v>
      </c>
      <c r="Q738" s="3">
        <v>40.975000000000001</v>
      </c>
      <c r="R738" s="3">
        <v>6</v>
      </c>
    </row>
    <row r="739" spans="2:18" x14ac:dyDescent="0.25">
      <c r="B739" s="3" t="s">
        <v>772</v>
      </c>
      <c r="C739" s="3" t="s">
        <v>25</v>
      </c>
      <c r="D739" s="3" t="s">
        <v>26</v>
      </c>
      <c r="E739" s="3" t="s">
        <v>20</v>
      </c>
      <c r="F739" s="3" t="s">
        <v>21</v>
      </c>
      <c r="G739" s="3" t="s">
        <v>32</v>
      </c>
      <c r="H739" s="3">
        <v>81.2</v>
      </c>
      <c r="I739" s="3">
        <v>7</v>
      </c>
      <c r="J739" s="3">
        <v>28.42</v>
      </c>
      <c r="K739" s="3">
        <v>596.82000000000005</v>
      </c>
      <c r="L739" s="3">
        <v>43547</v>
      </c>
      <c r="M739" s="3">
        <v>0.66597222222222219</v>
      </c>
      <c r="N739" s="4" t="s">
        <v>33</v>
      </c>
      <c r="O739" s="3">
        <v>568.4</v>
      </c>
      <c r="P739" s="5">
        <v>4.7619047620000003</v>
      </c>
      <c r="Q739" s="3">
        <v>28.42</v>
      </c>
      <c r="R739" s="3">
        <v>8.1</v>
      </c>
    </row>
    <row r="740" spans="2:18" x14ac:dyDescent="0.25">
      <c r="B740" s="3" t="s">
        <v>773</v>
      </c>
      <c r="C740" s="3" t="s">
        <v>25</v>
      </c>
      <c r="D740" s="3" t="s">
        <v>26</v>
      </c>
      <c r="E740" s="3" t="s">
        <v>27</v>
      </c>
      <c r="F740" s="3" t="s">
        <v>31</v>
      </c>
      <c r="G740" s="3" t="s">
        <v>28</v>
      </c>
      <c r="H740" s="3">
        <v>58.76</v>
      </c>
      <c r="I740" s="3">
        <v>10</v>
      </c>
      <c r="J740" s="3">
        <v>29.38</v>
      </c>
      <c r="K740" s="3">
        <v>616.98</v>
      </c>
      <c r="L740" s="3">
        <v>43494</v>
      </c>
      <c r="M740" s="3">
        <v>0.60138888888888886</v>
      </c>
      <c r="N740" s="4" t="s">
        <v>23</v>
      </c>
      <c r="O740" s="3">
        <v>587.6</v>
      </c>
      <c r="P740" s="5">
        <v>4.7619047620000003</v>
      </c>
      <c r="Q740" s="3">
        <v>29.38</v>
      </c>
      <c r="R740" s="3">
        <v>9</v>
      </c>
    </row>
    <row r="741" spans="2:18" x14ac:dyDescent="0.25">
      <c r="B741" s="3" t="s">
        <v>774</v>
      </c>
      <c r="C741" s="3" t="s">
        <v>42</v>
      </c>
      <c r="D741" s="3" t="s">
        <v>43</v>
      </c>
      <c r="E741" s="3" t="s">
        <v>20</v>
      </c>
      <c r="F741" s="3" t="s">
        <v>31</v>
      </c>
      <c r="G741" s="3" t="s">
        <v>28</v>
      </c>
      <c r="H741" s="3">
        <v>91.56</v>
      </c>
      <c r="I741" s="3">
        <v>8</v>
      </c>
      <c r="J741" s="3">
        <v>36.624000000000002</v>
      </c>
      <c r="K741" s="3">
        <v>769.10400000000004</v>
      </c>
      <c r="L741" s="3">
        <v>43477</v>
      </c>
      <c r="M741" s="3">
        <v>0.76527777777777772</v>
      </c>
      <c r="N741" s="4" t="s">
        <v>23</v>
      </c>
      <c r="O741" s="3">
        <v>732.48</v>
      </c>
      <c r="P741" s="5">
        <v>4.7619047620000003</v>
      </c>
      <c r="Q741" s="3">
        <v>36.624000000000002</v>
      </c>
      <c r="R741" s="3">
        <v>6</v>
      </c>
    </row>
    <row r="742" spans="2:18" x14ac:dyDescent="0.25">
      <c r="B742" s="3" t="s">
        <v>775</v>
      </c>
      <c r="C742" s="3" t="s">
        <v>18</v>
      </c>
      <c r="D742" s="3" t="s">
        <v>19</v>
      </c>
      <c r="E742" s="3" t="s">
        <v>27</v>
      </c>
      <c r="F742" s="3" t="s">
        <v>31</v>
      </c>
      <c r="G742" s="3" t="s">
        <v>32</v>
      </c>
      <c r="H742" s="3">
        <v>93.96</v>
      </c>
      <c r="I742" s="3">
        <v>9</v>
      </c>
      <c r="J742" s="3">
        <v>42.281999999999996</v>
      </c>
      <c r="K742" s="3">
        <v>887.92200000000003</v>
      </c>
      <c r="L742" s="3">
        <v>43544</v>
      </c>
      <c r="M742" s="3">
        <v>0.48055555555555557</v>
      </c>
      <c r="N742" s="4" t="s">
        <v>29</v>
      </c>
      <c r="O742" s="3">
        <v>845.64</v>
      </c>
      <c r="P742" s="5">
        <v>4.7619047620000003</v>
      </c>
      <c r="Q742" s="3">
        <v>42.281999999999996</v>
      </c>
      <c r="R742" s="3">
        <v>9.8000000000000007</v>
      </c>
    </row>
    <row r="743" spans="2:18" x14ac:dyDescent="0.25">
      <c r="B743" s="3" t="s">
        <v>776</v>
      </c>
      <c r="C743" s="3" t="s">
        <v>25</v>
      </c>
      <c r="D743" s="3" t="s">
        <v>26</v>
      </c>
      <c r="E743" s="3" t="s">
        <v>27</v>
      </c>
      <c r="F743" s="3" t="s">
        <v>31</v>
      </c>
      <c r="G743" s="3" t="s">
        <v>32</v>
      </c>
      <c r="H743" s="3">
        <v>55.61</v>
      </c>
      <c r="I743" s="3">
        <v>7</v>
      </c>
      <c r="J743" s="3">
        <v>19.4635</v>
      </c>
      <c r="K743" s="3">
        <v>408.73349999999999</v>
      </c>
      <c r="L743" s="3">
        <v>43547</v>
      </c>
      <c r="M743" s="3">
        <v>0.52847222222222223</v>
      </c>
      <c r="N743" s="4" t="s">
        <v>29</v>
      </c>
      <c r="O743" s="3">
        <v>389.27</v>
      </c>
      <c r="P743" s="5">
        <v>4.7619047620000003</v>
      </c>
      <c r="Q743" s="3">
        <v>19.4635</v>
      </c>
      <c r="R743" s="3">
        <v>8.5</v>
      </c>
    </row>
    <row r="744" spans="2:18" x14ac:dyDescent="0.25">
      <c r="B744" s="3" t="s">
        <v>777</v>
      </c>
      <c r="C744" s="3" t="s">
        <v>25</v>
      </c>
      <c r="D744" s="3" t="s">
        <v>26</v>
      </c>
      <c r="E744" s="3" t="s">
        <v>27</v>
      </c>
      <c r="F744" s="3" t="s">
        <v>31</v>
      </c>
      <c r="G744" s="3" t="s">
        <v>44</v>
      </c>
      <c r="H744" s="3">
        <v>84.83</v>
      </c>
      <c r="I744" s="3">
        <v>1</v>
      </c>
      <c r="J744" s="3">
        <v>4.2415000000000003</v>
      </c>
      <c r="K744" s="3">
        <v>89.0715</v>
      </c>
      <c r="L744" s="3">
        <v>43479</v>
      </c>
      <c r="M744" s="3">
        <v>0.63888888888888884</v>
      </c>
      <c r="N744" s="4" t="s">
        <v>23</v>
      </c>
      <c r="O744" s="3">
        <v>84.83</v>
      </c>
      <c r="P744" s="5">
        <v>4.7619047620000003</v>
      </c>
      <c r="Q744" s="3">
        <v>4.2415000000000003</v>
      </c>
      <c r="R744" s="3">
        <v>8.8000000000000007</v>
      </c>
    </row>
    <row r="745" spans="2:18" x14ac:dyDescent="0.25">
      <c r="B745" s="3" t="s">
        <v>778</v>
      </c>
      <c r="C745" s="3" t="s">
        <v>18</v>
      </c>
      <c r="D745" s="3" t="s">
        <v>19</v>
      </c>
      <c r="E745" s="3" t="s">
        <v>20</v>
      </c>
      <c r="F745" s="3" t="s">
        <v>21</v>
      </c>
      <c r="G745" s="3" t="s">
        <v>36</v>
      </c>
      <c r="H745" s="3">
        <v>71.63</v>
      </c>
      <c r="I745" s="3">
        <v>2</v>
      </c>
      <c r="J745" s="3">
        <v>7.1630000000000003</v>
      </c>
      <c r="K745" s="3">
        <v>150.423</v>
      </c>
      <c r="L745" s="3">
        <v>43508</v>
      </c>
      <c r="M745" s="3">
        <v>0.60624999999999996</v>
      </c>
      <c r="N745" s="4" t="s">
        <v>23</v>
      </c>
      <c r="O745" s="3">
        <v>143.26</v>
      </c>
      <c r="P745" s="5">
        <v>4.7619047620000003</v>
      </c>
      <c r="Q745" s="3">
        <v>7.1630000000000003</v>
      </c>
      <c r="R745" s="3">
        <v>8.8000000000000007</v>
      </c>
    </row>
    <row r="746" spans="2:18" x14ac:dyDescent="0.25">
      <c r="B746" s="3" t="s">
        <v>779</v>
      </c>
      <c r="C746" s="3" t="s">
        <v>18</v>
      </c>
      <c r="D746" s="3" t="s">
        <v>19</v>
      </c>
      <c r="E746" s="3" t="s">
        <v>20</v>
      </c>
      <c r="F746" s="3" t="s">
        <v>31</v>
      </c>
      <c r="G746" s="3" t="s">
        <v>32</v>
      </c>
      <c r="H746" s="3">
        <v>37.69</v>
      </c>
      <c r="I746" s="3">
        <v>2</v>
      </c>
      <c r="J746" s="3">
        <v>3.7690000000000001</v>
      </c>
      <c r="K746" s="3">
        <v>79.149000000000001</v>
      </c>
      <c r="L746" s="3">
        <v>43516</v>
      </c>
      <c r="M746" s="3">
        <v>0.64513888888888893</v>
      </c>
      <c r="N746" s="4" t="s">
        <v>23</v>
      </c>
      <c r="O746" s="3">
        <v>75.38</v>
      </c>
      <c r="P746" s="5">
        <v>4.7619047620000003</v>
      </c>
      <c r="Q746" s="3">
        <v>3.7690000000000001</v>
      </c>
      <c r="R746" s="3">
        <v>9.5</v>
      </c>
    </row>
    <row r="747" spans="2:18" x14ac:dyDescent="0.25">
      <c r="B747" s="3" t="s">
        <v>780</v>
      </c>
      <c r="C747" s="3" t="s">
        <v>25</v>
      </c>
      <c r="D747" s="3" t="s">
        <v>26</v>
      </c>
      <c r="E747" s="3" t="s">
        <v>20</v>
      </c>
      <c r="F747" s="3" t="s">
        <v>21</v>
      </c>
      <c r="G747" s="3" t="s">
        <v>36</v>
      </c>
      <c r="H747" s="3">
        <v>31.67</v>
      </c>
      <c r="I747" s="3">
        <v>8</v>
      </c>
      <c r="J747" s="3">
        <v>12.667999999999999</v>
      </c>
      <c r="K747" s="3">
        <v>266.02800000000002</v>
      </c>
      <c r="L747" s="3">
        <v>43467</v>
      </c>
      <c r="M747" s="3">
        <v>0.67986111111111114</v>
      </c>
      <c r="N747" s="4" t="s">
        <v>33</v>
      </c>
      <c r="O747" s="3">
        <v>253.36</v>
      </c>
      <c r="P747" s="5">
        <v>4.7619047620000003</v>
      </c>
      <c r="Q747" s="3">
        <v>12.667999999999999</v>
      </c>
      <c r="R747" s="3">
        <v>5.6</v>
      </c>
    </row>
    <row r="748" spans="2:18" x14ac:dyDescent="0.25">
      <c r="B748" s="3" t="s">
        <v>781</v>
      </c>
      <c r="C748" s="3" t="s">
        <v>25</v>
      </c>
      <c r="D748" s="3" t="s">
        <v>26</v>
      </c>
      <c r="E748" s="3" t="s">
        <v>20</v>
      </c>
      <c r="F748" s="3" t="s">
        <v>21</v>
      </c>
      <c r="G748" s="3" t="s">
        <v>44</v>
      </c>
      <c r="H748" s="3">
        <v>38.42</v>
      </c>
      <c r="I748" s="3">
        <v>1</v>
      </c>
      <c r="J748" s="3">
        <v>1.921</v>
      </c>
      <c r="K748" s="3">
        <v>40.341000000000001</v>
      </c>
      <c r="L748" s="3">
        <v>43498</v>
      </c>
      <c r="M748" s="3">
        <v>0.68958333333333333</v>
      </c>
      <c r="N748" s="4" t="s">
        <v>29</v>
      </c>
      <c r="O748" s="3">
        <v>38.42</v>
      </c>
      <c r="P748" s="5">
        <v>4.7619047620000003</v>
      </c>
      <c r="Q748" s="3">
        <v>1.921</v>
      </c>
      <c r="R748" s="3">
        <v>8.6</v>
      </c>
    </row>
    <row r="749" spans="2:18" x14ac:dyDescent="0.25">
      <c r="B749" s="3" t="s">
        <v>782</v>
      </c>
      <c r="C749" s="3" t="s">
        <v>42</v>
      </c>
      <c r="D749" s="3" t="s">
        <v>43</v>
      </c>
      <c r="E749" s="3" t="s">
        <v>20</v>
      </c>
      <c r="F749" s="3" t="s">
        <v>31</v>
      </c>
      <c r="G749" s="3" t="s">
        <v>46</v>
      </c>
      <c r="H749" s="3">
        <v>65.23</v>
      </c>
      <c r="I749" s="3">
        <v>10</v>
      </c>
      <c r="J749" s="3">
        <v>32.615000000000002</v>
      </c>
      <c r="K749" s="3">
        <v>684.91499999999996</v>
      </c>
      <c r="L749" s="3">
        <v>43473</v>
      </c>
      <c r="M749" s="3">
        <v>0.79652777777777772</v>
      </c>
      <c r="N749" s="4" t="s">
        <v>33</v>
      </c>
      <c r="O749" s="3">
        <v>652.29999999999995</v>
      </c>
      <c r="P749" s="5">
        <v>4.7619047620000003</v>
      </c>
      <c r="Q749" s="3">
        <v>32.615000000000002</v>
      </c>
      <c r="R749" s="3">
        <v>5.2</v>
      </c>
    </row>
    <row r="750" spans="2:18" x14ac:dyDescent="0.25">
      <c r="B750" s="3" t="s">
        <v>783</v>
      </c>
      <c r="C750" s="3" t="s">
        <v>25</v>
      </c>
      <c r="D750" s="3" t="s">
        <v>26</v>
      </c>
      <c r="E750" s="3" t="s">
        <v>20</v>
      </c>
      <c r="F750" s="3" t="s">
        <v>21</v>
      </c>
      <c r="G750" s="3" t="s">
        <v>32</v>
      </c>
      <c r="H750" s="3">
        <v>10.53</v>
      </c>
      <c r="I750" s="3">
        <v>5</v>
      </c>
      <c r="J750" s="3">
        <v>2.6324999999999998</v>
      </c>
      <c r="K750" s="3">
        <v>55.282499999999999</v>
      </c>
      <c r="L750" s="3">
        <v>43495</v>
      </c>
      <c r="M750" s="3">
        <v>0.61319444444444449</v>
      </c>
      <c r="N750" s="4" t="s">
        <v>33</v>
      </c>
      <c r="O750" s="3">
        <v>52.65</v>
      </c>
      <c r="P750" s="5">
        <v>4.7619047620000003</v>
      </c>
      <c r="Q750" s="3">
        <v>2.6324999999999998</v>
      </c>
      <c r="R750" s="3">
        <v>5.8</v>
      </c>
    </row>
    <row r="751" spans="2:18" x14ac:dyDescent="0.25">
      <c r="B751" s="3" t="s">
        <v>784</v>
      </c>
      <c r="C751" s="3" t="s">
        <v>42</v>
      </c>
      <c r="D751" s="3" t="s">
        <v>43</v>
      </c>
      <c r="E751" s="3" t="s">
        <v>20</v>
      </c>
      <c r="F751" s="3" t="s">
        <v>21</v>
      </c>
      <c r="G751" s="3" t="s">
        <v>32</v>
      </c>
      <c r="H751" s="3">
        <v>12.29</v>
      </c>
      <c r="I751" s="3">
        <v>9</v>
      </c>
      <c r="J751" s="3">
        <v>5.5305</v>
      </c>
      <c r="K751" s="3">
        <v>116.1405</v>
      </c>
      <c r="L751" s="3">
        <v>43550</v>
      </c>
      <c r="M751" s="3">
        <v>0.81111111111111112</v>
      </c>
      <c r="N751" s="4" t="s">
        <v>33</v>
      </c>
      <c r="O751" s="3">
        <v>110.61</v>
      </c>
      <c r="P751" s="5">
        <v>4.7619047620000003</v>
      </c>
      <c r="Q751" s="3">
        <v>5.5305</v>
      </c>
      <c r="R751" s="3">
        <v>8</v>
      </c>
    </row>
    <row r="752" spans="2:18" x14ac:dyDescent="0.25">
      <c r="B752" s="3" t="s">
        <v>785</v>
      </c>
      <c r="C752" s="3" t="s">
        <v>25</v>
      </c>
      <c r="D752" s="3" t="s">
        <v>26</v>
      </c>
      <c r="E752" s="3" t="s">
        <v>20</v>
      </c>
      <c r="F752" s="3" t="s">
        <v>31</v>
      </c>
      <c r="G752" s="3" t="s">
        <v>22</v>
      </c>
      <c r="H752" s="3">
        <v>81.23</v>
      </c>
      <c r="I752" s="3">
        <v>7</v>
      </c>
      <c r="J752" s="3">
        <v>28.430499999999999</v>
      </c>
      <c r="K752" s="3">
        <v>597.04049999999995</v>
      </c>
      <c r="L752" s="3">
        <v>43480</v>
      </c>
      <c r="M752" s="3">
        <v>0.86388888888888893</v>
      </c>
      <c r="N752" s="4" t="s">
        <v>29</v>
      </c>
      <c r="O752" s="3">
        <v>568.61</v>
      </c>
      <c r="P752" s="5">
        <v>4.7619047620000003</v>
      </c>
      <c r="Q752" s="3">
        <v>28.430499999999999</v>
      </c>
      <c r="R752" s="3">
        <v>9</v>
      </c>
    </row>
    <row r="753" spans="2:18" x14ac:dyDescent="0.25">
      <c r="B753" s="3" t="s">
        <v>786</v>
      </c>
      <c r="C753" s="3" t="s">
        <v>42</v>
      </c>
      <c r="D753" s="3" t="s">
        <v>43</v>
      </c>
      <c r="E753" s="3" t="s">
        <v>20</v>
      </c>
      <c r="F753" s="3" t="s">
        <v>21</v>
      </c>
      <c r="G753" s="3" t="s">
        <v>46</v>
      </c>
      <c r="H753" s="3">
        <v>22.32</v>
      </c>
      <c r="I753" s="3">
        <v>4</v>
      </c>
      <c r="J753" s="3">
        <v>4.4640000000000004</v>
      </c>
      <c r="K753" s="3">
        <v>93.744</v>
      </c>
      <c r="L753" s="3">
        <v>43538</v>
      </c>
      <c r="M753" s="3">
        <v>0.46944444444444444</v>
      </c>
      <c r="N753" s="4" t="s">
        <v>23</v>
      </c>
      <c r="O753" s="3">
        <v>89.28</v>
      </c>
      <c r="P753" s="5">
        <v>4.7619047620000003</v>
      </c>
      <c r="Q753" s="3">
        <v>4.4640000000000004</v>
      </c>
      <c r="R753" s="3">
        <v>4.0999999999999996</v>
      </c>
    </row>
    <row r="754" spans="2:18" x14ac:dyDescent="0.25">
      <c r="B754" s="3" t="s">
        <v>787</v>
      </c>
      <c r="C754" s="3" t="s">
        <v>18</v>
      </c>
      <c r="D754" s="3" t="s">
        <v>19</v>
      </c>
      <c r="E754" s="3" t="s">
        <v>27</v>
      </c>
      <c r="F754" s="3" t="s">
        <v>21</v>
      </c>
      <c r="G754" s="3" t="s">
        <v>44</v>
      </c>
      <c r="H754" s="3">
        <v>27.28</v>
      </c>
      <c r="I754" s="3">
        <v>5</v>
      </c>
      <c r="J754" s="3">
        <v>6.82</v>
      </c>
      <c r="K754" s="3">
        <v>143.22</v>
      </c>
      <c r="L754" s="3">
        <v>43499</v>
      </c>
      <c r="M754" s="3">
        <v>0.43819444444444444</v>
      </c>
      <c r="N754" s="4" t="s">
        <v>33</v>
      </c>
      <c r="O754" s="3">
        <v>136.4</v>
      </c>
      <c r="P754" s="5">
        <v>4.7619047620000003</v>
      </c>
      <c r="Q754" s="3">
        <v>6.82</v>
      </c>
      <c r="R754" s="3">
        <v>8.6</v>
      </c>
    </row>
    <row r="755" spans="2:18" x14ac:dyDescent="0.25">
      <c r="B755" s="3" t="s">
        <v>788</v>
      </c>
      <c r="C755" s="3" t="s">
        <v>18</v>
      </c>
      <c r="D755" s="3" t="s">
        <v>19</v>
      </c>
      <c r="E755" s="3" t="s">
        <v>20</v>
      </c>
      <c r="F755" s="3" t="s">
        <v>21</v>
      </c>
      <c r="G755" s="3" t="s">
        <v>28</v>
      </c>
      <c r="H755" s="3">
        <v>17.420000000000002</v>
      </c>
      <c r="I755" s="3">
        <v>10</v>
      </c>
      <c r="J755" s="3">
        <v>8.7100000000000009</v>
      </c>
      <c r="K755" s="3">
        <v>182.91</v>
      </c>
      <c r="L755" s="3">
        <v>43518</v>
      </c>
      <c r="M755" s="3">
        <v>0.52083333333333337</v>
      </c>
      <c r="N755" s="4" t="s">
        <v>23</v>
      </c>
      <c r="O755" s="3">
        <v>174.2</v>
      </c>
      <c r="P755" s="5">
        <v>4.7619047620000003</v>
      </c>
      <c r="Q755" s="3">
        <v>8.7100000000000009</v>
      </c>
      <c r="R755" s="3">
        <v>7</v>
      </c>
    </row>
    <row r="756" spans="2:18" x14ac:dyDescent="0.25">
      <c r="B756" s="3" t="s">
        <v>789</v>
      </c>
      <c r="C756" s="3" t="s">
        <v>42</v>
      </c>
      <c r="D756" s="3" t="s">
        <v>43</v>
      </c>
      <c r="E756" s="3" t="s">
        <v>27</v>
      </c>
      <c r="F756" s="3" t="s">
        <v>31</v>
      </c>
      <c r="G756" s="3" t="s">
        <v>32</v>
      </c>
      <c r="H756" s="3">
        <v>73.28</v>
      </c>
      <c r="I756" s="3">
        <v>5</v>
      </c>
      <c r="J756" s="3">
        <v>18.32</v>
      </c>
      <c r="K756" s="3">
        <v>384.72</v>
      </c>
      <c r="L756" s="3">
        <v>43489</v>
      </c>
      <c r="M756" s="3">
        <v>0.62847222222222221</v>
      </c>
      <c r="N756" s="4" t="s">
        <v>23</v>
      </c>
      <c r="O756" s="3">
        <v>366.4</v>
      </c>
      <c r="P756" s="5">
        <v>4.7619047620000003</v>
      </c>
      <c r="Q756" s="3">
        <v>18.32</v>
      </c>
      <c r="R756" s="3">
        <v>8.4</v>
      </c>
    </row>
    <row r="757" spans="2:18" x14ac:dyDescent="0.25">
      <c r="B757" s="3" t="s">
        <v>790</v>
      </c>
      <c r="C757" s="3" t="s">
        <v>25</v>
      </c>
      <c r="D757" s="3" t="s">
        <v>26</v>
      </c>
      <c r="E757" s="3" t="s">
        <v>20</v>
      </c>
      <c r="F757" s="3" t="s">
        <v>21</v>
      </c>
      <c r="G757" s="3" t="s">
        <v>46</v>
      </c>
      <c r="H757" s="3">
        <v>84.87</v>
      </c>
      <c r="I757" s="3">
        <v>3</v>
      </c>
      <c r="J757" s="3">
        <v>12.730499999999999</v>
      </c>
      <c r="K757" s="3">
        <v>267.34050000000002</v>
      </c>
      <c r="L757" s="3">
        <v>43490</v>
      </c>
      <c r="M757" s="3">
        <v>0.77083333333333337</v>
      </c>
      <c r="N757" s="4" t="s">
        <v>23</v>
      </c>
      <c r="O757" s="3">
        <v>254.61</v>
      </c>
      <c r="P757" s="5">
        <v>4.7619047620000003</v>
      </c>
      <c r="Q757" s="3">
        <v>12.730499999999999</v>
      </c>
      <c r="R757" s="3">
        <v>7.4</v>
      </c>
    </row>
    <row r="758" spans="2:18" x14ac:dyDescent="0.25">
      <c r="B758" s="3" t="s">
        <v>791</v>
      </c>
      <c r="C758" s="3" t="s">
        <v>18</v>
      </c>
      <c r="D758" s="3" t="s">
        <v>19</v>
      </c>
      <c r="E758" s="3" t="s">
        <v>27</v>
      </c>
      <c r="F758" s="3" t="s">
        <v>21</v>
      </c>
      <c r="G758" s="3" t="s">
        <v>46</v>
      </c>
      <c r="H758" s="3">
        <v>97.29</v>
      </c>
      <c r="I758" s="3">
        <v>8</v>
      </c>
      <c r="J758" s="3">
        <v>38.915999999999997</v>
      </c>
      <c r="K758" s="3">
        <v>817.23599999999999</v>
      </c>
      <c r="L758" s="3">
        <v>43533</v>
      </c>
      <c r="M758" s="3">
        <v>0.5541666666666667</v>
      </c>
      <c r="N758" s="4" t="s">
        <v>33</v>
      </c>
      <c r="O758" s="3">
        <v>778.32</v>
      </c>
      <c r="P758" s="5">
        <v>4.7619047620000003</v>
      </c>
      <c r="Q758" s="3">
        <v>38.915999999999997</v>
      </c>
      <c r="R758" s="3">
        <v>6.2</v>
      </c>
    </row>
    <row r="759" spans="2:18" x14ac:dyDescent="0.25">
      <c r="B759" s="3" t="s">
        <v>792</v>
      </c>
      <c r="C759" s="3" t="s">
        <v>42</v>
      </c>
      <c r="D759" s="3" t="s">
        <v>43</v>
      </c>
      <c r="E759" s="3" t="s">
        <v>20</v>
      </c>
      <c r="F759" s="3" t="s">
        <v>21</v>
      </c>
      <c r="G759" s="3" t="s">
        <v>28</v>
      </c>
      <c r="H759" s="3">
        <v>35.74</v>
      </c>
      <c r="I759" s="3">
        <v>8</v>
      </c>
      <c r="J759" s="3">
        <v>14.295999999999999</v>
      </c>
      <c r="K759" s="3">
        <v>300.21600000000001</v>
      </c>
      <c r="L759" s="3">
        <v>43513</v>
      </c>
      <c r="M759" s="3">
        <v>0.64444444444444449</v>
      </c>
      <c r="N759" s="4" t="s">
        <v>23</v>
      </c>
      <c r="O759" s="3">
        <v>285.92</v>
      </c>
      <c r="P759" s="5">
        <v>4.7619047620000003</v>
      </c>
      <c r="Q759" s="3">
        <v>14.295999999999999</v>
      </c>
      <c r="R759" s="3">
        <v>4.9000000000000004</v>
      </c>
    </row>
    <row r="760" spans="2:18" x14ac:dyDescent="0.25">
      <c r="B760" s="3" t="s">
        <v>793</v>
      </c>
      <c r="C760" s="3" t="s">
        <v>18</v>
      </c>
      <c r="D760" s="3" t="s">
        <v>19</v>
      </c>
      <c r="E760" s="3" t="s">
        <v>27</v>
      </c>
      <c r="F760" s="3" t="s">
        <v>21</v>
      </c>
      <c r="G760" s="3" t="s">
        <v>32</v>
      </c>
      <c r="H760" s="3">
        <v>96.52</v>
      </c>
      <c r="I760" s="3">
        <v>6</v>
      </c>
      <c r="J760" s="3">
        <v>28.956</v>
      </c>
      <c r="K760" s="3">
        <v>608.07600000000002</v>
      </c>
      <c r="L760" s="3">
        <v>43476</v>
      </c>
      <c r="M760" s="3">
        <v>0.49444444444444446</v>
      </c>
      <c r="N760" s="4" t="s">
        <v>29</v>
      </c>
      <c r="O760" s="3">
        <v>579.12</v>
      </c>
      <c r="P760" s="5">
        <v>4.7619047620000003</v>
      </c>
      <c r="Q760" s="3">
        <v>28.956</v>
      </c>
      <c r="R760" s="3">
        <v>4.5</v>
      </c>
    </row>
    <row r="761" spans="2:18" x14ac:dyDescent="0.25">
      <c r="B761" s="3" t="s">
        <v>794</v>
      </c>
      <c r="C761" s="3" t="s">
        <v>18</v>
      </c>
      <c r="D761" s="3" t="s">
        <v>19</v>
      </c>
      <c r="E761" s="3" t="s">
        <v>20</v>
      </c>
      <c r="F761" s="3" t="s">
        <v>31</v>
      </c>
      <c r="G761" s="3" t="s">
        <v>44</v>
      </c>
      <c r="H761" s="3">
        <v>18.850000000000001</v>
      </c>
      <c r="I761" s="3">
        <v>10</v>
      </c>
      <c r="J761" s="3">
        <v>9.4250000000000007</v>
      </c>
      <c r="K761" s="3">
        <v>197.92500000000001</v>
      </c>
      <c r="L761" s="3">
        <v>43523</v>
      </c>
      <c r="M761" s="3">
        <v>0.76666666666666672</v>
      </c>
      <c r="N761" s="4" t="s">
        <v>23</v>
      </c>
      <c r="O761" s="3">
        <v>188.5</v>
      </c>
      <c r="P761" s="5">
        <v>4.7619047620000003</v>
      </c>
      <c r="Q761" s="3">
        <v>9.4250000000000007</v>
      </c>
      <c r="R761" s="3">
        <v>5.6</v>
      </c>
    </row>
    <row r="762" spans="2:18" x14ac:dyDescent="0.25">
      <c r="B762" s="3" t="s">
        <v>795</v>
      </c>
      <c r="C762" s="3" t="s">
        <v>18</v>
      </c>
      <c r="D762" s="3" t="s">
        <v>19</v>
      </c>
      <c r="E762" s="3" t="s">
        <v>27</v>
      </c>
      <c r="F762" s="3" t="s">
        <v>21</v>
      </c>
      <c r="G762" s="3" t="s">
        <v>44</v>
      </c>
      <c r="H762" s="3">
        <v>55.39</v>
      </c>
      <c r="I762" s="3">
        <v>4</v>
      </c>
      <c r="J762" s="3">
        <v>11.077999999999999</v>
      </c>
      <c r="K762" s="3">
        <v>232.63800000000001</v>
      </c>
      <c r="L762" s="3">
        <v>43549</v>
      </c>
      <c r="M762" s="3">
        <v>0.6381944444444444</v>
      </c>
      <c r="N762" s="4" t="s">
        <v>23</v>
      </c>
      <c r="O762" s="3">
        <v>221.56</v>
      </c>
      <c r="P762" s="5">
        <v>4.7619047620000003</v>
      </c>
      <c r="Q762" s="3">
        <v>11.077999999999999</v>
      </c>
      <c r="R762" s="3">
        <v>8</v>
      </c>
    </row>
    <row r="763" spans="2:18" x14ac:dyDescent="0.25">
      <c r="B763" s="3" t="s">
        <v>796</v>
      </c>
      <c r="C763" s="3" t="s">
        <v>42</v>
      </c>
      <c r="D763" s="3" t="s">
        <v>43</v>
      </c>
      <c r="E763" s="3" t="s">
        <v>20</v>
      </c>
      <c r="F763" s="3" t="s">
        <v>21</v>
      </c>
      <c r="G763" s="3" t="s">
        <v>44</v>
      </c>
      <c r="H763" s="3">
        <v>77.2</v>
      </c>
      <c r="I763" s="3">
        <v>10</v>
      </c>
      <c r="J763" s="3">
        <v>38.6</v>
      </c>
      <c r="K763" s="3">
        <v>810.6</v>
      </c>
      <c r="L763" s="3">
        <v>43507</v>
      </c>
      <c r="M763" s="3">
        <v>0.44305555555555554</v>
      </c>
      <c r="N763" s="4" t="s">
        <v>33</v>
      </c>
      <c r="O763" s="3">
        <v>772</v>
      </c>
      <c r="P763" s="5">
        <v>4.7619047620000003</v>
      </c>
      <c r="Q763" s="3">
        <v>38.6</v>
      </c>
      <c r="R763" s="3">
        <v>5.6</v>
      </c>
    </row>
    <row r="764" spans="2:18" x14ac:dyDescent="0.25">
      <c r="B764" s="3" t="s">
        <v>797</v>
      </c>
      <c r="C764" s="3" t="s">
        <v>42</v>
      </c>
      <c r="D764" s="3" t="s">
        <v>43</v>
      </c>
      <c r="E764" s="3" t="s">
        <v>27</v>
      </c>
      <c r="F764" s="3" t="s">
        <v>31</v>
      </c>
      <c r="G764" s="3" t="s">
        <v>28</v>
      </c>
      <c r="H764" s="3">
        <v>72.13</v>
      </c>
      <c r="I764" s="3">
        <v>10</v>
      </c>
      <c r="J764" s="3">
        <v>36.064999999999998</v>
      </c>
      <c r="K764" s="3">
        <v>757.36500000000001</v>
      </c>
      <c r="L764" s="3">
        <v>43496</v>
      </c>
      <c r="M764" s="3">
        <v>0.6333333333333333</v>
      </c>
      <c r="N764" s="4" t="s">
        <v>33</v>
      </c>
      <c r="O764" s="3">
        <v>721.3</v>
      </c>
      <c r="P764" s="5">
        <v>4.7619047620000003</v>
      </c>
      <c r="Q764" s="3">
        <v>36.064999999999998</v>
      </c>
      <c r="R764" s="3">
        <v>4.2</v>
      </c>
    </row>
    <row r="765" spans="2:18" x14ac:dyDescent="0.25">
      <c r="B765" s="3" t="s">
        <v>798</v>
      </c>
      <c r="C765" s="3" t="s">
        <v>18</v>
      </c>
      <c r="D765" s="3" t="s">
        <v>19</v>
      </c>
      <c r="E765" s="3" t="s">
        <v>20</v>
      </c>
      <c r="F765" s="3" t="s">
        <v>21</v>
      </c>
      <c r="G765" s="3" t="s">
        <v>46</v>
      </c>
      <c r="H765" s="3">
        <v>63.88</v>
      </c>
      <c r="I765" s="3">
        <v>8</v>
      </c>
      <c r="J765" s="3">
        <v>25.552</v>
      </c>
      <c r="K765" s="3">
        <v>536.59199999999998</v>
      </c>
      <c r="L765" s="3">
        <v>43485</v>
      </c>
      <c r="M765" s="3">
        <v>0.7416666666666667</v>
      </c>
      <c r="N765" s="4" t="s">
        <v>23</v>
      </c>
      <c r="O765" s="3">
        <v>511.04</v>
      </c>
      <c r="P765" s="5">
        <v>4.7619047620000003</v>
      </c>
      <c r="Q765" s="3">
        <v>25.552</v>
      </c>
      <c r="R765" s="3">
        <v>9.9</v>
      </c>
    </row>
    <row r="766" spans="2:18" x14ac:dyDescent="0.25">
      <c r="B766" s="3" t="s">
        <v>799</v>
      </c>
      <c r="C766" s="3" t="s">
        <v>18</v>
      </c>
      <c r="D766" s="3" t="s">
        <v>19</v>
      </c>
      <c r="E766" s="3" t="s">
        <v>20</v>
      </c>
      <c r="F766" s="3" t="s">
        <v>21</v>
      </c>
      <c r="G766" s="3" t="s">
        <v>22</v>
      </c>
      <c r="H766" s="3">
        <v>10.69</v>
      </c>
      <c r="I766" s="3">
        <v>5</v>
      </c>
      <c r="J766" s="3">
        <v>2.6724999999999999</v>
      </c>
      <c r="K766" s="3">
        <v>56.122500000000002</v>
      </c>
      <c r="L766" s="3">
        <v>43550</v>
      </c>
      <c r="M766" s="3">
        <v>0.46319444444444446</v>
      </c>
      <c r="N766" s="4" t="s">
        <v>23</v>
      </c>
      <c r="O766" s="3">
        <v>53.45</v>
      </c>
      <c r="P766" s="5">
        <v>4.7619047620000003</v>
      </c>
      <c r="Q766" s="3">
        <v>2.6724999999999999</v>
      </c>
      <c r="R766" s="3">
        <v>7.6</v>
      </c>
    </row>
    <row r="767" spans="2:18" x14ac:dyDescent="0.25">
      <c r="B767" s="3" t="s">
        <v>800</v>
      </c>
      <c r="C767" s="3" t="s">
        <v>18</v>
      </c>
      <c r="D767" s="3" t="s">
        <v>19</v>
      </c>
      <c r="E767" s="3" t="s">
        <v>20</v>
      </c>
      <c r="F767" s="3" t="s">
        <v>31</v>
      </c>
      <c r="G767" s="3" t="s">
        <v>22</v>
      </c>
      <c r="H767" s="3">
        <v>55.5</v>
      </c>
      <c r="I767" s="3">
        <v>4</v>
      </c>
      <c r="J767" s="3">
        <v>11.1</v>
      </c>
      <c r="K767" s="3">
        <v>233.1</v>
      </c>
      <c r="L767" s="3">
        <v>43485</v>
      </c>
      <c r="M767" s="3">
        <v>0.65833333333333333</v>
      </c>
      <c r="N767" s="4" t="s">
        <v>33</v>
      </c>
      <c r="O767" s="3">
        <v>222</v>
      </c>
      <c r="P767" s="5">
        <v>4.7619047620000003</v>
      </c>
      <c r="Q767" s="3">
        <v>11.1</v>
      </c>
      <c r="R767" s="3">
        <v>6.6</v>
      </c>
    </row>
    <row r="768" spans="2:18" x14ac:dyDescent="0.25">
      <c r="B768" s="3" t="s">
        <v>801</v>
      </c>
      <c r="C768" s="3" t="s">
        <v>42</v>
      </c>
      <c r="D768" s="3" t="s">
        <v>43</v>
      </c>
      <c r="E768" s="3" t="s">
        <v>27</v>
      </c>
      <c r="F768" s="3" t="s">
        <v>21</v>
      </c>
      <c r="G768" s="3" t="s">
        <v>32</v>
      </c>
      <c r="H768" s="3">
        <v>95.46</v>
      </c>
      <c r="I768" s="3">
        <v>8</v>
      </c>
      <c r="J768" s="3">
        <v>38.183999999999997</v>
      </c>
      <c r="K768" s="3">
        <v>801.86400000000003</v>
      </c>
      <c r="L768" s="3">
        <v>43529</v>
      </c>
      <c r="M768" s="3">
        <v>0.81944444444444442</v>
      </c>
      <c r="N768" s="4" t="s">
        <v>23</v>
      </c>
      <c r="O768" s="3">
        <v>763.68</v>
      </c>
      <c r="P768" s="5">
        <v>4.7619047620000003</v>
      </c>
      <c r="Q768" s="3">
        <v>38.183999999999997</v>
      </c>
      <c r="R768" s="3">
        <v>4.7</v>
      </c>
    </row>
    <row r="769" spans="2:18" x14ac:dyDescent="0.25">
      <c r="B769" s="3" t="s">
        <v>802</v>
      </c>
      <c r="C769" s="3" t="s">
        <v>25</v>
      </c>
      <c r="D769" s="3" t="s">
        <v>26</v>
      </c>
      <c r="E769" s="3" t="s">
        <v>27</v>
      </c>
      <c r="F769" s="3" t="s">
        <v>21</v>
      </c>
      <c r="G769" s="3" t="s">
        <v>46</v>
      </c>
      <c r="H769" s="3">
        <v>76.06</v>
      </c>
      <c r="I769" s="3">
        <v>3</v>
      </c>
      <c r="J769" s="3">
        <v>11.409000000000001</v>
      </c>
      <c r="K769" s="3">
        <v>239.589</v>
      </c>
      <c r="L769" s="3">
        <v>43470</v>
      </c>
      <c r="M769" s="3">
        <v>0.85416666666666663</v>
      </c>
      <c r="N769" s="4" t="s">
        <v>33</v>
      </c>
      <c r="O769" s="3">
        <v>228.18</v>
      </c>
      <c r="P769" s="5">
        <v>4.7619047620000003</v>
      </c>
      <c r="Q769" s="3">
        <v>11.409000000000001</v>
      </c>
      <c r="R769" s="3">
        <v>9.8000000000000007</v>
      </c>
    </row>
    <row r="770" spans="2:18" x14ac:dyDescent="0.25">
      <c r="B770" s="3" t="s">
        <v>803</v>
      </c>
      <c r="C770" s="3" t="s">
        <v>42</v>
      </c>
      <c r="D770" s="3" t="s">
        <v>43</v>
      </c>
      <c r="E770" s="3" t="s">
        <v>27</v>
      </c>
      <c r="F770" s="3" t="s">
        <v>31</v>
      </c>
      <c r="G770" s="3" t="s">
        <v>36</v>
      </c>
      <c r="H770" s="3">
        <v>13.69</v>
      </c>
      <c r="I770" s="3">
        <v>6</v>
      </c>
      <c r="J770" s="3">
        <v>4.1070000000000002</v>
      </c>
      <c r="K770" s="3">
        <v>86.247</v>
      </c>
      <c r="L770" s="3">
        <v>43509</v>
      </c>
      <c r="M770" s="3">
        <v>0.58263888888888893</v>
      </c>
      <c r="N770" s="4" t="s">
        <v>29</v>
      </c>
      <c r="O770" s="3">
        <v>82.14</v>
      </c>
      <c r="P770" s="5">
        <v>4.7619047620000003</v>
      </c>
      <c r="Q770" s="3">
        <v>4.1070000000000002</v>
      </c>
      <c r="R770" s="3">
        <v>6.3</v>
      </c>
    </row>
    <row r="771" spans="2:18" x14ac:dyDescent="0.25">
      <c r="B771" s="3" t="s">
        <v>804</v>
      </c>
      <c r="C771" s="3" t="s">
        <v>42</v>
      </c>
      <c r="D771" s="3" t="s">
        <v>43</v>
      </c>
      <c r="E771" s="3" t="s">
        <v>27</v>
      </c>
      <c r="F771" s="3" t="s">
        <v>21</v>
      </c>
      <c r="G771" s="3" t="s">
        <v>28</v>
      </c>
      <c r="H771" s="3">
        <v>95.64</v>
      </c>
      <c r="I771" s="3">
        <v>4</v>
      </c>
      <c r="J771" s="3">
        <v>19.128</v>
      </c>
      <c r="K771" s="3">
        <v>401.68799999999999</v>
      </c>
      <c r="L771" s="3">
        <v>43540</v>
      </c>
      <c r="M771" s="3">
        <v>0.78541666666666665</v>
      </c>
      <c r="N771" s="4" t="s">
        <v>29</v>
      </c>
      <c r="O771" s="3">
        <v>382.56</v>
      </c>
      <c r="P771" s="5">
        <v>4.7619047620000003</v>
      </c>
      <c r="Q771" s="3">
        <v>19.128</v>
      </c>
      <c r="R771" s="3">
        <v>7.9</v>
      </c>
    </row>
    <row r="772" spans="2:18" x14ac:dyDescent="0.25">
      <c r="B772" s="3" t="s">
        <v>805</v>
      </c>
      <c r="C772" s="3" t="s">
        <v>18</v>
      </c>
      <c r="D772" s="3" t="s">
        <v>19</v>
      </c>
      <c r="E772" s="3" t="s">
        <v>27</v>
      </c>
      <c r="F772" s="3" t="s">
        <v>21</v>
      </c>
      <c r="G772" s="3" t="s">
        <v>32</v>
      </c>
      <c r="H772" s="3">
        <v>11.43</v>
      </c>
      <c r="I772" s="3">
        <v>6</v>
      </c>
      <c r="J772" s="3">
        <v>3.4289999999999998</v>
      </c>
      <c r="K772" s="3">
        <v>72.009</v>
      </c>
      <c r="L772" s="3">
        <v>43480</v>
      </c>
      <c r="M772" s="3">
        <v>0.72499999999999998</v>
      </c>
      <c r="N772" s="4" t="s">
        <v>29</v>
      </c>
      <c r="O772" s="3">
        <v>68.58</v>
      </c>
      <c r="P772" s="5">
        <v>4.7619047620000003</v>
      </c>
      <c r="Q772" s="3">
        <v>3.4289999999999998</v>
      </c>
      <c r="R772" s="3">
        <v>7.7</v>
      </c>
    </row>
    <row r="773" spans="2:18" x14ac:dyDescent="0.25">
      <c r="B773" s="3" t="s">
        <v>806</v>
      </c>
      <c r="C773" s="3" t="s">
        <v>42</v>
      </c>
      <c r="D773" s="3" t="s">
        <v>43</v>
      </c>
      <c r="E773" s="3" t="s">
        <v>20</v>
      </c>
      <c r="F773" s="3" t="s">
        <v>21</v>
      </c>
      <c r="G773" s="3" t="s">
        <v>36</v>
      </c>
      <c r="H773" s="3">
        <v>95.54</v>
      </c>
      <c r="I773" s="3">
        <v>4</v>
      </c>
      <c r="J773" s="3">
        <v>19.108000000000001</v>
      </c>
      <c r="K773" s="3">
        <v>401.26799999999997</v>
      </c>
      <c r="L773" s="3">
        <v>43522</v>
      </c>
      <c r="M773" s="3">
        <v>0.49861111111111112</v>
      </c>
      <c r="N773" s="4" t="s">
        <v>23</v>
      </c>
      <c r="O773" s="3">
        <v>382.16</v>
      </c>
      <c r="P773" s="5">
        <v>4.7619047620000003</v>
      </c>
      <c r="Q773" s="3">
        <v>19.108000000000001</v>
      </c>
      <c r="R773" s="3">
        <v>4.5</v>
      </c>
    </row>
    <row r="774" spans="2:18" x14ac:dyDescent="0.25">
      <c r="B774" s="3" t="s">
        <v>807</v>
      </c>
      <c r="C774" s="3" t="s">
        <v>25</v>
      </c>
      <c r="D774" s="3" t="s">
        <v>26</v>
      </c>
      <c r="E774" s="3" t="s">
        <v>20</v>
      </c>
      <c r="F774" s="3" t="s">
        <v>21</v>
      </c>
      <c r="G774" s="3" t="s">
        <v>22</v>
      </c>
      <c r="H774" s="3">
        <v>85.87</v>
      </c>
      <c r="I774" s="3">
        <v>7</v>
      </c>
      <c r="J774" s="3">
        <v>30.054500000000001</v>
      </c>
      <c r="K774" s="3">
        <v>631.14449999999999</v>
      </c>
      <c r="L774" s="3">
        <v>43523</v>
      </c>
      <c r="M774" s="3">
        <v>0.79236111111111107</v>
      </c>
      <c r="N774" s="4" t="s">
        <v>33</v>
      </c>
      <c r="O774" s="3">
        <v>601.09</v>
      </c>
      <c r="P774" s="5">
        <v>4.7619047620000003</v>
      </c>
      <c r="Q774" s="3">
        <v>30.054500000000001</v>
      </c>
      <c r="R774" s="3">
        <v>8</v>
      </c>
    </row>
    <row r="775" spans="2:18" x14ac:dyDescent="0.25">
      <c r="B775" s="3" t="s">
        <v>808</v>
      </c>
      <c r="C775" s="3" t="s">
        <v>25</v>
      </c>
      <c r="D775" s="3" t="s">
        <v>26</v>
      </c>
      <c r="E775" s="3" t="s">
        <v>20</v>
      </c>
      <c r="F775" s="3" t="s">
        <v>21</v>
      </c>
      <c r="G775" s="3" t="s">
        <v>36</v>
      </c>
      <c r="H775" s="3">
        <v>67.989999999999995</v>
      </c>
      <c r="I775" s="3">
        <v>7</v>
      </c>
      <c r="J775" s="3">
        <v>23.796500000000002</v>
      </c>
      <c r="K775" s="3">
        <v>499.72649999999999</v>
      </c>
      <c r="L775" s="3">
        <v>43513</v>
      </c>
      <c r="M775" s="3">
        <v>0.70138888888888884</v>
      </c>
      <c r="N775" s="4" t="s">
        <v>23</v>
      </c>
      <c r="O775" s="3">
        <v>475.93</v>
      </c>
      <c r="P775" s="5">
        <v>4.7619047620000003</v>
      </c>
      <c r="Q775" s="3">
        <v>23.796500000000002</v>
      </c>
      <c r="R775" s="3">
        <v>5.7</v>
      </c>
    </row>
    <row r="776" spans="2:18" x14ac:dyDescent="0.25">
      <c r="B776" s="3" t="s">
        <v>809</v>
      </c>
      <c r="C776" s="3" t="s">
        <v>25</v>
      </c>
      <c r="D776" s="3" t="s">
        <v>26</v>
      </c>
      <c r="E776" s="3" t="s">
        <v>27</v>
      </c>
      <c r="F776" s="3" t="s">
        <v>21</v>
      </c>
      <c r="G776" s="3" t="s">
        <v>44</v>
      </c>
      <c r="H776" s="3">
        <v>52.42</v>
      </c>
      <c r="I776" s="3">
        <v>1</v>
      </c>
      <c r="J776" s="3">
        <v>2.621</v>
      </c>
      <c r="K776" s="3">
        <v>55.040999999999997</v>
      </c>
      <c r="L776" s="3">
        <v>43502</v>
      </c>
      <c r="M776" s="3">
        <v>0.43194444444444446</v>
      </c>
      <c r="N776" s="4" t="s">
        <v>33</v>
      </c>
      <c r="O776" s="3">
        <v>52.42</v>
      </c>
      <c r="P776" s="5">
        <v>4.7619047620000003</v>
      </c>
      <c r="Q776" s="3">
        <v>2.621</v>
      </c>
      <c r="R776" s="3">
        <v>6.3</v>
      </c>
    </row>
    <row r="777" spans="2:18" x14ac:dyDescent="0.25">
      <c r="B777" s="3" t="s">
        <v>810</v>
      </c>
      <c r="C777" s="3" t="s">
        <v>25</v>
      </c>
      <c r="D777" s="3" t="s">
        <v>26</v>
      </c>
      <c r="E777" s="3" t="s">
        <v>20</v>
      </c>
      <c r="F777" s="3" t="s">
        <v>31</v>
      </c>
      <c r="G777" s="3" t="s">
        <v>44</v>
      </c>
      <c r="H777" s="3">
        <v>65.650000000000006</v>
      </c>
      <c r="I777" s="3">
        <v>2</v>
      </c>
      <c r="J777" s="3">
        <v>6.5650000000000004</v>
      </c>
      <c r="K777" s="3">
        <v>137.86500000000001</v>
      </c>
      <c r="L777" s="3">
        <v>43482</v>
      </c>
      <c r="M777" s="3">
        <v>0.69861111111111107</v>
      </c>
      <c r="N777" s="4" t="s">
        <v>29</v>
      </c>
      <c r="O777" s="3">
        <v>131.30000000000001</v>
      </c>
      <c r="P777" s="5">
        <v>4.7619047620000003</v>
      </c>
      <c r="Q777" s="3">
        <v>6.5650000000000004</v>
      </c>
      <c r="R777" s="3">
        <v>6</v>
      </c>
    </row>
    <row r="778" spans="2:18" x14ac:dyDescent="0.25">
      <c r="B778" s="3" t="s">
        <v>811</v>
      </c>
      <c r="C778" s="3" t="s">
        <v>42</v>
      </c>
      <c r="D778" s="3" t="s">
        <v>43</v>
      </c>
      <c r="E778" s="3" t="s">
        <v>27</v>
      </c>
      <c r="F778" s="3" t="s">
        <v>21</v>
      </c>
      <c r="G778" s="3" t="s">
        <v>44</v>
      </c>
      <c r="H778" s="3">
        <v>28.86</v>
      </c>
      <c r="I778" s="3">
        <v>5</v>
      </c>
      <c r="J778" s="3">
        <v>7.2149999999999999</v>
      </c>
      <c r="K778" s="3">
        <v>151.51499999999999</v>
      </c>
      <c r="L778" s="3">
        <v>43487</v>
      </c>
      <c r="M778" s="3">
        <v>0.75555555555555554</v>
      </c>
      <c r="N778" s="4" t="s">
        <v>33</v>
      </c>
      <c r="O778" s="3">
        <v>144.30000000000001</v>
      </c>
      <c r="P778" s="5">
        <v>4.7619047620000003</v>
      </c>
      <c r="Q778" s="3">
        <v>7.2149999999999999</v>
      </c>
      <c r="R778" s="3">
        <v>8</v>
      </c>
    </row>
    <row r="779" spans="2:18" x14ac:dyDescent="0.25">
      <c r="B779" s="3" t="s">
        <v>812</v>
      </c>
      <c r="C779" s="3" t="s">
        <v>25</v>
      </c>
      <c r="D779" s="3" t="s">
        <v>26</v>
      </c>
      <c r="E779" s="3" t="s">
        <v>20</v>
      </c>
      <c r="F779" s="3" t="s">
        <v>31</v>
      </c>
      <c r="G779" s="3" t="s">
        <v>22</v>
      </c>
      <c r="H779" s="3">
        <v>65.31</v>
      </c>
      <c r="I779" s="3">
        <v>7</v>
      </c>
      <c r="J779" s="3">
        <v>22.858499999999999</v>
      </c>
      <c r="K779" s="3">
        <v>480.02850000000001</v>
      </c>
      <c r="L779" s="3">
        <v>43529</v>
      </c>
      <c r="M779" s="3">
        <v>0.75138888888888888</v>
      </c>
      <c r="N779" s="4" t="s">
        <v>33</v>
      </c>
      <c r="O779" s="3">
        <v>457.17</v>
      </c>
      <c r="P779" s="5">
        <v>4.7619047620000003</v>
      </c>
      <c r="Q779" s="3">
        <v>22.858499999999999</v>
      </c>
      <c r="R779" s="3">
        <v>4.2</v>
      </c>
    </row>
    <row r="780" spans="2:18" x14ac:dyDescent="0.25">
      <c r="B780" s="3" t="s">
        <v>813</v>
      </c>
      <c r="C780" s="3" t="s">
        <v>42</v>
      </c>
      <c r="D780" s="3" t="s">
        <v>43</v>
      </c>
      <c r="E780" s="3" t="s">
        <v>27</v>
      </c>
      <c r="F780" s="3" t="s">
        <v>31</v>
      </c>
      <c r="G780" s="3" t="s">
        <v>36</v>
      </c>
      <c r="H780" s="3">
        <v>93.38</v>
      </c>
      <c r="I780" s="3">
        <v>1</v>
      </c>
      <c r="J780" s="3">
        <v>4.6689999999999996</v>
      </c>
      <c r="K780" s="3">
        <v>98.049000000000007</v>
      </c>
      <c r="L780" s="3">
        <v>43468</v>
      </c>
      <c r="M780" s="3">
        <v>0.54652777777777772</v>
      </c>
      <c r="N780" s="4" t="s">
        <v>29</v>
      </c>
      <c r="O780" s="3">
        <v>93.38</v>
      </c>
      <c r="P780" s="5">
        <v>4.7619047620000003</v>
      </c>
      <c r="Q780" s="3">
        <v>4.6689999999999996</v>
      </c>
      <c r="R780" s="3">
        <v>9.6</v>
      </c>
    </row>
    <row r="781" spans="2:18" x14ac:dyDescent="0.25">
      <c r="B781" s="3" t="s">
        <v>814</v>
      </c>
      <c r="C781" s="3" t="s">
        <v>25</v>
      </c>
      <c r="D781" s="3" t="s">
        <v>26</v>
      </c>
      <c r="E781" s="3" t="s">
        <v>20</v>
      </c>
      <c r="F781" s="3" t="s">
        <v>31</v>
      </c>
      <c r="G781" s="3" t="s">
        <v>36</v>
      </c>
      <c r="H781" s="3">
        <v>25.25</v>
      </c>
      <c r="I781" s="3">
        <v>5</v>
      </c>
      <c r="J781" s="3">
        <v>6.3125</v>
      </c>
      <c r="K781" s="3">
        <v>132.5625</v>
      </c>
      <c r="L781" s="3">
        <v>43544</v>
      </c>
      <c r="M781" s="3">
        <v>0.74444444444444446</v>
      </c>
      <c r="N781" s="4" t="s">
        <v>29</v>
      </c>
      <c r="O781" s="3">
        <v>126.25</v>
      </c>
      <c r="P781" s="5">
        <v>4.7619047620000003</v>
      </c>
      <c r="Q781" s="3">
        <v>6.3125</v>
      </c>
      <c r="R781" s="3">
        <v>6.1</v>
      </c>
    </row>
    <row r="782" spans="2:18" x14ac:dyDescent="0.25">
      <c r="B782" s="3" t="s">
        <v>815</v>
      </c>
      <c r="C782" s="3" t="s">
        <v>42</v>
      </c>
      <c r="D782" s="3" t="s">
        <v>43</v>
      </c>
      <c r="E782" s="3" t="s">
        <v>20</v>
      </c>
      <c r="F782" s="3" t="s">
        <v>31</v>
      </c>
      <c r="G782" s="3" t="s">
        <v>28</v>
      </c>
      <c r="H782" s="3">
        <v>87.87</v>
      </c>
      <c r="I782" s="3">
        <v>9</v>
      </c>
      <c r="J782" s="3">
        <v>39.541499999999999</v>
      </c>
      <c r="K782" s="3">
        <v>830.37149999999997</v>
      </c>
      <c r="L782" s="3">
        <v>43496</v>
      </c>
      <c r="M782" s="3">
        <v>0.85555555555555551</v>
      </c>
      <c r="N782" s="4" t="s">
        <v>23</v>
      </c>
      <c r="O782" s="3">
        <v>790.83</v>
      </c>
      <c r="P782" s="5">
        <v>4.7619047620000003</v>
      </c>
      <c r="Q782" s="3">
        <v>39.541499999999999</v>
      </c>
      <c r="R782" s="3">
        <v>5.6</v>
      </c>
    </row>
    <row r="783" spans="2:18" x14ac:dyDescent="0.25">
      <c r="B783" s="3" t="s">
        <v>816</v>
      </c>
      <c r="C783" s="3" t="s">
        <v>25</v>
      </c>
      <c r="D783" s="3" t="s">
        <v>26</v>
      </c>
      <c r="E783" s="3" t="s">
        <v>27</v>
      </c>
      <c r="F783" s="3" t="s">
        <v>31</v>
      </c>
      <c r="G783" s="3" t="s">
        <v>22</v>
      </c>
      <c r="H783" s="3">
        <v>21.8</v>
      </c>
      <c r="I783" s="3">
        <v>8</v>
      </c>
      <c r="J783" s="3">
        <v>8.7200000000000006</v>
      </c>
      <c r="K783" s="3">
        <v>183.12</v>
      </c>
      <c r="L783" s="3">
        <v>43515</v>
      </c>
      <c r="M783" s="3">
        <v>0.80833333333333335</v>
      </c>
      <c r="N783" s="4" t="s">
        <v>29</v>
      </c>
      <c r="O783" s="3">
        <v>174.4</v>
      </c>
      <c r="P783" s="5">
        <v>4.7619047620000003</v>
      </c>
      <c r="Q783" s="3">
        <v>8.7200000000000006</v>
      </c>
      <c r="R783" s="3">
        <v>8.3000000000000007</v>
      </c>
    </row>
    <row r="784" spans="2:18" x14ac:dyDescent="0.25">
      <c r="B784" s="3" t="s">
        <v>817</v>
      </c>
      <c r="C784" s="3" t="s">
        <v>18</v>
      </c>
      <c r="D784" s="3" t="s">
        <v>19</v>
      </c>
      <c r="E784" s="3" t="s">
        <v>27</v>
      </c>
      <c r="F784" s="3" t="s">
        <v>21</v>
      </c>
      <c r="G784" s="3" t="s">
        <v>36</v>
      </c>
      <c r="H784" s="3">
        <v>94.76</v>
      </c>
      <c r="I784" s="3">
        <v>4</v>
      </c>
      <c r="J784" s="3">
        <v>18.952000000000002</v>
      </c>
      <c r="K784" s="3">
        <v>397.99200000000002</v>
      </c>
      <c r="L784" s="3">
        <v>43507</v>
      </c>
      <c r="M784" s="3">
        <v>0.67083333333333328</v>
      </c>
      <c r="N784" s="4" t="s">
        <v>23</v>
      </c>
      <c r="O784" s="3">
        <v>379.04</v>
      </c>
      <c r="P784" s="5">
        <v>4.7619047620000003</v>
      </c>
      <c r="Q784" s="3">
        <v>18.952000000000002</v>
      </c>
      <c r="R784" s="3">
        <v>7.8</v>
      </c>
    </row>
    <row r="785" spans="2:18" x14ac:dyDescent="0.25">
      <c r="B785" s="3" t="s">
        <v>818</v>
      </c>
      <c r="C785" s="3" t="s">
        <v>18</v>
      </c>
      <c r="D785" s="3" t="s">
        <v>19</v>
      </c>
      <c r="E785" s="3" t="s">
        <v>20</v>
      </c>
      <c r="F785" s="3" t="s">
        <v>21</v>
      </c>
      <c r="G785" s="3" t="s">
        <v>46</v>
      </c>
      <c r="H785" s="3">
        <v>30.62</v>
      </c>
      <c r="I785" s="3">
        <v>1</v>
      </c>
      <c r="J785" s="3">
        <v>1.5309999999999999</v>
      </c>
      <c r="K785" s="3">
        <v>32.151000000000003</v>
      </c>
      <c r="L785" s="3">
        <v>43501</v>
      </c>
      <c r="M785" s="3">
        <v>0.59305555555555556</v>
      </c>
      <c r="N785" s="4" t="s">
        <v>33</v>
      </c>
      <c r="O785" s="3">
        <v>30.62</v>
      </c>
      <c r="P785" s="5">
        <v>4.7619047620000003</v>
      </c>
      <c r="Q785" s="3">
        <v>1.5309999999999999</v>
      </c>
      <c r="R785" s="3">
        <v>4.0999999999999996</v>
      </c>
    </row>
    <row r="786" spans="2:18" x14ac:dyDescent="0.25">
      <c r="B786" s="3" t="s">
        <v>819</v>
      </c>
      <c r="C786" s="3" t="s">
        <v>25</v>
      </c>
      <c r="D786" s="3" t="s">
        <v>26</v>
      </c>
      <c r="E786" s="3" t="s">
        <v>27</v>
      </c>
      <c r="F786" s="3" t="s">
        <v>21</v>
      </c>
      <c r="G786" s="3" t="s">
        <v>32</v>
      </c>
      <c r="H786" s="3">
        <v>44.01</v>
      </c>
      <c r="I786" s="3">
        <v>8</v>
      </c>
      <c r="J786" s="3">
        <v>17.603999999999999</v>
      </c>
      <c r="K786" s="3">
        <v>369.68400000000003</v>
      </c>
      <c r="L786" s="3">
        <v>43527</v>
      </c>
      <c r="M786" s="3">
        <v>0.73333333333333328</v>
      </c>
      <c r="N786" s="4" t="s">
        <v>29</v>
      </c>
      <c r="O786" s="3">
        <v>352.08</v>
      </c>
      <c r="P786" s="5">
        <v>4.7619047620000003</v>
      </c>
      <c r="Q786" s="3">
        <v>17.603999999999999</v>
      </c>
      <c r="R786" s="3">
        <v>8.8000000000000007</v>
      </c>
    </row>
    <row r="787" spans="2:18" x14ac:dyDescent="0.25">
      <c r="B787" s="3" t="s">
        <v>820</v>
      </c>
      <c r="C787" s="3" t="s">
        <v>25</v>
      </c>
      <c r="D787" s="3" t="s">
        <v>26</v>
      </c>
      <c r="E787" s="3" t="s">
        <v>20</v>
      </c>
      <c r="F787" s="3" t="s">
        <v>21</v>
      </c>
      <c r="G787" s="3" t="s">
        <v>22</v>
      </c>
      <c r="H787" s="3">
        <v>10.16</v>
      </c>
      <c r="I787" s="3">
        <v>5</v>
      </c>
      <c r="J787" s="3">
        <v>2.54</v>
      </c>
      <c r="K787" s="3">
        <v>53.34</v>
      </c>
      <c r="L787" s="3">
        <v>43520</v>
      </c>
      <c r="M787" s="3">
        <v>0.54722222222222228</v>
      </c>
      <c r="N787" s="4" t="s">
        <v>23</v>
      </c>
      <c r="O787" s="3">
        <v>50.8</v>
      </c>
      <c r="P787" s="5">
        <v>4.7619047620000003</v>
      </c>
      <c r="Q787" s="3">
        <v>2.54</v>
      </c>
      <c r="R787" s="3">
        <v>4.0999999999999996</v>
      </c>
    </row>
    <row r="788" spans="2:18" x14ac:dyDescent="0.25">
      <c r="B788" s="3" t="s">
        <v>821</v>
      </c>
      <c r="C788" s="3" t="s">
        <v>18</v>
      </c>
      <c r="D788" s="3" t="s">
        <v>19</v>
      </c>
      <c r="E788" s="3" t="s">
        <v>27</v>
      </c>
      <c r="F788" s="3" t="s">
        <v>31</v>
      </c>
      <c r="G788" s="3" t="s">
        <v>28</v>
      </c>
      <c r="H788" s="3">
        <v>74.58</v>
      </c>
      <c r="I788" s="3">
        <v>7</v>
      </c>
      <c r="J788" s="3">
        <v>26.103000000000002</v>
      </c>
      <c r="K788" s="3">
        <v>548.16300000000001</v>
      </c>
      <c r="L788" s="3">
        <v>43500</v>
      </c>
      <c r="M788" s="3">
        <v>0.67291666666666672</v>
      </c>
      <c r="N788" s="4" t="s">
        <v>33</v>
      </c>
      <c r="O788" s="3">
        <v>522.05999999999995</v>
      </c>
      <c r="P788" s="5">
        <v>4.7619047620000003</v>
      </c>
      <c r="Q788" s="3">
        <v>26.103000000000002</v>
      </c>
      <c r="R788" s="3">
        <v>9</v>
      </c>
    </row>
    <row r="789" spans="2:18" x14ac:dyDescent="0.25">
      <c r="B789" s="3" t="s">
        <v>822</v>
      </c>
      <c r="C789" s="3" t="s">
        <v>25</v>
      </c>
      <c r="D789" s="3" t="s">
        <v>26</v>
      </c>
      <c r="E789" s="3" t="s">
        <v>27</v>
      </c>
      <c r="F789" s="3" t="s">
        <v>31</v>
      </c>
      <c r="G789" s="3" t="s">
        <v>28</v>
      </c>
      <c r="H789" s="3">
        <v>71.89</v>
      </c>
      <c r="I789" s="3">
        <v>8</v>
      </c>
      <c r="J789" s="3">
        <v>28.756</v>
      </c>
      <c r="K789" s="3">
        <v>603.87599999999998</v>
      </c>
      <c r="L789" s="3">
        <v>43515</v>
      </c>
      <c r="M789" s="3">
        <v>0.48125000000000001</v>
      </c>
      <c r="N789" s="4" t="s">
        <v>23</v>
      </c>
      <c r="O789" s="3">
        <v>575.12</v>
      </c>
      <c r="P789" s="5">
        <v>4.7619047620000003</v>
      </c>
      <c r="Q789" s="3">
        <v>28.756</v>
      </c>
      <c r="R789" s="3">
        <v>5.5</v>
      </c>
    </row>
    <row r="790" spans="2:18" x14ac:dyDescent="0.25">
      <c r="B790" s="3" t="s">
        <v>823</v>
      </c>
      <c r="C790" s="3" t="s">
        <v>25</v>
      </c>
      <c r="D790" s="3" t="s">
        <v>26</v>
      </c>
      <c r="E790" s="3" t="s">
        <v>27</v>
      </c>
      <c r="F790" s="3" t="s">
        <v>21</v>
      </c>
      <c r="G790" s="3" t="s">
        <v>22</v>
      </c>
      <c r="H790" s="3">
        <v>10.99</v>
      </c>
      <c r="I790" s="3">
        <v>5</v>
      </c>
      <c r="J790" s="3">
        <v>2.7475000000000001</v>
      </c>
      <c r="K790" s="3">
        <v>57.697499999999998</v>
      </c>
      <c r="L790" s="3">
        <v>43488</v>
      </c>
      <c r="M790" s="3">
        <v>0.42916666666666664</v>
      </c>
      <c r="N790" s="4" t="s">
        <v>33</v>
      </c>
      <c r="O790" s="3">
        <v>54.95</v>
      </c>
      <c r="P790" s="5">
        <v>4.7619047620000003</v>
      </c>
      <c r="Q790" s="3">
        <v>2.7475000000000001</v>
      </c>
      <c r="R790" s="3">
        <v>9.3000000000000007</v>
      </c>
    </row>
    <row r="791" spans="2:18" x14ac:dyDescent="0.25">
      <c r="B791" s="3" t="s">
        <v>824</v>
      </c>
      <c r="C791" s="3" t="s">
        <v>25</v>
      </c>
      <c r="D791" s="3" t="s">
        <v>26</v>
      </c>
      <c r="E791" s="3" t="s">
        <v>20</v>
      </c>
      <c r="F791" s="3" t="s">
        <v>31</v>
      </c>
      <c r="G791" s="3" t="s">
        <v>22</v>
      </c>
      <c r="H791" s="3">
        <v>60.47</v>
      </c>
      <c r="I791" s="3">
        <v>3</v>
      </c>
      <c r="J791" s="3">
        <v>9.0704999999999991</v>
      </c>
      <c r="K791" s="3">
        <v>190.48050000000001</v>
      </c>
      <c r="L791" s="3">
        <v>43479</v>
      </c>
      <c r="M791" s="3">
        <v>0.4548611111111111</v>
      </c>
      <c r="N791" s="4" t="s">
        <v>33</v>
      </c>
      <c r="O791" s="3">
        <v>181.41</v>
      </c>
      <c r="P791" s="5">
        <v>4.7619047620000003</v>
      </c>
      <c r="Q791" s="3">
        <v>9.0704999999999991</v>
      </c>
      <c r="R791" s="3">
        <v>5.6</v>
      </c>
    </row>
    <row r="792" spans="2:18" x14ac:dyDescent="0.25">
      <c r="B792" s="3" t="s">
        <v>825</v>
      </c>
      <c r="C792" s="3" t="s">
        <v>18</v>
      </c>
      <c r="D792" s="3" t="s">
        <v>19</v>
      </c>
      <c r="E792" s="3" t="s">
        <v>27</v>
      </c>
      <c r="F792" s="3" t="s">
        <v>31</v>
      </c>
      <c r="G792" s="3" t="s">
        <v>36</v>
      </c>
      <c r="H792" s="3">
        <v>58.91</v>
      </c>
      <c r="I792" s="3">
        <v>7</v>
      </c>
      <c r="J792" s="3">
        <v>20.618500000000001</v>
      </c>
      <c r="K792" s="3">
        <v>432.98849999999999</v>
      </c>
      <c r="L792" s="3">
        <v>43482</v>
      </c>
      <c r="M792" s="3">
        <v>0.63541666666666663</v>
      </c>
      <c r="N792" s="4" t="s">
        <v>23</v>
      </c>
      <c r="O792" s="3">
        <v>412.37</v>
      </c>
      <c r="P792" s="5">
        <v>4.7619047620000003</v>
      </c>
      <c r="Q792" s="3">
        <v>20.618500000000001</v>
      </c>
      <c r="R792" s="3">
        <v>9.6999999999999993</v>
      </c>
    </row>
    <row r="793" spans="2:18" x14ac:dyDescent="0.25">
      <c r="B793" s="3" t="s">
        <v>826</v>
      </c>
      <c r="C793" s="3" t="s">
        <v>18</v>
      </c>
      <c r="D793" s="3" t="s">
        <v>19</v>
      </c>
      <c r="E793" s="3" t="s">
        <v>27</v>
      </c>
      <c r="F793" s="3" t="s">
        <v>31</v>
      </c>
      <c r="G793" s="3" t="s">
        <v>46</v>
      </c>
      <c r="H793" s="3">
        <v>46.41</v>
      </c>
      <c r="I793" s="3">
        <v>1</v>
      </c>
      <c r="J793" s="3">
        <v>2.3205</v>
      </c>
      <c r="K793" s="3">
        <v>48.730499999999999</v>
      </c>
      <c r="L793" s="3">
        <v>43527</v>
      </c>
      <c r="M793" s="3">
        <v>0.83750000000000002</v>
      </c>
      <c r="N793" s="4" t="s">
        <v>33</v>
      </c>
      <c r="O793" s="3">
        <v>46.41</v>
      </c>
      <c r="P793" s="5">
        <v>4.7619047620000003</v>
      </c>
      <c r="Q793" s="3">
        <v>2.3205</v>
      </c>
      <c r="R793" s="3">
        <v>4</v>
      </c>
    </row>
    <row r="794" spans="2:18" x14ac:dyDescent="0.25">
      <c r="B794" s="3" t="s">
        <v>827</v>
      </c>
      <c r="C794" s="3" t="s">
        <v>25</v>
      </c>
      <c r="D794" s="3" t="s">
        <v>26</v>
      </c>
      <c r="E794" s="3" t="s">
        <v>20</v>
      </c>
      <c r="F794" s="3" t="s">
        <v>31</v>
      </c>
      <c r="G794" s="3" t="s">
        <v>22</v>
      </c>
      <c r="H794" s="3">
        <v>68.55</v>
      </c>
      <c r="I794" s="3">
        <v>4</v>
      </c>
      <c r="J794" s="3">
        <v>13.71</v>
      </c>
      <c r="K794" s="3">
        <v>287.91000000000003</v>
      </c>
      <c r="L794" s="3">
        <v>43511</v>
      </c>
      <c r="M794" s="3">
        <v>0.84791666666666665</v>
      </c>
      <c r="N794" s="4" t="s">
        <v>33</v>
      </c>
      <c r="O794" s="3">
        <v>274.2</v>
      </c>
      <c r="P794" s="5">
        <v>4.7619047620000003</v>
      </c>
      <c r="Q794" s="3">
        <v>13.71</v>
      </c>
      <c r="R794" s="3">
        <v>9.1999999999999993</v>
      </c>
    </row>
    <row r="795" spans="2:18" x14ac:dyDescent="0.25">
      <c r="B795" s="3" t="s">
        <v>828</v>
      </c>
      <c r="C795" s="3" t="s">
        <v>42</v>
      </c>
      <c r="D795" s="3" t="s">
        <v>43</v>
      </c>
      <c r="E795" s="3" t="s">
        <v>27</v>
      </c>
      <c r="F795" s="3" t="s">
        <v>21</v>
      </c>
      <c r="G795" s="3" t="s">
        <v>32</v>
      </c>
      <c r="H795" s="3">
        <v>97.37</v>
      </c>
      <c r="I795" s="3">
        <v>10</v>
      </c>
      <c r="J795" s="3">
        <v>48.685000000000002</v>
      </c>
      <c r="K795" s="3">
        <v>1022.385</v>
      </c>
      <c r="L795" s="3">
        <v>43480</v>
      </c>
      <c r="M795" s="3">
        <v>0.57499999999999996</v>
      </c>
      <c r="N795" s="4" t="s">
        <v>33</v>
      </c>
      <c r="O795" s="3">
        <v>973.7</v>
      </c>
      <c r="P795" s="5">
        <v>4.7619047620000003</v>
      </c>
      <c r="Q795" s="3">
        <v>48.685000000000002</v>
      </c>
      <c r="R795" s="3">
        <v>4.9000000000000004</v>
      </c>
    </row>
    <row r="796" spans="2:18" x14ac:dyDescent="0.25">
      <c r="B796" s="3" t="s">
        <v>829</v>
      </c>
      <c r="C796" s="3" t="s">
        <v>18</v>
      </c>
      <c r="D796" s="3" t="s">
        <v>19</v>
      </c>
      <c r="E796" s="3" t="s">
        <v>20</v>
      </c>
      <c r="F796" s="3" t="s">
        <v>31</v>
      </c>
      <c r="G796" s="3" t="s">
        <v>28</v>
      </c>
      <c r="H796" s="3">
        <v>92.6</v>
      </c>
      <c r="I796" s="3">
        <v>7</v>
      </c>
      <c r="J796" s="3">
        <v>32.409999999999997</v>
      </c>
      <c r="K796" s="3">
        <v>680.61</v>
      </c>
      <c r="L796" s="3">
        <v>43523</v>
      </c>
      <c r="M796" s="3">
        <v>0.53611111111111109</v>
      </c>
      <c r="N796" s="4" t="s">
        <v>33</v>
      </c>
      <c r="O796" s="3">
        <v>648.20000000000005</v>
      </c>
      <c r="P796" s="5">
        <v>4.7619047620000003</v>
      </c>
      <c r="Q796" s="3">
        <v>32.409999999999997</v>
      </c>
      <c r="R796" s="3">
        <v>9.3000000000000007</v>
      </c>
    </row>
    <row r="797" spans="2:18" x14ac:dyDescent="0.25">
      <c r="B797" s="3" t="s">
        <v>830</v>
      </c>
      <c r="C797" s="3" t="s">
        <v>18</v>
      </c>
      <c r="D797" s="3" t="s">
        <v>19</v>
      </c>
      <c r="E797" s="3" t="s">
        <v>27</v>
      </c>
      <c r="F797" s="3" t="s">
        <v>21</v>
      </c>
      <c r="G797" s="3" t="s">
        <v>28</v>
      </c>
      <c r="H797" s="3">
        <v>46.61</v>
      </c>
      <c r="I797" s="3">
        <v>2</v>
      </c>
      <c r="J797" s="3">
        <v>4.6609999999999996</v>
      </c>
      <c r="K797" s="3">
        <v>97.881</v>
      </c>
      <c r="L797" s="3">
        <v>43522</v>
      </c>
      <c r="M797" s="3">
        <v>0.51944444444444449</v>
      </c>
      <c r="N797" s="4" t="s">
        <v>33</v>
      </c>
      <c r="O797" s="3">
        <v>93.22</v>
      </c>
      <c r="P797" s="5">
        <v>4.7619047620000003</v>
      </c>
      <c r="Q797" s="3">
        <v>4.6609999999999996</v>
      </c>
      <c r="R797" s="3">
        <v>6.6</v>
      </c>
    </row>
    <row r="798" spans="2:18" x14ac:dyDescent="0.25">
      <c r="B798" s="3" t="s">
        <v>831</v>
      </c>
      <c r="C798" s="3" t="s">
        <v>42</v>
      </c>
      <c r="D798" s="3" t="s">
        <v>43</v>
      </c>
      <c r="E798" s="3" t="s">
        <v>27</v>
      </c>
      <c r="F798" s="3" t="s">
        <v>31</v>
      </c>
      <c r="G798" s="3" t="s">
        <v>46</v>
      </c>
      <c r="H798" s="3">
        <v>27.18</v>
      </c>
      <c r="I798" s="3">
        <v>2</v>
      </c>
      <c r="J798" s="3">
        <v>2.718</v>
      </c>
      <c r="K798" s="3">
        <v>57.078000000000003</v>
      </c>
      <c r="L798" s="3">
        <v>43539</v>
      </c>
      <c r="M798" s="3">
        <v>0.68472222222222223</v>
      </c>
      <c r="N798" s="4" t="s">
        <v>23</v>
      </c>
      <c r="O798" s="3">
        <v>54.36</v>
      </c>
      <c r="P798" s="5">
        <v>4.7619047620000003</v>
      </c>
      <c r="Q798" s="3">
        <v>2.718</v>
      </c>
      <c r="R798" s="3">
        <v>4.3</v>
      </c>
    </row>
    <row r="799" spans="2:18" x14ac:dyDescent="0.25">
      <c r="B799" s="3" t="s">
        <v>832</v>
      </c>
      <c r="C799" s="3" t="s">
        <v>25</v>
      </c>
      <c r="D799" s="3" t="s">
        <v>26</v>
      </c>
      <c r="E799" s="3" t="s">
        <v>20</v>
      </c>
      <c r="F799" s="3" t="s">
        <v>21</v>
      </c>
      <c r="G799" s="3" t="s">
        <v>32</v>
      </c>
      <c r="H799" s="3">
        <v>60.87</v>
      </c>
      <c r="I799" s="3">
        <v>1</v>
      </c>
      <c r="J799" s="3">
        <v>3.0434999999999999</v>
      </c>
      <c r="K799" s="3">
        <v>63.913499999999999</v>
      </c>
      <c r="L799" s="3">
        <v>43489</v>
      </c>
      <c r="M799" s="3">
        <v>0.55833333333333335</v>
      </c>
      <c r="N799" s="4" t="s">
        <v>29</v>
      </c>
      <c r="O799" s="3">
        <v>60.87</v>
      </c>
      <c r="P799" s="5">
        <v>4.7619047620000003</v>
      </c>
      <c r="Q799" s="3">
        <v>3.0434999999999999</v>
      </c>
      <c r="R799" s="3">
        <v>5.5</v>
      </c>
    </row>
    <row r="800" spans="2:18" x14ac:dyDescent="0.25">
      <c r="B800" s="3" t="s">
        <v>833</v>
      </c>
      <c r="C800" s="3" t="s">
        <v>18</v>
      </c>
      <c r="D800" s="3" t="s">
        <v>19</v>
      </c>
      <c r="E800" s="3" t="s">
        <v>20</v>
      </c>
      <c r="F800" s="3" t="s">
        <v>21</v>
      </c>
      <c r="G800" s="3" t="s">
        <v>36</v>
      </c>
      <c r="H800" s="3">
        <v>24.49</v>
      </c>
      <c r="I800" s="3">
        <v>10</v>
      </c>
      <c r="J800" s="3">
        <v>12.244999999999999</v>
      </c>
      <c r="K800" s="3">
        <v>257.14499999999998</v>
      </c>
      <c r="L800" s="3">
        <v>43518</v>
      </c>
      <c r="M800" s="3">
        <v>0.63541666666666663</v>
      </c>
      <c r="N800" s="4" t="s">
        <v>29</v>
      </c>
      <c r="O800" s="3">
        <v>244.9</v>
      </c>
      <c r="P800" s="5">
        <v>4.7619047620000003</v>
      </c>
      <c r="Q800" s="3">
        <v>12.244999999999999</v>
      </c>
      <c r="R800" s="3">
        <v>8.1</v>
      </c>
    </row>
    <row r="801" spans="2:18" x14ac:dyDescent="0.25">
      <c r="B801" s="3" t="s">
        <v>834</v>
      </c>
      <c r="C801" s="3" t="s">
        <v>42</v>
      </c>
      <c r="D801" s="3" t="s">
        <v>43</v>
      </c>
      <c r="E801" s="3" t="s">
        <v>27</v>
      </c>
      <c r="F801" s="3" t="s">
        <v>31</v>
      </c>
      <c r="G801" s="3" t="s">
        <v>22</v>
      </c>
      <c r="H801" s="3">
        <v>92.78</v>
      </c>
      <c r="I801" s="3">
        <v>1</v>
      </c>
      <c r="J801" s="3">
        <v>4.6390000000000002</v>
      </c>
      <c r="K801" s="3">
        <v>97.418999999999997</v>
      </c>
      <c r="L801" s="3">
        <v>43539</v>
      </c>
      <c r="M801" s="3">
        <v>0.4513888888888889</v>
      </c>
      <c r="N801" s="4" t="s">
        <v>33</v>
      </c>
      <c r="O801" s="3">
        <v>92.78</v>
      </c>
      <c r="P801" s="5">
        <v>4.7619047620000003</v>
      </c>
      <c r="Q801" s="3">
        <v>4.6390000000000002</v>
      </c>
      <c r="R801" s="3">
        <v>9.8000000000000007</v>
      </c>
    </row>
    <row r="802" spans="2:18" x14ac:dyDescent="0.25">
      <c r="B802" s="3" t="s">
        <v>835</v>
      </c>
      <c r="C802" s="3" t="s">
        <v>25</v>
      </c>
      <c r="D802" s="3" t="s">
        <v>26</v>
      </c>
      <c r="E802" s="3" t="s">
        <v>20</v>
      </c>
      <c r="F802" s="3" t="s">
        <v>31</v>
      </c>
      <c r="G802" s="3" t="s">
        <v>32</v>
      </c>
      <c r="H802" s="3">
        <v>86.69</v>
      </c>
      <c r="I802" s="3">
        <v>5</v>
      </c>
      <c r="J802" s="3">
        <v>21.672499999999999</v>
      </c>
      <c r="K802" s="3">
        <v>455.1225</v>
      </c>
      <c r="L802" s="3">
        <v>43507</v>
      </c>
      <c r="M802" s="3">
        <v>0.77638888888888891</v>
      </c>
      <c r="N802" s="4" t="s">
        <v>23</v>
      </c>
      <c r="O802" s="3">
        <v>433.45</v>
      </c>
      <c r="P802" s="5">
        <v>4.7619047620000003</v>
      </c>
      <c r="Q802" s="3">
        <v>21.672499999999999</v>
      </c>
      <c r="R802" s="3">
        <v>9.4</v>
      </c>
    </row>
    <row r="803" spans="2:18" x14ac:dyDescent="0.25">
      <c r="B803" s="3" t="s">
        <v>836</v>
      </c>
      <c r="C803" s="3" t="s">
        <v>42</v>
      </c>
      <c r="D803" s="3" t="s">
        <v>43</v>
      </c>
      <c r="E803" s="3" t="s">
        <v>27</v>
      </c>
      <c r="F803" s="3" t="s">
        <v>31</v>
      </c>
      <c r="G803" s="3" t="s">
        <v>36</v>
      </c>
      <c r="H803" s="3">
        <v>23.01</v>
      </c>
      <c r="I803" s="3">
        <v>6</v>
      </c>
      <c r="J803" s="3">
        <v>6.9029999999999996</v>
      </c>
      <c r="K803" s="3">
        <v>144.96299999999999</v>
      </c>
      <c r="L803" s="3">
        <v>43477</v>
      </c>
      <c r="M803" s="3">
        <v>0.69791666666666663</v>
      </c>
      <c r="N803" s="4" t="s">
        <v>23</v>
      </c>
      <c r="O803" s="3">
        <v>138.06</v>
      </c>
      <c r="P803" s="5">
        <v>4.7619047620000003</v>
      </c>
      <c r="Q803" s="3">
        <v>6.9029999999999996</v>
      </c>
      <c r="R803" s="3">
        <v>7.9</v>
      </c>
    </row>
    <row r="804" spans="2:18" x14ac:dyDescent="0.25">
      <c r="B804" s="3" t="s">
        <v>837</v>
      </c>
      <c r="C804" s="3" t="s">
        <v>25</v>
      </c>
      <c r="D804" s="3" t="s">
        <v>26</v>
      </c>
      <c r="E804" s="3" t="s">
        <v>20</v>
      </c>
      <c r="F804" s="3" t="s">
        <v>21</v>
      </c>
      <c r="G804" s="3" t="s">
        <v>28</v>
      </c>
      <c r="H804" s="3">
        <v>30.2</v>
      </c>
      <c r="I804" s="3">
        <v>8</v>
      </c>
      <c r="J804" s="3">
        <v>12.08</v>
      </c>
      <c r="K804" s="3">
        <v>253.68</v>
      </c>
      <c r="L804" s="3">
        <v>43527</v>
      </c>
      <c r="M804" s="3">
        <v>0.8125</v>
      </c>
      <c r="N804" s="4" t="s">
        <v>23</v>
      </c>
      <c r="O804" s="3">
        <v>241.6</v>
      </c>
      <c r="P804" s="5">
        <v>4.7619047620000003</v>
      </c>
      <c r="Q804" s="3">
        <v>12.08</v>
      </c>
      <c r="R804" s="3">
        <v>5.0999999999999996</v>
      </c>
    </row>
    <row r="805" spans="2:18" x14ac:dyDescent="0.25">
      <c r="B805" s="3" t="s">
        <v>838</v>
      </c>
      <c r="C805" s="3" t="s">
        <v>25</v>
      </c>
      <c r="D805" s="3" t="s">
        <v>26</v>
      </c>
      <c r="E805" s="3" t="s">
        <v>20</v>
      </c>
      <c r="F805" s="3" t="s">
        <v>31</v>
      </c>
      <c r="G805" s="3" t="s">
        <v>46</v>
      </c>
      <c r="H805" s="3">
        <v>67.39</v>
      </c>
      <c r="I805" s="3">
        <v>7</v>
      </c>
      <c r="J805" s="3">
        <v>23.586500000000001</v>
      </c>
      <c r="K805" s="3">
        <v>495.31650000000002</v>
      </c>
      <c r="L805" s="3">
        <v>43547</v>
      </c>
      <c r="M805" s="3">
        <v>0.55763888888888891</v>
      </c>
      <c r="N805" s="4" t="s">
        <v>23</v>
      </c>
      <c r="O805" s="3">
        <v>471.73</v>
      </c>
      <c r="P805" s="5">
        <v>4.7619047620000003</v>
      </c>
      <c r="Q805" s="3">
        <v>23.586500000000001</v>
      </c>
      <c r="R805" s="3">
        <v>6.9</v>
      </c>
    </row>
    <row r="806" spans="2:18" x14ac:dyDescent="0.25">
      <c r="B806" s="3" t="s">
        <v>839</v>
      </c>
      <c r="C806" s="3" t="s">
        <v>18</v>
      </c>
      <c r="D806" s="3" t="s">
        <v>19</v>
      </c>
      <c r="E806" s="3" t="s">
        <v>20</v>
      </c>
      <c r="F806" s="3" t="s">
        <v>21</v>
      </c>
      <c r="G806" s="3" t="s">
        <v>46</v>
      </c>
      <c r="H806" s="3">
        <v>48.96</v>
      </c>
      <c r="I806" s="3">
        <v>9</v>
      </c>
      <c r="J806" s="3">
        <v>22.032</v>
      </c>
      <c r="K806" s="3">
        <v>462.67200000000003</v>
      </c>
      <c r="L806" s="3">
        <v>43528</v>
      </c>
      <c r="M806" s="3">
        <v>0.47708333333333336</v>
      </c>
      <c r="N806" s="4" t="s">
        <v>29</v>
      </c>
      <c r="O806" s="3">
        <v>440.64</v>
      </c>
      <c r="P806" s="5">
        <v>4.7619047620000003</v>
      </c>
      <c r="Q806" s="3">
        <v>22.032</v>
      </c>
      <c r="R806" s="3">
        <v>8</v>
      </c>
    </row>
    <row r="807" spans="2:18" x14ac:dyDescent="0.25">
      <c r="B807" s="3" t="s">
        <v>840</v>
      </c>
      <c r="C807" s="3" t="s">
        <v>42</v>
      </c>
      <c r="D807" s="3" t="s">
        <v>43</v>
      </c>
      <c r="E807" s="3" t="s">
        <v>20</v>
      </c>
      <c r="F807" s="3" t="s">
        <v>21</v>
      </c>
      <c r="G807" s="3" t="s">
        <v>28</v>
      </c>
      <c r="H807" s="3">
        <v>75.59</v>
      </c>
      <c r="I807" s="3">
        <v>9</v>
      </c>
      <c r="J807" s="3">
        <v>34.015500000000003</v>
      </c>
      <c r="K807" s="3">
        <v>714.32550000000003</v>
      </c>
      <c r="L807" s="3">
        <v>43519</v>
      </c>
      <c r="M807" s="3">
        <v>0.46666666666666667</v>
      </c>
      <c r="N807" s="4" t="s">
        <v>29</v>
      </c>
      <c r="O807" s="3">
        <v>680.31</v>
      </c>
      <c r="P807" s="5">
        <v>4.7619047620000003</v>
      </c>
      <c r="Q807" s="3">
        <v>34.015500000000003</v>
      </c>
      <c r="R807" s="3">
        <v>8</v>
      </c>
    </row>
    <row r="808" spans="2:18" x14ac:dyDescent="0.25">
      <c r="B808" s="3" t="s">
        <v>841</v>
      </c>
      <c r="C808" s="3" t="s">
        <v>18</v>
      </c>
      <c r="D808" s="3" t="s">
        <v>19</v>
      </c>
      <c r="E808" s="3" t="s">
        <v>27</v>
      </c>
      <c r="F808" s="3" t="s">
        <v>21</v>
      </c>
      <c r="G808" s="3" t="s">
        <v>32</v>
      </c>
      <c r="H808" s="3">
        <v>77.47</v>
      </c>
      <c r="I808" s="3">
        <v>4</v>
      </c>
      <c r="J808" s="3">
        <v>15.494</v>
      </c>
      <c r="K808" s="3">
        <v>325.37400000000002</v>
      </c>
      <c r="L808" s="3">
        <v>43541</v>
      </c>
      <c r="M808" s="3">
        <v>0.69166666666666665</v>
      </c>
      <c r="N808" s="4" t="s">
        <v>29</v>
      </c>
      <c r="O808" s="3">
        <v>309.88</v>
      </c>
      <c r="P808" s="5">
        <v>4.7619047620000003</v>
      </c>
      <c r="Q808" s="3">
        <v>15.494</v>
      </c>
      <c r="R808" s="3">
        <v>4.2</v>
      </c>
    </row>
    <row r="809" spans="2:18" x14ac:dyDescent="0.25">
      <c r="B809" s="3" t="s">
        <v>842</v>
      </c>
      <c r="C809" s="3" t="s">
        <v>18</v>
      </c>
      <c r="D809" s="3" t="s">
        <v>19</v>
      </c>
      <c r="E809" s="3" t="s">
        <v>27</v>
      </c>
      <c r="F809" s="3" t="s">
        <v>21</v>
      </c>
      <c r="G809" s="3" t="s">
        <v>36</v>
      </c>
      <c r="H809" s="3">
        <v>93.18</v>
      </c>
      <c r="I809" s="3">
        <v>2</v>
      </c>
      <c r="J809" s="3">
        <v>9.3179999999999996</v>
      </c>
      <c r="K809" s="3">
        <v>195.678</v>
      </c>
      <c r="L809" s="3">
        <v>43481</v>
      </c>
      <c r="M809" s="3">
        <v>0.77847222222222223</v>
      </c>
      <c r="N809" s="4" t="s">
        <v>33</v>
      </c>
      <c r="O809" s="3">
        <v>186.36</v>
      </c>
      <c r="P809" s="5">
        <v>4.7619047620000003</v>
      </c>
      <c r="Q809" s="3">
        <v>9.3179999999999996</v>
      </c>
      <c r="R809" s="3">
        <v>8.5</v>
      </c>
    </row>
    <row r="810" spans="2:18" x14ac:dyDescent="0.25">
      <c r="B810" s="3" t="s">
        <v>843</v>
      </c>
      <c r="C810" s="3" t="s">
        <v>18</v>
      </c>
      <c r="D810" s="3" t="s">
        <v>19</v>
      </c>
      <c r="E810" s="3" t="s">
        <v>27</v>
      </c>
      <c r="F810" s="3" t="s">
        <v>21</v>
      </c>
      <c r="G810" s="3" t="s">
        <v>28</v>
      </c>
      <c r="H810" s="3">
        <v>50.23</v>
      </c>
      <c r="I810" s="3">
        <v>4</v>
      </c>
      <c r="J810" s="3">
        <v>10.045999999999999</v>
      </c>
      <c r="K810" s="3">
        <v>210.96600000000001</v>
      </c>
      <c r="L810" s="3">
        <v>43473</v>
      </c>
      <c r="M810" s="3">
        <v>0.71666666666666667</v>
      </c>
      <c r="N810" s="4" t="s">
        <v>29</v>
      </c>
      <c r="O810" s="3">
        <v>200.92</v>
      </c>
      <c r="P810" s="5">
        <v>4.7619047620000003</v>
      </c>
      <c r="Q810" s="3">
        <v>10.045999999999999</v>
      </c>
      <c r="R810" s="3">
        <v>9</v>
      </c>
    </row>
    <row r="811" spans="2:18" x14ac:dyDescent="0.25">
      <c r="B811" s="3" t="s">
        <v>844</v>
      </c>
      <c r="C811" s="3" t="s">
        <v>42</v>
      </c>
      <c r="D811" s="3" t="s">
        <v>43</v>
      </c>
      <c r="E811" s="3" t="s">
        <v>27</v>
      </c>
      <c r="F811" s="3" t="s">
        <v>21</v>
      </c>
      <c r="G811" s="3" t="s">
        <v>22</v>
      </c>
      <c r="H811" s="3">
        <v>17.75</v>
      </c>
      <c r="I811" s="3">
        <v>1</v>
      </c>
      <c r="J811" s="3">
        <v>0.88749999999999996</v>
      </c>
      <c r="K811" s="3">
        <v>18.637499999999999</v>
      </c>
      <c r="L811" s="3">
        <v>43479</v>
      </c>
      <c r="M811" s="3">
        <v>0.44305555555555554</v>
      </c>
      <c r="N811" s="4" t="s">
        <v>29</v>
      </c>
      <c r="O811" s="3">
        <v>17.75</v>
      </c>
      <c r="P811" s="5">
        <v>4.7619047620000003</v>
      </c>
      <c r="Q811" s="3">
        <v>0.88749999999999996</v>
      </c>
      <c r="R811" s="3">
        <v>8.6</v>
      </c>
    </row>
    <row r="812" spans="2:18" x14ac:dyDescent="0.25">
      <c r="B812" s="3" t="s">
        <v>845</v>
      </c>
      <c r="C812" s="3" t="s">
        <v>25</v>
      </c>
      <c r="D812" s="3" t="s">
        <v>26</v>
      </c>
      <c r="E812" s="3" t="s">
        <v>27</v>
      </c>
      <c r="F812" s="3" t="s">
        <v>21</v>
      </c>
      <c r="G812" s="3" t="s">
        <v>46</v>
      </c>
      <c r="H812" s="3">
        <v>62.18</v>
      </c>
      <c r="I812" s="3">
        <v>10</v>
      </c>
      <c r="J812" s="3">
        <v>31.09</v>
      </c>
      <c r="K812" s="3">
        <v>652.89</v>
      </c>
      <c r="L812" s="3">
        <v>43496</v>
      </c>
      <c r="M812" s="3">
        <v>0.43958333333333333</v>
      </c>
      <c r="N812" s="4" t="s">
        <v>23</v>
      </c>
      <c r="O812" s="3">
        <v>621.79999999999995</v>
      </c>
      <c r="P812" s="5">
        <v>4.7619047620000003</v>
      </c>
      <c r="Q812" s="3">
        <v>31.09</v>
      </c>
      <c r="R812" s="3">
        <v>6</v>
      </c>
    </row>
    <row r="813" spans="2:18" x14ac:dyDescent="0.25">
      <c r="B813" s="3" t="s">
        <v>846</v>
      </c>
      <c r="C813" s="3" t="s">
        <v>42</v>
      </c>
      <c r="D813" s="3" t="s">
        <v>43</v>
      </c>
      <c r="E813" s="3" t="s">
        <v>27</v>
      </c>
      <c r="F813" s="3" t="s">
        <v>31</v>
      </c>
      <c r="G813" s="3" t="s">
        <v>22</v>
      </c>
      <c r="H813" s="3">
        <v>10.75</v>
      </c>
      <c r="I813" s="3">
        <v>8</v>
      </c>
      <c r="J813" s="3">
        <v>4.3</v>
      </c>
      <c r="K813" s="3">
        <v>90.3</v>
      </c>
      <c r="L813" s="3">
        <v>43539</v>
      </c>
      <c r="M813" s="3">
        <v>0.60972222222222228</v>
      </c>
      <c r="N813" s="4" t="s">
        <v>23</v>
      </c>
      <c r="O813" s="3">
        <v>86</v>
      </c>
      <c r="P813" s="5">
        <v>4.7619047620000003</v>
      </c>
      <c r="Q813" s="3">
        <v>4.3</v>
      </c>
      <c r="R813" s="3">
        <v>6.2</v>
      </c>
    </row>
    <row r="814" spans="2:18" x14ac:dyDescent="0.25">
      <c r="B814" s="3" t="s">
        <v>847</v>
      </c>
      <c r="C814" s="3" t="s">
        <v>18</v>
      </c>
      <c r="D814" s="3" t="s">
        <v>19</v>
      </c>
      <c r="E814" s="3" t="s">
        <v>27</v>
      </c>
      <c r="F814" s="3" t="s">
        <v>21</v>
      </c>
      <c r="G814" s="3" t="s">
        <v>28</v>
      </c>
      <c r="H814" s="3">
        <v>40.26</v>
      </c>
      <c r="I814" s="3">
        <v>10</v>
      </c>
      <c r="J814" s="3">
        <v>20.13</v>
      </c>
      <c r="K814" s="3">
        <v>422.73</v>
      </c>
      <c r="L814" s="3">
        <v>43520</v>
      </c>
      <c r="M814" s="3">
        <v>0.75416666666666665</v>
      </c>
      <c r="N814" s="4" t="s">
        <v>33</v>
      </c>
      <c r="O814" s="3">
        <v>402.6</v>
      </c>
      <c r="P814" s="5">
        <v>4.7619047620000003</v>
      </c>
      <c r="Q814" s="3">
        <v>20.13</v>
      </c>
      <c r="R814" s="3">
        <v>5</v>
      </c>
    </row>
    <row r="815" spans="2:18" x14ac:dyDescent="0.25">
      <c r="B815" s="3" t="s">
        <v>848</v>
      </c>
      <c r="C815" s="3" t="s">
        <v>25</v>
      </c>
      <c r="D815" s="3" t="s">
        <v>26</v>
      </c>
      <c r="E815" s="3" t="s">
        <v>20</v>
      </c>
      <c r="F815" s="3" t="s">
        <v>21</v>
      </c>
      <c r="G815" s="3" t="s">
        <v>36</v>
      </c>
      <c r="H815" s="3">
        <v>64.97</v>
      </c>
      <c r="I815" s="3">
        <v>5</v>
      </c>
      <c r="J815" s="3">
        <v>16.2425</v>
      </c>
      <c r="K815" s="3">
        <v>341.09249999999997</v>
      </c>
      <c r="L815" s="3">
        <v>43504</v>
      </c>
      <c r="M815" s="3">
        <v>0.53611111111111109</v>
      </c>
      <c r="N815" s="4" t="s">
        <v>33</v>
      </c>
      <c r="O815" s="3">
        <v>324.85000000000002</v>
      </c>
      <c r="P815" s="5">
        <v>4.7619047620000003</v>
      </c>
      <c r="Q815" s="3">
        <v>16.2425</v>
      </c>
      <c r="R815" s="3">
        <v>6.5</v>
      </c>
    </row>
    <row r="816" spans="2:18" x14ac:dyDescent="0.25">
      <c r="B816" s="3" t="s">
        <v>849</v>
      </c>
      <c r="C816" s="3" t="s">
        <v>18</v>
      </c>
      <c r="D816" s="3" t="s">
        <v>19</v>
      </c>
      <c r="E816" s="3" t="s">
        <v>27</v>
      </c>
      <c r="F816" s="3" t="s">
        <v>31</v>
      </c>
      <c r="G816" s="3" t="s">
        <v>28</v>
      </c>
      <c r="H816" s="3">
        <v>95.15</v>
      </c>
      <c r="I816" s="3">
        <v>1</v>
      </c>
      <c r="J816" s="3">
        <v>4.7575000000000003</v>
      </c>
      <c r="K816" s="3">
        <v>99.907499999999999</v>
      </c>
      <c r="L816" s="3">
        <v>43546</v>
      </c>
      <c r="M816" s="3">
        <v>0.58333333333333337</v>
      </c>
      <c r="N816" s="4" t="s">
        <v>29</v>
      </c>
      <c r="O816" s="3">
        <v>95.15</v>
      </c>
      <c r="P816" s="5">
        <v>4.7619047620000003</v>
      </c>
      <c r="Q816" s="3">
        <v>4.7575000000000003</v>
      </c>
      <c r="R816" s="3">
        <v>6</v>
      </c>
    </row>
    <row r="817" spans="2:18" x14ac:dyDescent="0.25">
      <c r="B817" s="3" t="s">
        <v>850</v>
      </c>
      <c r="C817" s="3" t="s">
        <v>18</v>
      </c>
      <c r="D817" s="3" t="s">
        <v>19</v>
      </c>
      <c r="E817" s="3" t="s">
        <v>20</v>
      </c>
      <c r="F817" s="3" t="s">
        <v>21</v>
      </c>
      <c r="G817" s="3" t="s">
        <v>28</v>
      </c>
      <c r="H817" s="3">
        <v>48.62</v>
      </c>
      <c r="I817" s="3">
        <v>8</v>
      </c>
      <c r="J817" s="3">
        <v>19.448</v>
      </c>
      <c r="K817" s="3">
        <v>408.40800000000002</v>
      </c>
      <c r="L817" s="3">
        <v>43489</v>
      </c>
      <c r="M817" s="3">
        <v>0.45624999999999999</v>
      </c>
      <c r="N817" s="4" t="s">
        <v>29</v>
      </c>
      <c r="O817" s="3">
        <v>388.96</v>
      </c>
      <c r="P817" s="5">
        <v>4.7619047620000003</v>
      </c>
      <c r="Q817" s="3">
        <v>19.448</v>
      </c>
      <c r="R817" s="3">
        <v>5</v>
      </c>
    </row>
    <row r="818" spans="2:18" x14ac:dyDescent="0.25">
      <c r="B818" s="3" t="s">
        <v>851</v>
      </c>
      <c r="C818" s="3" t="s">
        <v>42</v>
      </c>
      <c r="D818" s="3" t="s">
        <v>43</v>
      </c>
      <c r="E818" s="3" t="s">
        <v>27</v>
      </c>
      <c r="F818" s="3" t="s">
        <v>21</v>
      </c>
      <c r="G818" s="3" t="s">
        <v>44</v>
      </c>
      <c r="H818" s="3">
        <v>53.21</v>
      </c>
      <c r="I818" s="3">
        <v>8</v>
      </c>
      <c r="J818" s="3">
        <v>21.283999999999999</v>
      </c>
      <c r="K818" s="3">
        <v>446.964</v>
      </c>
      <c r="L818" s="3">
        <v>43538</v>
      </c>
      <c r="M818" s="3">
        <v>0.69791666666666663</v>
      </c>
      <c r="N818" s="4" t="s">
        <v>23</v>
      </c>
      <c r="O818" s="3">
        <v>425.68</v>
      </c>
      <c r="P818" s="5">
        <v>4.7619047620000003</v>
      </c>
      <c r="Q818" s="3">
        <v>21.283999999999999</v>
      </c>
      <c r="R818" s="3">
        <v>5</v>
      </c>
    </row>
    <row r="819" spans="2:18" x14ac:dyDescent="0.25">
      <c r="B819" s="3" t="s">
        <v>852</v>
      </c>
      <c r="C819" s="3" t="s">
        <v>25</v>
      </c>
      <c r="D819" s="3" t="s">
        <v>26</v>
      </c>
      <c r="E819" s="3" t="s">
        <v>27</v>
      </c>
      <c r="F819" s="3" t="s">
        <v>21</v>
      </c>
      <c r="G819" s="3" t="s">
        <v>46</v>
      </c>
      <c r="H819" s="3">
        <v>45.44</v>
      </c>
      <c r="I819" s="3">
        <v>7</v>
      </c>
      <c r="J819" s="3">
        <v>15.904</v>
      </c>
      <c r="K819" s="3">
        <v>333.98399999999998</v>
      </c>
      <c r="L819" s="3">
        <v>43488</v>
      </c>
      <c r="M819" s="3">
        <v>0.46875</v>
      </c>
      <c r="N819" s="4" t="s">
        <v>29</v>
      </c>
      <c r="O819" s="3">
        <v>318.08</v>
      </c>
      <c r="P819" s="5">
        <v>4.7619047620000003</v>
      </c>
      <c r="Q819" s="3">
        <v>15.904</v>
      </c>
      <c r="R819" s="3">
        <v>9.1999999999999993</v>
      </c>
    </row>
    <row r="820" spans="2:18" x14ac:dyDescent="0.25">
      <c r="B820" s="3" t="s">
        <v>853</v>
      </c>
      <c r="C820" s="3" t="s">
        <v>18</v>
      </c>
      <c r="D820" s="3" t="s">
        <v>19</v>
      </c>
      <c r="E820" s="3" t="s">
        <v>27</v>
      </c>
      <c r="F820" s="3" t="s">
        <v>31</v>
      </c>
      <c r="G820" s="3" t="s">
        <v>44</v>
      </c>
      <c r="H820" s="3">
        <v>33.880000000000003</v>
      </c>
      <c r="I820" s="3">
        <v>8</v>
      </c>
      <c r="J820" s="3">
        <v>13.552</v>
      </c>
      <c r="K820" s="3">
        <v>284.59199999999998</v>
      </c>
      <c r="L820" s="3">
        <v>43484</v>
      </c>
      <c r="M820" s="3">
        <v>0.85347222222222219</v>
      </c>
      <c r="N820" s="4" t="s">
        <v>23</v>
      </c>
      <c r="O820" s="3">
        <v>271.04000000000002</v>
      </c>
      <c r="P820" s="5">
        <v>4.7619047620000003</v>
      </c>
      <c r="Q820" s="3">
        <v>13.552</v>
      </c>
      <c r="R820" s="3">
        <v>9.6</v>
      </c>
    </row>
    <row r="821" spans="2:18" x14ac:dyDescent="0.25">
      <c r="B821" s="3" t="s">
        <v>854</v>
      </c>
      <c r="C821" s="3" t="s">
        <v>42</v>
      </c>
      <c r="D821" s="3" t="s">
        <v>43</v>
      </c>
      <c r="E821" s="3" t="s">
        <v>20</v>
      </c>
      <c r="F821" s="3" t="s">
        <v>31</v>
      </c>
      <c r="G821" s="3" t="s">
        <v>22</v>
      </c>
      <c r="H821" s="3">
        <v>96.16</v>
      </c>
      <c r="I821" s="3">
        <v>4</v>
      </c>
      <c r="J821" s="3">
        <v>19.231999999999999</v>
      </c>
      <c r="K821" s="3">
        <v>403.87200000000001</v>
      </c>
      <c r="L821" s="3">
        <v>43492</v>
      </c>
      <c r="M821" s="3">
        <v>0.8354166666666667</v>
      </c>
      <c r="N821" s="4" t="s">
        <v>33</v>
      </c>
      <c r="O821" s="3">
        <v>384.64</v>
      </c>
      <c r="P821" s="5">
        <v>4.7619047620000003</v>
      </c>
      <c r="Q821" s="3">
        <v>19.231999999999999</v>
      </c>
      <c r="R821" s="3">
        <v>8.4</v>
      </c>
    </row>
    <row r="822" spans="2:18" x14ac:dyDescent="0.25">
      <c r="B822" s="3" t="s">
        <v>855</v>
      </c>
      <c r="C822" s="3" t="s">
        <v>42</v>
      </c>
      <c r="D822" s="3" t="s">
        <v>43</v>
      </c>
      <c r="E822" s="3" t="s">
        <v>20</v>
      </c>
      <c r="F822" s="3" t="s">
        <v>31</v>
      </c>
      <c r="G822" s="3" t="s">
        <v>44</v>
      </c>
      <c r="H822" s="3">
        <v>47.16</v>
      </c>
      <c r="I822" s="3">
        <v>5</v>
      </c>
      <c r="J822" s="3">
        <v>11.79</v>
      </c>
      <c r="K822" s="3">
        <v>247.59</v>
      </c>
      <c r="L822" s="3">
        <v>43499</v>
      </c>
      <c r="M822" s="3">
        <v>0.60763888888888884</v>
      </c>
      <c r="N822" s="4" t="s">
        <v>33</v>
      </c>
      <c r="O822" s="3">
        <v>235.8</v>
      </c>
      <c r="P822" s="5">
        <v>4.7619047620000003</v>
      </c>
      <c r="Q822" s="3">
        <v>11.79</v>
      </c>
      <c r="R822" s="3">
        <v>6</v>
      </c>
    </row>
    <row r="823" spans="2:18" x14ac:dyDescent="0.25">
      <c r="B823" s="3" t="s">
        <v>856</v>
      </c>
      <c r="C823" s="3" t="s">
        <v>42</v>
      </c>
      <c r="D823" s="3" t="s">
        <v>43</v>
      </c>
      <c r="E823" s="3" t="s">
        <v>27</v>
      </c>
      <c r="F823" s="3" t="s">
        <v>31</v>
      </c>
      <c r="G823" s="3" t="s">
        <v>28</v>
      </c>
      <c r="H823" s="3">
        <v>52.89</v>
      </c>
      <c r="I823" s="3">
        <v>4</v>
      </c>
      <c r="J823" s="3">
        <v>10.577999999999999</v>
      </c>
      <c r="K823" s="3">
        <v>222.13800000000001</v>
      </c>
      <c r="L823" s="3">
        <v>43549</v>
      </c>
      <c r="M823" s="3">
        <v>0.68888888888888888</v>
      </c>
      <c r="N823" s="4" t="s">
        <v>23</v>
      </c>
      <c r="O823" s="3">
        <v>211.56</v>
      </c>
      <c r="P823" s="5">
        <v>4.7619047620000003</v>
      </c>
      <c r="Q823" s="3">
        <v>10.577999999999999</v>
      </c>
      <c r="R823" s="3">
        <v>6.7</v>
      </c>
    </row>
    <row r="824" spans="2:18" x14ac:dyDescent="0.25">
      <c r="B824" s="3" t="s">
        <v>857</v>
      </c>
      <c r="C824" s="3" t="s">
        <v>18</v>
      </c>
      <c r="D824" s="3" t="s">
        <v>19</v>
      </c>
      <c r="E824" s="3" t="s">
        <v>20</v>
      </c>
      <c r="F824" s="3" t="s">
        <v>21</v>
      </c>
      <c r="G824" s="3" t="s">
        <v>32</v>
      </c>
      <c r="H824" s="3">
        <v>47.68</v>
      </c>
      <c r="I824" s="3">
        <v>2</v>
      </c>
      <c r="J824" s="3">
        <v>4.7679999999999998</v>
      </c>
      <c r="K824" s="3">
        <v>100.128</v>
      </c>
      <c r="L824" s="3">
        <v>43520</v>
      </c>
      <c r="M824" s="3">
        <v>0.4236111111111111</v>
      </c>
      <c r="N824" s="4" t="s">
        <v>33</v>
      </c>
      <c r="O824" s="3">
        <v>95.36</v>
      </c>
      <c r="P824" s="5">
        <v>4.7619047620000003</v>
      </c>
      <c r="Q824" s="3">
        <v>4.7679999999999998</v>
      </c>
      <c r="R824" s="3">
        <v>4.0999999999999996</v>
      </c>
    </row>
    <row r="825" spans="2:18" x14ac:dyDescent="0.25">
      <c r="B825" s="3" t="s">
        <v>858</v>
      </c>
      <c r="C825" s="3" t="s">
        <v>25</v>
      </c>
      <c r="D825" s="3" t="s">
        <v>26</v>
      </c>
      <c r="E825" s="3" t="s">
        <v>20</v>
      </c>
      <c r="F825" s="3" t="s">
        <v>31</v>
      </c>
      <c r="G825" s="3" t="s">
        <v>36</v>
      </c>
      <c r="H825" s="3">
        <v>10.17</v>
      </c>
      <c r="I825" s="3">
        <v>1</v>
      </c>
      <c r="J825" s="3">
        <v>0.50849999999999995</v>
      </c>
      <c r="K825" s="3">
        <v>10.6785</v>
      </c>
      <c r="L825" s="3">
        <v>43503</v>
      </c>
      <c r="M825" s="3">
        <v>0.59375</v>
      </c>
      <c r="N825" s="4" t="s">
        <v>29</v>
      </c>
      <c r="O825" s="3">
        <v>10.17</v>
      </c>
      <c r="P825" s="5">
        <v>4.7619047620000003</v>
      </c>
      <c r="Q825" s="3">
        <v>0.50849999999999995</v>
      </c>
      <c r="R825" s="3">
        <v>5.9</v>
      </c>
    </row>
    <row r="826" spans="2:18" x14ac:dyDescent="0.25">
      <c r="B826" s="3" t="s">
        <v>859</v>
      </c>
      <c r="C826" s="3" t="s">
        <v>18</v>
      </c>
      <c r="D826" s="3" t="s">
        <v>19</v>
      </c>
      <c r="E826" s="3" t="s">
        <v>27</v>
      </c>
      <c r="F826" s="3" t="s">
        <v>21</v>
      </c>
      <c r="G826" s="3" t="s">
        <v>22</v>
      </c>
      <c r="H826" s="3">
        <v>68.709999999999994</v>
      </c>
      <c r="I826" s="3">
        <v>3</v>
      </c>
      <c r="J826" s="3">
        <v>10.3065</v>
      </c>
      <c r="K826" s="3">
        <v>216.4365</v>
      </c>
      <c r="L826" s="3">
        <v>43528</v>
      </c>
      <c r="M826" s="3">
        <v>0.4201388888888889</v>
      </c>
      <c r="N826" s="4" t="s">
        <v>29</v>
      </c>
      <c r="O826" s="3">
        <v>206.13</v>
      </c>
      <c r="P826" s="5">
        <v>4.7619047620000003</v>
      </c>
      <c r="Q826" s="3">
        <v>10.3065</v>
      </c>
      <c r="R826" s="3">
        <v>8.6999999999999993</v>
      </c>
    </row>
    <row r="827" spans="2:18" x14ac:dyDescent="0.25">
      <c r="B827" s="3" t="s">
        <v>860</v>
      </c>
      <c r="C827" s="3" t="s">
        <v>42</v>
      </c>
      <c r="D827" s="3" t="s">
        <v>43</v>
      </c>
      <c r="E827" s="3" t="s">
        <v>20</v>
      </c>
      <c r="F827" s="3" t="s">
        <v>21</v>
      </c>
      <c r="G827" s="3" t="s">
        <v>36</v>
      </c>
      <c r="H827" s="3">
        <v>60.08</v>
      </c>
      <c r="I827" s="3">
        <v>7</v>
      </c>
      <c r="J827" s="3">
        <v>21.027999999999999</v>
      </c>
      <c r="K827" s="3">
        <v>441.58800000000002</v>
      </c>
      <c r="L827" s="3">
        <v>43510</v>
      </c>
      <c r="M827" s="3">
        <v>0.48333333333333334</v>
      </c>
      <c r="N827" s="4" t="s">
        <v>33</v>
      </c>
      <c r="O827" s="3">
        <v>420.56</v>
      </c>
      <c r="P827" s="5">
        <v>4.7619047620000003</v>
      </c>
      <c r="Q827" s="3">
        <v>21.027999999999999</v>
      </c>
      <c r="R827" s="3">
        <v>4.5</v>
      </c>
    </row>
    <row r="828" spans="2:18" x14ac:dyDescent="0.25">
      <c r="B828" s="3" t="s">
        <v>861</v>
      </c>
      <c r="C828" s="3" t="s">
        <v>18</v>
      </c>
      <c r="D828" s="3" t="s">
        <v>19</v>
      </c>
      <c r="E828" s="3" t="s">
        <v>20</v>
      </c>
      <c r="F828" s="3" t="s">
        <v>21</v>
      </c>
      <c r="G828" s="3" t="s">
        <v>36</v>
      </c>
      <c r="H828" s="3">
        <v>22.01</v>
      </c>
      <c r="I828" s="3">
        <v>4</v>
      </c>
      <c r="J828" s="3">
        <v>4.4020000000000001</v>
      </c>
      <c r="K828" s="3">
        <v>92.441999999999993</v>
      </c>
      <c r="L828" s="3">
        <v>43494</v>
      </c>
      <c r="M828" s="3">
        <v>0.76041666666666663</v>
      </c>
      <c r="N828" s="4" t="s">
        <v>33</v>
      </c>
      <c r="O828" s="3">
        <v>88.04</v>
      </c>
      <c r="P828" s="5">
        <v>4.7619047620000003</v>
      </c>
      <c r="Q828" s="3">
        <v>4.4020000000000001</v>
      </c>
      <c r="R828" s="3">
        <v>6.6</v>
      </c>
    </row>
    <row r="829" spans="2:18" x14ac:dyDescent="0.25">
      <c r="B829" s="3" t="s">
        <v>862</v>
      </c>
      <c r="C829" s="3" t="s">
        <v>42</v>
      </c>
      <c r="D829" s="3" t="s">
        <v>43</v>
      </c>
      <c r="E829" s="3" t="s">
        <v>20</v>
      </c>
      <c r="F829" s="3" t="s">
        <v>21</v>
      </c>
      <c r="G829" s="3" t="s">
        <v>22</v>
      </c>
      <c r="H829" s="3">
        <v>72.11</v>
      </c>
      <c r="I829" s="3">
        <v>9</v>
      </c>
      <c r="J829" s="3">
        <v>32.4495</v>
      </c>
      <c r="K829" s="3">
        <v>681.43949999999995</v>
      </c>
      <c r="L829" s="3">
        <v>43493</v>
      </c>
      <c r="M829" s="3">
        <v>0.57847222222222228</v>
      </c>
      <c r="N829" s="4" t="s">
        <v>33</v>
      </c>
      <c r="O829" s="3">
        <v>648.99</v>
      </c>
      <c r="P829" s="5">
        <v>4.7619047620000003</v>
      </c>
      <c r="Q829" s="3">
        <v>32.4495</v>
      </c>
      <c r="R829" s="3">
        <v>7.7</v>
      </c>
    </row>
    <row r="830" spans="2:18" x14ac:dyDescent="0.25">
      <c r="B830" s="3" t="s">
        <v>863</v>
      </c>
      <c r="C830" s="3" t="s">
        <v>18</v>
      </c>
      <c r="D830" s="3" t="s">
        <v>19</v>
      </c>
      <c r="E830" s="3" t="s">
        <v>20</v>
      </c>
      <c r="F830" s="3" t="s">
        <v>31</v>
      </c>
      <c r="G830" s="3" t="s">
        <v>46</v>
      </c>
      <c r="H830" s="3">
        <v>41.28</v>
      </c>
      <c r="I830" s="3">
        <v>3</v>
      </c>
      <c r="J830" s="3">
        <v>6.1920000000000002</v>
      </c>
      <c r="K830" s="3">
        <v>130.03200000000001</v>
      </c>
      <c r="L830" s="3">
        <v>43550</v>
      </c>
      <c r="M830" s="3">
        <v>0.77569444444444446</v>
      </c>
      <c r="N830" s="4" t="s">
        <v>33</v>
      </c>
      <c r="O830" s="3">
        <v>123.84</v>
      </c>
      <c r="P830" s="5">
        <v>4.7619047620000003</v>
      </c>
      <c r="Q830" s="3">
        <v>6.1920000000000002</v>
      </c>
      <c r="R830" s="3">
        <v>8.5</v>
      </c>
    </row>
    <row r="831" spans="2:18" x14ac:dyDescent="0.25">
      <c r="B831" s="3" t="s">
        <v>864</v>
      </c>
      <c r="C831" s="3" t="s">
        <v>25</v>
      </c>
      <c r="D831" s="3" t="s">
        <v>26</v>
      </c>
      <c r="E831" s="3" t="s">
        <v>27</v>
      </c>
      <c r="F831" s="3" t="s">
        <v>31</v>
      </c>
      <c r="G831" s="3" t="s">
        <v>28</v>
      </c>
      <c r="H831" s="3">
        <v>64.95</v>
      </c>
      <c r="I831" s="3">
        <v>10</v>
      </c>
      <c r="J831" s="3">
        <v>32.475000000000001</v>
      </c>
      <c r="K831" s="3">
        <v>681.97500000000002</v>
      </c>
      <c r="L831" s="3">
        <v>43548</v>
      </c>
      <c r="M831" s="3">
        <v>0.76875000000000004</v>
      </c>
      <c r="N831" s="4" t="s">
        <v>29</v>
      </c>
      <c r="O831" s="3">
        <v>649.5</v>
      </c>
      <c r="P831" s="5">
        <v>4.7619047620000003</v>
      </c>
      <c r="Q831" s="3">
        <v>32.475000000000001</v>
      </c>
      <c r="R831" s="3">
        <v>5.2</v>
      </c>
    </row>
    <row r="832" spans="2:18" x14ac:dyDescent="0.25">
      <c r="B832" s="3" t="s">
        <v>865</v>
      </c>
      <c r="C832" s="3" t="s">
        <v>18</v>
      </c>
      <c r="D832" s="3" t="s">
        <v>19</v>
      </c>
      <c r="E832" s="3" t="s">
        <v>20</v>
      </c>
      <c r="F832" s="3" t="s">
        <v>21</v>
      </c>
      <c r="G832" s="3" t="s">
        <v>28</v>
      </c>
      <c r="H832" s="3">
        <v>74.22</v>
      </c>
      <c r="I832" s="3">
        <v>10</v>
      </c>
      <c r="J832" s="3">
        <v>37.11</v>
      </c>
      <c r="K832" s="3">
        <v>779.31</v>
      </c>
      <c r="L832" s="3">
        <v>43466</v>
      </c>
      <c r="M832" s="3">
        <v>0.61250000000000004</v>
      </c>
      <c r="N832" s="4" t="s">
        <v>33</v>
      </c>
      <c r="O832" s="3">
        <v>742.2</v>
      </c>
      <c r="P832" s="5">
        <v>4.7619047620000003</v>
      </c>
      <c r="Q832" s="3">
        <v>37.11</v>
      </c>
      <c r="R832" s="3">
        <v>4.3</v>
      </c>
    </row>
    <row r="833" spans="2:18" x14ac:dyDescent="0.25">
      <c r="B833" s="3" t="s">
        <v>866</v>
      </c>
      <c r="C833" s="3" t="s">
        <v>18</v>
      </c>
      <c r="D833" s="3" t="s">
        <v>19</v>
      </c>
      <c r="E833" s="3" t="s">
        <v>27</v>
      </c>
      <c r="F833" s="3" t="s">
        <v>31</v>
      </c>
      <c r="G833" s="3" t="s">
        <v>28</v>
      </c>
      <c r="H833" s="3">
        <v>10.56</v>
      </c>
      <c r="I833" s="3">
        <v>8</v>
      </c>
      <c r="J833" s="3">
        <v>4.2240000000000002</v>
      </c>
      <c r="K833" s="3">
        <v>88.703999999999994</v>
      </c>
      <c r="L833" s="3">
        <v>43489</v>
      </c>
      <c r="M833" s="3">
        <v>0.73819444444444449</v>
      </c>
      <c r="N833" s="4" t="s">
        <v>29</v>
      </c>
      <c r="O833" s="3">
        <v>84.48</v>
      </c>
      <c r="P833" s="5">
        <v>4.7619047620000003</v>
      </c>
      <c r="Q833" s="3">
        <v>4.2240000000000002</v>
      </c>
      <c r="R833" s="3">
        <v>7.6</v>
      </c>
    </row>
    <row r="834" spans="2:18" x14ac:dyDescent="0.25">
      <c r="B834" s="3" t="s">
        <v>867</v>
      </c>
      <c r="C834" s="3" t="s">
        <v>42</v>
      </c>
      <c r="D834" s="3" t="s">
        <v>43</v>
      </c>
      <c r="E834" s="3" t="s">
        <v>27</v>
      </c>
      <c r="F834" s="3" t="s">
        <v>31</v>
      </c>
      <c r="G834" s="3" t="s">
        <v>22</v>
      </c>
      <c r="H834" s="3">
        <v>62.57</v>
      </c>
      <c r="I834" s="3">
        <v>4</v>
      </c>
      <c r="J834" s="3">
        <v>12.513999999999999</v>
      </c>
      <c r="K834" s="3">
        <v>262.79399999999998</v>
      </c>
      <c r="L834" s="3">
        <v>43521</v>
      </c>
      <c r="M834" s="3">
        <v>0.77569444444444446</v>
      </c>
      <c r="N834" s="4" t="s">
        <v>29</v>
      </c>
      <c r="O834" s="3">
        <v>250.28</v>
      </c>
      <c r="P834" s="5">
        <v>4.7619047620000003</v>
      </c>
      <c r="Q834" s="3">
        <v>12.513999999999999</v>
      </c>
      <c r="R834" s="3">
        <v>9.5</v>
      </c>
    </row>
    <row r="835" spans="2:18" x14ac:dyDescent="0.25">
      <c r="B835" s="3" t="s">
        <v>868</v>
      </c>
      <c r="C835" s="3" t="s">
        <v>42</v>
      </c>
      <c r="D835" s="3" t="s">
        <v>43</v>
      </c>
      <c r="E835" s="3" t="s">
        <v>20</v>
      </c>
      <c r="F835" s="3" t="s">
        <v>21</v>
      </c>
      <c r="G835" s="3" t="s">
        <v>36</v>
      </c>
      <c r="H835" s="3">
        <v>11.85</v>
      </c>
      <c r="I835" s="3">
        <v>8</v>
      </c>
      <c r="J835" s="3">
        <v>4.74</v>
      </c>
      <c r="K835" s="3">
        <v>99.54</v>
      </c>
      <c r="L835" s="3">
        <v>43474</v>
      </c>
      <c r="M835" s="3">
        <v>0.69027777777777777</v>
      </c>
      <c r="N835" s="4" t="s">
        <v>29</v>
      </c>
      <c r="O835" s="3">
        <v>94.8</v>
      </c>
      <c r="P835" s="5">
        <v>4.7619047620000003</v>
      </c>
      <c r="Q835" s="3">
        <v>4.74</v>
      </c>
      <c r="R835" s="3">
        <v>4.0999999999999996</v>
      </c>
    </row>
    <row r="836" spans="2:18" x14ac:dyDescent="0.25">
      <c r="B836" s="3" t="s">
        <v>869</v>
      </c>
      <c r="C836" s="3" t="s">
        <v>18</v>
      </c>
      <c r="D836" s="3" t="s">
        <v>19</v>
      </c>
      <c r="E836" s="3" t="s">
        <v>20</v>
      </c>
      <c r="F836" s="3" t="s">
        <v>31</v>
      </c>
      <c r="G836" s="3" t="s">
        <v>22</v>
      </c>
      <c r="H836" s="3">
        <v>91.3</v>
      </c>
      <c r="I836" s="3">
        <v>1</v>
      </c>
      <c r="J836" s="3">
        <v>4.5650000000000004</v>
      </c>
      <c r="K836" s="3">
        <v>95.864999999999995</v>
      </c>
      <c r="L836" s="3">
        <v>43510</v>
      </c>
      <c r="M836" s="3">
        <v>0.61250000000000004</v>
      </c>
      <c r="N836" s="4" t="s">
        <v>23</v>
      </c>
      <c r="O836" s="3">
        <v>91.3</v>
      </c>
      <c r="P836" s="5">
        <v>4.7619047620000003</v>
      </c>
      <c r="Q836" s="3">
        <v>4.5650000000000004</v>
      </c>
      <c r="R836" s="3">
        <v>9.1999999999999993</v>
      </c>
    </row>
    <row r="837" spans="2:18" x14ac:dyDescent="0.25">
      <c r="B837" s="3" t="s">
        <v>870</v>
      </c>
      <c r="C837" s="3" t="s">
        <v>42</v>
      </c>
      <c r="D837" s="3" t="s">
        <v>43</v>
      </c>
      <c r="E837" s="3" t="s">
        <v>20</v>
      </c>
      <c r="F837" s="3" t="s">
        <v>21</v>
      </c>
      <c r="G837" s="3" t="s">
        <v>32</v>
      </c>
      <c r="H837" s="3">
        <v>40.729999999999997</v>
      </c>
      <c r="I837" s="3">
        <v>7</v>
      </c>
      <c r="J837" s="3">
        <v>14.2555</v>
      </c>
      <c r="K837" s="3">
        <v>299.3655</v>
      </c>
      <c r="L837" s="3">
        <v>43536</v>
      </c>
      <c r="M837" s="3">
        <v>0.45902777777777776</v>
      </c>
      <c r="N837" s="4" t="s">
        <v>23</v>
      </c>
      <c r="O837" s="3">
        <v>285.11</v>
      </c>
      <c r="P837" s="5">
        <v>4.7619047620000003</v>
      </c>
      <c r="Q837" s="3">
        <v>14.2555</v>
      </c>
      <c r="R837" s="3">
        <v>5.4</v>
      </c>
    </row>
    <row r="838" spans="2:18" x14ac:dyDescent="0.25">
      <c r="B838" s="3" t="s">
        <v>871</v>
      </c>
      <c r="C838" s="3" t="s">
        <v>18</v>
      </c>
      <c r="D838" s="3" t="s">
        <v>19</v>
      </c>
      <c r="E838" s="3" t="s">
        <v>27</v>
      </c>
      <c r="F838" s="3" t="s">
        <v>31</v>
      </c>
      <c r="G838" s="3" t="s">
        <v>46</v>
      </c>
      <c r="H838" s="3">
        <v>52.38</v>
      </c>
      <c r="I838" s="3">
        <v>1</v>
      </c>
      <c r="J838" s="3">
        <v>2.6190000000000002</v>
      </c>
      <c r="K838" s="3">
        <v>54.999000000000002</v>
      </c>
      <c r="L838" s="3">
        <v>43550</v>
      </c>
      <c r="M838" s="3">
        <v>0.82222222222222219</v>
      </c>
      <c r="N838" s="4" t="s">
        <v>29</v>
      </c>
      <c r="O838" s="3">
        <v>52.38</v>
      </c>
      <c r="P838" s="5">
        <v>4.7619047620000003</v>
      </c>
      <c r="Q838" s="3">
        <v>2.6190000000000002</v>
      </c>
      <c r="R838" s="3">
        <v>5.8</v>
      </c>
    </row>
    <row r="839" spans="2:18" x14ac:dyDescent="0.25">
      <c r="B839" s="3" t="s">
        <v>872</v>
      </c>
      <c r="C839" s="3" t="s">
        <v>18</v>
      </c>
      <c r="D839" s="3" t="s">
        <v>19</v>
      </c>
      <c r="E839" s="3" t="s">
        <v>20</v>
      </c>
      <c r="F839" s="3" t="s">
        <v>31</v>
      </c>
      <c r="G839" s="3" t="s">
        <v>46</v>
      </c>
      <c r="H839" s="3">
        <v>38.54</v>
      </c>
      <c r="I839" s="3">
        <v>5</v>
      </c>
      <c r="J839" s="3">
        <v>9.6349999999999998</v>
      </c>
      <c r="K839" s="3">
        <v>202.33500000000001</v>
      </c>
      <c r="L839" s="3">
        <v>43474</v>
      </c>
      <c r="M839" s="3">
        <v>0.56527777777777777</v>
      </c>
      <c r="N839" s="4" t="s">
        <v>23</v>
      </c>
      <c r="O839" s="3">
        <v>192.7</v>
      </c>
      <c r="P839" s="5">
        <v>4.7619047620000003</v>
      </c>
      <c r="Q839" s="3">
        <v>9.6349999999999998</v>
      </c>
      <c r="R839" s="3">
        <v>5.6</v>
      </c>
    </row>
    <row r="840" spans="2:18" x14ac:dyDescent="0.25">
      <c r="B840" s="3" t="s">
        <v>873</v>
      </c>
      <c r="C840" s="3" t="s">
        <v>42</v>
      </c>
      <c r="D840" s="3" t="s">
        <v>43</v>
      </c>
      <c r="E840" s="3" t="s">
        <v>27</v>
      </c>
      <c r="F840" s="3" t="s">
        <v>31</v>
      </c>
      <c r="G840" s="3" t="s">
        <v>36</v>
      </c>
      <c r="H840" s="3">
        <v>44.63</v>
      </c>
      <c r="I840" s="3">
        <v>6</v>
      </c>
      <c r="J840" s="3">
        <v>13.388999999999999</v>
      </c>
      <c r="K840" s="3">
        <v>281.16899999999998</v>
      </c>
      <c r="L840" s="3">
        <v>43467</v>
      </c>
      <c r="M840" s="3">
        <v>0.83888888888888891</v>
      </c>
      <c r="N840" s="4" t="s">
        <v>33</v>
      </c>
      <c r="O840" s="3">
        <v>267.77999999999997</v>
      </c>
      <c r="P840" s="5">
        <v>4.7619047620000003</v>
      </c>
      <c r="Q840" s="3">
        <v>13.388999999999999</v>
      </c>
      <c r="R840" s="3">
        <v>5.0999999999999996</v>
      </c>
    </row>
    <row r="841" spans="2:18" x14ac:dyDescent="0.25">
      <c r="B841" s="3" t="s">
        <v>874</v>
      </c>
      <c r="C841" s="3" t="s">
        <v>25</v>
      </c>
      <c r="D841" s="3" t="s">
        <v>26</v>
      </c>
      <c r="E841" s="3" t="s">
        <v>27</v>
      </c>
      <c r="F841" s="3" t="s">
        <v>31</v>
      </c>
      <c r="G841" s="3" t="s">
        <v>28</v>
      </c>
      <c r="H841" s="3">
        <v>55.87</v>
      </c>
      <c r="I841" s="3">
        <v>10</v>
      </c>
      <c r="J841" s="3">
        <v>27.934999999999999</v>
      </c>
      <c r="K841" s="3">
        <v>586.63499999999999</v>
      </c>
      <c r="L841" s="3">
        <v>43480</v>
      </c>
      <c r="M841" s="3">
        <v>0.62569444444444444</v>
      </c>
      <c r="N841" s="4" t="s">
        <v>29</v>
      </c>
      <c r="O841" s="3">
        <v>558.70000000000005</v>
      </c>
      <c r="P841" s="5">
        <v>4.7619047620000003</v>
      </c>
      <c r="Q841" s="3">
        <v>27.934999999999999</v>
      </c>
      <c r="R841" s="3">
        <v>5.8</v>
      </c>
    </row>
    <row r="842" spans="2:18" x14ac:dyDescent="0.25">
      <c r="B842" s="3" t="s">
        <v>875</v>
      </c>
      <c r="C842" s="3" t="s">
        <v>25</v>
      </c>
      <c r="D842" s="3" t="s">
        <v>26</v>
      </c>
      <c r="E842" s="3" t="s">
        <v>20</v>
      </c>
      <c r="F842" s="3" t="s">
        <v>21</v>
      </c>
      <c r="G842" s="3" t="s">
        <v>36</v>
      </c>
      <c r="H842" s="3">
        <v>29.22</v>
      </c>
      <c r="I842" s="3">
        <v>6</v>
      </c>
      <c r="J842" s="3">
        <v>8.766</v>
      </c>
      <c r="K842" s="3">
        <v>184.08600000000001</v>
      </c>
      <c r="L842" s="3">
        <v>43466</v>
      </c>
      <c r="M842" s="3">
        <v>0.4861111111111111</v>
      </c>
      <c r="N842" s="4" t="s">
        <v>23</v>
      </c>
      <c r="O842" s="3">
        <v>175.32</v>
      </c>
      <c r="P842" s="5">
        <v>4.7619047620000003</v>
      </c>
      <c r="Q842" s="3">
        <v>8.766</v>
      </c>
      <c r="R842" s="3">
        <v>5</v>
      </c>
    </row>
    <row r="843" spans="2:18" x14ac:dyDescent="0.25">
      <c r="B843" s="3" t="s">
        <v>876</v>
      </c>
      <c r="C843" s="3" t="s">
        <v>18</v>
      </c>
      <c r="D843" s="3" t="s">
        <v>19</v>
      </c>
      <c r="E843" s="3" t="s">
        <v>27</v>
      </c>
      <c r="F843" s="3" t="s">
        <v>31</v>
      </c>
      <c r="G843" s="3" t="s">
        <v>46</v>
      </c>
      <c r="H843" s="3">
        <v>51.94</v>
      </c>
      <c r="I843" s="3">
        <v>3</v>
      </c>
      <c r="J843" s="3">
        <v>7.7910000000000004</v>
      </c>
      <c r="K843" s="3">
        <v>163.61099999999999</v>
      </c>
      <c r="L843" s="3">
        <v>43511</v>
      </c>
      <c r="M843" s="3">
        <v>0.63958333333333328</v>
      </c>
      <c r="N843" s="4" t="s">
        <v>29</v>
      </c>
      <c r="O843" s="3">
        <v>155.82</v>
      </c>
      <c r="P843" s="5">
        <v>4.7619047620000003</v>
      </c>
      <c r="Q843" s="3">
        <v>7.7910000000000004</v>
      </c>
      <c r="R843" s="3">
        <v>7.9</v>
      </c>
    </row>
    <row r="844" spans="2:18" x14ac:dyDescent="0.25">
      <c r="B844" s="3" t="s">
        <v>877</v>
      </c>
      <c r="C844" s="3" t="s">
        <v>42</v>
      </c>
      <c r="D844" s="3" t="s">
        <v>43</v>
      </c>
      <c r="E844" s="3" t="s">
        <v>27</v>
      </c>
      <c r="F844" s="3" t="s">
        <v>31</v>
      </c>
      <c r="G844" s="3" t="s">
        <v>28</v>
      </c>
      <c r="H844" s="3">
        <v>60.3</v>
      </c>
      <c r="I844" s="3">
        <v>1</v>
      </c>
      <c r="J844" s="3">
        <v>3.0150000000000001</v>
      </c>
      <c r="K844" s="3">
        <v>63.314999999999998</v>
      </c>
      <c r="L844" s="3">
        <v>43524</v>
      </c>
      <c r="M844" s="3">
        <v>0.73472222222222228</v>
      </c>
      <c r="N844" s="4" t="s">
        <v>29</v>
      </c>
      <c r="O844" s="3">
        <v>60.3</v>
      </c>
      <c r="P844" s="5">
        <v>4.7619047620000003</v>
      </c>
      <c r="Q844" s="3">
        <v>3.0150000000000001</v>
      </c>
      <c r="R844" s="3">
        <v>6</v>
      </c>
    </row>
    <row r="845" spans="2:18" x14ac:dyDescent="0.25">
      <c r="B845" s="3" t="s">
        <v>878</v>
      </c>
      <c r="C845" s="3" t="s">
        <v>18</v>
      </c>
      <c r="D845" s="3" t="s">
        <v>19</v>
      </c>
      <c r="E845" s="3" t="s">
        <v>20</v>
      </c>
      <c r="F845" s="3" t="s">
        <v>21</v>
      </c>
      <c r="G845" s="3" t="s">
        <v>36</v>
      </c>
      <c r="H845" s="3">
        <v>39.47</v>
      </c>
      <c r="I845" s="3">
        <v>2</v>
      </c>
      <c r="J845" s="3">
        <v>3.9470000000000001</v>
      </c>
      <c r="K845" s="3">
        <v>82.887</v>
      </c>
      <c r="L845" s="3">
        <v>43526</v>
      </c>
      <c r="M845" s="3">
        <v>0.67777777777777781</v>
      </c>
      <c r="N845" s="4" t="s">
        <v>33</v>
      </c>
      <c r="O845" s="3">
        <v>78.94</v>
      </c>
      <c r="P845" s="5">
        <v>4.7619047620000003</v>
      </c>
      <c r="Q845" s="3">
        <v>3.9470000000000001</v>
      </c>
      <c r="R845" s="3">
        <v>5</v>
      </c>
    </row>
    <row r="846" spans="2:18" x14ac:dyDescent="0.25">
      <c r="B846" s="3" t="s">
        <v>879</v>
      </c>
      <c r="C846" s="3" t="s">
        <v>25</v>
      </c>
      <c r="D846" s="3" t="s">
        <v>26</v>
      </c>
      <c r="E846" s="3" t="s">
        <v>20</v>
      </c>
      <c r="F846" s="3" t="s">
        <v>21</v>
      </c>
      <c r="G846" s="3" t="s">
        <v>44</v>
      </c>
      <c r="H846" s="3">
        <v>14.87</v>
      </c>
      <c r="I846" s="3">
        <v>2</v>
      </c>
      <c r="J846" s="3">
        <v>1.4870000000000001</v>
      </c>
      <c r="K846" s="3">
        <v>31.227</v>
      </c>
      <c r="L846" s="3">
        <v>43509</v>
      </c>
      <c r="M846" s="3">
        <v>0.76041666666666663</v>
      </c>
      <c r="N846" s="4" t="s">
        <v>33</v>
      </c>
      <c r="O846" s="3">
        <v>29.74</v>
      </c>
      <c r="P846" s="5">
        <v>4.7619047620000003</v>
      </c>
      <c r="Q846" s="3">
        <v>1.4870000000000001</v>
      </c>
      <c r="R846" s="3">
        <v>8.9</v>
      </c>
    </row>
    <row r="847" spans="2:18" x14ac:dyDescent="0.25">
      <c r="B847" s="3" t="s">
        <v>880</v>
      </c>
      <c r="C847" s="3" t="s">
        <v>18</v>
      </c>
      <c r="D847" s="3" t="s">
        <v>19</v>
      </c>
      <c r="E847" s="3" t="s">
        <v>27</v>
      </c>
      <c r="F847" s="3" t="s">
        <v>31</v>
      </c>
      <c r="G847" s="3" t="s">
        <v>46</v>
      </c>
      <c r="H847" s="3">
        <v>21.32</v>
      </c>
      <c r="I847" s="3">
        <v>1</v>
      </c>
      <c r="J847" s="3">
        <v>1.0660000000000001</v>
      </c>
      <c r="K847" s="3">
        <v>22.385999999999999</v>
      </c>
      <c r="L847" s="3">
        <v>43491</v>
      </c>
      <c r="M847" s="3">
        <v>0.52986111111111112</v>
      </c>
      <c r="N847" s="4" t="s">
        <v>29</v>
      </c>
      <c r="O847" s="3">
        <v>21.32</v>
      </c>
      <c r="P847" s="5">
        <v>4.7619047620000003</v>
      </c>
      <c r="Q847" s="3">
        <v>1.0660000000000001</v>
      </c>
      <c r="R847" s="3">
        <v>5.9</v>
      </c>
    </row>
    <row r="848" spans="2:18" x14ac:dyDescent="0.25">
      <c r="B848" s="3" t="s">
        <v>881</v>
      </c>
      <c r="C848" s="3" t="s">
        <v>18</v>
      </c>
      <c r="D848" s="3" t="s">
        <v>19</v>
      </c>
      <c r="E848" s="3" t="s">
        <v>20</v>
      </c>
      <c r="F848" s="3" t="s">
        <v>31</v>
      </c>
      <c r="G848" s="3" t="s">
        <v>28</v>
      </c>
      <c r="H848" s="3">
        <v>93.78</v>
      </c>
      <c r="I848" s="3">
        <v>3</v>
      </c>
      <c r="J848" s="3">
        <v>14.067</v>
      </c>
      <c r="K848" s="3">
        <v>295.40699999999998</v>
      </c>
      <c r="L848" s="3">
        <v>43495</v>
      </c>
      <c r="M848" s="3">
        <v>0.48055555555555557</v>
      </c>
      <c r="N848" s="4" t="s">
        <v>33</v>
      </c>
      <c r="O848" s="3">
        <v>281.33999999999997</v>
      </c>
      <c r="P848" s="5">
        <v>4.7619047620000003</v>
      </c>
      <c r="Q848" s="3">
        <v>14.067</v>
      </c>
      <c r="R848" s="3">
        <v>5.9</v>
      </c>
    </row>
    <row r="849" spans="2:18" x14ac:dyDescent="0.25">
      <c r="B849" s="3" t="s">
        <v>882</v>
      </c>
      <c r="C849" s="3" t="s">
        <v>18</v>
      </c>
      <c r="D849" s="3" t="s">
        <v>19</v>
      </c>
      <c r="E849" s="3" t="s">
        <v>20</v>
      </c>
      <c r="F849" s="3" t="s">
        <v>31</v>
      </c>
      <c r="G849" s="3" t="s">
        <v>28</v>
      </c>
      <c r="H849" s="3">
        <v>73.260000000000005</v>
      </c>
      <c r="I849" s="3">
        <v>1</v>
      </c>
      <c r="J849" s="3">
        <v>3.6629999999999998</v>
      </c>
      <c r="K849" s="3">
        <v>76.923000000000002</v>
      </c>
      <c r="L849" s="3">
        <v>43492</v>
      </c>
      <c r="M849" s="3">
        <v>0.75555555555555554</v>
      </c>
      <c r="N849" s="4" t="s">
        <v>23</v>
      </c>
      <c r="O849" s="3">
        <v>73.260000000000005</v>
      </c>
      <c r="P849" s="5">
        <v>4.7619047620000003</v>
      </c>
      <c r="Q849" s="3">
        <v>3.6629999999999998</v>
      </c>
      <c r="R849" s="3">
        <v>9.6999999999999993</v>
      </c>
    </row>
    <row r="850" spans="2:18" x14ac:dyDescent="0.25">
      <c r="B850" s="3" t="s">
        <v>883</v>
      </c>
      <c r="C850" s="3" t="s">
        <v>25</v>
      </c>
      <c r="D850" s="3" t="s">
        <v>26</v>
      </c>
      <c r="E850" s="3" t="s">
        <v>27</v>
      </c>
      <c r="F850" s="3" t="s">
        <v>21</v>
      </c>
      <c r="G850" s="3" t="s">
        <v>36</v>
      </c>
      <c r="H850" s="3">
        <v>22.38</v>
      </c>
      <c r="I850" s="3">
        <v>1</v>
      </c>
      <c r="J850" s="3">
        <v>1.119</v>
      </c>
      <c r="K850" s="3">
        <v>23.498999999999999</v>
      </c>
      <c r="L850" s="3">
        <v>43495</v>
      </c>
      <c r="M850" s="3">
        <v>0.71388888888888891</v>
      </c>
      <c r="N850" s="4" t="s">
        <v>33</v>
      </c>
      <c r="O850" s="3">
        <v>22.38</v>
      </c>
      <c r="P850" s="5">
        <v>4.7619047620000003</v>
      </c>
      <c r="Q850" s="3">
        <v>1.119</v>
      </c>
      <c r="R850" s="3">
        <v>8.6</v>
      </c>
    </row>
    <row r="851" spans="2:18" x14ac:dyDescent="0.25">
      <c r="B851" s="3" t="s">
        <v>884</v>
      </c>
      <c r="C851" s="3" t="s">
        <v>25</v>
      </c>
      <c r="D851" s="3" t="s">
        <v>26</v>
      </c>
      <c r="E851" s="3" t="s">
        <v>20</v>
      </c>
      <c r="F851" s="3" t="s">
        <v>21</v>
      </c>
      <c r="G851" s="3" t="s">
        <v>44</v>
      </c>
      <c r="H851" s="3">
        <v>72.88</v>
      </c>
      <c r="I851" s="3">
        <v>9</v>
      </c>
      <c r="J851" s="3">
        <v>32.795999999999999</v>
      </c>
      <c r="K851" s="3">
        <v>688.71600000000001</v>
      </c>
      <c r="L851" s="3">
        <v>43473</v>
      </c>
      <c r="M851" s="3">
        <v>0.81805555555555554</v>
      </c>
      <c r="N851" s="4" t="s">
        <v>29</v>
      </c>
      <c r="O851" s="3">
        <v>655.92</v>
      </c>
      <c r="P851" s="5">
        <v>4.7619047620000003</v>
      </c>
      <c r="Q851" s="3">
        <v>32.795999999999999</v>
      </c>
      <c r="R851" s="3">
        <v>4</v>
      </c>
    </row>
    <row r="852" spans="2:18" x14ac:dyDescent="0.25">
      <c r="B852" s="3" t="s">
        <v>885</v>
      </c>
      <c r="C852" s="3" t="s">
        <v>18</v>
      </c>
      <c r="D852" s="3" t="s">
        <v>19</v>
      </c>
      <c r="E852" s="3" t="s">
        <v>27</v>
      </c>
      <c r="F852" s="3" t="s">
        <v>21</v>
      </c>
      <c r="G852" s="3" t="s">
        <v>46</v>
      </c>
      <c r="H852" s="3">
        <v>99.1</v>
      </c>
      <c r="I852" s="3">
        <v>6</v>
      </c>
      <c r="J852" s="3">
        <v>29.73</v>
      </c>
      <c r="K852" s="3">
        <v>624.33000000000004</v>
      </c>
      <c r="L852" s="3">
        <v>43484</v>
      </c>
      <c r="M852" s="3">
        <v>0.5493055555555556</v>
      </c>
      <c r="N852" s="4" t="s">
        <v>29</v>
      </c>
      <c r="O852" s="3">
        <v>594.6</v>
      </c>
      <c r="P852" s="5">
        <v>4.7619047620000003</v>
      </c>
      <c r="Q852" s="3">
        <v>29.73</v>
      </c>
      <c r="R852" s="3">
        <v>4.2</v>
      </c>
    </row>
    <row r="853" spans="2:18" x14ac:dyDescent="0.25">
      <c r="B853" s="3" t="s">
        <v>886</v>
      </c>
      <c r="C853" s="3" t="s">
        <v>18</v>
      </c>
      <c r="D853" s="3" t="s">
        <v>19</v>
      </c>
      <c r="E853" s="3" t="s">
        <v>27</v>
      </c>
      <c r="F853" s="3" t="s">
        <v>31</v>
      </c>
      <c r="G853" s="3" t="s">
        <v>46</v>
      </c>
      <c r="H853" s="3">
        <v>74.099999999999994</v>
      </c>
      <c r="I853" s="3">
        <v>1</v>
      </c>
      <c r="J853" s="3">
        <v>3.7050000000000001</v>
      </c>
      <c r="K853" s="3">
        <v>77.805000000000007</v>
      </c>
      <c r="L853" s="3">
        <v>43490</v>
      </c>
      <c r="M853" s="3">
        <v>0.46180555555555558</v>
      </c>
      <c r="N853" s="4" t="s">
        <v>29</v>
      </c>
      <c r="O853" s="3">
        <v>74.099999999999994</v>
      </c>
      <c r="P853" s="5">
        <v>4.7619047620000003</v>
      </c>
      <c r="Q853" s="3">
        <v>3.7050000000000001</v>
      </c>
      <c r="R853" s="3">
        <v>9.1999999999999993</v>
      </c>
    </row>
    <row r="854" spans="2:18" x14ac:dyDescent="0.25">
      <c r="B854" s="3" t="s">
        <v>887</v>
      </c>
      <c r="C854" s="3" t="s">
        <v>18</v>
      </c>
      <c r="D854" s="3" t="s">
        <v>19</v>
      </c>
      <c r="E854" s="3" t="s">
        <v>27</v>
      </c>
      <c r="F854" s="3" t="s">
        <v>21</v>
      </c>
      <c r="G854" s="3" t="s">
        <v>46</v>
      </c>
      <c r="H854" s="3">
        <v>98.48</v>
      </c>
      <c r="I854" s="3">
        <v>2</v>
      </c>
      <c r="J854" s="3">
        <v>9.8480000000000008</v>
      </c>
      <c r="K854" s="3">
        <v>206.80799999999999</v>
      </c>
      <c r="L854" s="3">
        <v>43515</v>
      </c>
      <c r="M854" s="3">
        <v>0.42499999999999999</v>
      </c>
      <c r="N854" s="4" t="s">
        <v>23</v>
      </c>
      <c r="O854" s="3">
        <v>196.96</v>
      </c>
      <c r="P854" s="5">
        <v>4.7619047620000003</v>
      </c>
      <c r="Q854" s="3">
        <v>9.8480000000000008</v>
      </c>
      <c r="R854" s="3">
        <v>9.1999999999999993</v>
      </c>
    </row>
    <row r="855" spans="2:18" x14ac:dyDescent="0.25">
      <c r="B855" s="3" t="s">
        <v>888</v>
      </c>
      <c r="C855" s="3" t="s">
        <v>25</v>
      </c>
      <c r="D855" s="3" t="s">
        <v>26</v>
      </c>
      <c r="E855" s="3" t="s">
        <v>27</v>
      </c>
      <c r="F855" s="3" t="s">
        <v>31</v>
      </c>
      <c r="G855" s="3" t="s">
        <v>22</v>
      </c>
      <c r="H855" s="3">
        <v>53.19</v>
      </c>
      <c r="I855" s="3">
        <v>7</v>
      </c>
      <c r="J855" s="3">
        <v>18.616499999999998</v>
      </c>
      <c r="K855" s="3">
        <v>390.94650000000001</v>
      </c>
      <c r="L855" s="3">
        <v>43479</v>
      </c>
      <c r="M855" s="3">
        <v>0.65416666666666667</v>
      </c>
      <c r="N855" s="4" t="s">
        <v>23</v>
      </c>
      <c r="O855" s="3">
        <v>372.33</v>
      </c>
      <c r="P855" s="5">
        <v>4.7619047620000003</v>
      </c>
      <c r="Q855" s="3">
        <v>18.616499999999998</v>
      </c>
      <c r="R855" s="3">
        <v>5</v>
      </c>
    </row>
    <row r="856" spans="2:18" x14ac:dyDescent="0.25">
      <c r="B856" s="3" t="s">
        <v>889</v>
      </c>
      <c r="C856" s="3" t="s">
        <v>42</v>
      </c>
      <c r="D856" s="3" t="s">
        <v>43</v>
      </c>
      <c r="E856" s="3" t="s">
        <v>27</v>
      </c>
      <c r="F856" s="3" t="s">
        <v>21</v>
      </c>
      <c r="G856" s="3" t="s">
        <v>28</v>
      </c>
      <c r="H856" s="3">
        <v>52.79</v>
      </c>
      <c r="I856" s="3">
        <v>10</v>
      </c>
      <c r="J856" s="3">
        <v>26.395</v>
      </c>
      <c r="K856" s="3">
        <v>554.29499999999996</v>
      </c>
      <c r="L856" s="3">
        <v>43521</v>
      </c>
      <c r="M856" s="3">
        <v>0.49861111111111112</v>
      </c>
      <c r="N856" s="4" t="s">
        <v>23</v>
      </c>
      <c r="O856" s="3">
        <v>527.9</v>
      </c>
      <c r="P856" s="5">
        <v>4.7619047620000003</v>
      </c>
      <c r="Q856" s="3">
        <v>26.395</v>
      </c>
      <c r="R856" s="3">
        <v>10</v>
      </c>
    </row>
    <row r="857" spans="2:18" x14ac:dyDescent="0.25">
      <c r="B857" s="3" t="s">
        <v>890</v>
      </c>
      <c r="C857" s="3" t="s">
        <v>18</v>
      </c>
      <c r="D857" s="3" t="s">
        <v>19</v>
      </c>
      <c r="E857" s="3" t="s">
        <v>20</v>
      </c>
      <c r="F857" s="3" t="s">
        <v>21</v>
      </c>
      <c r="G857" s="3" t="s">
        <v>22</v>
      </c>
      <c r="H857" s="3">
        <v>95.95</v>
      </c>
      <c r="I857" s="3">
        <v>5</v>
      </c>
      <c r="J857" s="3">
        <v>23.987500000000001</v>
      </c>
      <c r="K857" s="3">
        <v>503.73750000000001</v>
      </c>
      <c r="L857" s="3">
        <v>43488</v>
      </c>
      <c r="M857" s="3">
        <v>0.59791666666666665</v>
      </c>
      <c r="N857" s="4" t="s">
        <v>23</v>
      </c>
      <c r="O857" s="3">
        <v>479.75</v>
      </c>
      <c r="P857" s="5">
        <v>4.7619047620000003</v>
      </c>
      <c r="Q857" s="3">
        <v>23.987500000000001</v>
      </c>
      <c r="R857" s="3">
        <v>8.8000000000000007</v>
      </c>
    </row>
    <row r="858" spans="2:18" x14ac:dyDescent="0.25">
      <c r="B858" s="3" t="s">
        <v>891</v>
      </c>
      <c r="C858" s="3" t="s">
        <v>42</v>
      </c>
      <c r="D858" s="3" t="s">
        <v>43</v>
      </c>
      <c r="E858" s="3" t="s">
        <v>27</v>
      </c>
      <c r="F858" s="3" t="s">
        <v>21</v>
      </c>
      <c r="G858" s="3" t="s">
        <v>46</v>
      </c>
      <c r="H858" s="3">
        <v>36.51</v>
      </c>
      <c r="I858" s="3">
        <v>9</v>
      </c>
      <c r="J858" s="3">
        <v>16.429500000000001</v>
      </c>
      <c r="K858" s="3">
        <v>345.01949999999999</v>
      </c>
      <c r="L858" s="3">
        <v>43512</v>
      </c>
      <c r="M858" s="3">
        <v>0.45277777777777778</v>
      </c>
      <c r="N858" s="4" t="s">
        <v>29</v>
      </c>
      <c r="O858" s="3">
        <v>328.59</v>
      </c>
      <c r="P858" s="5">
        <v>4.7619047620000003</v>
      </c>
      <c r="Q858" s="3">
        <v>16.429500000000001</v>
      </c>
      <c r="R858" s="3">
        <v>4.2</v>
      </c>
    </row>
    <row r="859" spans="2:18" x14ac:dyDescent="0.25">
      <c r="B859" s="3" t="s">
        <v>892</v>
      </c>
      <c r="C859" s="3" t="s">
        <v>42</v>
      </c>
      <c r="D859" s="3" t="s">
        <v>43</v>
      </c>
      <c r="E859" s="3" t="s">
        <v>27</v>
      </c>
      <c r="F859" s="3" t="s">
        <v>31</v>
      </c>
      <c r="G859" s="3" t="s">
        <v>44</v>
      </c>
      <c r="H859" s="3">
        <v>21.12</v>
      </c>
      <c r="I859" s="3">
        <v>8</v>
      </c>
      <c r="J859" s="3">
        <v>8.4480000000000004</v>
      </c>
      <c r="K859" s="3">
        <v>177.40799999999999</v>
      </c>
      <c r="L859" s="3">
        <v>43466</v>
      </c>
      <c r="M859" s="3">
        <v>0.81319444444444444</v>
      </c>
      <c r="N859" s="4" t="s">
        <v>29</v>
      </c>
      <c r="O859" s="3">
        <v>168.96</v>
      </c>
      <c r="P859" s="5">
        <v>4.7619047620000003</v>
      </c>
      <c r="Q859" s="3">
        <v>8.4480000000000004</v>
      </c>
      <c r="R859" s="3">
        <v>6.3</v>
      </c>
    </row>
    <row r="860" spans="2:18" x14ac:dyDescent="0.25">
      <c r="B860" s="3" t="s">
        <v>893</v>
      </c>
      <c r="C860" s="3" t="s">
        <v>18</v>
      </c>
      <c r="D860" s="3" t="s">
        <v>19</v>
      </c>
      <c r="E860" s="3" t="s">
        <v>20</v>
      </c>
      <c r="F860" s="3" t="s">
        <v>21</v>
      </c>
      <c r="G860" s="3" t="s">
        <v>32</v>
      </c>
      <c r="H860" s="3">
        <v>28.31</v>
      </c>
      <c r="I860" s="3">
        <v>4</v>
      </c>
      <c r="J860" s="3">
        <v>5.6619999999999999</v>
      </c>
      <c r="K860" s="3">
        <v>118.902</v>
      </c>
      <c r="L860" s="3">
        <v>43531</v>
      </c>
      <c r="M860" s="3">
        <v>0.77430555555555558</v>
      </c>
      <c r="N860" s="4" t="s">
        <v>29</v>
      </c>
      <c r="O860" s="3">
        <v>113.24</v>
      </c>
      <c r="P860" s="5">
        <v>4.7619047620000003</v>
      </c>
      <c r="Q860" s="3">
        <v>5.6619999999999999</v>
      </c>
      <c r="R860" s="3">
        <v>8.1999999999999993</v>
      </c>
    </row>
    <row r="861" spans="2:18" x14ac:dyDescent="0.25">
      <c r="B861" s="3" t="s">
        <v>894</v>
      </c>
      <c r="C861" s="3" t="s">
        <v>42</v>
      </c>
      <c r="D861" s="3" t="s">
        <v>43</v>
      </c>
      <c r="E861" s="3" t="s">
        <v>27</v>
      </c>
      <c r="F861" s="3" t="s">
        <v>31</v>
      </c>
      <c r="G861" s="3" t="s">
        <v>22</v>
      </c>
      <c r="H861" s="3">
        <v>57.59</v>
      </c>
      <c r="I861" s="3">
        <v>6</v>
      </c>
      <c r="J861" s="3">
        <v>17.277000000000001</v>
      </c>
      <c r="K861" s="3">
        <v>362.81700000000001</v>
      </c>
      <c r="L861" s="3">
        <v>43511</v>
      </c>
      <c r="M861" s="3">
        <v>0.57708333333333328</v>
      </c>
      <c r="N861" s="4" t="s">
        <v>29</v>
      </c>
      <c r="O861" s="3">
        <v>345.54</v>
      </c>
      <c r="P861" s="5">
        <v>4.7619047620000003</v>
      </c>
      <c r="Q861" s="3">
        <v>17.277000000000001</v>
      </c>
      <c r="R861" s="3">
        <v>5.0999999999999996</v>
      </c>
    </row>
    <row r="862" spans="2:18" x14ac:dyDescent="0.25">
      <c r="B862" s="3" t="s">
        <v>895</v>
      </c>
      <c r="C862" s="3" t="s">
        <v>18</v>
      </c>
      <c r="D862" s="3" t="s">
        <v>19</v>
      </c>
      <c r="E862" s="3" t="s">
        <v>20</v>
      </c>
      <c r="F862" s="3" t="s">
        <v>21</v>
      </c>
      <c r="G862" s="3" t="s">
        <v>44</v>
      </c>
      <c r="H862" s="3">
        <v>47.63</v>
      </c>
      <c r="I862" s="3">
        <v>9</v>
      </c>
      <c r="J862" s="3">
        <v>21.433499999999999</v>
      </c>
      <c r="K862" s="3">
        <v>450.1035</v>
      </c>
      <c r="L862" s="3">
        <v>43488</v>
      </c>
      <c r="M862" s="3">
        <v>0.52430555555555558</v>
      </c>
      <c r="N862" s="4" t="s">
        <v>29</v>
      </c>
      <c r="O862" s="3">
        <v>428.67</v>
      </c>
      <c r="P862" s="5">
        <v>4.7619047620000003</v>
      </c>
      <c r="Q862" s="3">
        <v>21.433499999999999</v>
      </c>
      <c r="R862" s="3">
        <v>5</v>
      </c>
    </row>
    <row r="863" spans="2:18" x14ac:dyDescent="0.25">
      <c r="B863" s="3" t="s">
        <v>896</v>
      </c>
      <c r="C863" s="3" t="s">
        <v>25</v>
      </c>
      <c r="D863" s="3" t="s">
        <v>26</v>
      </c>
      <c r="E863" s="3" t="s">
        <v>20</v>
      </c>
      <c r="F863" s="3" t="s">
        <v>21</v>
      </c>
      <c r="G863" s="3" t="s">
        <v>32</v>
      </c>
      <c r="H863" s="3">
        <v>86.27</v>
      </c>
      <c r="I863" s="3">
        <v>1</v>
      </c>
      <c r="J863" s="3">
        <v>4.3135000000000003</v>
      </c>
      <c r="K863" s="3">
        <v>90.583500000000001</v>
      </c>
      <c r="L863" s="3">
        <v>43516</v>
      </c>
      <c r="M863" s="3">
        <v>0.55833333333333335</v>
      </c>
      <c r="N863" s="4" t="s">
        <v>23</v>
      </c>
      <c r="O863" s="3">
        <v>86.27</v>
      </c>
      <c r="P863" s="5">
        <v>4.7619047620000003</v>
      </c>
      <c r="Q863" s="3">
        <v>4.3135000000000003</v>
      </c>
      <c r="R863" s="3">
        <v>7</v>
      </c>
    </row>
    <row r="864" spans="2:18" x14ac:dyDescent="0.25">
      <c r="B864" s="3" t="s">
        <v>897</v>
      </c>
      <c r="C864" s="3" t="s">
        <v>18</v>
      </c>
      <c r="D864" s="3" t="s">
        <v>19</v>
      </c>
      <c r="E864" s="3" t="s">
        <v>20</v>
      </c>
      <c r="F864" s="3" t="s">
        <v>31</v>
      </c>
      <c r="G864" s="3" t="s">
        <v>36</v>
      </c>
      <c r="H864" s="3">
        <v>12.76</v>
      </c>
      <c r="I864" s="3">
        <v>2</v>
      </c>
      <c r="J864" s="3">
        <v>1.276</v>
      </c>
      <c r="K864" s="3">
        <v>26.795999999999999</v>
      </c>
      <c r="L864" s="3">
        <v>43473</v>
      </c>
      <c r="M864" s="3">
        <v>0.75416666666666665</v>
      </c>
      <c r="N864" s="4" t="s">
        <v>23</v>
      </c>
      <c r="O864" s="3">
        <v>25.52</v>
      </c>
      <c r="P864" s="5">
        <v>4.7619047620000003</v>
      </c>
      <c r="Q864" s="3">
        <v>1.276</v>
      </c>
      <c r="R864" s="3">
        <v>7.8</v>
      </c>
    </row>
    <row r="865" spans="2:18" x14ac:dyDescent="0.25">
      <c r="B865" s="3" t="s">
        <v>898</v>
      </c>
      <c r="C865" s="3" t="s">
        <v>42</v>
      </c>
      <c r="D865" s="3" t="s">
        <v>43</v>
      </c>
      <c r="E865" s="3" t="s">
        <v>27</v>
      </c>
      <c r="F865" s="3" t="s">
        <v>21</v>
      </c>
      <c r="G865" s="3" t="s">
        <v>32</v>
      </c>
      <c r="H865" s="3">
        <v>11.28</v>
      </c>
      <c r="I865" s="3">
        <v>9</v>
      </c>
      <c r="J865" s="3">
        <v>5.0759999999999996</v>
      </c>
      <c r="K865" s="3">
        <v>106.596</v>
      </c>
      <c r="L865" s="3">
        <v>43541</v>
      </c>
      <c r="M865" s="3">
        <v>0.49652777777777779</v>
      </c>
      <c r="N865" s="4" t="s">
        <v>33</v>
      </c>
      <c r="O865" s="3">
        <v>101.52</v>
      </c>
      <c r="P865" s="5">
        <v>4.7619047620000003</v>
      </c>
      <c r="Q865" s="3">
        <v>5.0759999999999996</v>
      </c>
      <c r="R865" s="3">
        <v>4.3</v>
      </c>
    </row>
    <row r="866" spans="2:18" x14ac:dyDescent="0.25">
      <c r="B866" s="3" t="s">
        <v>899</v>
      </c>
      <c r="C866" s="3" t="s">
        <v>42</v>
      </c>
      <c r="D866" s="3" t="s">
        <v>43</v>
      </c>
      <c r="E866" s="3" t="s">
        <v>27</v>
      </c>
      <c r="F866" s="3" t="s">
        <v>21</v>
      </c>
      <c r="G866" s="3" t="s">
        <v>32</v>
      </c>
      <c r="H866" s="3">
        <v>51.07</v>
      </c>
      <c r="I866" s="3">
        <v>7</v>
      </c>
      <c r="J866" s="3">
        <v>17.874500000000001</v>
      </c>
      <c r="K866" s="3">
        <v>375.36450000000002</v>
      </c>
      <c r="L866" s="3">
        <v>43477</v>
      </c>
      <c r="M866" s="3">
        <v>0.48749999999999999</v>
      </c>
      <c r="N866" s="4" t="s">
        <v>29</v>
      </c>
      <c r="O866" s="3">
        <v>357.49</v>
      </c>
      <c r="P866" s="5">
        <v>4.7619047620000003</v>
      </c>
      <c r="Q866" s="3">
        <v>17.874500000000001</v>
      </c>
      <c r="R866" s="3">
        <v>7</v>
      </c>
    </row>
    <row r="867" spans="2:18" x14ac:dyDescent="0.25">
      <c r="B867" s="3" t="s">
        <v>900</v>
      </c>
      <c r="C867" s="3" t="s">
        <v>18</v>
      </c>
      <c r="D867" s="3" t="s">
        <v>19</v>
      </c>
      <c r="E867" s="3" t="s">
        <v>20</v>
      </c>
      <c r="F867" s="3" t="s">
        <v>21</v>
      </c>
      <c r="G867" s="3" t="s">
        <v>28</v>
      </c>
      <c r="H867" s="3">
        <v>79.59</v>
      </c>
      <c r="I867" s="3">
        <v>3</v>
      </c>
      <c r="J867" s="3">
        <v>11.938499999999999</v>
      </c>
      <c r="K867" s="3">
        <v>250.70849999999999</v>
      </c>
      <c r="L867" s="3">
        <v>43473</v>
      </c>
      <c r="M867" s="3">
        <v>0.60416666666666663</v>
      </c>
      <c r="N867" s="4" t="s">
        <v>29</v>
      </c>
      <c r="O867" s="3">
        <v>238.77</v>
      </c>
      <c r="P867" s="5">
        <v>4.7619047620000003</v>
      </c>
      <c r="Q867" s="3">
        <v>11.938499999999999</v>
      </c>
      <c r="R867" s="3">
        <v>6.6</v>
      </c>
    </row>
    <row r="868" spans="2:18" x14ac:dyDescent="0.25">
      <c r="B868" s="3" t="s">
        <v>901</v>
      </c>
      <c r="C868" s="3" t="s">
        <v>25</v>
      </c>
      <c r="D868" s="3" t="s">
        <v>26</v>
      </c>
      <c r="E868" s="3" t="s">
        <v>20</v>
      </c>
      <c r="F868" s="3" t="s">
        <v>31</v>
      </c>
      <c r="G868" s="3" t="s">
        <v>22</v>
      </c>
      <c r="H868" s="3">
        <v>33.81</v>
      </c>
      <c r="I868" s="3">
        <v>3</v>
      </c>
      <c r="J868" s="3">
        <v>5.0715000000000003</v>
      </c>
      <c r="K868" s="3">
        <v>106.50149999999999</v>
      </c>
      <c r="L868" s="3">
        <v>43491</v>
      </c>
      <c r="M868" s="3">
        <v>0.63263888888888886</v>
      </c>
      <c r="N868" s="4" t="s">
        <v>23</v>
      </c>
      <c r="O868" s="3">
        <v>101.43</v>
      </c>
      <c r="P868" s="5">
        <v>4.7619047620000003</v>
      </c>
      <c r="Q868" s="3">
        <v>5.0715000000000003</v>
      </c>
      <c r="R868" s="3">
        <v>7.3</v>
      </c>
    </row>
    <row r="869" spans="2:18" x14ac:dyDescent="0.25">
      <c r="B869" s="3" t="s">
        <v>902</v>
      </c>
      <c r="C869" s="3" t="s">
        <v>42</v>
      </c>
      <c r="D869" s="3" t="s">
        <v>43</v>
      </c>
      <c r="E869" s="3" t="s">
        <v>20</v>
      </c>
      <c r="F869" s="3" t="s">
        <v>31</v>
      </c>
      <c r="G869" s="3" t="s">
        <v>36</v>
      </c>
      <c r="H869" s="3">
        <v>90.53</v>
      </c>
      <c r="I869" s="3">
        <v>8</v>
      </c>
      <c r="J869" s="3">
        <v>36.212000000000003</v>
      </c>
      <c r="K869" s="3">
        <v>760.452</v>
      </c>
      <c r="L869" s="3">
        <v>43539</v>
      </c>
      <c r="M869" s="3">
        <v>0.6166666666666667</v>
      </c>
      <c r="N869" s="4" t="s">
        <v>33</v>
      </c>
      <c r="O869" s="3">
        <v>724.24</v>
      </c>
      <c r="P869" s="5">
        <v>4.7619047620000003</v>
      </c>
      <c r="Q869" s="3">
        <v>36.212000000000003</v>
      </c>
      <c r="R869" s="3">
        <v>6.5</v>
      </c>
    </row>
    <row r="870" spans="2:18" x14ac:dyDescent="0.25">
      <c r="B870" s="3" t="s">
        <v>903</v>
      </c>
      <c r="C870" s="3" t="s">
        <v>25</v>
      </c>
      <c r="D870" s="3" t="s">
        <v>26</v>
      </c>
      <c r="E870" s="3" t="s">
        <v>20</v>
      </c>
      <c r="F870" s="3" t="s">
        <v>21</v>
      </c>
      <c r="G870" s="3" t="s">
        <v>22</v>
      </c>
      <c r="H870" s="3">
        <v>62.82</v>
      </c>
      <c r="I870" s="3">
        <v>2</v>
      </c>
      <c r="J870" s="3">
        <v>6.282</v>
      </c>
      <c r="K870" s="3">
        <v>131.922</v>
      </c>
      <c r="L870" s="3">
        <v>43482</v>
      </c>
      <c r="M870" s="3">
        <v>0.52500000000000002</v>
      </c>
      <c r="N870" s="4" t="s">
        <v>23</v>
      </c>
      <c r="O870" s="3">
        <v>125.64</v>
      </c>
      <c r="P870" s="5">
        <v>4.7619047620000003</v>
      </c>
      <c r="Q870" s="3">
        <v>6.282</v>
      </c>
      <c r="R870" s="3">
        <v>4.9000000000000004</v>
      </c>
    </row>
    <row r="871" spans="2:18" x14ac:dyDescent="0.25">
      <c r="B871" s="3" t="s">
        <v>904</v>
      </c>
      <c r="C871" s="3" t="s">
        <v>25</v>
      </c>
      <c r="D871" s="3" t="s">
        <v>26</v>
      </c>
      <c r="E871" s="3" t="s">
        <v>20</v>
      </c>
      <c r="F871" s="3" t="s">
        <v>31</v>
      </c>
      <c r="G871" s="3" t="s">
        <v>44</v>
      </c>
      <c r="H871" s="3">
        <v>24.31</v>
      </c>
      <c r="I871" s="3">
        <v>3</v>
      </c>
      <c r="J871" s="3">
        <v>3.6465000000000001</v>
      </c>
      <c r="K871" s="3">
        <v>76.576499999999996</v>
      </c>
      <c r="L871" s="3">
        <v>43473</v>
      </c>
      <c r="M871" s="3">
        <v>0.79791666666666672</v>
      </c>
      <c r="N871" s="4" t="s">
        <v>33</v>
      </c>
      <c r="O871" s="3">
        <v>72.930000000000007</v>
      </c>
      <c r="P871" s="5">
        <v>4.7619047620000003</v>
      </c>
      <c r="Q871" s="3">
        <v>3.6465000000000001</v>
      </c>
      <c r="R871" s="3">
        <v>4.3</v>
      </c>
    </row>
    <row r="872" spans="2:18" x14ac:dyDescent="0.25">
      <c r="B872" s="3" t="s">
        <v>905</v>
      </c>
      <c r="C872" s="3" t="s">
        <v>18</v>
      </c>
      <c r="D872" s="3" t="s">
        <v>19</v>
      </c>
      <c r="E872" s="3" t="s">
        <v>27</v>
      </c>
      <c r="F872" s="3" t="s">
        <v>31</v>
      </c>
      <c r="G872" s="3" t="s">
        <v>36</v>
      </c>
      <c r="H872" s="3">
        <v>64.59</v>
      </c>
      <c r="I872" s="3">
        <v>4</v>
      </c>
      <c r="J872" s="3">
        <v>12.917999999999999</v>
      </c>
      <c r="K872" s="3">
        <v>271.27800000000002</v>
      </c>
      <c r="L872" s="3">
        <v>43471</v>
      </c>
      <c r="M872" s="3">
        <v>0.56597222222222221</v>
      </c>
      <c r="N872" s="4" t="s">
        <v>23</v>
      </c>
      <c r="O872" s="3">
        <v>258.36</v>
      </c>
      <c r="P872" s="5">
        <v>4.7619047620000003</v>
      </c>
      <c r="Q872" s="3">
        <v>12.917999999999999</v>
      </c>
      <c r="R872" s="3">
        <v>9.3000000000000007</v>
      </c>
    </row>
    <row r="873" spans="2:18" x14ac:dyDescent="0.25">
      <c r="B873" s="3" t="s">
        <v>906</v>
      </c>
      <c r="C873" s="3" t="s">
        <v>18</v>
      </c>
      <c r="D873" s="3" t="s">
        <v>19</v>
      </c>
      <c r="E873" s="3" t="s">
        <v>20</v>
      </c>
      <c r="F873" s="3" t="s">
        <v>31</v>
      </c>
      <c r="G873" s="3" t="s">
        <v>44</v>
      </c>
      <c r="H873" s="3">
        <v>24.82</v>
      </c>
      <c r="I873" s="3">
        <v>7</v>
      </c>
      <c r="J873" s="3">
        <v>8.6869999999999994</v>
      </c>
      <c r="K873" s="3">
        <v>182.42699999999999</v>
      </c>
      <c r="L873" s="3">
        <v>43512</v>
      </c>
      <c r="M873" s="3">
        <v>0.43958333333333333</v>
      </c>
      <c r="N873" s="4" t="s">
        <v>33</v>
      </c>
      <c r="O873" s="3">
        <v>173.74</v>
      </c>
      <c r="P873" s="5">
        <v>4.7619047620000003</v>
      </c>
      <c r="Q873" s="3">
        <v>8.6869999999999994</v>
      </c>
      <c r="R873" s="3">
        <v>7.1</v>
      </c>
    </row>
    <row r="874" spans="2:18" x14ac:dyDescent="0.25">
      <c r="B874" s="3" t="s">
        <v>907</v>
      </c>
      <c r="C874" s="3" t="s">
        <v>25</v>
      </c>
      <c r="D874" s="3" t="s">
        <v>26</v>
      </c>
      <c r="E874" s="3" t="s">
        <v>27</v>
      </c>
      <c r="F874" s="3" t="s">
        <v>31</v>
      </c>
      <c r="G874" s="3" t="s">
        <v>46</v>
      </c>
      <c r="H874" s="3">
        <v>56.5</v>
      </c>
      <c r="I874" s="3">
        <v>1</v>
      </c>
      <c r="J874" s="3">
        <v>2.8250000000000002</v>
      </c>
      <c r="K874" s="3">
        <v>59.325000000000003</v>
      </c>
      <c r="L874" s="3">
        <v>43537</v>
      </c>
      <c r="M874" s="3">
        <v>0.65625</v>
      </c>
      <c r="N874" s="4" t="s">
        <v>23</v>
      </c>
      <c r="O874" s="3">
        <v>56.5</v>
      </c>
      <c r="P874" s="5">
        <v>4.7619047620000003</v>
      </c>
      <c r="Q874" s="3">
        <v>2.8250000000000002</v>
      </c>
      <c r="R874" s="3">
        <v>9.6</v>
      </c>
    </row>
    <row r="875" spans="2:18" x14ac:dyDescent="0.25">
      <c r="B875" s="3" t="s">
        <v>908</v>
      </c>
      <c r="C875" s="3" t="s">
        <v>42</v>
      </c>
      <c r="D875" s="3" t="s">
        <v>43</v>
      </c>
      <c r="E875" s="3" t="s">
        <v>20</v>
      </c>
      <c r="F875" s="3" t="s">
        <v>21</v>
      </c>
      <c r="G875" s="3" t="s">
        <v>28</v>
      </c>
      <c r="H875" s="3">
        <v>21.43</v>
      </c>
      <c r="I875" s="3">
        <v>10</v>
      </c>
      <c r="J875" s="3">
        <v>10.715</v>
      </c>
      <c r="K875" s="3">
        <v>225.01499999999999</v>
      </c>
      <c r="L875" s="3">
        <v>43493</v>
      </c>
      <c r="M875" s="3">
        <v>0.49375000000000002</v>
      </c>
      <c r="N875" s="4" t="s">
        <v>29</v>
      </c>
      <c r="O875" s="3">
        <v>214.3</v>
      </c>
      <c r="P875" s="5">
        <v>4.7619047620000003</v>
      </c>
      <c r="Q875" s="3">
        <v>10.715</v>
      </c>
      <c r="R875" s="3">
        <v>6.2</v>
      </c>
    </row>
    <row r="876" spans="2:18" x14ac:dyDescent="0.25">
      <c r="B876" s="3" t="s">
        <v>909</v>
      </c>
      <c r="C876" s="3" t="s">
        <v>18</v>
      </c>
      <c r="D876" s="3" t="s">
        <v>19</v>
      </c>
      <c r="E876" s="3" t="s">
        <v>20</v>
      </c>
      <c r="F876" s="3" t="s">
        <v>31</v>
      </c>
      <c r="G876" s="3" t="s">
        <v>36</v>
      </c>
      <c r="H876" s="3">
        <v>89.06</v>
      </c>
      <c r="I876" s="3">
        <v>6</v>
      </c>
      <c r="J876" s="3">
        <v>26.718</v>
      </c>
      <c r="K876" s="3">
        <v>561.07799999999997</v>
      </c>
      <c r="L876" s="3">
        <v>43483</v>
      </c>
      <c r="M876" s="3">
        <v>0.72638888888888886</v>
      </c>
      <c r="N876" s="4" t="s">
        <v>29</v>
      </c>
      <c r="O876" s="3">
        <v>534.36</v>
      </c>
      <c r="P876" s="5">
        <v>4.7619047620000003</v>
      </c>
      <c r="Q876" s="3">
        <v>26.718</v>
      </c>
      <c r="R876" s="3">
        <v>9.9</v>
      </c>
    </row>
    <row r="877" spans="2:18" x14ac:dyDescent="0.25">
      <c r="B877" s="3" t="s">
        <v>910</v>
      </c>
      <c r="C877" s="3" t="s">
        <v>18</v>
      </c>
      <c r="D877" s="3" t="s">
        <v>19</v>
      </c>
      <c r="E877" s="3" t="s">
        <v>20</v>
      </c>
      <c r="F877" s="3" t="s">
        <v>31</v>
      </c>
      <c r="G877" s="3" t="s">
        <v>32</v>
      </c>
      <c r="H877" s="3">
        <v>23.29</v>
      </c>
      <c r="I877" s="3">
        <v>4</v>
      </c>
      <c r="J877" s="3">
        <v>4.6580000000000004</v>
      </c>
      <c r="K877" s="3">
        <v>97.817999999999998</v>
      </c>
      <c r="L877" s="3">
        <v>43543</v>
      </c>
      <c r="M877" s="3">
        <v>0.49444444444444446</v>
      </c>
      <c r="N877" s="4" t="s">
        <v>33</v>
      </c>
      <c r="O877" s="3">
        <v>93.16</v>
      </c>
      <c r="P877" s="5">
        <v>4.7619047620000003</v>
      </c>
      <c r="Q877" s="3">
        <v>4.6580000000000004</v>
      </c>
      <c r="R877" s="3">
        <v>5.9</v>
      </c>
    </row>
    <row r="878" spans="2:18" x14ac:dyDescent="0.25">
      <c r="B878" s="3" t="s">
        <v>911</v>
      </c>
      <c r="C878" s="3" t="s">
        <v>25</v>
      </c>
      <c r="D878" s="3" t="s">
        <v>26</v>
      </c>
      <c r="E878" s="3" t="s">
        <v>27</v>
      </c>
      <c r="F878" s="3" t="s">
        <v>31</v>
      </c>
      <c r="G878" s="3" t="s">
        <v>32</v>
      </c>
      <c r="H878" s="3">
        <v>65.260000000000005</v>
      </c>
      <c r="I878" s="3">
        <v>8</v>
      </c>
      <c r="J878" s="3">
        <v>26.103999999999999</v>
      </c>
      <c r="K878" s="3">
        <v>548.18399999999997</v>
      </c>
      <c r="L878" s="3">
        <v>43539</v>
      </c>
      <c r="M878" s="3">
        <v>0.58611111111111114</v>
      </c>
      <c r="N878" s="4" t="s">
        <v>23</v>
      </c>
      <c r="O878" s="3">
        <v>522.08000000000004</v>
      </c>
      <c r="P878" s="5">
        <v>4.7619047620000003</v>
      </c>
      <c r="Q878" s="3">
        <v>26.103999999999999</v>
      </c>
      <c r="R878" s="3">
        <v>6.3</v>
      </c>
    </row>
    <row r="879" spans="2:18" x14ac:dyDescent="0.25">
      <c r="B879" s="3" t="s">
        <v>912</v>
      </c>
      <c r="C879" s="3" t="s">
        <v>25</v>
      </c>
      <c r="D879" s="3" t="s">
        <v>26</v>
      </c>
      <c r="E879" s="3" t="s">
        <v>20</v>
      </c>
      <c r="F879" s="3" t="s">
        <v>31</v>
      </c>
      <c r="G879" s="3" t="s">
        <v>46</v>
      </c>
      <c r="H879" s="3">
        <v>52.35</v>
      </c>
      <c r="I879" s="3">
        <v>1</v>
      </c>
      <c r="J879" s="3">
        <v>2.6175000000000002</v>
      </c>
      <c r="K879" s="3">
        <v>54.967500000000001</v>
      </c>
      <c r="L879" s="3">
        <v>43508</v>
      </c>
      <c r="M879" s="3">
        <v>0.74236111111111114</v>
      </c>
      <c r="N879" s="4" t="s">
        <v>29</v>
      </c>
      <c r="O879" s="3">
        <v>52.35</v>
      </c>
      <c r="P879" s="5">
        <v>4.7619047620000003</v>
      </c>
      <c r="Q879" s="3">
        <v>2.6175000000000002</v>
      </c>
      <c r="R879" s="3">
        <v>4</v>
      </c>
    </row>
    <row r="880" spans="2:18" x14ac:dyDescent="0.25">
      <c r="B880" s="3" t="s">
        <v>913</v>
      </c>
      <c r="C880" s="3" t="s">
        <v>42</v>
      </c>
      <c r="D880" s="3" t="s">
        <v>43</v>
      </c>
      <c r="E880" s="3" t="s">
        <v>20</v>
      </c>
      <c r="F880" s="3" t="s">
        <v>31</v>
      </c>
      <c r="G880" s="3" t="s">
        <v>28</v>
      </c>
      <c r="H880" s="3">
        <v>39.75</v>
      </c>
      <c r="I880" s="3">
        <v>1</v>
      </c>
      <c r="J880" s="3">
        <v>1.9875</v>
      </c>
      <c r="K880" s="3">
        <v>41.737499999999997</v>
      </c>
      <c r="L880" s="3">
        <v>43521</v>
      </c>
      <c r="M880" s="3">
        <v>0.84652777777777777</v>
      </c>
      <c r="N880" s="4" t="s">
        <v>29</v>
      </c>
      <c r="O880" s="3">
        <v>39.75</v>
      </c>
      <c r="P880" s="5">
        <v>4.7619047620000003</v>
      </c>
      <c r="Q880" s="3">
        <v>1.9875</v>
      </c>
      <c r="R880" s="3">
        <v>6.1</v>
      </c>
    </row>
    <row r="881" spans="2:18" x14ac:dyDescent="0.25">
      <c r="B881" s="3" t="s">
        <v>914</v>
      </c>
      <c r="C881" s="3" t="s">
        <v>18</v>
      </c>
      <c r="D881" s="3" t="s">
        <v>19</v>
      </c>
      <c r="E881" s="3" t="s">
        <v>27</v>
      </c>
      <c r="F881" s="3" t="s">
        <v>21</v>
      </c>
      <c r="G881" s="3" t="s">
        <v>28</v>
      </c>
      <c r="H881" s="3">
        <v>90.02</v>
      </c>
      <c r="I881" s="3">
        <v>8</v>
      </c>
      <c r="J881" s="3">
        <v>36.008000000000003</v>
      </c>
      <c r="K881" s="3">
        <v>756.16800000000001</v>
      </c>
      <c r="L881" s="3">
        <v>43545</v>
      </c>
      <c r="M881" s="3">
        <v>0.67222222222222228</v>
      </c>
      <c r="N881" s="4" t="s">
        <v>33</v>
      </c>
      <c r="O881" s="3">
        <v>720.16</v>
      </c>
      <c r="P881" s="5">
        <v>4.7619047620000003</v>
      </c>
      <c r="Q881" s="3">
        <v>36.008000000000003</v>
      </c>
      <c r="R881" s="3">
        <v>4.5</v>
      </c>
    </row>
    <row r="882" spans="2:18" x14ac:dyDescent="0.25">
      <c r="B882" s="3" t="s">
        <v>915</v>
      </c>
      <c r="C882" s="3" t="s">
        <v>42</v>
      </c>
      <c r="D882" s="3" t="s">
        <v>43</v>
      </c>
      <c r="E882" s="3" t="s">
        <v>20</v>
      </c>
      <c r="F882" s="3" t="s">
        <v>21</v>
      </c>
      <c r="G882" s="3" t="s">
        <v>28</v>
      </c>
      <c r="H882" s="3">
        <v>12.1</v>
      </c>
      <c r="I882" s="3">
        <v>8</v>
      </c>
      <c r="J882" s="3">
        <v>4.84</v>
      </c>
      <c r="K882" s="3">
        <v>101.64</v>
      </c>
      <c r="L882" s="3">
        <v>43484</v>
      </c>
      <c r="M882" s="3">
        <v>0.4284722222222222</v>
      </c>
      <c r="N882" s="4" t="s">
        <v>23</v>
      </c>
      <c r="O882" s="3">
        <v>96.8</v>
      </c>
      <c r="P882" s="5">
        <v>4.7619047620000003</v>
      </c>
      <c r="Q882" s="3">
        <v>4.84</v>
      </c>
      <c r="R882" s="3">
        <v>8.6</v>
      </c>
    </row>
    <row r="883" spans="2:18" x14ac:dyDescent="0.25">
      <c r="B883" s="3" t="s">
        <v>916</v>
      </c>
      <c r="C883" s="3" t="s">
        <v>42</v>
      </c>
      <c r="D883" s="3" t="s">
        <v>43</v>
      </c>
      <c r="E883" s="3" t="s">
        <v>20</v>
      </c>
      <c r="F883" s="3" t="s">
        <v>21</v>
      </c>
      <c r="G883" s="3" t="s">
        <v>44</v>
      </c>
      <c r="H883" s="3">
        <v>33.21</v>
      </c>
      <c r="I883" s="3">
        <v>10</v>
      </c>
      <c r="J883" s="3">
        <v>16.605</v>
      </c>
      <c r="K883" s="3">
        <v>348.70499999999998</v>
      </c>
      <c r="L883" s="3">
        <v>43473</v>
      </c>
      <c r="M883" s="3">
        <v>0.60069444444444442</v>
      </c>
      <c r="N883" s="4" t="s">
        <v>23</v>
      </c>
      <c r="O883" s="3">
        <v>332.1</v>
      </c>
      <c r="P883" s="5">
        <v>4.7619047620000003</v>
      </c>
      <c r="Q883" s="3">
        <v>16.605</v>
      </c>
      <c r="R883" s="3">
        <v>6</v>
      </c>
    </row>
    <row r="884" spans="2:18" x14ac:dyDescent="0.25">
      <c r="B884" s="3" t="s">
        <v>917</v>
      </c>
      <c r="C884" s="3" t="s">
        <v>25</v>
      </c>
      <c r="D884" s="3" t="s">
        <v>26</v>
      </c>
      <c r="E884" s="3" t="s">
        <v>20</v>
      </c>
      <c r="F884" s="3" t="s">
        <v>21</v>
      </c>
      <c r="G884" s="3" t="s">
        <v>46</v>
      </c>
      <c r="H884" s="3">
        <v>10.18</v>
      </c>
      <c r="I884" s="3">
        <v>8</v>
      </c>
      <c r="J884" s="3">
        <v>4.0720000000000001</v>
      </c>
      <c r="K884" s="3">
        <v>85.512</v>
      </c>
      <c r="L884" s="3">
        <v>43554</v>
      </c>
      <c r="M884" s="3">
        <v>0.53541666666666665</v>
      </c>
      <c r="N884" s="4" t="s">
        <v>33</v>
      </c>
      <c r="O884" s="3">
        <v>81.44</v>
      </c>
      <c r="P884" s="5">
        <v>4.7619047620000003</v>
      </c>
      <c r="Q884" s="3">
        <v>4.0720000000000001</v>
      </c>
      <c r="R884" s="3">
        <v>9.5</v>
      </c>
    </row>
    <row r="885" spans="2:18" x14ac:dyDescent="0.25">
      <c r="B885" s="3" t="s">
        <v>918</v>
      </c>
      <c r="C885" s="3" t="s">
        <v>42</v>
      </c>
      <c r="D885" s="3" t="s">
        <v>43</v>
      </c>
      <c r="E885" s="3" t="s">
        <v>20</v>
      </c>
      <c r="F885" s="3" t="s">
        <v>31</v>
      </c>
      <c r="G885" s="3" t="s">
        <v>36</v>
      </c>
      <c r="H885" s="3">
        <v>31.99</v>
      </c>
      <c r="I885" s="3">
        <v>10</v>
      </c>
      <c r="J885" s="3">
        <v>15.994999999999999</v>
      </c>
      <c r="K885" s="3">
        <v>335.89499999999998</v>
      </c>
      <c r="L885" s="3">
        <v>43516</v>
      </c>
      <c r="M885" s="3">
        <v>0.63749999999999996</v>
      </c>
      <c r="N885" s="4" t="s">
        <v>33</v>
      </c>
      <c r="O885" s="3">
        <v>319.89999999999998</v>
      </c>
      <c r="P885" s="5">
        <v>4.7619047620000003</v>
      </c>
      <c r="Q885" s="3">
        <v>15.994999999999999</v>
      </c>
      <c r="R885" s="3">
        <v>9.9</v>
      </c>
    </row>
    <row r="886" spans="2:18" x14ac:dyDescent="0.25">
      <c r="B886" s="3" t="s">
        <v>919</v>
      </c>
      <c r="C886" s="3" t="s">
        <v>18</v>
      </c>
      <c r="D886" s="3" t="s">
        <v>19</v>
      </c>
      <c r="E886" s="3" t="s">
        <v>20</v>
      </c>
      <c r="F886" s="3" t="s">
        <v>21</v>
      </c>
      <c r="G886" s="3" t="s">
        <v>32</v>
      </c>
      <c r="H886" s="3">
        <v>34.42</v>
      </c>
      <c r="I886" s="3">
        <v>6</v>
      </c>
      <c r="J886" s="3">
        <v>10.326000000000001</v>
      </c>
      <c r="K886" s="3">
        <v>216.846</v>
      </c>
      <c r="L886" s="3">
        <v>43554</v>
      </c>
      <c r="M886" s="3">
        <v>0.53125</v>
      </c>
      <c r="N886" s="4" t="s">
        <v>23</v>
      </c>
      <c r="O886" s="3">
        <v>206.52</v>
      </c>
      <c r="P886" s="5">
        <v>4.7619047620000003</v>
      </c>
      <c r="Q886" s="3">
        <v>10.326000000000001</v>
      </c>
      <c r="R886" s="3">
        <v>7.5</v>
      </c>
    </row>
    <row r="887" spans="2:18" x14ac:dyDescent="0.25">
      <c r="B887" s="3" t="s">
        <v>920</v>
      </c>
      <c r="C887" s="3" t="s">
        <v>18</v>
      </c>
      <c r="D887" s="3" t="s">
        <v>19</v>
      </c>
      <c r="E887" s="3" t="s">
        <v>20</v>
      </c>
      <c r="F887" s="3" t="s">
        <v>21</v>
      </c>
      <c r="G887" s="3" t="s">
        <v>44</v>
      </c>
      <c r="H887" s="3">
        <v>83.34</v>
      </c>
      <c r="I887" s="3">
        <v>2</v>
      </c>
      <c r="J887" s="3">
        <v>8.3339999999999996</v>
      </c>
      <c r="K887" s="3">
        <v>175.01400000000001</v>
      </c>
      <c r="L887" s="3">
        <v>43543</v>
      </c>
      <c r="M887" s="3">
        <v>0.56736111111111109</v>
      </c>
      <c r="N887" s="4" t="s">
        <v>29</v>
      </c>
      <c r="O887" s="3">
        <v>166.68</v>
      </c>
      <c r="P887" s="5">
        <v>4.7619047620000003</v>
      </c>
      <c r="Q887" s="3">
        <v>8.3339999999999996</v>
      </c>
      <c r="R887" s="3">
        <v>7.6</v>
      </c>
    </row>
    <row r="888" spans="2:18" x14ac:dyDescent="0.25">
      <c r="B888" s="3" t="s">
        <v>921</v>
      </c>
      <c r="C888" s="3" t="s">
        <v>18</v>
      </c>
      <c r="D888" s="3" t="s">
        <v>19</v>
      </c>
      <c r="E888" s="3" t="s">
        <v>27</v>
      </c>
      <c r="F888" s="3" t="s">
        <v>31</v>
      </c>
      <c r="G888" s="3" t="s">
        <v>36</v>
      </c>
      <c r="H888" s="3">
        <v>45.58</v>
      </c>
      <c r="I888" s="3">
        <v>7</v>
      </c>
      <c r="J888" s="3">
        <v>15.952999999999999</v>
      </c>
      <c r="K888" s="3">
        <v>335.01299999999998</v>
      </c>
      <c r="L888" s="3">
        <v>43478</v>
      </c>
      <c r="M888" s="3">
        <v>0.41875000000000001</v>
      </c>
      <c r="N888" s="4" t="s">
        <v>29</v>
      </c>
      <c r="O888" s="3">
        <v>319.06</v>
      </c>
      <c r="P888" s="5">
        <v>4.7619047620000003</v>
      </c>
      <c r="Q888" s="3">
        <v>15.952999999999999</v>
      </c>
      <c r="R888" s="3">
        <v>5</v>
      </c>
    </row>
    <row r="889" spans="2:18" x14ac:dyDescent="0.25">
      <c r="B889" s="3" t="s">
        <v>922</v>
      </c>
      <c r="C889" s="3" t="s">
        <v>18</v>
      </c>
      <c r="D889" s="3" t="s">
        <v>19</v>
      </c>
      <c r="E889" s="3" t="s">
        <v>20</v>
      </c>
      <c r="F889" s="3" t="s">
        <v>31</v>
      </c>
      <c r="G889" s="3" t="s">
        <v>44</v>
      </c>
      <c r="H889" s="3">
        <v>87.9</v>
      </c>
      <c r="I889" s="3">
        <v>1</v>
      </c>
      <c r="J889" s="3">
        <v>4.3949999999999996</v>
      </c>
      <c r="K889" s="3">
        <v>92.295000000000002</v>
      </c>
      <c r="L889" s="3">
        <v>43501</v>
      </c>
      <c r="M889" s="3">
        <v>0.8208333333333333</v>
      </c>
      <c r="N889" s="4" t="s">
        <v>23</v>
      </c>
      <c r="O889" s="3">
        <v>87.9</v>
      </c>
      <c r="P889" s="5">
        <v>4.7619047620000003</v>
      </c>
      <c r="Q889" s="3">
        <v>4.3949999999999996</v>
      </c>
      <c r="R889" s="3">
        <v>6.7</v>
      </c>
    </row>
    <row r="890" spans="2:18" x14ac:dyDescent="0.25">
      <c r="B890" s="3" t="s">
        <v>923</v>
      </c>
      <c r="C890" s="3" t="s">
        <v>18</v>
      </c>
      <c r="D890" s="3" t="s">
        <v>19</v>
      </c>
      <c r="E890" s="3" t="s">
        <v>20</v>
      </c>
      <c r="F890" s="3" t="s">
        <v>21</v>
      </c>
      <c r="G890" s="3" t="s">
        <v>28</v>
      </c>
      <c r="H890" s="3">
        <v>73.47</v>
      </c>
      <c r="I890" s="3">
        <v>10</v>
      </c>
      <c r="J890" s="3">
        <v>36.734999999999999</v>
      </c>
      <c r="K890" s="3">
        <v>771.43499999999995</v>
      </c>
      <c r="L890" s="3">
        <v>43547</v>
      </c>
      <c r="M890" s="3">
        <v>0.55138888888888893</v>
      </c>
      <c r="N890" s="4" t="s">
        <v>23</v>
      </c>
      <c r="O890" s="3">
        <v>734.7</v>
      </c>
      <c r="P890" s="5">
        <v>4.7619047620000003</v>
      </c>
      <c r="Q890" s="3">
        <v>36.734999999999999</v>
      </c>
      <c r="R890" s="3">
        <v>9.5</v>
      </c>
    </row>
    <row r="891" spans="2:18" x14ac:dyDescent="0.25">
      <c r="B891" s="3" t="s">
        <v>924</v>
      </c>
      <c r="C891" s="3" t="s">
        <v>25</v>
      </c>
      <c r="D891" s="3" t="s">
        <v>26</v>
      </c>
      <c r="E891" s="3" t="s">
        <v>27</v>
      </c>
      <c r="F891" s="3" t="s">
        <v>21</v>
      </c>
      <c r="G891" s="3" t="s">
        <v>46</v>
      </c>
      <c r="H891" s="3">
        <v>12.19</v>
      </c>
      <c r="I891" s="3">
        <v>8</v>
      </c>
      <c r="J891" s="3">
        <v>4.8760000000000003</v>
      </c>
      <c r="K891" s="3">
        <v>102.396</v>
      </c>
      <c r="L891" s="3">
        <v>43537</v>
      </c>
      <c r="M891" s="3">
        <v>0.53263888888888888</v>
      </c>
      <c r="N891" s="4" t="s">
        <v>23</v>
      </c>
      <c r="O891" s="3">
        <v>97.52</v>
      </c>
      <c r="P891" s="5">
        <v>4.7619047620000003</v>
      </c>
      <c r="Q891" s="3">
        <v>4.8760000000000003</v>
      </c>
      <c r="R891" s="3">
        <v>6.8</v>
      </c>
    </row>
    <row r="892" spans="2:18" x14ac:dyDescent="0.25">
      <c r="B892" s="3" t="s">
        <v>925</v>
      </c>
      <c r="C892" s="3" t="s">
        <v>18</v>
      </c>
      <c r="D892" s="3" t="s">
        <v>19</v>
      </c>
      <c r="E892" s="3" t="s">
        <v>20</v>
      </c>
      <c r="F892" s="3" t="s">
        <v>31</v>
      </c>
      <c r="G892" s="3" t="s">
        <v>36</v>
      </c>
      <c r="H892" s="3">
        <v>76.92</v>
      </c>
      <c r="I892" s="3">
        <v>10</v>
      </c>
      <c r="J892" s="3">
        <v>38.46</v>
      </c>
      <c r="K892" s="3">
        <v>807.66</v>
      </c>
      <c r="L892" s="3">
        <v>43541</v>
      </c>
      <c r="M892" s="3">
        <v>0.82847222222222228</v>
      </c>
      <c r="N892" s="4" t="s">
        <v>23</v>
      </c>
      <c r="O892" s="3">
        <v>769.2</v>
      </c>
      <c r="P892" s="5">
        <v>4.7619047620000003</v>
      </c>
      <c r="Q892" s="3">
        <v>38.46</v>
      </c>
      <c r="R892" s="3">
        <v>5.6</v>
      </c>
    </row>
    <row r="893" spans="2:18" x14ac:dyDescent="0.25">
      <c r="B893" s="3" t="s">
        <v>926</v>
      </c>
      <c r="C893" s="3" t="s">
        <v>25</v>
      </c>
      <c r="D893" s="3" t="s">
        <v>26</v>
      </c>
      <c r="E893" s="3" t="s">
        <v>27</v>
      </c>
      <c r="F893" s="3" t="s">
        <v>21</v>
      </c>
      <c r="G893" s="3" t="s">
        <v>22</v>
      </c>
      <c r="H893" s="3">
        <v>83.66</v>
      </c>
      <c r="I893" s="3">
        <v>5</v>
      </c>
      <c r="J893" s="3">
        <v>20.914999999999999</v>
      </c>
      <c r="K893" s="3">
        <v>439.21499999999997</v>
      </c>
      <c r="L893" s="3">
        <v>43517</v>
      </c>
      <c r="M893" s="3">
        <v>0.43472222222222223</v>
      </c>
      <c r="N893" s="4" t="s">
        <v>29</v>
      </c>
      <c r="O893" s="3">
        <v>418.3</v>
      </c>
      <c r="P893" s="5">
        <v>4.7619047620000003</v>
      </c>
      <c r="Q893" s="3">
        <v>20.914999999999999</v>
      </c>
      <c r="R893" s="3">
        <v>7.2</v>
      </c>
    </row>
    <row r="894" spans="2:18" x14ac:dyDescent="0.25">
      <c r="B894" s="3" t="s">
        <v>927</v>
      </c>
      <c r="C894" s="3" t="s">
        <v>42</v>
      </c>
      <c r="D894" s="3" t="s">
        <v>43</v>
      </c>
      <c r="E894" s="3" t="s">
        <v>27</v>
      </c>
      <c r="F894" s="3" t="s">
        <v>21</v>
      </c>
      <c r="G894" s="3" t="s">
        <v>28</v>
      </c>
      <c r="H894" s="3">
        <v>57.91</v>
      </c>
      <c r="I894" s="3">
        <v>8</v>
      </c>
      <c r="J894" s="3">
        <v>23.164000000000001</v>
      </c>
      <c r="K894" s="3">
        <v>486.44400000000002</v>
      </c>
      <c r="L894" s="3">
        <v>43503</v>
      </c>
      <c r="M894" s="3">
        <v>0.62916666666666665</v>
      </c>
      <c r="N894" s="4" t="s">
        <v>29</v>
      </c>
      <c r="O894" s="3">
        <v>463.28</v>
      </c>
      <c r="P894" s="5">
        <v>4.7619047620000003</v>
      </c>
      <c r="Q894" s="3">
        <v>23.164000000000001</v>
      </c>
      <c r="R894" s="3">
        <v>8.1</v>
      </c>
    </row>
    <row r="895" spans="2:18" x14ac:dyDescent="0.25">
      <c r="B895" s="3" t="s">
        <v>928</v>
      </c>
      <c r="C895" s="3" t="s">
        <v>25</v>
      </c>
      <c r="D895" s="3" t="s">
        <v>26</v>
      </c>
      <c r="E895" s="3" t="s">
        <v>20</v>
      </c>
      <c r="F895" s="3" t="s">
        <v>21</v>
      </c>
      <c r="G895" s="3" t="s">
        <v>46</v>
      </c>
      <c r="H895" s="3">
        <v>92.49</v>
      </c>
      <c r="I895" s="3">
        <v>5</v>
      </c>
      <c r="J895" s="3">
        <v>23.122499999999999</v>
      </c>
      <c r="K895" s="3">
        <v>485.57249999999999</v>
      </c>
      <c r="L895" s="3">
        <v>43526</v>
      </c>
      <c r="M895" s="3">
        <v>0.69097222222222221</v>
      </c>
      <c r="N895" s="4" t="s">
        <v>33</v>
      </c>
      <c r="O895" s="3">
        <v>462.45</v>
      </c>
      <c r="P895" s="5">
        <v>4.7619047620000003</v>
      </c>
      <c r="Q895" s="3">
        <v>23.122499999999999</v>
      </c>
      <c r="R895" s="3">
        <v>8.6</v>
      </c>
    </row>
    <row r="896" spans="2:18" x14ac:dyDescent="0.25">
      <c r="B896" s="3" t="s">
        <v>929</v>
      </c>
      <c r="C896" s="3" t="s">
        <v>42</v>
      </c>
      <c r="D896" s="3" t="s">
        <v>43</v>
      </c>
      <c r="E896" s="3" t="s">
        <v>27</v>
      </c>
      <c r="F896" s="3" t="s">
        <v>31</v>
      </c>
      <c r="G896" s="3" t="s">
        <v>28</v>
      </c>
      <c r="H896" s="3">
        <v>28.38</v>
      </c>
      <c r="I896" s="3">
        <v>5</v>
      </c>
      <c r="J896" s="3">
        <v>7.0949999999999998</v>
      </c>
      <c r="K896" s="3">
        <v>148.995</v>
      </c>
      <c r="L896" s="3">
        <v>43530</v>
      </c>
      <c r="M896" s="3">
        <v>0.87291666666666667</v>
      </c>
      <c r="N896" s="4" t="s">
        <v>29</v>
      </c>
      <c r="O896" s="3">
        <v>141.9</v>
      </c>
      <c r="P896" s="5">
        <v>4.7619047620000003</v>
      </c>
      <c r="Q896" s="3">
        <v>7.0949999999999998</v>
      </c>
      <c r="R896" s="3">
        <v>9.4</v>
      </c>
    </row>
    <row r="897" spans="2:18" x14ac:dyDescent="0.25">
      <c r="B897" s="3" t="s">
        <v>930</v>
      </c>
      <c r="C897" s="3" t="s">
        <v>42</v>
      </c>
      <c r="D897" s="3" t="s">
        <v>43</v>
      </c>
      <c r="E897" s="3" t="s">
        <v>20</v>
      </c>
      <c r="F897" s="3" t="s">
        <v>31</v>
      </c>
      <c r="G897" s="3" t="s">
        <v>28</v>
      </c>
      <c r="H897" s="3">
        <v>50.45</v>
      </c>
      <c r="I897" s="3">
        <v>6</v>
      </c>
      <c r="J897" s="3">
        <v>15.135</v>
      </c>
      <c r="K897" s="3">
        <v>317.83499999999998</v>
      </c>
      <c r="L897" s="3">
        <v>43502</v>
      </c>
      <c r="M897" s="3">
        <v>0.63611111111111107</v>
      </c>
      <c r="N897" s="4" t="s">
        <v>33</v>
      </c>
      <c r="O897" s="3">
        <v>302.7</v>
      </c>
      <c r="P897" s="5">
        <v>4.7619047620000003</v>
      </c>
      <c r="Q897" s="3">
        <v>15.135</v>
      </c>
      <c r="R897" s="3">
        <v>8.9</v>
      </c>
    </row>
    <row r="898" spans="2:18" x14ac:dyDescent="0.25">
      <c r="B898" s="3" t="s">
        <v>931</v>
      </c>
      <c r="C898" s="3" t="s">
        <v>42</v>
      </c>
      <c r="D898" s="3" t="s">
        <v>43</v>
      </c>
      <c r="E898" s="3" t="s">
        <v>27</v>
      </c>
      <c r="F898" s="3" t="s">
        <v>31</v>
      </c>
      <c r="G898" s="3" t="s">
        <v>22</v>
      </c>
      <c r="H898" s="3">
        <v>99.16</v>
      </c>
      <c r="I898" s="3">
        <v>8</v>
      </c>
      <c r="J898" s="3">
        <v>39.664000000000001</v>
      </c>
      <c r="K898" s="3">
        <v>832.94399999999996</v>
      </c>
      <c r="L898" s="3">
        <v>43493</v>
      </c>
      <c r="M898" s="3">
        <v>0.74097222222222225</v>
      </c>
      <c r="N898" s="4" t="s">
        <v>33</v>
      </c>
      <c r="O898" s="3">
        <v>793.28</v>
      </c>
      <c r="P898" s="5">
        <v>4.7619047620000003</v>
      </c>
      <c r="Q898" s="3">
        <v>39.664000000000001</v>
      </c>
      <c r="R898" s="3">
        <v>4.2</v>
      </c>
    </row>
    <row r="899" spans="2:18" x14ac:dyDescent="0.25">
      <c r="B899" s="3" t="s">
        <v>932</v>
      </c>
      <c r="C899" s="3" t="s">
        <v>25</v>
      </c>
      <c r="D899" s="3" t="s">
        <v>26</v>
      </c>
      <c r="E899" s="3" t="s">
        <v>27</v>
      </c>
      <c r="F899" s="3" t="s">
        <v>31</v>
      </c>
      <c r="G899" s="3" t="s">
        <v>46</v>
      </c>
      <c r="H899" s="3">
        <v>60.74</v>
      </c>
      <c r="I899" s="3">
        <v>7</v>
      </c>
      <c r="J899" s="3">
        <v>21.259</v>
      </c>
      <c r="K899" s="3">
        <v>446.43900000000002</v>
      </c>
      <c r="L899" s="3">
        <v>43483</v>
      </c>
      <c r="M899" s="3">
        <v>0.68263888888888891</v>
      </c>
      <c r="N899" s="4" t="s">
        <v>23</v>
      </c>
      <c r="O899" s="3">
        <v>425.18</v>
      </c>
      <c r="P899" s="5">
        <v>4.7619047620000003</v>
      </c>
      <c r="Q899" s="3">
        <v>21.259</v>
      </c>
      <c r="R899" s="3">
        <v>5</v>
      </c>
    </row>
    <row r="900" spans="2:18" x14ac:dyDescent="0.25">
      <c r="B900" s="3" t="s">
        <v>933</v>
      </c>
      <c r="C900" s="3" t="s">
        <v>25</v>
      </c>
      <c r="D900" s="3" t="s">
        <v>26</v>
      </c>
      <c r="E900" s="3" t="s">
        <v>20</v>
      </c>
      <c r="F900" s="3" t="s">
        <v>21</v>
      </c>
      <c r="G900" s="3" t="s">
        <v>44</v>
      </c>
      <c r="H900" s="3">
        <v>47.27</v>
      </c>
      <c r="I900" s="3">
        <v>6</v>
      </c>
      <c r="J900" s="3">
        <v>14.180999999999999</v>
      </c>
      <c r="K900" s="3">
        <v>297.80099999999999</v>
      </c>
      <c r="L900" s="3">
        <v>43501</v>
      </c>
      <c r="M900" s="3">
        <v>0.4284722222222222</v>
      </c>
      <c r="N900" s="4" t="s">
        <v>29</v>
      </c>
      <c r="O900" s="3">
        <v>283.62</v>
      </c>
      <c r="P900" s="5">
        <v>4.7619047620000003</v>
      </c>
      <c r="Q900" s="3">
        <v>14.180999999999999</v>
      </c>
      <c r="R900" s="3">
        <v>8.8000000000000007</v>
      </c>
    </row>
    <row r="901" spans="2:18" x14ac:dyDescent="0.25">
      <c r="B901" s="3" t="s">
        <v>934</v>
      </c>
      <c r="C901" s="3" t="s">
        <v>25</v>
      </c>
      <c r="D901" s="3" t="s">
        <v>26</v>
      </c>
      <c r="E901" s="3" t="s">
        <v>20</v>
      </c>
      <c r="F901" s="3" t="s">
        <v>31</v>
      </c>
      <c r="G901" s="3" t="s">
        <v>22</v>
      </c>
      <c r="H901" s="3">
        <v>85.6</v>
      </c>
      <c r="I901" s="3">
        <v>7</v>
      </c>
      <c r="J901" s="3">
        <v>29.96</v>
      </c>
      <c r="K901" s="3">
        <v>629.16</v>
      </c>
      <c r="L901" s="3">
        <v>43526</v>
      </c>
      <c r="M901" s="3">
        <v>0.57638888888888884</v>
      </c>
      <c r="N901" s="4" t="s">
        <v>29</v>
      </c>
      <c r="O901" s="3">
        <v>599.20000000000005</v>
      </c>
      <c r="P901" s="5">
        <v>4.7619047620000003</v>
      </c>
      <c r="Q901" s="3">
        <v>29.96</v>
      </c>
      <c r="R901" s="3">
        <v>5.3</v>
      </c>
    </row>
    <row r="902" spans="2:18" x14ac:dyDescent="0.25">
      <c r="B902" s="3" t="s">
        <v>935</v>
      </c>
      <c r="C902" s="3" t="s">
        <v>18</v>
      </c>
      <c r="D902" s="3" t="s">
        <v>19</v>
      </c>
      <c r="E902" s="3" t="s">
        <v>20</v>
      </c>
      <c r="F902" s="3" t="s">
        <v>31</v>
      </c>
      <c r="G902" s="3" t="s">
        <v>44</v>
      </c>
      <c r="H902" s="3">
        <v>35.04</v>
      </c>
      <c r="I902" s="3">
        <v>9</v>
      </c>
      <c r="J902" s="3">
        <v>15.768000000000001</v>
      </c>
      <c r="K902" s="3">
        <v>331.12799999999999</v>
      </c>
      <c r="L902" s="3">
        <v>43505</v>
      </c>
      <c r="M902" s="3">
        <v>0.80347222222222225</v>
      </c>
      <c r="N902" s="4" t="s">
        <v>23</v>
      </c>
      <c r="O902" s="3">
        <v>315.36</v>
      </c>
      <c r="P902" s="5">
        <v>4.7619047620000003</v>
      </c>
      <c r="Q902" s="3">
        <v>15.768000000000001</v>
      </c>
      <c r="R902" s="3">
        <v>4.5999999999999996</v>
      </c>
    </row>
    <row r="903" spans="2:18" x14ac:dyDescent="0.25">
      <c r="B903" s="3" t="s">
        <v>936</v>
      </c>
      <c r="C903" s="3" t="s">
        <v>25</v>
      </c>
      <c r="D903" s="3" t="s">
        <v>26</v>
      </c>
      <c r="E903" s="3" t="s">
        <v>20</v>
      </c>
      <c r="F903" s="3" t="s">
        <v>21</v>
      </c>
      <c r="G903" s="3" t="s">
        <v>28</v>
      </c>
      <c r="H903" s="3">
        <v>44.84</v>
      </c>
      <c r="I903" s="3">
        <v>9</v>
      </c>
      <c r="J903" s="3">
        <v>20.178000000000001</v>
      </c>
      <c r="K903" s="3">
        <v>423.738</v>
      </c>
      <c r="L903" s="3">
        <v>43479</v>
      </c>
      <c r="M903" s="3">
        <v>0.58333333333333337</v>
      </c>
      <c r="N903" s="4" t="s">
        <v>33</v>
      </c>
      <c r="O903" s="3">
        <v>403.56</v>
      </c>
      <c r="P903" s="5">
        <v>4.7619047620000003</v>
      </c>
      <c r="Q903" s="3">
        <v>20.178000000000001</v>
      </c>
      <c r="R903" s="3">
        <v>7.5</v>
      </c>
    </row>
    <row r="904" spans="2:18" x14ac:dyDescent="0.25">
      <c r="B904" s="3" t="s">
        <v>937</v>
      </c>
      <c r="C904" s="3" t="s">
        <v>42</v>
      </c>
      <c r="D904" s="3" t="s">
        <v>43</v>
      </c>
      <c r="E904" s="3" t="s">
        <v>27</v>
      </c>
      <c r="F904" s="3" t="s">
        <v>31</v>
      </c>
      <c r="G904" s="3" t="s">
        <v>32</v>
      </c>
      <c r="H904" s="3">
        <v>45.97</v>
      </c>
      <c r="I904" s="3">
        <v>4</v>
      </c>
      <c r="J904" s="3">
        <v>9.1940000000000008</v>
      </c>
      <c r="K904" s="3">
        <v>193.07400000000001</v>
      </c>
      <c r="L904" s="3">
        <v>43505</v>
      </c>
      <c r="M904" s="3">
        <v>0.50138888888888888</v>
      </c>
      <c r="N904" s="4" t="s">
        <v>23</v>
      </c>
      <c r="O904" s="3">
        <v>183.88</v>
      </c>
      <c r="P904" s="5">
        <v>4.7619047620000003</v>
      </c>
      <c r="Q904" s="3">
        <v>9.1940000000000008</v>
      </c>
      <c r="R904" s="3">
        <v>5.0999999999999996</v>
      </c>
    </row>
    <row r="905" spans="2:18" x14ac:dyDescent="0.25">
      <c r="B905" s="3" t="s">
        <v>938</v>
      </c>
      <c r="C905" s="3" t="s">
        <v>18</v>
      </c>
      <c r="D905" s="3" t="s">
        <v>19</v>
      </c>
      <c r="E905" s="3" t="s">
        <v>20</v>
      </c>
      <c r="F905" s="3" t="s">
        <v>21</v>
      </c>
      <c r="G905" s="3" t="s">
        <v>22</v>
      </c>
      <c r="H905" s="3">
        <v>27.73</v>
      </c>
      <c r="I905" s="3">
        <v>5</v>
      </c>
      <c r="J905" s="3">
        <v>6.9325000000000001</v>
      </c>
      <c r="K905" s="3">
        <v>145.58250000000001</v>
      </c>
      <c r="L905" s="3">
        <v>43550</v>
      </c>
      <c r="M905" s="3">
        <v>0.84791666666666665</v>
      </c>
      <c r="N905" s="4" t="s">
        <v>33</v>
      </c>
      <c r="O905" s="3">
        <v>138.65</v>
      </c>
      <c r="P905" s="5">
        <v>4.7619047620000003</v>
      </c>
      <c r="Q905" s="3">
        <v>6.9325000000000001</v>
      </c>
      <c r="R905" s="3">
        <v>4.2</v>
      </c>
    </row>
    <row r="906" spans="2:18" x14ac:dyDescent="0.25">
      <c r="B906" s="3" t="s">
        <v>939</v>
      </c>
      <c r="C906" s="3" t="s">
        <v>18</v>
      </c>
      <c r="D906" s="3" t="s">
        <v>19</v>
      </c>
      <c r="E906" s="3" t="s">
        <v>27</v>
      </c>
      <c r="F906" s="3" t="s">
        <v>31</v>
      </c>
      <c r="G906" s="3" t="s">
        <v>44</v>
      </c>
      <c r="H906" s="3">
        <v>11.53</v>
      </c>
      <c r="I906" s="3">
        <v>7</v>
      </c>
      <c r="J906" s="3">
        <v>4.0354999999999999</v>
      </c>
      <c r="K906" s="3">
        <v>84.745500000000007</v>
      </c>
      <c r="L906" s="3">
        <v>43493</v>
      </c>
      <c r="M906" s="3">
        <v>0.73263888888888884</v>
      </c>
      <c r="N906" s="4" t="s">
        <v>29</v>
      </c>
      <c r="O906" s="3">
        <v>80.709999999999994</v>
      </c>
      <c r="P906" s="5">
        <v>4.7619047620000003</v>
      </c>
      <c r="Q906" s="3">
        <v>4.0354999999999999</v>
      </c>
      <c r="R906" s="3">
        <v>8.1</v>
      </c>
    </row>
    <row r="907" spans="2:18" x14ac:dyDescent="0.25">
      <c r="B907" s="3" t="s">
        <v>940</v>
      </c>
      <c r="C907" s="3" t="s">
        <v>25</v>
      </c>
      <c r="D907" s="3" t="s">
        <v>26</v>
      </c>
      <c r="E907" s="3" t="s">
        <v>27</v>
      </c>
      <c r="F907" s="3" t="s">
        <v>21</v>
      </c>
      <c r="G907" s="3" t="s">
        <v>22</v>
      </c>
      <c r="H907" s="3">
        <v>58.32</v>
      </c>
      <c r="I907" s="3">
        <v>2</v>
      </c>
      <c r="J907" s="3">
        <v>5.8319999999999999</v>
      </c>
      <c r="K907" s="3">
        <v>122.47199999999999</v>
      </c>
      <c r="L907" s="3">
        <v>43510</v>
      </c>
      <c r="M907" s="3">
        <v>0.52916666666666667</v>
      </c>
      <c r="N907" s="4" t="s">
        <v>23</v>
      </c>
      <c r="O907" s="3">
        <v>116.64</v>
      </c>
      <c r="P907" s="5">
        <v>4.7619047620000003</v>
      </c>
      <c r="Q907" s="3">
        <v>5.8319999999999999</v>
      </c>
      <c r="R907" s="3">
        <v>6</v>
      </c>
    </row>
    <row r="908" spans="2:18" x14ac:dyDescent="0.25">
      <c r="B908" s="3" t="s">
        <v>941</v>
      </c>
      <c r="C908" s="3" t="s">
        <v>25</v>
      </c>
      <c r="D908" s="3" t="s">
        <v>26</v>
      </c>
      <c r="E908" s="3" t="s">
        <v>20</v>
      </c>
      <c r="F908" s="3" t="s">
        <v>21</v>
      </c>
      <c r="G908" s="3" t="s">
        <v>32</v>
      </c>
      <c r="H908" s="3">
        <v>78.38</v>
      </c>
      <c r="I908" s="3">
        <v>4</v>
      </c>
      <c r="J908" s="3">
        <v>15.676</v>
      </c>
      <c r="K908" s="3">
        <v>329.19600000000003</v>
      </c>
      <c r="L908" s="3">
        <v>43548</v>
      </c>
      <c r="M908" s="3">
        <v>0.74722222222222223</v>
      </c>
      <c r="N908" s="4" t="s">
        <v>29</v>
      </c>
      <c r="O908" s="3">
        <v>313.52</v>
      </c>
      <c r="P908" s="5">
        <v>4.7619047620000003</v>
      </c>
      <c r="Q908" s="3">
        <v>15.676</v>
      </c>
      <c r="R908" s="3">
        <v>7.9</v>
      </c>
    </row>
    <row r="909" spans="2:18" x14ac:dyDescent="0.25">
      <c r="B909" s="3" t="s">
        <v>942</v>
      </c>
      <c r="C909" s="3" t="s">
        <v>25</v>
      </c>
      <c r="D909" s="3" t="s">
        <v>26</v>
      </c>
      <c r="E909" s="3" t="s">
        <v>27</v>
      </c>
      <c r="F909" s="3" t="s">
        <v>31</v>
      </c>
      <c r="G909" s="3" t="s">
        <v>22</v>
      </c>
      <c r="H909" s="3">
        <v>84.61</v>
      </c>
      <c r="I909" s="3">
        <v>10</v>
      </c>
      <c r="J909" s="3">
        <v>42.305</v>
      </c>
      <c r="K909" s="3">
        <v>888.40499999999997</v>
      </c>
      <c r="L909" s="3">
        <v>43505</v>
      </c>
      <c r="M909" s="3">
        <v>0.79027777777777775</v>
      </c>
      <c r="N909" s="4" t="s">
        <v>33</v>
      </c>
      <c r="O909" s="3">
        <v>846.1</v>
      </c>
      <c r="P909" s="5">
        <v>4.7619047620000003</v>
      </c>
      <c r="Q909" s="3">
        <v>42.305</v>
      </c>
      <c r="R909" s="3">
        <v>8.8000000000000007</v>
      </c>
    </row>
    <row r="910" spans="2:18" x14ac:dyDescent="0.25">
      <c r="B910" s="3" t="s">
        <v>943</v>
      </c>
      <c r="C910" s="3" t="s">
        <v>42</v>
      </c>
      <c r="D910" s="3" t="s">
        <v>43</v>
      </c>
      <c r="E910" s="3" t="s">
        <v>27</v>
      </c>
      <c r="F910" s="3" t="s">
        <v>21</v>
      </c>
      <c r="G910" s="3" t="s">
        <v>22</v>
      </c>
      <c r="H910" s="3">
        <v>82.88</v>
      </c>
      <c r="I910" s="3">
        <v>5</v>
      </c>
      <c r="J910" s="3">
        <v>20.72</v>
      </c>
      <c r="K910" s="3">
        <v>435.12</v>
      </c>
      <c r="L910" s="3">
        <v>43548</v>
      </c>
      <c r="M910" s="3">
        <v>0.58888888888888891</v>
      </c>
      <c r="N910" s="4" t="s">
        <v>33</v>
      </c>
      <c r="O910" s="3">
        <v>414.4</v>
      </c>
      <c r="P910" s="5">
        <v>4.7619047620000003</v>
      </c>
      <c r="Q910" s="3">
        <v>20.72</v>
      </c>
      <c r="R910" s="3">
        <v>6.6</v>
      </c>
    </row>
    <row r="911" spans="2:18" x14ac:dyDescent="0.25">
      <c r="B911" s="3" t="s">
        <v>944</v>
      </c>
      <c r="C911" s="3" t="s">
        <v>18</v>
      </c>
      <c r="D911" s="3" t="s">
        <v>19</v>
      </c>
      <c r="E911" s="3" t="s">
        <v>20</v>
      </c>
      <c r="F911" s="3" t="s">
        <v>21</v>
      </c>
      <c r="G911" s="3" t="s">
        <v>44</v>
      </c>
      <c r="H911" s="3">
        <v>79.540000000000006</v>
      </c>
      <c r="I911" s="3">
        <v>2</v>
      </c>
      <c r="J911" s="3">
        <v>7.9539999999999997</v>
      </c>
      <c r="K911" s="3">
        <v>167.03399999999999</v>
      </c>
      <c r="L911" s="3">
        <v>43551</v>
      </c>
      <c r="M911" s="3">
        <v>0.6875</v>
      </c>
      <c r="N911" s="4" t="s">
        <v>23</v>
      </c>
      <c r="O911" s="3">
        <v>159.08000000000001</v>
      </c>
      <c r="P911" s="5">
        <v>4.7619047620000003</v>
      </c>
      <c r="Q911" s="3">
        <v>7.9539999999999997</v>
      </c>
      <c r="R911" s="3">
        <v>6.2</v>
      </c>
    </row>
    <row r="912" spans="2:18" x14ac:dyDescent="0.25">
      <c r="B912" s="3" t="s">
        <v>945</v>
      </c>
      <c r="C912" s="3" t="s">
        <v>42</v>
      </c>
      <c r="D912" s="3" t="s">
        <v>43</v>
      </c>
      <c r="E912" s="3" t="s">
        <v>27</v>
      </c>
      <c r="F912" s="3" t="s">
        <v>21</v>
      </c>
      <c r="G912" s="3" t="s">
        <v>32</v>
      </c>
      <c r="H912" s="3">
        <v>49.01</v>
      </c>
      <c r="I912" s="3">
        <v>10</v>
      </c>
      <c r="J912" s="3">
        <v>24.504999999999999</v>
      </c>
      <c r="K912" s="3">
        <v>514.60500000000002</v>
      </c>
      <c r="L912" s="3">
        <v>43492</v>
      </c>
      <c r="M912" s="3">
        <v>0.44722222222222224</v>
      </c>
      <c r="N912" s="4" t="s">
        <v>33</v>
      </c>
      <c r="O912" s="3">
        <v>490.1</v>
      </c>
      <c r="P912" s="5">
        <v>4.7619047620000003</v>
      </c>
      <c r="Q912" s="3">
        <v>24.504999999999999</v>
      </c>
      <c r="R912" s="3">
        <v>4.2</v>
      </c>
    </row>
    <row r="913" spans="2:18" x14ac:dyDescent="0.25">
      <c r="B913" s="3" t="s">
        <v>946</v>
      </c>
      <c r="C913" s="3" t="s">
        <v>42</v>
      </c>
      <c r="D913" s="3" t="s">
        <v>43</v>
      </c>
      <c r="E913" s="3" t="s">
        <v>20</v>
      </c>
      <c r="F913" s="3" t="s">
        <v>21</v>
      </c>
      <c r="G913" s="3" t="s">
        <v>44</v>
      </c>
      <c r="H913" s="3">
        <v>29.15</v>
      </c>
      <c r="I913" s="3">
        <v>3</v>
      </c>
      <c r="J913" s="3">
        <v>4.3724999999999996</v>
      </c>
      <c r="K913" s="3">
        <v>91.822500000000005</v>
      </c>
      <c r="L913" s="3">
        <v>43551</v>
      </c>
      <c r="M913" s="3">
        <v>0.85347222222222219</v>
      </c>
      <c r="N913" s="4" t="s">
        <v>33</v>
      </c>
      <c r="O913" s="3">
        <v>87.45</v>
      </c>
      <c r="P913" s="5">
        <v>4.7619047620000003</v>
      </c>
      <c r="Q913" s="3">
        <v>4.3724999999999996</v>
      </c>
      <c r="R913" s="3">
        <v>7.3</v>
      </c>
    </row>
    <row r="914" spans="2:18" x14ac:dyDescent="0.25">
      <c r="B914" s="3" t="s">
        <v>947</v>
      </c>
      <c r="C914" s="3" t="s">
        <v>25</v>
      </c>
      <c r="D914" s="3" t="s">
        <v>26</v>
      </c>
      <c r="E914" s="3" t="s">
        <v>27</v>
      </c>
      <c r="F914" s="3" t="s">
        <v>21</v>
      </c>
      <c r="G914" s="3" t="s">
        <v>28</v>
      </c>
      <c r="H914" s="3">
        <v>56.13</v>
      </c>
      <c r="I914" s="3">
        <v>4</v>
      </c>
      <c r="J914" s="3">
        <v>11.226000000000001</v>
      </c>
      <c r="K914" s="3">
        <v>235.74600000000001</v>
      </c>
      <c r="L914" s="3">
        <v>43484</v>
      </c>
      <c r="M914" s="3">
        <v>0.48819444444444443</v>
      </c>
      <c r="N914" s="4" t="s">
        <v>23</v>
      </c>
      <c r="O914" s="3">
        <v>224.52</v>
      </c>
      <c r="P914" s="5">
        <v>4.7619047620000003</v>
      </c>
      <c r="Q914" s="3">
        <v>11.226000000000001</v>
      </c>
      <c r="R914" s="3">
        <v>8.6</v>
      </c>
    </row>
    <row r="915" spans="2:18" x14ac:dyDescent="0.25">
      <c r="B915" s="3" t="s">
        <v>948</v>
      </c>
      <c r="C915" s="3" t="s">
        <v>18</v>
      </c>
      <c r="D915" s="3" t="s">
        <v>19</v>
      </c>
      <c r="E915" s="3" t="s">
        <v>27</v>
      </c>
      <c r="F915" s="3" t="s">
        <v>21</v>
      </c>
      <c r="G915" s="3" t="s">
        <v>32</v>
      </c>
      <c r="H915" s="3">
        <v>93.12</v>
      </c>
      <c r="I915" s="3">
        <v>8</v>
      </c>
      <c r="J915" s="3">
        <v>37.247999999999998</v>
      </c>
      <c r="K915" s="3">
        <v>782.20799999999997</v>
      </c>
      <c r="L915" s="3">
        <v>43503</v>
      </c>
      <c r="M915" s="3">
        <v>0.42291666666666666</v>
      </c>
      <c r="N915" s="4" t="s">
        <v>29</v>
      </c>
      <c r="O915" s="3">
        <v>744.96</v>
      </c>
      <c r="P915" s="5">
        <v>4.7619047620000003</v>
      </c>
      <c r="Q915" s="3">
        <v>37.247999999999998</v>
      </c>
      <c r="R915" s="3">
        <v>6.8</v>
      </c>
    </row>
    <row r="916" spans="2:18" x14ac:dyDescent="0.25">
      <c r="B916" s="3" t="s">
        <v>949</v>
      </c>
      <c r="C916" s="3" t="s">
        <v>18</v>
      </c>
      <c r="D916" s="3" t="s">
        <v>19</v>
      </c>
      <c r="E916" s="3" t="s">
        <v>20</v>
      </c>
      <c r="F916" s="3" t="s">
        <v>31</v>
      </c>
      <c r="G916" s="3" t="s">
        <v>46</v>
      </c>
      <c r="H916" s="3">
        <v>51.34</v>
      </c>
      <c r="I916" s="3">
        <v>8</v>
      </c>
      <c r="J916" s="3">
        <v>20.536000000000001</v>
      </c>
      <c r="K916" s="3">
        <v>431.25599999999997</v>
      </c>
      <c r="L916" s="3">
        <v>43496</v>
      </c>
      <c r="M916" s="3">
        <v>0.41666666666666669</v>
      </c>
      <c r="N916" s="4" t="s">
        <v>23</v>
      </c>
      <c r="O916" s="3">
        <v>410.72</v>
      </c>
      <c r="P916" s="5">
        <v>4.7619047620000003</v>
      </c>
      <c r="Q916" s="3">
        <v>20.536000000000001</v>
      </c>
      <c r="R916" s="3">
        <v>7.6</v>
      </c>
    </row>
    <row r="917" spans="2:18" x14ac:dyDescent="0.25">
      <c r="B917" s="3" t="s">
        <v>950</v>
      </c>
      <c r="C917" s="3" t="s">
        <v>18</v>
      </c>
      <c r="D917" s="3" t="s">
        <v>19</v>
      </c>
      <c r="E917" s="3" t="s">
        <v>20</v>
      </c>
      <c r="F917" s="3" t="s">
        <v>21</v>
      </c>
      <c r="G917" s="3" t="s">
        <v>44</v>
      </c>
      <c r="H917" s="3">
        <v>99.6</v>
      </c>
      <c r="I917" s="3">
        <v>3</v>
      </c>
      <c r="J917" s="3">
        <v>14.94</v>
      </c>
      <c r="K917" s="3">
        <v>313.74</v>
      </c>
      <c r="L917" s="3">
        <v>43521</v>
      </c>
      <c r="M917" s="3">
        <v>0.78125</v>
      </c>
      <c r="N917" s="4" t="s">
        <v>29</v>
      </c>
      <c r="O917" s="3">
        <v>298.8</v>
      </c>
      <c r="P917" s="5">
        <v>4.7619047620000003</v>
      </c>
      <c r="Q917" s="3">
        <v>14.94</v>
      </c>
      <c r="R917" s="3">
        <v>5.8</v>
      </c>
    </row>
    <row r="918" spans="2:18" x14ac:dyDescent="0.25">
      <c r="B918" s="3" t="s">
        <v>951</v>
      </c>
      <c r="C918" s="3" t="s">
        <v>25</v>
      </c>
      <c r="D918" s="3" t="s">
        <v>26</v>
      </c>
      <c r="E918" s="3" t="s">
        <v>27</v>
      </c>
      <c r="F918" s="3" t="s">
        <v>21</v>
      </c>
      <c r="G918" s="3" t="s">
        <v>28</v>
      </c>
      <c r="H918" s="3">
        <v>35.49</v>
      </c>
      <c r="I918" s="3">
        <v>6</v>
      </c>
      <c r="J918" s="3">
        <v>10.647</v>
      </c>
      <c r="K918" s="3">
        <v>223.58699999999999</v>
      </c>
      <c r="L918" s="3">
        <v>43498</v>
      </c>
      <c r="M918" s="3">
        <v>0.52777777777777779</v>
      </c>
      <c r="N918" s="4" t="s">
        <v>29</v>
      </c>
      <c r="O918" s="3">
        <v>212.94</v>
      </c>
      <c r="P918" s="5">
        <v>4.7619047620000003</v>
      </c>
      <c r="Q918" s="3">
        <v>10.647</v>
      </c>
      <c r="R918" s="3">
        <v>4.0999999999999996</v>
      </c>
    </row>
    <row r="919" spans="2:18" x14ac:dyDescent="0.25">
      <c r="B919" s="3" t="s">
        <v>952</v>
      </c>
      <c r="C919" s="3" t="s">
        <v>25</v>
      </c>
      <c r="D919" s="3" t="s">
        <v>26</v>
      </c>
      <c r="E919" s="3" t="s">
        <v>20</v>
      </c>
      <c r="F919" s="3" t="s">
        <v>31</v>
      </c>
      <c r="G919" s="3" t="s">
        <v>36</v>
      </c>
      <c r="H919" s="3">
        <v>42.85</v>
      </c>
      <c r="I919" s="3">
        <v>1</v>
      </c>
      <c r="J919" s="3">
        <v>2.1425000000000001</v>
      </c>
      <c r="K919" s="3">
        <v>44.9925</v>
      </c>
      <c r="L919" s="3">
        <v>43538</v>
      </c>
      <c r="M919" s="3">
        <v>0.65</v>
      </c>
      <c r="N919" s="4" t="s">
        <v>33</v>
      </c>
      <c r="O919" s="3">
        <v>42.85</v>
      </c>
      <c r="P919" s="5">
        <v>4.7619047620000003</v>
      </c>
      <c r="Q919" s="3">
        <v>2.1425000000000001</v>
      </c>
      <c r="R919" s="3">
        <v>9.3000000000000007</v>
      </c>
    </row>
    <row r="920" spans="2:18" x14ac:dyDescent="0.25">
      <c r="B920" s="3" t="s">
        <v>953</v>
      </c>
      <c r="C920" s="3" t="s">
        <v>18</v>
      </c>
      <c r="D920" s="3" t="s">
        <v>19</v>
      </c>
      <c r="E920" s="3" t="s">
        <v>27</v>
      </c>
      <c r="F920" s="3" t="s">
        <v>21</v>
      </c>
      <c r="G920" s="3" t="s">
        <v>46</v>
      </c>
      <c r="H920" s="3">
        <v>94.67</v>
      </c>
      <c r="I920" s="3">
        <v>4</v>
      </c>
      <c r="J920" s="3">
        <v>18.934000000000001</v>
      </c>
      <c r="K920" s="3">
        <v>397.61399999999998</v>
      </c>
      <c r="L920" s="3">
        <v>43535</v>
      </c>
      <c r="M920" s="3">
        <v>0.50277777777777777</v>
      </c>
      <c r="N920" s="4" t="s">
        <v>29</v>
      </c>
      <c r="O920" s="3">
        <v>378.68</v>
      </c>
      <c r="P920" s="5">
        <v>4.7619047620000003</v>
      </c>
      <c r="Q920" s="3">
        <v>18.934000000000001</v>
      </c>
      <c r="R920" s="3">
        <v>6.8</v>
      </c>
    </row>
    <row r="921" spans="2:18" x14ac:dyDescent="0.25">
      <c r="B921" s="3" t="s">
        <v>954</v>
      </c>
      <c r="C921" s="3" t="s">
        <v>42</v>
      </c>
      <c r="D921" s="3" t="s">
        <v>43</v>
      </c>
      <c r="E921" s="3" t="s">
        <v>27</v>
      </c>
      <c r="F921" s="3" t="s">
        <v>31</v>
      </c>
      <c r="G921" s="3" t="s">
        <v>32</v>
      </c>
      <c r="H921" s="3">
        <v>68.97</v>
      </c>
      <c r="I921" s="3">
        <v>3</v>
      </c>
      <c r="J921" s="3">
        <v>10.345499999999999</v>
      </c>
      <c r="K921" s="3">
        <v>217.25550000000001</v>
      </c>
      <c r="L921" s="3">
        <v>43518</v>
      </c>
      <c r="M921" s="3">
        <v>0.47638888888888886</v>
      </c>
      <c r="N921" s="4" t="s">
        <v>23</v>
      </c>
      <c r="O921" s="3">
        <v>206.91</v>
      </c>
      <c r="P921" s="5">
        <v>4.7619047620000003</v>
      </c>
      <c r="Q921" s="3">
        <v>10.345499999999999</v>
      </c>
      <c r="R921" s="3">
        <v>8.6999999999999993</v>
      </c>
    </row>
    <row r="922" spans="2:18" x14ac:dyDescent="0.25">
      <c r="B922" s="3" t="s">
        <v>955</v>
      </c>
      <c r="C922" s="3" t="s">
        <v>42</v>
      </c>
      <c r="D922" s="3" t="s">
        <v>43</v>
      </c>
      <c r="E922" s="3" t="s">
        <v>20</v>
      </c>
      <c r="F922" s="3" t="s">
        <v>21</v>
      </c>
      <c r="G922" s="3" t="s">
        <v>28</v>
      </c>
      <c r="H922" s="3">
        <v>26.26</v>
      </c>
      <c r="I922" s="3">
        <v>3</v>
      </c>
      <c r="J922" s="3">
        <v>3.9390000000000001</v>
      </c>
      <c r="K922" s="3">
        <v>82.718999999999994</v>
      </c>
      <c r="L922" s="3">
        <v>43526</v>
      </c>
      <c r="M922" s="3">
        <v>0.52500000000000002</v>
      </c>
      <c r="N922" s="4" t="s">
        <v>23</v>
      </c>
      <c r="O922" s="3">
        <v>78.78</v>
      </c>
      <c r="P922" s="5">
        <v>4.7619047620000003</v>
      </c>
      <c r="Q922" s="3">
        <v>3.9390000000000001</v>
      </c>
      <c r="R922" s="3">
        <v>6.3</v>
      </c>
    </row>
    <row r="923" spans="2:18" x14ac:dyDescent="0.25">
      <c r="B923" s="3" t="s">
        <v>956</v>
      </c>
      <c r="C923" s="3" t="s">
        <v>25</v>
      </c>
      <c r="D923" s="3" t="s">
        <v>26</v>
      </c>
      <c r="E923" s="3" t="s">
        <v>20</v>
      </c>
      <c r="F923" s="3" t="s">
        <v>21</v>
      </c>
      <c r="G923" s="3" t="s">
        <v>32</v>
      </c>
      <c r="H923" s="3">
        <v>35.79</v>
      </c>
      <c r="I923" s="3">
        <v>9</v>
      </c>
      <c r="J923" s="3">
        <v>16.105499999999999</v>
      </c>
      <c r="K923" s="3">
        <v>338.21550000000002</v>
      </c>
      <c r="L923" s="3">
        <v>43534</v>
      </c>
      <c r="M923" s="3">
        <v>0.62916666666666665</v>
      </c>
      <c r="N923" s="4" t="s">
        <v>33</v>
      </c>
      <c r="O923" s="3">
        <v>322.11</v>
      </c>
      <c r="P923" s="5">
        <v>4.7619047620000003</v>
      </c>
      <c r="Q923" s="3">
        <v>16.105499999999999</v>
      </c>
      <c r="R923" s="3">
        <v>5.0999999999999996</v>
      </c>
    </row>
    <row r="924" spans="2:18" x14ac:dyDescent="0.25">
      <c r="B924" s="3" t="s">
        <v>957</v>
      </c>
      <c r="C924" s="3" t="s">
        <v>42</v>
      </c>
      <c r="D924" s="3" t="s">
        <v>43</v>
      </c>
      <c r="E924" s="3" t="s">
        <v>27</v>
      </c>
      <c r="F924" s="3" t="s">
        <v>21</v>
      </c>
      <c r="G924" s="3" t="s">
        <v>32</v>
      </c>
      <c r="H924" s="3">
        <v>16.37</v>
      </c>
      <c r="I924" s="3">
        <v>6</v>
      </c>
      <c r="J924" s="3">
        <v>4.9109999999999996</v>
      </c>
      <c r="K924" s="3">
        <v>103.131</v>
      </c>
      <c r="L924" s="3">
        <v>43504</v>
      </c>
      <c r="M924" s="3">
        <v>0.45694444444444443</v>
      </c>
      <c r="N924" s="4" t="s">
        <v>29</v>
      </c>
      <c r="O924" s="3">
        <v>98.22</v>
      </c>
      <c r="P924" s="5">
        <v>4.7619047620000003</v>
      </c>
      <c r="Q924" s="3">
        <v>4.9109999999999996</v>
      </c>
      <c r="R924" s="3">
        <v>7</v>
      </c>
    </row>
    <row r="925" spans="2:18" x14ac:dyDescent="0.25">
      <c r="B925" s="3" t="s">
        <v>958</v>
      </c>
      <c r="C925" s="3" t="s">
        <v>25</v>
      </c>
      <c r="D925" s="3" t="s">
        <v>26</v>
      </c>
      <c r="E925" s="3" t="s">
        <v>20</v>
      </c>
      <c r="F925" s="3" t="s">
        <v>21</v>
      </c>
      <c r="G925" s="3" t="s">
        <v>32</v>
      </c>
      <c r="H925" s="3">
        <v>12.73</v>
      </c>
      <c r="I925" s="3">
        <v>2</v>
      </c>
      <c r="J925" s="3">
        <v>1.2729999999999999</v>
      </c>
      <c r="K925" s="3">
        <v>26.733000000000001</v>
      </c>
      <c r="L925" s="3">
        <v>43518</v>
      </c>
      <c r="M925" s="3">
        <v>0.50694444444444442</v>
      </c>
      <c r="N925" s="4" t="s">
        <v>33</v>
      </c>
      <c r="O925" s="3">
        <v>25.46</v>
      </c>
      <c r="P925" s="5">
        <v>4.7619047620000003</v>
      </c>
      <c r="Q925" s="3">
        <v>1.2729999999999999</v>
      </c>
      <c r="R925" s="3">
        <v>5.2</v>
      </c>
    </row>
    <row r="926" spans="2:18" x14ac:dyDescent="0.25">
      <c r="B926" s="3" t="s">
        <v>959</v>
      </c>
      <c r="C926" s="3" t="s">
        <v>25</v>
      </c>
      <c r="D926" s="3" t="s">
        <v>26</v>
      </c>
      <c r="E926" s="3" t="s">
        <v>27</v>
      </c>
      <c r="F926" s="3" t="s">
        <v>21</v>
      </c>
      <c r="G926" s="3" t="s">
        <v>36</v>
      </c>
      <c r="H926" s="3">
        <v>83.14</v>
      </c>
      <c r="I926" s="3">
        <v>7</v>
      </c>
      <c r="J926" s="3">
        <v>29.099</v>
      </c>
      <c r="K926" s="3">
        <v>611.07899999999995</v>
      </c>
      <c r="L926" s="3">
        <v>43475</v>
      </c>
      <c r="M926" s="3">
        <v>0.43819444444444444</v>
      </c>
      <c r="N926" s="4" t="s">
        <v>33</v>
      </c>
      <c r="O926" s="3">
        <v>581.98</v>
      </c>
      <c r="P926" s="5">
        <v>4.7619047620000003</v>
      </c>
      <c r="Q926" s="3">
        <v>29.099</v>
      </c>
      <c r="R926" s="3">
        <v>6.6</v>
      </c>
    </row>
    <row r="927" spans="2:18" x14ac:dyDescent="0.25">
      <c r="B927" s="3" t="s">
        <v>960</v>
      </c>
      <c r="C927" s="3" t="s">
        <v>25</v>
      </c>
      <c r="D927" s="3" t="s">
        <v>26</v>
      </c>
      <c r="E927" s="3" t="s">
        <v>20</v>
      </c>
      <c r="F927" s="3" t="s">
        <v>21</v>
      </c>
      <c r="G927" s="3" t="s">
        <v>36</v>
      </c>
      <c r="H927" s="3">
        <v>35.22</v>
      </c>
      <c r="I927" s="3">
        <v>6</v>
      </c>
      <c r="J927" s="3">
        <v>10.566000000000001</v>
      </c>
      <c r="K927" s="3">
        <v>221.886</v>
      </c>
      <c r="L927" s="3">
        <v>43538</v>
      </c>
      <c r="M927" s="3">
        <v>0.5756944444444444</v>
      </c>
      <c r="N927" s="4" t="s">
        <v>23</v>
      </c>
      <c r="O927" s="3">
        <v>211.32</v>
      </c>
      <c r="P927" s="5">
        <v>4.7619047620000003</v>
      </c>
      <c r="Q927" s="3">
        <v>10.566000000000001</v>
      </c>
      <c r="R927" s="3">
        <v>6.5</v>
      </c>
    </row>
    <row r="928" spans="2:18" x14ac:dyDescent="0.25">
      <c r="B928" s="3" t="s">
        <v>961</v>
      </c>
      <c r="C928" s="3" t="s">
        <v>42</v>
      </c>
      <c r="D928" s="3" t="s">
        <v>43</v>
      </c>
      <c r="E928" s="3" t="s">
        <v>27</v>
      </c>
      <c r="F928" s="3" t="s">
        <v>21</v>
      </c>
      <c r="G928" s="3" t="s">
        <v>28</v>
      </c>
      <c r="H928" s="3">
        <v>13.78</v>
      </c>
      <c r="I928" s="3">
        <v>4</v>
      </c>
      <c r="J928" s="3">
        <v>2.7559999999999998</v>
      </c>
      <c r="K928" s="3">
        <v>57.875999999999998</v>
      </c>
      <c r="L928" s="3">
        <v>43475</v>
      </c>
      <c r="M928" s="3">
        <v>0.46527777777777779</v>
      </c>
      <c r="N928" s="4" t="s">
        <v>23</v>
      </c>
      <c r="O928" s="3">
        <v>55.12</v>
      </c>
      <c r="P928" s="5">
        <v>4.7619047620000003</v>
      </c>
      <c r="Q928" s="3">
        <v>2.7559999999999998</v>
      </c>
      <c r="R928" s="3">
        <v>9</v>
      </c>
    </row>
    <row r="929" spans="2:18" x14ac:dyDescent="0.25">
      <c r="B929" s="3" t="s">
        <v>962</v>
      </c>
      <c r="C929" s="3" t="s">
        <v>42</v>
      </c>
      <c r="D929" s="3" t="s">
        <v>43</v>
      </c>
      <c r="E929" s="3" t="s">
        <v>20</v>
      </c>
      <c r="F929" s="3" t="s">
        <v>31</v>
      </c>
      <c r="G929" s="3" t="s">
        <v>36</v>
      </c>
      <c r="H929" s="3">
        <v>88.31</v>
      </c>
      <c r="I929" s="3">
        <v>1</v>
      </c>
      <c r="J929" s="3">
        <v>4.4154999999999998</v>
      </c>
      <c r="K929" s="3">
        <v>92.725499999999997</v>
      </c>
      <c r="L929" s="3">
        <v>43511</v>
      </c>
      <c r="M929" s="3">
        <v>0.73472222222222228</v>
      </c>
      <c r="N929" s="4" t="s">
        <v>33</v>
      </c>
      <c r="O929" s="3">
        <v>88.31</v>
      </c>
      <c r="P929" s="5">
        <v>4.7619047620000003</v>
      </c>
      <c r="Q929" s="3">
        <v>4.4154999999999998</v>
      </c>
      <c r="R929" s="3">
        <v>5.2</v>
      </c>
    </row>
    <row r="930" spans="2:18" x14ac:dyDescent="0.25">
      <c r="B930" s="3" t="s">
        <v>963</v>
      </c>
      <c r="C930" s="3" t="s">
        <v>18</v>
      </c>
      <c r="D930" s="3" t="s">
        <v>19</v>
      </c>
      <c r="E930" s="3" t="s">
        <v>20</v>
      </c>
      <c r="F930" s="3" t="s">
        <v>21</v>
      </c>
      <c r="G930" s="3" t="s">
        <v>22</v>
      </c>
      <c r="H930" s="3">
        <v>39.619999999999997</v>
      </c>
      <c r="I930" s="3">
        <v>9</v>
      </c>
      <c r="J930" s="3">
        <v>17.829000000000001</v>
      </c>
      <c r="K930" s="3">
        <v>374.40899999999999</v>
      </c>
      <c r="L930" s="3">
        <v>43478</v>
      </c>
      <c r="M930" s="3">
        <v>0.74583333333333335</v>
      </c>
      <c r="N930" s="4" t="s">
        <v>33</v>
      </c>
      <c r="O930" s="3">
        <v>356.58</v>
      </c>
      <c r="P930" s="5">
        <v>4.7619047620000003</v>
      </c>
      <c r="Q930" s="3">
        <v>17.829000000000001</v>
      </c>
      <c r="R930" s="3">
        <v>6.8</v>
      </c>
    </row>
    <row r="931" spans="2:18" x14ac:dyDescent="0.25">
      <c r="B931" s="3" t="s">
        <v>964</v>
      </c>
      <c r="C931" s="3" t="s">
        <v>42</v>
      </c>
      <c r="D931" s="3" t="s">
        <v>43</v>
      </c>
      <c r="E931" s="3" t="s">
        <v>27</v>
      </c>
      <c r="F931" s="3" t="s">
        <v>21</v>
      </c>
      <c r="G931" s="3" t="s">
        <v>28</v>
      </c>
      <c r="H931" s="3">
        <v>88.25</v>
      </c>
      <c r="I931" s="3">
        <v>9</v>
      </c>
      <c r="J931" s="3">
        <v>39.712499999999999</v>
      </c>
      <c r="K931" s="3">
        <v>833.96249999999998</v>
      </c>
      <c r="L931" s="3">
        <v>43511</v>
      </c>
      <c r="M931" s="3">
        <v>0.86875000000000002</v>
      </c>
      <c r="N931" s="4" t="s">
        <v>33</v>
      </c>
      <c r="O931" s="3">
        <v>794.25</v>
      </c>
      <c r="P931" s="5">
        <v>4.7619047620000003</v>
      </c>
      <c r="Q931" s="3">
        <v>39.712499999999999</v>
      </c>
      <c r="R931" s="3">
        <v>7.6</v>
      </c>
    </row>
    <row r="932" spans="2:18" x14ac:dyDescent="0.25">
      <c r="B932" s="3" t="s">
        <v>965</v>
      </c>
      <c r="C932" s="3" t="s">
        <v>42</v>
      </c>
      <c r="D932" s="3" t="s">
        <v>43</v>
      </c>
      <c r="E932" s="3" t="s">
        <v>27</v>
      </c>
      <c r="F932" s="3" t="s">
        <v>31</v>
      </c>
      <c r="G932" s="3" t="s">
        <v>36</v>
      </c>
      <c r="H932" s="3">
        <v>25.31</v>
      </c>
      <c r="I932" s="3">
        <v>2</v>
      </c>
      <c r="J932" s="3">
        <v>2.5310000000000001</v>
      </c>
      <c r="K932" s="3">
        <v>53.151000000000003</v>
      </c>
      <c r="L932" s="3">
        <v>43526</v>
      </c>
      <c r="M932" s="3">
        <v>0.80972222222222223</v>
      </c>
      <c r="N932" s="4" t="s">
        <v>23</v>
      </c>
      <c r="O932" s="3">
        <v>50.62</v>
      </c>
      <c r="P932" s="5">
        <v>4.7619047620000003</v>
      </c>
      <c r="Q932" s="3">
        <v>2.5310000000000001</v>
      </c>
      <c r="R932" s="3">
        <v>7.2</v>
      </c>
    </row>
    <row r="933" spans="2:18" x14ac:dyDescent="0.25">
      <c r="B933" s="3" t="s">
        <v>966</v>
      </c>
      <c r="C933" s="3" t="s">
        <v>42</v>
      </c>
      <c r="D933" s="3" t="s">
        <v>43</v>
      </c>
      <c r="E933" s="3" t="s">
        <v>27</v>
      </c>
      <c r="F933" s="3" t="s">
        <v>31</v>
      </c>
      <c r="G933" s="3" t="s">
        <v>32</v>
      </c>
      <c r="H933" s="3">
        <v>99.92</v>
      </c>
      <c r="I933" s="3">
        <v>6</v>
      </c>
      <c r="J933" s="3">
        <v>29.975999999999999</v>
      </c>
      <c r="K933" s="3">
        <v>629.49599999999998</v>
      </c>
      <c r="L933" s="3">
        <v>43548</v>
      </c>
      <c r="M933" s="3">
        <v>0.56458333333333333</v>
      </c>
      <c r="N933" s="4" t="s">
        <v>23</v>
      </c>
      <c r="O933" s="3">
        <v>599.52</v>
      </c>
      <c r="P933" s="5">
        <v>4.7619047620000003</v>
      </c>
      <c r="Q933" s="3">
        <v>29.975999999999999</v>
      </c>
      <c r="R933" s="3">
        <v>7.1</v>
      </c>
    </row>
    <row r="934" spans="2:18" x14ac:dyDescent="0.25">
      <c r="B934" s="3" t="s">
        <v>967</v>
      </c>
      <c r="C934" s="3" t="s">
        <v>25</v>
      </c>
      <c r="D934" s="3" t="s">
        <v>26</v>
      </c>
      <c r="E934" s="3" t="s">
        <v>20</v>
      </c>
      <c r="F934" s="3" t="s">
        <v>21</v>
      </c>
      <c r="G934" s="3" t="s">
        <v>46</v>
      </c>
      <c r="H934" s="3">
        <v>83.35</v>
      </c>
      <c r="I934" s="3">
        <v>2</v>
      </c>
      <c r="J934" s="3">
        <v>8.3350000000000009</v>
      </c>
      <c r="K934" s="3">
        <v>175.035</v>
      </c>
      <c r="L934" s="3">
        <v>43498</v>
      </c>
      <c r="M934" s="3">
        <v>0.58680555555555558</v>
      </c>
      <c r="N934" s="4" t="s">
        <v>33</v>
      </c>
      <c r="O934" s="3">
        <v>166.7</v>
      </c>
      <c r="P934" s="5">
        <v>4.7619047620000003</v>
      </c>
      <c r="Q934" s="3">
        <v>8.3350000000000009</v>
      </c>
      <c r="R934" s="3">
        <v>9.5</v>
      </c>
    </row>
    <row r="935" spans="2:18" x14ac:dyDescent="0.25">
      <c r="B935" s="3" t="s">
        <v>968</v>
      </c>
      <c r="C935" s="3" t="s">
        <v>18</v>
      </c>
      <c r="D935" s="3" t="s">
        <v>19</v>
      </c>
      <c r="E935" s="3" t="s">
        <v>27</v>
      </c>
      <c r="F935" s="3" t="s">
        <v>21</v>
      </c>
      <c r="G935" s="3" t="s">
        <v>44</v>
      </c>
      <c r="H935" s="3">
        <v>74.44</v>
      </c>
      <c r="I935" s="3">
        <v>10</v>
      </c>
      <c r="J935" s="3">
        <v>37.22</v>
      </c>
      <c r="K935" s="3">
        <v>781.62</v>
      </c>
      <c r="L935" s="3">
        <v>43523</v>
      </c>
      <c r="M935" s="3">
        <v>0.4861111111111111</v>
      </c>
      <c r="N935" s="4" t="s">
        <v>23</v>
      </c>
      <c r="O935" s="3">
        <v>744.4</v>
      </c>
      <c r="P935" s="5">
        <v>4.7619047620000003</v>
      </c>
      <c r="Q935" s="3">
        <v>37.22</v>
      </c>
      <c r="R935" s="3">
        <v>5.0999999999999996</v>
      </c>
    </row>
    <row r="936" spans="2:18" x14ac:dyDescent="0.25">
      <c r="B936" s="3" t="s">
        <v>969</v>
      </c>
      <c r="C936" s="3" t="s">
        <v>25</v>
      </c>
      <c r="D936" s="3" t="s">
        <v>26</v>
      </c>
      <c r="E936" s="3" t="s">
        <v>27</v>
      </c>
      <c r="F936" s="3" t="s">
        <v>31</v>
      </c>
      <c r="G936" s="3" t="s">
        <v>22</v>
      </c>
      <c r="H936" s="3">
        <v>64.08</v>
      </c>
      <c r="I936" s="3">
        <v>7</v>
      </c>
      <c r="J936" s="3">
        <v>22.428000000000001</v>
      </c>
      <c r="K936" s="3">
        <v>470.988</v>
      </c>
      <c r="L936" s="3">
        <v>43485</v>
      </c>
      <c r="M936" s="3">
        <v>0.51875000000000004</v>
      </c>
      <c r="N936" s="4" t="s">
        <v>23</v>
      </c>
      <c r="O936" s="3">
        <v>448.56</v>
      </c>
      <c r="P936" s="5">
        <v>4.7619047620000003</v>
      </c>
      <c r="Q936" s="3">
        <v>22.428000000000001</v>
      </c>
      <c r="R936" s="3">
        <v>7.6</v>
      </c>
    </row>
    <row r="937" spans="2:18" x14ac:dyDescent="0.25">
      <c r="B937" s="3" t="s">
        <v>970</v>
      </c>
      <c r="C937" s="3" t="s">
        <v>42</v>
      </c>
      <c r="D937" s="3" t="s">
        <v>43</v>
      </c>
      <c r="E937" s="3" t="s">
        <v>27</v>
      </c>
      <c r="F937" s="3" t="s">
        <v>21</v>
      </c>
      <c r="G937" s="3" t="s">
        <v>32</v>
      </c>
      <c r="H937" s="3">
        <v>63.15</v>
      </c>
      <c r="I937" s="3">
        <v>6</v>
      </c>
      <c r="J937" s="3">
        <v>18.945</v>
      </c>
      <c r="K937" s="3">
        <v>397.84500000000003</v>
      </c>
      <c r="L937" s="3">
        <v>43468</v>
      </c>
      <c r="M937" s="3">
        <v>0.85</v>
      </c>
      <c r="N937" s="4" t="s">
        <v>23</v>
      </c>
      <c r="O937" s="3">
        <v>378.9</v>
      </c>
      <c r="P937" s="5">
        <v>4.7619047620000003</v>
      </c>
      <c r="Q937" s="3">
        <v>18.945</v>
      </c>
      <c r="R937" s="3">
        <v>9.8000000000000007</v>
      </c>
    </row>
    <row r="938" spans="2:18" x14ac:dyDescent="0.25">
      <c r="B938" s="3" t="s">
        <v>971</v>
      </c>
      <c r="C938" s="3" t="s">
        <v>25</v>
      </c>
      <c r="D938" s="3" t="s">
        <v>26</v>
      </c>
      <c r="E938" s="3" t="s">
        <v>20</v>
      </c>
      <c r="F938" s="3" t="s">
        <v>31</v>
      </c>
      <c r="G938" s="3" t="s">
        <v>32</v>
      </c>
      <c r="H938" s="3">
        <v>85.72</v>
      </c>
      <c r="I938" s="3">
        <v>3</v>
      </c>
      <c r="J938" s="3">
        <v>12.858000000000001</v>
      </c>
      <c r="K938" s="3">
        <v>270.01799999999997</v>
      </c>
      <c r="L938" s="3">
        <v>43489</v>
      </c>
      <c r="M938" s="3">
        <v>0.87430555555555556</v>
      </c>
      <c r="N938" s="4" t="s">
        <v>23</v>
      </c>
      <c r="O938" s="3">
        <v>257.16000000000003</v>
      </c>
      <c r="P938" s="5">
        <v>4.7619047620000003</v>
      </c>
      <c r="Q938" s="3">
        <v>12.858000000000001</v>
      </c>
      <c r="R938" s="3">
        <v>5.0999999999999996</v>
      </c>
    </row>
    <row r="939" spans="2:18" x14ac:dyDescent="0.25">
      <c r="B939" s="3" t="s">
        <v>972</v>
      </c>
      <c r="C939" s="3" t="s">
        <v>25</v>
      </c>
      <c r="D939" s="3" t="s">
        <v>26</v>
      </c>
      <c r="E939" s="3" t="s">
        <v>27</v>
      </c>
      <c r="F939" s="3" t="s">
        <v>21</v>
      </c>
      <c r="G939" s="3" t="s">
        <v>22</v>
      </c>
      <c r="H939" s="3">
        <v>78.89</v>
      </c>
      <c r="I939" s="3">
        <v>7</v>
      </c>
      <c r="J939" s="3">
        <v>27.611499999999999</v>
      </c>
      <c r="K939" s="3">
        <v>579.8415</v>
      </c>
      <c r="L939" s="3">
        <v>43470</v>
      </c>
      <c r="M939" s="3">
        <v>0.82499999999999996</v>
      </c>
      <c r="N939" s="4" t="s">
        <v>23</v>
      </c>
      <c r="O939" s="3">
        <v>552.23</v>
      </c>
      <c r="P939" s="5">
        <v>4.7619047620000003</v>
      </c>
      <c r="Q939" s="3">
        <v>27.611499999999999</v>
      </c>
      <c r="R939" s="3">
        <v>7.5</v>
      </c>
    </row>
    <row r="940" spans="2:18" x14ac:dyDescent="0.25">
      <c r="B940" s="3" t="s">
        <v>973</v>
      </c>
      <c r="C940" s="3" t="s">
        <v>18</v>
      </c>
      <c r="D940" s="3" t="s">
        <v>19</v>
      </c>
      <c r="E940" s="3" t="s">
        <v>27</v>
      </c>
      <c r="F940" s="3" t="s">
        <v>21</v>
      </c>
      <c r="G940" s="3" t="s">
        <v>36</v>
      </c>
      <c r="H940" s="3">
        <v>89.48</v>
      </c>
      <c r="I940" s="3">
        <v>5</v>
      </c>
      <c r="J940" s="3">
        <v>22.37</v>
      </c>
      <c r="K940" s="3">
        <v>469.77</v>
      </c>
      <c r="L940" s="3">
        <v>43554</v>
      </c>
      <c r="M940" s="3">
        <v>0.42916666666666664</v>
      </c>
      <c r="N940" s="4" t="s">
        <v>29</v>
      </c>
      <c r="O940" s="3">
        <v>447.4</v>
      </c>
      <c r="P940" s="5">
        <v>4.7619047620000003</v>
      </c>
      <c r="Q940" s="3">
        <v>22.37</v>
      </c>
      <c r="R940" s="3">
        <v>7.4</v>
      </c>
    </row>
    <row r="941" spans="2:18" x14ac:dyDescent="0.25">
      <c r="B941" s="3" t="s">
        <v>974</v>
      </c>
      <c r="C941" s="3" t="s">
        <v>18</v>
      </c>
      <c r="D941" s="3" t="s">
        <v>19</v>
      </c>
      <c r="E941" s="3" t="s">
        <v>20</v>
      </c>
      <c r="F941" s="3" t="s">
        <v>21</v>
      </c>
      <c r="G941" s="3" t="s">
        <v>22</v>
      </c>
      <c r="H941" s="3">
        <v>92.09</v>
      </c>
      <c r="I941" s="3">
        <v>3</v>
      </c>
      <c r="J941" s="3">
        <v>13.813499999999999</v>
      </c>
      <c r="K941" s="3">
        <v>290.08350000000002</v>
      </c>
      <c r="L941" s="3">
        <v>43513</v>
      </c>
      <c r="M941" s="3">
        <v>0.68541666666666667</v>
      </c>
      <c r="N941" s="4" t="s">
        <v>29</v>
      </c>
      <c r="O941" s="3">
        <v>276.27</v>
      </c>
      <c r="P941" s="5">
        <v>4.7619047620000003</v>
      </c>
      <c r="Q941" s="3">
        <v>13.813499999999999</v>
      </c>
      <c r="R941" s="3">
        <v>4.2</v>
      </c>
    </row>
    <row r="942" spans="2:18" x14ac:dyDescent="0.25">
      <c r="B942" s="3" t="s">
        <v>975</v>
      </c>
      <c r="C942" s="3" t="s">
        <v>25</v>
      </c>
      <c r="D942" s="3" t="s">
        <v>26</v>
      </c>
      <c r="E942" s="3" t="s">
        <v>27</v>
      </c>
      <c r="F942" s="3" t="s">
        <v>21</v>
      </c>
      <c r="G942" s="3" t="s">
        <v>44</v>
      </c>
      <c r="H942" s="3">
        <v>57.29</v>
      </c>
      <c r="I942" s="3">
        <v>6</v>
      </c>
      <c r="J942" s="3">
        <v>17.187000000000001</v>
      </c>
      <c r="K942" s="3">
        <v>360.92700000000002</v>
      </c>
      <c r="L942" s="3">
        <v>43545</v>
      </c>
      <c r="M942" s="3">
        <v>0.71111111111111114</v>
      </c>
      <c r="N942" s="4" t="s">
        <v>23</v>
      </c>
      <c r="O942" s="3">
        <v>343.74</v>
      </c>
      <c r="P942" s="5">
        <v>4.7619047620000003</v>
      </c>
      <c r="Q942" s="3">
        <v>17.187000000000001</v>
      </c>
      <c r="R942" s="3">
        <v>5.9</v>
      </c>
    </row>
    <row r="943" spans="2:18" x14ac:dyDescent="0.25">
      <c r="B943" s="3" t="s">
        <v>976</v>
      </c>
      <c r="C943" s="3" t="s">
        <v>18</v>
      </c>
      <c r="D943" s="3" t="s">
        <v>19</v>
      </c>
      <c r="E943" s="3" t="s">
        <v>27</v>
      </c>
      <c r="F943" s="3" t="s">
        <v>31</v>
      </c>
      <c r="G943" s="3" t="s">
        <v>44</v>
      </c>
      <c r="H943" s="3">
        <v>66.52</v>
      </c>
      <c r="I943" s="3">
        <v>4</v>
      </c>
      <c r="J943" s="3">
        <v>13.304</v>
      </c>
      <c r="K943" s="3">
        <v>279.38400000000001</v>
      </c>
      <c r="L943" s="3">
        <v>43526</v>
      </c>
      <c r="M943" s="3">
        <v>0.75972222222222219</v>
      </c>
      <c r="N943" s="4" t="s">
        <v>23</v>
      </c>
      <c r="O943" s="3">
        <v>266.08</v>
      </c>
      <c r="P943" s="5">
        <v>4.7619047620000003</v>
      </c>
      <c r="Q943" s="3">
        <v>13.304</v>
      </c>
      <c r="R943" s="3">
        <v>6.9</v>
      </c>
    </row>
    <row r="944" spans="2:18" x14ac:dyDescent="0.25">
      <c r="B944" s="3" t="s">
        <v>977</v>
      </c>
      <c r="C944" s="3" t="s">
        <v>25</v>
      </c>
      <c r="D944" s="3" t="s">
        <v>26</v>
      </c>
      <c r="E944" s="3" t="s">
        <v>20</v>
      </c>
      <c r="F944" s="3" t="s">
        <v>31</v>
      </c>
      <c r="G944" s="3" t="s">
        <v>46</v>
      </c>
      <c r="H944" s="3">
        <v>99.82</v>
      </c>
      <c r="I944" s="3">
        <v>9</v>
      </c>
      <c r="J944" s="3">
        <v>44.918999999999997</v>
      </c>
      <c r="K944" s="3">
        <v>943.29899999999998</v>
      </c>
      <c r="L944" s="3">
        <v>43551</v>
      </c>
      <c r="M944" s="3">
        <v>0.4465277777777778</v>
      </c>
      <c r="N944" s="4" t="s">
        <v>29</v>
      </c>
      <c r="O944" s="3">
        <v>898.38</v>
      </c>
      <c r="P944" s="5">
        <v>4.7619047620000003</v>
      </c>
      <c r="Q944" s="3">
        <v>44.918999999999997</v>
      </c>
      <c r="R944" s="3">
        <v>6.6</v>
      </c>
    </row>
    <row r="945" spans="2:18" x14ac:dyDescent="0.25">
      <c r="B945" s="3" t="s">
        <v>978</v>
      </c>
      <c r="C945" s="3" t="s">
        <v>18</v>
      </c>
      <c r="D945" s="3" t="s">
        <v>19</v>
      </c>
      <c r="E945" s="3" t="s">
        <v>27</v>
      </c>
      <c r="F945" s="3" t="s">
        <v>21</v>
      </c>
      <c r="G945" s="3" t="s">
        <v>32</v>
      </c>
      <c r="H945" s="3">
        <v>45.68</v>
      </c>
      <c r="I945" s="3">
        <v>10</v>
      </c>
      <c r="J945" s="3">
        <v>22.84</v>
      </c>
      <c r="K945" s="3">
        <v>479.64</v>
      </c>
      <c r="L945" s="3">
        <v>43484</v>
      </c>
      <c r="M945" s="3">
        <v>0.8125</v>
      </c>
      <c r="N945" s="4" t="s">
        <v>23</v>
      </c>
      <c r="O945" s="3">
        <v>456.8</v>
      </c>
      <c r="P945" s="5">
        <v>4.7619047620000003</v>
      </c>
      <c r="Q945" s="3">
        <v>22.84</v>
      </c>
      <c r="R945" s="3">
        <v>5.7</v>
      </c>
    </row>
    <row r="946" spans="2:18" x14ac:dyDescent="0.25">
      <c r="B946" s="3" t="s">
        <v>979</v>
      </c>
      <c r="C946" s="3" t="s">
        <v>18</v>
      </c>
      <c r="D946" s="3" t="s">
        <v>19</v>
      </c>
      <c r="E946" s="3" t="s">
        <v>27</v>
      </c>
      <c r="F946" s="3" t="s">
        <v>31</v>
      </c>
      <c r="G946" s="3" t="s">
        <v>22</v>
      </c>
      <c r="H946" s="3">
        <v>50.79</v>
      </c>
      <c r="I946" s="3">
        <v>5</v>
      </c>
      <c r="J946" s="3">
        <v>12.6975</v>
      </c>
      <c r="K946" s="3">
        <v>266.64749999999998</v>
      </c>
      <c r="L946" s="3">
        <v>43515</v>
      </c>
      <c r="M946" s="3">
        <v>0.62013888888888891</v>
      </c>
      <c r="N946" s="4" t="s">
        <v>33</v>
      </c>
      <c r="O946" s="3">
        <v>253.95</v>
      </c>
      <c r="P946" s="5">
        <v>4.7619047620000003</v>
      </c>
      <c r="Q946" s="3">
        <v>12.6975</v>
      </c>
      <c r="R946" s="3">
        <v>5.3</v>
      </c>
    </row>
    <row r="947" spans="2:18" x14ac:dyDescent="0.25">
      <c r="B947" s="3" t="s">
        <v>980</v>
      </c>
      <c r="C947" s="3" t="s">
        <v>18</v>
      </c>
      <c r="D947" s="3" t="s">
        <v>19</v>
      </c>
      <c r="E947" s="3" t="s">
        <v>20</v>
      </c>
      <c r="F947" s="3" t="s">
        <v>31</v>
      </c>
      <c r="G947" s="3" t="s">
        <v>22</v>
      </c>
      <c r="H947" s="3">
        <v>10.08</v>
      </c>
      <c r="I947" s="3">
        <v>7</v>
      </c>
      <c r="J947" s="3">
        <v>3.528</v>
      </c>
      <c r="K947" s="3">
        <v>74.087999999999994</v>
      </c>
      <c r="L947" s="3">
        <v>43552</v>
      </c>
      <c r="M947" s="3">
        <v>0.84305555555555556</v>
      </c>
      <c r="N947" s="4" t="s">
        <v>29</v>
      </c>
      <c r="O947" s="3">
        <v>70.56</v>
      </c>
      <c r="P947" s="5">
        <v>4.7619047620000003</v>
      </c>
      <c r="Q947" s="3">
        <v>3.528</v>
      </c>
      <c r="R947" s="3">
        <v>4.2</v>
      </c>
    </row>
    <row r="948" spans="2:18" x14ac:dyDescent="0.25">
      <c r="B948" s="3" t="s">
        <v>981</v>
      </c>
      <c r="C948" s="3" t="s">
        <v>18</v>
      </c>
      <c r="D948" s="3" t="s">
        <v>19</v>
      </c>
      <c r="E948" s="3" t="s">
        <v>27</v>
      </c>
      <c r="F948" s="3" t="s">
        <v>21</v>
      </c>
      <c r="G948" s="3" t="s">
        <v>28</v>
      </c>
      <c r="H948" s="3">
        <v>93.88</v>
      </c>
      <c r="I948" s="3">
        <v>7</v>
      </c>
      <c r="J948" s="3">
        <v>32.857999999999997</v>
      </c>
      <c r="K948" s="3">
        <v>690.01800000000003</v>
      </c>
      <c r="L948" s="3">
        <v>43470</v>
      </c>
      <c r="M948" s="3">
        <v>0.49375000000000002</v>
      </c>
      <c r="N948" s="4" t="s">
        <v>33</v>
      </c>
      <c r="O948" s="3">
        <v>657.16</v>
      </c>
      <c r="P948" s="5">
        <v>4.7619047620000003</v>
      </c>
      <c r="Q948" s="3">
        <v>32.857999999999997</v>
      </c>
      <c r="R948" s="3">
        <v>7.3</v>
      </c>
    </row>
    <row r="949" spans="2:18" x14ac:dyDescent="0.25">
      <c r="B949" s="3" t="s">
        <v>982</v>
      </c>
      <c r="C949" s="3" t="s">
        <v>25</v>
      </c>
      <c r="D949" s="3" t="s">
        <v>26</v>
      </c>
      <c r="E949" s="3" t="s">
        <v>20</v>
      </c>
      <c r="F949" s="3" t="s">
        <v>31</v>
      </c>
      <c r="G949" s="3" t="s">
        <v>28</v>
      </c>
      <c r="H949" s="3">
        <v>84.25</v>
      </c>
      <c r="I949" s="3">
        <v>2</v>
      </c>
      <c r="J949" s="3">
        <v>8.4250000000000007</v>
      </c>
      <c r="K949" s="3">
        <v>176.92500000000001</v>
      </c>
      <c r="L949" s="3">
        <v>43550</v>
      </c>
      <c r="M949" s="3">
        <v>0.59236111111111112</v>
      </c>
      <c r="N949" s="4" t="s">
        <v>33</v>
      </c>
      <c r="O949" s="3">
        <v>168.5</v>
      </c>
      <c r="P949" s="5">
        <v>4.7619047620000003</v>
      </c>
      <c r="Q949" s="3">
        <v>8.4250000000000007</v>
      </c>
      <c r="R949" s="3">
        <v>5.3</v>
      </c>
    </row>
    <row r="950" spans="2:18" x14ac:dyDescent="0.25">
      <c r="B950" s="3" t="s">
        <v>983</v>
      </c>
      <c r="C950" s="3" t="s">
        <v>42</v>
      </c>
      <c r="D950" s="3" t="s">
        <v>43</v>
      </c>
      <c r="E950" s="3" t="s">
        <v>20</v>
      </c>
      <c r="F950" s="3" t="s">
        <v>31</v>
      </c>
      <c r="G950" s="3" t="s">
        <v>46</v>
      </c>
      <c r="H950" s="3">
        <v>53.78</v>
      </c>
      <c r="I950" s="3">
        <v>1</v>
      </c>
      <c r="J950" s="3">
        <v>2.6890000000000001</v>
      </c>
      <c r="K950" s="3">
        <v>56.469000000000001</v>
      </c>
      <c r="L950" s="3">
        <v>43499</v>
      </c>
      <c r="M950" s="3">
        <v>0.84236111111111112</v>
      </c>
      <c r="N950" s="4" t="s">
        <v>23</v>
      </c>
      <c r="O950" s="3">
        <v>53.78</v>
      </c>
      <c r="P950" s="5">
        <v>4.7619047620000003</v>
      </c>
      <c r="Q950" s="3">
        <v>2.6890000000000001</v>
      </c>
      <c r="R950" s="3">
        <v>4.7</v>
      </c>
    </row>
    <row r="951" spans="2:18" x14ac:dyDescent="0.25">
      <c r="B951" s="3" t="s">
        <v>984</v>
      </c>
      <c r="C951" s="3" t="s">
        <v>25</v>
      </c>
      <c r="D951" s="3" t="s">
        <v>26</v>
      </c>
      <c r="E951" s="3" t="s">
        <v>20</v>
      </c>
      <c r="F951" s="3" t="s">
        <v>31</v>
      </c>
      <c r="G951" s="3" t="s">
        <v>32</v>
      </c>
      <c r="H951" s="3">
        <v>35.81</v>
      </c>
      <c r="I951" s="3">
        <v>5</v>
      </c>
      <c r="J951" s="3">
        <v>8.9525000000000006</v>
      </c>
      <c r="K951" s="3">
        <v>188.0025</v>
      </c>
      <c r="L951" s="3">
        <v>43502</v>
      </c>
      <c r="M951" s="3">
        <v>0.78055555555555556</v>
      </c>
      <c r="N951" s="4" t="s">
        <v>23</v>
      </c>
      <c r="O951" s="3">
        <v>179.05</v>
      </c>
      <c r="P951" s="5">
        <v>4.7619047620000003</v>
      </c>
      <c r="Q951" s="3">
        <v>8.9525000000000006</v>
      </c>
      <c r="R951" s="3">
        <v>7.9</v>
      </c>
    </row>
    <row r="952" spans="2:18" x14ac:dyDescent="0.25">
      <c r="B952" s="3" t="s">
        <v>985</v>
      </c>
      <c r="C952" s="3" t="s">
        <v>42</v>
      </c>
      <c r="D952" s="3" t="s">
        <v>43</v>
      </c>
      <c r="E952" s="3" t="s">
        <v>27</v>
      </c>
      <c r="F952" s="3" t="s">
        <v>21</v>
      </c>
      <c r="G952" s="3" t="s">
        <v>44</v>
      </c>
      <c r="H952" s="3">
        <v>26.43</v>
      </c>
      <c r="I952" s="3">
        <v>8</v>
      </c>
      <c r="J952" s="3">
        <v>10.571999999999999</v>
      </c>
      <c r="K952" s="3">
        <v>222.012</v>
      </c>
      <c r="L952" s="3">
        <v>43520</v>
      </c>
      <c r="M952" s="3">
        <v>0.60138888888888886</v>
      </c>
      <c r="N952" s="4" t="s">
        <v>23</v>
      </c>
      <c r="O952" s="3">
        <v>211.44</v>
      </c>
      <c r="P952" s="5">
        <v>4.7619047620000003</v>
      </c>
      <c r="Q952" s="3">
        <v>10.571999999999999</v>
      </c>
      <c r="R952" s="3">
        <v>8.9</v>
      </c>
    </row>
    <row r="953" spans="2:18" x14ac:dyDescent="0.25">
      <c r="B953" s="3" t="s">
        <v>986</v>
      </c>
      <c r="C953" s="3" t="s">
        <v>42</v>
      </c>
      <c r="D953" s="3" t="s">
        <v>43</v>
      </c>
      <c r="E953" s="3" t="s">
        <v>20</v>
      </c>
      <c r="F953" s="3" t="s">
        <v>31</v>
      </c>
      <c r="G953" s="3" t="s">
        <v>22</v>
      </c>
      <c r="H953" s="3">
        <v>39.909999999999997</v>
      </c>
      <c r="I953" s="3">
        <v>3</v>
      </c>
      <c r="J953" s="3">
        <v>5.9865000000000004</v>
      </c>
      <c r="K953" s="3">
        <v>125.7165</v>
      </c>
      <c r="L953" s="3">
        <v>43517</v>
      </c>
      <c r="M953" s="3">
        <v>0.52777777777777779</v>
      </c>
      <c r="N953" s="4" t="s">
        <v>23</v>
      </c>
      <c r="O953" s="3">
        <v>119.73</v>
      </c>
      <c r="P953" s="5">
        <v>4.7619047620000003</v>
      </c>
      <c r="Q953" s="3">
        <v>5.9865000000000004</v>
      </c>
      <c r="R953" s="3">
        <v>9.3000000000000007</v>
      </c>
    </row>
    <row r="954" spans="2:18" x14ac:dyDescent="0.25">
      <c r="B954" s="3" t="s">
        <v>987</v>
      </c>
      <c r="C954" s="3" t="s">
        <v>42</v>
      </c>
      <c r="D954" s="3" t="s">
        <v>43</v>
      </c>
      <c r="E954" s="3" t="s">
        <v>20</v>
      </c>
      <c r="F954" s="3" t="s">
        <v>21</v>
      </c>
      <c r="G954" s="3" t="s">
        <v>32</v>
      </c>
      <c r="H954" s="3">
        <v>21.9</v>
      </c>
      <c r="I954" s="3">
        <v>3</v>
      </c>
      <c r="J954" s="3">
        <v>3.2850000000000001</v>
      </c>
      <c r="K954" s="3">
        <v>68.984999999999999</v>
      </c>
      <c r="L954" s="3">
        <v>43474</v>
      </c>
      <c r="M954" s="3">
        <v>0.77986111111111112</v>
      </c>
      <c r="N954" s="4" t="s">
        <v>23</v>
      </c>
      <c r="O954" s="3">
        <v>65.7</v>
      </c>
      <c r="P954" s="5">
        <v>4.7619047620000003</v>
      </c>
      <c r="Q954" s="3">
        <v>3.2850000000000001</v>
      </c>
      <c r="R954" s="3">
        <v>4.7</v>
      </c>
    </row>
    <row r="955" spans="2:18" x14ac:dyDescent="0.25">
      <c r="B955" s="3" t="s">
        <v>988</v>
      </c>
      <c r="C955" s="3" t="s">
        <v>42</v>
      </c>
      <c r="D955" s="3" t="s">
        <v>43</v>
      </c>
      <c r="E955" s="3" t="s">
        <v>20</v>
      </c>
      <c r="F955" s="3" t="s">
        <v>21</v>
      </c>
      <c r="G955" s="3" t="s">
        <v>44</v>
      </c>
      <c r="H955" s="3">
        <v>62.85</v>
      </c>
      <c r="I955" s="3">
        <v>4</v>
      </c>
      <c r="J955" s="3">
        <v>12.57</v>
      </c>
      <c r="K955" s="3">
        <v>263.97000000000003</v>
      </c>
      <c r="L955" s="3">
        <v>43521</v>
      </c>
      <c r="M955" s="3">
        <v>0.55694444444444446</v>
      </c>
      <c r="N955" s="4" t="s">
        <v>23</v>
      </c>
      <c r="O955" s="3">
        <v>251.4</v>
      </c>
      <c r="P955" s="5">
        <v>4.7619047620000003</v>
      </c>
      <c r="Q955" s="3">
        <v>12.57</v>
      </c>
      <c r="R955" s="3">
        <v>8.6999999999999993</v>
      </c>
    </row>
    <row r="956" spans="2:18" x14ac:dyDescent="0.25">
      <c r="B956" s="3" t="s">
        <v>989</v>
      </c>
      <c r="C956" s="3" t="s">
        <v>25</v>
      </c>
      <c r="D956" s="3" t="s">
        <v>26</v>
      </c>
      <c r="E956" s="3" t="s">
        <v>20</v>
      </c>
      <c r="F956" s="3" t="s">
        <v>21</v>
      </c>
      <c r="G956" s="3" t="s">
        <v>44</v>
      </c>
      <c r="H956" s="3">
        <v>21.04</v>
      </c>
      <c r="I956" s="3">
        <v>4</v>
      </c>
      <c r="J956" s="3">
        <v>4.2080000000000002</v>
      </c>
      <c r="K956" s="3">
        <v>88.367999999999995</v>
      </c>
      <c r="L956" s="3">
        <v>43478</v>
      </c>
      <c r="M956" s="3">
        <v>0.58194444444444449</v>
      </c>
      <c r="N956" s="4" t="s">
        <v>29</v>
      </c>
      <c r="O956" s="3">
        <v>84.16</v>
      </c>
      <c r="P956" s="5">
        <v>4.7619047620000003</v>
      </c>
      <c r="Q956" s="3">
        <v>4.2080000000000002</v>
      </c>
      <c r="R956" s="3">
        <v>7.6</v>
      </c>
    </row>
    <row r="957" spans="2:18" x14ac:dyDescent="0.25">
      <c r="B957" s="3" t="s">
        <v>990</v>
      </c>
      <c r="C957" s="3" t="s">
        <v>42</v>
      </c>
      <c r="D957" s="3" t="s">
        <v>43</v>
      </c>
      <c r="E957" s="3" t="s">
        <v>20</v>
      </c>
      <c r="F957" s="3" t="s">
        <v>31</v>
      </c>
      <c r="G957" s="3" t="s">
        <v>32</v>
      </c>
      <c r="H957" s="3">
        <v>65.91</v>
      </c>
      <c r="I957" s="3">
        <v>6</v>
      </c>
      <c r="J957" s="3">
        <v>19.773</v>
      </c>
      <c r="K957" s="3">
        <v>415.233</v>
      </c>
      <c r="L957" s="3">
        <v>43505</v>
      </c>
      <c r="M957" s="3">
        <v>0.48958333333333331</v>
      </c>
      <c r="N957" s="4" t="s">
        <v>29</v>
      </c>
      <c r="O957" s="3">
        <v>395.46</v>
      </c>
      <c r="P957" s="5">
        <v>4.7619047620000003</v>
      </c>
      <c r="Q957" s="3">
        <v>19.773</v>
      </c>
      <c r="R957" s="3">
        <v>5.7</v>
      </c>
    </row>
    <row r="958" spans="2:18" x14ac:dyDescent="0.25">
      <c r="B958" s="3" t="s">
        <v>991</v>
      </c>
      <c r="C958" s="3" t="s">
        <v>18</v>
      </c>
      <c r="D958" s="3" t="s">
        <v>19</v>
      </c>
      <c r="E958" s="3" t="s">
        <v>27</v>
      </c>
      <c r="F958" s="3" t="s">
        <v>21</v>
      </c>
      <c r="G958" s="3" t="s">
        <v>46</v>
      </c>
      <c r="H958" s="3">
        <v>42.57</v>
      </c>
      <c r="I958" s="3">
        <v>7</v>
      </c>
      <c r="J958" s="3">
        <v>14.8995</v>
      </c>
      <c r="K958" s="3">
        <v>312.8895</v>
      </c>
      <c r="L958" s="3">
        <v>43471</v>
      </c>
      <c r="M958" s="3">
        <v>0.49375000000000002</v>
      </c>
      <c r="N958" s="4" t="s">
        <v>29</v>
      </c>
      <c r="O958" s="3">
        <v>297.99</v>
      </c>
      <c r="P958" s="5">
        <v>4.7619047620000003</v>
      </c>
      <c r="Q958" s="3">
        <v>14.8995</v>
      </c>
      <c r="R958" s="3">
        <v>6.8</v>
      </c>
    </row>
    <row r="959" spans="2:18" x14ac:dyDescent="0.25">
      <c r="B959" s="3" t="s">
        <v>992</v>
      </c>
      <c r="C959" s="3" t="s">
        <v>25</v>
      </c>
      <c r="D959" s="3" t="s">
        <v>26</v>
      </c>
      <c r="E959" s="3" t="s">
        <v>20</v>
      </c>
      <c r="F959" s="3" t="s">
        <v>31</v>
      </c>
      <c r="G959" s="3" t="s">
        <v>44</v>
      </c>
      <c r="H959" s="3">
        <v>50.49</v>
      </c>
      <c r="I959" s="3">
        <v>9</v>
      </c>
      <c r="J959" s="3">
        <v>22.720500000000001</v>
      </c>
      <c r="K959" s="3">
        <v>477.13049999999998</v>
      </c>
      <c r="L959" s="3">
        <v>43475</v>
      </c>
      <c r="M959" s="3">
        <v>0.71944444444444444</v>
      </c>
      <c r="N959" s="4" t="s">
        <v>29</v>
      </c>
      <c r="O959" s="3">
        <v>454.41</v>
      </c>
      <c r="P959" s="5">
        <v>4.7619047620000003</v>
      </c>
      <c r="Q959" s="3">
        <v>22.720500000000001</v>
      </c>
      <c r="R959" s="3">
        <v>5.4</v>
      </c>
    </row>
    <row r="960" spans="2:18" x14ac:dyDescent="0.25">
      <c r="B960" s="3" t="s">
        <v>993</v>
      </c>
      <c r="C960" s="3" t="s">
        <v>42</v>
      </c>
      <c r="D960" s="3" t="s">
        <v>43</v>
      </c>
      <c r="E960" s="3" t="s">
        <v>27</v>
      </c>
      <c r="F960" s="3" t="s">
        <v>31</v>
      </c>
      <c r="G960" s="3" t="s">
        <v>28</v>
      </c>
      <c r="H960" s="3">
        <v>46.02</v>
      </c>
      <c r="I960" s="3">
        <v>6</v>
      </c>
      <c r="J960" s="3">
        <v>13.805999999999999</v>
      </c>
      <c r="K960" s="3">
        <v>289.92599999999999</v>
      </c>
      <c r="L960" s="3">
        <v>43503</v>
      </c>
      <c r="M960" s="3">
        <v>0.66319444444444442</v>
      </c>
      <c r="N960" s="4" t="s">
        <v>29</v>
      </c>
      <c r="O960" s="3">
        <v>276.12</v>
      </c>
      <c r="P960" s="5">
        <v>4.7619047620000003</v>
      </c>
      <c r="Q960" s="3">
        <v>13.805999999999999</v>
      </c>
      <c r="R960" s="3">
        <v>7.1</v>
      </c>
    </row>
    <row r="961" spans="2:18" x14ac:dyDescent="0.25">
      <c r="B961" s="3" t="s">
        <v>994</v>
      </c>
      <c r="C961" s="3" t="s">
        <v>25</v>
      </c>
      <c r="D961" s="3" t="s">
        <v>26</v>
      </c>
      <c r="E961" s="3" t="s">
        <v>27</v>
      </c>
      <c r="F961" s="3" t="s">
        <v>21</v>
      </c>
      <c r="G961" s="3" t="s">
        <v>32</v>
      </c>
      <c r="H961" s="3">
        <v>15.8</v>
      </c>
      <c r="I961" s="3">
        <v>10</v>
      </c>
      <c r="J961" s="3">
        <v>7.9</v>
      </c>
      <c r="K961" s="3">
        <v>165.9</v>
      </c>
      <c r="L961" s="3">
        <v>43474</v>
      </c>
      <c r="M961" s="3">
        <v>0.50486111111111109</v>
      </c>
      <c r="N961" s="4" t="s">
        <v>29</v>
      </c>
      <c r="O961" s="3">
        <v>158</v>
      </c>
      <c r="P961" s="5">
        <v>4.7619047620000003</v>
      </c>
      <c r="Q961" s="3">
        <v>7.9</v>
      </c>
      <c r="R961" s="3">
        <v>7.8</v>
      </c>
    </row>
    <row r="962" spans="2:18" x14ac:dyDescent="0.25">
      <c r="B962" s="3" t="s">
        <v>995</v>
      </c>
      <c r="C962" s="3" t="s">
        <v>18</v>
      </c>
      <c r="D962" s="3" t="s">
        <v>19</v>
      </c>
      <c r="E962" s="3" t="s">
        <v>20</v>
      </c>
      <c r="F962" s="3" t="s">
        <v>21</v>
      </c>
      <c r="G962" s="3" t="s">
        <v>44</v>
      </c>
      <c r="H962" s="3">
        <v>98.66</v>
      </c>
      <c r="I962" s="3">
        <v>9</v>
      </c>
      <c r="J962" s="3">
        <v>44.396999999999998</v>
      </c>
      <c r="K962" s="3">
        <v>932.33699999999999</v>
      </c>
      <c r="L962" s="3">
        <v>43515</v>
      </c>
      <c r="M962" s="3">
        <v>0.62986111111111109</v>
      </c>
      <c r="N962" s="4" t="s">
        <v>29</v>
      </c>
      <c r="O962" s="3">
        <v>887.94</v>
      </c>
      <c r="P962" s="5">
        <v>4.7619047620000003</v>
      </c>
      <c r="Q962" s="3">
        <v>44.396999999999998</v>
      </c>
      <c r="R962" s="3">
        <v>8.4</v>
      </c>
    </row>
    <row r="963" spans="2:18" x14ac:dyDescent="0.25">
      <c r="B963" s="3" t="s">
        <v>996</v>
      </c>
      <c r="C963" s="3" t="s">
        <v>25</v>
      </c>
      <c r="D963" s="3" t="s">
        <v>26</v>
      </c>
      <c r="E963" s="3" t="s">
        <v>20</v>
      </c>
      <c r="F963" s="3" t="s">
        <v>31</v>
      </c>
      <c r="G963" s="3" t="s">
        <v>46</v>
      </c>
      <c r="H963" s="3">
        <v>91.98</v>
      </c>
      <c r="I963" s="3">
        <v>1</v>
      </c>
      <c r="J963" s="3">
        <v>4.5990000000000002</v>
      </c>
      <c r="K963" s="3">
        <v>96.578999999999994</v>
      </c>
      <c r="L963" s="3">
        <v>43542</v>
      </c>
      <c r="M963" s="3">
        <v>0.64513888888888893</v>
      </c>
      <c r="N963" s="4" t="s">
        <v>29</v>
      </c>
      <c r="O963" s="3">
        <v>91.98</v>
      </c>
      <c r="P963" s="5">
        <v>4.7619047620000003</v>
      </c>
      <c r="Q963" s="3">
        <v>4.5990000000000002</v>
      </c>
      <c r="R963" s="3">
        <v>9.8000000000000007</v>
      </c>
    </row>
    <row r="964" spans="2:18" x14ac:dyDescent="0.25">
      <c r="B964" s="3" t="s">
        <v>997</v>
      </c>
      <c r="C964" s="3" t="s">
        <v>18</v>
      </c>
      <c r="D964" s="3" t="s">
        <v>19</v>
      </c>
      <c r="E964" s="3" t="s">
        <v>20</v>
      </c>
      <c r="F964" s="3" t="s">
        <v>31</v>
      </c>
      <c r="G964" s="3" t="s">
        <v>28</v>
      </c>
      <c r="H964" s="3">
        <v>20.89</v>
      </c>
      <c r="I964" s="3">
        <v>2</v>
      </c>
      <c r="J964" s="3">
        <v>2.089</v>
      </c>
      <c r="K964" s="3">
        <v>43.869</v>
      </c>
      <c r="L964" s="3">
        <v>43501</v>
      </c>
      <c r="M964" s="3">
        <v>0.78125</v>
      </c>
      <c r="N964" s="4" t="s">
        <v>29</v>
      </c>
      <c r="O964" s="3">
        <v>41.78</v>
      </c>
      <c r="P964" s="5">
        <v>4.7619047620000003</v>
      </c>
      <c r="Q964" s="3">
        <v>2.089</v>
      </c>
      <c r="R964" s="3">
        <v>9.8000000000000007</v>
      </c>
    </row>
    <row r="965" spans="2:18" x14ac:dyDescent="0.25">
      <c r="B965" s="3" t="s">
        <v>998</v>
      </c>
      <c r="C965" s="3" t="s">
        <v>18</v>
      </c>
      <c r="D965" s="3" t="s">
        <v>19</v>
      </c>
      <c r="E965" s="3" t="s">
        <v>27</v>
      </c>
      <c r="F965" s="3" t="s">
        <v>21</v>
      </c>
      <c r="G965" s="3" t="s">
        <v>46</v>
      </c>
      <c r="H965" s="3">
        <v>15.5</v>
      </c>
      <c r="I965" s="3">
        <v>1</v>
      </c>
      <c r="J965" s="3">
        <v>0.77500000000000002</v>
      </c>
      <c r="K965" s="3">
        <v>16.274999999999999</v>
      </c>
      <c r="L965" s="3">
        <v>43543</v>
      </c>
      <c r="M965" s="3">
        <v>0.64097222222222228</v>
      </c>
      <c r="N965" s="4" t="s">
        <v>33</v>
      </c>
      <c r="O965" s="3">
        <v>15.5</v>
      </c>
      <c r="P965" s="5">
        <v>4.7619047620000003</v>
      </c>
      <c r="Q965" s="3">
        <v>0.77500000000000002</v>
      </c>
      <c r="R965" s="3">
        <v>7.4</v>
      </c>
    </row>
    <row r="966" spans="2:18" x14ac:dyDescent="0.25">
      <c r="B966" s="3" t="s">
        <v>999</v>
      </c>
      <c r="C966" s="3" t="s">
        <v>25</v>
      </c>
      <c r="D966" s="3" t="s">
        <v>26</v>
      </c>
      <c r="E966" s="3" t="s">
        <v>20</v>
      </c>
      <c r="F966" s="3" t="s">
        <v>31</v>
      </c>
      <c r="G966" s="3" t="s">
        <v>28</v>
      </c>
      <c r="H966" s="3">
        <v>96.82</v>
      </c>
      <c r="I966" s="3">
        <v>3</v>
      </c>
      <c r="J966" s="3">
        <v>14.523</v>
      </c>
      <c r="K966" s="3">
        <v>304.983</v>
      </c>
      <c r="L966" s="3">
        <v>43554</v>
      </c>
      <c r="M966" s="3">
        <v>0.85902777777777772</v>
      </c>
      <c r="N966" s="4" t="s">
        <v>29</v>
      </c>
      <c r="O966" s="3">
        <v>290.45999999999998</v>
      </c>
      <c r="P966" s="5">
        <v>4.7619047620000003</v>
      </c>
      <c r="Q966" s="3">
        <v>14.523</v>
      </c>
      <c r="R966" s="3">
        <v>6.7</v>
      </c>
    </row>
    <row r="967" spans="2:18" x14ac:dyDescent="0.25">
      <c r="B967" s="3" t="s">
        <v>1000</v>
      </c>
      <c r="C967" s="3" t="s">
        <v>42</v>
      </c>
      <c r="D967" s="3" t="s">
        <v>43</v>
      </c>
      <c r="E967" s="3" t="s">
        <v>27</v>
      </c>
      <c r="F967" s="3" t="s">
        <v>31</v>
      </c>
      <c r="G967" s="3" t="s">
        <v>44</v>
      </c>
      <c r="H967" s="3">
        <v>33.33</v>
      </c>
      <c r="I967" s="3">
        <v>2</v>
      </c>
      <c r="J967" s="3">
        <v>3.3330000000000002</v>
      </c>
      <c r="K967" s="3">
        <v>69.992999999999995</v>
      </c>
      <c r="L967" s="3">
        <v>43491</v>
      </c>
      <c r="M967" s="3">
        <v>0.6118055555555556</v>
      </c>
      <c r="N967" s="4" t="s">
        <v>33</v>
      </c>
      <c r="O967" s="3">
        <v>66.66</v>
      </c>
      <c r="P967" s="5">
        <v>4.7619047620000003</v>
      </c>
      <c r="Q967" s="3">
        <v>3.3330000000000002</v>
      </c>
      <c r="R967" s="3">
        <v>6.4</v>
      </c>
    </row>
    <row r="968" spans="2:18" x14ac:dyDescent="0.25">
      <c r="B968" s="3" t="s">
        <v>1001</v>
      </c>
      <c r="C968" s="3" t="s">
        <v>42</v>
      </c>
      <c r="D968" s="3" t="s">
        <v>43</v>
      </c>
      <c r="E968" s="3" t="s">
        <v>27</v>
      </c>
      <c r="F968" s="3" t="s">
        <v>21</v>
      </c>
      <c r="G968" s="3" t="s">
        <v>28</v>
      </c>
      <c r="H968" s="3">
        <v>38.270000000000003</v>
      </c>
      <c r="I968" s="3">
        <v>2</v>
      </c>
      <c r="J968" s="3">
        <v>3.827</v>
      </c>
      <c r="K968" s="3">
        <v>80.367000000000004</v>
      </c>
      <c r="L968" s="3">
        <v>43526</v>
      </c>
      <c r="M968" s="3">
        <v>0.76249999999999996</v>
      </c>
      <c r="N968" s="4" t="s">
        <v>33</v>
      </c>
      <c r="O968" s="3">
        <v>76.540000000000006</v>
      </c>
      <c r="P968" s="5">
        <v>4.7619047620000003</v>
      </c>
      <c r="Q968" s="3">
        <v>3.827</v>
      </c>
      <c r="R968" s="3">
        <v>5.8</v>
      </c>
    </row>
    <row r="969" spans="2:18" x14ac:dyDescent="0.25">
      <c r="B969" s="3" t="s">
        <v>1002</v>
      </c>
      <c r="C969" s="3" t="s">
        <v>18</v>
      </c>
      <c r="D969" s="3" t="s">
        <v>19</v>
      </c>
      <c r="E969" s="3" t="s">
        <v>27</v>
      </c>
      <c r="F969" s="3" t="s">
        <v>21</v>
      </c>
      <c r="G969" s="3" t="s">
        <v>32</v>
      </c>
      <c r="H969" s="3">
        <v>33.299999999999997</v>
      </c>
      <c r="I969" s="3">
        <v>9</v>
      </c>
      <c r="J969" s="3">
        <v>14.984999999999999</v>
      </c>
      <c r="K969" s="3">
        <v>314.685</v>
      </c>
      <c r="L969" s="3">
        <v>43528</v>
      </c>
      <c r="M969" s="3">
        <v>0.64375000000000004</v>
      </c>
      <c r="N969" s="4" t="s">
        <v>23</v>
      </c>
      <c r="O969" s="3">
        <v>299.7</v>
      </c>
      <c r="P969" s="5">
        <v>4.7619047620000003</v>
      </c>
      <c r="Q969" s="3">
        <v>14.984999999999999</v>
      </c>
      <c r="R969" s="3">
        <v>7.2</v>
      </c>
    </row>
    <row r="970" spans="2:18" x14ac:dyDescent="0.25">
      <c r="B970" s="3" t="s">
        <v>1003</v>
      </c>
      <c r="C970" s="3" t="s">
        <v>18</v>
      </c>
      <c r="D970" s="3" t="s">
        <v>19</v>
      </c>
      <c r="E970" s="3" t="s">
        <v>20</v>
      </c>
      <c r="F970" s="3" t="s">
        <v>31</v>
      </c>
      <c r="G970" s="3" t="s">
        <v>32</v>
      </c>
      <c r="H970" s="3">
        <v>81.010000000000005</v>
      </c>
      <c r="I970" s="3">
        <v>3</v>
      </c>
      <c r="J970" s="3">
        <v>12.1515</v>
      </c>
      <c r="K970" s="3">
        <v>255.1815</v>
      </c>
      <c r="L970" s="3">
        <v>43478</v>
      </c>
      <c r="M970" s="3">
        <v>0.53819444444444442</v>
      </c>
      <c r="N970" s="4" t="s">
        <v>33</v>
      </c>
      <c r="O970" s="3">
        <v>243.03</v>
      </c>
      <c r="P970" s="5">
        <v>4.7619047620000003</v>
      </c>
      <c r="Q970" s="3">
        <v>12.1515</v>
      </c>
      <c r="R970" s="3">
        <v>9.3000000000000007</v>
      </c>
    </row>
    <row r="971" spans="2:18" x14ac:dyDescent="0.25">
      <c r="B971" s="3" t="s">
        <v>1004</v>
      </c>
      <c r="C971" s="3" t="s">
        <v>18</v>
      </c>
      <c r="D971" s="3" t="s">
        <v>19</v>
      </c>
      <c r="E971" s="3" t="s">
        <v>27</v>
      </c>
      <c r="F971" s="3" t="s">
        <v>21</v>
      </c>
      <c r="G971" s="3" t="s">
        <v>22</v>
      </c>
      <c r="H971" s="3">
        <v>15.8</v>
      </c>
      <c r="I971" s="3">
        <v>3</v>
      </c>
      <c r="J971" s="3">
        <v>2.37</v>
      </c>
      <c r="K971" s="3">
        <v>49.77</v>
      </c>
      <c r="L971" s="3">
        <v>43549</v>
      </c>
      <c r="M971" s="3">
        <v>0.75138888888888888</v>
      </c>
      <c r="N971" s="4" t="s">
        <v>29</v>
      </c>
      <c r="O971" s="3">
        <v>47.4</v>
      </c>
      <c r="P971" s="5">
        <v>4.7619047620000003</v>
      </c>
      <c r="Q971" s="3">
        <v>2.37</v>
      </c>
      <c r="R971" s="3">
        <v>9.5</v>
      </c>
    </row>
    <row r="972" spans="2:18" x14ac:dyDescent="0.25">
      <c r="B972" s="3" t="s">
        <v>1005</v>
      </c>
      <c r="C972" s="3" t="s">
        <v>42</v>
      </c>
      <c r="D972" s="3" t="s">
        <v>43</v>
      </c>
      <c r="E972" s="3" t="s">
        <v>20</v>
      </c>
      <c r="F972" s="3" t="s">
        <v>21</v>
      </c>
      <c r="G972" s="3" t="s">
        <v>28</v>
      </c>
      <c r="H972" s="3">
        <v>34.49</v>
      </c>
      <c r="I972" s="3">
        <v>5</v>
      </c>
      <c r="J972" s="3">
        <v>8.6225000000000005</v>
      </c>
      <c r="K972" s="3">
        <v>181.07249999999999</v>
      </c>
      <c r="L972" s="3">
        <v>43535</v>
      </c>
      <c r="M972" s="3">
        <v>0.82222222222222219</v>
      </c>
      <c r="N972" s="4" t="s">
        <v>33</v>
      </c>
      <c r="O972" s="3">
        <v>172.45</v>
      </c>
      <c r="P972" s="5">
        <v>4.7619047620000003</v>
      </c>
      <c r="Q972" s="3">
        <v>8.6225000000000005</v>
      </c>
      <c r="R972" s="3">
        <v>9</v>
      </c>
    </row>
    <row r="973" spans="2:18" x14ac:dyDescent="0.25">
      <c r="B973" s="3" t="s">
        <v>1006</v>
      </c>
      <c r="C973" s="3" t="s">
        <v>42</v>
      </c>
      <c r="D973" s="3" t="s">
        <v>43</v>
      </c>
      <c r="E973" s="3" t="s">
        <v>20</v>
      </c>
      <c r="F973" s="3" t="s">
        <v>21</v>
      </c>
      <c r="G973" s="3" t="s">
        <v>44</v>
      </c>
      <c r="H973" s="3">
        <v>84.63</v>
      </c>
      <c r="I973" s="3">
        <v>10</v>
      </c>
      <c r="J973" s="3">
        <v>42.314999999999998</v>
      </c>
      <c r="K973" s="3">
        <v>888.61500000000001</v>
      </c>
      <c r="L973" s="3">
        <v>43466</v>
      </c>
      <c r="M973" s="3">
        <v>0.48333333333333334</v>
      </c>
      <c r="N973" s="4" t="s">
        <v>33</v>
      </c>
      <c r="O973" s="3">
        <v>846.3</v>
      </c>
      <c r="P973" s="5">
        <v>4.7619047620000003</v>
      </c>
      <c r="Q973" s="3">
        <v>42.314999999999998</v>
      </c>
      <c r="R973" s="3">
        <v>9</v>
      </c>
    </row>
    <row r="974" spans="2:18" x14ac:dyDescent="0.25">
      <c r="B974" s="3" t="s">
        <v>1007</v>
      </c>
      <c r="C974" s="3" t="s">
        <v>42</v>
      </c>
      <c r="D974" s="3" t="s">
        <v>43</v>
      </c>
      <c r="E974" s="3" t="s">
        <v>20</v>
      </c>
      <c r="F974" s="3" t="s">
        <v>31</v>
      </c>
      <c r="G974" s="3" t="s">
        <v>32</v>
      </c>
      <c r="H974" s="3">
        <v>36.909999999999997</v>
      </c>
      <c r="I974" s="3">
        <v>7</v>
      </c>
      <c r="J974" s="3">
        <v>12.9185</v>
      </c>
      <c r="K974" s="3">
        <v>271.2885</v>
      </c>
      <c r="L974" s="3">
        <v>43506</v>
      </c>
      <c r="M974" s="3">
        <v>0.57708333333333328</v>
      </c>
      <c r="N974" s="4" t="s">
        <v>23</v>
      </c>
      <c r="O974" s="3">
        <v>258.37</v>
      </c>
      <c r="P974" s="5">
        <v>4.7619047620000003</v>
      </c>
      <c r="Q974" s="3">
        <v>12.9185</v>
      </c>
      <c r="R974" s="3">
        <v>6.7</v>
      </c>
    </row>
    <row r="975" spans="2:18" x14ac:dyDescent="0.25">
      <c r="B975" s="3" t="s">
        <v>1008</v>
      </c>
      <c r="C975" s="3" t="s">
        <v>42</v>
      </c>
      <c r="D975" s="3" t="s">
        <v>43</v>
      </c>
      <c r="E975" s="3" t="s">
        <v>27</v>
      </c>
      <c r="F975" s="3" t="s">
        <v>31</v>
      </c>
      <c r="G975" s="3" t="s">
        <v>28</v>
      </c>
      <c r="H975" s="3">
        <v>87.08</v>
      </c>
      <c r="I975" s="3">
        <v>7</v>
      </c>
      <c r="J975" s="3">
        <v>30.478000000000002</v>
      </c>
      <c r="K975" s="3">
        <v>640.03800000000001</v>
      </c>
      <c r="L975" s="3">
        <v>43491</v>
      </c>
      <c r="M975" s="3">
        <v>0.63680555555555551</v>
      </c>
      <c r="N975" s="4" t="s">
        <v>29</v>
      </c>
      <c r="O975" s="3">
        <v>609.55999999999995</v>
      </c>
      <c r="P975" s="5">
        <v>4.7619047620000003</v>
      </c>
      <c r="Q975" s="3">
        <v>30.478000000000002</v>
      </c>
      <c r="R975" s="3">
        <v>5.5</v>
      </c>
    </row>
    <row r="976" spans="2:18" x14ac:dyDescent="0.25">
      <c r="B976" s="3" t="s">
        <v>1009</v>
      </c>
      <c r="C976" s="3" t="s">
        <v>18</v>
      </c>
      <c r="D976" s="3" t="s">
        <v>19</v>
      </c>
      <c r="E976" s="3" t="s">
        <v>27</v>
      </c>
      <c r="F976" s="3" t="s">
        <v>31</v>
      </c>
      <c r="G976" s="3" t="s">
        <v>32</v>
      </c>
      <c r="H976" s="3">
        <v>80.08</v>
      </c>
      <c r="I976" s="3">
        <v>3</v>
      </c>
      <c r="J976" s="3">
        <v>12.012</v>
      </c>
      <c r="K976" s="3">
        <v>252.25200000000001</v>
      </c>
      <c r="L976" s="3">
        <v>43507</v>
      </c>
      <c r="M976" s="3">
        <v>0.64513888888888893</v>
      </c>
      <c r="N976" s="4" t="s">
        <v>29</v>
      </c>
      <c r="O976" s="3">
        <v>240.24</v>
      </c>
      <c r="P976" s="5">
        <v>4.7619047620000003</v>
      </c>
      <c r="Q976" s="3">
        <v>12.012</v>
      </c>
      <c r="R976" s="3">
        <v>5.4</v>
      </c>
    </row>
    <row r="977" spans="2:18" x14ac:dyDescent="0.25">
      <c r="B977" s="3" t="s">
        <v>1010</v>
      </c>
      <c r="C977" s="3" t="s">
        <v>25</v>
      </c>
      <c r="D977" s="3" t="s">
        <v>26</v>
      </c>
      <c r="E977" s="3" t="s">
        <v>27</v>
      </c>
      <c r="F977" s="3" t="s">
        <v>31</v>
      </c>
      <c r="G977" s="3" t="s">
        <v>46</v>
      </c>
      <c r="H977" s="3">
        <v>86.13</v>
      </c>
      <c r="I977" s="3">
        <v>2</v>
      </c>
      <c r="J977" s="3">
        <v>8.6129999999999995</v>
      </c>
      <c r="K977" s="3">
        <v>180.87299999999999</v>
      </c>
      <c r="L977" s="3">
        <v>43503</v>
      </c>
      <c r="M977" s="3">
        <v>0.74930555555555556</v>
      </c>
      <c r="N977" s="4" t="s">
        <v>29</v>
      </c>
      <c r="O977" s="3">
        <v>172.26</v>
      </c>
      <c r="P977" s="5">
        <v>4.7619047620000003</v>
      </c>
      <c r="Q977" s="3">
        <v>8.6129999999999995</v>
      </c>
      <c r="R977" s="3">
        <v>8.1999999999999993</v>
      </c>
    </row>
    <row r="978" spans="2:18" x14ac:dyDescent="0.25">
      <c r="B978" s="3" t="s">
        <v>1011</v>
      </c>
      <c r="C978" s="3" t="s">
        <v>42</v>
      </c>
      <c r="D978" s="3" t="s">
        <v>43</v>
      </c>
      <c r="E978" s="3" t="s">
        <v>20</v>
      </c>
      <c r="F978" s="3" t="s">
        <v>31</v>
      </c>
      <c r="G978" s="3" t="s">
        <v>46</v>
      </c>
      <c r="H978" s="3">
        <v>49.92</v>
      </c>
      <c r="I978" s="3">
        <v>2</v>
      </c>
      <c r="J978" s="3">
        <v>4.992</v>
      </c>
      <c r="K978" s="3">
        <v>104.83199999999999</v>
      </c>
      <c r="L978" s="3">
        <v>43530</v>
      </c>
      <c r="M978" s="3">
        <v>0.49652777777777779</v>
      </c>
      <c r="N978" s="4" t="s">
        <v>33</v>
      </c>
      <c r="O978" s="3">
        <v>99.84</v>
      </c>
      <c r="P978" s="5">
        <v>4.7619047620000003</v>
      </c>
      <c r="Q978" s="3">
        <v>4.992</v>
      </c>
      <c r="R978" s="3">
        <v>7</v>
      </c>
    </row>
    <row r="979" spans="2:18" x14ac:dyDescent="0.25">
      <c r="B979" s="3" t="s">
        <v>1012</v>
      </c>
      <c r="C979" s="3" t="s">
        <v>18</v>
      </c>
      <c r="D979" s="3" t="s">
        <v>19</v>
      </c>
      <c r="E979" s="3" t="s">
        <v>27</v>
      </c>
      <c r="F979" s="3" t="s">
        <v>21</v>
      </c>
      <c r="G979" s="3" t="s">
        <v>44</v>
      </c>
      <c r="H979" s="3">
        <v>74.66</v>
      </c>
      <c r="I979" s="3">
        <v>4</v>
      </c>
      <c r="J979" s="3">
        <v>14.932</v>
      </c>
      <c r="K979" s="3">
        <v>313.572</v>
      </c>
      <c r="L979" s="3">
        <v>43528</v>
      </c>
      <c r="M979" s="3">
        <v>0.44374999999999998</v>
      </c>
      <c r="N979" s="4" t="s">
        <v>29</v>
      </c>
      <c r="O979" s="3">
        <v>298.64</v>
      </c>
      <c r="P979" s="5">
        <v>4.7619047620000003</v>
      </c>
      <c r="Q979" s="3">
        <v>14.932</v>
      </c>
      <c r="R979" s="3">
        <v>8.5</v>
      </c>
    </row>
    <row r="980" spans="2:18" x14ac:dyDescent="0.25">
      <c r="B980" s="3" t="s">
        <v>1013</v>
      </c>
      <c r="C980" s="3" t="s">
        <v>42</v>
      </c>
      <c r="D980" s="3" t="s">
        <v>43</v>
      </c>
      <c r="E980" s="3" t="s">
        <v>20</v>
      </c>
      <c r="F980" s="3" t="s">
        <v>31</v>
      </c>
      <c r="G980" s="3" t="s">
        <v>44</v>
      </c>
      <c r="H980" s="3">
        <v>26.6</v>
      </c>
      <c r="I980" s="3">
        <v>6</v>
      </c>
      <c r="J980" s="3">
        <v>7.98</v>
      </c>
      <c r="K980" s="3">
        <v>167.58</v>
      </c>
      <c r="L980" s="3">
        <v>43522</v>
      </c>
      <c r="M980" s="3">
        <v>0.63194444444444442</v>
      </c>
      <c r="N980" s="4" t="s">
        <v>23</v>
      </c>
      <c r="O980" s="3">
        <v>159.6</v>
      </c>
      <c r="P980" s="5">
        <v>4.7619047620000003</v>
      </c>
      <c r="Q980" s="3">
        <v>7.98</v>
      </c>
      <c r="R980" s="3">
        <v>4.9000000000000004</v>
      </c>
    </row>
    <row r="981" spans="2:18" x14ac:dyDescent="0.25">
      <c r="B981" s="3" t="s">
        <v>1014</v>
      </c>
      <c r="C981" s="3" t="s">
        <v>42</v>
      </c>
      <c r="D981" s="3" t="s">
        <v>43</v>
      </c>
      <c r="E981" s="3" t="s">
        <v>27</v>
      </c>
      <c r="F981" s="3" t="s">
        <v>21</v>
      </c>
      <c r="G981" s="3" t="s">
        <v>28</v>
      </c>
      <c r="H981" s="3">
        <v>25.45</v>
      </c>
      <c r="I981" s="3">
        <v>1</v>
      </c>
      <c r="J981" s="3">
        <v>1.2725</v>
      </c>
      <c r="K981" s="3">
        <v>26.7225</v>
      </c>
      <c r="L981" s="3">
        <v>43534</v>
      </c>
      <c r="M981" s="3">
        <v>0.75694444444444442</v>
      </c>
      <c r="N981" s="4" t="s">
        <v>33</v>
      </c>
      <c r="O981" s="3">
        <v>25.45</v>
      </c>
      <c r="P981" s="5">
        <v>4.7619047620000003</v>
      </c>
      <c r="Q981" s="3">
        <v>1.2725</v>
      </c>
      <c r="R981" s="3">
        <v>5.0999999999999996</v>
      </c>
    </row>
    <row r="982" spans="2:18" x14ac:dyDescent="0.25">
      <c r="B982" s="3" t="s">
        <v>1015</v>
      </c>
      <c r="C982" s="3" t="s">
        <v>42</v>
      </c>
      <c r="D982" s="3" t="s">
        <v>43</v>
      </c>
      <c r="E982" s="3" t="s">
        <v>27</v>
      </c>
      <c r="F982" s="3" t="s">
        <v>21</v>
      </c>
      <c r="G982" s="3" t="s">
        <v>44</v>
      </c>
      <c r="H982" s="3">
        <v>67.77</v>
      </c>
      <c r="I982" s="3">
        <v>1</v>
      </c>
      <c r="J982" s="3">
        <v>3.3885000000000001</v>
      </c>
      <c r="K982" s="3">
        <v>71.158500000000004</v>
      </c>
      <c r="L982" s="3">
        <v>43500</v>
      </c>
      <c r="M982" s="3">
        <v>0.86319444444444449</v>
      </c>
      <c r="N982" s="4" t="s">
        <v>33</v>
      </c>
      <c r="O982" s="3">
        <v>67.77</v>
      </c>
      <c r="P982" s="5">
        <v>4.7619047620000003</v>
      </c>
      <c r="Q982" s="3">
        <v>3.3885000000000001</v>
      </c>
      <c r="R982" s="3">
        <v>6.5</v>
      </c>
    </row>
    <row r="983" spans="2:18" x14ac:dyDescent="0.25">
      <c r="B983" s="3" t="s">
        <v>1016</v>
      </c>
      <c r="C983" s="3" t="s">
        <v>25</v>
      </c>
      <c r="D983" s="3" t="s">
        <v>26</v>
      </c>
      <c r="E983" s="3" t="s">
        <v>20</v>
      </c>
      <c r="F983" s="3" t="s">
        <v>31</v>
      </c>
      <c r="G983" s="3" t="s">
        <v>44</v>
      </c>
      <c r="H983" s="3">
        <v>59.59</v>
      </c>
      <c r="I983" s="3">
        <v>4</v>
      </c>
      <c r="J983" s="3">
        <v>11.917999999999999</v>
      </c>
      <c r="K983" s="3">
        <v>250.27799999999999</v>
      </c>
      <c r="L983" s="3">
        <v>43484</v>
      </c>
      <c r="M983" s="3">
        <v>0.53194444444444444</v>
      </c>
      <c r="N983" s="4" t="s">
        <v>29</v>
      </c>
      <c r="O983" s="3">
        <v>238.36</v>
      </c>
      <c r="P983" s="5">
        <v>4.7619047620000003</v>
      </c>
      <c r="Q983" s="3">
        <v>11.917999999999999</v>
      </c>
      <c r="R983" s="3">
        <v>9.8000000000000007</v>
      </c>
    </row>
    <row r="984" spans="2:18" x14ac:dyDescent="0.25">
      <c r="B984" s="3" t="s">
        <v>1017</v>
      </c>
      <c r="C984" s="3" t="s">
        <v>18</v>
      </c>
      <c r="D984" s="3" t="s">
        <v>19</v>
      </c>
      <c r="E984" s="3" t="s">
        <v>27</v>
      </c>
      <c r="F984" s="3" t="s">
        <v>31</v>
      </c>
      <c r="G984" s="3" t="s">
        <v>22</v>
      </c>
      <c r="H984" s="3">
        <v>58.15</v>
      </c>
      <c r="I984" s="3">
        <v>4</v>
      </c>
      <c r="J984" s="3">
        <v>11.63</v>
      </c>
      <c r="K984" s="3">
        <v>244.23</v>
      </c>
      <c r="L984" s="3">
        <v>43488</v>
      </c>
      <c r="M984" s="3">
        <v>0.73888888888888893</v>
      </c>
      <c r="N984" s="4" t="s">
        <v>29</v>
      </c>
      <c r="O984" s="3">
        <v>232.6</v>
      </c>
      <c r="P984" s="5">
        <v>4.7619047620000003</v>
      </c>
      <c r="Q984" s="3">
        <v>11.63</v>
      </c>
      <c r="R984" s="3">
        <v>8.4</v>
      </c>
    </row>
    <row r="985" spans="2:18" x14ac:dyDescent="0.25">
      <c r="B985" s="3" t="s">
        <v>1018</v>
      </c>
      <c r="C985" s="3" t="s">
        <v>18</v>
      </c>
      <c r="D985" s="3" t="s">
        <v>19</v>
      </c>
      <c r="E985" s="3" t="s">
        <v>20</v>
      </c>
      <c r="F985" s="3" t="s">
        <v>21</v>
      </c>
      <c r="G985" s="3" t="s">
        <v>36</v>
      </c>
      <c r="H985" s="3">
        <v>97.48</v>
      </c>
      <c r="I985" s="3">
        <v>9</v>
      </c>
      <c r="J985" s="3">
        <v>43.866</v>
      </c>
      <c r="K985" s="3">
        <v>921.18600000000004</v>
      </c>
      <c r="L985" s="3">
        <v>43538</v>
      </c>
      <c r="M985" s="3">
        <v>0.59652777777777777</v>
      </c>
      <c r="N985" s="4" t="s">
        <v>23</v>
      </c>
      <c r="O985" s="3">
        <v>877.32</v>
      </c>
      <c r="P985" s="5">
        <v>4.7619047620000003</v>
      </c>
      <c r="Q985" s="3">
        <v>43.866</v>
      </c>
      <c r="R985" s="3">
        <v>7.4</v>
      </c>
    </row>
    <row r="986" spans="2:18" x14ac:dyDescent="0.25">
      <c r="B986" s="3" t="s">
        <v>1019</v>
      </c>
      <c r="C986" s="3" t="s">
        <v>25</v>
      </c>
      <c r="D986" s="3" t="s">
        <v>26</v>
      </c>
      <c r="E986" s="3" t="s">
        <v>27</v>
      </c>
      <c r="F986" s="3" t="s">
        <v>31</v>
      </c>
      <c r="G986" s="3" t="s">
        <v>22</v>
      </c>
      <c r="H986" s="3">
        <v>99.96</v>
      </c>
      <c r="I986" s="3">
        <v>7</v>
      </c>
      <c r="J986" s="3">
        <v>34.985999999999997</v>
      </c>
      <c r="K986" s="3">
        <v>734.70600000000002</v>
      </c>
      <c r="L986" s="3">
        <v>43488</v>
      </c>
      <c r="M986" s="3">
        <v>0.43958333333333333</v>
      </c>
      <c r="N986" s="4" t="s">
        <v>29</v>
      </c>
      <c r="O986" s="3">
        <v>699.72</v>
      </c>
      <c r="P986" s="5">
        <v>4.7619047620000003</v>
      </c>
      <c r="Q986" s="3">
        <v>34.985999999999997</v>
      </c>
      <c r="R986" s="3">
        <v>6.1</v>
      </c>
    </row>
    <row r="987" spans="2:18" x14ac:dyDescent="0.25">
      <c r="B987" s="3" t="s">
        <v>1020</v>
      </c>
      <c r="C987" s="3" t="s">
        <v>25</v>
      </c>
      <c r="D987" s="3" t="s">
        <v>26</v>
      </c>
      <c r="E987" s="3" t="s">
        <v>27</v>
      </c>
      <c r="F987" s="3" t="s">
        <v>31</v>
      </c>
      <c r="G987" s="3" t="s">
        <v>28</v>
      </c>
      <c r="H987" s="3">
        <v>96.37</v>
      </c>
      <c r="I987" s="3">
        <v>7</v>
      </c>
      <c r="J987" s="3">
        <v>33.729500000000002</v>
      </c>
      <c r="K987" s="3">
        <v>708.31949999999995</v>
      </c>
      <c r="L987" s="3">
        <v>43474</v>
      </c>
      <c r="M987" s="3">
        <v>0.4861111111111111</v>
      </c>
      <c r="N987" s="4" t="s">
        <v>29</v>
      </c>
      <c r="O987" s="3">
        <v>674.59</v>
      </c>
      <c r="P987" s="5">
        <v>4.7619047620000003</v>
      </c>
      <c r="Q987" s="3">
        <v>33.729500000000002</v>
      </c>
      <c r="R987" s="3">
        <v>6</v>
      </c>
    </row>
    <row r="988" spans="2:18" x14ac:dyDescent="0.25">
      <c r="B988" s="3" t="s">
        <v>1021</v>
      </c>
      <c r="C988" s="3" t="s">
        <v>42</v>
      </c>
      <c r="D988" s="3" t="s">
        <v>43</v>
      </c>
      <c r="E988" s="3" t="s">
        <v>27</v>
      </c>
      <c r="F988" s="3" t="s">
        <v>21</v>
      </c>
      <c r="G988" s="3" t="s">
        <v>46</v>
      </c>
      <c r="H988" s="3">
        <v>63.71</v>
      </c>
      <c r="I988" s="3">
        <v>5</v>
      </c>
      <c r="J988" s="3">
        <v>15.9275</v>
      </c>
      <c r="K988" s="3">
        <v>334.47750000000002</v>
      </c>
      <c r="L988" s="3">
        <v>43503</v>
      </c>
      <c r="M988" s="3">
        <v>0.8125</v>
      </c>
      <c r="N988" s="4" t="s">
        <v>23</v>
      </c>
      <c r="O988" s="3">
        <v>318.55</v>
      </c>
      <c r="P988" s="5">
        <v>4.7619047620000003</v>
      </c>
      <c r="Q988" s="3">
        <v>15.9275</v>
      </c>
      <c r="R988" s="3">
        <v>8.5</v>
      </c>
    </row>
    <row r="989" spans="2:18" x14ac:dyDescent="0.25">
      <c r="B989" s="3" t="s">
        <v>1022</v>
      </c>
      <c r="C989" s="3" t="s">
        <v>42</v>
      </c>
      <c r="D989" s="3" t="s">
        <v>43</v>
      </c>
      <c r="E989" s="3" t="s">
        <v>27</v>
      </c>
      <c r="F989" s="3" t="s">
        <v>21</v>
      </c>
      <c r="G989" s="3" t="s">
        <v>22</v>
      </c>
      <c r="H989" s="3">
        <v>14.76</v>
      </c>
      <c r="I989" s="3">
        <v>2</v>
      </c>
      <c r="J989" s="3">
        <v>1.476</v>
      </c>
      <c r="K989" s="3">
        <v>30.995999999999999</v>
      </c>
      <c r="L989" s="3">
        <v>43514</v>
      </c>
      <c r="M989" s="3">
        <v>0.61250000000000004</v>
      </c>
      <c r="N989" s="4" t="s">
        <v>23</v>
      </c>
      <c r="O989" s="3">
        <v>29.52</v>
      </c>
      <c r="P989" s="5">
        <v>4.7619047620000003</v>
      </c>
      <c r="Q989" s="3">
        <v>1.476</v>
      </c>
      <c r="R989" s="3">
        <v>4.3</v>
      </c>
    </row>
    <row r="990" spans="2:18" x14ac:dyDescent="0.25">
      <c r="B990" s="3" t="s">
        <v>1023</v>
      </c>
      <c r="C990" s="3" t="s">
        <v>42</v>
      </c>
      <c r="D990" s="3" t="s">
        <v>43</v>
      </c>
      <c r="E990" s="3" t="s">
        <v>20</v>
      </c>
      <c r="F990" s="3" t="s">
        <v>31</v>
      </c>
      <c r="G990" s="3" t="s">
        <v>22</v>
      </c>
      <c r="H990" s="3">
        <v>62</v>
      </c>
      <c r="I990" s="3">
        <v>8</v>
      </c>
      <c r="J990" s="3">
        <v>24.8</v>
      </c>
      <c r="K990" s="3">
        <v>520.79999999999995</v>
      </c>
      <c r="L990" s="3">
        <v>43468</v>
      </c>
      <c r="M990" s="3">
        <v>0.79722222222222228</v>
      </c>
      <c r="N990" s="4" t="s">
        <v>33</v>
      </c>
      <c r="O990" s="3">
        <v>496</v>
      </c>
      <c r="P990" s="5">
        <v>4.7619047620000003</v>
      </c>
      <c r="Q990" s="3">
        <v>24.8</v>
      </c>
      <c r="R990" s="3">
        <v>6.2</v>
      </c>
    </row>
    <row r="991" spans="2:18" x14ac:dyDescent="0.25">
      <c r="B991" s="3" t="s">
        <v>1024</v>
      </c>
      <c r="C991" s="3" t="s">
        <v>25</v>
      </c>
      <c r="D991" s="3" t="s">
        <v>26</v>
      </c>
      <c r="E991" s="3" t="s">
        <v>20</v>
      </c>
      <c r="F991" s="3" t="s">
        <v>31</v>
      </c>
      <c r="G991" s="3" t="s">
        <v>28</v>
      </c>
      <c r="H991" s="3">
        <v>82.34</v>
      </c>
      <c r="I991" s="3">
        <v>10</v>
      </c>
      <c r="J991" s="3">
        <v>41.17</v>
      </c>
      <c r="K991" s="3">
        <v>864.57</v>
      </c>
      <c r="L991" s="3">
        <v>43553</v>
      </c>
      <c r="M991" s="3">
        <v>0.8</v>
      </c>
      <c r="N991" s="4" t="s">
        <v>23</v>
      </c>
      <c r="O991" s="3">
        <v>823.4</v>
      </c>
      <c r="P991" s="5">
        <v>4.7619047620000003</v>
      </c>
      <c r="Q991" s="3">
        <v>41.17</v>
      </c>
      <c r="R991" s="3">
        <v>4.3</v>
      </c>
    </row>
    <row r="992" spans="2:18" x14ac:dyDescent="0.25">
      <c r="B992" s="3" t="s">
        <v>1025</v>
      </c>
      <c r="C992" s="3" t="s">
        <v>42</v>
      </c>
      <c r="D992" s="3" t="s">
        <v>43</v>
      </c>
      <c r="E992" s="3" t="s">
        <v>20</v>
      </c>
      <c r="F992" s="3" t="s">
        <v>31</v>
      </c>
      <c r="G992" s="3" t="s">
        <v>22</v>
      </c>
      <c r="H992" s="3">
        <v>75.37</v>
      </c>
      <c r="I992" s="3">
        <v>8</v>
      </c>
      <c r="J992" s="3">
        <v>30.148</v>
      </c>
      <c r="K992" s="3">
        <v>633.10799999999995</v>
      </c>
      <c r="L992" s="3">
        <v>43493</v>
      </c>
      <c r="M992" s="3">
        <v>0.65694444444444444</v>
      </c>
      <c r="N992" s="4" t="s">
        <v>33</v>
      </c>
      <c r="O992" s="3">
        <v>602.96</v>
      </c>
      <c r="P992" s="5">
        <v>4.7619047620000003</v>
      </c>
      <c r="Q992" s="3">
        <v>30.148</v>
      </c>
      <c r="R992" s="3">
        <v>8.4</v>
      </c>
    </row>
    <row r="993" spans="2:18" x14ac:dyDescent="0.25">
      <c r="B993" s="3" t="s">
        <v>1026</v>
      </c>
      <c r="C993" s="3" t="s">
        <v>18</v>
      </c>
      <c r="D993" s="3" t="s">
        <v>19</v>
      </c>
      <c r="E993" s="3" t="s">
        <v>27</v>
      </c>
      <c r="F993" s="3" t="s">
        <v>21</v>
      </c>
      <c r="G993" s="3" t="s">
        <v>44</v>
      </c>
      <c r="H993" s="3">
        <v>56.56</v>
      </c>
      <c r="I993" s="3">
        <v>5</v>
      </c>
      <c r="J993" s="3">
        <v>14.14</v>
      </c>
      <c r="K993" s="3">
        <v>296.94</v>
      </c>
      <c r="L993" s="3">
        <v>43546</v>
      </c>
      <c r="M993" s="3">
        <v>0.79583333333333328</v>
      </c>
      <c r="N993" s="4" t="s">
        <v>33</v>
      </c>
      <c r="O993" s="3">
        <v>282.8</v>
      </c>
      <c r="P993" s="5">
        <v>4.7619047620000003</v>
      </c>
      <c r="Q993" s="3">
        <v>14.14</v>
      </c>
      <c r="R993" s="3">
        <v>4.5</v>
      </c>
    </row>
    <row r="994" spans="2:18" x14ac:dyDescent="0.25">
      <c r="B994" s="3" t="s">
        <v>1027</v>
      </c>
      <c r="C994" s="3" t="s">
        <v>42</v>
      </c>
      <c r="D994" s="3" t="s">
        <v>43</v>
      </c>
      <c r="E994" s="3" t="s">
        <v>27</v>
      </c>
      <c r="F994" s="3" t="s">
        <v>21</v>
      </c>
      <c r="G994" s="3" t="s">
        <v>36</v>
      </c>
      <c r="H994" s="3">
        <v>76.599999999999994</v>
      </c>
      <c r="I994" s="3">
        <v>10</v>
      </c>
      <c r="J994" s="3">
        <v>38.299999999999997</v>
      </c>
      <c r="K994" s="3">
        <v>804.3</v>
      </c>
      <c r="L994" s="3">
        <v>43489</v>
      </c>
      <c r="M994" s="3">
        <v>0.75694444444444442</v>
      </c>
      <c r="N994" s="4" t="s">
        <v>23</v>
      </c>
      <c r="O994" s="3">
        <v>766</v>
      </c>
      <c r="P994" s="5">
        <v>4.7619047620000003</v>
      </c>
      <c r="Q994" s="3">
        <v>38.299999999999997</v>
      </c>
      <c r="R994" s="3">
        <v>6</v>
      </c>
    </row>
    <row r="995" spans="2:18" x14ac:dyDescent="0.25">
      <c r="B995" s="3" t="s">
        <v>1028</v>
      </c>
      <c r="C995" s="3" t="s">
        <v>18</v>
      </c>
      <c r="D995" s="3" t="s">
        <v>19</v>
      </c>
      <c r="E995" s="3" t="s">
        <v>27</v>
      </c>
      <c r="F995" s="3" t="s">
        <v>31</v>
      </c>
      <c r="G995" s="3" t="s">
        <v>28</v>
      </c>
      <c r="H995" s="3">
        <v>58.03</v>
      </c>
      <c r="I995" s="3">
        <v>2</v>
      </c>
      <c r="J995" s="3">
        <v>5.8029999999999999</v>
      </c>
      <c r="K995" s="3">
        <v>121.863</v>
      </c>
      <c r="L995" s="3">
        <v>43534</v>
      </c>
      <c r="M995" s="3">
        <v>0.86527777777777781</v>
      </c>
      <c r="N995" s="4" t="s">
        <v>23</v>
      </c>
      <c r="O995" s="3">
        <v>116.06</v>
      </c>
      <c r="P995" s="5">
        <v>4.7619047620000003</v>
      </c>
      <c r="Q995" s="3">
        <v>5.8029999999999999</v>
      </c>
      <c r="R995" s="3">
        <v>8.8000000000000007</v>
      </c>
    </row>
    <row r="996" spans="2:18" x14ac:dyDescent="0.25">
      <c r="B996" s="3" t="s">
        <v>1029</v>
      </c>
      <c r="C996" s="3" t="s">
        <v>42</v>
      </c>
      <c r="D996" s="3" t="s">
        <v>43</v>
      </c>
      <c r="E996" s="3" t="s">
        <v>27</v>
      </c>
      <c r="F996" s="3" t="s">
        <v>31</v>
      </c>
      <c r="G996" s="3" t="s">
        <v>46</v>
      </c>
      <c r="H996" s="3">
        <v>17.489999999999998</v>
      </c>
      <c r="I996" s="3">
        <v>10</v>
      </c>
      <c r="J996" s="3">
        <v>8.7449999999999992</v>
      </c>
      <c r="K996" s="3">
        <v>183.64500000000001</v>
      </c>
      <c r="L996" s="3">
        <v>43518</v>
      </c>
      <c r="M996" s="3">
        <v>0.77430555555555558</v>
      </c>
      <c r="N996" s="4" t="s">
        <v>23</v>
      </c>
      <c r="O996" s="3">
        <v>174.9</v>
      </c>
      <c r="P996" s="5">
        <v>4.7619047620000003</v>
      </c>
      <c r="Q996" s="3">
        <v>8.7449999999999992</v>
      </c>
      <c r="R996" s="3">
        <v>6.6</v>
      </c>
    </row>
    <row r="997" spans="2:18" x14ac:dyDescent="0.25">
      <c r="B997" s="3" t="s">
        <v>1030</v>
      </c>
      <c r="C997" s="3" t="s">
        <v>25</v>
      </c>
      <c r="D997" s="3" t="s">
        <v>26</v>
      </c>
      <c r="E997" s="3" t="s">
        <v>20</v>
      </c>
      <c r="F997" s="3" t="s">
        <v>21</v>
      </c>
      <c r="G997" s="3" t="s">
        <v>28</v>
      </c>
      <c r="H997" s="3">
        <v>60.95</v>
      </c>
      <c r="I997" s="3">
        <v>1</v>
      </c>
      <c r="J997" s="3">
        <v>3.0474999999999999</v>
      </c>
      <c r="K997" s="3">
        <v>63.997500000000002</v>
      </c>
      <c r="L997" s="3">
        <v>43514</v>
      </c>
      <c r="M997" s="3">
        <v>0.4861111111111111</v>
      </c>
      <c r="N997" s="4" t="s">
        <v>23</v>
      </c>
      <c r="O997" s="3">
        <v>60.95</v>
      </c>
      <c r="P997" s="5">
        <v>4.7619047620000003</v>
      </c>
      <c r="Q997" s="3">
        <v>3.0474999999999999</v>
      </c>
      <c r="R997" s="3">
        <v>5.9</v>
      </c>
    </row>
    <row r="998" spans="2:18" x14ac:dyDescent="0.25">
      <c r="B998" s="3" t="s">
        <v>1031</v>
      </c>
      <c r="C998" s="3" t="s">
        <v>25</v>
      </c>
      <c r="D998" s="3" t="s">
        <v>26</v>
      </c>
      <c r="E998" s="3" t="s">
        <v>27</v>
      </c>
      <c r="F998" s="3" t="s">
        <v>31</v>
      </c>
      <c r="G998" s="3" t="s">
        <v>22</v>
      </c>
      <c r="H998" s="3">
        <v>40.35</v>
      </c>
      <c r="I998" s="3">
        <v>1</v>
      </c>
      <c r="J998" s="3">
        <v>2.0175000000000001</v>
      </c>
      <c r="K998" s="3">
        <v>42.3675</v>
      </c>
      <c r="L998" s="3">
        <v>43494</v>
      </c>
      <c r="M998" s="3">
        <v>0.57361111111111107</v>
      </c>
      <c r="N998" s="4" t="s">
        <v>23</v>
      </c>
      <c r="O998" s="3">
        <v>40.35</v>
      </c>
      <c r="P998" s="5">
        <v>4.7619047620000003</v>
      </c>
      <c r="Q998" s="3">
        <v>2.0175000000000001</v>
      </c>
      <c r="R998" s="3">
        <v>6.2</v>
      </c>
    </row>
    <row r="999" spans="2:18" x14ac:dyDescent="0.25">
      <c r="B999" s="3" t="s">
        <v>1032</v>
      </c>
      <c r="C999" s="3" t="s">
        <v>42</v>
      </c>
      <c r="D999" s="3" t="s">
        <v>43</v>
      </c>
      <c r="E999" s="3" t="s">
        <v>27</v>
      </c>
      <c r="F999" s="3" t="s">
        <v>21</v>
      </c>
      <c r="G999" s="3" t="s">
        <v>32</v>
      </c>
      <c r="H999" s="3">
        <v>97.38</v>
      </c>
      <c r="I999" s="3">
        <v>10</v>
      </c>
      <c r="J999" s="3">
        <v>48.69</v>
      </c>
      <c r="K999" s="3">
        <v>1022.49</v>
      </c>
      <c r="L999" s="3">
        <v>43526</v>
      </c>
      <c r="M999" s="3">
        <v>0.71944444444444444</v>
      </c>
      <c r="N999" s="4" t="s">
        <v>23</v>
      </c>
      <c r="O999" s="3">
        <v>973.8</v>
      </c>
      <c r="P999" s="5">
        <v>4.7619047620000003</v>
      </c>
      <c r="Q999" s="3">
        <v>48.69</v>
      </c>
      <c r="R999" s="3">
        <v>4.4000000000000004</v>
      </c>
    </row>
    <row r="1000" spans="2:18" x14ac:dyDescent="0.25">
      <c r="B1000" s="3" t="s">
        <v>1033</v>
      </c>
      <c r="C1000" s="3" t="s">
        <v>18</v>
      </c>
      <c r="D1000" s="3" t="s">
        <v>19</v>
      </c>
      <c r="E1000" s="3" t="s">
        <v>20</v>
      </c>
      <c r="F1000" s="3" t="s">
        <v>31</v>
      </c>
      <c r="G1000" s="3" t="s">
        <v>44</v>
      </c>
      <c r="H1000" s="3">
        <v>31.84</v>
      </c>
      <c r="I1000" s="3">
        <v>1</v>
      </c>
      <c r="J1000" s="3">
        <v>1.5920000000000001</v>
      </c>
      <c r="K1000" s="3">
        <v>33.432000000000002</v>
      </c>
      <c r="L1000" s="3">
        <v>43505</v>
      </c>
      <c r="M1000" s="3">
        <v>0.55694444444444446</v>
      </c>
      <c r="N1000" s="4" t="s">
        <v>29</v>
      </c>
      <c r="O1000" s="3">
        <v>31.84</v>
      </c>
      <c r="P1000" s="5">
        <v>4.7619047620000003</v>
      </c>
      <c r="Q1000" s="3">
        <v>1.5920000000000001</v>
      </c>
      <c r="R1000" s="3">
        <v>7.7</v>
      </c>
    </row>
    <row r="1001" spans="2:18" x14ac:dyDescent="0.25">
      <c r="B1001" s="3" t="s">
        <v>1034</v>
      </c>
      <c r="C1001" s="3" t="s">
        <v>18</v>
      </c>
      <c r="D1001" s="3" t="s">
        <v>19</v>
      </c>
      <c r="E1001" s="3" t="s">
        <v>27</v>
      </c>
      <c r="F1001" s="3" t="s">
        <v>31</v>
      </c>
      <c r="G1001" s="3" t="s">
        <v>32</v>
      </c>
      <c r="H1001" s="3">
        <v>65.819999999999993</v>
      </c>
      <c r="I1001" s="3">
        <v>1</v>
      </c>
      <c r="J1001" s="3">
        <v>3.2909999999999999</v>
      </c>
      <c r="K1001" s="3">
        <v>69.111000000000004</v>
      </c>
      <c r="L1001" s="3">
        <v>43518</v>
      </c>
      <c r="M1001" s="3">
        <v>0.6479166666666667</v>
      </c>
      <c r="N1001" s="4" t="s">
        <v>29</v>
      </c>
      <c r="O1001" s="3">
        <v>65.819999999999993</v>
      </c>
      <c r="P1001" s="5">
        <v>4.7619047620000003</v>
      </c>
      <c r="Q1001" s="3">
        <v>3.2909999999999999</v>
      </c>
      <c r="R1001" s="3">
        <v>4.0999999999999996</v>
      </c>
    </row>
    <row r="1002" spans="2:18" x14ac:dyDescent="0.25">
      <c r="B1002" s="3" t="s">
        <v>1035</v>
      </c>
      <c r="C1002" s="3" t="s">
        <v>18</v>
      </c>
      <c r="D1002" s="3" t="s">
        <v>19</v>
      </c>
      <c r="E1002" s="3" t="s">
        <v>20</v>
      </c>
      <c r="F1002" s="3" t="s">
        <v>21</v>
      </c>
      <c r="G1002" s="3" t="s">
        <v>46</v>
      </c>
      <c r="H1002" s="3">
        <v>88.34</v>
      </c>
      <c r="I1002" s="3">
        <v>7</v>
      </c>
      <c r="J1002" s="3">
        <v>30.919</v>
      </c>
      <c r="K1002" s="3">
        <v>649.29899999999998</v>
      </c>
      <c r="L1002" s="3">
        <v>43514</v>
      </c>
      <c r="M1002" s="3">
        <v>0.56111111111111112</v>
      </c>
      <c r="N1002" s="4" t="s">
        <v>29</v>
      </c>
      <c r="O1002" s="3">
        <v>618.38</v>
      </c>
      <c r="P1002" s="5">
        <v>4.7619047620000003</v>
      </c>
      <c r="Q1002" s="3">
        <v>30.919</v>
      </c>
      <c r="R1002" s="3">
        <v>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2EA79-F842-4F15-9435-8D004FCDCC94}">
  <sheetPr>
    <pageSetUpPr autoPageBreaks="0"/>
  </sheetPr>
  <dimension ref="A1:AT1002"/>
  <sheetViews>
    <sheetView topLeftCell="A2" zoomScale="105" zoomScaleNormal="115" workbookViewId="0">
      <pane xSplit="1" ySplit="1" topLeftCell="B3" activePane="bottomRight" state="frozen"/>
      <selection activeCell="A2" sqref="A2"/>
      <selection pane="topRight" activeCell="B2" sqref="B2"/>
      <selection pane="bottomLeft" activeCell="A3" sqref="A3"/>
      <selection pane="bottomRight" activeCell="E8" sqref="E8"/>
    </sheetView>
  </sheetViews>
  <sheetFormatPr defaultRowHeight="15" x14ac:dyDescent="0.25"/>
  <cols>
    <col min="1" max="1" width="5.5703125" customWidth="1"/>
    <col min="2" max="2" width="14.5703125" style="6" bestFit="1" customWidth="1"/>
    <col min="3" max="3" width="14.5703125" style="6" customWidth="1"/>
    <col min="4" max="4" width="11.7109375" style="6" bestFit="1" customWidth="1"/>
    <col min="5" max="5" width="20.85546875" style="6" customWidth="1"/>
    <col min="6" max="6" width="13.7109375" style="6" customWidth="1"/>
    <col min="7" max="7" width="23.42578125" style="6" bestFit="1" customWidth="1"/>
    <col min="8" max="8" width="17.28515625" style="7" customWidth="1"/>
    <col min="9" max="9" width="13.85546875" style="8" customWidth="1"/>
    <col min="10" max="10" width="13.28515625" style="9" customWidth="1"/>
    <col min="11" max="11" width="15.7109375" style="9" customWidth="1"/>
    <col min="12" max="12" width="14.85546875" style="10" customWidth="1"/>
    <col min="13" max="13" width="16.5703125" style="11" customWidth="1"/>
    <col min="14" max="14" width="19.85546875" style="6" customWidth="1"/>
    <col min="15" max="15" width="16.5703125" style="9" customWidth="1"/>
    <col min="16" max="16" width="18" style="12" bestFit="1" customWidth="1"/>
    <col min="17" max="17" width="18.42578125" style="9" bestFit="1" customWidth="1"/>
    <col min="18" max="18" width="14.85546875" style="13" customWidth="1"/>
    <col min="19" max="19" width="17" customWidth="1"/>
    <col min="20" max="20" width="20.42578125" bestFit="1" customWidth="1"/>
    <col min="21" max="21" width="18.140625" customWidth="1"/>
    <col min="22" max="22" width="17.28515625" bestFit="1" customWidth="1"/>
    <col min="23" max="23" width="18.28515625" customWidth="1"/>
    <col min="24" max="24" width="26.7109375" customWidth="1"/>
    <col min="25" max="25" width="15.28515625" style="33" customWidth="1"/>
    <col min="26" max="26" width="20.28515625" style="33" customWidth="1"/>
    <col min="27" max="27" width="14.85546875" style="33" bestFit="1" customWidth="1"/>
    <col min="28" max="28" width="14.85546875" style="33" customWidth="1"/>
    <col min="29" max="31" width="16.85546875" style="33" customWidth="1"/>
    <col min="32" max="36" width="16.42578125" style="33" customWidth="1"/>
    <col min="37" max="37" width="33.140625" style="33" bestFit="1" customWidth="1"/>
    <col min="38" max="38" width="9.28515625" style="33" customWidth="1"/>
    <col min="39" max="39" width="27.140625" style="33" customWidth="1"/>
    <col min="40" max="40" width="10" style="33" bestFit="1" customWidth="1"/>
    <col min="41" max="41" width="23.28515625" style="33" bestFit="1" customWidth="1"/>
    <col min="42" max="42" width="9.5703125" style="33" bestFit="1" customWidth="1"/>
    <col min="43" max="43" width="12.42578125" style="33" bestFit="1" customWidth="1"/>
    <col min="44" max="44" width="23.28515625" style="33" customWidth="1"/>
    <col min="45" max="45" width="11" style="33" bestFit="1" customWidth="1"/>
    <col min="46" max="16384" width="9.140625" style="33"/>
  </cols>
  <sheetData>
    <row r="1" spans="2:46" ht="22.5" customHeight="1" x14ac:dyDescent="0.25">
      <c r="R1" s="14" t="s">
        <v>1036</v>
      </c>
      <c r="S1" s="15">
        <v>75</v>
      </c>
    </row>
    <row r="2" spans="2:46" ht="55.5" customHeight="1" x14ac:dyDescent="0.25">
      <c r="B2" s="55" t="s">
        <v>0</v>
      </c>
      <c r="C2" s="55" t="s">
        <v>1</v>
      </c>
      <c r="D2" s="55" t="s">
        <v>2</v>
      </c>
      <c r="E2" s="55" t="s">
        <v>3</v>
      </c>
      <c r="F2" s="55" t="s">
        <v>4</v>
      </c>
      <c r="G2" s="55" t="s">
        <v>5</v>
      </c>
      <c r="H2" s="56" t="s">
        <v>6</v>
      </c>
      <c r="I2" s="57" t="s">
        <v>7</v>
      </c>
      <c r="J2" s="58" t="s">
        <v>8</v>
      </c>
      <c r="K2" s="58" t="s">
        <v>9</v>
      </c>
      <c r="L2" s="59" t="s">
        <v>10</v>
      </c>
      <c r="M2" s="60" t="s">
        <v>11</v>
      </c>
      <c r="N2" s="55" t="s">
        <v>12</v>
      </c>
      <c r="O2" s="58" t="s">
        <v>13</v>
      </c>
      <c r="P2" s="61" t="s">
        <v>14</v>
      </c>
      <c r="Q2" s="58" t="s">
        <v>15</v>
      </c>
      <c r="R2" s="55" t="s">
        <v>16</v>
      </c>
      <c r="S2" s="55" t="s">
        <v>1037</v>
      </c>
      <c r="T2" s="55" t="s">
        <v>1038</v>
      </c>
      <c r="U2" s="55" t="s">
        <v>1047</v>
      </c>
      <c r="V2" s="55" t="s">
        <v>1048</v>
      </c>
      <c r="W2" s="55" t="s">
        <v>1049</v>
      </c>
      <c r="X2" s="62" t="s">
        <v>1050</v>
      </c>
      <c r="Y2" s="63" t="s">
        <v>1079</v>
      </c>
      <c r="Z2" s="63" t="s">
        <v>1080</v>
      </c>
      <c r="AA2" s="63" t="s">
        <v>1081</v>
      </c>
      <c r="AB2" s="63" t="s">
        <v>1082</v>
      </c>
      <c r="AC2" s="63" t="s">
        <v>1083</v>
      </c>
      <c r="AD2" s="63" t="s">
        <v>1084</v>
      </c>
      <c r="AE2" s="63" t="s">
        <v>1085</v>
      </c>
      <c r="AF2" s="63" t="s">
        <v>1087</v>
      </c>
      <c r="AG2" s="63" t="s">
        <v>1086</v>
      </c>
      <c r="AH2" s="63" t="s">
        <v>1088</v>
      </c>
      <c r="AI2" s="63" t="s">
        <v>1089</v>
      </c>
      <c r="AJ2" s="54"/>
      <c r="AK2" s="34" t="s">
        <v>1039</v>
      </c>
      <c r="AL2" s="34"/>
      <c r="AM2" s="34" t="s">
        <v>1040</v>
      </c>
      <c r="AN2" s="34" t="s">
        <v>1041</v>
      </c>
      <c r="AO2" s="34" t="s">
        <v>1042</v>
      </c>
      <c r="AP2" s="35" t="s">
        <v>31</v>
      </c>
      <c r="AQ2" s="35" t="s">
        <v>21</v>
      </c>
    </row>
    <row r="3" spans="2:46" ht="16.5" x14ac:dyDescent="0.3">
      <c r="B3" s="19" t="s">
        <v>17</v>
      </c>
      <c r="C3" s="20" t="s">
        <v>18</v>
      </c>
      <c r="D3" s="19" t="s">
        <v>19</v>
      </c>
      <c r="E3" s="19" t="s">
        <v>20</v>
      </c>
      <c r="F3" s="85" t="s">
        <v>21</v>
      </c>
      <c r="G3" s="19" t="s">
        <v>22</v>
      </c>
      <c r="H3" s="21">
        <v>74.69</v>
      </c>
      <c r="I3" s="22">
        <v>7</v>
      </c>
      <c r="J3" s="23">
        <v>26.141500000000001</v>
      </c>
      <c r="K3" s="23">
        <v>548.97149999999999</v>
      </c>
      <c r="L3" s="24">
        <v>43470</v>
      </c>
      <c r="M3" s="25">
        <v>0.54722222222222228</v>
      </c>
      <c r="N3" s="20" t="s">
        <v>23</v>
      </c>
      <c r="O3" s="23">
        <v>522.83000000000004</v>
      </c>
      <c r="P3" s="26">
        <v>4.7619047620000003</v>
      </c>
      <c r="Q3" s="23">
        <v>26.141500000000001</v>
      </c>
      <c r="R3" s="27">
        <v>9.1</v>
      </c>
      <c r="S3" s="28">
        <f t="shared" ref="S3:S66" si="0">K3-O3</f>
        <v>26.141499999999951</v>
      </c>
      <c r="T3" s="29">
        <f t="shared" ref="T3:T66" si="1">$S3*$S$1</f>
        <v>1960.6124999999963</v>
      </c>
      <c r="U3" s="29" t="b">
        <f>AND($S3&gt;7.9,$O3&gt;99)</f>
        <v>1</v>
      </c>
      <c r="V3" s="29" t="b">
        <f>OR(R3&gt;7.1,K3&gt;149)</f>
        <v>1</v>
      </c>
      <c r="W3" s="29" t="str">
        <f>IF($R3&gt;7.1,"High Value","Low Value")</f>
        <v>High Value</v>
      </c>
      <c r="X3" s="129">
        <f t="shared" ref="X3" si="2">IF($R3&gt;6.9,$H3*0.1,"Criteria Not matched")</f>
        <v>7.4690000000000003</v>
      </c>
      <c r="Y3" s="130">
        <f>DAY(L3)</f>
        <v>5</v>
      </c>
      <c r="Z3" s="130">
        <f>MONTH(L3)</f>
        <v>1</v>
      </c>
      <c r="AA3" s="131">
        <f>YEAR(L3)</f>
        <v>2019</v>
      </c>
      <c r="AB3" s="132" t="str">
        <f>CONCATENATE(Z3,"-",AA3)</f>
        <v>1-2019</v>
      </c>
      <c r="AC3" s="132" t="str">
        <f>CONCATENATE(Y3,"-",Z3,"-",AA3)</f>
        <v>5-1-2019</v>
      </c>
      <c r="AD3" s="132">
        <f>ROUNDUP(Z3/3,0)</f>
        <v>1</v>
      </c>
      <c r="AE3" s="132">
        <f>WEEKNUM(L3,2)</f>
        <v>1</v>
      </c>
      <c r="AF3" s="132" t="str">
        <f>_xlfn.CONCAT(AA3,"-"&amp;"",AE3)</f>
        <v>2019-1</v>
      </c>
      <c r="AG3" s="130">
        <f>WEEKDAY(L3,2)</f>
        <v>6</v>
      </c>
      <c r="AH3" s="130" t="str">
        <f>IF(AG3&gt;=6,"Weekends","Weekday")</f>
        <v>Weekends</v>
      </c>
      <c r="AI3" s="133">
        <f>WEEKDAY(L3,1)</f>
        <v>7</v>
      </c>
      <c r="AJ3" s="53"/>
      <c r="AK3" s="39">
        <f>SUM(K3:K1002)</f>
        <v>322966.74900000007</v>
      </c>
      <c r="AL3" s="39"/>
      <c r="AM3" s="40">
        <f>AVERAGE($R$3:$R$1002)</f>
        <v>6.9727000000000032</v>
      </c>
      <c r="AN3" s="40">
        <f>MAX($H$3:$H$1002)</f>
        <v>99.96</v>
      </c>
      <c r="AO3" s="38">
        <f>MIN($S$3:$S$1002)</f>
        <v>0.50849999999999973</v>
      </c>
      <c r="AP3" s="38">
        <f>COUNTIF($F$3:$F$1002,"Male")</f>
        <v>499</v>
      </c>
      <c r="AQ3" s="38">
        <f>COUNTIF($F$3:$F$1002,"Female")</f>
        <v>501</v>
      </c>
      <c r="AR3" s="38"/>
      <c r="AS3" s="38"/>
      <c r="AT3" s="38"/>
    </row>
    <row r="4" spans="2:46" ht="16.5" x14ac:dyDescent="0.3">
      <c r="B4" s="19" t="s">
        <v>24</v>
      </c>
      <c r="C4" s="20" t="s">
        <v>25</v>
      </c>
      <c r="D4" s="19" t="s">
        <v>26</v>
      </c>
      <c r="E4" s="19" t="s">
        <v>27</v>
      </c>
      <c r="F4" s="85" t="s">
        <v>21</v>
      </c>
      <c r="G4" s="19" t="s">
        <v>28</v>
      </c>
      <c r="H4" s="21">
        <v>15.28</v>
      </c>
      <c r="I4" s="22">
        <v>5</v>
      </c>
      <c r="J4" s="23">
        <v>3.82</v>
      </c>
      <c r="K4" s="23">
        <v>80.22</v>
      </c>
      <c r="L4" s="24">
        <v>43532</v>
      </c>
      <c r="M4" s="25">
        <v>0.43680555555555556</v>
      </c>
      <c r="N4" s="20" t="s">
        <v>29</v>
      </c>
      <c r="O4" s="23">
        <v>76.400000000000006</v>
      </c>
      <c r="P4" s="26">
        <v>4.7619047620000003</v>
      </c>
      <c r="Q4" s="23">
        <v>3.82</v>
      </c>
      <c r="R4" s="30">
        <v>9.6</v>
      </c>
      <c r="S4" s="28">
        <f t="shared" si="0"/>
        <v>3.8199999999999932</v>
      </c>
      <c r="T4" s="29">
        <f t="shared" si="1"/>
        <v>286.49999999999949</v>
      </c>
      <c r="U4" s="29" t="b">
        <f t="shared" ref="U4:U67" si="3">AND($S4&gt;7.9,$O4&gt;99)</f>
        <v>0</v>
      </c>
      <c r="V4" s="29" t="b">
        <f t="shared" ref="V4:V67" si="4">OR(R4&gt;7.1,K4&gt;149)</f>
        <v>1</v>
      </c>
      <c r="W4" s="29" t="str">
        <f t="shared" ref="W4:W67" si="5">IF($R4&gt;7.1,"High Value","Low Value")</f>
        <v>High Value</v>
      </c>
      <c r="X4" s="129">
        <f>IF($R4&gt;6.9,$H4*0.1,"Criteria Not matched")</f>
        <v>1.528</v>
      </c>
      <c r="Y4" s="130">
        <f>DAY(L4)</f>
        <v>8</v>
      </c>
      <c r="Z4" s="130">
        <f>MONTH(L4)</f>
        <v>3</v>
      </c>
      <c r="AA4" s="131">
        <f t="shared" ref="AA4:AA21" si="6">YEAR(L4)</f>
        <v>2019</v>
      </c>
      <c r="AB4" s="132" t="str">
        <f>CONCATENATE(Z4,"-"&amp;"",AA4)</f>
        <v>3-2019</v>
      </c>
      <c r="AC4" s="132" t="str">
        <f>CONCATENATE(Y4,"-",Z4,"-",AA4)</f>
        <v>8-3-2019</v>
      </c>
      <c r="AD4" s="132">
        <f>ROUNDUP(Z4/3,0)</f>
        <v>1</v>
      </c>
      <c r="AE4" s="132">
        <f t="shared" ref="AE4:AE16" si="7">WEEKNUM(L4,2)</f>
        <v>10</v>
      </c>
      <c r="AF4" s="132" t="str">
        <f t="shared" ref="AF4:AF13" si="8">_xlfn.CONCAT(AA4,"-"&amp;"",AE4)</f>
        <v>2019-10</v>
      </c>
      <c r="AG4" s="130">
        <f>WEEKDAY(L4,2)</f>
        <v>5</v>
      </c>
      <c r="AH4" s="130" t="str">
        <f t="shared" ref="AH4:AH29" si="9">IF(AG4&gt;=6,"Weekends","Weekday")</f>
        <v>Weekday</v>
      </c>
      <c r="AI4" s="133">
        <f t="shared" ref="AI4:AI25" si="10">WEEKDAY(L4,1)</f>
        <v>6</v>
      </c>
      <c r="AJ4" s="53"/>
      <c r="AK4" s="38">
        <f>SUM($K$3:$K$1002)</f>
        <v>322966.74900000007</v>
      </c>
      <c r="AL4" s="38"/>
      <c r="AM4" s="38"/>
      <c r="AN4" s="38"/>
      <c r="AO4" s="38"/>
      <c r="AP4" s="38"/>
      <c r="AQ4" s="38"/>
      <c r="AR4" s="65"/>
      <c r="AS4" s="38"/>
      <c r="AT4" s="38"/>
    </row>
    <row r="5" spans="2:46" ht="16.5" x14ac:dyDescent="0.3">
      <c r="B5" s="19" t="s">
        <v>30</v>
      </c>
      <c r="C5" s="20" t="s">
        <v>18</v>
      </c>
      <c r="D5" s="19" t="s">
        <v>19</v>
      </c>
      <c r="E5" s="19" t="s">
        <v>27</v>
      </c>
      <c r="F5" s="85" t="s">
        <v>31</v>
      </c>
      <c r="G5" s="19" t="s">
        <v>32</v>
      </c>
      <c r="H5" s="21">
        <v>46.33</v>
      </c>
      <c r="I5" s="22">
        <v>7</v>
      </c>
      <c r="J5" s="23">
        <v>16.215499999999999</v>
      </c>
      <c r="K5" s="23">
        <v>340.52550000000002</v>
      </c>
      <c r="L5" s="24">
        <v>43527</v>
      </c>
      <c r="M5" s="25">
        <v>0.55763888888888891</v>
      </c>
      <c r="N5" s="20" t="s">
        <v>33</v>
      </c>
      <c r="O5" s="23">
        <v>324.31</v>
      </c>
      <c r="P5" s="26">
        <v>4.7619047620000003</v>
      </c>
      <c r="Q5" s="23">
        <v>16.215499999999999</v>
      </c>
      <c r="R5" s="27">
        <v>7.4</v>
      </c>
      <c r="S5" s="28">
        <f t="shared" si="0"/>
        <v>16.21550000000002</v>
      </c>
      <c r="T5" s="29">
        <f t="shared" si="1"/>
        <v>1216.1625000000015</v>
      </c>
      <c r="U5" s="29" t="b">
        <f t="shared" si="3"/>
        <v>1</v>
      </c>
      <c r="V5" s="29" t="b">
        <f t="shared" si="4"/>
        <v>1</v>
      </c>
      <c r="W5" s="29" t="str">
        <f t="shared" si="5"/>
        <v>High Value</v>
      </c>
      <c r="X5" s="129">
        <f t="shared" ref="X5:X68" si="11">IF($R5&gt;6.9,$H5*0.1,"Criteria Not matched")</f>
        <v>4.633</v>
      </c>
      <c r="Y5" s="130">
        <f>DAY(L5)</f>
        <v>3</v>
      </c>
      <c r="Z5" s="130">
        <f>MONTH(L5)</f>
        <v>3</v>
      </c>
      <c r="AA5" s="131">
        <f t="shared" si="6"/>
        <v>2019</v>
      </c>
      <c r="AB5" s="132" t="str">
        <f>CONCATENATE(Z5,"-",AA5)</f>
        <v>3-2019</v>
      </c>
      <c r="AC5" s="132" t="str">
        <f>_xlfn.CONCAT(Y5,"-",Z5,"-",AA5)</f>
        <v>3-3-2019</v>
      </c>
      <c r="AD5" s="132">
        <f t="shared" ref="AD5:AD10" si="12">ROUNDUP(Z5/3,0)</f>
        <v>1</v>
      </c>
      <c r="AE5" s="132">
        <f t="shared" si="7"/>
        <v>9</v>
      </c>
      <c r="AF5" s="132" t="str">
        <f t="shared" si="8"/>
        <v>2019-9</v>
      </c>
      <c r="AG5" s="130">
        <f t="shared" ref="AG5:AG47" si="13">WEEKDAY(L5,2)</f>
        <v>7</v>
      </c>
      <c r="AH5" s="130" t="str">
        <f>IF(AG5&gt;=6,"Weekends","Weekday")</f>
        <v>Weekends</v>
      </c>
      <c r="AI5" s="133">
        <f t="shared" si="10"/>
        <v>1</v>
      </c>
      <c r="AJ5" s="53"/>
      <c r="AK5" s="38"/>
      <c r="AL5" s="38"/>
      <c r="AM5" s="38"/>
      <c r="AN5" s="38"/>
      <c r="AO5" s="38"/>
      <c r="AP5" s="38"/>
      <c r="AQ5" s="38"/>
      <c r="AR5" s="65"/>
      <c r="AS5" s="38"/>
      <c r="AT5" s="38"/>
    </row>
    <row r="6" spans="2:46" ht="18" x14ac:dyDescent="0.4">
      <c r="B6" s="19" t="s">
        <v>34</v>
      </c>
      <c r="C6" s="20" t="s">
        <v>18</v>
      </c>
      <c r="D6" s="19" t="s">
        <v>19</v>
      </c>
      <c r="E6" s="19" t="s">
        <v>20</v>
      </c>
      <c r="F6" s="85" t="s">
        <v>31</v>
      </c>
      <c r="G6" s="19" t="s">
        <v>22</v>
      </c>
      <c r="H6" s="21">
        <v>58.22</v>
      </c>
      <c r="I6" s="22">
        <v>8</v>
      </c>
      <c r="J6" s="23">
        <v>23.288</v>
      </c>
      <c r="K6" s="23">
        <v>489.048</v>
      </c>
      <c r="L6" s="24">
        <v>43492</v>
      </c>
      <c r="M6" s="25">
        <v>0.85624999999999996</v>
      </c>
      <c r="N6" s="20" t="s">
        <v>23</v>
      </c>
      <c r="O6" s="23">
        <v>465.76</v>
      </c>
      <c r="P6" s="26">
        <v>4.7619047620000003</v>
      </c>
      <c r="Q6" s="23">
        <v>23.288</v>
      </c>
      <c r="R6" s="27">
        <v>8.4</v>
      </c>
      <c r="S6" s="28">
        <f t="shared" si="0"/>
        <v>23.288000000000011</v>
      </c>
      <c r="T6" s="29">
        <f t="shared" si="1"/>
        <v>1746.6000000000008</v>
      </c>
      <c r="U6" s="29" t="b">
        <f t="shared" si="3"/>
        <v>1</v>
      </c>
      <c r="V6" s="29" t="b">
        <f t="shared" si="4"/>
        <v>1</v>
      </c>
      <c r="W6" s="29" t="str">
        <f t="shared" si="5"/>
        <v>High Value</v>
      </c>
      <c r="X6" s="129">
        <f t="shared" si="11"/>
        <v>5.8220000000000001</v>
      </c>
      <c r="Y6" s="130">
        <f t="shared" ref="Y6:Y8" si="14">DAY(L6)</f>
        <v>27</v>
      </c>
      <c r="Z6" s="130">
        <f t="shared" ref="Z6:Z12" si="15">MONTH(L6)</f>
        <v>1</v>
      </c>
      <c r="AA6" s="131">
        <f t="shared" si="6"/>
        <v>2019</v>
      </c>
      <c r="AB6" s="132" t="str">
        <f>CONCATENATE(Z6,"-"&amp;"",AA6)</f>
        <v>1-2019</v>
      </c>
      <c r="AC6" s="132" t="str">
        <f t="shared" ref="AC6:AC7" si="16">_xlfn.CONCAT(Y6,"-",Z6,"-",AA6)</f>
        <v>27-1-2019</v>
      </c>
      <c r="AD6" s="132">
        <f t="shared" si="12"/>
        <v>1</v>
      </c>
      <c r="AE6" s="132">
        <f t="shared" si="7"/>
        <v>4</v>
      </c>
      <c r="AF6" s="132" t="str">
        <f t="shared" si="8"/>
        <v>2019-4</v>
      </c>
      <c r="AG6" s="130">
        <f t="shared" si="13"/>
        <v>7</v>
      </c>
      <c r="AH6" s="130" t="str">
        <f t="shared" si="9"/>
        <v>Weekends</v>
      </c>
      <c r="AI6" s="133">
        <f t="shared" si="10"/>
        <v>1</v>
      </c>
      <c r="AJ6" s="53"/>
      <c r="AK6" s="41" t="s">
        <v>1051</v>
      </c>
      <c r="AL6" s="41"/>
      <c r="AM6" s="42">
        <f>COUNTA($N$3:$N$1002)</f>
        <v>1000</v>
      </c>
      <c r="AN6" s="38"/>
      <c r="AO6" s="43" t="s">
        <v>1062</v>
      </c>
      <c r="AP6" s="38"/>
      <c r="AQ6" s="38"/>
      <c r="AR6" s="64"/>
      <c r="AS6" s="38"/>
      <c r="AT6" s="38"/>
    </row>
    <row r="7" spans="2:46" ht="16.5" x14ac:dyDescent="0.3">
      <c r="B7" s="19" t="s">
        <v>35</v>
      </c>
      <c r="C7" s="20" t="s">
        <v>18</v>
      </c>
      <c r="D7" s="19" t="s">
        <v>19</v>
      </c>
      <c r="E7" s="19" t="s">
        <v>27</v>
      </c>
      <c r="F7" s="85" t="s">
        <v>31</v>
      </c>
      <c r="G7" s="19" t="s">
        <v>36</v>
      </c>
      <c r="H7" s="21">
        <v>86.31</v>
      </c>
      <c r="I7" s="22">
        <v>7</v>
      </c>
      <c r="J7" s="23">
        <v>30.208500000000001</v>
      </c>
      <c r="K7" s="23">
        <v>634.37850000000003</v>
      </c>
      <c r="L7" s="24">
        <v>43504</v>
      </c>
      <c r="M7" s="25">
        <v>0.44236111111111109</v>
      </c>
      <c r="N7" s="20" t="s">
        <v>23</v>
      </c>
      <c r="O7" s="23">
        <v>604.16999999999996</v>
      </c>
      <c r="P7" s="26">
        <v>4.7619047620000003</v>
      </c>
      <c r="Q7" s="23">
        <v>30.208500000000001</v>
      </c>
      <c r="R7" s="27">
        <v>5.3</v>
      </c>
      <c r="S7" s="28">
        <f t="shared" si="0"/>
        <v>30.208500000000072</v>
      </c>
      <c r="T7" s="29">
        <f t="shared" si="1"/>
        <v>2265.6375000000053</v>
      </c>
      <c r="U7" s="29" t="b">
        <f t="shared" si="3"/>
        <v>1</v>
      </c>
      <c r="V7" s="29" t="b">
        <f t="shared" si="4"/>
        <v>1</v>
      </c>
      <c r="W7" s="29" t="str">
        <f t="shared" si="5"/>
        <v>Low Value</v>
      </c>
      <c r="X7" s="129" t="str">
        <f t="shared" si="11"/>
        <v>Criteria Not matched</v>
      </c>
      <c r="Y7" s="130">
        <f t="shared" si="14"/>
        <v>8</v>
      </c>
      <c r="Z7" s="130">
        <f t="shared" si="15"/>
        <v>2</v>
      </c>
      <c r="AA7" s="131">
        <f t="shared" si="6"/>
        <v>2019</v>
      </c>
      <c r="AB7" s="132" t="str">
        <f>CONCATENATE(Z7,"-",AA7)</f>
        <v>2-2019</v>
      </c>
      <c r="AC7" s="132" t="str">
        <f t="shared" si="16"/>
        <v>8-2-2019</v>
      </c>
      <c r="AD7" s="132">
        <f t="shared" si="12"/>
        <v>1</v>
      </c>
      <c r="AE7" s="132">
        <f t="shared" si="7"/>
        <v>6</v>
      </c>
      <c r="AF7" s="132" t="str">
        <f t="shared" si="8"/>
        <v>2019-6</v>
      </c>
      <c r="AG7" s="130">
        <f t="shared" si="13"/>
        <v>5</v>
      </c>
      <c r="AH7" s="130" t="str">
        <f t="shared" si="9"/>
        <v>Weekday</v>
      </c>
      <c r="AI7" s="133">
        <f t="shared" si="10"/>
        <v>6</v>
      </c>
      <c r="AJ7" s="53"/>
      <c r="AK7" s="41" t="s">
        <v>1052</v>
      </c>
      <c r="AL7" s="41"/>
      <c r="AM7" s="42">
        <f>COUNT($R$3:$R$1002)</f>
        <v>1000</v>
      </c>
      <c r="AN7" s="38"/>
      <c r="AO7" s="38" t="str" cm="1">
        <f t="array" ref="AO7:AO12">_xlfn.UNIQUE('Modified '!$G$3:$G$1002)</f>
        <v>Health and beauty</v>
      </c>
      <c r="AP7" s="38"/>
      <c r="AQ7" s="38"/>
      <c r="AR7" s="38"/>
      <c r="AS7" s="38"/>
      <c r="AT7" s="38"/>
    </row>
    <row r="8" spans="2:46" ht="16.5" x14ac:dyDescent="0.3">
      <c r="B8" s="19" t="s">
        <v>37</v>
      </c>
      <c r="C8" s="20" t="s">
        <v>25</v>
      </c>
      <c r="D8" s="19" t="s">
        <v>26</v>
      </c>
      <c r="E8" s="19" t="s">
        <v>27</v>
      </c>
      <c r="F8" s="85" t="s">
        <v>31</v>
      </c>
      <c r="G8" s="19" t="s">
        <v>28</v>
      </c>
      <c r="H8" s="21">
        <v>85.39</v>
      </c>
      <c r="I8" s="22">
        <v>7</v>
      </c>
      <c r="J8" s="23">
        <v>29.886500000000002</v>
      </c>
      <c r="K8" s="23">
        <v>627.61649999999997</v>
      </c>
      <c r="L8" s="24">
        <v>43549</v>
      </c>
      <c r="M8" s="25">
        <v>0.77083333333333337</v>
      </c>
      <c r="N8" s="20" t="s">
        <v>23</v>
      </c>
      <c r="O8" s="23">
        <v>597.73</v>
      </c>
      <c r="P8" s="26">
        <v>4.7619047620000003</v>
      </c>
      <c r="Q8" s="23">
        <v>29.886500000000002</v>
      </c>
      <c r="R8" s="27">
        <v>4.0999999999999996</v>
      </c>
      <c r="S8" s="28">
        <f t="shared" si="0"/>
        <v>29.886499999999955</v>
      </c>
      <c r="T8" s="29">
        <f t="shared" si="1"/>
        <v>2241.4874999999965</v>
      </c>
      <c r="U8" s="29" t="b">
        <f t="shared" si="3"/>
        <v>1</v>
      </c>
      <c r="V8" s="29" t="b">
        <f t="shared" si="4"/>
        <v>1</v>
      </c>
      <c r="W8" s="29" t="str">
        <f t="shared" si="5"/>
        <v>Low Value</v>
      </c>
      <c r="X8" s="129" t="str">
        <f t="shared" si="11"/>
        <v>Criteria Not matched</v>
      </c>
      <c r="Y8" s="130">
        <f t="shared" si="14"/>
        <v>25</v>
      </c>
      <c r="Z8" s="130">
        <f t="shared" si="15"/>
        <v>3</v>
      </c>
      <c r="AA8" s="131">
        <f t="shared" si="6"/>
        <v>2019</v>
      </c>
      <c r="AB8" s="132" t="str">
        <f>CONCATENATE(Z8,"-",AA8)</f>
        <v>3-2019</v>
      </c>
      <c r="AC8" s="132" t="str">
        <f>CONCATENATE(Y8,"-",Z8,"-",AA8)</f>
        <v>25-3-2019</v>
      </c>
      <c r="AD8" s="132">
        <f t="shared" si="12"/>
        <v>1</v>
      </c>
      <c r="AE8" s="132">
        <f t="shared" si="7"/>
        <v>13</v>
      </c>
      <c r="AF8" s="132" t="str">
        <f t="shared" si="8"/>
        <v>2019-13</v>
      </c>
      <c r="AG8" s="130">
        <f t="shared" si="13"/>
        <v>1</v>
      </c>
      <c r="AH8" s="130" t="str">
        <f t="shared" si="9"/>
        <v>Weekday</v>
      </c>
      <c r="AI8" s="133">
        <f t="shared" si="10"/>
        <v>2</v>
      </c>
      <c r="AJ8" s="53"/>
      <c r="AK8" s="41" t="s">
        <v>1053</v>
      </c>
      <c r="AL8" s="41"/>
      <c r="AM8" s="44">
        <f>SUMIF($F$3:$F$1002,"Male",$K$3:$K$1002)</f>
        <v>155083.82400000014</v>
      </c>
      <c r="AN8" s="38"/>
      <c r="AO8" s="38" t="str">
        <v>Electronic accessories</v>
      </c>
      <c r="AP8" s="38"/>
      <c r="AQ8" s="38"/>
      <c r="AR8" s="65">
        <f ca="1">TODAY()</f>
        <v>45524</v>
      </c>
      <c r="AS8" s="90">
        <f ca="1">TODAY()</f>
        <v>45524</v>
      </c>
      <c r="AT8" s="38"/>
    </row>
    <row r="9" spans="2:46" ht="16.5" x14ac:dyDescent="0.3">
      <c r="B9" s="19" t="s">
        <v>38</v>
      </c>
      <c r="C9" s="20" t="s">
        <v>18</v>
      </c>
      <c r="D9" s="19" t="s">
        <v>19</v>
      </c>
      <c r="E9" s="19" t="s">
        <v>20</v>
      </c>
      <c r="F9" s="85" t="s">
        <v>21</v>
      </c>
      <c r="G9" s="19" t="s">
        <v>28</v>
      </c>
      <c r="H9" s="21">
        <v>68.84</v>
      </c>
      <c r="I9" s="22">
        <v>6</v>
      </c>
      <c r="J9" s="23">
        <v>20.652000000000001</v>
      </c>
      <c r="K9" s="23">
        <v>433.69200000000001</v>
      </c>
      <c r="L9" s="24">
        <v>43521</v>
      </c>
      <c r="M9" s="25">
        <v>0.60833333333333328</v>
      </c>
      <c r="N9" s="20" t="s">
        <v>23</v>
      </c>
      <c r="O9" s="23">
        <v>413.04</v>
      </c>
      <c r="P9" s="26">
        <v>4.7619047620000003</v>
      </c>
      <c r="Q9" s="23">
        <v>20.652000000000001</v>
      </c>
      <c r="R9" s="27">
        <v>5.8</v>
      </c>
      <c r="S9" s="28">
        <f t="shared" si="0"/>
        <v>20.651999999999987</v>
      </c>
      <c r="T9" s="29">
        <f t="shared" si="1"/>
        <v>1548.899999999999</v>
      </c>
      <c r="U9" s="29" t="b">
        <f t="shared" si="3"/>
        <v>1</v>
      </c>
      <c r="V9" s="29" t="b">
        <f t="shared" si="4"/>
        <v>1</v>
      </c>
      <c r="W9" s="29" t="str">
        <f t="shared" si="5"/>
        <v>Low Value</v>
      </c>
      <c r="X9" s="129" t="str">
        <f t="shared" si="11"/>
        <v>Criteria Not matched</v>
      </c>
      <c r="Y9" s="130">
        <f>DAY(L9)</f>
        <v>25</v>
      </c>
      <c r="Z9" s="130">
        <f t="shared" si="15"/>
        <v>2</v>
      </c>
      <c r="AA9" s="131">
        <f t="shared" si="6"/>
        <v>2019</v>
      </c>
      <c r="AB9" s="132" t="str">
        <f>CONCATENATE(Z9,"-"&amp;"",AA9)</f>
        <v>2-2019</v>
      </c>
      <c r="AC9" s="132" t="str">
        <f>CONCATENATE(Y9,"-"&amp;"",Z9,"-"&amp;"",AA9)</f>
        <v>25-2-2019</v>
      </c>
      <c r="AD9" s="132">
        <f t="shared" si="12"/>
        <v>1</v>
      </c>
      <c r="AE9" s="132">
        <f t="shared" si="7"/>
        <v>9</v>
      </c>
      <c r="AF9" s="132" t="str">
        <f t="shared" si="8"/>
        <v>2019-9</v>
      </c>
      <c r="AG9" s="130">
        <f t="shared" si="13"/>
        <v>1</v>
      </c>
      <c r="AH9" s="130" t="str">
        <f t="shared" si="9"/>
        <v>Weekday</v>
      </c>
      <c r="AI9" s="133">
        <f t="shared" si="10"/>
        <v>2</v>
      </c>
      <c r="AJ9" s="53"/>
      <c r="AK9" s="41" t="s">
        <v>1054</v>
      </c>
      <c r="AL9" s="41"/>
      <c r="AM9" s="44">
        <f>SUMIF($F$3:$F$1002,"Female",$K$3:$K$1002)</f>
        <v>167882.92500000002</v>
      </c>
      <c r="AN9" s="38"/>
      <c r="AO9" s="38" t="str">
        <v>Home and lifestyle</v>
      </c>
      <c r="AP9" s="38"/>
      <c r="AQ9" s="38"/>
      <c r="AR9" s="90">
        <v>37006</v>
      </c>
      <c r="AS9" s="90">
        <v>37006</v>
      </c>
      <c r="AT9" s="38"/>
    </row>
    <row r="10" spans="2:46" ht="17.25" x14ac:dyDescent="0.35">
      <c r="B10" s="19" t="s">
        <v>39</v>
      </c>
      <c r="C10" s="20" t="s">
        <v>25</v>
      </c>
      <c r="D10" s="19" t="s">
        <v>26</v>
      </c>
      <c r="E10" s="19" t="s">
        <v>27</v>
      </c>
      <c r="F10" s="85" t="s">
        <v>21</v>
      </c>
      <c r="G10" s="19" t="s">
        <v>32</v>
      </c>
      <c r="H10" s="21">
        <v>73.56</v>
      </c>
      <c r="I10" s="22">
        <v>10</v>
      </c>
      <c r="J10" s="23">
        <v>36.78</v>
      </c>
      <c r="K10" s="23">
        <v>772.38</v>
      </c>
      <c r="L10" s="24">
        <v>43520</v>
      </c>
      <c r="M10" s="25">
        <v>0.48472222222222222</v>
      </c>
      <c r="N10" s="20" t="s">
        <v>23</v>
      </c>
      <c r="O10" s="23">
        <v>735.6</v>
      </c>
      <c r="P10" s="26">
        <v>4.7619047620000003</v>
      </c>
      <c r="Q10" s="23">
        <v>36.78</v>
      </c>
      <c r="R10" s="27">
        <v>8</v>
      </c>
      <c r="S10" s="28">
        <f t="shared" si="0"/>
        <v>36.779999999999973</v>
      </c>
      <c r="T10" s="29">
        <f t="shared" si="1"/>
        <v>2758.4999999999982</v>
      </c>
      <c r="U10" s="29" t="b">
        <f t="shared" si="3"/>
        <v>1</v>
      </c>
      <c r="V10" s="29" t="b">
        <f t="shared" si="4"/>
        <v>1</v>
      </c>
      <c r="W10" s="29" t="str">
        <f t="shared" si="5"/>
        <v>High Value</v>
      </c>
      <c r="X10" s="129">
        <f t="shared" si="11"/>
        <v>7.3560000000000008</v>
      </c>
      <c r="Y10" s="130">
        <f>DAY(L10)</f>
        <v>24</v>
      </c>
      <c r="Z10" s="130">
        <f t="shared" si="15"/>
        <v>2</v>
      </c>
      <c r="AA10" s="131">
        <f t="shared" si="6"/>
        <v>2019</v>
      </c>
      <c r="AB10" s="132" t="str">
        <f>CONCATENATE(Z10,"-",AA10)</f>
        <v>2-2019</v>
      </c>
      <c r="AC10" s="132" t="str">
        <f>CONCATENATE(Y10,"-",Z10,"-",AA10)</f>
        <v>24-2-2019</v>
      </c>
      <c r="AD10" s="132">
        <f t="shared" si="12"/>
        <v>1</v>
      </c>
      <c r="AE10" s="132">
        <f t="shared" si="7"/>
        <v>8</v>
      </c>
      <c r="AF10" s="132" t="str">
        <f t="shared" si="8"/>
        <v>2019-8</v>
      </c>
      <c r="AG10" s="130">
        <f t="shared" si="13"/>
        <v>7</v>
      </c>
      <c r="AH10" s="130" t="str">
        <f t="shared" si="9"/>
        <v>Weekends</v>
      </c>
      <c r="AI10" s="133">
        <f t="shared" si="10"/>
        <v>1</v>
      </c>
      <c r="AJ10" s="53"/>
      <c r="AK10" s="41" t="s">
        <v>1055</v>
      </c>
      <c r="AL10" s="37"/>
      <c r="AM10" s="38">
        <f>SUM($K$3:$K$1002)</f>
        <v>322966.74900000007</v>
      </c>
      <c r="AN10" s="38"/>
      <c r="AO10" s="38" t="str">
        <v>Sports and travel</v>
      </c>
      <c r="AP10" s="38"/>
      <c r="AQ10" s="38"/>
      <c r="AR10" s="66">
        <f ca="1">YEARFRAC(AR9,AR8,3)</f>
        <v>23.336986301369862</v>
      </c>
      <c r="AS10" s="38">
        <f ca="1">YEARFRAC(AS8,AS9,3)</f>
        <v>23.336986301369862</v>
      </c>
      <c r="AT10" s="38"/>
    </row>
    <row r="11" spans="2:46" ht="16.5" x14ac:dyDescent="0.3">
      <c r="B11" s="19" t="s">
        <v>40</v>
      </c>
      <c r="C11" s="20" t="s">
        <v>18</v>
      </c>
      <c r="D11" s="19" t="s">
        <v>19</v>
      </c>
      <c r="E11" s="19" t="s">
        <v>20</v>
      </c>
      <c r="F11" s="85" t="s">
        <v>21</v>
      </c>
      <c r="G11" s="19" t="s">
        <v>22</v>
      </c>
      <c r="H11" s="21">
        <v>36.26</v>
      </c>
      <c r="I11" s="22">
        <v>2</v>
      </c>
      <c r="J11" s="23">
        <v>3.6259999999999999</v>
      </c>
      <c r="K11" s="23">
        <v>76.146000000000001</v>
      </c>
      <c r="L11" s="24">
        <v>43475</v>
      </c>
      <c r="M11" s="25">
        <v>0.71875</v>
      </c>
      <c r="N11" s="20" t="s">
        <v>33</v>
      </c>
      <c r="O11" s="23">
        <v>72.52</v>
      </c>
      <c r="P11" s="26">
        <v>4.7619047620000003</v>
      </c>
      <c r="Q11" s="23">
        <v>3.6259999999999999</v>
      </c>
      <c r="R11" s="30">
        <v>7.2</v>
      </c>
      <c r="S11" s="28">
        <f t="shared" si="0"/>
        <v>3.6260000000000048</v>
      </c>
      <c r="T11" s="29">
        <f t="shared" si="1"/>
        <v>271.95000000000039</v>
      </c>
      <c r="U11" s="29" t="b">
        <f t="shared" si="3"/>
        <v>0</v>
      </c>
      <c r="V11" s="29" t="b">
        <f t="shared" si="4"/>
        <v>1</v>
      </c>
      <c r="W11" s="29" t="str">
        <f t="shared" si="5"/>
        <v>High Value</v>
      </c>
      <c r="X11" s="129">
        <f t="shared" si="11"/>
        <v>3.6259999999999999</v>
      </c>
      <c r="Y11" s="130">
        <f t="shared" ref="Y11:Y20" si="17">DAY(L11)</f>
        <v>10</v>
      </c>
      <c r="Z11" s="130">
        <f t="shared" si="15"/>
        <v>1</v>
      </c>
      <c r="AA11" s="131">
        <f t="shared" si="6"/>
        <v>2019</v>
      </c>
      <c r="AB11" s="132" t="str">
        <f t="shared" ref="AB11:AB21" si="18">CONCATENATE(Z11,"-",AA11)</f>
        <v>1-2019</v>
      </c>
      <c r="AC11" s="132" t="str">
        <f t="shared" ref="AC11:AC21" si="19">CONCATENATE(Y11,"-",Z11,"-",AA11)</f>
        <v>10-1-2019</v>
      </c>
      <c r="AD11" s="132">
        <f>ROUNDUP(Z11/3,0)</f>
        <v>1</v>
      </c>
      <c r="AE11" s="132">
        <f t="shared" si="7"/>
        <v>2</v>
      </c>
      <c r="AF11" s="132" t="str">
        <f t="shared" si="8"/>
        <v>2019-2</v>
      </c>
      <c r="AG11" s="130">
        <f t="shared" si="13"/>
        <v>4</v>
      </c>
      <c r="AH11" s="130" t="str">
        <f t="shared" si="9"/>
        <v>Weekday</v>
      </c>
      <c r="AI11" s="133">
        <f t="shared" si="10"/>
        <v>5</v>
      </c>
      <c r="AJ11" s="53"/>
      <c r="AK11" s="50"/>
      <c r="AL11" s="38"/>
      <c r="AM11" s="38"/>
      <c r="AN11" s="38"/>
      <c r="AO11" s="38" t="str">
        <v>Food and beverages</v>
      </c>
      <c r="AP11" s="38"/>
      <c r="AQ11" s="38"/>
      <c r="AR11" s="38"/>
      <c r="AS11" s="38"/>
      <c r="AT11" s="38"/>
    </row>
    <row r="12" spans="2:46" ht="17.25" x14ac:dyDescent="0.35">
      <c r="B12" s="19" t="s">
        <v>41</v>
      </c>
      <c r="C12" s="20" t="s">
        <v>42</v>
      </c>
      <c r="D12" s="19" t="s">
        <v>43</v>
      </c>
      <c r="E12" s="19" t="s">
        <v>20</v>
      </c>
      <c r="F12" s="85" t="s">
        <v>21</v>
      </c>
      <c r="G12" s="19" t="s">
        <v>44</v>
      </c>
      <c r="H12" s="21">
        <v>54.84</v>
      </c>
      <c r="I12" s="22">
        <v>3</v>
      </c>
      <c r="J12" s="23">
        <v>8.2260000000000009</v>
      </c>
      <c r="K12" s="23">
        <v>172.74600000000001</v>
      </c>
      <c r="L12" s="24">
        <v>43516</v>
      </c>
      <c r="M12" s="25">
        <v>0.56041666666666667</v>
      </c>
      <c r="N12" s="20" t="s">
        <v>33</v>
      </c>
      <c r="O12" s="23">
        <v>164.52</v>
      </c>
      <c r="P12" s="26">
        <v>4.7619047620000003</v>
      </c>
      <c r="Q12" s="23">
        <v>8.2260000000000009</v>
      </c>
      <c r="R12" s="30">
        <v>5.9</v>
      </c>
      <c r="S12" s="28">
        <f t="shared" si="0"/>
        <v>8.2259999999999991</v>
      </c>
      <c r="T12" s="29">
        <f t="shared" si="1"/>
        <v>616.94999999999993</v>
      </c>
      <c r="U12" s="29" t="b">
        <f t="shared" si="3"/>
        <v>1</v>
      </c>
      <c r="V12" s="29" t="b">
        <f t="shared" si="4"/>
        <v>1</v>
      </c>
      <c r="W12" s="29" t="str">
        <f t="shared" si="5"/>
        <v>Low Value</v>
      </c>
      <c r="X12" s="129" t="str">
        <f t="shared" si="11"/>
        <v>Criteria Not matched</v>
      </c>
      <c r="Y12" s="130">
        <f t="shared" si="17"/>
        <v>20</v>
      </c>
      <c r="Z12" s="130">
        <f t="shared" si="15"/>
        <v>2</v>
      </c>
      <c r="AA12" s="131">
        <f t="shared" si="6"/>
        <v>2019</v>
      </c>
      <c r="AB12" s="132" t="str">
        <f t="shared" si="18"/>
        <v>2-2019</v>
      </c>
      <c r="AC12" s="132" t="str">
        <f t="shared" si="19"/>
        <v>20-2-2019</v>
      </c>
      <c r="AD12" s="132">
        <f>ROUNDUP(Z12/3,0)</f>
        <v>1</v>
      </c>
      <c r="AE12" s="132">
        <f t="shared" si="7"/>
        <v>8</v>
      </c>
      <c r="AF12" s="132" t="str">
        <f t="shared" si="8"/>
        <v>2019-8</v>
      </c>
      <c r="AG12" s="130">
        <f t="shared" si="13"/>
        <v>3</v>
      </c>
      <c r="AH12" s="130" t="str">
        <f t="shared" si="9"/>
        <v>Weekday</v>
      </c>
      <c r="AI12" s="133">
        <f t="shared" si="10"/>
        <v>4</v>
      </c>
      <c r="AJ12" s="53"/>
      <c r="AK12" s="51" t="s">
        <v>1056</v>
      </c>
      <c r="AL12" s="45"/>
      <c r="AM12" s="38"/>
      <c r="AN12" s="38"/>
      <c r="AO12" s="38" t="str">
        <v>Fashion accessories</v>
      </c>
      <c r="AP12" s="38"/>
      <c r="AQ12" s="38"/>
      <c r="AR12" s="38"/>
      <c r="AS12" s="38"/>
      <c r="AT12" s="38"/>
    </row>
    <row r="13" spans="2:46" ht="16.5" x14ac:dyDescent="0.3">
      <c r="B13" s="19" t="s">
        <v>45</v>
      </c>
      <c r="C13" s="20" t="s">
        <v>42</v>
      </c>
      <c r="D13" s="19" t="s">
        <v>43</v>
      </c>
      <c r="E13" s="19" t="s">
        <v>20</v>
      </c>
      <c r="F13" s="85" t="s">
        <v>21</v>
      </c>
      <c r="G13" s="19" t="s">
        <v>46</v>
      </c>
      <c r="H13" s="21">
        <v>14.48</v>
      </c>
      <c r="I13" s="22">
        <v>4</v>
      </c>
      <c r="J13" s="23">
        <v>2.8959999999999999</v>
      </c>
      <c r="K13" s="23">
        <v>60.816000000000003</v>
      </c>
      <c r="L13" s="24">
        <v>43502</v>
      </c>
      <c r="M13" s="25">
        <v>0.75486111111111109</v>
      </c>
      <c r="N13" s="20" t="s">
        <v>23</v>
      </c>
      <c r="O13" s="23">
        <v>57.92</v>
      </c>
      <c r="P13" s="26">
        <v>4.7619047620000003</v>
      </c>
      <c r="Q13" s="23">
        <v>2.8959999999999999</v>
      </c>
      <c r="R13" s="30">
        <v>4.5</v>
      </c>
      <c r="S13" s="28">
        <f t="shared" si="0"/>
        <v>2.8960000000000008</v>
      </c>
      <c r="T13" s="29">
        <f t="shared" si="1"/>
        <v>217.20000000000005</v>
      </c>
      <c r="U13" s="29" t="b">
        <f t="shared" si="3"/>
        <v>0</v>
      </c>
      <c r="V13" s="29" t="b">
        <f t="shared" si="4"/>
        <v>0</v>
      </c>
      <c r="W13" s="29" t="str">
        <f t="shared" si="5"/>
        <v>Low Value</v>
      </c>
      <c r="X13" s="129" t="str">
        <f t="shared" si="11"/>
        <v>Criteria Not matched</v>
      </c>
      <c r="Y13" s="130">
        <f t="shared" si="17"/>
        <v>6</v>
      </c>
      <c r="Z13" s="130">
        <f>MONTH(L13)</f>
        <v>2</v>
      </c>
      <c r="AA13" s="131">
        <f t="shared" si="6"/>
        <v>2019</v>
      </c>
      <c r="AB13" s="132" t="str">
        <f t="shared" si="18"/>
        <v>2-2019</v>
      </c>
      <c r="AC13" s="132" t="str">
        <f t="shared" si="19"/>
        <v>6-2-2019</v>
      </c>
      <c r="AD13" s="132">
        <f t="shared" ref="AD13:AD17" si="20">ROUNDUP(Z13/3,0)</f>
        <v>1</v>
      </c>
      <c r="AE13" s="132">
        <f t="shared" si="7"/>
        <v>6</v>
      </c>
      <c r="AF13" s="132" t="str">
        <f t="shared" si="8"/>
        <v>2019-6</v>
      </c>
      <c r="AG13" s="130">
        <f t="shared" si="13"/>
        <v>3</v>
      </c>
      <c r="AH13" s="130" t="str">
        <f t="shared" si="9"/>
        <v>Weekday</v>
      </c>
      <c r="AI13" s="133">
        <f t="shared" si="10"/>
        <v>4</v>
      </c>
      <c r="AJ13" s="53"/>
      <c r="AK13" s="50" t="s">
        <v>1057</v>
      </c>
      <c r="AL13" s="38"/>
      <c r="AM13" s="42">
        <f>COUNTIF($N$3:$N$1002,"Cash")</f>
        <v>344</v>
      </c>
      <c r="AN13" s="38"/>
      <c r="AO13" s="38"/>
      <c r="AP13" s="38"/>
      <c r="AQ13" s="38"/>
      <c r="AR13" s="38"/>
      <c r="AS13" s="38"/>
      <c r="AT13" s="38"/>
    </row>
    <row r="14" spans="2:46" ht="16.5" x14ac:dyDescent="0.3">
      <c r="B14" s="19" t="s">
        <v>47</v>
      </c>
      <c r="C14" s="20" t="s">
        <v>42</v>
      </c>
      <c r="D14" s="19" t="s">
        <v>43</v>
      </c>
      <c r="E14" s="19" t="s">
        <v>20</v>
      </c>
      <c r="F14" s="85" t="s">
        <v>31</v>
      </c>
      <c r="G14" s="19" t="s">
        <v>28</v>
      </c>
      <c r="H14" s="21">
        <v>25.51</v>
      </c>
      <c r="I14" s="22">
        <v>4</v>
      </c>
      <c r="J14" s="23">
        <v>5.1020000000000003</v>
      </c>
      <c r="K14" s="23">
        <v>107.142</v>
      </c>
      <c r="L14" s="24">
        <v>43533</v>
      </c>
      <c r="M14" s="25">
        <v>0.7104166666666667</v>
      </c>
      <c r="N14" s="20" t="s">
        <v>29</v>
      </c>
      <c r="O14" s="23">
        <v>102.04</v>
      </c>
      <c r="P14" s="26">
        <v>4.7619047620000003</v>
      </c>
      <c r="Q14" s="23">
        <v>5.1020000000000003</v>
      </c>
      <c r="R14" s="30">
        <v>6.8</v>
      </c>
      <c r="S14" s="28">
        <f t="shared" si="0"/>
        <v>5.1019999999999897</v>
      </c>
      <c r="T14" s="29">
        <f t="shared" si="1"/>
        <v>382.64999999999924</v>
      </c>
      <c r="U14" s="29" t="b">
        <f t="shared" si="3"/>
        <v>0</v>
      </c>
      <c r="V14" s="29" t="b">
        <f t="shared" si="4"/>
        <v>0</v>
      </c>
      <c r="W14" s="29" t="str">
        <f t="shared" si="5"/>
        <v>Low Value</v>
      </c>
      <c r="X14" s="129" t="str">
        <f t="shared" si="11"/>
        <v>Criteria Not matched</v>
      </c>
      <c r="Y14" s="130">
        <f t="shared" si="17"/>
        <v>9</v>
      </c>
      <c r="Z14" s="130">
        <f t="shared" ref="Z14:Z19" si="21">MONTH(L14)</f>
        <v>3</v>
      </c>
      <c r="AA14" s="131">
        <f t="shared" si="6"/>
        <v>2019</v>
      </c>
      <c r="AB14" s="132" t="str">
        <f t="shared" si="18"/>
        <v>3-2019</v>
      </c>
      <c r="AC14" s="132" t="str">
        <f t="shared" si="19"/>
        <v>9-3-2019</v>
      </c>
      <c r="AD14" s="132">
        <f t="shared" si="20"/>
        <v>1</v>
      </c>
      <c r="AE14" s="132">
        <f t="shared" si="7"/>
        <v>10</v>
      </c>
      <c r="AF14" s="132" t="str">
        <f>CONCATENATE(AA14,"-",AE14)</f>
        <v>2019-10</v>
      </c>
      <c r="AG14" s="130">
        <f t="shared" si="13"/>
        <v>6</v>
      </c>
      <c r="AH14" s="130" t="str">
        <f t="shared" si="9"/>
        <v>Weekends</v>
      </c>
      <c r="AI14" s="133">
        <f t="shared" si="10"/>
        <v>7</v>
      </c>
      <c r="AJ14" s="53"/>
      <c r="AK14" s="50" t="s">
        <v>33</v>
      </c>
      <c r="AL14" s="38"/>
      <c r="AM14" s="42">
        <f>COUNTIF($N$3:$N$1002,AK14)</f>
        <v>311</v>
      </c>
      <c r="AN14" s="38"/>
      <c r="AO14" s="38" t="str" cm="1">
        <f t="array" ref="AO14:AO16">_xlfn.UNIQUE($N$3:$N$1002)</f>
        <v>Ewallet</v>
      </c>
      <c r="AP14" s="38" t="str" cm="1">
        <f t="array" ref="AP14:AP15">_xlfn.UNIQUE($F$3:$F$1002)</f>
        <v>Female</v>
      </c>
      <c r="AQ14" s="38"/>
      <c r="AR14" s="38"/>
      <c r="AS14" s="38"/>
      <c r="AT14" s="38"/>
    </row>
    <row r="15" spans="2:46" ht="16.5" x14ac:dyDescent="0.3">
      <c r="B15" s="19" t="s">
        <v>48</v>
      </c>
      <c r="C15" s="20" t="s">
        <v>18</v>
      </c>
      <c r="D15" s="19" t="s">
        <v>19</v>
      </c>
      <c r="E15" s="19" t="s">
        <v>27</v>
      </c>
      <c r="F15" s="85" t="s">
        <v>21</v>
      </c>
      <c r="G15" s="19" t="s">
        <v>28</v>
      </c>
      <c r="H15" s="21">
        <v>46.95</v>
      </c>
      <c r="I15" s="22">
        <v>5</v>
      </c>
      <c r="J15" s="23">
        <v>11.737500000000001</v>
      </c>
      <c r="K15" s="23">
        <v>246.48750000000001</v>
      </c>
      <c r="L15" s="24">
        <v>43508</v>
      </c>
      <c r="M15" s="25">
        <v>0.43402777777777779</v>
      </c>
      <c r="N15" s="20" t="s">
        <v>23</v>
      </c>
      <c r="O15" s="23">
        <v>234.75</v>
      </c>
      <c r="P15" s="26">
        <v>4.7619047620000003</v>
      </c>
      <c r="Q15" s="23">
        <v>11.737500000000001</v>
      </c>
      <c r="R15" s="30">
        <v>7.1</v>
      </c>
      <c r="S15" s="28">
        <f t="shared" si="0"/>
        <v>11.737500000000011</v>
      </c>
      <c r="T15" s="29">
        <f t="shared" si="1"/>
        <v>880.31250000000091</v>
      </c>
      <c r="U15" s="29" t="b">
        <f t="shared" si="3"/>
        <v>1</v>
      </c>
      <c r="V15" s="29" t="b">
        <f t="shared" si="4"/>
        <v>1</v>
      </c>
      <c r="W15" s="29" t="str">
        <f t="shared" si="5"/>
        <v>Low Value</v>
      </c>
      <c r="X15" s="129">
        <f t="shared" si="11"/>
        <v>4.6950000000000003</v>
      </c>
      <c r="Y15" s="130">
        <f t="shared" si="17"/>
        <v>12</v>
      </c>
      <c r="Z15" s="130">
        <f t="shared" si="21"/>
        <v>2</v>
      </c>
      <c r="AA15" s="131">
        <f t="shared" si="6"/>
        <v>2019</v>
      </c>
      <c r="AB15" s="132" t="str">
        <f t="shared" si="18"/>
        <v>2-2019</v>
      </c>
      <c r="AC15" s="132" t="str">
        <f t="shared" si="19"/>
        <v>12-2-2019</v>
      </c>
      <c r="AD15" s="132">
        <f t="shared" si="20"/>
        <v>1</v>
      </c>
      <c r="AE15" s="132">
        <f t="shared" si="7"/>
        <v>7</v>
      </c>
      <c r="AF15" s="132" t="str">
        <f t="shared" ref="AF15:AF22" si="22">CONCATENATE(AA15,"-",AE15)</f>
        <v>2019-7</v>
      </c>
      <c r="AG15" s="130">
        <f t="shared" si="13"/>
        <v>2</v>
      </c>
      <c r="AH15" s="130" t="str">
        <f t="shared" si="9"/>
        <v>Weekday</v>
      </c>
      <c r="AI15" s="133">
        <f t="shared" si="10"/>
        <v>3</v>
      </c>
      <c r="AJ15" s="53"/>
      <c r="AK15" s="50" t="s">
        <v>1058</v>
      </c>
      <c r="AL15" s="38"/>
      <c r="AM15" s="42">
        <f>COUNTIF($N$3:$N$1002,"Ewallet")</f>
        <v>345</v>
      </c>
      <c r="AN15" s="38"/>
      <c r="AO15" s="38" t="str">
        <v>Cash</v>
      </c>
      <c r="AP15" s="38" t="str">
        <v>Male</v>
      </c>
      <c r="AQ15" s="38"/>
      <c r="AR15" s="38"/>
      <c r="AS15" s="38"/>
      <c r="AT15" s="38"/>
    </row>
    <row r="16" spans="2:46" ht="16.5" x14ac:dyDescent="0.3">
      <c r="B16" s="19" t="s">
        <v>49</v>
      </c>
      <c r="C16" s="20" t="s">
        <v>18</v>
      </c>
      <c r="D16" s="19" t="s">
        <v>19</v>
      </c>
      <c r="E16" s="19" t="s">
        <v>27</v>
      </c>
      <c r="F16" s="85" t="s">
        <v>31</v>
      </c>
      <c r="G16" s="19" t="s">
        <v>44</v>
      </c>
      <c r="H16" s="21">
        <v>43.19</v>
      </c>
      <c r="I16" s="22">
        <v>10</v>
      </c>
      <c r="J16" s="23">
        <v>21.594999999999999</v>
      </c>
      <c r="K16" s="23">
        <v>453.495</v>
      </c>
      <c r="L16" s="24">
        <v>43503</v>
      </c>
      <c r="M16" s="25">
        <v>0.7</v>
      </c>
      <c r="N16" s="20" t="s">
        <v>23</v>
      </c>
      <c r="O16" s="23">
        <v>431.9</v>
      </c>
      <c r="P16" s="26">
        <v>4.7619047620000003</v>
      </c>
      <c r="Q16" s="23">
        <v>21.594999999999999</v>
      </c>
      <c r="R16" s="27">
        <v>8.1999999999999993</v>
      </c>
      <c r="S16" s="28">
        <f t="shared" si="0"/>
        <v>21.595000000000027</v>
      </c>
      <c r="T16" s="29">
        <f t="shared" si="1"/>
        <v>1619.625000000002</v>
      </c>
      <c r="U16" s="29" t="b">
        <f t="shared" si="3"/>
        <v>1</v>
      </c>
      <c r="V16" s="29" t="b">
        <f t="shared" si="4"/>
        <v>1</v>
      </c>
      <c r="W16" s="29" t="str">
        <f t="shared" si="5"/>
        <v>High Value</v>
      </c>
      <c r="X16" s="129">
        <f t="shared" si="11"/>
        <v>4.319</v>
      </c>
      <c r="Y16" s="130">
        <f t="shared" si="17"/>
        <v>7</v>
      </c>
      <c r="Z16" s="130">
        <f t="shared" si="21"/>
        <v>2</v>
      </c>
      <c r="AA16" s="131">
        <f t="shared" si="6"/>
        <v>2019</v>
      </c>
      <c r="AB16" s="132" t="str">
        <f t="shared" si="18"/>
        <v>2-2019</v>
      </c>
      <c r="AC16" s="132" t="str">
        <f t="shared" si="19"/>
        <v>7-2-2019</v>
      </c>
      <c r="AD16" s="132">
        <f t="shared" si="20"/>
        <v>1</v>
      </c>
      <c r="AE16" s="132">
        <f t="shared" si="7"/>
        <v>6</v>
      </c>
      <c r="AF16" s="132" t="str">
        <f t="shared" si="22"/>
        <v>2019-6</v>
      </c>
      <c r="AG16" s="130">
        <f t="shared" si="13"/>
        <v>4</v>
      </c>
      <c r="AH16" s="130" t="str">
        <f t="shared" si="9"/>
        <v>Weekday</v>
      </c>
      <c r="AI16" s="133">
        <f t="shared" si="10"/>
        <v>5</v>
      </c>
      <c r="AJ16" s="53"/>
      <c r="AK16" s="52" t="s">
        <v>1059</v>
      </c>
      <c r="AL16" s="46"/>
      <c r="AM16" s="40">
        <f>SUMIFS($K$3:$K$1002,$E$3:$E$1002,"Member",$F$3:$F$1002,"Male")</f>
        <v>76076.500499999951</v>
      </c>
      <c r="AN16" s="38"/>
      <c r="AO16" s="38" t="str">
        <v>Credit card</v>
      </c>
      <c r="AP16" s="38"/>
      <c r="AQ16" s="38"/>
      <c r="AR16" s="38"/>
      <c r="AS16" s="38"/>
      <c r="AT16" s="38"/>
    </row>
    <row r="17" spans="2:46" ht="16.5" x14ac:dyDescent="0.3">
      <c r="B17" s="19" t="s">
        <v>50</v>
      </c>
      <c r="C17" s="20" t="s">
        <v>18</v>
      </c>
      <c r="D17" s="19" t="s">
        <v>19</v>
      </c>
      <c r="E17" s="19" t="s">
        <v>27</v>
      </c>
      <c r="F17" s="85" t="s">
        <v>21</v>
      </c>
      <c r="G17" s="19" t="s">
        <v>22</v>
      </c>
      <c r="H17" s="21">
        <v>71.38</v>
      </c>
      <c r="I17" s="22">
        <v>10</v>
      </c>
      <c r="J17" s="23">
        <v>35.69</v>
      </c>
      <c r="K17" s="23">
        <v>749.49</v>
      </c>
      <c r="L17" s="24">
        <v>43553</v>
      </c>
      <c r="M17" s="25">
        <v>0.80625000000000002</v>
      </c>
      <c r="N17" s="20" t="s">
        <v>29</v>
      </c>
      <c r="O17" s="23">
        <v>713.8</v>
      </c>
      <c r="P17" s="26">
        <v>4.7619047620000003</v>
      </c>
      <c r="Q17" s="23">
        <v>35.69</v>
      </c>
      <c r="R17" s="27">
        <v>5.7</v>
      </c>
      <c r="S17" s="28">
        <f t="shared" si="0"/>
        <v>35.690000000000055</v>
      </c>
      <c r="T17" s="29">
        <f t="shared" si="1"/>
        <v>2676.7500000000041</v>
      </c>
      <c r="U17" s="29" t="b">
        <f t="shared" si="3"/>
        <v>1</v>
      </c>
      <c r="V17" s="29" t="b">
        <f t="shared" si="4"/>
        <v>1</v>
      </c>
      <c r="W17" s="29" t="str">
        <f t="shared" si="5"/>
        <v>Low Value</v>
      </c>
      <c r="X17" s="129" t="str">
        <f t="shared" si="11"/>
        <v>Criteria Not matched</v>
      </c>
      <c r="Y17" s="130">
        <f t="shared" si="17"/>
        <v>29</v>
      </c>
      <c r="Z17" s="130">
        <f t="shared" si="21"/>
        <v>3</v>
      </c>
      <c r="AA17" s="131">
        <f t="shared" si="6"/>
        <v>2019</v>
      </c>
      <c r="AB17" s="132" t="str">
        <f t="shared" si="18"/>
        <v>3-2019</v>
      </c>
      <c r="AC17" s="132" t="str">
        <f t="shared" si="19"/>
        <v>29-3-2019</v>
      </c>
      <c r="AD17" s="132">
        <f t="shared" si="20"/>
        <v>1</v>
      </c>
      <c r="AE17" s="132">
        <f>WEEKNUM(L17,2)</f>
        <v>13</v>
      </c>
      <c r="AF17" s="132" t="str">
        <f t="shared" si="22"/>
        <v>2019-13</v>
      </c>
      <c r="AG17" s="130">
        <f t="shared" si="13"/>
        <v>5</v>
      </c>
      <c r="AH17" s="130" t="str">
        <f t="shared" si="9"/>
        <v>Weekday</v>
      </c>
      <c r="AI17" s="133">
        <f t="shared" si="10"/>
        <v>6</v>
      </c>
      <c r="AJ17" s="53"/>
      <c r="AK17" s="52" t="s">
        <v>1060</v>
      </c>
      <c r="AL17" s="46"/>
      <c r="AM17" s="40">
        <f>SUMIFS($K$3:$K$1002,$E$3:$E$1002,"Member",$F$3:$F$1002,"Female")</f>
        <v>88146.943499999965</v>
      </c>
      <c r="AN17" s="38"/>
      <c r="AO17" s="38"/>
      <c r="AP17" s="38"/>
      <c r="AQ17" s="38"/>
      <c r="AR17" s="38"/>
      <c r="AS17" s="38"/>
      <c r="AT17" s="38"/>
    </row>
    <row r="18" spans="2:46" ht="16.5" x14ac:dyDescent="0.3">
      <c r="B18" s="19" t="s">
        <v>51</v>
      </c>
      <c r="C18" s="20" t="s">
        <v>42</v>
      </c>
      <c r="D18" s="19" t="s">
        <v>43</v>
      </c>
      <c r="E18" s="19" t="s">
        <v>20</v>
      </c>
      <c r="F18" s="85" t="s">
        <v>21</v>
      </c>
      <c r="G18" s="19" t="s">
        <v>36</v>
      </c>
      <c r="H18" s="21">
        <v>93.72</v>
      </c>
      <c r="I18" s="22">
        <v>6</v>
      </c>
      <c r="J18" s="23">
        <v>28.116</v>
      </c>
      <c r="K18" s="23">
        <v>590.43600000000004</v>
      </c>
      <c r="L18" s="24">
        <v>43480</v>
      </c>
      <c r="M18" s="25">
        <v>0.67986111111111114</v>
      </c>
      <c r="N18" s="20" t="s">
        <v>29</v>
      </c>
      <c r="O18" s="23">
        <v>562.32000000000005</v>
      </c>
      <c r="P18" s="26">
        <v>4.7619047620000003</v>
      </c>
      <c r="Q18" s="23">
        <v>28.116</v>
      </c>
      <c r="R18" s="27">
        <v>4.5</v>
      </c>
      <c r="S18" s="28">
        <f t="shared" si="0"/>
        <v>28.115999999999985</v>
      </c>
      <c r="T18" s="29">
        <f t="shared" si="1"/>
        <v>2108.6999999999989</v>
      </c>
      <c r="U18" s="29" t="b">
        <f t="shared" si="3"/>
        <v>1</v>
      </c>
      <c r="V18" s="29" t="b">
        <f t="shared" si="4"/>
        <v>1</v>
      </c>
      <c r="W18" s="29" t="str">
        <f t="shared" si="5"/>
        <v>Low Value</v>
      </c>
      <c r="X18" s="129" t="str">
        <f t="shared" si="11"/>
        <v>Criteria Not matched</v>
      </c>
      <c r="Y18" s="130">
        <f t="shared" si="17"/>
        <v>15</v>
      </c>
      <c r="Z18" s="130">
        <f t="shared" si="21"/>
        <v>1</v>
      </c>
      <c r="AA18" s="131">
        <f t="shared" si="6"/>
        <v>2019</v>
      </c>
      <c r="AB18" s="132" t="str">
        <f t="shared" si="18"/>
        <v>1-2019</v>
      </c>
      <c r="AC18" s="132" t="str">
        <f t="shared" si="19"/>
        <v>15-1-2019</v>
      </c>
      <c r="AD18" s="132">
        <f>ROUNDUP(Z18/3,0)</f>
        <v>1</v>
      </c>
      <c r="AE18" s="132">
        <f>WEEKNUM(L18,2)</f>
        <v>3</v>
      </c>
      <c r="AF18" s="132" t="str">
        <f t="shared" si="22"/>
        <v>2019-3</v>
      </c>
      <c r="AG18" s="130">
        <f t="shared" si="13"/>
        <v>2</v>
      </c>
      <c r="AH18" s="130" t="str">
        <f t="shared" si="9"/>
        <v>Weekday</v>
      </c>
      <c r="AI18" s="133">
        <f t="shared" si="10"/>
        <v>3</v>
      </c>
      <c r="AJ18" s="53"/>
      <c r="AK18" s="52" t="s">
        <v>1061</v>
      </c>
      <c r="AL18" s="46"/>
      <c r="AM18" s="40">
        <f>SUMIFS($K$3:$K$1002,$E$3:$E$1002,"Normal",$F$3:$F$1002,"Female")</f>
        <v>79735.98149999998</v>
      </c>
      <c r="AN18" s="38"/>
      <c r="AO18" s="38"/>
      <c r="AP18" s="38"/>
      <c r="AQ18" s="38"/>
      <c r="AR18" s="38"/>
      <c r="AS18" s="38"/>
      <c r="AT18" s="38"/>
    </row>
    <row r="19" spans="2:46" ht="16.5" x14ac:dyDescent="0.3">
      <c r="B19" s="19" t="s">
        <v>52</v>
      </c>
      <c r="C19" s="20" t="s">
        <v>18</v>
      </c>
      <c r="D19" s="19" t="s">
        <v>19</v>
      </c>
      <c r="E19" s="19" t="s">
        <v>20</v>
      </c>
      <c r="F19" s="85" t="s">
        <v>21</v>
      </c>
      <c r="G19" s="19" t="s">
        <v>22</v>
      </c>
      <c r="H19" s="21">
        <v>68.930000000000007</v>
      </c>
      <c r="I19" s="22">
        <v>7</v>
      </c>
      <c r="J19" s="23">
        <v>24.125499999999999</v>
      </c>
      <c r="K19" s="23">
        <v>506.63549999999998</v>
      </c>
      <c r="L19" s="24">
        <v>43535</v>
      </c>
      <c r="M19" s="25">
        <v>0.46041666666666664</v>
      </c>
      <c r="N19" s="20" t="s">
        <v>33</v>
      </c>
      <c r="O19" s="23">
        <v>482.51</v>
      </c>
      <c r="P19" s="26">
        <v>4.7619047620000003</v>
      </c>
      <c r="Q19" s="23">
        <v>24.125499999999999</v>
      </c>
      <c r="R19" s="27">
        <v>4.5999999999999996</v>
      </c>
      <c r="S19" s="28">
        <f t="shared" si="0"/>
        <v>24.125499999999988</v>
      </c>
      <c r="T19" s="29">
        <f t="shared" si="1"/>
        <v>1809.412499999999</v>
      </c>
      <c r="U19" s="29" t="b">
        <f t="shared" si="3"/>
        <v>1</v>
      </c>
      <c r="V19" s="29" t="b">
        <f t="shared" si="4"/>
        <v>1</v>
      </c>
      <c r="W19" s="29" t="str">
        <f t="shared" si="5"/>
        <v>Low Value</v>
      </c>
      <c r="X19" s="129" t="str">
        <f t="shared" si="11"/>
        <v>Criteria Not matched</v>
      </c>
      <c r="Y19" s="130">
        <f t="shared" si="17"/>
        <v>11</v>
      </c>
      <c r="Z19" s="130">
        <f t="shared" si="21"/>
        <v>3</v>
      </c>
      <c r="AA19" s="131">
        <f t="shared" si="6"/>
        <v>2019</v>
      </c>
      <c r="AB19" s="132" t="str">
        <f t="shared" si="18"/>
        <v>3-2019</v>
      </c>
      <c r="AC19" s="132" t="str">
        <f t="shared" si="19"/>
        <v>11-3-2019</v>
      </c>
      <c r="AD19" s="132">
        <f t="shared" ref="AD19:AD21" si="23">ROUNDUP(Z19/3,0)</f>
        <v>1</v>
      </c>
      <c r="AE19" s="132">
        <f t="shared" ref="AE19" si="24">WEEKNUM(L19,2)</f>
        <v>11</v>
      </c>
      <c r="AF19" s="132" t="str">
        <f t="shared" si="22"/>
        <v>2019-11</v>
      </c>
      <c r="AG19" s="130">
        <f t="shared" si="13"/>
        <v>1</v>
      </c>
      <c r="AH19" s="130" t="str">
        <f t="shared" si="9"/>
        <v>Weekday</v>
      </c>
      <c r="AI19" s="133">
        <f t="shared" si="10"/>
        <v>2</v>
      </c>
      <c r="AJ19" s="53"/>
      <c r="AK19" s="52" t="s">
        <v>1099</v>
      </c>
      <c r="AL19" s="52"/>
      <c r="AM19" s="40">
        <f>SUMIFS($K$3:$K$1002,$E$3:$E$1002,"Normal",$F$3:$F$1002,"Male")</f>
        <v>79007.323499999999</v>
      </c>
      <c r="AN19" s="38"/>
      <c r="AO19" s="38"/>
      <c r="AP19" s="38"/>
      <c r="AQ19" s="38"/>
      <c r="AR19" s="38"/>
      <c r="AS19" s="38"/>
      <c r="AT19" s="38"/>
    </row>
    <row r="20" spans="2:46" ht="16.5" x14ac:dyDescent="0.3">
      <c r="B20" s="19" t="s">
        <v>53</v>
      </c>
      <c r="C20" s="20" t="s">
        <v>18</v>
      </c>
      <c r="D20" s="19" t="s">
        <v>19</v>
      </c>
      <c r="E20" s="19" t="s">
        <v>27</v>
      </c>
      <c r="F20" s="85" t="s">
        <v>31</v>
      </c>
      <c r="G20" s="19" t="s">
        <v>36</v>
      </c>
      <c r="H20" s="21">
        <v>72.61</v>
      </c>
      <c r="I20" s="22">
        <v>6</v>
      </c>
      <c r="J20" s="23">
        <v>21.783000000000001</v>
      </c>
      <c r="K20" s="23">
        <v>457.44299999999998</v>
      </c>
      <c r="L20" s="24">
        <v>43466</v>
      </c>
      <c r="M20" s="25">
        <v>0.44374999999999998</v>
      </c>
      <c r="N20" s="20" t="s">
        <v>33</v>
      </c>
      <c r="O20" s="23">
        <v>435.66</v>
      </c>
      <c r="P20" s="26">
        <v>4.7619047620000003</v>
      </c>
      <c r="Q20" s="23">
        <v>21.783000000000001</v>
      </c>
      <c r="R20" s="27">
        <v>6.9</v>
      </c>
      <c r="S20" s="28">
        <f t="shared" si="0"/>
        <v>21.782999999999959</v>
      </c>
      <c r="T20" s="29">
        <f t="shared" si="1"/>
        <v>1633.724999999997</v>
      </c>
      <c r="U20" s="29" t="b">
        <f t="shared" si="3"/>
        <v>1</v>
      </c>
      <c r="V20" s="29" t="b">
        <f t="shared" si="4"/>
        <v>1</v>
      </c>
      <c r="W20" s="29" t="str">
        <f t="shared" si="5"/>
        <v>Low Value</v>
      </c>
      <c r="X20" s="129" t="str">
        <f t="shared" si="11"/>
        <v>Criteria Not matched</v>
      </c>
      <c r="Y20" s="130">
        <f t="shared" si="17"/>
        <v>1</v>
      </c>
      <c r="Z20" s="130">
        <f>MONTH(L20)</f>
        <v>1</v>
      </c>
      <c r="AA20" s="131">
        <f t="shared" si="6"/>
        <v>2019</v>
      </c>
      <c r="AB20" s="132" t="str">
        <f t="shared" si="18"/>
        <v>1-2019</v>
      </c>
      <c r="AC20" s="132" t="str">
        <f t="shared" si="19"/>
        <v>1-1-2019</v>
      </c>
      <c r="AD20" s="132">
        <f t="shared" si="23"/>
        <v>1</v>
      </c>
      <c r="AE20" s="132">
        <f>WEEKNUM(L20,2)</f>
        <v>1</v>
      </c>
      <c r="AF20" s="132" t="str">
        <f t="shared" si="22"/>
        <v>2019-1</v>
      </c>
      <c r="AG20" s="130">
        <f t="shared" si="13"/>
        <v>2</v>
      </c>
      <c r="AH20" s="130" t="str">
        <f t="shared" si="9"/>
        <v>Weekday</v>
      </c>
      <c r="AI20" s="133">
        <f t="shared" si="10"/>
        <v>3</v>
      </c>
      <c r="AJ20" s="53"/>
      <c r="AK20" s="41" t="s">
        <v>1063</v>
      </c>
      <c r="AL20" s="38"/>
      <c r="AM20" s="36" t="s">
        <v>44</v>
      </c>
      <c r="AN20" s="38"/>
      <c r="AO20" s="40" t="str">
        <f>LOWER(AM20)</f>
        <v>food and beverages</v>
      </c>
      <c r="AP20" s="38"/>
      <c r="AQ20" s="38"/>
      <c r="AR20" s="38"/>
      <c r="AS20" s="38"/>
      <c r="AT20" s="38"/>
    </row>
    <row r="21" spans="2:46" ht="16.5" x14ac:dyDescent="0.3">
      <c r="B21" s="19" t="s">
        <v>54</v>
      </c>
      <c r="C21" s="20" t="s">
        <v>18</v>
      </c>
      <c r="D21" s="19" t="s">
        <v>19</v>
      </c>
      <c r="E21" s="19" t="s">
        <v>27</v>
      </c>
      <c r="F21" s="85" t="s">
        <v>31</v>
      </c>
      <c r="G21" s="19" t="s">
        <v>44</v>
      </c>
      <c r="H21" s="21">
        <v>54.67</v>
      </c>
      <c r="I21" s="22">
        <v>3</v>
      </c>
      <c r="J21" s="23">
        <v>8.2004999999999999</v>
      </c>
      <c r="K21" s="23">
        <v>172.2105</v>
      </c>
      <c r="L21" s="24">
        <v>43486</v>
      </c>
      <c r="M21" s="25">
        <v>0.75</v>
      </c>
      <c r="N21" s="20" t="s">
        <v>33</v>
      </c>
      <c r="O21" s="23">
        <v>164.01</v>
      </c>
      <c r="P21" s="26">
        <v>4.7619047620000003</v>
      </c>
      <c r="Q21" s="23">
        <v>8.2004999999999999</v>
      </c>
      <c r="R21" s="30">
        <v>8.6</v>
      </c>
      <c r="S21" s="28">
        <f t="shared" si="0"/>
        <v>8.2005000000000052</v>
      </c>
      <c r="T21" s="29">
        <f t="shared" si="1"/>
        <v>615.03750000000036</v>
      </c>
      <c r="U21" s="29" t="b">
        <f t="shared" si="3"/>
        <v>1</v>
      </c>
      <c r="V21" s="29" t="b">
        <f t="shared" si="4"/>
        <v>1</v>
      </c>
      <c r="W21" s="29" t="str">
        <f t="shared" si="5"/>
        <v>High Value</v>
      </c>
      <c r="X21" s="129">
        <f t="shared" si="11"/>
        <v>5.4670000000000005</v>
      </c>
      <c r="Y21" s="130">
        <f>DAY(L21)</f>
        <v>21</v>
      </c>
      <c r="Z21" s="130">
        <f>MONTH(L21)</f>
        <v>1</v>
      </c>
      <c r="AA21" s="131">
        <f t="shared" si="6"/>
        <v>2019</v>
      </c>
      <c r="AB21" s="132" t="str">
        <f t="shared" si="18"/>
        <v>1-2019</v>
      </c>
      <c r="AC21" s="132" t="str">
        <f t="shared" si="19"/>
        <v>21-1-2019</v>
      </c>
      <c r="AD21" s="132">
        <f t="shared" si="23"/>
        <v>1</v>
      </c>
      <c r="AE21" s="132">
        <f>WEEKNUM(L21,2)</f>
        <v>4</v>
      </c>
      <c r="AF21" s="132" t="str">
        <f t="shared" si="22"/>
        <v>2019-4</v>
      </c>
      <c r="AG21" s="130">
        <f t="shared" si="13"/>
        <v>1</v>
      </c>
      <c r="AH21" s="130" t="str">
        <f t="shared" si="9"/>
        <v>Weekday</v>
      </c>
      <c r="AI21" s="133">
        <f t="shared" si="10"/>
        <v>2</v>
      </c>
      <c r="AJ21" s="53"/>
      <c r="AK21" s="41" t="s">
        <v>1064</v>
      </c>
      <c r="AL21" s="38"/>
      <c r="AM21" s="36" t="s">
        <v>22</v>
      </c>
      <c r="AN21" s="38"/>
      <c r="AO21" s="40" t="str">
        <f>UPPER(AM21)</f>
        <v>HEALTH AND BEAUTY</v>
      </c>
      <c r="AP21" s="38"/>
      <c r="AQ21" s="38"/>
      <c r="AR21" s="38"/>
      <c r="AS21" s="38"/>
      <c r="AT21" s="38"/>
    </row>
    <row r="22" spans="2:46" ht="16.5" x14ac:dyDescent="0.3">
      <c r="B22" s="19" t="s">
        <v>55</v>
      </c>
      <c r="C22" s="20" t="s">
        <v>42</v>
      </c>
      <c r="D22" s="19" t="s">
        <v>43</v>
      </c>
      <c r="E22" s="19" t="s">
        <v>27</v>
      </c>
      <c r="F22" s="85" t="s">
        <v>21</v>
      </c>
      <c r="G22" s="19" t="s">
        <v>32</v>
      </c>
      <c r="H22" s="21">
        <v>40.299999999999997</v>
      </c>
      <c r="I22" s="22">
        <v>2</v>
      </c>
      <c r="J22" s="23">
        <v>4.03</v>
      </c>
      <c r="K22" s="23">
        <v>84.63</v>
      </c>
      <c r="L22" s="24">
        <v>43535</v>
      </c>
      <c r="M22" s="25">
        <v>0.64583333333333337</v>
      </c>
      <c r="N22" s="20" t="s">
        <v>23</v>
      </c>
      <c r="O22" s="23">
        <v>80.599999999999994</v>
      </c>
      <c r="P22" s="26">
        <v>4.7619047620000003</v>
      </c>
      <c r="Q22" s="23">
        <v>4.03</v>
      </c>
      <c r="R22" s="30">
        <v>4.4000000000000004</v>
      </c>
      <c r="S22" s="28">
        <f t="shared" si="0"/>
        <v>4.0300000000000011</v>
      </c>
      <c r="T22" s="29">
        <f t="shared" si="1"/>
        <v>302.25000000000011</v>
      </c>
      <c r="U22" s="29" t="b">
        <f t="shared" si="3"/>
        <v>0</v>
      </c>
      <c r="V22" s="29" t="b">
        <f t="shared" si="4"/>
        <v>0</v>
      </c>
      <c r="W22" s="29" t="str">
        <f t="shared" si="5"/>
        <v>Low Value</v>
      </c>
      <c r="X22" s="129" t="str">
        <f t="shared" si="11"/>
        <v>Criteria Not matched</v>
      </c>
      <c r="Y22" s="130">
        <f t="shared" ref="Y22:Y85" si="25">DAY(L22)</f>
        <v>11</v>
      </c>
      <c r="Z22" s="130">
        <f t="shared" ref="Z22:Z85" si="26">MONTH(L22)</f>
        <v>3</v>
      </c>
      <c r="AA22" s="131">
        <f>YEAR(L22)</f>
        <v>2019</v>
      </c>
      <c r="AB22" s="132" t="str">
        <f>_xlfn.CONCAT(Z22,"-",AA22)</f>
        <v>3-2019</v>
      </c>
      <c r="AC22" s="132" t="str">
        <f>CONCATENATE(Y22,"-",Z22,"-",AA22)</f>
        <v>11-3-2019</v>
      </c>
      <c r="AD22" s="132">
        <f t="shared" ref="AD22:AD35" si="27">ROUNDUP(Z22/3,0)</f>
        <v>1</v>
      </c>
      <c r="AE22" s="132">
        <f>WEEKNUM(L22,2)</f>
        <v>11</v>
      </c>
      <c r="AF22" s="132" t="str">
        <f t="shared" si="22"/>
        <v>2019-11</v>
      </c>
      <c r="AG22" s="130">
        <f t="shared" si="13"/>
        <v>1</v>
      </c>
      <c r="AH22" s="130" t="str">
        <f t="shared" si="9"/>
        <v>Weekday</v>
      </c>
      <c r="AI22" s="133">
        <f t="shared" si="10"/>
        <v>2</v>
      </c>
      <c r="AJ22" s="53"/>
      <c r="AK22" s="41" t="s">
        <v>1065</v>
      </c>
      <c r="AL22" s="38"/>
      <c r="AM22" s="36" t="s">
        <v>36</v>
      </c>
      <c r="AN22" s="38"/>
      <c r="AO22" s="40" t="str">
        <f>PROPER(AM22)</f>
        <v>Sports And Travel</v>
      </c>
      <c r="AP22" s="38"/>
      <c r="AQ22" s="38"/>
      <c r="AR22" s="38"/>
      <c r="AS22" s="38"/>
      <c r="AT22" s="38"/>
    </row>
    <row r="23" spans="2:46" ht="16.5" x14ac:dyDescent="0.3">
      <c r="B23" s="19" t="s">
        <v>56</v>
      </c>
      <c r="C23" s="20" t="s">
        <v>25</v>
      </c>
      <c r="D23" s="19" t="s">
        <v>26</v>
      </c>
      <c r="E23" s="19" t="s">
        <v>20</v>
      </c>
      <c r="F23" s="85" t="s">
        <v>31</v>
      </c>
      <c r="G23" s="19" t="s">
        <v>28</v>
      </c>
      <c r="H23" s="21">
        <v>86.04</v>
      </c>
      <c r="I23" s="22">
        <v>5</v>
      </c>
      <c r="J23" s="23">
        <v>21.51</v>
      </c>
      <c r="K23" s="23">
        <v>451.71</v>
      </c>
      <c r="L23" s="24">
        <v>43521</v>
      </c>
      <c r="M23" s="25">
        <v>0.47499999999999998</v>
      </c>
      <c r="N23" s="20" t="s">
        <v>23</v>
      </c>
      <c r="O23" s="23">
        <v>430.2</v>
      </c>
      <c r="P23" s="26">
        <v>4.7619047620000003</v>
      </c>
      <c r="Q23" s="23">
        <v>21.51</v>
      </c>
      <c r="R23" s="27">
        <v>4.8</v>
      </c>
      <c r="S23" s="28">
        <f t="shared" si="0"/>
        <v>21.509999999999991</v>
      </c>
      <c r="T23" s="29">
        <f t="shared" si="1"/>
        <v>1613.2499999999993</v>
      </c>
      <c r="U23" s="29" t="b">
        <f t="shared" si="3"/>
        <v>1</v>
      </c>
      <c r="V23" s="29" t="b">
        <f t="shared" si="4"/>
        <v>1</v>
      </c>
      <c r="W23" s="29" t="str">
        <f t="shared" si="5"/>
        <v>Low Value</v>
      </c>
      <c r="X23" s="129" t="str">
        <f t="shared" si="11"/>
        <v>Criteria Not matched</v>
      </c>
      <c r="Y23" s="130">
        <f t="shared" si="25"/>
        <v>25</v>
      </c>
      <c r="Z23" s="130">
        <f t="shared" si="26"/>
        <v>2</v>
      </c>
      <c r="AA23" s="131">
        <f>YEAR(L23)</f>
        <v>2019</v>
      </c>
      <c r="AB23" s="132" t="str">
        <f>CONCATENATE(Z23,"-",AA23)</f>
        <v>2-2019</v>
      </c>
      <c r="AC23" s="132" t="str">
        <f>CONCATENATE(Y23,"-"&amp;"",Z23,"-"&amp;"",AA23)</f>
        <v>25-2-2019</v>
      </c>
      <c r="AD23" s="132">
        <f t="shared" si="27"/>
        <v>1</v>
      </c>
      <c r="AE23" s="132">
        <f t="shared" ref="AE23:AE86" si="28">WEEKNUM(L23,2)</f>
        <v>9</v>
      </c>
      <c r="AF23" s="132" t="str">
        <f t="shared" ref="AF23:AF28" si="29">CONCATENATE(AA23,"-",AE23)</f>
        <v>2019-9</v>
      </c>
      <c r="AG23" s="130">
        <f t="shared" si="13"/>
        <v>1</v>
      </c>
      <c r="AH23" s="130" t="str">
        <f t="shared" si="9"/>
        <v>Weekday</v>
      </c>
      <c r="AI23" s="133">
        <f t="shared" si="10"/>
        <v>2</v>
      </c>
      <c r="AJ23" s="53"/>
      <c r="AK23" s="50"/>
      <c r="AL23" s="38"/>
      <c r="AM23" s="36" t="s">
        <v>22</v>
      </c>
      <c r="AN23" s="38"/>
      <c r="AO23" s="40" t="str">
        <f>PROPER(AM23)</f>
        <v>Health And Beauty</v>
      </c>
      <c r="AP23" s="38"/>
      <c r="AQ23" s="38"/>
      <c r="AR23" s="38"/>
      <c r="AS23" s="38"/>
      <c r="AT23" s="38"/>
    </row>
    <row r="24" spans="2:46" ht="19.5" x14ac:dyDescent="0.35">
      <c r="B24" s="19" t="s">
        <v>57</v>
      </c>
      <c r="C24" s="20" t="s">
        <v>42</v>
      </c>
      <c r="D24" s="19" t="s">
        <v>43</v>
      </c>
      <c r="E24" s="19" t="s">
        <v>27</v>
      </c>
      <c r="F24" s="85" t="s">
        <v>31</v>
      </c>
      <c r="G24" s="19" t="s">
        <v>22</v>
      </c>
      <c r="H24" s="21">
        <v>87.98</v>
      </c>
      <c r="I24" s="22">
        <v>3</v>
      </c>
      <c r="J24" s="23">
        <v>13.196999999999999</v>
      </c>
      <c r="K24" s="23">
        <v>277.137</v>
      </c>
      <c r="L24" s="24">
        <v>43529</v>
      </c>
      <c r="M24" s="25">
        <v>0.44444444444444442</v>
      </c>
      <c r="N24" s="20" t="s">
        <v>23</v>
      </c>
      <c r="O24" s="23">
        <v>263.94</v>
      </c>
      <c r="P24" s="26">
        <v>4.7619047620000003</v>
      </c>
      <c r="Q24" s="23">
        <v>13.196999999999999</v>
      </c>
      <c r="R24" s="30">
        <v>5.0999999999999996</v>
      </c>
      <c r="S24" s="28">
        <f t="shared" si="0"/>
        <v>13.197000000000003</v>
      </c>
      <c r="T24" s="29">
        <f t="shared" si="1"/>
        <v>989.7750000000002</v>
      </c>
      <c r="U24" s="29" t="b">
        <f t="shared" si="3"/>
        <v>1</v>
      </c>
      <c r="V24" s="29" t="b">
        <f t="shared" si="4"/>
        <v>1</v>
      </c>
      <c r="W24" s="29" t="str">
        <f t="shared" si="5"/>
        <v>Low Value</v>
      </c>
      <c r="X24" s="129" t="str">
        <f t="shared" si="11"/>
        <v>Criteria Not matched</v>
      </c>
      <c r="Y24" s="130">
        <f t="shared" si="25"/>
        <v>5</v>
      </c>
      <c r="Z24" s="130">
        <f t="shared" si="26"/>
        <v>3</v>
      </c>
      <c r="AA24" s="131">
        <f t="shared" ref="AA24:AA87" si="30">YEAR(L24)</f>
        <v>2019</v>
      </c>
      <c r="AB24" s="132" t="str">
        <f t="shared" ref="AB24:AB87" si="31">CONCATENATE(Z24,"-",AA24)</f>
        <v>3-2019</v>
      </c>
      <c r="AC24" s="132" t="str">
        <f t="shared" ref="AC24:AC87" si="32">CONCATENATE(Y24,"-"&amp;"",Z24,"-"&amp;"",AA24)</f>
        <v>5-3-2019</v>
      </c>
      <c r="AD24" s="132">
        <f t="shared" si="27"/>
        <v>1</v>
      </c>
      <c r="AE24" s="132">
        <f t="shared" si="28"/>
        <v>10</v>
      </c>
      <c r="AF24" s="132" t="str">
        <f t="shared" si="29"/>
        <v>2019-10</v>
      </c>
      <c r="AG24" s="130">
        <f t="shared" si="13"/>
        <v>2</v>
      </c>
      <c r="AH24" s="130" t="str">
        <f t="shared" si="9"/>
        <v>Weekday</v>
      </c>
      <c r="AI24" s="133">
        <f t="shared" si="10"/>
        <v>3</v>
      </c>
      <c r="AJ24" s="53"/>
      <c r="AK24" s="50"/>
      <c r="AL24" s="38"/>
      <c r="AM24" s="38"/>
      <c r="AN24" s="38"/>
      <c r="AO24" s="38"/>
      <c r="AQ24" s="38"/>
      <c r="AR24" s="49" t="str">
        <f>CONCATENATE(AM25,"❤️🌍",AN25,"",AO25)</f>
        <v>Mom❤️🌍Love You</v>
      </c>
      <c r="AS24" s="38"/>
      <c r="AT24" s="38"/>
    </row>
    <row r="25" spans="2:46" ht="32.25" customHeight="1" x14ac:dyDescent="0.35">
      <c r="B25" s="19" t="s">
        <v>58</v>
      </c>
      <c r="C25" s="20" t="s">
        <v>42</v>
      </c>
      <c r="D25" s="19" t="s">
        <v>43</v>
      </c>
      <c r="E25" s="19" t="s">
        <v>27</v>
      </c>
      <c r="F25" s="85" t="s">
        <v>31</v>
      </c>
      <c r="G25" s="19" t="s">
        <v>32</v>
      </c>
      <c r="H25" s="21">
        <v>33.200000000000003</v>
      </c>
      <c r="I25" s="22">
        <v>2</v>
      </c>
      <c r="J25" s="23">
        <v>3.32</v>
      </c>
      <c r="K25" s="23">
        <v>69.72</v>
      </c>
      <c r="L25" s="24">
        <v>43539</v>
      </c>
      <c r="M25" s="25">
        <v>0.51388888888888884</v>
      </c>
      <c r="N25" s="20" t="s">
        <v>33</v>
      </c>
      <c r="O25" s="23">
        <v>66.400000000000006</v>
      </c>
      <c r="P25" s="26">
        <v>4.7619047620000003</v>
      </c>
      <c r="Q25" s="23">
        <v>3.32</v>
      </c>
      <c r="R25" s="30">
        <v>4.4000000000000004</v>
      </c>
      <c r="S25" s="28">
        <f t="shared" si="0"/>
        <v>3.3199999999999932</v>
      </c>
      <c r="T25" s="29">
        <f t="shared" si="1"/>
        <v>248.99999999999949</v>
      </c>
      <c r="U25" s="29" t="b">
        <f t="shared" si="3"/>
        <v>0</v>
      </c>
      <c r="V25" s="29" t="b">
        <f t="shared" si="4"/>
        <v>0</v>
      </c>
      <c r="W25" s="29" t="str">
        <f t="shared" si="5"/>
        <v>Low Value</v>
      </c>
      <c r="X25" s="129" t="str">
        <f t="shared" si="11"/>
        <v>Criteria Not matched</v>
      </c>
      <c r="Y25" s="130">
        <f t="shared" si="25"/>
        <v>15</v>
      </c>
      <c r="Z25" s="130">
        <f t="shared" si="26"/>
        <v>3</v>
      </c>
      <c r="AA25" s="131">
        <f t="shared" si="30"/>
        <v>2019</v>
      </c>
      <c r="AB25" s="132" t="str">
        <f t="shared" si="31"/>
        <v>3-2019</v>
      </c>
      <c r="AC25" s="132" t="str">
        <f t="shared" si="32"/>
        <v>15-3-2019</v>
      </c>
      <c r="AD25" s="132">
        <f t="shared" si="27"/>
        <v>1</v>
      </c>
      <c r="AE25" s="132">
        <f t="shared" si="28"/>
        <v>11</v>
      </c>
      <c r="AF25" s="132" t="str">
        <f t="shared" si="29"/>
        <v>2019-11</v>
      </c>
      <c r="AG25" s="130">
        <f t="shared" si="13"/>
        <v>5</v>
      </c>
      <c r="AH25" s="130" t="str">
        <f t="shared" si="9"/>
        <v>Weekday</v>
      </c>
      <c r="AI25" s="133">
        <f t="shared" si="10"/>
        <v>6</v>
      </c>
      <c r="AJ25" s="53"/>
      <c r="AK25" s="41" t="s">
        <v>1066</v>
      </c>
      <c r="AL25" s="38"/>
      <c r="AM25" s="38" t="s">
        <v>1068</v>
      </c>
      <c r="AN25" s="38" t="s">
        <v>1069</v>
      </c>
      <c r="AO25" s="38" t="s">
        <v>1070</v>
      </c>
      <c r="AQ25" s="38"/>
      <c r="AR25" s="49" t="str">
        <f>_xlfn.CONCAT(AM26,"💎",AN26,"🌍",AO26)</f>
        <v xml:space="preserve">My Mom is a💎Beautiul creature 🌍By god </v>
      </c>
      <c r="AS25" s="38"/>
      <c r="AT25" s="38"/>
    </row>
    <row r="26" spans="2:46" ht="20.25" customHeight="1" x14ac:dyDescent="0.35">
      <c r="B26" s="19" t="s">
        <v>59</v>
      </c>
      <c r="C26" s="20" t="s">
        <v>18</v>
      </c>
      <c r="D26" s="19" t="s">
        <v>19</v>
      </c>
      <c r="E26" s="19" t="s">
        <v>27</v>
      </c>
      <c r="F26" s="85" t="s">
        <v>31</v>
      </c>
      <c r="G26" s="19" t="s">
        <v>28</v>
      </c>
      <c r="H26" s="21">
        <v>34.56</v>
      </c>
      <c r="I26" s="22">
        <v>5</v>
      </c>
      <c r="J26" s="23">
        <v>8.64</v>
      </c>
      <c r="K26" s="23">
        <v>181.44</v>
      </c>
      <c r="L26" s="24">
        <v>43513</v>
      </c>
      <c r="M26" s="25">
        <v>0.46875</v>
      </c>
      <c r="N26" s="20" t="s">
        <v>23</v>
      </c>
      <c r="O26" s="23">
        <v>172.8</v>
      </c>
      <c r="P26" s="26">
        <v>4.7619047620000003</v>
      </c>
      <c r="Q26" s="23">
        <v>8.64</v>
      </c>
      <c r="R26" s="30">
        <v>9.9</v>
      </c>
      <c r="S26" s="28">
        <f t="shared" si="0"/>
        <v>8.6399999999999864</v>
      </c>
      <c r="T26" s="29">
        <f t="shared" si="1"/>
        <v>647.99999999999898</v>
      </c>
      <c r="U26" s="29" t="b">
        <f t="shared" si="3"/>
        <v>1</v>
      </c>
      <c r="V26" s="29" t="b">
        <f t="shared" si="4"/>
        <v>1</v>
      </c>
      <c r="W26" s="29" t="str">
        <f t="shared" si="5"/>
        <v>High Value</v>
      </c>
      <c r="X26" s="129">
        <f t="shared" si="11"/>
        <v>3.4560000000000004</v>
      </c>
      <c r="Y26" s="130">
        <f t="shared" si="25"/>
        <v>17</v>
      </c>
      <c r="Z26" s="130">
        <f t="shared" si="26"/>
        <v>2</v>
      </c>
      <c r="AA26" s="131">
        <f t="shared" si="30"/>
        <v>2019</v>
      </c>
      <c r="AB26" s="132" t="str">
        <f t="shared" si="31"/>
        <v>2-2019</v>
      </c>
      <c r="AC26" s="132" t="str">
        <f t="shared" si="32"/>
        <v>17-2-2019</v>
      </c>
      <c r="AD26" s="132">
        <f t="shared" si="27"/>
        <v>1</v>
      </c>
      <c r="AE26" s="132">
        <f t="shared" si="28"/>
        <v>7</v>
      </c>
      <c r="AF26" s="132" t="str">
        <f t="shared" si="29"/>
        <v>2019-7</v>
      </c>
      <c r="AG26" s="130">
        <f t="shared" si="13"/>
        <v>7</v>
      </c>
      <c r="AH26" s="130" t="str">
        <f t="shared" si="9"/>
        <v>Weekends</v>
      </c>
      <c r="AI26" s="133">
        <f>WEEKDAY(L26,1)</f>
        <v>1</v>
      </c>
      <c r="AJ26" s="53"/>
      <c r="AK26" s="41" t="s">
        <v>1067</v>
      </c>
      <c r="AM26" s="38" t="s">
        <v>1073</v>
      </c>
      <c r="AN26" s="47" t="s">
        <v>1071</v>
      </c>
      <c r="AO26" s="38" t="s">
        <v>1072</v>
      </c>
      <c r="AP26" s="33" t="s">
        <v>1077</v>
      </c>
      <c r="AQ26" s="48" t="s">
        <v>1078</v>
      </c>
      <c r="AR26" s="49" t="str">
        <f>_xlfn.CONCAT(AM27,"",AN27,"",AO27,"",AP26,"♥️♥️💯🌍",AQ26)</f>
        <v xml:space="preserve">I want her to be my mumma again Each and♥️♥️💯🌍Every life of mine </v>
      </c>
    </row>
    <row r="27" spans="2:46" ht="16.5" x14ac:dyDescent="0.3">
      <c r="B27" s="19" t="s">
        <v>60</v>
      </c>
      <c r="C27" s="20" t="s">
        <v>18</v>
      </c>
      <c r="D27" s="19" t="s">
        <v>19</v>
      </c>
      <c r="E27" s="19" t="s">
        <v>20</v>
      </c>
      <c r="F27" s="85" t="s">
        <v>31</v>
      </c>
      <c r="G27" s="19" t="s">
        <v>36</v>
      </c>
      <c r="H27" s="21">
        <v>88.63</v>
      </c>
      <c r="I27" s="22">
        <v>3</v>
      </c>
      <c r="J27" s="23">
        <v>13.294499999999999</v>
      </c>
      <c r="K27" s="23">
        <v>279.18450000000001</v>
      </c>
      <c r="L27" s="24">
        <v>43526</v>
      </c>
      <c r="M27" s="25">
        <v>0.73333333333333328</v>
      </c>
      <c r="N27" s="20" t="s">
        <v>23</v>
      </c>
      <c r="O27" s="23">
        <v>265.89</v>
      </c>
      <c r="P27" s="26">
        <v>4.7619047620000003</v>
      </c>
      <c r="Q27" s="23">
        <v>13.294499999999999</v>
      </c>
      <c r="R27" s="30">
        <v>6</v>
      </c>
      <c r="S27" s="28">
        <f t="shared" si="0"/>
        <v>13.294500000000028</v>
      </c>
      <c r="T27" s="29">
        <f t="shared" si="1"/>
        <v>997.08750000000214</v>
      </c>
      <c r="U27" s="29" t="b">
        <f t="shared" si="3"/>
        <v>1</v>
      </c>
      <c r="V27" s="29" t="b">
        <f t="shared" si="4"/>
        <v>1</v>
      </c>
      <c r="W27" s="29" t="str">
        <f t="shared" si="5"/>
        <v>Low Value</v>
      </c>
      <c r="X27" s="129" t="str">
        <f t="shared" si="11"/>
        <v>Criteria Not matched</v>
      </c>
      <c r="Y27" s="130">
        <f t="shared" si="25"/>
        <v>2</v>
      </c>
      <c r="Z27" s="130">
        <f t="shared" si="26"/>
        <v>3</v>
      </c>
      <c r="AA27" s="131">
        <f t="shared" si="30"/>
        <v>2019</v>
      </c>
      <c r="AB27" s="132" t="str">
        <f t="shared" si="31"/>
        <v>3-2019</v>
      </c>
      <c r="AC27" s="132" t="str">
        <f t="shared" si="32"/>
        <v>2-3-2019</v>
      </c>
      <c r="AD27" s="132">
        <f t="shared" si="27"/>
        <v>1</v>
      </c>
      <c r="AE27" s="132">
        <f t="shared" si="28"/>
        <v>9</v>
      </c>
      <c r="AF27" s="132" t="str">
        <f t="shared" si="29"/>
        <v>2019-9</v>
      </c>
      <c r="AG27" s="130">
        <f t="shared" si="13"/>
        <v>6</v>
      </c>
      <c r="AH27" s="130" t="str">
        <f t="shared" si="9"/>
        <v>Weekends</v>
      </c>
      <c r="AI27" s="133">
        <f>WEEKDAY(L27,1)</f>
        <v>7</v>
      </c>
      <c r="AJ27" s="53"/>
      <c r="AK27" s="41" t="s">
        <v>1067</v>
      </c>
      <c r="AM27" s="33" t="s">
        <v>1074</v>
      </c>
      <c r="AN27" s="33" t="s">
        <v>1075</v>
      </c>
      <c r="AO27" s="33" t="s">
        <v>1076</v>
      </c>
    </row>
    <row r="28" spans="2:46" ht="16.5" x14ac:dyDescent="0.3">
      <c r="B28" s="19" t="s">
        <v>61</v>
      </c>
      <c r="C28" s="20" t="s">
        <v>18</v>
      </c>
      <c r="D28" s="19" t="s">
        <v>19</v>
      </c>
      <c r="E28" s="19" t="s">
        <v>20</v>
      </c>
      <c r="F28" s="85" t="s">
        <v>21</v>
      </c>
      <c r="G28" s="19" t="s">
        <v>32</v>
      </c>
      <c r="H28" s="21">
        <v>52.59</v>
      </c>
      <c r="I28" s="22">
        <v>8</v>
      </c>
      <c r="J28" s="23">
        <v>21.036000000000001</v>
      </c>
      <c r="K28" s="23">
        <v>441.75599999999997</v>
      </c>
      <c r="L28" s="24">
        <v>43546</v>
      </c>
      <c r="M28" s="25">
        <v>0.80555555555555558</v>
      </c>
      <c r="N28" s="20" t="s">
        <v>33</v>
      </c>
      <c r="O28" s="23">
        <v>420.72</v>
      </c>
      <c r="P28" s="26">
        <v>4.7619047620000003</v>
      </c>
      <c r="Q28" s="23">
        <v>21.036000000000001</v>
      </c>
      <c r="R28" s="27">
        <v>8.5</v>
      </c>
      <c r="S28" s="28">
        <f t="shared" si="0"/>
        <v>21.035999999999945</v>
      </c>
      <c r="T28" s="29">
        <f t="shared" si="1"/>
        <v>1577.6999999999957</v>
      </c>
      <c r="U28" s="29" t="b">
        <f t="shared" si="3"/>
        <v>1</v>
      </c>
      <c r="V28" s="29" t="b">
        <f t="shared" si="4"/>
        <v>1</v>
      </c>
      <c r="W28" s="29" t="str">
        <f t="shared" si="5"/>
        <v>High Value</v>
      </c>
      <c r="X28" s="129">
        <f t="shared" si="11"/>
        <v>5.2590000000000003</v>
      </c>
      <c r="Y28" s="130">
        <f t="shared" si="25"/>
        <v>22</v>
      </c>
      <c r="Z28" s="130">
        <f t="shared" si="26"/>
        <v>3</v>
      </c>
      <c r="AA28" s="131">
        <f t="shared" si="30"/>
        <v>2019</v>
      </c>
      <c r="AB28" s="132" t="str">
        <f t="shared" si="31"/>
        <v>3-2019</v>
      </c>
      <c r="AC28" s="132" t="str">
        <f t="shared" si="32"/>
        <v>22-3-2019</v>
      </c>
      <c r="AD28" s="132">
        <f t="shared" si="27"/>
        <v>1</v>
      </c>
      <c r="AE28" s="132">
        <f t="shared" si="28"/>
        <v>12</v>
      </c>
      <c r="AF28" s="132" t="str">
        <f t="shared" si="29"/>
        <v>2019-12</v>
      </c>
      <c r="AG28" s="130">
        <f t="shared" si="13"/>
        <v>5</v>
      </c>
      <c r="AH28" s="130" t="str">
        <f t="shared" si="9"/>
        <v>Weekday</v>
      </c>
      <c r="AI28" s="133">
        <f t="shared" ref="AI28:AI91" si="33">WEEKDAY(L28,1)</f>
        <v>6</v>
      </c>
      <c r="AJ28" s="53"/>
    </row>
    <row r="29" spans="2:46" ht="16.5" x14ac:dyDescent="0.3">
      <c r="B29" s="19" t="s">
        <v>62</v>
      </c>
      <c r="C29" s="20" t="s">
        <v>42</v>
      </c>
      <c r="D29" s="19" t="s">
        <v>43</v>
      </c>
      <c r="E29" s="19" t="s">
        <v>27</v>
      </c>
      <c r="F29" s="85" t="s">
        <v>31</v>
      </c>
      <c r="G29" s="19" t="s">
        <v>46</v>
      </c>
      <c r="H29" s="21">
        <v>33.520000000000003</v>
      </c>
      <c r="I29" s="22">
        <v>1</v>
      </c>
      <c r="J29" s="23">
        <v>1.6759999999999999</v>
      </c>
      <c r="K29" s="23">
        <v>35.195999999999998</v>
      </c>
      <c r="L29" s="24">
        <v>43504</v>
      </c>
      <c r="M29" s="25">
        <v>0.64652777777777781</v>
      </c>
      <c r="N29" s="20" t="s">
        <v>29</v>
      </c>
      <c r="O29" s="23">
        <v>33.520000000000003</v>
      </c>
      <c r="P29" s="26">
        <v>4.7619047620000003</v>
      </c>
      <c r="Q29" s="23">
        <v>1.6759999999999999</v>
      </c>
      <c r="R29" s="30">
        <v>6.7</v>
      </c>
      <c r="S29" s="28">
        <f t="shared" si="0"/>
        <v>1.6759999999999948</v>
      </c>
      <c r="T29" s="29">
        <f t="shared" si="1"/>
        <v>125.69999999999962</v>
      </c>
      <c r="U29" s="29" t="b">
        <f t="shared" si="3"/>
        <v>0</v>
      </c>
      <c r="V29" s="29" t="b">
        <f t="shared" si="4"/>
        <v>0</v>
      </c>
      <c r="W29" s="29" t="str">
        <f t="shared" si="5"/>
        <v>Low Value</v>
      </c>
      <c r="X29" s="129" t="str">
        <f t="shared" si="11"/>
        <v>Criteria Not matched</v>
      </c>
      <c r="Y29" s="130">
        <f t="shared" si="25"/>
        <v>8</v>
      </c>
      <c r="Z29" s="130">
        <f t="shared" si="26"/>
        <v>2</v>
      </c>
      <c r="AA29" s="131">
        <f t="shared" si="30"/>
        <v>2019</v>
      </c>
      <c r="AB29" s="132" t="str">
        <f t="shared" si="31"/>
        <v>2-2019</v>
      </c>
      <c r="AC29" s="132" t="str">
        <f t="shared" si="32"/>
        <v>8-2-2019</v>
      </c>
      <c r="AD29" s="132">
        <f t="shared" si="27"/>
        <v>1</v>
      </c>
      <c r="AE29" s="132">
        <f t="shared" si="28"/>
        <v>6</v>
      </c>
      <c r="AF29" s="132" t="str">
        <f t="shared" ref="AF29:AF92" si="34">CONCATENATE(AA29,"-",AE29)</f>
        <v>2019-6</v>
      </c>
      <c r="AG29" s="130">
        <f t="shared" si="13"/>
        <v>5</v>
      </c>
      <c r="AH29" s="130" t="str">
        <f t="shared" si="9"/>
        <v>Weekday</v>
      </c>
      <c r="AI29" s="133">
        <f t="shared" si="33"/>
        <v>6</v>
      </c>
      <c r="AJ29" s="53"/>
    </row>
    <row r="30" spans="2:46" ht="16.5" x14ac:dyDescent="0.3">
      <c r="B30" s="19" t="s">
        <v>63</v>
      </c>
      <c r="C30" s="20" t="s">
        <v>18</v>
      </c>
      <c r="D30" s="19" t="s">
        <v>19</v>
      </c>
      <c r="E30" s="19" t="s">
        <v>27</v>
      </c>
      <c r="F30" s="85" t="s">
        <v>21</v>
      </c>
      <c r="G30" s="19" t="s">
        <v>46</v>
      </c>
      <c r="H30" s="21">
        <v>87.67</v>
      </c>
      <c r="I30" s="22">
        <v>2</v>
      </c>
      <c r="J30" s="23">
        <v>8.7669999999999995</v>
      </c>
      <c r="K30" s="23">
        <v>184.107</v>
      </c>
      <c r="L30" s="24">
        <v>43534</v>
      </c>
      <c r="M30" s="25">
        <v>0.51180555555555551</v>
      </c>
      <c r="N30" s="20" t="s">
        <v>33</v>
      </c>
      <c r="O30" s="23">
        <v>175.34</v>
      </c>
      <c r="P30" s="26">
        <v>4.7619047620000003</v>
      </c>
      <c r="Q30" s="23">
        <v>8.7669999999999995</v>
      </c>
      <c r="R30" s="30">
        <v>7.7</v>
      </c>
      <c r="S30" s="28">
        <f t="shared" si="0"/>
        <v>8.7669999999999959</v>
      </c>
      <c r="T30" s="29">
        <f t="shared" si="1"/>
        <v>657.52499999999964</v>
      </c>
      <c r="U30" s="29" t="b">
        <f t="shared" si="3"/>
        <v>1</v>
      </c>
      <c r="V30" s="29" t="b">
        <f t="shared" si="4"/>
        <v>1</v>
      </c>
      <c r="W30" s="29" t="str">
        <f t="shared" si="5"/>
        <v>High Value</v>
      </c>
      <c r="X30" s="129">
        <f t="shared" si="11"/>
        <v>8.7670000000000012</v>
      </c>
      <c r="Y30" s="130">
        <f t="shared" si="25"/>
        <v>10</v>
      </c>
      <c r="Z30" s="130">
        <f t="shared" si="26"/>
        <v>3</v>
      </c>
      <c r="AA30" s="131">
        <f t="shared" si="30"/>
        <v>2019</v>
      </c>
      <c r="AB30" s="132" t="str">
        <f t="shared" si="31"/>
        <v>3-2019</v>
      </c>
      <c r="AC30" s="132" t="str">
        <f t="shared" si="32"/>
        <v>10-3-2019</v>
      </c>
      <c r="AD30" s="132">
        <f t="shared" si="27"/>
        <v>1</v>
      </c>
      <c r="AE30" s="132">
        <f t="shared" si="28"/>
        <v>10</v>
      </c>
      <c r="AF30" s="132" t="str">
        <f t="shared" si="34"/>
        <v>2019-10</v>
      </c>
      <c r="AG30" s="130">
        <f t="shared" si="13"/>
        <v>7</v>
      </c>
      <c r="AH30" s="130" t="str">
        <f>IF(AG30&gt;=6,"Weekends","Weekdays")</f>
        <v>Weekends</v>
      </c>
      <c r="AI30" s="133">
        <f t="shared" si="33"/>
        <v>1</v>
      </c>
      <c r="AJ30" s="53"/>
      <c r="AM30" s="33" t="s">
        <v>1092</v>
      </c>
    </row>
    <row r="31" spans="2:46" ht="16.5" x14ac:dyDescent="0.3">
      <c r="B31" s="19" t="s">
        <v>64</v>
      </c>
      <c r="C31" s="20" t="s">
        <v>42</v>
      </c>
      <c r="D31" s="19" t="s">
        <v>43</v>
      </c>
      <c r="E31" s="19" t="s">
        <v>27</v>
      </c>
      <c r="F31" s="85" t="s">
        <v>21</v>
      </c>
      <c r="G31" s="19" t="s">
        <v>44</v>
      </c>
      <c r="H31" s="21">
        <v>88.36</v>
      </c>
      <c r="I31" s="22">
        <v>5</v>
      </c>
      <c r="J31" s="23">
        <v>22.09</v>
      </c>
      <c r="K31" s="23">
        <v>463.89</v>
      </c>
      <c r="L31" s="24">
        <v>43490</v>
      </c>
      <c r="M31" s="25">
        <v>0.82499999999999996</v>
      </c>
      <c r="N31" s="20" t="s">
        <v>29</v>
      </c>
      <c r="O31" s="23">
        <v>441.8</v>
      </c>
      <c r="P31" s="26">
        <v>4.7619047620000003</v>
      </c>
      <c r="Q31" s="23">
        <v>22.09</v>
      </c>
      <c r="R31" s="27">
        <v>9.6</v>
      </c>
      <c r="S31" s="28">
        <f t="shared" si="0"/>
        <v>22.089999999999975</v>
      </c>
      <c r="T31" s="29">
        <f t="shared" si="1"/>
        <v>1656.7499999999982</v>
      </c>
      <c r="U31" s="29" t="b">
        <f t="shared" si="3"/>
        <v>1</v>
      </c>
      <c r="V31" s="29" t="b">
        <f t="shared" si="4"/>
        <v>1</v>
      </c>
      <c r="W31" s="29" t="str">
        <f t="shared" si="5"/>
        <v>High Value</v>
      </c>
      <c r="X31" s="129">
        <f t="shared" si="11"/>
        <v>8.8360000000000003</v>
      </c>
      <c r="Y31" s="130">
        <f t="shared" si="25"/>
        <v>25</v>
      </c>
      <c r="Z31" s="130">
        <f t="shared" si="26"/>
        <v>1</v>
      </c>
      <c r="AA31" s="131">
        <f t="shared" si="30"/>
        <v>2019</v>
      </c>
      <c r="AB31" s="132" t="str">
        <f t="shared" si="31"/>
        <v>1-2019</v>
      </c>
      <c r="AC31" s="132" t="str">
        <f t="shared" si="32"/>
        <v>25-1-2019</v>
      </c>
      <c r="AD31" s="132">
        <f t="shared" si="27"/>
        <v>1</v>
      </c>
      <c r="AE31" s="132">
        <f t="shared" si="28"/>
        <v>4</v>
      </c>
      <c r="AF31" s="132" t="str">
        <f t="shared" si="34"/>
        <v>2019-4</v>
      </c>
      <c r="AG31" s="130">
        <f t="shared" si="13"/>
        <v>5</v>
      </c>
      <c r="AH31" s="130" t="str">
        <f>IF(AG31&gt;=6,"Weekends","Weekdays")</f>
        <v>Weekdays</v>
      </c>
      <c r="AI31" s="133">
        <f t="shared" si="33"/>
        <v>6</v>
      </c>
      <c r="AJ31" s="53"/>
      <c r="AM31" s="70">
        <v>45510</v>
      </c>
    </row>
    <row r="32" spans="2:46" ht="16.5" x14ac:dyDescent="0.3">
      <c r="B32" s="19" t="s">
        <v>65</v>
      </c>
      <c r="C32" s="20" t="s">
        <v>18</v>
      </c>
      <c r="D32" s="19" t="s">
        <v>19</v>
      </c>
      <c r="E32" s="19" t="s">
        <v>27</v>
      </c>
      <c r="F32" s="85" t="s">
        <v>31</v>
      </c>
      <c r="G32" s="19" t="s">
        <v>22</v>
      </c>
      <c r="H32" s="21">
        <v>24.89</v>
      </c>
      <c r="I32" s="22">
        <v>9</v>
      </c>
      <c r="J32" s="23">
        <v>11.2005</v>
      </c>
      <c r="K32" s="23">
        <v>235.2105</v>
      </c>
      <c r="L32" s="24">
        <v>43539</v>
      </c>
      <c r="M32" s="25">
        <v>0.65</v>
      </c>
      <c r="N32" s="20" t="s">
        <v>29</v>
      </c>
      <c r="O32" s="23">
        <v>224.01</v>
      </c>
      <c r="P32" s="26">
        <v>4.7619047620000003</v>
      </c>
      <c r="Q32" s="23">
        <v>11.2005</v>
      </c>
      <c r="R32" s="30">
        <v>7.4</v>
      </c>
      <c r="S32" s="28">
        <f t="shared" si="0"/>
        <v>11.200500000000005</v>
      </c>
      <c r="T32" s="29">
        <f t="shared" si="1"/>
        <v>840.03750000000036</v>
      </c>
      <c r="U32" s="29" t="b">
        <f t="shared" si="3"/>
        <v>1</v>
      </c>
      <c r="V32" s="29" t="b">
        <f t="shared" si="4"/>
        <v>1</v>
      </c>
      <c r="W32" s="29" t="str">
        <f t="shared" si="5"/>
        <v>High Value</v>
      </c>
      <c r="X32" s="129">
        <f t="shared" si="11"/>
        <v>2.4890000000000003</v>
      </c>
      <c r="Y32" s="130">
        <f t="shared" si="25"/>
        <v>15</v>
      </c>
      <c r="Z32" s="130">
        <f t="shared" si="26"/>
        <v>3</v>
      </c>
      <c r="AA32" s="131">
        <f t="shared" si="30"/>
        <v>2019</v>
      </c>
      <c r="AB32" s="132" t="str">
        <f t="shared" si="31"/>
        <v>3-2019</v>
      </c>
      <c r="AC32" s="132" t="str">
        <f t="shared" si="32"/>
        <v>15-3-2019</v>
      </c>
      <c r="AD32" s="132">
        <f t="shared" si="27"/>
        <v>1</v>
      </c>
      <c r="AE32" s="132">
        <f t="shared" si="28"/>
        <v>11</v>
      </c>
      <c r="AF32" s="132" t="str">
        <f t="shared" si="34"/>
        <v>2019-11</v>
      </c>
      <c r="AG32" s="130">
        <f t="shared" si="13"/>
        <v>5</v>
      </c>
      <c r="AH32" s="130" t="str">
        <f t="shared" ref="AH32" si="35">IF(AG32&gt;=6,"Weekends","Weekdays")</f>
        <v>Weekdays</v>
      </c>
      <c r="AI32" s="133">
        <f t="shared" si="33"/>
        <v>6</v>
      </c>
      <c r="AJ32" s="53"/>
      <c r="AM32" s="71">
        <f>WORKDAY(AM31,6)</f>
        <v>45518</v>
      </c>
    </row>
    <row r="33" spans="2:39" ht="16.5" x14ac:dyDescent="0.3">
      <c r="B33" s="19" t="s">
        <v>66</v>
      </c>
      <c r="C33" s="20" t="s">
        <v>42</v>
      </c>
      <c r="D33" s="19" t="s">
        <v>43</v>
      </c>
      <c r="E33" s="19" t="s">
        <v>27</v>
      </c>
      <c r="F33" s="85" t="s">
        <v>31</v>
      </c>
      <c r="G33" s="19" t="s">
        <v>46</v>
      </c>
      <c r="H33" s="21">
        <v>94.13</v>
      </c>
      <c r="I33" s="22">
        <v>5</v>
      </c>
      <c r="J33" s="23">
        <v>23.532499999999999</v>
      </c>
      <c r="K33" s="23">
        <v>494.1825</v>
      </c>
      <c r="L33" s="24">
        <v>43521</v>
      </c>
      <c r="M33" s="25">
        <v>0.81874999999999998</v>
      </c>
      <c r="N33" s="20" t="s">
        <v>33</v>
      </c>
      <c r="O33" s="23">
        <v>470.65</v>
      </c>
      <c r="P33" s="26">
        <v>4.7619047620000003</v>
      </c>
      <c r="Q33" s="23">
        <v>23.532499999999999</v>
      </c>
      <c r="R33" s="27">
        <v>4.8</v>
      </c>
      <c r="S33" s="28">
        <f t="shared" si="0"/>
        <v>23.532500000000027</v>
      </c>
      <c r="T33" s="29">
        <f t="shared" si="1"/>
        <v>1764.937500000002</v>
      </c>
      <c r="U33" s="29" t="b">
        <f t="shared" si="3"/>
        <v>1</v>
      </c>
      <c r="V33" s="29" t="b">
        <f t="shared" si="4"/>
        <v>1</v>
      </c>
      <c r="W33" s="29" t="str">
        <f t="shared" si="5"/>
        <v>Low Value</v>
      </c>
      <c r="X33" s="129" t="str">
        <f t="shared" si="11"/>
        <v>Criteria Not matched</v>
      </c>
      <c r="Y33" s="130">
        <f t="shared" si="25"/>
        <v>25</v>
      </c>
      <c r="Z33" s="130">
        <f t="shared" si="26"/>
        <v>2</v>
      </c>
      <c r="AA33" s="131">
        <f t="shared" si="30"/>
        <v>2019</v>
      </c>
      <c r="AB33" s="132" t="str">
        <f t="shared" si="31"/>
        <v>2-2019</v>
      </c>
      <c r="AC33" s="132" t="str">
        <f t="shared" si="32"/>
        <v>25-2-2019</v>
      </c>
      <c r="AD33" s="132">
        <f t="shared" si="27"/>
        <v>1</v>
      </c>
      <c r="AE33" s="132">
        <f t="shared" si="28"/>
        <v>9</v>
      </c>
      <c r="AF33" s="132" t="str">
        <f t="shared" si="34"/>
        <v>2019-9</v>
      </c>
      <c r="AG33" s="130">
        <f t="shared" si="13"/>
        <v>1</v>
      </c>
      <c r="AH33" s="130" t="str">
        <f>IF(AG33&gt;=6,"Weekends","Weekdays")</f>
        <v>Weekdays</v>
      </c>
      <c r="AI33" s="133">
        <f t="shared" si="33"/>
        <v>2</v>
      </c>
      <c r="AJ33" s="53"/>
      <c r="AM33" s="70">
        <f>WORKDAY(AM31,4)</f>
        <v>45516</v>
      </c>
    </row>
    <row r="34" spans="2:39" ht="16.5" x14ac:dyDescent="0.3">
      <c r="B34" s="19" t="s">
        <v>67</v>
      </c>
      <c r="C34" s="20" t="s">
        <v>42</v>
      </c>
      <c r="D34" s="19" t="s">
        <v>43</v>
      </c>
      <c r="E34" s="19" t="s">
        <v>20</v>
      </c>
      <c r="F34" s="85" t="s">
        <v>31</v>
      </c>
      <c r="G34" s="19" t="s">
        <v>36</v>
      </c>
      <c r="H34" s="21">
        <v>78.069999999999993</v>
      </c>
      <c r="I34" s="22">
        <v>9</v>
      </c>
      <c r="J34" s="23">
        <v>35.131500000000003</v>
      </c>
      <c r="K34" s="23">
        <v>737.76149999999996</v>
      </c>
      <c r="L34" s="24">
        <v>43493</v>
      </c>
      <c r="M34" s="25">
        <v>0.52986111111111112</v>
      </c>
      <c r="N34" s="20" t="s">
        <v>29</v>
      </c>
      <c r="O34" s="23">
        <v>702.63</v>
      </c>
      <c r="P34" s="26">
        <v>4.7619047620000003</v>
      </c>
      <c r="Q34" s="23">
        <v>35.131500000000003</v>
      </c>
      <c r="R34" s="27">
        <v>4.5</v>
      </c>
      <c r="S34" s="28">
        <f t="shared" si="0"/>
        <v>35.13149999999996</v>
      </c>
      <c r="T34" s="29">
        <f t="shared" si="1"/>
        <v>2634.862499999997</v>
      </c>
      <c r="U34" s="29" t="b">
        <f t="shared" si="3"/>
        <v>1</v>
      </c>
      <c r="V34" s="29" t="b">
        <f t="shared" si="4"/>
        <v>1</v>
      </c>
      <c r="W34" s="29" t="str">
        <f t="shared" si="5"/>
        <v>Low Value</v>
      </c>
      <c r="X34" s="129" t="str">
        <f t="shared" si="11"/>
        <v>Criteria Not matched</v>
      </c>
      <c r="Y34" s="130">
        <f t="shared" si="25"/>
        <v>28</v>
      </c>
      <c r="Z34" s="130">
        <f t="shared" si="26"/>
        <v>1</v>
      </c>
      <c r="AA34" s="131">
        <f t="shared" si="30"/>
        <v>2019</v>
      </c>
      <c r="AB34" s="132" t="str">
        <f t="shared" si="31"/>
        <v>1-2019</v>
      </c>
      <c r="AC34" s="132" t="str">
        <f t="shared" si="32"/>
        <v>28-1-2019</v>
      </c>
      <c r="AD34" s="132">
        <f t="shared" si="27"/>
        <v>1</v>
      </c>
      <c r="AE34" s="132">
        <f t="shared" si="28"/>
        <v>5</v>
      </c>
      <c r="AF34" s="132" t="str">
        <f t="shared" si="34"/>
        <v>2019-5</v>
      </c>
      <c r="AG34" s="130">
        <f t="shared" si="13"/>
        <v>1</v>
      </c>
      <c r="AH34" s="130" t="str">
        <f>IF(AG34&gt;=6,"Weekends","Weekdays")</f>
        <v>Weekdays</v>
      </c>
      <c r="AI34" s="133">
        <f t="shared" si="33"/>
        <v>2</v>
      </c>
      <c r="AJ34" s="53"/>
    </row>
    <row r="35" spans="2:39" ht="16.5" x14ac:dyDescent="0.3">
      <c r="B35" s="19" t="s">
        <v>68</v>
      </c>
      <c r="C35" s="20" t="s">
        <v>42</v>
      </c>
      <c r="D35" s="19" t="s">
        <v>43</v>
      </c>
      <c r="E35" s="19" t="s">
        <v>27</v>
      </c>
      <c r="F35" s="85" t="s">
        <v>31</v>
      </c>
      <c r="G35" s="19" t="s">
        <v>36</v>
      </c>
      <c r="H35" s="21">
        <v>83.78</v>
      </c>
      <c r="I35" s="22">
        <v>8</v>
      </c>
      <c r="J35" s="23">
        <v>33.512</v>
      </c>
      <c r="K35" s="23">
        <v>703.75199999999995</v>
      </c>
      <c r="L35" s="24">
        <v>43475</v>
      </c>
      <c r="M35" s="25">
        <v>0.61736111111111114</v>
      </c>
      <c r="N35" s="20" t="s">
        <v>29</v>
      </c>
      <c r="O35" s="23">
        <v>670.24</v>
      </c>
      <c r="P35" s="26">
        <v>4.7619047620000003</v>
      </c>
      <c r="Q35" s="23">
        <v>33.512</v>
      </c>
      <c r="R35" s="27">
        <v>5.0999999999999996</v>
      </c>
      <c r="S35" s="28">
        <f t="shared" si="0"/>
        <v>33.511999999999944</v>
      </c>
      <c r="T35" s="29">
        <f t="shared" si="1"/>
        <v>2513.399999999996</v>
      </c>
      <c r="U35" s="29" t="b">
        <f t="shared" si="3"/>
        <v>1</v>
      </c>
      <c r="V35" s="29" t="b">
        <f t="shared" si="4"/>
        <v>1</v>
      </c>
      <c r="W35" s="29" t="str">
        <f t="shared" si="5"/>
        <v>Low Value</v>
      </c>
      <c r="X35" s="129" t="str">
        <f t="shared" si="11"/>
        <v>Criteria Not matched</v>
      </c>
      <c r="Y35" s="130">
        <f t="shared" si="25"/>
        <v>10</v>
      </c>
      <c r="Z35" s="130">
        <f t="shared" si="26"/>
        <v>1</v>
      </c>
      <c r="AA35" s="131">
        <f t="shared" si="30"/>
        <v>2019</v>
      </c>
      <c r="AB35" s="132" t="str">
        <f t="shared" si="31"/>
        <v>1-2019</v>
      </c>
      <c r="AC35" s="132" t="str">
        <f t="shared" si="32"/>
        <v>10-1-2019</v>
      </c>
      <c r="AD35" s="132">
        <f t="shared" si="27"/>
        <v>1</v>
      </c>
      <c r="AE35" s="132">
        <f t="shared" si="28"/>
        <v>2</v>
      </c>
      <c r="AF35" s="132" t="str">
        <f t="shared" si="34"/>
        <v>2019-2</v>
      </c>
      <c r="AG35" s="130">
        <f t="shared" si="13"/>
        <v>4</v>
      </c>
      <c r="AH35" s="130" t="str">
        <f t="shared" ref="AH35:AH98" si="36">IF(AG35&gt;=6,"Weekends","Weekdays")</f>
        <v>Weekdays</v>
      </c>
      <c r="AI35" s="133">
        <f t="shared" si="33"/>
        <v>5</v>
      </c>
      <c r="AJ35" s="53"/>
    </row>
    <row r="36" spans="2:39" ht="16.5" x14ac:dyDescent="0.3">
      <c r="B36" s="19" t="s">
        <v>69</v>
      </c>
      <c r="C36" s="20" t="s">
        <v>18</v>
      </c>
      <c r="D36" s="19" t="s">
        <v>19</v>
      </c>
      <c r="E36" s="19" t="s">
        <v>27</v>
      </c>
      <c r="F36" s="85" t="s">
        <v>31</v>
      </c>
      <c r="G36" s="19" t="s">
        <v>22</v>
      </c>
      <c r="H36" s="21">
        <v>96.58</v>
      </c>
      <c r="I36" s="22">
        <v>2</v>
      </c>
      <c r="J36" s="23">
        <v>9.6579999999999995</v>
      </c>
      <c r="K36" s="23">
        <v>202.81800000000001</v>
      </c>
      <c r="L36" s="24">
        <v>43539</v>
      </c>
      <c r="M36" s="25">
        <v>0.42499999999999999</v>
      </c>
      <c r="N36" s="20" t="s">
        <v>33</v>
      </c>
      <c r="O36" s="23">
        <v>193.16</v>
      </c>
      <c r="P36" s="26">
        <v>4.7619047620000003</v>
      </c>
      <c r="Q36" s="23">
        <v>9.6579999999999995</v>
      </c>
      <c r="R36" s="30">
        <v>5.0999999999999996</v>
      </c>
      <c r="S36" s="28">
        <f t="shared" si="0"/>
        <v>9.6580000000000155</v>
      </c>
      <c r="T36" s="29">
        <f t="shared" si="1"/>
        <v>724.35000000000116</v>
      </c>
      <c r="U36" s="29" t="b">
        <f t="shared" si="3"/>
        <v>1</v>
      </c>
      <c r="V36" s="29" t="b">
        <f t="shared" si="4"/>
        <v>1</v>
      </c>
      <c r="W36" s="29" t="str">
        <f t="shared" si="5"/>
        <v>Low Value</v>
      </c>
      <c r="X36" s="129" t="str">
        <f t="shared" si="11"/>
        <v>Criteria Not matched</v>
      </c>
      <c r="Y36" s="130">
        <f t="shared" si="25"/>
        <v>15</v>
      </c>
      <c r="Z36" s="130">
        <f t="shared" si="26"/>
        <v>3</v>
      </c>
      <c r="AA36" s="131">
        <f t="shared" si="30"/>
        <v>2019</v>
      </c>
      <c r="AB36" s="132" t="str">
        <f t="shared" si="31"/>
        <v>3-2019</v>
      </c>
      <c r="AC36" s="132" t="str">
        <f t="shared" si="32"/>
        <v>15-3-2019</v>
      </c>
      <c r="AD36" s="132">
        <f t="shared" ref="AD36:AD99" si="37">ROUNDUP(Z36/3,0)</f>
        <v>1</v>
      </c>
      <c r="AE36" s="132">
        <f t="shared" si="28"/>
        <v>11</v>
      </c>
      <c r="AF36" s="132" t="str">
        <f t="shared" si="34"/>
        <v>2019-11</v>
      </c>
      <c r="AG36" s="130">
        <f t="shared" si="13"/>
        <v>5</v>
      </c>
      <c r="AH36" s="130" t="str">
        <f t="shared" si="36"/>
        <v>Weekdays</v>
      </c>
      <c r="AI36" s="133">
        <f t="shared" si="33"/>
        <v>6</v>
      </c>
      <c r="AJ36" s="53"/>
    </row>
    <row r="37" spans="2:39" ht="16.5" x14ac:dyDescent="0.3">
      <c r="B37" s="19" t="s">
        <v>70</v>
      </c>
      <c r="C37" s="20" t="s">
        <v>25</v>
      </c>
      <c r="D37" s="19" t="s">
        <v>26</v>
      </c>
      <c r="E37" s="19" t="s">
        <v>20</v>
      </c>
      <c r="F37" s="85" t="s">
        <v>21</v>
      </c>
      <c r="G37" s="19" t="s">
        <v>44</v>
      </c>
      <c r="H37" s="21">
        <v>99.42</v>
      </c>
      <c r="I37" s="22">
        <v>4</v>
      </c>
      <c r="J37" s="23">
        <v>19.884</v>
      </c>
      <c r="K37" s="23">
        <v>417.56400000000002</v>
      </c>
      <c r="L37" s="24">
        <v>43502</v>
      </c>
      <c r="M37" s="25">
        <v>0.44583333333333336</v>
      </c>
      <c r="N37" s="20" t="s">
        <v>23</v>
      </c>
      <c r="O37" s="23">
        <v>397.68</v>
      </c>
      <c r="P37" s="26">
        <v>4.7619047620000003</v>
      </c>
      <c r="Q37" s="23">
        <v>19.884</v>
      </c>
      <c r="R37" s="27">
        <v>7.5</v>
      </c>
      <c r="S37" s="28">
        <f t="shared" si="0"/>
        <v>19.884000000000015</v>
      </c>
      <c r="T37" s="29">
        <f t="shared" si="1"/>
        <v>1491.3000000000011</v>
      </c>
      <c r="U37" s="29" t="b">
        <f t="shared" si="3"/>
        <v>1</v>
      </c>
      <c r="V37" s="29" t="b">
        <f t="shared" si="4"/>
        <v>1</v>
      </c>
      <c r="W37" s="29" t="str">
        <f t="shared" si="5"/>
        <v>High Value</v>
      </c>
      <c r="X37" s="129">
        <f t="shared" si="11"/>
        <v>9.9420000000000002</v>
      </c>
      <c r="Y37" s="130">
        <f t="shared" si="25"/>
        <v>6</v>
      </c>
      <c r="Z37" s="130">
        <f t="shared" si="26"/>
        <v>2</v>
      </c>
      <c r="AA37" s="131">
        <f t="shared" si="30"/>
        <v>2019</v>
      </c>
      <c r="AB37" s="132" t="str">
        <f t="shared" si="31"/>
        <v>2-2019</v>
      </c>
      <c r="AC37" s="132" t="str">
        <f t="shared" si="32"/>
        <v>6-2-2019</v>
      </c>
      <c r="AD37" s="132">
        <f t="shared" si="37"/>
        <v>1</v>
      </c>
      <c r="AE37" s="132">
        <f t="shared" si="28"/>
        <v>6</v>
      </c>
      <c r="AF37" s="132" t="str">
        <f t="shared" si="34"/>
        <v>2019-6</v>
      </c>
      <c r="AG37" s="130">
        <f t="shared" si="13"/>
        <v>3</v>
      </c>
      <c r="AH37" s="130" t="str">
        <f t="shared" si="36"/>
        <v>Weekdays</v>
      </c>
      <c r="AI37" s="133">
        <f t="shared" si="33"/>
        <v>4</v>
      </c>
      <c r="AJ37" s="53"/>
    </row>
    <row r="38" spans="2:39" ht="16.5" x14ac:dyDescent="0.3">
      <c r="B38" s="19" t="s">
        <v>71</v>
      </c>
      <c r="C38" s="20" t="s">
        <v>25</v>
      </c>
      <c r="D38" s="19" t="s">
        <v>26</v>
      </c>
      <c r="E38" s="19" t="s">
        <v>20</v>
      </c>
      <c r="F38" s="85" t="s">
        <v>21</v>
      </c>
      <c r="G38" s="19" t="s">
        <v>36</v>
      </c>
      <c r="H38" s="21">
        <v>68.12</v>
      </c>
      <c r="I38" s="22">
        <v>1</v>
      </c>
      <c r="J38" s="23">
        <v>3.4060000000000001</v>
      </c>
      <c r="K38" s="23">
        <v>71.525999999999996</v>
      </c>
      <c r="L38" s="24">
        <v>43472</v>
      </c>
      <c r="M38" s="25">
        <v>0.51944444444444449</v>
      </c>
      <c r="N38" s="20" t="s">
        <v>23</v>
      </c>
      <c r="O38" s="23">
        <v>68.12</v>
      </c>
      <c r="P38" s="26">
        <v>4.7619047620000003</v>
      </c>
      <c r="Q38" s="23">
        <v>3.4060000000000001</v>
      </c>
      <c r="R38" s="30">
        <v>6.8</v>
      </c>
      <c r="S38" s="28">
        <f t="shared" si="0"/>
        <v>3.4059999999999917</v>
      </c>
      <c r="T38" s="29">
        <f t="shared" si="1"/>
        <v>255.44999999999936</v>
      </c>
      <c r="U38" s="29" t="b">
        <f t="shared" si="3"/>
        <v>0</v>
      </c>
      <c r="V38" s="29" t="b">
        <f t="shared" si="4"/>
        <v>0</v>
      </c>
      <c r="W38" s="29" t="str">
        <f t="shared" si="5"/>
        <v>Low Value</v>
      </c>
      <c r="X38" s="129" t="str">
        <f t="shared" si="11"/>
        <v>Criteria Not matched</v>
      </c>
      <c r="Y38" s="130">
        <f t="shared" si="25"/>
        <v>7</v>
      </c>
      <c r="Z38" s="130">
        <f t="shared" si="26"/>
        <v>1</v>
      </c>
      <c r="AA38" s="131">
        <f t="shared" si="30"/>
        <v>2019</v>
      </c>
      <c r="AB38" s="132" t="str">
        <f t="shared" si="31"/>
        <v>1-2019</v>
      </c>
      <c r="AC38" s="132" t="str">
        <f t="shared" si="32"/>
        <v>7-1-2019</v>
      </c>
      <c r="AD38" s="132">
        <f t="shared" si="37"/>
        <v>1</v>
      </c>
      <c r="AE38" s="132">
        <f t="shared" si="28"/>
        <v>2</v>
      </c>
      <c r="AF38" s="132" t="str">
        <f t="shared" si="34"/>
        <v>2019-2</v>
      </c>
      <c r="AG38" s="130">
        <f t="shared" si="13"/>
        <v>1</v>
      </c>
      <c r="AH38" s="130" t="str">
        <f t="shared" si="36"/>
        <v>Weekdays</v>
      </c>
      <c r="AI38" s="133">
        <f t="shared" si="33"/>
        <v>2</v>
      </c>
      <c r="AJ38" s="53"/>
    </row>
    <row r="39" spans="2:39" ht="16.5" x14ac:dyDescent="0.3">
      <c r="B39" s="19" t="s">
        <v>72</v>
      </c>
      <c r="C39" s="20" t="s">
        <v>18</v>
      </c>
      <c r="D39" s="19" t="s">
        <v>19</v>
      </c>
      <c r="E39" s="19" t="s">
        <v>20</v>
      </c>
      <c r="F39" s="85" t="s">
        <v>31</v>
      </c>
      <c r="G39" s="19" t="s">
        <v>36</v>
      </c>
      <c r="H39" s="21">
        <v>62.62</v>
      </c>
      <c r="I39" s="22">
        <v>5</v>
      </c>
      <c r="J39" s="23">
        <v>15.654999999999999</v>
      </c>
      <c r="K39" s="23">
        <v>328.755</v>
      </c>
      <c r="L39" s="24">
        <v>43534</v>
      </c>
      <c r="M39" s="25">
        <v>0.80208333333333337</v>
      </c>
      <c r="N39" s="20" t="s">
        <v>23</v>
      </c>
      <c r="O39" s="23">
        <v>313.10000000000002</v>
      </c>
      <c r="P39" s="26">
        <v>4.7619047620000003</v>
      </c>
      <c r="Q39" s="23">
        <v>15.654999999999999</v>
      </c>
      <c r="R39" s="27">
        <v>7</v>
      </c>
      <c r="S39" s="28">
        <f t="shared" si="0"/>
        <v>15.654999999999973</v>
      </c>
      <c r="T39" s="29">
        <f t="shared" si="1"/>
        <v>1174.124999999998</v>
      </c>
      <c r="U39" s="29" t="b">
        <f t="shared" si="3"/>
        <v>1</v>
      </c>
      <c r="V39" s="29" t="b">
        <f t="shared" si="4"/>
        <v>1</v>
      </c>
      <c r="W39" s="29" t="str">
        <f t="shared" si="5"/>
        <v>Low Value</v>
      </c>
      <c r="X39" s="129">
        <f t="shared" si="11"/>
        <v>6.2620000000000005</v>
      </c>
      <c r="Y39" s="130">
        <f t="shared" si="25"/>
        <v>10</v>
      </c>
      <c r="Z39" s="130">
        <f t="shared" si="26"/>
        <v>3</v>
      </c>
      <c r="AA39" s="131">
        <f t="shared" si="30"/>
        <v>2019</v>
      </c>
      <c r="AB39" s="132" t="str">
        <f t="shared" si="31"/>
        <v>3-2019</v>
      </c>
      <c r="AC39" s="132" t="str">
        <f t="shared" si="32"/>
        <v>10-3-2019</v>
      </c>
      <c r="AD39" s="132">
        <f t="shared" si="37"/>
        <v>1</v>
      </c>
      <c r="AE39" s="132">
        <f t="shared" si="28"/>
        <v>10</v>
      </c>
      <c r="AF39" s="132" t="str">
        <f t="shared" si="34"/>
        <v>2019-10</v>
      </c>
      <c r="AG39" s="130">
        <f t="shared" si="13"/>
        <v>7</v>
      </c>
      <c r="AH39" s="130" t="str">
        <f t="shared" si="36"/>
        <v>Weekends</v>
      </c>
      <c r="AI39" s="133">
        <f t="shared" si="33"/>
        <v>1</v>
      </c>
      <c r="AJ39" s="53"/>
    </row>
    <row r="40" spans="2:39" ht="16.5" x14ac:dyDescent="0.3">
      <c r="B40" s="19" t="s">
        <v>73</v>
      </c>
      <c r="C40" s="20" t="s">
        <v>18</v>
      </c>
      <c r="D40" s="19" t="s">
        <v>19</v>
      </c>
      <c r="E40" s="19" t="s">
        <v>27</v>
      </c>
      <c r="F40" s="85" t="s">
        <v>21</v>
      </c>
      <c r="G40" s="19" t="s">
        <v>28</v>
      </c>
      <c r="H40" s="21">
        <v>60.88</v>
      </c>
      <c r="I40" s="22">
        <v>9</v>
      </c>
      <c r="J40" s="23">
        <v>27.396000000000001</v>
      </c>
      <c r="K40" s="23">
        <v>575.31600000000003</v>
      </c>
      <c r="L40" s="24">
        <v>43480</v>
      </c>
      <c r="M40" s="25">
        <v>0.72013888888888888</v>
      </c>
      <c r="N40" s="20" t="s">
        <v>23</v>
      </c>
      <c r="O40" s="23">
        <v>547.91999999999996</v>
      </c>
      <c r="P40" s="26">
        <v>4.7619047620000003</v>
      </c>
      <c r="Q40" s="23">
        <v>27.396000000000001</v>
      </c>
      <c r="R40" s="27">
        <v>4.7</v>
      </c>
      <c r="S40" s="28">
        <f t="shared" si="0"/>
        <v>27.396000000000072</v>
      </c>
      <c r="T40" s="29">
        <f t="shared" si="1"/>
        <v>2054.7000000000053</v>
      </c>
      <c r="U40" s="29" t="b">
        <f t="shared" si="3"/>
        <v>1</v>
      </c>
      <c r="V40" s="29" t="b">
        <f t="shared" si="4"/>
        <v>1</v>
      </c>
      <c r="W40" s="29" t="str">
        <f t="shared" si="5"/>
        <v>Low Value</v>
      </c>
      <c r="X40" s="129" t="str">
        <f t="shared" si="11"/>
        <v>Criteria Not matched</v>
      </c>
      <c r="Y40" s="130">
        <f t="shared" si="25"/>
        <v>15</v>
      </c>
      <c r="Z40" s="130">
        <f t="shared" si="26"/>
        <v>1</v>
      </c>
      <c r="AA40" s="131">
        <f t="shared" si="30"/>
        <v>2019</v>
      </c>
      <c r="AB40" s="132" t="str">
        <f t="shared" si="31"/>
        <v>1-2019</v>
      </c>
      <c r="AC40" s="132" t="str">
        <f t="shared" si="32"/>
        <v>15-1-2019</v>
      </c>
      <c r="AD40" s="132">
        <f t="shared" si="37"/>
        <v>1</v>
      </c>
      <c r="AE40" s="132">
        <f t="shared" si="28"/>
        <v>3</v>
      </c>
      <c r="AF40" s="132" t="str">
        <f t="shared" si="34"/>
        <v>2019-3</v>
      </c>
      <c r="AG40" s="130">
        <f t="shared" si="13"/>
        <v>2</v>
      </c>
      <c r="AH40" s="130" t="str">
        <f t="shared" si="36"/>
        <v>Weekdays</v>
      </c>
      <c r="AI40" s="133">
        <f t="shared" si="33"/>
        <v>3</v>
      </c>
      <c r="AJ40" s="53"/>
    </row>
    <row r="41" spans="2:39" ht="16.5" x14ac:dyDescent="0.3">
      <c r="B41" s="19" t="s">
        <v>74</v>
      </c>
      <c r="C41" s="20" t="s">
        <v>25</v>
      </c>
      <c r="D41" s="19" t="s">
        <v>26</v>
      </c>
      <c r="E41" s="19" t="s">
        <v>27</v>
      </c>
      <c r="F41" s="85" t="s">
        <v>21</v>
      </c>
      <c r="G41" s="19" t="s">
        <v>22</v>
      </c>
      <c r="H41" s="21">
        <v>54.92</v>
      </c>
      <c r="I41" s="22">
        <v>8</v>
      </c>
      <c r="J41" s="23">
        <v>21.968</v>
      </c>
      <c r="K41" s="23">
        <v>461.32799999999997</v>
      </c>
      <c r="L41" s="24">
        <v>43547</v>
      </c>
      <c r="M41" s="25">
        <v>0.55833333333333335</v>
      </c>
      <c r="N41" s="20" t="s">
        <v>23</v>
      </c>
      <c r="O41" s="23">
        <v>439.36</v>
      </c>
      <c r="P41" s="26">
        <v>4.7619047620000003</v>
      </c>
      <c r="Q41" s="23">
        <v>21.968</v>
      </c>
      <c r="R41" s="27">
        <v>7.6</v>
      </c>
      <c r="S41" s="28">
        <f t="shared" si="0"/>
        <v>21.967999999999961</v>
      </c>
      <c r="T41" s="29">
        <f t="shared" si="1"/>
        <v>1647.5999999999972</v>
      </c>
      <c r="U41" s="29" t="b">
        <f t="shared" si="3"/>
        <v>1</v>
      </c>
      <c r="V41" s="29" t="b">
        <f t="shared" si="4"/>
        <v>1</v>
      </c>
      <c r="W41" s="29" t="str">
        <f t="shared" si="5"/>
        <v>High Value</v>
      </c>
      <c r="X41" s="129">
        <f t="shared" si="11"/>
        <v>5.4920000000000009</v>
      </c>
      <c r="Y41" s="130">
        <f t="shared" si="25"/>
        <v>23</v>
      </c>
      <c r="Z41" s="130">
        <f t="shared" si="26"/>
        <v>3</v>
      </c>
      <c r="AA41" s="131">
        <f t="shared" si="30"/>
        <v>2019</v>
      </c>
      <c r="AB41" s="132" t="str">
        <f t="shared" si="31"/>
        <v>3-2019</v>
      </c>
      <c r="AC41" s="132" t="str">
        <f t="shared" si="32"/>
        <v>23-3-2019</v>
      </c>
      <c r="AD41" s="132">
        <f t="shared" si="37"/>
        <v>1</v>
      </c>
      <c r="AE41" s="132">
        <f t="shared" si="28"/>
        <v>12</v>
      </c>
      <c r="AF41" s="132" t="str">
        <f t="shared" si="34"/>
        <v>2019-12</v>
      </c>
      <c r="AG41" s="130">
        <f t="shared" si="13"/>
        <v>6</v>
      </c>
      <c r="AH41" s="130" t="str">
        <f t="shared" si="36"/>
        <v>Weekends</v>
      </c>
      <c r="AI41" s="133">
        <f t="shared" si="33"/>
        <v>7</v>
      </c>
      <c r="AJ41" s="53"/>
    </row>
    <row r="42" spans="2:39" ht="16.5" x14ac:dyDescent="0.3">
      <c r="B42" s="19" t="s">
        <v>75</v>
      </c>
      <c r="C42" s="20" t="s">
        <v>42</v>
      </c>
      <c r="D42" s="19" t="s">
        <v>43</v>
      </c>
      <c r="E42" s="19" t="s">
        <v>20</v>
      </c>
      <c r="F42" s="85" t="s">
        <v>31</v>
      </c>
      <c r="G42" s="19" t="s">
        <v>32</v>
      </c>
      <c r="H42" s="21">
        <v>30.12</v>
      </c>
      <c r="I42" s="22">
        <v>8</v>
      </c>
      <c r="J42" s="23">
        <v>12.048</v>
      </c>
      <c r="K42" s="23">
        <v>253.00800000000001</v>
      </c>
      <c r="L42" s="24">
        <v>43527</v>
      </c>
      <c r="M42" s="25">
        <v>0.54236111111111107</v>
      </c>
      <c r="N42" s="20" t="s">
        <v>29</v>
      </c>
      <c r="O42" s="23">
        <v>240.96</v>
      </c>
      <c r="P42" s="26">
        <v>4.7619047620000003</v>
      </c>
      <c r="Q42" s="23">
        <v>12.048</v>
      </c>
      <c r="R42" s="30">
        <v>7.7</v>
      </c>
      <c r="S42" s="28">
        <f t="shared" si="0"/>
        <v>12.048000000000002</v>
      </c>
      <c r="T42" s="29">
        <f t="shared" si="1"/>
        <v>903.60000000000014</v>
      </c>
      <c r="U42" s="29" t="b">
        <f t="shared" si="3"/>
        <v>1</v>
      </c>
      <c r="V42" s="29" t="b">
        <f t="shared" si="4"/>
        <v>1</v>
      </c>
      <c r="W42" s="29" t="str">
        <f t="shared" si="5"/>
        <v>High Value</v>
      </c>
      <c r="X42" s="129">
        <f t="shared" si="11"/>
        <v>3.0120000000000005</v>
      </c>
      <c r="Y42" s="130">
        <f t="shared" si="25"/>
        <v>3</v>
      </c>
      <c r="Z42" s="130">
        <f t="shared" si="26"/>
        <v>3</v>
      </c>
      <c r="AA42" s="131">
        <f t="shared" si="30"/>
        <v>2019</v>
      </c>
      <c r="AB42" s="132" t="str">
        <f t="shared" si="31"/>
        <v>3-2019</v>
      </c>
      <c r="AC42" s="132" t="str">
        <f t="shared" si="32"/>
        <v>3-3-2019</v>
      </c>
      <c r="AD42" s="132">
        <f t="shared" si="37"/>
        <v>1</v>
      </c>
      <c r="AE42" s="132">
        <f t="shared" si="28"/>
        <v>9</v>
      </c>
      <c r="AF42" s="132" t="str">
        <f t="shared" si="34"/>
        <v>2019-9</v>
      </c>
      <c r="AG42" s="130">
        <f t="shared" si="13"/>
        <v>7</v>
      </c>
      <c r="AH42" s="130" t="str">
        <f t="shared" si="36"/>
        <v>Weekends</v>
      </c>
      <c r="AI42" s="133">
        <f t="shared" si="33"/>
        <v>1</v>
      </c>
      <c r="AJ42" s="53"/>
    </row>
    <row r="43" spans="2:39" ht="16.5" x14ac:dyDescent="0.3">
      <c r="B43" s="19" t="s">
        <v>76</v>
      </c>
      <c r="C43" s="20" t="s">
        <v>42</v>
      </c>
      <c r="D43" s="19" t="s">
        <v>43</v>
      </c>
      <c r="E43" s="19" t="s">
        <v>20</v>
      </c>
      <c r="F43" s="85" t="s">
        <v>21</v>
      </c>
      <c r="G43" s="19" t="s">
        <v>32</v>
      </c>
      <c r="H43" s="21">
        <v>86.72</v>
      </c>
      <c r="I43" s="22">
        <v>1</v>
      </c>
      <c r="J43" s="23">
        <v>4.3360000000000003</v>
      </c>
      <c r="K43" s="23">
        <v>91.055999999999997</v>
      </c>
      <c r="L43" s="24">
        <v>43482</v>
      </c>
      <c r="M43" s="25">
        <v>0.78125</v>
      </c>
      <c r="N43" s="20" t="s">
        <v>23</v>
      </c>
      <c r="O43" s="23">
        <v>86.72</v>
      </c>
      <c r="P43" s="26">
        <v>4.7619047620000003</v>
      </c>
      <c r="Q43" s="23">
        <v>4.3360000000000003</v>
      </c>
      <c r="R43" s="30">
        <v>7.9</v>
      </c>
      <c r="S43" s="28">
        <f t="shared" si="0"/>
        <v>4.3359999999999985</v>
      </c>
      <c r="T43" s="29">
        <f t="shared" si="1"/>
        <v>325.19999999999987</v>
      </c>
      <c r="U43" s="29" t="b">
        <f t="shared" si="3"/>
        <v>0</v>
      </c>
      <c r="V43" s="29" t="b">
        <f t="shared" si="4"/>
        <v>1</v>
      </c>
      <c r="W43" s="29" t="str">
        <f t="shared" si="5"/>
        <v>High Value</v>
      </c>
      <c r="X43" s="129">
        <f t="shared" si="11"/>
        <v>8.6720000000000006</v>
      </c>
      <c r="Y43" s="130">
        <f t="shared" si="25"/>
        <v>17</v>
      </c>
      <c r="Z43" s="130">
        <f t="shared" si="26"/>
        <v>1</v>
      </c>
      <c r="AA43" s="131">
        <f t="shared" si="30"/>
        <v>2019</v>
      </c>
      <c r="AB43" s="132" t="str">
        <f t="shared" si="31"/>
        <v>1-2019</v>
      </c>
      <c r="AC43" s="132" t="str">
        <f t="shared" si="32"/>
        <v>17-1-2019</v>
      </c>
      <c r="AD43" s="132">
        <f t="shared" si="37"/>
        <v>1</v>
      </c>
      <c r="AE43" s="132">
        <f t="shared" si="28"/>
        <v>3</v>
      </c>
      <c r="AF43" s="132" t="str">
        <f t="shared" si="34"/>
        <v>2019-3</v>
      </c>
      <c r="AG43" s="130">
        <f t="shared" si="13"/>
        <v>4</v>
      </c>
      <c r="AH43" s="130" t="str">
        <f t="shared" si="36"/>
        <v>Weekdays</v>
      </c>
      <c r="AI43" s="133">
        <f t="shared" si="33"/>
        <v>5</v>
      </c>
      <c r="AJ43" s="53"/>
    </row>
    <row r="44" spans="2:39" ht="16.5" x14ac:dyDescent="0.3">
      <c r="B44" s="19" t="s">
        <v>77</v>
      </c>
      <c r="C44" s="20" t="s">
        <v>25</v>
      </c>
      <c r="D44" s="19" t="s">
        <v>26</v>
      </c>
      <c r="E44" s="19" t="s">
        <v>20</v>
      </c>
      <c r="F44" s="85" t="s">
        <v>31</v>
      </c>
      <c r="G44" s="19" t="s">
        <v>32</v>
      </c>
      <c r="H44" s="21">
        <v>56.11</v>
      </c>
      <c r="I44" s="22">
        <v>2</v>
      </c>
      <c r="J44" s="23">
        <v>5.6109999999999998</v>
      </c>
      <c r="K44" s="23">
        <v>117.831</v>
      </c>
      <c r="L44" s="24">
        <v>43498</v>
      </c>
      <c r="M44" s="25">
        <v>0.42430555555555555</v>
      </c>
      <c r="N44" s="20" t="s">
        <v>29</v>
      </c>
      <c r="O44" s="23">
        <v>112.22</v>
      </c>
      <c r="P44" s="26">
        <v>4.7619047620000003</v>
      </c>
      <c r="Q44" s="23">
        <v>5.6109999999999998</v>
      </c>
      <c r="R44" s="30">
        <v>6.3</v>
      </c>
      <c r="S44" s="28">
        <f t="shared" si="0"/>
        <v>5.6110000000000042</v>
      </c>
      <c r="T44" s="29">
        <f t="shared" si="1"/>
        <v>420.82500000000033</v>
      </c>
      <c r="U44" s="29" t="b">
        <f t="shared" si="3"/>
        <v>0</v>
      </c>
      <c r="V44" s="29" t="b">
        <f t="shared" si="4"/>
        <v>0</v>
      </c>
      <c r="W44" s="29" t="str">
        <f t="shared" si="5"/>
        <v>Low Value</v>
      </c>
      <c r="X44" s="129" t="str">
        <f t="shared" si="11"/>
        <v>Criteria Not matched</v>
      </c>
      <c r="Y44" s="130">
        <f t="shared" si="25"/>
        <v>2</v>
      </c>
      <c r="Z44" s="130">
        <f t="shared" si="26"/>
        <v>2</v>
      </c>
      <c r="AA44" s="131">
        <f t="shared" si="30"/>
        <v>2019</v>
      </c>
      <c r="AB44" s="132" t="str">
        <f t="shared" si="31"/>
        <v>2-2019</v>
      </c>
      <c r="AC44" s="132" t="str">
        <f t="shared" si="32"/>
        <v>2-2-2019</v>
      </c>
      <c r="AD44" s="132">
        <f t="shared" si="37"/>
        <v>1</v>
      </c>
      <c r="AE44" s="132">
        <f t="shared" si="28"/>
        <v>5</v>
      </c>
      <c r="AF44" s="132" t="str">
        <f t="shared" si="34"/>
        <v>2019-5</v>
      </c>
      <c r="AG44" s="130">
        <f t="shared" si="13"/>
        <v>6</v>
      </c>
      <c r="AH44" s="130" t="str">
        <f t="shared" si="36"/>
        <v>Weekends</v>
      </c>
      <c r="AI44" s="133">
        <f t="shared" si="33"/>
        <v>7</v>
      </c>
      <c r="AJ44" s="53"/>
    </row>
    <row r="45" spans="2:39" ht="16.5" x14ac:dyDescent="0.3">
      <c r="B45" s="19" t="s">
        <v>78</v>
      </c>
      <c r="C45" s="20" t="s">
        <v>42</v>
      </c>
      <c r="D45" s="19" t="s">
        <v>43</v>
      </c>
      <c r="E45" s="19" t="s">
        <v>20</v>
      </c>
      <c r="F45" s="85" t="s">
        <v>21</v>
      </c>
      <c r="G45" s="19" t="s">
        <v>36</v>
      </c>
      <c r="H45" s="21">
        <v>69.12</v>
      </c>
      <c r="I45" s="22">
        <v>6</v>
      </c>
      <c r="J45" s="23">
        <v>20.736000000000001</v>
      </c>
      <c r="K45" s="23">
        <v>435.45600000000002</v>
      </c>
      <c r="L45" s="24">
        <v>43504</v>
      </c>
      <c r="M45" s="25">
        <v>0.54374999999999996</v>
      </c>
      <c r="N45" s="20" t="s">
        <v>29</v>
      </c>
      <c r="O45" s="23">
        <v>414.72</v>
      </c>
      <c r="P45" s="26">
        <v>4.7619047620000003</v>
      </c>
      <c r="Q45" s="23">
        <v>20.736000000000001</v>
      </c>
      <c r="R45" s="27">
        <v>5.6</v>
      </c>
      <c r="S45" s="28">
        <f t="shared" si="0"/>
        <v>20.73599999999999</v>
      </c>
      <c r="T45" s="29">
        <f t="shared" si="1"/>
        <v>1555.1999999999994</v>
      </c>
      <c r="U45" s="29" t="b">
        <f t="shared" si="3"/>
        <v>1</v>
      </c>
      <c r="V45" s="29" t="b">
        <f t="shared" si="4"/>
        <v>1</v>
      </c>
      <c r="W45" s="29" t="str">
        <f t="shared" si="5"/>
        <v>Low Value</v>
      </c>
      <c r="X45" s="129" t="str">
        <f t="shared" si="11"/>
        <v>Criteria Not matched</v>
      </c>
      <c r="Y45" s="130">
        <f t="shared" si="25"/>
        <v>8</v>
      </c>
      <c r="Z45" s="130">
        <f t="shared" si="26"/>
        <v>2</v>
      </c>
      <c r="AA45" s="131">
        <f t="shared" si="30"/>
        <v>2019</v>
      </c>
      <c r="AB45" s="132" t="str">
        <f t="shared" si="31"/>
        <v>2-2019</v>
      </c>
      <c r="AC45" s="132" t="str">
        <f t="shared" si="32"/>
        <v>8-2-2019</v>
      </c>
      <c r="AD45" s="132">
        <f t="shared" si="37"/>
        <v>1</v>
      </c>
      <c r="AE45" s="132">
        <f t="shared" si="28"/>
        <v>6</v>
      </c>
      <c r="AF45" s="132" t="str">
        <f t="shared" si="34"/>
        <v>2019-6</v>
      </c>
      <c r="AG45" s="130">
        <f t="shared" si="13"/>
        <v>5</v>
      </c>
      <c r="AH45" s="130" t="str">
        <f t="shared" si="36"/>
        <v>Weekdays</v>
      </c>
      <c r="AI45" s="133">
        <f t="shared" si="33"/>
        <v>6</v>
      </c>
      <c r="AJ45" s="53"/>
    </row>
    <row r="46" spans="2:39" ht="16.5" x14ac:dyDescent="0.3">
      <c r="B46" s="19" t="s">
        <v>79</v>
      </c>
      <c r="C46" s="20" t="s">
        <v>25</v>
      </c>
      <c r="D46" s="19" t="s">
        <v>26</v>
      </c>
      <c r="E46" s="19" t="s">
        <v>20</v>
      </c>
      <c r="F46" s="85" t="s">
        <v>21</v>
      </c>
      <c r="G46" s="19" t="s">
        <v>44</v>
      </c>
      <c r="H46" s="21">
        <v>98.7</v>
      </c>
      <c r="I46" s="22">
        <v>8</v>
      </c>
      <c r="J46" s="23">
        <v>39.479999999999997</v>
      </c>
      <c r="K46" s="23">
        <v>829.08</v>
      </c>
      <c r="L46" s="24">
        <v>43528</v>
      </c>
      <c r="M46" s="25">
        <v>0.86041666666666672</v>
      </c>
      <c r="N46" s="20" t="s">
        <v>29</v>
      </c>
      <c r="O46" s="23">
        <v>789.6</v>
      </c>
      <c r="P46" s="26">
        <v>4.7619047620000003</v>
      </c>
      <c r="Q46" s="23">
        <v>39.479999999999997</v>
      </c>
      <c r="R46" s="27">
        <v>7.6</v>
      </c>
      <c r="S46" s="28">
        <f t="shared" si="0"/>
        <v>39.480000000000018</v>
      </c>
      <c r="T46" s="29">
        <f t="shared" si="1"/>
        <v>2961.0000000000014</v>
      </c>
      <c r="U46" s="29" t="b">
        <f t="shared" si="3"/>
        <v>1</v>
      </c>
      <c r="V46" s="29" t="b">
        <f t="shared" si="4"/>
        <v>1</v>
      </c>
      <c r="W46" s="29" t="str">
        <f t="shared" si="5"/>
        <v>High Value</v>
      </c>
      <c r="X46" s="129">
        <f t="shared" si="11"/>
        <v>9.870000000000001</v>
      </c>
      <c r="Y46" s="130">
        <f t="shared" si="25"/>
        <v>4</v>
      </c>
      <c r="Z46" s="130">
        <f t="shared" si="26"/>
        <v>3</v>
      </c>
      <c r="AA46" s="131">
        <f t="shared" si="30"/>
        <v>2019</v>
      </c>
      <c r="AB46" s="132" t="str">
        <f t="shared" si="31"/>
        <v>3-2019</v>
      </c>
      <c r="AC46" s="132" t="str">
        <f t="shared" si="32"/>
        <v>4-3-2019</v>
      </c>
      <c r="AD46" s="132">
        <f t="shared" si="37"/>
        <v>1</v>
      </c>
      <c r="AE46" s="132">
        <f t="shared" si="28"/>
        <v>10</v>
      </c>
      <c r="AF46" s="132" t="str">
        <f t="shared" si="34"/>
        <v>2019-10</v>
      </c>
      <c r="AG46" s="130">
        <f t="shared" si="13"/>
        <v>1</v>
      </c>
      <c r="AH46" s="130" t="str">
        <f t="shared" si="36"/>
        <v>Weekdays</v>
      </c>
      <c r="AI46" s="133">
        <f t="shared" si="33"/>
        <v>2</v>
      </c>
      <c r="AJ46" s="53"/>
    </row>
    <row r="47" spans="2:39" ht="16.5" x14ac:dyDescent="0.3">
      <c r="B47" s="19" t="s">
        <v>80</v>
      </c>
      <c r="C47" s="20" t="s">
        <v>25</v>
      </c>
      <c r="D47" s="19" t="s">
        <v>26</v>
      </c>
      <c r="E47" s="19" t="s">
        <v>20</v>
      </c>
      <c r="F47" s="85" t="s">
        <v>31</v>
      </c>
      <c r="G47" s="19" t="s">
        <v>22</v>
      </c>
      <c r="H47" s="21">
        <v>15.37</v>
      </c>
      <c r="I47" s="22">
        <v>2</v>
      </c>
      <c r="J47" s="23">
        <v>1.5369999999999999</v>
      </c>
      <c r="K47" s="23">
        <v>32.277000000000001</v>
      </c>
      <c r="L47" s="24">
        <v>43540</v>
      </c>
      <c r="M47" s="25">
        <v>0.82430555555555551</v>
      </c>
      <c r="N47" s="20" t="s">
        <v>29</v>
      </c>
      <c r="O47" s="23">
        <v>30.74</v>
      </c>
      <c r="P47" s="26">
        <v>4.7619047620000003</v>
      </c>
      <c r="Q47" s="23">
        <v>1.5369999999999999</v>
      </c>
      <c r="R47" s="30">
        <v>7.2</v>
      </c>
      <c r="S47" s="28">
        <f t="shared" si="0"/>
        <v>1.5370000000000026</v>
      </c>
      <c r="T47" s="29">
        <f t="shared" si="1"/>
        <v>115.27500000000019</v>
      </c>
      <c r="U47" s="29" t="b">
        <f t="shared" si="3"/>
        <v>0</v>
      </c>
      <c r="V47" s="29" t="b">
        <f t="shared" si="4"/>
        <v>1</v>
      </c>
      <c r="W47" s="29" t="str">
        <f t="shared" si="5"/>
        <v>High Value</v>
      </c>
      <c r="X47" s="129">
        <f t="shared" si="11"/>
        <v>1.5369999999999999</v>
      </c>
      <c r="Y47" s="130">
        <f t="shared" si="25"/>
        <v>16</v>
      </c>
      <c r="Z47" s="130">
        <f t="shared" si="26"/>
        <v>3</v>
      </c>
      <c r="AA47" s="131">
        <f t="shared" si="30"/>
        <v>2019</v>
      </c>
      <c r="AB47" s="132" t="str">
        <f t="shared" si="31"/>
        <v>3-2019</v>
      </c>
      <c r="AC47" s="132" t="str">
        <f t="shared" si="32"/>
        <v>16-3-2019</v>
      </c>
      <c r="AD47" s="132">
        <f t="shared" si="37"/>
        <v>1</v>
      </c>
      <c r="AE47" s="132">
        <f t="shared" si="28"/>
        <v>11</v>
      </c>
      <c r="AF47" s="132" t="str">
        <f t="shared" si="34"/>
        <v>2019-11</v>
      </c>
      <c r="AG47" s="130">
        <f t="shared" si="13"/>
        <v>6</v>
      </c>
      <c r="AH47" s="130" t="str">
        <f t="shared" si="36"/>
        <v>Weekends</v>
      </c>
      <c r="AI47" s="133">
        <f t="shared" si="33"/>
        <v>7</v>
      </c>
      <c r="AJ47" s="53"/>
    </row>
    <row r="48" spans="2:39" ht="16.5" x14ac:dyDescent="0.3">
      <c r="B48" s="19" t="s">
        <v>81</v>
      </c>
      <c r="C48" s="20" t="s">
        <v>42</v>
      </c>
      <c r="D48" s="19" t="s">
        <v>43</v>
      </c>
      <c r="E48" s="19" t="s">
        <v>20</v>
      </c>
      <c r="F48" s="85" t="s">
        <v>21</v>
      </c>
      <c r="G48" s="19" t="s">
        <v>28</v>
      </c>
      <c r="H48" s="21">
        <v>93.96</v>
      </c>
      <c r="I48" s="22">
        <v>4</v>
      </c>
      <c r="J48" s="23">
        <v>18.792000000000002</v>
      </c>
      <c r="K48" s="23">
        <v>394.63200000000001</v>
      </c>
      <c r="L48" s="24">
        <v>43533</v>
      </c>
      <c r="M48" s="25">
        <v>0.75</v>
      </c>
      <c r="N48" s="20" t="s">
        <v>29</v>
      </c>
      <c r="O48" s="23">
        <v>375.84</v>
      </c>
      <c r="P48" s="26">
        <v>4.7619047620000003</v>
      </c>
      <c r="Q48" s="23">
        <v>18.792000000000002</v>
      </c>
      <c r="R48" s="27">
        <v>9.5</v>
      </c>
      <c r="S48" s="28">
        <f t="shared" si="0"/>
        <v>18.79200000000003</v>
      </c>
      <c r="T48" s="29">
        <f t="shared" si="1"/>
        <v>1409.4000000000024</v>
      </c>
      <c r="U48" s="29" t="b">
        <f t="shared" si="3"/>
        <v>1</v>
      </c>
      <c r="V48" s="29" t="b">
        <f t="shared" si="4"/>
        <v>1</v>
      </c>
      <c r="W48" s="29" t="str">
        <f t="shared" si="5"/>
        <v>High Value</v>
      </c>
      <c r="X48" s="129">
        <f t="shared" si="11"/>
        <v>9.395999999999999</v>
      </c>
      <c r="Y48" s="130">
        <f t="shared" si="25"/>
        <v>9</v>
      </c>
      <c r="Z48" s="130">
        <f t="shared" si="26"/>
        <v>3</v>
      </c>
      <c r="AA48" s="131">
        <f t="shared" si="30"/>
        <v>2019</v>
      </c>
      <c r="AB48" s="132" t="str">
        <f t="shared" si="31"/>
        <v>3-2019</v>
      </c>
      <c r="AC48" s="132" t="str">
        <f t="shared" si="32"/>
        <v>9-3-2019</v>
      </c>
      <c r="AD48" s="132">
        <f t="shared" si="37"/>
        <v>1</v>
      </c>
      <c r="AE48" s="132">
        <f t="shared" si="28"/>
        <v>10</v>
      </c>
      <c r="AF48" s="132" t="str">
        <f t="shared" si="34"/>
        <v>2019-10</v>
      </c>
      <c r="AG48" s="130">
        <f>WEEKDAY(L48,2)</f>
        <v>6</v>
      </c>
      <c r="AH48" s="130" t="str">
        <f t="shared" si="36"/>
        <v>Weekends</v>
      </c>
      <c r="AI48" s="133">
        <f t="shared" si="33"/>
        <v>7</v>
      </c>
      <c r="AJ48" s="53"/>
    </row>
    <row r="49" spans="2:36" ht="16.5" x14ac:dyDescent="0.3">
      <c r="B49" s="19" t="s">
        <v>82</v>
      </c>
      <c r="C49" s="20" t="s">
        <v>42</v>
      </c>
      <c r="D49" s="19" t="s">
        <v>43</v>
      </c>
      <c r="E49" s="19" t="s">
        <v>20</v>
      </c>
      <c r="F49" s="85" t="s">
        <v>31</v>
      </c>
      <c r="G49" s="19" t="s">
        <v>22</v>
      </c>
      <c r="H49" s="21">
        <v>56.69</v>
      </c>
      <c r="I49" s="22">
        <v>9</v>
      </c>
      <c r="J49" s="23">
        <v>25.5105</v>
      </c>
      <c r="K49" s="23">
        <v>535.72050000000002</v>
      </c>
      <c r="L49" s="24">
        <v>43523</v>
      </c>
      <c r="M49" s="25">
        <v>0.72499999999999998</v>
      </c>
      <c r="N49" s="20" t="s">
        <v>33</v>
      </c>
      <c r="O49" s="23">
        <v>510.21</v>
      </c>
      <c r="P49" s="26">
        <v>4.7619047620000003</v>
      </c>
      <c r="Q49" s="23">
        <v>25.5105</v>
      </c>
      <c r="R49" s="27">
        <v>8.4</v>
      </c>
      <c r="S49" s="28">
        <f t="shared" si="0"/>
        <v>25.510500000000036</v>
      </c>
      <c r="T49" s="29">
        <f t="shared" si="1"/>
        <v>1913.2875000000026</v>
      </c>
      <c r="U49" s="29" t="b">
        <f t="shared" si="3"/>
        <v>1</v>
      </c>
      <c r="V49" s="29" t="b">
        <f t="shared" si="4"/>
        <v>1</v>
      </c>
      <c r="W49" s="29" t="str">
        <f t="shared" si="5"/>
        <v>High Value</v>
      </c>
      <c r="X49" s="129">
        <f t="shared" si="11"/>
        <v>5.6690000000000005</v>
      </c>
      <c r="Y49" s="130">
        <f t="shared" si="25"/>
        <v>27</v>
      </c>
      <c r="Z49" s="130">
        <f t="shared" si="26"/>
        <v>2</v>
      </c>
      <c r="AA49" s="131">
        <f t="shared" si="30"/>
        <v>2019</v>
      </c>
      <c r="AB49" s="132" t="str">
        <f t="shared" si="31"/>
        <v>2-2019</v>
      </c>
      <c r="AC49" s="132" t="str">
        <f t="shared" si="32"/>
        <v>27-2-2019</v>
      </c>
      <c r="AD49" s="132">
        <f t="shared" si="37"/>
        <v>1</v>
      </c>
      <c r="AE49" s="132">
        <f t="shared" si="28"/>
        <v>9</v>
      </c>
      <c r="AF49" s="132" t="str">
        <f t="shared" si="34"/>
        <v>2019-9</v>
      </c>
      <c r="AG49" s="130">
        <f>WEEKDAY(L49,2)</f>
        <v>3</v>
      </c>
      <c r="AH49" s="130" t="str">
        <f t="shared" si="36"/>
        <v>Weekdays</v>
      </c>
      <c r="AI49" s="133">
        <f t="shared" si="33"/>
        <v>4</v>
      </c>
      <c r="AJ49" s="53"/>
    </row>
    <row r="50" spans="2:36" ht="16.5" x14ac:dyDescent="0.3">
      <c r="B50" s="19" t="s">
        <v>83</v>
      </c>
      <c r="C50" s="20" t="s">
        <v>42</v>
      </c>
      <c r="D50" s="19" t="s">
        <v>43</v>
      </c>
      <c r="E50" s="19" t="s">
        <v>20</v>
      </c>
      <c r="F50" s="85" t="s">
        <v>21</v>
      </c>
      <c r="G50" s="19" t="s">
        <v>44</v>
      </c>
      <c r="H50" s="21">
        <v>20.010000000000002</v>
      </c>
      <c r="I50" s="22">
        <v>9</v>
      </c>
      <c r="J50" s="23">
        <v>9.0045000000000002</v>
      </c>
      <c r="K50" s="23">
        <v>189.09450000000001</v>
      </c>
      <c r="L50" s="24">
        <v>43502</v>
      </c>
      <c r="M50" s="25">
        <v>0.65763888888888888</v>
      </c>
      <c r="N50" s="20" t="s">
        <v>23</v>
      </c>
      <c r="O50" s="23">
        <v>180.09</v>
      </c>
      <c r="P50" s="26">
        <v>4.7619047620000003</v>
      </c>
      <c r="Q50" s="23">
        <v>9.0045000000000002</v>
      </c>
      <c r="R50" s="30">
        <v>4.0999999999999996</v>
      </c>
      <c r="S50" s="28">
        <f t="shared" si="0"/>
        <v>9.0045000000000073</v>
      </c>
      <c r="T50" s="29">
        <f t="shared" si="1"/>
        <v>675.33750000000055</v>
      </c>
      <c r="U50" s="29" t="b">
        <f t="shared" si="3"/>
        <v>1</v>
      </c>
      <c r="V50" s="29" t="b">
        <f t="shared" si="4"/>
        <v>1</v>
      </c>
      <c r="W50" s="29" t="str">
        <f t="shared" si="5"/>
        <v>Low Value</v>
      </c>
      <c r="X50" s="129" t="str">
        <f t="shared" si="11"/>
        <v>Criteria Not matched</v>
      </c>
      <c r="Y50" s="130">
        <f t="shared" si="25"/>
        <v>6</v>
      </c>
      <c r="Z50" s="130">
        <f t="shared" si="26"/>
        <v>2</v>
      </c>
      <c r="AA50" s="131">
        <f t="shared" si="30"/>
        <v>2019</v>
      </c>
      <c r="AB50" s="132" t="str">
        <f t="shared" si="31"/>
        <v>2-2019</v>
      </c>
      <c r="AC50" s="132" t="str">
        <f t="shared" si="32"/>
        <v>6-2-2019</v>
      </c>
      <c r="AD50" s="132">
        <f t="shared" si="37"/>
        <v>1</v>
      </c>
      <c r="AE50" s="132">
        <f t="shared" si="28"/>
        <v>6</v>
      </c>
      <c r="AF50" s="132" t="str">
        <f t="shared" si="34"/>
        <v>2019-6</v>
      </c>
      <c r="AG50" s="130">
        <f>WEEKDAY(L50,2)</f>
        <v>3</v>
      </c>
      <c r="AH50" s="130" t="str">
        <f t="shared" si="36"/>
        <v>Weekdays</v>
      </c>
      <c r="AI50" s="133">
        <f t="shared" si="33"/>
        <v>4</v>
      </c>
      <c r="AJ50" s="53"/>
    </row>
    <row r="51" spans="2:36" ht="16.5" x14ac:dyDescent="0.3">
      <c r="B51" s="19" t="s">
        <v>84</v>
      </c>
      <c r="C51" s="20" t="s">
        <v>42</v>
      </c>
      <c r="D51" s="19" t="s">
        <v>43</v>
      </c>
      <c r="E51" s="19" t="s">
        <v>20</v>
      </c>
      <c r="F51" s="85" t="s">
        <v>31</v>
      </c>
      <c r="G51" s="19" t="s">
        <v>28</v>
      </c>
      <c r="H51" s="21">
        <v>18.93</v>
      </c>
      <c r="I51" s="22">
        <v>6</v>
      </c>
      <c r="J51" s="23">
        <v>5.6790000000000003</v>
      </c>
      <c r="K51" s="23">
        <v>119.259</v>
      </c>
      <c r="L51" s="24">
        <v>43506</v>
      </c>
      <c r="M51" s="25">
        <v>0.53125</v>
      </c>
      <c r="N51" s="20" t="s">
        <v>33</v>
      </c>
      <c r="O51" s="23">
        <v>113.58</v>
      </c>
      <c r="P51" s="26">
        <v>4.7619047620000003</v>
      </c>
      <c r="Q51" s="23">
        <v>5.6790000000000003</v>
      </c>
      <c r="R51" s="30">
        <v>8.1</v>
      </c>
      <c r="S51" s="28">
        <f t="shared" si="0"/>
        <v>5.679000000000002</v>
      </c>
      <c r="T51" s="29">
        <f t="shared" si="1"/>
        <v>425.92500000000018</v>
      </c>
      <c r="U51" s="29" t="b">
        <f t="shared" si="3"/>
        <v>0</v>
      </c>
      <c r="V51" s="29" t="b">
        <f t="shared" si="4"/>
        <v>1</v>
      </c>
      <c r="W51" s="29" t="str">
        <f t="shared" si="5"/>
        <v>High Value</v>
      </c>
      <c r="X51" s="129">
        <f t="shared" si="11"/>
        <v>1.893</v>
      </c>
      <c r="Y51" s="130">
        <f t="shared" si="25"/>
        <v>10</v>
      </c>
      <c r="Z51" s="130">
        <f t="shared" si="26"/>
        <v>2</v>
      </c>
      <c r="AA51" s="131">
        <f t="shared" si="30"/>
        <v>2019</v>
      </c>
      <c r="AB51" s="132" t="str">
        <f t="shared" si="31"/>
        <v>2-2019</v>
      </c>
      <c r="AC51" s="132" t="str">
        <f t="shared" si="32"/>
        <v>10-2-2019</v>
      </c>
      <c r="AD51" s="132">
        <f t="shared" si="37"/>
        <v>1</v>
      </c>
      <c r="AE51" s="132">
        <f t="shared" si="28"/>
        <v>6</v>
      </c>
      <c r="AF51" s="132" t="str">
        <f t="shared" si="34"/>
        <v>2019-6</v>
      </c>
      <c r="AG51" s="130">
        <f>WEEKDAY(L51,2)</f>
        <v>7</v>
      </c>
      <c r="AH51" s="130" t="str">
        <f t="shared" si="36"/>
        <v>Weekends</v>
      </c>
      <c r="AI51" s="133">
        <f t="shared" si="33"/>
        <v>1</v>
      </c>
      <c r="AJ51" s="53"/>
    </row>
    <row r="52" spans="2:36" ht="16.5" x14ac:dyDescent="0.3">
      <c r="B52" s="19" t="s">
        <v>85</v>
      </c>
      <c r="C52" s="20" t="s">
        <v>25</v>
      </c>
      <c r="D52" s="19" t="s">
        <v>26</v>
      </c>
      <c r="E52" s="19" t="s">
        <v>20</v>
      </c>
      <c r="F52" s="85" t="s">
        <v>21</v>
      </c>
      <c r="G52" s="19" t="s">
        <v>46</v>
      </c>
      <c r="H52" s="21">
        <v>82.63</v>
      </c>
      <c r="I52" s="22">
        <v>10</v>
      </c>
      <c r="J52" s="23">
        <v>41.314999999999998</v>
      </c>
      <c r="K52" s="23">
        <v>867.61500000000001</v>
      </c>
      <c r="L52" s="24">
        <v>43543</v>
      </c>
      <c r="M52" s="25">
        <v>0.71388888888888891</v>
      </c>
      <c r="N52" s="20" t="s">
        <v>23</v>
      </c>
      <c r="O52" s="23">
        <v>826.3</v>
      </c>
      <c r="P52" s="26">
        <v>4.7619047620000003</v>
      </c>
      <c r="Q52" s="23">
        <v>41.314999999999998</v>
      </c>
      <c r="R52" s="27">
        <v>7.9</v>
      </c>
      <c r="S52" s="28">
        <f t="shared" si="0"/>
        <v>41.315000000000055</v>
      </c>
      <c r="T52" s="29">
        <f t="shared" si="1"/>
        <v>3098.6250000000041</v>
      </c>
      <c r="U52" s="29" t="b">
        <f t="shared" si="3"/>
        <v>1</v>
      </c>
      <c r="V52" s="29" t="b">
        <f t="shared" si="4"/>
        <v>1</v>
      </c>
      <c r="W52" s="29" t="str">
        <f t="shared" si="5"/>
        <v>High Value</v>
      </c>
      <c r="X52" s="129">
        <f t="shared" si="11"/>
        <v>8.2629999999999999</v>
      </c>
      <c r="Y52" s="130">
        <f t="shared" si="25"/>
        <v>19</v>
      </c>
      <c r="Z52" s="130">
        <f t="shared" si="26"/>
        <v>3</v>
      </c>
      <c r="AA52" s="131">
        <f t="shared" si="30"/>
        <v>2019</v>
      </c>
      <c r="AB52" s="132" t="str">
        <f t="shared" si="31"/>
        <v>3-2019</v>
      </c>
      <c r="AC52" s="132" t="str">
        <f t="shared" si="32"/>
        <v>19-3-2019</v>
      </c>
      <c r="AD52" s="132">
        <f t="shared" si="37"/>
        <v>1</v>
      </c>
      <c r="AE52" s="132">
        <f t="shared" si="28"/>
        <v>12</v>
      </c>
      <c r="AF52" s="132" t="str">
        <f t="shared" si="34"/>
        <v>2019-12</v>
      </c>
      <c r="AG52" s="130">
        <f t="shared" ref="AG52:AG115" si="38">WEEKDAY(L52,2)</f>
        <v>2</v>
      </c>
      <c r="AH52" s="130" t="str">
        <f t="shared" si="36"/>
        <v>Weekdays</v>
      </c>
      <c r="AI52" s="133">
        <f t="shared" si="33"/>
        <v>3</v>
      </c>
      <c r="AJ52" s="53"/>
    </row>
    <row r="53" spans="2:36" ht="16.5" x14ac:dyDescent="0.3">
      <c r="B53" s="19" t="s">
        <v>86</v>
      </c>
      <c r="C53" s="20" t="s">
        <v>25</v>
      </c>
      <c r="D53" s="19" t="s">
        <v>26</v>
      </c>
      <c r="E53" s="19" t="s">
        <v>20</v>
      </c>
      <c r="F53" s="85" t="s">
        <v>31</v>
      </c>
      <c r="G53" s="19" t="s">
        <v>44</v>
      </c>
      <c r="H53" s="21">
        <v>91.4</v>
      </c>
      <c r="I53" s="22">
        <v>7</v>
      </c>
      <c r="J53" s="23">
        <v>31.99</v>
      </c>
      <c r="K53" s="23">
        <v>671.79</v>
      </c>
      <c r="L53" s="24">
        <v>43499</v>
      </c>
      <c r="M53" s="25">
        <v>0.42986111111111114</v>
      </c>
      <c r="N53" s="20" t="s">
        <v>29</v>
      </c>
      <c r="O53" s="23">
        <v>639.79999999999995</v>
      </c>
      <c r="P53" s="26">
        <v>4.7619047620000003</v>
      </c>
      <c r="Q53" s="23">
        <v>31.99</v>
      </c>
      <c r="R53" s="27">
        <v>9.5</v>
      </c>
      <c r="S53" s="28">
        <f t="shared" si="0"/>
        <v>31.990000000000009</v>
      </c>
      <c r="T53" s="29">
        <f t="shared" si="1"/>
        <v>2399.2500000000009</v>
      </c>
      <c r="U53" s="29" t="b">
        <f t="shared" si="3"/>
        <v>1</v>
      </c>
      <c r="V53" s="29" t="b">
        <f t="shared" si="4"/>
        <v>1</v>
      </c>
      <c r="W53" s="29" t="str">
        <f t="shared" si="5"/>
        <v>High Value</v>
      </c>
      <c r="X53" s="129">
        <f t="shared" si="11"/>
        <v>9.14</v>
      </c>
      <c r="Y53" s="130">
        <f t="shared" si="25"/>
        <v>3</v>
      </c>
      <c r="Z53" s="130">
        <f t="shared" si="26"/>
        <v>2</v>
      </c>
      <c r="AA53" s="131">
        <f t="shared" si="30"/>
        <v>2019</v>
      </c>
      <c r="AB53" s="132" t="str">
        <f t="shared" si="31"/>
        <v>2-2019</v>
      </c>
      <c r="AC53" s="132" t="str">
        <f t="shared" si="32"/>
        <v>3-2-2019</v>
      </c>
      <c r="AD53" s="132">
        <f t="shared" si="37"/>
        <v>1</v>
      </c>
      <c r="AE53" s="132">
        <f t="shared" si="28"/>
        <v>5</v>
      </c>
      <c r="AF53" s="132" t="str">
        <f t="shared" si="34"/>
        <v>2019-5</v>
      </c>
      <c r="AG53" s="130">
        <f t="shared" si="38"/>
        <v>7</v>
      </c>
      <c r="AH53" s="130" t="str">
        <f t="shared" si="36"/>
        <v>Weekends</v>
      </c>
      <c r="AI53" s="133">
        <f t="shared" si="33"/>
        <v>1</v>
      </c>
      <c r="AJ53" s="53"/>
    </row>
    <row r="54" spans="2:36" ht="16.5" x14ac:dyDescent="0.3">
      <c r="B54" s="19" t="s">
        <v>87</v>
      </c>
      <c r="C54" s="20" t="s">
        <v>18</v>
      </c>
      <c r="D54" s="19" t="s">
        <v>19</v>
      </c>
      <c r="E54" s="19" t="s">
        <v>20</v>
      </c>
      <c r="F54" s="85" t="s">
        <v>21</v>
      </c>
      <c r="G54" s="19" t="s">
        <v>44</v>
      </c>
      <c r="H54" s="21">
        <v>44.59</v>
      </c>
      <c r="I54" s="22">
        <v>5</v>
      </c>
      <c r="J54" s="23">
        <v>11.147500000000001</v>
      </c>
      <c r="K54" s="23">
        <v>234.0975</v>
      </c>
      <c r="L54" s="24">
        <v>43506</v>
      </c>
      <c r="M54" s="25">
        <v>0.63194444444444442</v>
      </c>
      <c r="N54" s="20" t="s">
        <v>29</v>
      </c>
      <c r="O54" s="23">
        <v>222.95</v>
      </c>
      <c r="P54" s="26">
        <v>4.7619047620000003</v>
      </c>
      <c r="Q54" s="23">
        <v>11.147500000000001</v>
      </c>
      <c r="R54" s="30">
        <v>8.5</v>
      </c>
      <c r="S54" s="28">
        <f t="shared" si="0"/>
        <v>11.147500000000008</v>
      </c>
      <c r="T54" s="29">
        <f t="shared" si="1"/>
        <v>836.06250000000057</v>
      </c>
      <c r="U54" s="29" t="b">
        <f t="shared" si="3"/>
        <v>1</v>
      </c>
      <c r="V54" s="29" t="b">
        <f t="shared" si="4"/>
        <v>1</v>
      </c>
      <c r="W54" s="29" t="str">
        <f t="shared" si="5"/>
        <v>High Value</v>
      </c>
      <c r="X54" s="129">
        <f t="shared" si="11"/>
        <v>4.4590000000000005</v>
      </c>
      <c r="Y54" s="130">
        <f t="shared" si="25"/>
        <v>10</v>
      </c>
      <c r="Z54" s="130">
        <f t="shared" si="26"/>
        <v>2</v>
      </c>
      <c r="AA54" s="131">
        <f t="shared" si="30"/>
        <v>2019</v>
      </c>
      <c r="AB54" s="132" t="str">
        <f t="shared" si="31"/>
        <v>2-2019</v>
      </c>
      <c r="AC54" s="132" t="str">
        <f t="shared" si="32"/>
        <v>10-2-2019</v>
      </c>
      <c r="AD54" s="132">
        <f t="shared" si="37"/>
        <v>1</v>
      </c>
      <c r="AE54" s="132">
        <f t="shared" si="28"/>
        <v>6</v>
      </c>
      <c r="AF54" s="132" t="str">
        <f t="shared" si="34"/>
        <v>2019-6</v>
      </c>
      <c r="AG54" s="130">
        <f t="shared" si="38"/>
        <v>7</v>
      </c>
      <c r="AH54" s="130" t="str">
        <f t="shared" si="36"/>
        <v>Weekends</v>
      </c>
      <c r="AI54" s="133">
        <f t="shared" si="33"/>
        <v>1</v>
      </c>
      <c r="AJ54" s="53"/>
    </row>
    <row r="55" spans="2:36" ht="16.5" x14ac:dyDescent="0.3">
      <c r="B55" s="19" t="s">
        <v>88</v>
      </c>
      <c r="C55" s="20" t="s">
        <v>42</v>
      </c>
      <c r="D55" s="19" t="s">
        <v>43</v>
      </c>
      <c r="E55" s="19" t="s">
        <v>20</v>
      </c>
      <c r="F55" s="85" t="s">
        <v>21</v>
      </c>
      <c r="G55" s="19" t="s">
        <v>46</v>
      </c>
      <c r="H55" s="21">
        <v>17.87</v>
      </c>
      <c r="I55" s="22">
        <v>4</v>
      </c>
      <c r="J55" s="23">
        <v>3.5739999999999998</v>
      </c>
      <c r="K55" s="23">
        <v>75.054000000000002</v>
      </c>
      <c r="L55" s="24">
        <v>43546</v>
      </c>
      <c r="M55" s="25">
        <v>0.61250000000000004</v>
      </c>
      <c r="N55" s="20" t="s">
        <v>23</v>
      </c>
      <c r="O55" s="23">
        <v>71.48</v>
      </c>
      <c r="P55" s="26">
        <v>4.7619047620000003</v>
      </c>
      <c r="Q55" s="23">
        <v>3.5739999999999998</v>
      </c>
      <c r="R55" s="30">
        <v>6.5</v>
      </c>
      <c r="S55" s="28">
        <f t="shared" si="0"/>
        <v>3.5739999999999981</v>
      </c>
      <c r="T55" s="29">
        <f t="shared" si="1"/>
        <v>268.04999999999984</v>
      </c>
      <c r="U55" s="29" t="b">
        <f t="shared" si="3"/>
        <v>0</v>
      </c>
      <c r="V55" s="29" t="b">
        <f t="shared" si="4"/>
        <v>0</v>
      </c>
      <c r="W55" s="29" t="str">
        <f t="shared" si="5"/>
        <v>Low Value</v>
      </c>
      <c r="X55" s="129" t="str">
        <f t="shared" si="11"/>
        <v>Criteria Not matched</v>
      </c>
      <c r="Y55" s="130">
        <f t="shared" si="25"/>
        <v>22</v>
      </c>
      <c r="Z55" s="130">
        <f t="shared" si="26"/>
        <v>3</v>
      </c>
      <c r="AA55" s="131">
        <f t="shared" si="30"/>
        <v>2019</v>
      </c>
      <c r="AB55" s="132" t="str">
        <f t="shared" si="31"/>
        <v>3-2019</v>
      </c>
      <c r="AC55" s="132" t="str">
        <f t="shared" si="32"/>
        <v>22-3-2019</v>
      </c>
      <c r="AD55" s="132">
        <f t="shared" si="37"/>
        <v>1</v>
      </c>
      <c r="AE55" s="132">
        <f t="shared" si="28"/>
        <v>12</v>
      </c>
      <c r="AF55" s="132" t="str">
        <f t="shared" si="34"/>
        <v>2019-12</v>
      </c>
      <c r="AG55" s="130">
        <f t="shared" si="38"/>
        <v>5</v>
      </c>
      <c r="AH55" s="130" t="str">
        <f t="shared" si="36"/>
        <v>Weekdays</v>
      </c>
      <c r="AI55" s="133">
        <f t="shared" si="33"/>
        <v>6</v>
      </c>
      <c r="AJ55" s="53"/>
    </row>
    <row r="56" spans="2:36" ht="16.5" x14ac:dyDescent="0.3">
      <c r="B56" s="19" t="s">
        <v>89</v>
      </c>
      <c r="C56" s="20" t="s">
        <v>25</v>
      </c>
      <c r="D56" s="19" t="s">
        <v>26</v>
      </c>
      <c r="E56" s="19" t="s">
        <v>20</v>
      </c>
      <c r="F56" s="85" t="s">
        <v>31</v>
      </c>
      <c r="G56" s="19" t="s">
        <v>46</v>
      </c>
      <c r="H56" s="21">
        <v>15.43</v>
      </c>
      <c r="I56" s="22">
        <v>1</v>
      </c>
      <c r="J56" s="23">
        <v>0.77149999999999996</v>
      </c>
      <c r="K56" s="23">
        <v>16.201499999999999</v>
      </c>
      <c r="L56" s="24">
        <v>43490</v>
      </c>
      <c r="M56" s="25">
        <v>0.65694444444444444</v>
      </c>
      <c r="N56" s="20" t="s">
        <v>33</v>
      </c>
      <c r="O56" s="23">
        <v>15.43</v>
      </c>
      <c r="P56" s="26">
        <v>4.7619047620000003</v>
      </c>
      <c r="Q56" s="23">
        <v>0.77149999999999996</v>
      </c>
      <c r="R56" s="30">
        <v>6.1</v>
      </c>
      <c r="S56" s="28">
        <f t="shared" si="0"/>
        <v>0.77149999999999963</v>
      </c>
      <c r="T56" s="29">
        <f t="shared" si="1"/>
        <v>57.862499999999969</v>
      </c>
      <c r="U56" s="29" t="b">
        <f t="shared" si="3"/>
        <v>0</v>
      </c>
      <c r="V56" s="29" t="b">
        <f t="shared" si="4"/>
        <v>0</v>
      </c>
      <c r="W56" s="29" t="str">
        <f t="shared" si="5"/>
        <v>Low Value</v>
      </c>
      <c r="X56" s="129" t="str">
        <f t="shared" si="11"/>
        <v>Criteria Not matched</v>
      </c>
      <c r="Y56" s="130">
        <f t="shared" si="25"/>
        <v>25</v>
      </c>
      <c r="Z56" s="130">
        <f t="shared" si="26"/>
        <v>1</v>
      </c>
      <c r="AA56" s="131">
        <f t="shared" si="30"/>
        <v>2019</v>
      </c>
      <c r="AB56" s="132" t="str">
        <f t="shared" si="31"/>
        <v>1-2019</v>
      </c>
      <c r="AC56" s="132" t="str">
        <f t="shared" si="32"/>
        <v>25-1-2019</v>
      </c>
      <c r="AD56" s="132">
        <f t="shared" si="37"/>
        <v>1</v>
      </c>
      <c r="AE56" s="132">
        <f t="shared" si="28"/>
        <v>4</v>
      </c>
      <c r="AF56" s="132" t="str">
        <f t="shared" si="34"/>
        <v>2019-4</v>
      </c>
      <c r="AG56" s="130">
        <f t="shared" si="38"/>
        <v>5</v>
      </c>
      <c r="AH56" s="130" t="str">
        <f t="shared" si="36"/>
        <v>Weekdays</v>
      </c>
      <c r="AI56" s="133">
        <f t="shared" si="33"/>
        <v>6</v>
      </c>
      <c r="AJ56" s="53"/>
    </row>
    <row r="57" spans="2:36" ht="16.5" x14ac:dyDescent="0.3">
      <c r="B57" s="19" t="s">
        <v>90</v>
      </c>
      <c r="C57" s="20" t="s">
        <v>42</v>
      </c>
      <c r="D57" s="19" t="s">
        <v>43</v>
      </c>
      <c r="E57" s="19" t="s">
        <v>27</v>
      </c>
      <c r="F57" s="85" t="s">
        <v>31</v>
      </c>
      <c r="G57" s="19" t="s">
        <v>32</v>
      </c>
      <c r="H57" s="21">
        <v>16.16</v>
      </c>
      <c r="I57" s="22">
        <v>2</v>
      </c>
      <c r="J57" s="23">
        <v>1.6160000000000001</v>
      </c>
      <c r="K57" s="23">
        <v>33.936</v>
      </c>
      <c r="L57" s="24">
        <v>43531</v>
      </c>
      <c r="M57" s="25">
        <v>0.49236111111111114</v>
      </c>
      <c r="N57" s="20" t="s">
        <v>23</v>
      </c>
      <c r="O57" s="23">
        <v>32.32</v>
      </c>
      <c r="P57" s="26">
        <v>4.7619047620000003</v>
      </c>
      <c r="Q57" s="23">
        <v>1.6160000000000001</v>
      </c>
      <c r="R57" s="30">
        <v>6.5</v>
      </c>
      <c r="S57" s="28">
        <f t="shared" si="0"/>
        <v>1.6159999999999997</v>
      </c>
      <c r="T57" s="29">
        <f t="shared" si="1"/>
        <v>121.19999999999997</v>
      </c>
      <c r="U57" s="29" t="b">
        <f t="shared" si="3"/>
        <v>0</v>
      </c>
      <c r="V57" s="29" t="b">
        <f t="shared" si="4"/>
        <v>0</v>
      </c>
      <c r="W57" s="29" t="str">
        <f t="shared" si="5"/>
        <v>Low Value</v>
      </c>
      <c r="X57" s="129" t="str">
        <f t="shared" si="11"/>
        <v>Criteria Not matched</v>
      </c>
      <c r="Y57" s="130">
        <f t="shared" si="25"/>
        <v>7</v>
      </c>
      <c r="Z57" s="130">
        <f t="shared" si="26"/>
        <v>3</v>
      </c>
      <c r="AA57" s="131">
        <f t="shared" si="30"/>
        <v>2019</v>
      </c>
      <c r="AB57" s="132" t="str">
        <f t="shared" si="31"/>
        <v>3-2019</v>
      </c>
      <c r="AC57" s="132" t="str">
        <f t="shared" si="32"/>
        <v>7-3-2019</v>
      </c>
      <c r="AD57" s="132">
        <f t="shared" si="37"/>
        <v>1</v>
      </c>
      <c r="AE57" s="132">
        <f t="shared" si="28"/>
        <v>10</v>
      </c>
      <c r="AF57" s="132" t="str">
        <f t="shared" si="34"/>
        <v>2019-10</v>
      </c>
      <c r="AG57" s="130">
        <f t="shared" si="38"/>
        <v>4</v>
      </c>
      <c r="AH57" s="130" t="str">
        <f t="shared" si="36"/>
        <v>Weekdays</v>
      </c>
      <c r="AI57" s="133">
        <f t="shared" si="33"/>
        <v>5</v>
      </c>
      <c r="AJ57" s="53"/>
    </row>
    <row r="58" spans="2:36" ht="16.5" x14ac:dyDescent="0.3">
      <c r="B58" s="19" t="s">
        <v>91</v>
      </c>
      <c r="C58" s="20" t="s">
        <v>25</v>
      </c>
      <c r="D58" s="19" t="s">
        <v>26</v>
      </c>
      <c r="E58" s="19" t="s">
        <v>27</v>
      </c>
      <c r="F58" s="85" t="s">
        <v>21</v>
      </c>
      <c r="G58" s="19" t="s">
        <v>28</v>
      </c>
      <c r="H58" s="21">
        <v>85.98</v>
      </c>
      <c r="I58" s="22">
        <v>8</v>
      </c>
      <c r="J58" s="23">
        <v>34.392000000000003</v>
      </c>
      <c r="K58" s="23">
        <v>722.23199999999997</v>
      </c>
      <c r="L58" s="24">
        <v>43524</v>
      </c>
      <c r="M58" s="25">
        <v>0.79236111111111107</v>
      </c>
      <c r="N58" s="20" t="s">
        <v>29</v>
      </c>
      <c r="O58" s="23">
        <v>687.84</v>
      </c>
      <c r="P58" s="26">
        <v>4.7619047620000003</v>
      </c>
      <c r="Q58" s="23">
        <v>34.392000000000003</v>
      </c>
      <c r="R58" s="27">
        <v>8.1999999999999993</v>
      </c>
      <c r="S58" s="28">
        <f t="shared" si="0"/>
        <v>34.391999999999939</v>
      </c>
      <c r="T58" s="29">
        <f t="shared" si="1"/>
        <v>2579.3999999999955</v>
      </c>
      <c r="U58" s="29" t="b">
        <f t="shared" si="3"/>
        <v>1</v>
      </c>
      <c r="V58" s="29" t="b">
        <f t="shared" si="4"/>
        <v>1</v>
      </c>
      <c r="W58" s="29" t="str">
        <f t="shared" si="5"/>
        <v>High Value</v>
      </c>
      <c r="X58" s="129">
        <f t="shared" si="11"/>
        <v>8.5980000000000008</v>
      </c>
      <c r="Y58" s="130">
        <f t="shared" si="25"/>
        <v>28</v>
      </c>
      <c r="Z58" s="130">
        <f t="shared" si="26"/>
        <v>2</v>
      </c>
      <c r="AA58" s="131">
        <f t="shared" si="30"/>
        <v>2019</v>
      </c>
      <c r="AB58" s="132" t="str">
        <f t="shared" si="31"/>
        <v>2-2019</v>
      </c>
      <c r="AC58" s="132" t="str">
        <f t="shared" si="32"/>
        <v>28-2-2019</v>
      </c>
      <c r="AD58" s="132">
        <f t="shared" si="37"/>
        <v>1</v>
      </c>
      <c r="AE58" s="132">
        <f t="shared" si="28"/>
        <v>9</v>
      </c>
      <c r="AF58" s="132" t="str">
        <f t="shared" si="34"/>
        <v>2019-9</v>
      </c>
      <c r="AG58" s="130">
        <f t="shared" si="38"/>
        <v>4</v>
      </c>
      <c r="AH58" s="130" t="str">
        <f t="shared" si="36"/>
        <v>Weekdays</v>
      </c>
      <c r="AI58" s="133">
        <f t="shared" si="33"/>
        <v>5</v>
      </c>
      <c r="AJ58" s="53"/>
    </row>
    <row r="59" spans="2:36" ht="16.5" x14ac:dyDescent="0.3">
      <c r="B59" s="19" t="s">
        <v>92</v>
      </c>
      <c r="C59" s="20" t="s">
        <v>18</v>
      </c>
      <c r="D59" s="19" t="s">
        <v>19</v>
      </c>
      <c r="E59" s="19" t="s">
        <v>20</v>
      </c>
      <c r="F59" s="85" t="s">
        <v>31</v>
      </c>
      <c r="G59" s="19" t="s">
        <v>32</v>
      </c>
      <c r="H59" s="21">
        <v>44.34</v>
      </c>
      <c r="I59" s="22">
        <v>2</v>
      </c>
      <c r="J59" s="23">
        <v>4.4340000000000002</v>
      </c>
      <c r="K59" s="23">
        <v>93.114000000000004</v>
      </c>
      <c r="L59" s="24">
        <v>43551</v>
      </c>
      <c r="M59" s="25">
        <v>0.47638888888888886</v>
      </c>
      <c r="N59" s="20" t="s">
        <v>29</v>
      </c>
      <c r="O59" s="23">
        <v>88.68</v>
      </c>
      <c r="P59" s="26">
        <v>4.7619047620000003</v>
      </c>
      <c r="Q59" s="23">
        <v>4.4340000000000002</v>
      </c>
      <c r="R59" s="30">
        <v>5.8</v>
      </c>
      <c r="S59" s="28">
        <f t="shared" si="0"/>
        <v>4.4339999999999975</v>
      </c>
      <c r="T59" s="29">
        <f t="shared" si="1"/>
        <v>332.54999999999984</v>
      </c>
      <c r="U59" s="29" t="b">
        <f t="shared" si="3"/>
        <v>0</v>
      </c>
      <c r="V59" s="29" t="b">
        <f t="shared" si="4"/>
        <v>0</v>
      </c>
      <c r="W59" s="29" t="str">
        <f t="shared" si="5"/>
        <v>Low Value</v>
      </c>
      <c r="X59" s="129" t="str">
        <f t="shared" si="11"/>
        <v>Criteria Not matched</v>
      </c>
      <c r="Y59" s="130">
        <f t="shared" si="25"/>
        <v>27</v>
      </c>
      <c r="Z59" s="130">
        <f t="shared" si="26"/>
        <v>3</v>
      </c>
      <c r="AA59" s="131">
        <f t="shared" si="30"/>
        <v>2019</v>
      </c>
      <c r="AB59" s="132" t="str">
        <f t="shared" si="31"/>
        <v>3-2019</v>
      </c>
      <c r="AC59" s="132" t="str">
        <f t="shared" si="32"/>
        <v>27-3-2019</v>
      </c>
      <c r="AD59" s="132">
        <f t="shared" si="37"/>
        <v>1</v>
      </c>
      <c r="AE59" s="132">
        <f t="shared" si="28"/>
        <v>13</v>
      </c>
      <c r="AF59" s="132" t="str">
        <f t="shared" si="34"/>
        <v>2019-13</v>
      </c>
      <c r="AG59" s="130">
        <f t="shared" si="38"/>
        <v>3</v>
      </c>
      <c r="AH59" s="130" t="str">
        <f t="shared" si="36"/>
        <v>Weekdays</v>
      </c>
      <c r="AI59" s="133">
        <f t="shared" si="33"/>
        <v>4</v>
      </c>
      <c r="AJ59" s="53"/>
    </row>
    <row r="60" spans="2:36" ht="16.5" x14ac:dyDescent="0.3">
      <c r="B60" s="19" t="s">
        <v>93</v>
      </c>
      <c r="C60" s="20" t="s">
        <v>18</v>
      </c>
      <c r="D60" s="19" t="s">
        <v>19</v>
      </c>
      <c r="E60" s="19" t="s">
        <v>27</v>
      </c>
      <c r="F60" s="85" t="s">
        <v>31</v>
      </c>
      <c r="G60" s="19" t="s">
        <v>22</v>
      </c>
      <c r="H60" s="21">
        <v>89.6</v>
      </c>
      <c r="I60" s="22">
        <v>8</v>
      </c>
      <c r="J60" s="23">
        <v>35.840000000000003</v>
      </c>
      <c r="K60" s="23">
        <v>752.64</v>
      </c>
      <c r="L60" s="24">
        <v>43503</v>
      </c>
      <c r="M60" s="25">
        <v>0.4777777777777778</v>
      </c>
      <c r="N60" s="20" t="s">
        <v>23</v>
      </c>
      <c r="O60" s="23">
        <v>716.8</v>
      </c>
      <c r="P60" s="26">
        <v>4.7619047620000003</v>
      </c>
      <c r="Q60" s="23">
        <v>35.840000000000003</v>
      </c>
      <c r="R60" s="27">
        <v>6.6</v>
      </c>
      <c r="S60" s="28">
        <f t="shared" si="0"/>
        <v>35.840000000000032</v>
      </c>
      <c r="T60" s="29">
        <f t="shared" si="1"/>
        <v>2688.0000000000023</v>
      </c>
      <c r="U60" s="29" t="b">
        <f t="shared" si="3"/>
        <v>1</v>
      </c>
      <c r="V60" s="29" t="b">
        <f t="shared" si="4"/>
        <v>1</v>
      </c>
      <c r="W60" s="29" t="str">
        <f t="shared" si="5"/>
        <v>Low Value</v>
      </c>
      <c r="X60" s="129" t="str">
        <f t="shared" si="11"/>
        <v>Criteria Not matched</v>
      </c>
      <c r="Y60" s="130">
        <f t="shared" si="25"/>
        <v>7</v>
      </c>
      <c r="Z60" s="130">
        <f t="shared" si="26"/>
        <v>2</v>
      </c>
      <c r="AA60" s="131">
        <f t="shared" si="30"/>
        <v>2019</v>
      </c>
      <c r="AB60" s="132" t="str">
        <f t="shared" si="31"/>
        <v>2-2019</v>
      </c>
      <c r="AC60" s="132" t="str">
        <f t="shared" si="32"/>
        <v>7-2-2019</v>
      </c>
      <c r="AD60" s="132">
        <f t="shared" si="37"/>
        <v>1</v>
      </c>
      <c r="AE60" s="132">
        <f t="shared" si="28"/>
        <v>6</v>
      </c>
      <c r="AF60" s="132" t="str">
        <f t="shared" si="34"/>
        <v>2019-6</v>
      </c>
      <c r="AG60" s="130">
        <f t="shared" si="38"/>
        <v>4</v>
      </c>
      <c r="AH60" s="130" t="str">
        <f t="shared" si="36"/>
        <v>Weekdays</v>
      </c>
      <c r="AI60" s="133">
        <f t="shared" si="33"/>
        <v>5</v>
      </c>
      <c r="AJ60" s="53"/>
    </row>
    <row r="61" spans="2:36" ht="16.5" x14ac:dyDescent="0.3">
      <c r="B61" s="19" t="s">
        <v>94</v>
      </c>
      <c r="C61" s="20" t="s">
        <v>18</v>
      </c>
      <c r="D61" s="19" t="s">
        <v>19</v>
      </c>
      <c r="E61" s="19" t="s">
        <v>20</v>
      </c>
      <c r="F61" s="85" t="s">
        <v>21</v>
      </c>
      <c r="G61" s="19" t="s">
        <v>32</v>
      </c>
      <c r="H61" s="21">
        <v>72.349999999999994</v>
      </c>
      <c r="I61" s="22">
        <v>10</v>
      </c>
      <c r="J61" s="23">
        <v>36.174999999999997</v>
      </c>
      <c r="K61" s="23">
        <v>759.67499999999995</v>
      </c>
      <c r="L61" s="24">
        <v>43485</v>
      </c>
      <c r="M61" s="25">
        <v>0.66319444444444442</v>
      </c>
      <c r="N61" s="20" t="s">
        <v>29</v>
      </c>
      <c r="O61" s="23">
        <v>723.5</v>
      </c>
      <c r="P61" s="26">
        <v>4.7619047620000003</v>
      </c>
      <c r="Q61" s="23">
        <v>36.174999999999997</v>
      </c>
      <c r="R61" s="27">
        <v>5.4</v>
      </c>
      <c r="S61" s="28">
        <f t="shared" si="0"/>
        <v>36.174999999999955</v>
      </c>
      <c r="T61" s="29">
        <f t="shared" si="1"/>
        <v>2713.1249999999964</v>
      </c>
      <c r="U61" s="29" t="b">
        <f t="shared" si="3"/>
        <v>1</v>
      </c>
      <c r="V61" s="29" t="b">
        <f t="shared" si="4"/>
        <v>1</v>
      </c>
      <c r="W61" s="29" t="str">
        <f t="shared" si="5"/>
        <v>Low Value</v>
      </c>
      <c r="X61" s="129" t="str">
        <f t="shared" si="11"/>
        <v>Criteria Not matched</v>
      </c>
      <c r="Y61" s="130">
        <f t="shared" si="25"/>
        <v>20</v>
      </c>
      <c r="Z61" s="130">
        <f t="shared" si="26"/>
        <v>1</v>
      </c>
      <c r="AA61" s="131">
        <f t="shared" si="30"/>
        <v>2019</v>
      </c>
      <c r="AB61" s="132" t="str">
        <f t="shared" si="31"/>
        <v>1-2019</v>
      </c>
      <c r="AC61" s="132" t="str">
        <f t="shared" si="32"/>
        <v>20-1-2019</v>
      </c>
      <c r="AD61" s="132">
        <f t="shared" si="37"/>
        <v>1</v>
      </c>
      <c r="AE61" s="132">
        <f t="shared" si="28"/>
        <v>3</v>
      </c>
      <c r="AF61" s="132" t="str">
        <f t="shared" si="34"/>
        <v>2019-3</v>
      </c>
      <c r="AG61" s="130">
        <f t="shared" si="38"/>
        <v>7</v>
      </c>
      <c r="AH61" s="130" t="str">
        <f t="shared" si="36"/>
        <v>Weekends</v>
      </c>
      <c r="AI61" s="133">
        <f t="shared" si="33"/>
        <v>1</v>
      </c>
      <c r="AJ61" s="53"/>
    </row>
    <row r="62" spans="2:36" ht="16.5" x14ac:dyDescent="0.3">
      <c r="B62" s="19" t="s">
        <v>95</v>
      </c>
      <c r="C62" s="20" t="s">
        <v>25</v>
      </c>
      <c r="D62" s="19" t="s">
        <v>26</v>
      </c>
      <c r="E62" s="19" t="s">
        <v>27</v>
      </c>
      <c r="F62" s="85" t="s">
        <v>31</v>
      </c>
      <c r="G62" s="19" t="s">
        <v>28</v>
      </c>
      <c r="H62" s="21">
        <v>30.61</v>
      </c>
      <c r="I62" s="22">
        <v>6</v>
      </c>
      <c r="J62" s="23">
        <v>9.1829999999999998</v>
      </c>
      <c r="K62" s="23">
        <v>192.84299999999999</v>
      </c>
      <c r="L62" s="24">
        <v>43536</v>
      </c>
      <c r="M62" s="25">
        <v>0.85833333333333328</v>
      </c>
      <c r="N62" s="20" t="s">
        <v>29</v>
      </c>
      <c r="O62" s="23">
        <v>183.66</v>
      </c>
      <c r="P62" s="26">
        <v>4.7619047620000003</v>
      </c>
      <c r="Q62" s="23">
        <v>9.1829999999999998</v>
      </c>
      <c r="R62" s="30">
        <v>9.3000000000000007</v>
      </c>
      <c r="S62" s="28">
        <f t="shared" si="0"/>
        <v>9.1829999999999927</v>
      </c>
      <c r="T62" s="29">
        <f t="shared" si="1"/>
        <v>688.72499999999945</v>
      </c>
      <c r="U62" s="29" t="b">
        <f t="shared" si="3"/>
        <v>1</v>
      </c>
      <c r="V62" s="29" t="b">
        <f t="shared" si="4"/>
        <v>1</v>
      </c>
      <c r="W62" s="29" t="str">
        <f t="shared" si="5"/>
        <v>High Value</v>
      </c>
      <c r="X62" s="129">
        <f t="shared" si="11"/>
        <v>3.0609999999999999</v>
      </c>
      <c r="Y62" s="130">
        <f t="shared" si="25"/>
        <v>12</v>
      </c>
      <c r="Z62" s="130">
        <f t="shared" si="26"/>
        <v>3</v>
      </c>
      <c r="AA62" s="131">
        <f t="shared" si="30"/>
        <v>2019</v>
      </c>
      <c r="AB62" s="132" t="str">
        <f t="shared" si="31"/>
        <v>3-2019</v>
      </c>
      <c r="AC62" s="132" t="str">
        <f t="shared" si="32"/>
        <v>12-3-2019</v>
      </c>
      <c r="AD62" s="132">
        <f t="shared" si="37"/>
        <v>1</v>
      </c>
      <c r="AE62" s="132">
        <f t="shared" si="28"/>
        <v>11</v>
      </c>
      <c r="AF62" s="132" t="str">
        <f t="shared" si="34"/>
        <v>2019-11</v>
      </c>
      <c r="AG62" s="130">
        <f t="shared" si="38"/>
        <v>2</v>
      </c>
      <c r="AH62" s="130" t="str">
        <f t="shared" si="36"/>
        <v>Weekdays</v>
      </c>
      <c r="AI62" s="133">
        <f t="shared" si="33"/>
        <v>3</v>
      </c>
      <c r="AJ62" s="53"/>
    </row>
    <row r="63" spans="2:36" ht="16.5" x14ac:dyDescent="0.3">
      <c r="B63" s="19" t="s">
        <v>96</v>
      </c>
      <c r="C63" s="20" t="s">
        <v>25</v>
      </c>
      <c r="D63" s="19" t="s">
        <v>26</v>
      </c>
      <c r="E63" s="19" t="s">
        <v>20</v>
      </c>
      <c r="F63" s="85" t="s">
        <v>21</v>
      </c>
      <c r="G63" s="19" t="s">
        <v>36</v>
      </c>
      <c r="H63" s="21">
        <v>24.74</v>
      </c>
      <c r="I63" s="22">
        <v>3</v>
      </c>
      <c r="J63" s="23">
        <v>3.7109999999999999</v>
      </c>
      <c r="K63" s="23">
        <v>77.930999999999997</v>
      </c>
      <c r="L63" s="24">
        <v>43511</v>
      </c>
      <c r="M63" s="25">
        <v>0.74097222222222225</v>
      </c>
      <c r="N63" s="20" t="s">
        <v>33</v>
      </c>
      <c r="O63" s="23">
        <v>74.22</v>
      </c>
      <c r="P63" s="26">
        <v>4.7619047620000003</v>
      </c>
      <c r="Q63" s="23">
        <v>3.7109999999999999</v>
      </c>
      <c r="R63" s="30">
        <v>10</v>
      </c>
      <c r="S63" s="28">
        <f t="shared" si="0"/>
        <v>3.7109999999999985</v>
      </c>
      <c r="T63" s="29">
        <f t="shared" si="1"/>
        <v>278.32499999999987</v>
      </c>
      <c r="U63" s="29" t="b">
        <f t="shared" si="3"/>
        <v>0</v>
      </c>
      <c r="V63" s="29" t="b">
        <f t="shared" si="4"/>
        <v>1</v>
      </c>
      <c r="W63" s="29" t="str">
        <f t="shared" si="5"/>
        <v>High Value</v>
      </c>
      <c r="X63" s="129">
        <f t="shared" si="11"/>
        <v>2.4740000000000002</v>
      </c>
      <c r="Y63" s="130">
        <f t="shared" si="25"/>
        <v>15</v>
      </c>
      <c r="Z63" s="130">
        <f t="shared" si="26"/>
        <v>2</v>
      </c>
      <c r="AA63" s="131">
        <f t="shared" si="30"/>
        <v>2019</v>
      </c>
      <c r="AB63" s="132" t="str">
        <f t="shared" si="31"/>
        <v>2-2019</v>
      </c>
      <c r="AC63" s="132" t="str">
        <f t="shared" si="32"/>
        <v>15-2-2019</v>
      </c>
      <c r="AD63" s="132">
        <f t="shared" si="37"/>
        <v>1</v>
      </c>
      <c r="AE63" s="132">
        <f t="shared" si="28"/>
        <v>7</v>
      </c>
      <c r="AF63" s="132" t="str">
        <f t="shared" si="34"/>
        <v>2019-7</v>
      </c>
      <c r="AG63" s="130">
        <f t="shared" si="38"/>
        <v>5</v>
      </c>
      <c r="AH63" s="130" t="str">
        <f t="shared" si="36"/>
        <v>Weekdays</v>
      </c>
      <c r="AI63" s="133">
        <f t="shared" si="33"/>
        <v>6</v>
      </c>
      <c r="AJ63" s="53"/>
    </row>
    <row r="64" spans="2:36" ht="16.5" x14ac:dyDescent="0.3">
      <c r="B64" s="19" t="s">
        <v>97</v>
      </c>
      <c r="C64" s="20" t="s">
        <v>25</v>
      </c>
      <c r="D64" s="19" t="s">
        <v>26</v>
      </c>
      <c r="E64" s="19" t="s">
        <v>27</v>
      </c>
      <c r="F64" s="85" t="s">
        <v>31</v>
      </c>
      <c r="G64" s="19" t="s">
        <v>32</v>
      </c>
      <c r="H64" s="21">
        <v>55.73</v>
      </c>
      <c r="I64" s="22">
        <v>6</v>
      </c>
      <c r="J64" s="23">
        <v>16.719000000000001</v>
      </c>
      <c r="K64" s="23">
        <v>351.09899999999999</v>
      </c>
      <c r="L64" s="24">
        <v>43520</v>
      </c>
      <c r="M64" s="25">
        <v>0.4548611111111111</v>
      </c>
      <c r="N64" s="20" t="s">
        <v>23</v>
      </c>
      <c r="O64" s="23">
        <v>334.38</v>
      </c>
      <c r="P64" s="26">
        <v>4.7619047620000003</v>
      </c>
      <c r="Q64" s="23">
        <v>16.719000000000001</v>
      </c>
      <c r="R64" s="27">
        <v>7</v>
      </c>
      <c r="S64" s="28">
        <f t="shared" si="0"/>
        <v>16.718999999999994</v>
      </c>
      <c r="T64" s="29">
        <f t="shared" si="1"/>
        <v>1253.9249999999995</v>
      </c>
      <c r="U64" s="29" t="b">
        <f t="shared" si="3"/>
        <v>1</v>
      </c>
      <c r="V64" s="29" t="b">
        <f t="shared" si="4"/>
        <v>1</v>
      </c>
      <c r="W64" s="29" t="str">
        <f t="shared" si="5"/>
        <v>Low Value</v>
      </c>
      <c r="X64" s="129">
        <f t="shared" si="11"/>
        <v>5.5730000000000004</v>
      </c>
      <c r="Y64" s="130">
        <f t="shared" si="25"/>
        <v>24</v>
      </c>
      <c r="Z64" s="130">
        <f t="shared" si="26"/>
        <v>2</v>
      </c>
      <c r="AA64" s="131">
        <f t="shared" si="30"/>
        <v>2019</v>
      </c>
      <c r="AB64" s="132" t="str">
        <f t="shared" si="31"/>
        <v>2-2019</v>
      </c>
      <c r="AC64" s="132" t="str">
        <f t="shared" si="32"/>
        <v>24-2-2019</v>
      </c>
      <c r="AD64" s="132">
        <f t="shared" si="37"/>
        <v>1</v>
      </c>
      <c r="AE64" s="132">
        <f t="shared" si="28"/>
        <v>8</v>
      </c>
      <c r="AF64" s="132" t="str">
        <f t="shared" si="34"/>
        <v>2019-8</v>
      </c>
      <c r="AG64" s="130">
        <f t="shared" si="38"/>
        <v>7</v>
      </c>
      <c r="AH64" s="130" t="str">
        <f t="shared" si="36"/>
        <v>Weekends</v>
      </c>
      <c r="AI64" s="133">
        <f t="shared" si="33"/>
        <v>1</v>
      </c>
      <c r="AJ64" s="53"/>
    </row>
    <row r="65" spans="2:36" ht="16.5" x14ac:dyDescent="0.3">
      <c r="B65" s="19" t="s">
        <v>98</v>
      </c>
      <c r="C65" s="20" t="s">
        <v>42</v>
      </c>
      <c r="D65" s="19" t="s">
        <v>43</v>
      </c>
      <c r="E65" s="19" t="s">
        <v>20</v>
      </c>
      <c r="F65" s="85" t="s">
        <v>21</v>
      </c>
      <c r="G65" s="19" t="s">
        <v>36</v>
      </c>
      <c r="H65" s="21">
        <v>55.07</v>
      </c>
      <c r="I65" s="22">
        <v>9</v>
      </c>
      <c r="J65" s="23">
        <v>24.781500000000001</v>
      </c>
      <c r="K65" s="23">
        <v>520.41150000000005</v>
      </c>
      <c r="L65" s="24">
        <v>43499</v>
      </c>
      <c r="M65" s="25">
        <v>0.56944444444444442</v>
      </c>
      <c r="N65" s="20" t="s">
        <v>23</v>
      </c>
      <c r="O65" s="23">
        <v>495.63</v>
      </c>
      <c r="P65" s="26">
        <v>4.7619047620000003</v>
      </c>
      <c r="Q65" s="23">
        <v>24.781500000000001</v>
      </c>
      <c r="R65" s="27">
        <v>10</v>
      </c>
      <c r="S65" s="28">
        <f t="shared" si="0"/>
        <v>24.781500000000051</v>
      </c>
      <c r="T65" s="29">
        <f t="shared" si="1"/>
        <v>1858.6125000000038</v>
      </c>
      <c r="U65" s="29" t="b">
        <f t="shared" si="3"/>
        <v>1</v>
      </c>
      <c r="V65" s="29" t="b">
        <f t="shared" si="4"/>
        <v>1</v>
      </c>
      <c r="W65" s="29" t="str">
        <f t="shared" si="5"/>
        <v>High Value</v>
      </c>
      <c r="X65" s="129">
        <f t="shared" si="11"/>
        <v>5.5070000000000006</v>
      </c>
      <c r="Y65" s="130">
        <f t="shared" si="25"/>
        <v>3</v>
      </c>
      <c r="Z65" s="130">
        <f t="shared" si="26"/>
        <v>2</v>
      </c>
      <c r="AA65" s="131">
        <f t="shared" si="30"/>
        <v>2019</v>
      </c>
      <c r="AB65" s="132" t="str">
        <f t="shared" si="31"/>
        <v>2-2019</v>
      </c>
      <c r="AC65" s="132" t="str">
        <f t="shared" si="32"/>
        <v>3-2-2019</v>
      </c>
      <c r="AD65" s="132">
        <f t="shared" si="37"/>
        <v>1</v>
      </c>
      <c r="AE65" s="132">
        <f t="shared" si="28"/>
        <v>5</v>
      </c>
      <c r="AF65" s="132" t="str">
        <f t="shared" si="34"/>
        <v>2019-5</v>
      </c>
      <c r="AG65" s="130">
        <f t="shared" si="38"/>
        <v>7</v>
      </c>
      <c r="AH65" s="130" t="str">
        <f t="shared" si="36"/>
        <v>Weekends</v>
      </c>
      <c r="AI65" s="133">
        <f t="shared" si="33"/>
        <v>1</v>
      </c>
      <c r="AJ65" s="53"/>
    </row>
    <row r="66" spans="2:36" ht="16.5" x14ac:dyDescent="0.3">
      <c r="B66" s="19" t="s">
        <v>99</v>
      </c>
      <c r="C66" s="20" t="s">
        <v>18</v>
      </c>
      <c r="D66" s="19" t="s">
        <v>19</v>
      </c>
      <c r="E66" s="19" t="s">
        <v>20</v>
      </c>
      <c r="F66" s="85" t="s">
        <v>31</v>
      </c>
      <c r="G66" s="19" t="s">
        <v>36</v>
      </c>
      <c r="H66" s="21">
        <v>15.81</v>
      </c>
      <c r="I66" s="22">
        <v>10</v>
      </c>
      <c r="J66" s="23">
        <v>7.9050000000000002</v>
      </c>
      <c r="K66" s="23">
        <v>166.005</v>
      </c>
      <c r="L66" s="24">
        <v>43530</v>
      </c>
      <c r="M66" s="25">
        <v>0.51875000000000004</v>
      </c>
      <c r="N66" s="20" t="s">
        <v>33</v>
      </c>
      <c r="O66" s="23">
        <v>158.1</v>
      </c>
      <c r="P66" s="26">
        <v>4.7619047620000003</v>
      </c>
      <c r="Q66" s="23">
        <v>7.9050000000000002</v>
      </c>
      <c r="R66" s="30">
        <v>8.6</v>
      </c>
      <c r="S66" s="28">
        <f t="shared" si="0"/>
        <v>7.9050000000000011</v>
      </c>
      <c r="T66" s="29">
        <f t="shared" si="1"/>
        <v>592.87500000000011</v>
      </c>
      <c r="U66" s="29" t="b">
        <f t="shared" si="3"/>
        <v>1</v>
      </c>
      <c r="V66" s="29" t="b">
        <f t="shared" si="4"/>
        <v>1</v>
      </c>
      <c r="W66" s="29" t="str">
        <f t="shared" si="5"/>
        <v>High Value</v>
      </c>
      <c r="X66" s="129">
        <f t="shared" si="11"/>
        <v>1.5810000000000002</v>
      </c>
      <c r="Y66" s="130">
        <f t="shared" si="25"/>
        <v>6</v>
      </c>
      <c r="Z66" s="130">
        <f t="shared" si="26"/>
        <v>3</v>
      </c>
      <c r="AA66" s="131">
        <f t="shared" si="30"/>
        <v>2019</v>
      </c>
      <c r="AB66" s="132" t="str">
        <f t="shared" si="31"/>
        <v>3-2019</v>
      </c>
      <c r="AC66" s="132" t="str">
        <f t="shared" si="32"/>
        <v>6-3-2019</v>
      </c>
      <c r="AD66" s="132">
        <f t="shared" si="37"/>
        <v>1</v>
      </c>
      <c r="AE66" s="132">
        <f t="shared" si="28"/>
        <v>10</v>
      </c>
      <c r="AF66" s="132" t="str">
        <f t="shared" si="34"/>
        <v>2019-10</v>
      </c>
      <c r="AG66" s="130">
        <f t="shared" si="38"/>
        <v>3</v>
      </c>
      <c r="AH66" s="130" t="str">
        <f t="shared" si="36"/>
        <v>Weekdays</v>
      </c>
      <c r="AI66" s="133">
        <f t="shared" si="33"/>
        <v>4</v>
      </c>
      <c r="AJ66" s="53"/>
    </row>
    <row r="67" spans="2:36" ht="16.5" x14ac:dyDescent="0.3">
      <c r="B67" s="19" t="s">
        <v>100</v>
      </c>
      <c r="C67" s="20" t="s">
        <v>42</v>
      </c>
      <c r="D67" s="19" t="s">
        <v>43</v>
      </c>
      <c r="E67" s="19" t="s">
        <v>20</v>
      </c>
      <c r="F67" s="85" t="s">
        <v>31</v>
      </c>
      <c r="G67" s="19" t="s">
        <v>22</v>
      </c>
      <c r="H67" s="21">
        <v>75.739999999999995</v>
      </c>
      <c r="I67" s="22">
        <v>4</v>
      </c>
      <c r="J67" s="23">
        <v>15.148</v>
      </c>
      <c r="K67" s="23">
        <v>318.108</v>
      </c>
      <c r="L67" s="24">
        <v>43510</v>
      </c>
      <c r="M67" s="25">
        <v>0.60763888888888884</v>
      </c>
      <c r="N67" s="20" t="s">
        <v>29</v>
      </c>
      <c r="O67" s="23">
        <v>302.95999999999998</v>
      </c>
      <c r="P67" s="26">
        <v>4.7619047620000003</v>
      </c>
      <c r="Q67" s="23">
        <v>15.148</v>
      </c>
      <c r="R67" s="30">
        <v>7.6</v>
      </c>
      <c r="S67" s="28">
        <f t="shared" ref="S67:S130" si="39">K67-O67</f>
        <v>15.148000000000025</v>
      </c>
      <c r="T67" s="29">
        <f t="shared" ref="T67:T130" si="40">$S67*$S$1</f>
        <v>1136.1000000000017</v>
      </c>
      <c r="U67" s="29" t="b">
        <f t="shared" si="3"/>
        <v>1</v>
      </c>
      <c r="V67" s="29" t="b">
        <f t="shared" si="4"/>
        <v>1</v>
      </c>
      <c r="W67" s="29" t="str">
        <f t="shared" si="5"/>
        <v>High Value</v>
      </c>
      <c r="X67" s="129">
        <f t="shared" si="11"/>
        <v>7.5739999999999998</v>
      </c>
      <c r="Y67" s="130">
        <f t="shared" si="25"/>
        <v>14</v>
      </c>
      <c r="Z67" s="130">
        <f t="shared" si="26"/>
        <v>2</v>
      </c>
      <c r="AA67" s="131">
        <f t="shared" si="30"/>
        <v>2019</v>
      </c>
      <c r="AB67" s="132" t="str">
        <f t="shared" si="31"/>
        <v>2-2019</v>
      </c>
      <c r="AC67" s="132" t="str">
        <f t="shared" si="32"/>
        <v>14-2-2019</v>
      </c>
      <c r="AD67" s="132">
        <f t="shared" si="37"/>
        <v>1</v>
      </c>
      <c r="AE67" s="132">
        <f t="shared" si="28"/>
        <v>7</v>
      </c>
      <c r="AF67" s="132" t="str">
        <f t="shared" si="34"/>
        <v>2019-7</v>
      </c>
      <c r="AG67" s="130">
        <f t="shared" si="38"/>
        <v>4</v>
      </c>
      <c r="AH67" s="130" t="str">
        <f t="shared" si="36"/>
        <v>Weekdays</v>
      </c>
      <c r="AI67" s="133">
        <f t="shared" si="33"/>
        <v>5</v>
      </c>
      <c r="AJ67" s="53"/>
    </row>
    <row r="68" spans="2:36" ht="16.5" x14ac:dyDescent="0.3">
      <c r="B68" s="19" t="s">
        <v>101</v>
      </c>
      <c r="C68" s="20" t="s">
        <v>18</v>
      </c>
      <c r="D68" s="19" t="s">
        <v>19</v>
      </c>
      <c r="E68" s="19" t="s">
        <v>20</v>
      </c>
      <c r="F68" s="85" t="s">
        <v>31</v>
      </c>
      <c r="G68" s="19" t="s">
        <v>22</v>
      </c>
      <c r="H68" s="21">
        <v>15.87</v>
      </c>
      <c r="I68" s="22">
        <v>10</v>
      </c>
      <c r="J68" s="23">
        <v>7.9349999999999996</v>
      </c>
      <c r="K68" s="23">
        <v>166.63499999999999</v>
      </c>
      <c r="L68" s="24">
        <v>43537</v>
      </c>
      <c r="M68" s="25">
        <v>0.69444444444444442</v>
      </c>
      <c r="N68" s="20" t="s">
        <v>29</v>
      </c>
      <c r="O68" s="23">
        <v>158.69999999999999</v>
      </c>
      <c r="P68" s="26">
        <v>4.7619047620000003</v>
      </c>
      <c r="Q68" s="23">
        <v>7.9349999999999996</v>
      </c>
      <c r="R68" s="30">
        <v>5.8</v>
      </c>
      <c r="S68" s="28">
        <f t="shared" si="39"/>
        <v>7.9350000000000023</v>
      </c>
      <c r="T68" s="29">
        <f t="shared" si="40"/>
        <v>595.12500000000023</v>
      </c>
      <c r="U68" s="29" t="b">
        <f t="shared" ref="U68:U131" si="41">AND($S68&gt;7.9,$O68&gt;99)</f>
        <v>1</v>
      </c>
      <c r="V68" s="29" t="b">
        <f t="shared" ref="V68:V131" si="42">OR(R68&gt;7.1,K68&gt;149)</f>
        <v>1</v>
      </c>
      <c r="W68" s="29" t="str">
        <f t="shared" ref="W68:W131" si="43">IF($R68&gt;7.1,"High Value","Low Value")</f>
        <v>Low Value</v>
      </c>
      <c r="X68" s="129" t="str">
        <f t="shared" si="11"/>
        <v>Criteria Not matched</v>
      </c>
      <c r="Y68" s="130">
        <f t="shared" si="25"/>
        <v>13</v>
      </c>
      <c r="Z68" s="130">
        <f t="shared" si="26"/>
        <v>3</v>
      </c>
      <c r="AA68" s="131">
        <f t="shared" si="30"/>
        <v>2019</v>
      </c>
      <c r="AB68" s="132" t="str">
        <f t="shared" si="31"/>
        <v>3-2019</v>
      </c>
      <c r="AC68" s="132" t="str">
        <f t="shared" si="32"/>
        <v>13-3-2019</v>
      </c>
      <c r="AD68" s="132">
        <f t="shared" si="37"/>
        <v>1</v>
      </c>
      <c r="AE68" s="132">
        <f t="shared" si="28"/>
        <v>11</v>
      </c>
      <c r="AF68" s="132" t="str">
        <f t="shared" si="34"/>
        <v>2019-11</v>
      </c>
      <c r="AG68" s="130">
        <f t="shared" si="38"/>
        <v>3</v>
      </c>
      <c r="AH68" s="130" t="str">
        <f t="shared" si="36"/>
        <v>Weekdays</v>
      </c>
      <c r="AI68" s="133">
        <f t="shared" si="33"/>
        <v>4</v>
      </c>
      <c r="AJ68" s="53"/>
    </row>
    <row r="69" spans="2:36" ht="16.5" x14ac:dyDescent="0.3">
      <c r="B69" s="19" t="s">
        <v>102</v>
      </c>
      <c r="C69" s="20" t="s">
        <v>25</v>
      </c>
      <c r="D69" s="19" t="s">
        <v>26</v>
      </c>
      <c r="E69" s="19" t="s">
        <v>27</v>
      </c>
      <c r="F69" s="85" t="s">
        <v>21</v>
      </c>
      <c r="G69" s="19" t="s">
        <v>22</v>
      </c>
      <c r="H69" s="21">
        <v>33.47</v>
      </c>
      <c r="I69" s="22">
        <v>2</v>
      </c>
      <c r="J69" s="23">
        <v>3.347</v>
      </c>
      <c r="K69" s="23">
        <v>70.287000000000006</v>
      </c>
      <c r="L69" s="24">
        <v>43506</v>
      </c>
      <c r="M69" s="25">
        <v>0.65486111111111112</v>
      </c>
      <c r="N69" s="20" t="s">
        <v>23</v>
      </c>
      <c r="O69" s="23">
        <v>66.94</v>
      </c>
      <c r="P69" s="26">
        <v>4.7619047620000003</v>
      </c>
      <c r="Q69" s="23">
        <v>3.347</v>
      </c>
      <c r="R69" s="30">
        <v>6.7</v>
      </c>
      <c r="S69" s="28">
        <f t="shared" si="39"/>
        <v>3.3470000000000084</v>
      </c>
      <c r="T69" s="29">
        <f t="shared" si="40"/>
        <v>251.02500000000063</v>
      </c>
      <c r="U69" s="29" t="b">
        <f t="shared" si="41"/>
        <v>0</v>
      </c>
      <c r="V69" s="29" t="b">
        <f t="shared" si="42"/>
        <v>0</v>
      </c>
      <c r="W69" s="29" t="str">
        <f t="shared" si="43"/>
        <v>Low Value</v>
      </c>
      <c r="X69" s="129" t="str">
        <f t="shared" ref="X69:X132" si="44">IF($R69&gt;6.9,$H69*0.1,"Criteria Not matched")</f>
        <v>Criteria Not matched</v>
      </c>
      <c r="Y69" s="130">
        <f t="shared" si="25"/>
        <v>10</v>
      </c>
      <c r="Z69" s="130">
        <f t="shared" si="26"/>
        <v>2</v>
      </c>
      <c r="AA69" s="131">
        <f t="shared" si="30"/>
        <v>2019</v>
      </c>
      <c r="AB69" s="132" t="str">
        <f t="shared" si="31"/>
        <v>2-2019</v>
      </c>
      <c r="AC69" s="132" t="str">
        <f t="shared" si="32"/>
        <v>10-2-2019</v>
      </c>
      <c r="AD69" s="132">
        <f t="shared" si="37"/>
        <v>1</v>
      </c>
      <c r="AE69" s="132">
        <f t="shared" si="28"/>
        <v>6</v>
      </c>
      <c r="AF69" s="132" t="str">
        <f t="shared" si="34"/>
        <v>2019-6</v>
      </c>
      <c r="AG69" s="130">
        <f t="shared" si="38"/>
        <v>7</v>
      </c>
      <c r="AH69" s="130" t="str">
        <f t="shared" si="36"/>
        <v>Weekends</v>
      </c>
      <c r="AI69" s="133">
        <f t="shared" si="33"/>
        <v>1</v>
      </c>
      <c r="AJ69" s="53"/>
    </row>
    <row r="70" spans="2:36" ht="16.5" x14ac:dyDescent="0.3">
      <c r="B70" s="19" t="s">
        <v>103</v>
      </c>
      <c r="C70" s="20" t="s">
        <v>42</v>
      </c>
      <c r="D70" s="19" t="s">
        <v>43</v>
      </c>
      <c r="E70" s="19" t="s">
        <v>20</v>
      </c>
      <c r="F70" s="85" t="s">
        <v>21</v>
      </c>
      <c r="G70" s="19" t="s">
        <v>46</v>
      </c>
      <c r="H70" s="21">
        <v>97.61</v>
      </c>
      <c r="I70" s="22">
        <v>6</v>
      </c>
      <c r="J70" s="23">
        <v>29.283000000000001</v>
      </c>
      <c r="K70" s="23">
        <v>614.94299999999998</v>
      </c>
      <c r="L70" s="24">
        <v>43472</v>
      </c>
      <c r="M70" s="25">
        <v>0.62569444444444444</v>
      </c>
      <c r="N70" s="20" t="s">
        <v>23</v>
      </c>
      <c r="O70" s="23">
        <v>585.66</v>
      </c>
      <c r="P70" s="26">
        <v>4.7619047620000003</v>
      </c>
      <c r="Q70" s="23">
        <v>29.283000000000001</v>
      </c>
      <c r="R70" s="27">
        <v>9.9</v>
      </c>
      <c r="S70" s="28">
        <f t="shared" si="39"/>
        <v>29.283000000000015</v>
      </c>
      <c r="T70" s="29">
        <f t="shared" si="40"/>
        <v>2196.2250000000013</v>
      </c>
      <c r="U70" s="29" t="b">
        <f t="shared" si="41"/>
        <v>1</v>
      </c>
      <c r="V70" s="29" t="b">
        <f t="shared" si="42"/>
        <v>1</v>
      </c>
      <c r="W70" s="29" t="str">
        <f t="shared" si="43"/>
        <v>High Value</v>
      </c>
      <c r="X70" s="129">
        <f t="shared" si="44"/>
        <v>9.761000000000001</v>
      </c>
      <c r="Y70" s="130">
        <f t="shared" si="25"/>
        <v>7</v>
      </c>
      <c r="Z70" s="130">
        <f t="shared" si="26"/>
        <v>1</v>
      </c>
      <c r="AA70" s="131">
        <f t="shared" si="30"/>
        <v>2019</v>
      </c>
      <c r="AB70" s="132" t="str">
        <f t="shared" si="31"/>
        <v>1-2019</v>
      </c>
      <c r="AC70" s="132" t="str">
        <f t="shared" si="32"/>
        <v>7-1-2019</v>
      </c>
      <c r="AD70" s="132">
        <f t="shared" si="37"/>
        <v>1</v>
      </c>
      <c r="AE70" s="132">
        <f t="shared" si="28"/>
        <v>2</v>
      </c>
      <c r="AF70" s="132" t="str">
        <f t="shared" si="34"/>
        <v>2019-2</v>
      </c>
      <c r="AG70" s="130">
        <f t="shared" si="38"/>
        <v>1</v>
      </c>
      <c r="AH70" s="130" t="str">
        <f t="shared" si="36"/>
        <v>Weekdays</v>
      </c>
      <c r="AI70" s="133">
        <f t="shared" si="33"/>
        <v>2</v>
      </c>
      <c r="AJ70" s="53"/>
    </row>
    <row r="71" spans="2:36" ht="16.5" x14ac:dyDescent="0.3">
      <c r="B71" s="19" t="s">
        <v>104</v>
      </c>
      <c r="C71" s="20" t="s">
        <v>18</v>
      </c>
      <c r="D71" s="19" t="s">
        <v>19</v>
      </c>
      <c r="E71" s="19" t="s">
        <v>27</v>
      </c>
      <c r="F71" s="85" t="s">
        <v>31</v>
      </c>
      <c r="G71" s="19" t="s">
        <v>36</v>
      </c>
      <c r="H71" s="21">
        <v>78.77</v>
      </c>
      <c r="I71" s="22">
        <v>10</v>
      </c>
      <c r="J71" s="23">
        <v>39.384999999999998</v>
      </c>
      <c r="K71" s="23">
        <v>827.08500000000004</v>
      </c>
      <c r="L71" s="24">
        <v>43489</v>
      </c>
      <c r="M71" s="25">
        <v>0.41944444444444445</v>
      </c>
      <c r="N71" s="20" t="s">
        <v>29</v>
      </c>
      <c r="O71" s="23">
        <v>787.7</v>
      </c>
      <c r="P71" s="26">
        <v>4.7619047620000003</v>
      </c>
      <c r="Q71" s="23">
        <v>39.384999999999998</v>
      </c>
      <c r="R71" s="27">
        <v>6.4</v>
      </c>
      <c r="S71" s="28">
        <f t="shared" si="39"/>
        <v>39.384999999999991</v>
      </c>
      <c r="T71" s="29">
        <f t="shared" si="40"/>
        <v>2953.8749999999991</v>
      </c>
      <c r="U71" s="29" t="b">
        <f t="shared" si="41"/>
        <v>1</v>
      </c>
      <c r="V71" s="29" t="b">
        <f t="shared" si="42"/>
        <v>1</v>
      </c>
      <c r="W71" s="29" t="str">
        <f t="shared" si="43"/>
        <v>Low Value</v>
      </c>
      <c r="X71" s="129" t="str">
        <f t="shared" si="44"/>
        <v>Criteria Not matched</v>
      </c>
      <c r="Y71" s="130">
        <f t="shared" si="25"/>
        <v>24</v>
      </c>
      <c r="Z71" s="130">
        <f t="shared" si="26"/>
        <v>1</v>
      </c>
      <c r="AA71" s="131">
        <f t="shared" si="30"/>
        <v>2019</v>
      </c>
      <c r="AB71" s="132" t="str">
        <f t="shared" si="31"/>
        <v>1-2019</v>
      </c>
      <c r="AC71" s="132" t="str">
        <f t="shared" si="32"/>
        <v>24-1-2019</v>
      </c>
      <c r="AD71" s="132">
        <f t="shared" si="37"/>
        <v>1</v>
      </c>
      <c r="AE71" s="132">
        <f t="shared" si="28"/>
        <v>4</v>
      </c>
      <c r="AF71" s="132" t="str">
        <f t="shared" si="34"/>
        <v>2019-4</v>
      </c>
      <c r="AG71" s="130">
        <f t="shared" si="38"/>
        <v>4</v>
      </c>
      <c r="AH71" s="130" t="str">
        <f t="shared" si="36"/>
        <v>Weekdays</v>
      </c>
      <c r="AI71" s="133">
        <f t="shared" si="33"/>
        <v>5</v>
      </c>
      <c r="AJ71" s="53"/>
    </row>
    <row r="72" spans="2:36" ht="16.5" x14ac:dyDescent="0.3">
      <c r="B72" s="19" t="s">
        <v>105</v>
      </c>
      <c r="C72" s="20" t="s">
        <v>18</v>
      </c>
      <c r="D72" s="19" t="s">
        <v>19</v>
      </c>
      <c r="E72" s="19" t="s">
        <v>20</v>
      </c>
      <c r="F72" s="85" t="s">
        <v>21</v>
      </c>
      <c r="G72" s="19" t="s">
        <v>22</v>
      </c>
      <c r="H72" s="21">
        <v>18.329999999999998</v>
      </c>
      <c r="I72" s="22">
        <v>1</v>
      </c>
      <c r="J72" s="23">
        <v>0.91649999999999998</v>
      </c>
      <c r="K72" s="23">
        <v>19.246500000000001</v>
      </c>
      <c r="L72" s="24">
        <v>43498</v>
      </c>
      <c r="M72" s="25">
        <v>0.78472222222222221</v>
      </c>
      <c r="N72" s="20" t="s">
        <v>29</v>
      </c>
      <c r="O72" s="23">
        <v>18.329999999999998</v>
      </c>
      <c r="P72" s="26">
        <v>4.7619047620000003</v>
      </c>
      <c r="Q72" s="23">
        <v>0.91649999999999998</v>
      </c>
      <c r="R72" s="30">
        <v>4.3</v>
      </c>
      <c r="S72" s="28">
        <f t="shared" si="39"/>
        <v>0.91650000000000276</v>
      </c>
      <c r="T72" s="29">
        <f t="shared" si="40"/>
        <v>68.73750000000021</v>
      </c>
      <c r="U72" s="29" t="b">
        <f t="shared" si="41"/>
        <v>0</v>
      </c>
      <c r="V72" s="29" t="b">
        <f t="shared" si="42"/>
        <v>0</v>
      </c>
      <c r="W72" s="29" t="str">
        <f t="shared" si="43"/>
        <v>Low Value</v>
      </c>
      <c r="X72" s="129" t="str">
        <f t="shared" si="44"/>
        <v>Criteria Not matched</v>
      </c>
      <c r="Y72" s="130">
        <f t="shared" si="25"/>
        <v>2</v>
      </c>
      <c r="Z72" s="130">
        <f t="shared" si="26"/>
        <v>2</v>
      </c>
      <c r="AA72" s="131">
        <f t="shared" si="30"/>
        <v>2019</v>
      </c>
      <c r="AB72" s="132" t="str">
        <f t="shared" si="31"/>
        <v>2-2019</v>
      </c>
      <c r="AC72" s="132" t="str">
        <f t="shared" si="32"/>
        <v>2-2-2019</v>
      </c>
      <c r="AD72" s="132">
        <f t="shared" si="37"/>
        <v>1</v>
      </c>
      <c r="AE72" s="132">
        <f t="shared" si="28"/>
        <v>5</v>
      </c>
      <c r="AF72" s="132" t="str">
        <f t="shared" si="34"/>
        <v>2019-5</v>
      </c>
      <c r="AG72" s="130">
        <f t="shared" si="38"/>
        <v>6</v>
      </c>
      <c r="AH72" s="130" t="str">
        <f t="shared" si="36"/>
        <v>Weekends</v>
      </c>
      <c r="AI72" s="133">
        <f t="shared" si="33"/>
        <v>7</v>
      </c>
      <c r="AJ72" s="53"/>
    </row>
    <row r="73" spans="2:36" ht="16.5" x14ac:dyDescent="0.3">
      <c r="B73" s="19" t="s">
        <v>106</v>
      </c>
      <c r="C73" s="20" t="s">
        <v>25</v>
      </c>
      <c r="D73" s="19" t="s">
        <v>26</v>
      </c>
      <c r="E73" s="19" t="s">
        <v>27</v>
      </c>
      <c r="F73" s="85" t="s">
        <v>31</v>
      </c>
      <c r="G73" s="19" t="s">
        <v>44</v>
      </c>
      <c r="H73" s="21">
        <v>89.48</v>
      </c>
      <c r="I73" s="22">
        <v>10</v>
      </c>
      <c r="J73" s="23">
        <v>44.74</v>
      </c>
      <c r="K73" s="23">
        <v>939.54</v>
      </c>
      <c r="L73" s="24">
        <v>43471</v>
      </c>
      <c r="M73" s="25">
        <v>0.53194444444444444</v>
      </c>
      <c r="N73" s="20" t="s">
        <v>33</v>
      </c>
      <c r="O73" s="23">
        <v>894.8</v>
      </c>
      <c r="P73" s="26">
        <v>4.7619047620000003</v>
      </c>
      <c r="Q73" s="23">
        <v>44.74</v>
      </c>
      <c r="R73" s="27">
        <v>9.6</v>
      </c>
      <c r="S73" s="28">
        <f t="shared" si="39"/>
        <v>44.740000000000009</v>
      </c>
      <c r="T73" s="29">
        <f t="shared" si="40"/>
        <v>3355.5000000000009</v>
      </c>
      <c r="U73" s="29" t="b">
        <f t="shared" si="41"/>
        <v>1</v>
      </c>
      <c r="V73" s="29" t="b">
        <f t="shared" si="42"/>
        <v>1</v>
      </c>
      <c r="W73" s="29" t="str">
        <f t="shared" si="43"/>
        <v>High Value</v>
      </c>
      <c r="X73" s="129">
        <f t="shared" si="44"/>
        <v>8.9480000000000004</v>
      </c>
      <c r="Y73" s="130">
        <f t="shared" si="25"/>
        <v>6</v>
      </c>
      <c r="Z73" s="130">
        <f t="shared" si="26"/>
        <v>1</v>
      </c>
      <c r="AA73" s="131">
        <f t="shared" si="30"/>
        <v>2019</v>
      </c>
      <c r="AB73" s="132" t="str">
        <f t="shared" si="31"/>
        <v>1-2019</v>
      </c>
      <c r="AC73" s="132" t="str">
        <f t="shared" si="32"/>
        <v>6-1-2019</v>
      </c>
      <c r="AD73" s="132">
        <f t="shared" si="37"/>
        <v>1</v>
      </c>
      <c r="AE73" s="132">
        <f t="shared" si="28"/>
        <v>1</v>
      </c>
      <c r="AF73" s="132" t="str">
        <f t="shared" si="34"/>
        <v>2019-1</v>
      </c>
      <c r="AG73" s="130">
        <f t="shared" si="38"/>
        <v>7</v>
      </c>
      <c r="AH73" s="130" t="str">
        <f t="shared" si="36"/>
        <v>Weekends</v>
      </c>
      <c r="AI73" s="133">
        <f t="shared" si="33"/>
        <v>1</v>
      </c>
      <c r="AJ73" s="53"/>
    </row>
    <row r="74" spans="2:36" ht="16.5" x14ac:dyDescent="0.3">
      <c r="B74" s="19" t="s">
        <v>107</v>
      </c>
      <c r="C74" s="20" t="s">
        <v>25</v>
      </c>
      <c r="D74" s="19" t="s">
        <v>26</v>
      </c>
      <c r="E74" s="19" t="s">
        <v>27</v>
      </c>
      <c r="F74" s="85" t="s">
        <v>31</v>
      </c>
      <c r="G74" s="19" t="s">
        <v>46</v>
      </c>
      <c r="H74" s="21">
        <v>62.12</v>
      </c>
      <c r="I74" s="22">
        <v>10</v>
      </c>
      <c r="J74" s="23">
        <v>31.06</v>
      </c>
      <c r="K74" s="23">
        <v>652.26</v>
      </c>
      <c r="L74" s="24">
        <v>43507</v>
      </c>
      <c r="M74" s="25">
        <v>0.67986111111111114</v>
      </c>
      <c r="N74" s="20" t="s">
        <v>29</v>
      </c>
      <c r="O74" s="23">
        <v>621.20000000000005</v>
      </c>
      <c r="P74" s="26">
        <v>4.7619047620000003</v>
      </c>
      <c r="Q74" s="23">
        <v>31.06</v>
      </c>
      <c r="R74" s="27">
        <v>5.9</v>
      </c>
      <c r="S74" s="28">
        <f t="shared" si="39"/>
        <v>31.059999999999945</v>
      </c>
      <c r="T74" s="29">
        <f t="shared" si="40"/>
        <v>2329.4999999999959</v>
      </c>
      <c r="U74" s="29" t="b">
        <f t="shared" si="41"/>
        <v>1</v>
      </c>
      <c r="V74" s="29" t="b">
        <f t="shared" si="42"/>
        <v>1</v>
      </c>
      <c r="W74" s="29" t="str">
        <f t="shared" si="43"/>
        <v>Low Value</v>
      </c>
      <c r="X74" s="129" t="str">
        <f t="shared" si="44"/>
        <v>Criteria Not matched</v>
      </c>
      <c r="Y74" s="130">
        <f t="shared" si="25"/>
        <v>11</v>
      </c>
      <c r="Z74" s="130">
        <f t="shared" si="26"/>
        <v>2</v>
      </c>
      <c r="AA74" s="131">
        <f t="shared" si="30"/>
        <v>2019</v>
      </c>
      <c r="AB74" s="132" t="str">
        <f t="shared" si="31"/>
        <v>2-2019</v>
      </c>
      <c r="AC74" s="132" t="str">
        <f t="shared" si="32"/>
        <v>11-2-2019</v>
      </c>
      <c r="AD74" s="132">
        <f t="shared" si="37"/>
        <v>1</v>
      </c>
      <c r="AE74" s="132">
        <f t="shared" si="28"/>
        <v>7</v>
      </c>
      <c r="AF74" s="132" t="str">
        <f t="shared" si="34"/>
        <v>2019-7</v>
      </c>
      <c r="AG74" s="130">
        <f t="shared" si="38"/>
        <v>1</v>
      </c>
      <c r="AH74" s="130" t="str">
        <f t="shared" si="36"/>
        <v>Weekdays</v>
      </c>
      <c r="AI74" s="133">
        <f t="shared" si="33"/>
        <v>2</v>
      </c>
      <c r="AJ74" s="53"/>
    </row>
    <row r="75" spans="2:36" ht="16.5" x14ac:dyDescent="0.3">
      <c r="B75" s="19" t="s">
        <v>108</v>
      </c>
      <c r="C75" s="20" t="s">
        <v>42</v>
      </c>
      <c r="D75" s="19" t="s">
        <v>43</v>
      </c>
      <c r="E75" s="19" t="s">
        <v>20</v>
      </c>
      <c r="F75" s="85" t="s">
        <v>21</v>
      </c>
      <c r="G75" s="19" t="s">
        <v>44</v>
      </c>
      <c r="H75" s="21">
        <v>48.52</v>
      </c>
      <c r="I75" s="22">
        <v>3</v>
      </c>
      <c r="J75" s="23">
        <v>7.2779999999999996</v>
      </c>
      <c r="K75" s="23">
        <v>152.83799999999999</v>
      </c>
      <c r="L75" s="24">
        <v>43529</v>
      </c>
      <c r="M75" s="25">
        <v>0.76180555555555551</v>
      </c>
      <c r="N75" s="20" t="s">
        <v>23</v>
      </c>
      <c r="O75" s="23">
        <v>145.56</v>
      </c>
      <c r="P75" s="26">
        <v>4.7619047620000003</v>
      </c>
      <c r="Q75" s="23">
        <v>7.2779999999999996</v>
      </c>
      <c r="R75" s="30">
        <v>4</v>
      </c>
      <c r="S75" s="28">
        <f t="shared" si="39"/>
        <v>7.2779999999999916</v>
      </c>
      <c r="T75" s="29">
        <f t="shared" si="40"/>
        <v>545.84999999999934</v>
      </c>
      <c r="U75" s="29" t="b">
        <f t="shared" si="41"/>
        <v>0</v>
      </c>
      <c r="V75" s="29" t="b">
        <f t="shared" si="42"/>
        <v>1</v>
      </c>
      <c r="W75" s="29" t="str">
        <f t="shared" si="43"/>
        <v>Low Value</v>
      </c>
      <c r="X75" s="129" t="str">
        <f t="shared" si="44"/>
        <v>Criteria Not matched</v>
      </c>
      <c r="Y75" s="130">
        <f t="shared" si="25"/>
        <v>5</v>
      </c>
      <c r="Z75" s="130">
        <f t="shared" si="26"/>
        <v>3</v>
      </c>
      <c r="AA75" s="131">
        <f t="shared" si="30"/>
        <v>2019</v>
      </c>
      <c r="AB75" s="132" t="str">
        <f t="shared" si="31"/>
        <v>3-2019</v>
      </c>
      <c r="AC75" s="132" t="str">
        <f t="shared" si="32"/>
        <v>5-3-2019</v>
      </c>
      <c r="AD75" s="132">
        <f t="shared" si="37"/>
        <v>1</v>
      </c>
      <c r="AE75" s="132">
        <f t="shared" si="28"/>
        <v>10</v>
      </c>
      <c r="AF75" s="132" t="str">
        <f t="shared" si="34"/>
        <v>2019-10</v>
      </c>
      <c r="AG75" s="130">
        <f t="shared" si="38"/>
        <v>2</v>
      </c>
      <c r="AH75" s="130" t="str">
        <f t="shared" si="36"/>
        <v>Weekdays</v>
      </c>
      <c r="AI75" s="133">
        <f t="shared" si="33"/>
        <v>3</v>
      </c>
      <c r="AJ75" s="53"/>
    </row>
    <row r="76" spans="2:36" ht="16.5" x14ac:dyDescent="0.3">
      <c r="B76" s="19" t="s">
        <v>109</v>
      </c>
      <c r="C76" s="20" t="s">
        <v>25</v>
      </c>
      <c r="D76" s="19" t="s">
        <v>26</v>
      </c>
      <c r="E76" s="19" t="s">
        <v>27</v>
      </c>
      <c r="F76" s="85" t="s">
        <v>21</v>
      </c>
      <c r="G76" s="19" t="s">
        <v>28</v>
      </c>
      <c r="H76" s="21">
        <v>75.91</v>
      </c>
      <c r="I76" s="22">
        <v>6</v>
      </c>
      <c r="J76" s="23">
        <v>22.773</v>
      </c>
      <c r="K76" s="23">
        <v>478.233</v>
      </c>
      <c r="L76" s="24">
        <v>43533</v>
      </c>
      <c r="M76" s="25">
        <v>0.76458333333333328</v>
      </c>
      <c r="N76" s="20" t="s">
        <v>29</v>
      </c>
      <c r="O76" s="23">
        <v>455.46</v>
      </c>
      <c r="P76" s="26">
        <v>4.7619047620000003</v>
      </c>
      <c r="Q76" s="23">
        <v>22.773</v>
      </c>
      <c r="R76" s="27">
        <v>8.6999999999999993</v>
      </c>
      <c r="S76" s="28">
        <f t="shared" si="39"/>
        <v>22.773000000000025</v>
      </c>
      <c r="T76" s="29">
        <f t="shared" si="40"/>
        <v>1707.9750000000017</v>
      </c>
      <c r="U76" s="29" t="b">
        <f t="shared" si="41"/>
        <v>1</v>
      </c>
      <c r="V76" s="29" t="b">
        <f t="shared" si="42"/>
        <v>1</v>
      </c>
      <c r="W76" s="29" t="str">
        <f t="shared" si="43"/>
        <v>High Value</v>
      </c>
      <c r="X76" s="129">
        <f t="shared" si="44"/>
        <v>7.5910000000000002</v>
      </c>
      <c r="Y76" s="130">
        <f t="shared" si="25"/>
        <v>9</v>
      </c>
      <c r="Z76" s="130">
        <f t="shared" si="26"/>
        <v>3</v>
      </c>
      <c r="AA76" s="131">
        <f t="shared" si="30"/>
        <v>2019</v>
      </c>
      <c r="AB76" s="132" t="str">
        <f t="shared" si="31"/>
        <v>3-2019</v>
      </c>
      <c r="AC76" s="132" t="str">
        <f t="shared" si="32"/>
        <v>9-3-2019</v>
      </c>
      <c r="AD76" s="132">
        <f t="shared" si="37"/>
        <v>1</v>
      </c>
      <c r="AE76" s="132">
        <f t="shared" si="28"/>
        <v>10</v>
      </c>
      <c r="AF76" s="132" t="str">
        <f t="shared" si="34"/>
        <v>2019-10</v>
      </c>
      <c r="AG76" s="130">
        <f t="shared" si="38"/>
        <v>6</v>
      </c>
      <c r="AH76" s="130" t="str">
        <f t="shared" si="36"/>
        <v>Weekends</v>
      </c>
      <c r="AI76" s="133">
        <f t="shared" si="33"/>
        <v>7</v>
      </c>
      <c r="AJ76" s="53"/>
    </row>
    <row r="77" spans="2:36" ht="16.5" x14ac:dyDescent="0.3">
      <c r="B77" s="19" t="s">
        <v>110</v>
      </c>
      <c r="C77" s="20" t="s">
        <v>18</v>
      </c>
      <c r="D77" s="19" t="s">
        <v>19</v>
      </c>
      <c r="E77" s="19" t="s">
        <v>27</v>
      </c>
      <c r="F77" s="85" t="s">
        <v>31</v>
      </c>
      <c r="G77" s="19" t="s">
        <v>32</v>
      </c>
      <c r="H77" s="21">
        <v>74.67</v>
      </c>
      <c r="I77" s="22">
        <v>9</v>
      </c>
      <c r="J77" s="23">
        <v>33.601500000000001</v>
      </c>
      <c r="K77" s="23">
        <v>705.63149999999996</v>
      </c>
      <c r="L77" s="24">
        <v>43487</v>
      </c>
      <c r="M77" s="25">
        <v>0.4548611111111111</v>
      </c>
      <c r="N77" s="20" t="s">
        <v>23</v>
      </c>
      <c r="O77" s="23">
        <v>672.03</v>
      </c>
      <c r="P77" s="26">
        <v>4.7619047620000003</v>
      </c>
      <c r="Q77" s="23">
        <v>33.601500000000001</v>
      </c>
      <c r="R77" s="27">
        <v>9.4</v>
      </c>
      <c r="S77" s="28">
        <f t="shared" si="39"/>
        <v>33.601499999999987</v>
      </c>
      <c r="T77" s="29">
        <f t="shared" si="40"/>
        <v>2520.1124999999993</v>
      </c>
      <c r="U77" s="29" t="b">
        <f t="shared" si="41"/>
        <v>1</v>
      </c>
      <c r="V77" s="29" t="b">
        <f t="shared" si="42"/>
        <v>1</v>
      </c>
      <c r="W77" s="29" t="str">
        <f t="shared" si="43"/>
        <v>High Value</v>
      </c>
      <c r="X77" s="129">
        <f t="shared" si="44"/>
        <v>7.4670000000000005</v>
      </c>
      <c r="Y77" s="130">
        <f t="shared" si="25"/>
        <v>22</v>
      </c>
      <c r="Z77" s="130">
        <f t="shared" si="26"/>
        <v>1</v>
      </c>
      <c r="AA77" s="131">
        <f t="shared" si="30"/>
        <v>2019</v>
      </c>
      <c r="AB77" s="132" t="str">
        <f t="shared" si="31"/>
        <v>1-2019</v>
      </c>
      <c r="AC77" s="132" t="str">
        <f t="shared" si="32"/>
        <v>22-1-2019</v>
      </c>
      <c r="AD77" s="132">
        <f t="shared" si="37"/>
        <v>1</v>
      </c>
      <c r="AE77" s="132">
        <f t="shared" si="28"/>
        <v>4</v>
      </c>
      <c r="AF77" s="132" t="str">
        <f t="shared" si="34"/>
        <v>2019-4</v>
      </c>
      <c r="AG77" s="130">
        <f t="shared" si="38"/>
        <v>2</v>
      </c>
      <c r="AH77" s="130" t="str">
        <f t="shared" si="36"/>
        <v>Weekdays</v>
      </c>
      <c r="AI77" s="133">
        <f t="shared" si="33"/>
        <v>3</v>
      </c>
      <c r="AJ77" s="53"/>
    </row>
    <row r="78" spans="2:36" ht="16.5" x14ac:dyDescent="0.3">
      <c r="B78" s="19" t="s">
        <v>111</v>
      </c>
      <c r="C78" s="20" t="s">
        <v>25</v>
      </c>
      <c r="D78" s="19" t="s">
        <v>26</v>
      </c>
      <c r="E78" s="19" t="s">
        <v>27</v>
      </c>
      <c r="F78" s="85" t="s">
        <v>21</v>
      </c>
      <c r="G78" s="19" t="s">
        <v>28</v>
      </c>
      <c r="H78" s="21">
        <v>41.65</v>
      </c>
      <c r="I78" s="22">
        <v>10</v>
      </c>
      <c r="J78" s="23">
        <v>20.824999999999999</v>
      </c>
      <c r="K78" s="23">
        <v>437.32499999999999</v>
      </c>
      <c r="L78" s="24">
        <v>43478</v>
      </c>
      <c r="M78" s="25">
        <v>0.71111111111111114</v>
      </c>
      <c r="N78" s="20" t="s">
        <v>33</v>
      </c>
      <c r="O78" s="23">
        <v>416.5</v>
      </c>
      <c r="P78" s="26">
        <v>4.7619047620000003</v>
      </c>
      <c r="Q78" s="23">
        <v>20.824999999999999</v>
      </c>
      <c r="R78" s="27">
        <v>5.4</v>
      </c>
      <c r="S78" s="28">
        <f t="shared" si="39"/>
        <v>20.824999999999989</v>
      </c>
      <c r="T78" s="29">
        <f t="shared" si="40"/>
        <v>1561.8749999999991</v>
      </c>
      <c r="U78" s="29" t="b">
        <f t="shared" si="41"/>
        <v>1</v>
      </c>
      <c r="V78" s="29" t="b">
        <f t="shared" si="42"/>
        <v>1</v>
      </c>
      <c r="W78" s="29" t="str">
        <f t="shared" si="43"/>
        <v>Low Value</v>
      </c>
      <c r="X78" s="129" t="str">
        <f t="shared" si="44"/>
        <v>Criteria Not matched</v>
      </c>
      <c r="Y78" s="130">
        <f t="shared" si="25"/>
        <v>13</v>
      </c>
      <c r="Z78" s="130">
        <f t="shared" si="26"/>
        <v>1</v>
      </c>
      <c r="AA78" s="131">
        <f t="shared" si="30"/>
        <v>2019</v>
      </c>
      <c r="AB78" s="132" t="str">
        <f t="shared" si="31"/>
        <v>1-2019</v>
      </c>
      <c r="AC78" s="132" t="str">
        <f t="shared" si="32"/>
        <v>13-1-2019</v>
      </c>
      <c r="AD78" s="132">
        <f t="shared" si="37"/>
        <v>1</v>
      </c>
      <c r="AE78" s="132">
        <f t="shared" si="28"/>
        <v>2</v>
      </c>
      <c r="AF78" s="132" t="str">
        <f t="shared" si="34"/>
        <v>2019-2</v>
      </c>
      <c r="AG78" s="130">
        <f t="shared" si="38"/>
        <v>7</v>
      </c>
      <c r="AH78" s="130" t="str">
        <f t="shared" si="36"/>
        <v>Weekends</v>
      </c>
      <c r="AI78" s="133">
        <f t="shared" si="33"/>
        <v>1</v>
      </c>
      <c r="AJ78" s="53"/>
    </row>
    <row r="79" spans="2:36" ht="16.5" x14ac:dyDescent="0.3">
      <c r="B79" s="19" t="s">
        <v>112</v>
      </c>
      <c r="C79" s="20" t="s">
        <v>25</v>
      </c>
      <c r="D79" s="19" t="s">
        <v>26</v>
      </c>
      <c r="E79" s="19" t="s">
        <v>20</v>
      </c>
      <c r="F79" s="85" t="s">
        <v>31</v>
      </c>
      <c r="G79" s="19" t="s">
        <v>46</v>
      </c>
      <c r="H79" s="21">
        <v>49.04</v>
      </c>
      <c r="I79" s="22">
        <v>9</v>
      </c>
      <c r="J79" s="23">
        <v>22.068000000000001</v>
      </c>
      <c r="K79" s="23">
        <v>463.428</v>
      </c>
      <c r="L79" s="24">
        <v>43474</v>
      </c>
      <c r="M79" s="25">
        <v>0.59722222222222221</v>
      </c>
      <c r="N79" s="20" t="s">
        <v>33</v>
      </c>
      <c r="O79" s="23">
        <v>441.36</v>
      </c>
      <c r="P79" s="26">
        <v>4.7619047620000003</v>
      </c>
      <c r="Q79" s="23">
        <v>22.068000000000001</v>
      </c>
      <c r="R79" s="27">
        <v>8.6</v>
      </c>
      <c r="S79" s="28">
        <f t="shared" si="39"/>
        <v>22.067999999999984</v>
      </c>
      <c r="T79" s="29">
        <f t="shared" si="40"/>
        <v>1655.0999999999988</v>
      </c>
      <c r="U79" s="29" t="b">
        <f t="shared" si="41"/>
        <v>1</v>
      </c>
      <c r="V79" s="29" t="b">
        <f t="shared" si="42"/>
        <v>1</v>
      </c>
      <c r="W79" s="29" t="str">
        <f t="shared" si="43"/>
        <v>High Value</v>
      </c>
      <c r="X79" s="129">
        <f t="shared" si="44"/>
        <v>4.9039999999999999</v>
      </c>
      <c r="Y79" s="130">
        <f t="shared" si="25"/>
        <v>9</v>
      </c>
      <c r="Z79" s="130">
        <f t="shared" si="26"/>
        <v>1</v>
      </c>
      <c r="AA79" s="131">
        <f t="shared" si="30"/>
        <v>2019</v>
      </c>
      <c r="AB79" s="132" t="str">
        <f t="shared" si="31"/>
        <v>1-2019</v>
      </c>
      <c r="AC79" s="132" t="str">
        <f t="shared" si="32"/>
        <v>9-1-2019</v>
      </c>
      <c r="AD79" s="132">
        <f t="shared" si="37"/>
        <v>1</v>
      </c>
      <c r="AE79" s="132">
        <f t="shared" si="28"/>
        <v>2</v>
      </c>
      <c r="AF79" s="132" t="str">
        <f t="shared" si="34"/>
        <v>2019-2</v>
      </c>
      <c r="AG79" s="130">
        <f t="shared" si="38"/>
        <v>3</v>
      </c>
      <c r="AH79" s="130" t="str">
        <f t="shared" si="36"/>
        <v>Weekdays</v>
      </c>
      <c r="AI79" s="133">
        <f t="shared" si="33"/>
        <v>4</v>
      </c>
      <c r="AJ79" s="53"/>
    </row>
    <row r="80" spans="2:36" ht="16.5" x14ac:dyDescent="0.3">
      <c r="B80" s="19" t="s">
        <v>113</v>
      </c>
      <c r="C80" s="20" t="s">
        <v>18</v>
      </c>
      <c r="D80" s="19" t="s">
        <v>19</v>
      </c>
      <c r="E80" s="19" t="s">
        <v>20</v>
      </c>
      <c r="F80" s="85" t="s">
        <v>21</v>
      </c>
      <c r="G80" s="19" t="s">
        <v>46</v>
      </c>
      <c r="H80" s="21">
        <v>20.010000000000002</v>
      </c>
      <c r="I80" s="22">
        <v>9</v>
      </c>
      <c r="J80" s="23">
        <v>9.0045000000000002</v>
      </c>
      <c r="K80" s="23">
        <v>189.09450000000001</v>
      </c>
      <c r="L80" s="24">
        <v>43477</v>
      </c>
      <c r="M80" s="25">
        <v>0.65833333333333333</v>
      </c>
      <c r="N80" s="20" t="s">
        <v>33</v>
      </c>
      <c r="O80" s="23">
        <v>180.09</v>
      </c>
      <c r="P80" s="26">
        <v>4.7619047620000003</v>
      </c>
      <c r="Q80" s="23">
        <v>9.0045000000000002</v>
      </c>
      <c r="R80" s="30">
        <v>5.7</v>
      </c>
      <c r="S80" s="28">
        <f t="shared" si="39"/>
        <v>9.0045000000000073</v>
      </c>
      <c r="T80" s="29">
        <f t="shared" si="40"/>
        <v>675.33750000000055</v>
      </c>
      <c r="U80" s="29" t="b">
        <f t="shared" si="41"/>
        <v>1</v>
      </c>
      <c r="V80" s="29" t="b">
        <f t="shared" si="42"/>
        <v>1</v>
      </c>
      <c r="W80" s="29" t="str">
        <f t="shared" si="43"/>
        <v>Low Value</v>
      </c>
      <c r="X80" s="129" t="str">
        <f t="shared" si="44"/>
        <v>Criteria Not matched</v>
      </c>
      <c r="Y80" s="130">
        <f t="shared" si="25"/>
        <v>12</v>
      </c>
      <c r="Z80" s="130">
        <f t="shared" si="26"/>
        <v>1</v>
      </c>
      <c r="AA80" s="131">
        <f t="shared" si="30"/>
        <v>2019</v>
      </c>
      <c r="AB80" s="132" t="str">
        <f t="shared" si="31"/>
        <v>1-2019</v>
      </c>
      <c r="AC80" s="132" t="str">
        <f t="shared" si="32"/>
        <v>12-1-2019</v>
      </c>
      <c r="AD80" s="132">
        <f t="shared" si="37"/>
        <v>1</v>
      </c>
      <c r="AE80" s="132">
        <f t="shared" si="28"/>
        <v>2</v>
      </c>
      <c r="AF80" s="132" t="str">
        <f t="shared" si="34"/>
        <v>2019-2</v>
      </c>
      <c r="AG80" s="130">
        <f t="shared" si="38"/>
        <v>6</v>
      </c>
      <c r="AH80" s="130" t="str">
        <f t="shared" si="36"/>
        <v>Weekends</v>
      </c>
      <c r="AI80" s="133">
        <f t="shared" si="33"/>
        <v>7</v>
      </c>
      <c r="AJ80" s="53"/>
    </row>
    <row r="81" spans="2:36" ht="16.5" x14ac:dyDescent="0.3">
      <c r="B81" s="19" t="s">
        <v>114</v>
      </c>
      <c r="C81" s="20" t="s">
        <v>25</v>
      </c>
      <c r="D81" s="19" t="s">
        <v>26</v>
      </c>
      <c r="E81" s="19" t="s">
        <v>20</v>
      </c>
      <c r="F81" s="85" t="s">
        <v>21</v>
      </c>
      <c r="G81" s="19" t="s">
        <v>44</v>
      </c>
      <c r="H81" s="21">
        <v>78.31</v>
      </c>
      <c r="I81" s="22">
        <v>10</v>
      </c>
      <c r="J81" s="23">
        <v>39.155000000000001</v>
      </c>
      <c r="K81" s="23">
        <v>822.255</v>
      </c>
      <c r="L81" s="24">
        <v>43529</v>
      </c>
      <c r="M81" s="25">
        <v>0.68333333333333335</v>
      </c>
      <c r="N81" s="20" t="s">
        <v>23</v>
      </c>
      <c r="O81" s="23">
        <v>783.1</v>
      </c>
      <c r="P81" s="26">
        <v>4.7619047620000003</v>
      </c>
      <c r="Q81" s="23">
        <v>39.155000000000001</v>
      </c>
      <c r="R81" s="27">
        <v>6.6</v>
      </c>
      <c r="S81" s="28">
        <f t="shared" si="39"/>
        <v>39.154999999999973</v>
      </c>
      <c r="T81" s="29">
        <f t="shared" si="40"/>
        <v>2936.6249999999982</v>
      </c>
      <c r="U81" s="29" t="b">
        <f t="shared" si="41"/>
        <v>1</v>
      </c>
      <c r="V81" s="29" t="b">
        <f t="shared" si="42"/>
        <v>1</v>
      </c>
      <c r="W81" s="29" t="str">
        <f t="shared" si="43"/>
        <v>Low Value</v>
      </c>
      <c r="X81" s="129" t="str">
        <f t="shared" si="44"/>
        <v>Criteria Not matched</v>
      </c>
      <c r="Y81" s="130">
        <f t="shared" si="25"/>
        <v>5</v>
      </c>
      <c r="Z81" s="130">
        <f t="shared" si="26"/>
        <v>3</v>
      </c>
      <c r="AA81" s="131">
        <f t="shared" si="30"/>
        <v>2019</v>
      </c>
      <c r="AB81" s="132" t="str">
        <f t="shared" si="31"/>
        <v>3-2019</v>
      </c>
      <c r="AC81" s="132" t="str">
        <f t="shared" si="32"/>
        <v>5-3-2019</v>
      </c>
      <c r="AD81" s="132">
        <f t="shared" si="37"/>
        <v>1</v>
      </c>
      <c r="AE81" s="132">
        <f t="shared" si="28"/>
        <v>10</v>
      </c>
      <c r="AF81" s="132" t="str">
        <f t="shared" si="34"/>
        <v>2019-10</v>
      </c>
      <c r="AG81" s="130">
        <f t="shared" si="38"/>
        <v>2</v>
      </c>
      <c r="AH81" s="130" t="str">
        <f t="shared" si="36"/>
        <v>Weekdays</v>
      </c>
      <c r="AI81" s="133">
        <f t="shared" si="33"/>
        <v>3</v>
      </c>
      <c r="AJ81" s="53"/>
    </row>
    <row r="82" spans="2:36" ht="16.5" x14ac:dyDescent="0.3">
      <c r="B82" s="19" t="s">
        <v>115</v>
      </c>
      <c r="C82" s="20" t="s">
        <v>25</v>
      </c>
      <c r="D82" s="19" t="s">
        <v>26</v>
      </c>
      <c r="E82" s="19" t="s">
        <v>27</v>
      </c>
      <c r="F82" s="85" t="s">
        <v>21</v>
      </c>
      <c r="G82" s="19" t="s">
        <v>22</v>
      </c>
      <c r="H82" s="21">
        <v>20.38</v>
      </c>
      <c r="I82" s="22">
        <v>5</v>
      </c>
      <c r="J82" s="23">
        <v>5.0949999999999998</v>
      </c>
      <c r="K82" s="23">
        <v>106.995</v>
      </c>
      <c r="L82" s="24">
        <v>43487</v>
      </c>
      <c r="M82" s="25">
        <v>0.78888888888888886</v>
      </c>
      <c r="N82" s="20" t="s">
        <v>29</v>
      </c>
      <c r="O82" s="23">
        <v>101.9</v>
      </c>
      <c r="P82" s="26">
        <v>4.7619047620000003</v>
      </c>
      <c r="Q82" s="23">
        <v>5.0949999999999998</v>
      </c>
      <c r="R82" s="30">
        <v>6</v>
      </c>
      <c r="S82" s="28">
        <f t="shared" si="39"/>
        <v>5.0949999999999989</v>
      </c>
      <c r="T82" s="29">
        <f t="shared" si="40"/>
        <v>382.12499999999989</v>
      </c>
      <c r="U82" s="29" t="b">
        <f t="shared" si="41"/>
        <v>0</v>
      </c>
      <c r="V82" s="29" t="b">
        <f t="shared" si="42"/>
        <v>0</v>
      </c>
      <c r="W82" s="29" t="str">
        <f t="shared" si="43"/>
        <v>Low Value</v>
      </c>
      <c r="X82" s="129" t="str">
        <f t="shared" si="44"/>
        <v>Criteria Not matched</v>
      </c>
      <c r="Y82" s="130">
        <f t="shared" si="25"/>
        <v>22</v>
      </c>
      <c r="Z82" s="130">
        <f t="shared" si="26"/>
        <v>1</v>
      </c>
      <c r="AA82" s="131">
        <f t="shared" si="30"/>
        <v>2019</v>
      </c>
      <c r="AB82" s="132" t="str">
        <f t="shared" si="31"/>
        <v>1-2019</v>
      </c>
      <c r="AC82" s="132" t="str">
        <f t="shared" si="32"/>
        <v>22-1-2019</v>
      </c>
      <c r="AD82" s="132">
        <f t="shared" si="37"/>
        <v>1</v>
      </c>
      <c r="AE82" s="132">
        <f t="shared" si="28"/>
        <v>4</v>
      </c>
      <c r="AF82" s="132" t="str">
        <f t="shared" si="34"/>
        <v>2019-4</v>
      </c>
      <c r="AG82" s="130">
        <f t="shared" si="38"/>
        <v>2</v>
      </c>
      <c r="AH82" s="130" t="str">
        <f t="shared" si="36"/>
        <v>Weekdays</v>
      </c>
      <c r="AI82" s="133">
        <f t="shared" si="33"/>
        <v>3</v>
      </c>
      <c r="AJ82" s="53"/>
    </row>
    <row r="83" spans="2:36" ht="16.5" x14ac:dyDescent="0.3">
      <c r="B83" s="19" t="s">
        <v>116</v>
      </c>
      <c r="C83" s="20" t="s">
        <v>25</v>
      </c>
      <c r="D83" s="19" t="s">
        <v>26</v>
      </c>
      <c r="E83" s="19" t="s">
        <v>27</v>
      </c>
      <c r="F83" s="85" t="s">
        <v>21</v>
      </c>
      <c r="G83" s="19" t="s">
        <v>22</v>
      </c>
      <c r="H83" s="21">
        <v>99.19</v>
      </c>
      <c r="I83" s="22">
        <v>6</v>
      </c>
      <c r="J83" s="23">
        <v>29.757000000000001</v>
      </c>
      <c r="K83" s="23">
        <v>624.89700000000005</v>
      </c>
      <c r="L83" s="24">
        <v>43486</v>
      </c>
      <c r="M83" s="25">
        <v>0.61250000000000004</v>
      </c>
      <c r="N83" s="20" t="s">
        <v>33</v>
      </c>
      <c r="O83" s="23">
        <v>595.14</v>
      </c>
      <c r="P83" s="26">
        <v>4.7619047620000003</v>
      </c>
      <c r="Q83" s="23">
        <v>29.757000000000001</v>
      </c>
      <c r="R83" s="27">
        <v>5.5</v>
      </c>
      <c r="S83" s="28">
        <f t="shared" si="39"/>
        <v>29.757000000000062</v>
      </c>
      <c r="T83" s="29">
        <f t="shared" si="40"/>
        <v>2231.7750000000046</v>
      </c>
      <c r="U83" s="29" t="b">
        <f t="shared" si="41"/>
        <v>1</v>
      </c>
      <c r="V83" s="29" t="b">
        <f t="shared" si="42"/>
        <v>1</v>
      </c>
      <c r="W83" s="29" t="str">
        <f t="shared" si="43"/>
        <v>Low Value</v>
      </c>
      <c r="X83" s="129" t="str">
        <f t="shared" si="44"/>
        <v>Criteria Not matched</v>
      </c>
      <c r="Y83" s="130">
        <f t="shared" si="25"/>
        <v>21</v>
      </c>
      <c r="Z83" s="130">
        <f t="shared" si="26"/>
        <v>1</v>
      </c>
      <c r="AA83" s="131">
        <f t="shared" si="30"/>
        <v>2019</v>
      </c>
      <c r="AB83" s="132" t="str">
        <f t="shared" si="31"/>
        <v>1-2019</v>
      </c>
      <c r="AC83" s="132" t="str">
        <f t="shared" si="32"/>
        <v>21-1-2019</v>
      </c>
      <c r="AD83" s="132">
        <f t="shared" si="37"/>
        <v>1</v>
      </c>
      <c r="AE83" s="132">
        <f t="shared" si="28"/>
        <v>4</v>
      </c>
      <c r="AF83" s="132" t="str">
        <f t="shared" si="34"/>
        <v>2019-4</v>
      </c>
      <c r="AG83" s="130">
        <f t="shared" si="38"/>
        <v>1</v>
      </c>
      <c r="AH83" s="130" t="str">
        <f t="shared" si="36"/>
        <v>Weekdays</v>
      </c>
      <c r="AI83" s="133">
        <f t="shared" si="33"/>
        <v>2</v>
      </c>
      <c r="AJ83" s="53"/>
    </row>
    <row r="84" spans="2:36" ht="16.5" x14ac:dyDescent="0.3">
      <c r="B84" s="19" t="s">
        <v>117</v>
      </c>
      <c r="C84" s="20" t="s">
        <v>42</v>
      </c>
      <c r="D84" s="19" t="s">
        <v>43</v>
      </c>
      <c r="E84" s="19" t="s">
        <v>27</v>
      </c>
      <c r="F84" s="85" t="s">
        <v>21</v>
      </c>
      <c r="G84" s="19" t="s">
        <v>44</v>
      </c>
      <c r="H84" s="21">
        <v>96.68</v>
      </c>
      <c r="I84" s="22">
        <v>3</v>
      </c>
      <c r="J84" s="23">
        <v>14.502000000000001</v>
      </c>
      <c r="K84" s="23">
        <v>304.54199999999997</v>
      </c>
      <c r="L84" s="24">
        <v>43491</v>
      </c>
      <c r="M84" s="25">
        <v>0.8305555555555556</v>
      </c>
      <c r="N84" s="20" t="s">
        <v>23</v>
      </c>
      <c r="O84" s="23">
        <v>290.04000000000002</v>
      </c>
      <c r="P84" s="26">
        <v>4.7619047620000003</v>
      </c>
      <c r="Q84" s="23">
        <v>14.502000000000001</v>
      </c>
      <c r="R84" s="30">
        <v>6.4</v>
      </c>
      <c r="S84" s="28">
        <f t="shared" si="39"/>
        <v>14.501999999999953</v>
      </c>
      <c r="T84" s="29">
        <f t="shared" si="40"/>
        <v>1087.6499999999965</v>
      </c>
      <c r="U84" s="29" t="b">
        <f t="shared" si="41"/>
        <v>1</v>
      </c>
      <c r="V84" s="29" t="b">
        <f t="shared" si="42"/>
        <v>1</v>
      </c>
      <c r="W84" s="29" t="str">
        <f t="shared" si="43"/>
        <v>Low Value</v>
      </c>
      <c r="X84" s="129" t="str">
        <f t="shared" si="44"/>
        <v>Criteria Not matched</v>
      </c>
      <c r="Y84" s="130">
        <f t="shared" si="25"/>
        <v>26</v>
      </c>
      <c r="Z84" s="130">
        <f t="shared" si="26"/>
        <v>1</v>
      </c>
      <c r="AA84" s="131">
        <f t="shared" si="30"/>
        <v>2019</v>
      </c>
      <c r="AB84" s="132" t="str">
        <f t="shared" si="31"/>
        <v>1-2019</v>
      </c>
      <c r="AC84" s="132" t="str">
        <f t="shared" si="32"/>
        <v>26-1-2019</v>
      </c>
      <c r="AD84" s="132">
        <f t="shared" si="37"/>
        <v>1</v>
      </c>
      <c r="AE84" s="132">
        <f t="shared" si="28"/>
        <v>4</v>
      </c>
      <c r="AF84" s="132" t="str">
        <f t="shared" si="34"/>
        <v>2019-4</v>
      </c>
      <c r="AG84" s="130">
        <f t="shared" si="38"/>
        <v>6</v>
      </c>
      <c r="AH84" s="130" t="str">
        <f t="shared" si="36"/>
        <v>Weekends</v>
      </c>
      <c r="AI84" s="133">
        <f t="shared" si="33"/>
        <v>7</v>
      </c>
      <c r="AJ84" s="53"/>
    </row>
    <row r="85" spans="2:36" ht="16.5" x14ac:dyDescent="0.3">
      <c r="B85" s="19" t="s">
        <v>118</v>
      </c>
      <c r="C85" s="20" t="s">
        <v>25</v>
      </c>
      <c r="D85" s="19" t="s">
        <v>26</v>
      </c>
      <c r="E85" s="19" t="s">
        <v>27</v>
      </c>
      <c r="F85" s="85" t="s">
        <v>31</v>
      </c>
      <c r="G85" s="19" t="s">
        <v>44</v>
      </c>
      <c r="H85" s="21">
        <v>19.25</v>
      </c>
      <c r="I85" s="22">
        <v>8</v>
      </c>
      <c r="J85" s="23">
        <v>7.7</v>
      </c>
      <c r="K85" s="23">
        <v>161.69999999999999</v>
      </c>
      <c r="L85" s="24">
        <v>43488</v>
      </c>
      <c r="M85" s="25">
        <v>0.77569444444444446</v>
      </c>
      <c r="N85" s="20" t="s">
        <v>23</v>
      </c>
      <c r="O85" s="23">
        <v>154</v>
      </c>
      <c r="P85" s="26">
        <v>4.7619047620000003</v>
      </c>
      <c r="Q85" s="23">
        <v>7.7</v>
      </c>
      <c r="R85" s="30">
        <v>6.6</v>
      </c>
      <c r="S85" s="28">
        <f t="shared" si="39"/>
        <v>7.6999999999999886</v>
      </c>
      <c r="T85" s="29">
        <f t="shared" si="40"/>
        <v>577.49999999999909</v>
      </c>
      <c r="U85" s="29" t="b">
        <f t="shared" si="41"/>
        <v>0</v>
      </c>
      <c r="V85" s="29" t="b">
        <f t="shared" si="42"/>
        <v>1</v>
      </c>
      <c r="W85" s="29" t="str">
        <f t="shared" si="43"/>
        <v>Low Value</v>
      </c>
      <c r="X85" s="129" t="str">
        <f t="shared" si="44"/>
        <v>Criteria Not matched</v>
      </c>
      <c r="Y85" s="130">
        <f t="shared" si="25"/>
        <v>23</v>
      </c>
      <c r="Z85" s="130">
        <f t="shared" si="26"/>
        <v>1</v>
      </c>
      <c r="AA85" s="131">
        <f t="shared" si="30"/>
        <v>2019</v>
      </c>
      <c r="AB85" s="132" t="str">
        <f t="shared" si="31"/>
        <v>1-2019</v>
      </c>
      <c r="AC85" s="132" t="str">
        <f t="shared" si="32"/>
        <v>23-1-2019</v>
      </c>
      <c r="AD85" s="132">
        <f t="shared" si="37"/>
        <v>1</v>
      </c>
      <c r="AE85" s="132">
        <f t="shared" si="28"/>
        <v>4</v>
      </c>
      <c r="AF85" s="132" t="str">
        <f t="shared" si="34"/>
        <v>2019-4</v>
      </c>
      <c r="AG85" s="130">
        <f t="shared" si="38"/>
        <v>3</v>
      </c>
      <c r="AH85" s="130" t="str">
        <f t="shared" si="36"/>
        <v>Weekdays</v>
      </c>
      <c r="AI85" s="133">
        <f t="shared" si="33"/>
        <v>4</v>
      </c>
      <c r="AJ85" s="53"/>
    </row>
    <row r="86" spans="2:36" ht="16.5" x14ac:dyDescent="0.3">
      <c r="B86" s="19" t="s">
        <v>119</v>
      </c>
      <c r="C86" s="20" t="s">
        <v>25</v>
      </c>
      <c r="D86" s="19" t="s">
        <v>26</v>
      </c>
      <c r="E86" s="19" t="s">
        <v>20</v>
      </c>
      <c r="F86" s="85" t="s">
        <v>21</v>
      </c>
      <c r="G86" s="19" t="s">
        <v>44</v>
      </c>
      <c r="H86" s="21">
        <v>80.36</v>
      </c>
      <c r="I86" s="22">
        <v>4</v>
      </c>
      <c r="J86" s="23">
        <v>16.071999999999999</v>
      </c>
      <c r="K86" s="23">
        <v>337.512</v>
      </c>
      <c r="L86" s="24">
        <v>43519</v>
      </c>
      <c r="M86" s="25">
        <v>0.78125</v>
      </c>
      <c r="N86" s="20" t="s">
        <v>33</v>
      </c>
      <c r="O86" s="23">
        <v>321.44</v>
      </c>
      <c r="P86" s="26">
        <v>4.7619047620000003</v>
      </c>
      <c r="Q86" s="23">
        <v>16.071999999999999</v>
      </c>
      <c r="R86" s="27">
        <v>8.3000000000000007</v>
      </c>
      <c r="S86" s="28">
        <f t="shared" si="39"/>
        <v>16.072000000000003</v>
      </c>
      <c r="T86" s="29">
        <f t="shared" si="40"/>
        <v>1205.4000000000001</v>
      </c>
      <c r="U86" s="29" t="b">
        <f t="shared" si="41"/>
        <v>1</v>
      </c>
      <c r="V86" s="29" t="b">
        <f t="shared" si="42"/>
        <v>1</v>
      </c>
      <c r="W86" s="29" t="str">
        <f t="shared" si="43"/>
        <v>High Value</v>
      </c>
      <c r="X86" s="129">
        <f t="shared" si="44"/>
        <v>8.0359999999999996</v>
      </c>
      <c r="Y86" s="130">
        <f t="shared" ref="Y86:Y149" si="45">DAY(L86)</f>
        <v>23</v>
      </c>
      <c r="Z86" s="130">
        <f t="shared" ref="Z86:Z149" si="46">MONTH(L86)</f>
        <v>2</v>
      </c>
      <c r="AA86" s="131">
        <f t="shared" si="30"/>
        <v>2019</v>
      </c>
      <c r="AB86" s="132" t="str">
        <f t="shared" si="31"/>
        <v>2-2019</v>
      </c>
      <c r="AC86" s="132" t="str">
        <f t="shared" si="32"/>
        <v>23-2-2019</v>
      </c>
      <c r="AD86" s="132">
        <f t="shared" si="37"/>
        <v>1</v>
      </c>
      <c r="AE86" s="132">
        <f t="shared" si="28"/>
        <v>8</v>
      </c>
      <c r="AF86" s="132" t="str">
        <f t="shared" si="34"/>
        <v>2019-8</v>
      </c>
      <c r="AG86" s="130">
        <f t="shared" si="38"/>
        <v>6</v>
      </c>
      <c r="AH86" s="130" t="str">
        <f t="shared" si="36"/>
        <v>Weekends</v>
      </c>
      <c r="AI86" s="133">
        <f t="shared" si="33"/>
        <v>7</v>
      </c>
      <c r="AJ86" s="53"/>
    </row>
    <row r="87" spans="2:36" ht="16.5" x14ac:dyDescent="0.3">
      <c r="B87" s="19" t="s">
        <v>120</v>
      </c>
      <c r="C87" s="20" t="s">
        <v>25</v>
      </c>
      <c r="D87" s="19" t="s">
        <v>26</v>
      </c>
      <c r="E87" s="19" t="s">
        <v>20</v>
      </c>
      <c r="F87" s="85" t="s">
        <v>31</v>
      </c>
      <c r="G87" s="19" t="s">
        <v>36</v>
      </c>
      <c r="H87" s="21">
        <v>48.91</v>
      </c>
      <c r="I87" s="22">
        <v>5</v>
      </c>
      <c r="J87" s="23">
        <v>12.227499999999999</v>
      </c>
      <c r="K87" s="23">
        <v>256.77749999999997</v>
      </c>
      <c r="L87" s="24">
        <v>43533</v>
      </c>
      <c r="M87" s="25">
        <v>0.4284722222222222</v>
      </c>
      <c r="N87" s="20" t="s">
        <v>29</v>
      </c>
      <c r="O87" s="23">
        <v>244.55</v>
      </c>
      <c r="P87" s="26">
        <v>4.7619047620000003</v>
      </c>
      <c r="Q87" s="23">
        <v>12.227499999999999</v>
      </c>
      <c r="R87" s="30">
        <v>6.6</v>
      </c>
      <c r="S87" s="28">
        <f t="shared" si="39"/>
        <v>12.227499999999964</v>
      </c>
      <c r="T87" s="29">
        <f t="shared" si="40"/>
        <v>917.06249999999727</v>
      </c>
      <c r="U87" s="29" t="b">
        <f t="shared" si="41"/>
        <v>1</v>
      </c>
      <c r="V87" s="29" t="b">
        <f t="shared" si="42"/>
        <v>1</v>
      </c>
      <c r="W87" s="29" t="str">
        <f t="shared" si="43"/>
        <v>Low Value</v>
      </c>
      <c r="X87" s="129" t="str">
        <f t="shared" si="44"/>
        <v>Criteria Not matched</v>
      </c>
      <c r="Y87" s="130">
        <f t="shared" si="45"/>
        <v>9</v>
      </c>
      <c r="Z87" s="130">
        <f t="shared" si="46"/>
        <v>3</v>
      </c>
      <c r="AA87" s="131">
        <f t="shared" si="30"/>
        <v>2019</v>
      </c>
      <c r="AB87" s="132" t="str">
        <f t="shared" si="31"/>
        <v>3-2019</v>
      </c>
      <c r="AC87" s="132" t="str">
        <f t="shared" si="32"/>
        <v>9-3-2019</v>
      </c>
      <c r="AD87" s="132">
        <f t="shared" si="37"/>
        <v>1</v>
      </c>
      <c r="AE87" s="132">
        <f t="shared" ref="AE87:AE150" si="47">WEEKNUM(L87,2)</f>
        <v>10</v>
      </c>
      <c r="AF87" s="132" t="str">
        <f t="shared" si="34"/>
        <v>2019-10</v>
      </c>
      <c r="AG87" s="130">
        <f t="shared" si="38"/>
        <v>6</v>
      </c>
      <c r="AH87" s="130" t="str">
        <f t="shared" si="36"/>
        <v>Weekends</v>
      </c>
      <c r="AI87" s="133">
        <f t="shared" si="33"/>
        <v>7</v>
      </c>
      <c r="AJ87" s="53"/>
    </row>
    <row r="88" spans="2:36" ht="16.5" x14ac:dyDescent="0.3">
      <c r="B88" s="19" t="s">
        <v>121</v>
      </c>
      <c r="C88" s="20" t="s">
        <v>25</v>
      </c>
      <c r="D88" s="19" t="s">
        <v>26</v>
      </c>
      <c r="E88" s="19" t="s">
        <v>27</v>
      </c>
      <c r="F88" s="85" t="s">
        <v>21</v>
      </c>
      <c r="G88" s="19" t="s">
        <v>36</v>
      </c>
      <c r="H88" s="21">
        <v>83.06</v>
      </c>
      <c r="I88" s="22">
        <v>7</v>
      </c>
      <c r="J88" s="23">
        <v>29.071000000000002</v>
      </c>
      <c r="K88" s="23">
        <v>610.49099999999999</v>
      </c>
      <c r="L88" s="24">
        <v>43529</v>
      </c>
      <c r="M88" s="25">
        <v>0.60486111111111107</v>
      </c>
      <c r="N88" s="20" t="s">
        <v>23</v>
      </c>
      <c r="O88" s="23">
        <v>581.41999999999996</v>
      </c>
      <c r="P88" s="26">
        <v>4.7619047620000003</v>
      </c>
      <c r="Q88" s="23">
        <v>29.071000000000002</v>
      </c>
      <c r="R88" s="27">
        <v>4</v>
      </c>
      <c r="S88" s="28">
        <f t="shared" si="39"/>
        <v>29.071000000000026</v>
      </c>
      <c r="T88" s="29">
        <f t="shared" si="40"/>
        <v>2180.3250000000021</v>
      </c>
      <c r="U88" s="29" t="b">
        <f t="shared" si="41"/>
        <v>1</v>
      </c>
      <c r="V88" s="29" t="b">
        <f t="shared" si="42"/>
        <v>1</v>
      </c>
      <c r="W88" s="29" t="str">
        <f t="shared" si="43"/>
        <v>Low Value</v>
      </c>
      <c r="X88" s="129" t="str">
        <f t="shared" si="44"/>
        <v>Criteria Not matched</v>
      </c>
      <c r="Y88" s="130">
        <f t="shared" si="45"/>
        <v>5</v>
      </c>
      <c r="Z88" s="130">
        <f t="shared" si="46"/>
        <v>3</v>
      </c>
      <c r="AA88" s="131">
        <f t="shared" ref="AA88:AA151" si="48">YEAR(L88)</f>
        <v>2019</v>
      </c>
      <c r="AB88" s="132" t="str">
        <f t="shared" ref="AB88:AB151" si="49">CONCATENATE(Z88,"-",AA88)</f>
        <v>3-2019</v>
      </c>
      <c r="AC88" s="132" t="str">
        <f t="shared" ref="AC88:AC127" si="50">CONCATENATE(Y88,"-"&amp;"",Z88,"-"&amp;"",AA88)</f>
        <v>5-3-2019</v>
      </c>
      <c r="AD88" s="132">
        <f t="shared" si="37"/>
        <v>1</v>
      </c>
      <c r="AE88" s="132">
        <f t="shared" si="47"/>
        <v>10</v>
      </c>
      <c r="AF88" s="132" t="str">
        <f t="shared" si="34"/>
        <v>2019-10</v>
      </c>
      <c r="AG88" s="130">
        <f t="shared" si="38"/>
        <v>2</v>
      </c>
      <c r="AH88" s="130" t="str">
        <f t="shared" si="36"/>
        <v>Weekdays</v>
      </c>
      <c r="AI88" s="133">
        <f t="shared" si="33"/>
        <v>3</v>
      </c>
      <c r="AJ88" s="53"/>
    </row>
    <row r="89" spans="2:36" ht="16.5" x14ac:dyDescent="0.3">
      <c r="B89" s="19" t="s">
        <v>122</v>
      </c>
      <c r="C89" s="20" t="s">
        <v>25</v>
      </c>
      <c r="D89" s="19" t="s">
        <v>26</v>
      </c>
      <c r="E89" s="19" t="s">
        <v>27</v>
      </c>
      <c r="F89" s="85" t="s">
        <v>31</v>
      </c>
      <c r="G89" s="19" t="s">
        <v>46</v>
      </c>
      <c r="H89" s="21">
        <v>76.52</v>
      </c>
      <c r="I89" s="22">
        <v>5</v>
      </c>
      <c r="J89" s="23">
        <v>19.13</v>
      </c>
      <c r="K89" s="23">
        <v>401.73</v>
      </c>
      <c r="L89" s="24">
        <v>43549</v>
      </c>
      <c r="M89" s="25">
        <v>0.43263888888888891</v>
      </c>
      <c r="N89" s="20" t="s">
        <v>29</v>
      </c>
      <c r="O89" s="23">
        <v>382.6</v>
      </c>
      <c r="P89" s="26">
        <v>4.7619047620000003</v>
      </c>
      <c r="Q89" s="23">
        <v>19.13</v>
      </c>
      <c r="R89" s="27">
        <v>9.9</v>
      </c>
      <c r="S89" s="28">
        <f t="shared" si="39"/>
        <v>19.129999999999995</v>
      </c>
      <c r="T89" s="29">
        <f t="shared" si="40"/>
        <v>1434.7499999999995</v>
      </c>
      <c r="U89" s="29" t="b">
        <f t="shared" si="41"/>
        <v>1</v>
      </c>
      <c r="V89" s="29" t="b">
        <f t="shared" si="42"/>
        <v>1</v>
      </c>
      <c r="W89" s="29" t="str">
        <f t="shared" si="43"/>
        <v>High Value</v>
      </c>
      <c r="X89" s="129">
        <f t="shared" si="44"/>
        <v>7.6520000000000001</v>
      </c>
      <c r="Y89" s="130">
        <f t="shared" si="45"/>
        <v>25</v>
      </c>
      <c r="Z89" s="130">
        <f t="shared" si="46"/>
        <v>3</v>
      </c>
      <c r="AA89" s="131">
        <f t="shared" si="48"/>
        <v>2019</v>
      </c>
      <c r="AB89" s="132" t="str">
        <f t="shared" si="49"/>
        <v>3-2019</v>
      </c>
      <c r="AC89" s="132" t="str">
        <f t="shared" si="50"/>
        <v>25-3-2019</v>
      </c>
      <c r="AD89" s="132">
        <f t="shared" si="37"/>
        <v>1</v>
      </c>
      <c r="AE89" s="132">
        <f t="shared" si="47"/>
        <v>13</v>
      </c>
      <c r="AF89" s="132" t="str">
        <f t="shared" si="34"/>
        <v>2019-13</v>
      </c>
      <c r="AG89" s="130">
        <f t="shared" si="38"/>
        <v>1</v>
      </c>
      <c r="AH89" s="130" t="str">
        <f t="shared" si="36"/>
        <v>Weekdays</v>
      </c>
      <c r="AI89" s="133">
        <f t="shared" si="33"/>
        <v>2</v>
      </c>
      <c r="AJ89" s="53"/>
    </row>
    <row r="90" spans="2:36" ht="16.5" x14ac:dyDescent="0.3">
      <c r="B90" s="19" t="s">
        <v>123</v>
      </c>
      <c r="C90" s="20" t="s">
        <v>18</v>
      </c>
      <c r="D90" s="19" t="s">
        <v>19</v>
      </c>
      <c r="E90" s="19" t="s">
        <v>20</v>
      </c>
      <c r="F90" s="85" t="s">
        <v>31</v>
      </c>
      <c r="G90" s="19" t="s">
        <v>44</v>
      </c>
      <c r="H90" s="21">
        <v>49.38</v>
      </c>
      <c r="I90" s="22">
        <v>7</v>
      </c>
      <c r="J90" s="23">
        <v>17.283000000000001</v>
      </c>
      <c r="K90" s="23">
        <v>362.94299999999998</v>
      </c>
      <c r="L90" s="24">
        <v>43551</v>
      </c>
      <c r="M90" s="25">
        <v>0.85763888888888884</v>
      </c>
      <c r="N90" s="20" t="s">
        <v>33</v>
      </c>
      <c r="O90" s="23">
        <v>345.66</v>
      </c>
      <c r="P90" s="26">
        <v>4.7619047620000003</v>
      </c>
      <c r="Q90" s="23">
        <v>17.283000000000001</v>
      </c>
      <c r="R90" s="27">
        <v>7.3</v>
      </c>
      <c r="S90" s="28">
        <f t="shared" si="39"/>
        <v>17.282999999999959</v>
      </c>
      <c r="T90" s="29">
        <f t="shared" si="40"/>
        <v>1296.224999999997</v>
      </c>
      <c r="U90" s="29" t="b">
        <f t="shared" si="41"/>
        <v>1</v>
      </c>
      <c r="V90" s="29" t="b">
        <f t="shared" si="42"/>
        <v>1</v>
      </c>
      <c r="W90" s="29" t="str">
        <f t="shared" si="43"/>
        <v>High Value</v>
      </c>
      <c r="X90" s="129">
        <f t="shared" si="44"/>
        <v>4.9380000000000006</v>
      </c>
      <c r="Y90" s="130">
        <f t="shared" si="45"/>
        <v>27</v>
      </c>
      <c r="Z90" s="130">
        <f t="shared" si="46"/>
        <v>3</v>
      </c>
      <c r="AA90" s="131">
        <f t="shared" si="48"/>
        <v>2019</v>
      </c>
      <c r="AB90" s="132" t="str">
        <f t="shared" si="49"/>
        <v>3-2019</v>
      </c>
      <c r="AC90" s="132" t="str">
        <f t="shared" si="50"/>
        <v>27-3-2019</v>
      </c>
      <c r="AD90" s="132">
        <f t="shared" si="37"/>
        <v>1</v>
      </c>
      <c r="AE90" s="132">
        <f t="shared" si="47"/>
        <v>13</v>
      </c>
      <c r="AF90" s="132" t="str">
        <f t="shared" si="34"/>
        <v>2019-13</v>
      </c>
      <c r="AG90" s="130">
        <f t="shared" si="38"/>
        <v>3</v>
      </c>
      <c r="AH90" s="130" t="str">
        <f t="shared" si="36"/>
        <v>Weekdays</v>
      </c>
      <c r="AI90" s="133">
        <f t="shared" si="33"/>
        <v>4</v>
      </c>
      <c r="AJ90" s="53"/>
    </row>
    <row r="91" spans="2:36" ht="16.5" x14ac:dyDescent="0.3">
      <c r="B91" s="19" t="s">
        <v>124</v>
      </c>
      <c r="C91" s="20" t="s">
        <v>18</v>
      </c>
      <c r="D91" s="19" t="s">
        <v>19</v>
      </c>
      <c r="E91" s="19" t="s">
        <v>27</v>
      </c>
      <c r="F91" s="85" t="s">
        <v>31</v>
      </c>
      <c r="G91" s="19" t="s">
        <v>36</v>
      </c>
      <c r="H91" s="21">
        <v>42.47</v>
      </c>
      <c r="I91" s="22">
        <v>1</v>
      </c>
      <c r="J91" s="23">
        <v>2.1234999999999999</v>
      </c>
      <c r="K91" s="23">
        <v>44.593499999999999</v>
      </c>
      <c r="L91" s="24">
        <v>43467</v>
      </c>
      <c r="M91" s="25">
        <v>0.70625000000000004</v>
      </c>
      <c r="N91" s="20" t="s">
        <v>29</v>
      </c>
      <c r="O91" s="23">
        <v>42.47</v>
      </c>
      <c r="P91" s="26">
        <v>4.7619047620000003</v>
      </c>
      <c r="Q91" s="23">
        <v>2.1234999999999999</v>
      </c>
      <c r="R91" s="30">
        <v>5.7</v>
      </c>
      <c r="S91" s="28">
        <f t="shared" si="39"/>
        <v>2.1234999999999999</v>
      </c>
      <c r="T91" s="29">
        <f t="shared" si="40"/>
        <v>159.26249999999999</v>
      </c>
      <c r="U91" s="29" t="b">
        <f t="shared" si="41"/>
        <v>0</v>
      </c>
      <c r="V91" s="29" t="b">
        <f t="shared" si="42"/>
        <v>0</v>
      </c>
      <c r="W91" s="29" t="str">
        <f t="shared" si="43"/>
        <v>Low Value</v>
      </c>
      <c r="X91" s="129" t="str">
        <f t="shared" si="44"/>
        <v>Criteria Not matched</v>
      </c>
      <c r="Y91" s="130">
        <f t="shared" si="45"/>
        <v>2</v>
      </c>
      <c r="Z91" s="130">
        <f t="shared" si="46"/>
        <v>1</v>
      </c>
      <c r="AA91" s="131">
        <f t="shared" si="48"/>
        <v>2019</v>
      </c>
      <c r="AB91" s="132" t="str">
        <f t="shared" si="49"/>
        <v>1-2019</v>
      </c>
      <c r="AC91" s="132" t="str">
        <f t="shared" si="50"/>
        <v>2-1-2019</v>
      </c>
      <c r="AD91" s="132">
        <f t="shared" si="37"/>
        <v>1</v>
      </c>
      <c r="AE91" s="132">
        <f t="shared" si="47"/>
        <v>1</v>
      </c>
      <c r="AF91" s="132" t="str">
        <f t="shared" si="34"/>
        <v>2019-1</v>
      </c>
      <c r="AG91" s="130">
        <f t="shared" si="38"/>
        <v>3</v>
      </c>
      <c r="AH91" s="130" t="str">
        <f t="shared" si="36"/>
        <v>Weekdays</v>
      </c>
      <c r="AI91" s="133">
        <f t="shared" si="33"/>
        <v>4</v>
      </c>
      <c r="AJ91" s="53"/>
    </row>
    <row r="92" spans="2:36" ht="16.5" x14ac:dyDescent="0.3">
      <c r="B92" s="19" t="s">
        <v>125</v>
      </c>
      <c r="C92" s="20" t="s">
        <v>42</v>
      </c>
      <c r="D92" s="19" t="s">
        <v>43</v>
      </c>
      <c r="E92" s="19" t="s">
        <v>27</v>
      </c>
      <c r="F92" s="85" t="s">
        <v>21</v>
      </c>
      <c r="G92" s="19" t="s">
        <v>22</v>
      </c>
      <c r="H92" s="21">
        <v>76.989999999999995</v>
      </c>
      <c r="I92" s="22">
        <v>6</v>
      </c>
      <c r="J92" s="23">
        <v>23.097000000000001</v>
      </c>
      <c r="K92" s="23">
        <v>485.03699999999998</v>
      </c>
      <c r="L92" s="24">
        <v>43523</v>
      </c>
      <c r="M92" s="25">
        <v>0.74652777777777779</v>
      </c>
      <c r="N92" s="20" t="s">
        <v>29</v>
      </c>
      <c r="O92" s="23">
        <v>461.94</v>
      </c>
      <c r="P92" s="26">
        <v>4.7619047620000003</v>
      </c>
      <c r="Q92" s="23">
        <v>23.097000000000001</v>
      </c>
      <c r="R92" s="27">
        <v>6.1</v>
      </c>
      <c r="S92" s="28">
        <f t="shared" si="39"/>
        <v>23.09699999999998</v>
      </c>
      <c r="T92" s="29">
        <f t="shared" si="40"/>
        <v>1732.2749999999985</v>
      </c>
      <c r="U92" s="29" t="b">
        <f t="shared" si="41"/>
        <v>1</v>
      </c>
      <c r="V92" s="29" t="b">
        <f t="shared" si="42"/>
        <v>1</v>
      </c>
      <c r="W92" s="29" t="str">
        <f t="shared" si="43"/>
        <v>Low Value</v>
      </c>
      <c r="X92" s="129" t="str">
        <f t="shared" si="44"/>
        <v>Criteria Not matched</v>
      </c>
      <c r="Y92" s="130">
        <f t="shared" si="45"/>
        <v>27</v>
      </c>
      <c r="Z92" s="130">
        <f t="shared" si="46"/>
        <v>2</v>
      </c>
      <c r="AA92" s="131">
        <f t="shared" si="48"/>
        <v>2019</v>
      </c>
      <c r="AB92" s="132" t="str">
        <f t="shared" si="49"/>
        <v>2-2019</v>
      </c>
      <c r="AC92" s="132" t="str">
        <f t="shared" si="50"/>
        <v>27-2-2019</v>
      </c>
      <c r="AD92" s="132">
        <f t="shared" si="37"/>
        <v>1</v>
      </c>
      <c r="AE92" s="132">
        <f t="shared" si="47"/>
        <v>9</v>
      </c>
      <c r="AF92" s="132" t="str">
        <f t="shared" si="34"/>
        <v>2019-9</v>
      </c>
      <c r="AG92" s="130">
        <f t="shared" si="38"/>
        <v>3</v>
      </c>
      <c r="AH92" s="130" t="str">
        <f t="shared" si="36"/>
        <v>Weekdays</v>
      </c>
      <c r="AI92" s="133">
        <f t="shared" ref="AI92:AI155" si="51">WEEKDAY(L92,1)</f>
        <v>4</v>
      </c>
      <c r="AJ92" s="53"/>
    </row>
    <row r="93" spans="2:36" ht="16.5" x14ac:dyDescent="0.3">
      <c r="B93" s="19" t="s">
        <v>126</v>
      </c>
      <c r="C93" s="20" t="s">
        <v>25</v>
      </c>
      <c r="D93" s="19" t="s">
        <v>26</v>
      </c>
      <c r="E93" s="19" t="s">
        <v>20</v>
      </c>
      <c r="F93" s="85" t="s">
        <v>21</v>
      </c>
      <c r="G93" s="19" t="s">
        <v>32</v>
      </c>
      <c r="H93" s="21">
        <v>47.38</v>
      </c>
      <c r="I93" s="22">
        <v>4</v>
      </c>
      <c r="J93" s="23">
        <v>9.4760000000000009</v>
      </c>
      <c r="K93" s="23">
        <v>198.99600000000001</v>
      </c>
      <c r="L93" s="24">
        <v>43488</v>
      </c>
      <c r="M93" s="25">
        <v>0.43402777777777779</v>
      </c>
      <c r="N93" s="20" t="s">
        <v>29</v>
      </c>
      <c r="O93" s="23">
        <v>189.52</v>
      </c>
      <c r="P93" s="26">
        <v>4.7619047620000003</v>
      </c>
      <c r="Q93" s="23">
        <v>9.4760000000000009</v>
      </c>
      <c r="R93" s="30">
        <v>7.1</v>
      </c>
      <c r="S93" s="28">
        <f t="shared" si="39"/>
        <v>9.4759999999999991</v>
      </c>
      <c r="T93" s="29">
        <f t="shared" si="40"/>
        <v>710.69999999999993</v>
      </c>
      <c r="U93" s="29" t="b">
        <f t="shared" si="41"/>
        <v>1</v>
      </c>
      <c r="V93" s="29" t="b">
        <f t="shared" si="42"/>
        <v>1</v>
      </c>
      <c r="W93" s="29" t="str">
        <f t="shared" si="43"/>
        <v>Low Value</v>
      </c>
      <c r="X93" s="129">
        <f t="shared" si="44"/>
        <v>4.7380000000000004</v>
      </c>
      <c r="Y93" s="130">
        <f t="shared" si="45"/>
        <v>23</v>
      </c>
      <c r="Z93" s="130">
        <f t="shared" si="46"/>
        <v>1</v>
      </c>
      <c r="AA93" s="131">
        <f t="shared" si="48"/>
        <v>2019</v>
      </c>
      <c r="AB93" s="132" t="str">
        <f t="shared" si="49"/>
        <v>1-2019</v>
      </c>
      <c r="AC93" s="132" t="str">
        <f t="shared" si="50"/>
        <v>23-1-2019</v>
      </c>
      <c r="AD93" s="132">
        <f t="shared" si="37"/>
        <v>1</v>
      </c>
      <c r="AE93" s="132">
        <f t="shared" si="47"/>
        <v>4</v>
      </c>
      <c r="AF93" s="132" t="str">
        <f t="shared" ref="AF93:AF156" si="52">CONCATENATE(AA93,"-",AE93)</f>
        <v>2019-4</v>
      </c>
      <c r="AG93" s="130">
        <f t="shared" si="38"/>
        <v>3</v>
      </c>
      <c r="AH93" s="130" t="str">
        <f t="shared" si="36"/>
        <v>Weekdays</v>
      </c>
      <c r="AI93" s="133">
        <f t="shared" si="51"/>
        <v>4</v>
      </c>
      <c r="AJ93" s="53"/>
    </row>
    <row r="94" spans="2:36" ht="16.5" x14ac:dyDescent="0.3">
      <c r="B94" s="19" t="s">
        <v>127</v>
      </c>
      <c r="C94" s="20" t="s">
        <v>25</v>
      </c>
      <c r="D94" s="19" t="s">
        <v>26</v>
      </c>
      <c r="E94" s="19" t="s">
        <v>27</v>
      </c>
      <c r="F94" s="85" t="s">
        <v>21</v>
      </c>
      <c r="G94" s="19" t="s">
        <v>36</v>
      </c>
      <c r="H94" s="21">
        <v>44.86</v>
      </c>
      <c r="I94" s="22">
        <v>10</v>
      </c>
      <c r="J94" s="23">
        <v>22.43</v>
      </c>
      <c r="K94" s="23">
        <v>471.03</v>
      </c>
      <c r="L94" s="24">
        <v>43491</v>
      </c>
      <c r="M94" s="25">
        <v>0.82916666666666672</v>
      </c>
      <c r="N94" s="20" t="s">
        <v>23</v>
      </c>
      <c r="O94" s="23">
        <v>448.6</v>
      </c>
      <c r="P94" s="26">
        <v>4.7619047620000003</v>
      </c>
      <c r="Q94" s="23">
        <v>22.43</v>
      </c>
      <c r="R94" s="27">
        <v>8.1999999999999993</v>
      </c>
      <c r="S94" s="28">
        <f t="shared" si="39"/>
        <v>22.42999999999995</v>
      </c>
      <c r="T94" s="29">
        <f t="shared" si="40"/>
        <v>1682.2499999999964</v>
      </c>
      <c r="U94" s="29" t="b">
        <f t="shared" si="41"/>
        <v>1</v>
      </c>
      <c r="V94" s="29" t="b">
        <f t="shared" si="42"/>
        <v>1</v>
      </c>
      <c r="W94" s="29" t="str">
        <f t="shared" si="43"/>
        <v>High Value</v>
      </c>
      <c r="X94" s="129">
        <f t="shared" si="44"/>
        <v>4.4859999999999998</v>
      </c>
      <c r="Y94" s="130">
        <f t="shared" si="45"/>
        <v>26</v>
      </c>
      <c r="Z94" s="130">
        <f t="shared" si="46"/>
        <v>1</v>
      </c>
      <c r="AA94" s="131">
        <f t="shared" si="48"/>
        <v>2019</v>
      </c>
      <c r="AB94" s="132" t="str">
        <f t="shared" si="49"/>
        <v>1-2019</v>
      </c>
      <c r="AC94" s="132" t="str">
        <f t="shared" si="50"/>
        <v>26-1-2019</v>
      </c>
      <c r="AD94" s="132">
        <f t="shared" si="37"/>
        <v>1</v>
      </c>
      <c r="AE94" s="132">
        <f t="shared" si="47"/>
        <v>4</v>
      </c>
      <c r="AF94" s="132" t="str">
        <f t="shared" si="52"/>
        <v>2019-4</v>
      </c>
      <c r="AG94" s="130">
        <f t="shared" si="38"/>
        <v>6</v>
      </c>
      <c r="AH94" s="130" t="str">
        <f t="shared" si="36"/>
        <v>Weekends</v>
      </c>
      <c r="AI94" s="133">
        <f t="shared" si="51"/>
        <v>7</v>
      </c>
      <c r="AJ94" s="53"/>
    </row>
    <row r="95" spans="2:36" ht="16.5" x14ac:dyDescent="0.3">
      <c r="B95" s="19" t="s">
        <v>128</v>
      </c>
      <c r="C95" s="20" t="s">
        <v>18</v>
      </c>
      <c r="D95" s="19" t="s">
        <v>19</v>
      </c>
      <c r="E95" s="19" t="s">
        <v>20</v>
      </c>
      <c r="F95" s="85" t="s">
        <v>21</v>
      </c>
      <c r="G95" s="19" t="s">
        <v>36</v>
      </c>
      <c r="H95" s="21">
        <v>21.98</v>
      </c>
      <c r="I95" s="22">
        <v>7</v>
      </c>
      <c r="J95" s="23">
        <v>7.6929999999999996</v>
      </c>
      <c r="K95" s="23">
        <v>161.553</v>
      </c>
      <c r="L95" s="24">
        <v>43475</v>
      </c>
      <c r="M95" s="25">
        <v>0.6958333333333333</v>
      </c>
      <c r="N95" s="20" t="s">
        <v>23</v>
      </c>
      <c r="O95" s="23">
        <v>153.86000000000001</v>
      </c>
      <c r="P95" s="26">
        <v>4.7619047620000003</v>
      </c>
      <c r="Q95" s="23">
        <v>7.6929999999999996</v>
      </c>
      <c r="R95" s="30">
        <v>5.0999999999999996</v>
      </c>
      <c r="S95" s="28">
        <f t="shared" si="39"/>
        <v>7.6929999999999836</v>
      </c>
      <c r="T95" s="29">
        <f t="shared" si="40"/>
        <v>576.97499999999877</v>
      </c>
      <c r="U95" s="29" t="b">
        <f t="shared" si="41"/>
        <v>0</v>
      </c>
      <c r="V95" s="29" t="b">
        <f t="shared" si="42"/>
        <v>1</v>
      </c>
      <c r="W95" s="29" t="str">
        <f t="shared" si="43"/>
        <v>Low Value</v>
      </c>
      <c r="X95" s="129" t="str">
        <f t="shared" si="44"/>
        <v>Criteria Not matched</v>
      </c>
      <c r="Y95" s="130">
        <f t="shared" si="45"/>
        <v>10</v>
      </c>
      <c r="Z95" s="130">
        <f t="shared" si="46"/>
        <v>1</v>
      </c>
      <c r="AA95" s="131">
        <f t="shared" si="48"/>
        <v>2019</v>
      </c>
      <c r="AB95" s="132" t="str">
        <f t="shared" si="49"/>
        <v>1-2019</v>
      </c>
      <c r="AC95" s="132" t="str">
        <f t="shared" si="50"/>
        <v>10-1-2019</v>
      </c>
      <c r="AD95" s="132">
        <f t="shared" si="37"/>
        <v>1</v>
      </c>
      <c r="AE95" s="132">
        <f t="shared" si="47"/>
        <v>2</v>
      </c>
      <c r="AF95" s="132" t="str">
        <f t="shared" si="52"/>
        <v>2019-2</v>
      </c>
      <c r="AG95" s="130">
        <f t="shared" si="38"/>
        <v>4</v>
      </c>
      <c r="AH95" s="130" t="str">
        <f t="shared" si="36"/>
        <v>Weekdays</v>
      </c>
      <c r="AI95" s="133">
        <f t="shared" si="51"/>
        <v>5</v>
      </c>
      <c r="AJ95" s="53"/>
    </row>
    <row r="96" spans="2:36" ht="16.5" x14ac:dyDescent="0.3">
      <c r="B96" s="19" t="s">
        <v>129</v>
      </c>
      <c r="C96" s="20" t="s">
        <v>42</v>
      </c>
      <c r="D96" s="19" t="s">
        <v>43</v>
      </c>
      <c r="E96" s="19" t="s">
        <v>20</v>
      </c>
      <c r="F96" s="85" t="s">
        <v>31</v>
      </c>
      <c r="G96" s="19" t="s">
        <v>22</v>
      </c>
      <c r="H96" s="21">
        <v>64.36</v>
      </c>
      <c r="I96" s="22">
        <v>9</v>
      </c>
      <c r="J96" s="23">
        <v>28.962</v>
      </c>
      <c r="K96" s="23">
        <v>608.202</v>
      </c>
      <c r="L96" s="24">
        <v>43536</v>
      </c>
      <c r="M96" s="25">
        <v>0.50624999999999998</v>
      </c>
      <c r="N96" s="20" t="s">
        <v>33</v>
      </c>
      <c r="O96" s="23">
        <v>579.24</v>
      </c>
      <c r="P96" s="26">
        <v>4.7619047620000003</v>
      </c>
      <c r="Q96" s="23">
        <v>28.962</v>
      </c>
      <c r="R96" s="27">
        <v>8.6</v>
      </c>
      <c r="S96" s="28">
        <f t="shared" si="39"/>
        <v>28.961999999999989</v>
      </c>
      <c r="T96" s="29">
        <f t="shared" si="40"/>
        <v>2172.1499999999992</v>
      </c>
      <c r="U96" s="29" t="b">
        <f t="shared" si="41"/>
        <v>1</v>
      </c>
      <c r="V96" s="29" t="b">
        <f t="shared" si="42"/>
        <v>1</v>
      </c>
      <c r="W96" s="29" t="str">
        <f t="shared" si="43"/>
        <v>High Value</v>
      </c>
      <c r="X96" s="129">
        <f t="shared" si="44"/>
        <v>6.4359999999999999</v>
      </c>
      <c r="Y96" s="130">
        <f t="shared" si="45"/>
        <v>12</v>
      </c>
      <c r="Z96" s="130">
        <f t="shared" si="46"/>
        <v>3</v>
      </c>
      <c r="AA96" s="131">
        <f t="shared" si="48"/>
        <v>2019</v>
      </c>
      <c r="AB96" s="132" t="str">
        <f t="shared" si="49"/>
        <v>3-2019</v>
      </c>
      <c r="AC96" s="132" t="str">
        <f t="shared" si="50"/>
        <v>12-3-2019</v>
      </c>
      <c r="AD96" s="132">
        <f t="shared" si="37"/>
        <v>1</v>
      </c>
      <c r="AE96" s="132">
        <f t="shared" si="47"/>
        <v>11</v>
      </c>
      <c r="AF96" s="132" t="str">
        <f t="shared" si="52"/>
        <v>2019-11</v>
      </c>
      <c r="AG96" s="130">
        <f t="shared" si="38"/>
        <v>2</v>
      </c>
      <c r="AH96" s="130" t="str">
        <f t="shared" si="36"/>
        <v>Weekdays</v>
      </c>
      <c r="AI96" s="133">
        <f t="shared" si="51"/>
        <v>3</v>
      </c>
      <c r="AJ96" s="53"/>
    </row>
    <row r="97" spans="2:36" ht="16.5" x14ac:dyDescent="0.3">
      <c r="B97" s="19" t="s">
        <v>130</v>
      </c>
      <c r="C97" s="20" t="s">
        <v>25</v>
      </c>
      <c r="D97" s="19" t="s">
        <v>26</v>
      </c>
      <c r="E97" s="19" t="s">
        <v>27</v>
      </c>
      <c r="F97" s="85" t="s">
        <v>31</v>
      </c>
      <c r="G97" s="19" t="s">
        <v>22</v>
      </c>
      <c r="H97" s="21">
        <v>89.75</v>
      </c>
      <c r="I97" s="22">
        <v>1</v>
      </c>
      <c r="J97" s="23">
        <v>4.4874999999999998</v>
      </c>
      <c r="K97" s="23">
        <v>94.237499999999997</v>
      </c>
      <c r="L97" s="24">
        <v>43502</v>
      </c>
      <c r="M97" s="25">
        <v>0.83680555555555558</v>
      </c>
      <c r="N97" s="20" t="s">
        <v>33</v>
      </c>
      <c r="O97" s="23">
        <v>89.75</v>
      </c>
      <c r="P97" s="26">
        <v>4.7619047620000003</v>
      </c>
      <c r="Q97" s="23">
        <v>4.4874999999999998</v>
      </c>
      <c r="R97" s="30">
        <v>6.6</v>
      </c>
      <c r="S97" s="28">
        <f t="shared" si="39"/>
        <v>4.4874999999999972</v>
      </c>
      <c r="T97" s="29">
        <f t="shared" si="40"/>
        <v>336.56249999999977</v>
      </c>
      <c r="U97" s="29" t="b">
        <f t="shared" si="41"/>
        <v>0</v>
      </c>
      <c r="V97" s="29" t="b">
        <f t="shared" si="42"/>
        <v>0</v>
      </c>
      <c r="W97" s="29" t="str">
        <f t="shared" si="43"/>
        <v>Low Value</v>
      </c>
      <c r="X97" s="129" t="str">
        <f t="shared" si="44"/>
        <v>Criteria Not matched</v>
      </c>
      <c r="Y97" s="130">
        <f t="shared" si="45"/>
        <v>6</v>
      </c>
      <c r="Z97" s="130">
        <f t="shared" si="46"/>
        <v>2</v>
      </c>
      <c r="AA97" s="131">
        <f t="shared" si="48"/>
        <v>2019</v>
      </c>
      <c r="AB97" s="132" t="str">
        <f t="shared" si="49"/>
        <v>2-2019</v>
      </c>
      <c r="AC97" s="132" t="str">
        <f t="shared" si="50"/>
        <v>6-2-2019</v>
      </c>
      <c r="AD97" s="132">
        <f t="shared" si="37"/>
        <v>1</v>
      </c>
      <c r="AE97" s="132">
        <f t="shared" si="47"/>
        <v>6</v>
      </c>
      <c r="AF97" s="132" t="str">
        <f t="shared" si="52"/>
        <v>2019-6</v>
      </c>
      <c r="AG97" s="130">
        <f t="shared" si="38"/>
        <v>3</v>
      </c>
      <c r="AH97" s="130" t="str">
        <f t="shared" si="36"/>
        <v>Weekdays</v>
      </c>
      <c r="AI97" s="133">
        <f t="shared" si="51"/>
        <v>4</v>
      </c>
      <c r="AJ97" s="53"/>
    </row>
    <row r="98" spans="2:36" ht="16.5" x14ac:dyDescent="0.3">
      <c r="B98" s="19" t="s">
        <v>131</v>
      </c>
      <c r="C98" s="20" t="s">
        <v>18</v>
      </c>
      <c r="D98" s="19" t="s">
        <v>19</v>
      </c>
      <c r="E98" s="19" t="s">
        <v>27</v>
      </c>
      <c r="F98" s="85" t="s">
        <v>31</v>
      </c>
      <c r="G98" s="19" t="s">
        <v>28</v>
      </c>
      <c r="H98" s="21">
        <v>97.16</v>
      </c>
      <c r="I98" s="22">
        <v>1</v>
      </c>
      <c r="J98" s="23">
        <v>4.8579999999999997</v>
      </c>
      <c r="K98" s="23">
        <v>102.018</v>
      </c>
      <c r="L98" s="24">
        <v>43532</v>
      </c>
      <c r="M98" s="25">
        <v>0.85972222222222228</v>
      </c>
      <c r="N98" s="20" t="s">
        <v>23</v>
      </c>
      <c r="O98" s="23">
        <v>97.16</v>
      </c>
      <c r="P98" s="26">
        <v>4.7619047620000003</v>
      </c>
      <c r="Q98" s="23">
        <v>4.8579999999999997</v>
      </c>
      <c r="R98" s="30">
        <v>7.2</v>
      </c>
      <c r="S98" s="28">
        <f t="shared" si="39"/>
        <v>4.8580000000000041</v>
      </c>
      <c r="T98" s="29">
        <f t="shared" si="40"/>
        <v>364.35000000000031</v>
      </c>
      <c r="U98" s="29" t="b">
        <f t="shared" si="41"/>
        <v>0</v>
      </c>
      <c r="V98" s="29" t="b">
        <f t="shared" si="42"/>
        <v>1</v>
      </c>
      <c r="W98" s="29" t="str">
        <f t="shared" si="43"/>
        <v>High Value</v>
      </c>
      <c r="X98" s="129">
        <f t="shared" si="44"/>
        <v>9.7160000000000011</v>
      </c>
      <c r="Y98" s="130">
        <f t="shared" si="45"/>
        <v>8</v>
      </c>
      <c r="Z98" s="130">
        <f t="shared" si="46"/>
        <v>3</v>
      </c>
      <c r="AA98" s="131">
        <f t="shared" si="48"/>
        <v>2019</v>
      </c>
      <c r="AB98" s="132" t="str">
        <f t="shared" si="49"/>
        <v>3-2019</v>
      </c>
      <c r="AC98" s="132" t="str">
        <f t="shared" si="50"/>
        <v>8-3-2019</v>
      </c>
      <c r="AD98" s="132">
        <f t="shared" si="37"/>
        <v>1</v>
      </c>
      <c r="AE98" s="132">
        <f t="shared" si="47"/>
        <v>10</v>
      </c>
      <c r="AF98" s="132" t="str">
        <f t="shared" si="52"/>
        <v>2019-10</v>
      </c>
      <c r="AG98" s="130">
        <f t="shared" si="38"/>
        <v>5</v>
      </c>
      <c r="AH98" s="130" t="str">
        <f t="shared" si="36"/>
        <v>Weekdays</v>
      </c>
      <c r="AI98" s="133">
        <f t="shared" si="51"/>
        <v>6</v>
      </c>
      <c r="AJ98" s="53"/>
    </row>
    <row r="99" spans="2:36" ht="16.5" x14ac:dyDescent="0.3">
      <c r="B99" s="19" t="s">
        <v>132</v>
      </c>
      <c r="C99" s="20" t="s">
        <v>42</v>
      </c>
      <c r="D99" s="19" t="s">
        <v>43</v>
      </c>
      <c r="E99" s="19" t="s">
        <v>27</v>
      </c>
      <c r="F99" s="85" t="s">
        <v>31</v>
      </c>
      <c r="G99" s="19" t="s">
        <v>22</v>
      </c>
      <c r="H99" s="21">
        <v>87.87</v>
      </c>
      <c r="I99" s="22">
        <v>10</v>
      </c>
      <c r="J99" s="23">
        <v>43.935000000000002</v>
      </c>
      <c r="K99" s="23">
        <v>922.63499999999999</v>
      </c>
      <c r="L99" s="24">
        <v>43553</v>
      </c>
      <c r="M99" s="25">
        <v>0.43402777777777779</v>
      </c>
      <c r="N99" s="20" t="s">
        <v>23</v>
      </c>
      <c r="O99" s="23">
        <v>878.7</v>
      </c>
      <c r="P99" s="26">
        <v>4.7619047620000003</v>
      </c>
      <c r="Q99" s="23">
        <v>43.935000000000002</v>
      </c>
      <c r="R99" s="27">
        <v>5.0999999999999996</v>
      </c>
      <c r="S99" s="28">
        <f t="shared" si="39"/>
        <v>43.934999999999945</v>
      </c>
      <c r="T99" s="29">
        <f t="shared" si="40"/>
        <v>3295.1249999999959</v>
      </c>
      <c r="U99" s="29" t="b">
        <f t="shared" si="41"/>
        <v>1</v>
      </c>
      <c r="V99" s="29" t="b">
        <f t="shared" si="42"/>
        <v>1</v>
      </c>
      <c r="W99" s="29" t="str">
        <f t="shared" si="43"/>
        <v>Low Value</v>
      </c>
      <c r="X99" s="129" t="str">
        <f t="shared" si="44"/>
        <v>Criteria Not matched</v>
      </c>
      <c r="Y99" s="130">
        <f t="shared" si="45"/>
        <v>29</v>
      </c>
      <c r="Z99" s="130">
        <f t="shared" si="46"/>
        <v>3</v>
      </c>
      <c r="AA99" s="131">
        <f t="shared" si="48"/>
        <v>2019</v>
      </c>
      <c r="AB99" s="132" t="str">
        <f t="shared" si="49"/>
        <v>3-2019</v>
      </c>
      <c r="AC99" s="132" t="str">
        <f t="shared" si="50"/>
        <v>29-3-2019</v>
      </c>
      <c r="AD99" s="132">
        <f t="shared" si="37"/>
        <v>1</v>
      </c>
      <c r="AE99" s="132">
        <f t="shared" si="47"/>
        <v>13</v>
      </c>
      <c r="AF99" s="132" t="str">
        <f t="shared" si="52"/>
        <v>2019-13</v>
      </c>
      <c r="AG99" s="130">
        <f t="shared" si="38"/>
        <v>5</v>
      </c>
      <c r="AH99" s="130" t="str">
        <f t="shared" ref="AH99:AH162" si="53">IF(AG99&gt;=6,"Weekends","Weekdays")</f>
        <v>Weekdays</v>
      </c>
      <c r="AI99" s="133">
        <f t="shared" si="51"/>
        <v>6</v>
      </c>
      <c r="AJ99" s="53"/>
    </row>
    <row r="100" spans="2:36" ht="16.5" x14ac:dyDescent="0.3">
      <c r="B100" s="19" t="s">
        <v>133</v>
      </c>
      <c r="C100" s="20" t="s">
        <v>25</v>
      </c>
      <c r="D100" s="19" t="s">
        <v>26</v>
      </c>
      <c r="E100" s="19" t="s">
        <v>27</v>
      </c>
      <c r="F100" s="85" t="s">
        <v>21</v>
      </c>
      <c r="G100" s="19" t="s">
        <v>28</v>
      </c>
      <c r="H100" s="21">
        <v>12.45</v>
      </c>
      <c r="I100" s="22">
        <v>6</v>
      </c>
      <c r="J100" s="23">
        <v>3.7349999999999999</v>
      </c>
      <c r="K100" s="23">
        <v>78.435000000000002</v>
      </c>
      <c r="L100" s="24">
        <v>43505</v>
      </c>
      <c r="M100" s="25">
        <v>0.5493055555555556</v>
      </c>
      <c r="N100" s="20" t="s">
        <v>29</v>
      </c>
      <c r="O100" s="23">
        <v>74.7</v>
      </c>
      <c r="P100" s="26">
        <v>4.7619047620000003</v>
      </c>
      <c r="Q100" s="23">
        <v>3.7349999999999999</v>
      </c>
      <c r="R100" s="30">
        <v>4.0999999999999996</v>
      </c>
      <c r="S100" s="28">
        <f t="shared" si="39"/>
        <v>3.7349999999999994</v>
      </c>
      <c r="T100" s="29">
        <f t="shared" si="40"/>
        <v>280.12499999999994</v>
      </c>
      <c r="U100" s="29" t="b">
        <f t="shared" si="41"/>
        <v>0</v>
      </c>
      <c r="V100" s="29" t="b">
        <f t="shared" si="42"/>
        <v>0</v>
      </c>
      <c r="W100" s="29" t="str">
        <f t="shared" si="43"/>
        <v>Low Value</v>
      </c>
      <c r="X100" s="129" t="str">
        <f t="shared" si="44"/>
        <v>Criteria Not matched</v>
      </c>
      <c r="Y100" s="130">
        <f t="shared" si="45"/>
        <v>9</v>
      </c>
      <c r="Z100" s="130">
        <f t="shared" si="46"/>
        <v>2</v>
      </c>
      <c r="AA100" s="131">
        <f t="shared" si="48"/>
        <v>2019</v>
      </c>
      <c r="AB100" s="132" t="str">
        <f t="shared" si="49"/>
        <v>2-2019</v>
      </c>
      <c r="AC100" s="132" t="str">
        <f t="shared" si="50"/>
        <v>9-2-2019</v>
      </c>
      <c r="AD100" s="132">
        <f t="shared" ref="AD100:AD163" si="54">ROUNDUP(Z100/3,0)</f>
        <v>1</v>
      </c>
      <c r="AE100" s="132">
        <f t="shared" si="47"/>
        <v>6</v>
      </c>
      <c r="AF100" s="132" t="str">
        <f t="shared" si="52"/>
        <v>2019-6</v>
      </c>
      <c r="AG100" s="130">
        <f t="shared" si="38"/>
        <v>6</v>
      </c>
      <c r="AH100" s="130" t="str">
        <f t="shared" si="53"/>
        <v>Weekends</v>
      </c>
      <c r="AI100" s="133">
        <f t="shared" si="51"/>
        <v>7</v>
      </c>
      <c r="AJ100" s="53"/>
    </row>
    <row r="101" spans="2:36" ht="16.5" x14ac:dyDescent="0.3">
      <c r="B101" s="19" t="s">
        <v>134</v>
      </c>
      <c r="C101" s="20" t="s">
        <v>18</v>
      </c>
      <c r="D101" s="19" t="s">
        <v>19</v>
      </c>
      <c r="E101" s="19" t="s">
        <v>27</v>
      </c>
      <c r="F101" s="85" t="s">
        <v>31</v>
      </c>
      <c r="G101" s="19" t="s">
        <v>44</v>
      </c>
      <c r="H101" s="21">
        <v>52.75</v>
      </c>
      <c r="I101" s="22">
        <v>3</v>
      </c>
      <c r="J101" s="23">
        <v>7.9124999999999996</v>
      </c>
      <c r="K101" s="23">
        <v>166.16249999999999</v>
      </c>
      <c r="L101" s="24">
        <v>43547</v>
      </c>
      <c r="M101" s="25">
        <v>0.42777777777777776</v>
      </c>
      <c r="N101" s="20" t="s">
        <v>23</v>
      </c>
      <c r="O101" s="23">
        <v>158.25</v>
      </c>
      <c r="P101" s="26">
        <v>4.7619047620000003</v>
      </c>
      <c r="Q101" s="23">
        <v>7.9124999999999996</v>
      </c>
      <c r="R101" s="30">
        <v>9.3000000000000007</v>
      </c>
      <c r="S101" s="28">
        <f t="shared" si="39"/>
        <v>7.9124999999999943</v>
      </c>
      <c r="T101" s="29">
        <f t="shared" si="40"/>
        <v>593.43749999999955</v>
      </c>
      <c r="U101" s="29" t="b">
        <f t="shared" si="41"/>
        <v>1</v>
      </c>
      <c r="V101" s="29" t="b">
        <f t="shared" si="42"/>
        <v>1</v>
      </c>
      <c r="W101" s="29" t="str">
        <f t="shared" si="43"/>
        <v>High Value</v>
      </c>
      <c r="X101" s="129">
        <f t="shared" si="44"/>
        <v>5.2750000000000004</v>
      </c>
      <c r="Y101" s="130">
        <f t="shared" si="45"/>
        <v>23</v>
      </c>
      <c r="Z101" s="130">
        <f t="shared" si="46"/>
        <v>3</v>
      </c>
      <c r="AA101" s="131">
        <f t="shared" si="48"/>
        <v>2019</v>
      </c>
      <c r="AB101" s="132" t="str">
        <f t="shared" si="49"/>
        <v>3-2019</v>
      </c>
      <c r="AC101" s="132" t="str">
        <f t="shared" si="50"/>
        <v>23-3-2019</v>
      </c>
      <c r="AD101" s="132">
        <f t="shared" si="54"/>
        <v>1</v>
      </c>
      <c r="AE101" s="132">
        <f t="shared" si="47"/>
        <v>12</v>
      </c>
      <c r="AF101" s="132" t="str">
        <f t="shared" si="52"/>
        <v>2019-12</v>
      </c>
      <c r="AG101" s="130">
        <f t="shared" si="38"/>
        <v>6</v>
      </c>
      <c r="AH101" s="130" t="str">
        <f t="shared" si="53"/>
        <v>Weekends</v>
      </c>
      <c r="AI101" s="133">
        <f t="shared" si="51"/>
        <v>7</v>
      </c>
      <c r="AJ101" s="53"/>
    </row>
    <row r="102" spans="2:36" ht="16.5" x14ac:dyDescent="0.3">
      <c r="B102" s="19" t="s">
        <v>135</v>
      </c>
      <c r="C102" s="20" t="s">
        <v>42</v>
      </c>
      <c r="D102" s="19" t="s">
        <v>43</v>
      </c>
      <c r="E102" s="19" t="s">
        <v>27</v>
      </c>
      <c r="F102" s="85" t="s">
        <v>31</v>
      </c>
      <c r="G102" s="19" t="s">
        <v>32</v>
      </c>
      <c r="H102" s="21">
        <v>82.7</v>
      </c>
      <c r="I102" s="22">
        <v>6</v>
      </c>
      <c r="J102" s="23">
        <v>24.81</v>
      </c>
      <c r="K102" s="23">
        <v>521.01</v>
      </c>
      <c r="L102" s="24">
        <v>43529</v>
      </c>
      <c r="M102" s="25">
        <v>0.75972222222222219</v>
      </c>
      <c r="N102" s="20" t="s">
        <v>29</v>
      </c>
      <c r="O102" s="23">
        <v>496.2</v>
      </c>
      <c r="P102" s="26">
        <v>4.7619047620000003</v>
      </c>
      <c r="Q102" s="23">
        <v>24.81</v>
      </c>
      <c r="R102" s="27">
        <v>7.4</v>
      </c>
      <c r="S102" s="28">
        <f t="shared" si="39"/>
        <v>24.810000000000002</v>
      </c>
      <c r="T102" s="29">
        <f t="shared" si="40"/>
        <v>1860.7500000000002</v>
      </c>
      <c r="U102" s="29" t="b">
        <f t="shared" si="41"/>
        <v>1</v>
      </c>
      <c r="V102" s="29" t="b">
        <f t="shared" si="42"/>
        <v>1</v>
      </c>
      <c r="W102" s="29" t="str">
        <f t="shared" si="43"/>
        <v>High Value</v>
      </c>
      <c r="X102" s="129">
        <f t="shared" si="44"/>
        <v>8.2700000000000014</v>
      </c>
      <c r="Y102" s="130">
        <f t="shared" si="45"/>
        <v>5</v>
      </c>
      <c r="Z102" s="130">
        <f t="shared" si="46"/>
        <v>3</v>
      </c>
      <c r="AA102" s="131">
        <f t="shared" si="48"/>
        <v>2019</v>
      </c>
      <c r="AB102" s="132" t="str">
        <f t="shared" si="49"/>
        <v>3-2019</v>
      </c>
      <c r="AC102" s="132" t="str">
        <f t="shared" si="50"/>
        <v>5-3-2019</v>
      </c>
      <c r="AD102" s="132">
        <f t="shared" si="54"/>
        <v>1</v>
      </c>
      <c r="AE102" s="132">
        <f t="shared" si="47"/>
        <v>10</v>
      </c>
      <c r="AF102" s="132" t="str">
        <f t="shared" si="52"/>
        <v>2019-10</v>
      </c>
      <c r="AG102" s="130">
        <f t="shared" si="38"/>
        <v>2</v>
      </c>
      <c r="AH102" s="130" t="str">
        <f t="shared" si="53"/>
        <v>Weekdays</v>
      </c>
      <c r="AI102" s="133">
        <f t="shared" si="51"/>
        <v>3</v>
      </c>
      <c r="AJ102" s="53"/>
    </row>
    <row r="103" spans="2:36" ht="16.5" x14ac:dyDescent="0.3">
      <c r="B103" s="19" t="s">
        <v>136</v>
      </c>
      <c r="C103" s="20" t="s">
        <v>25</v>
      </c>
      <c r="D103" s="19" t="s">
        <v>26</v>
      </c>
      <c r="E103" s="19" t="s">
        <v>20</v>
      </c>
      <c r="F103" s="85" t="s">
        <v>31</v>
      </c>
      <c r="G103" s="19" t="s">
        <v>46</v>
      </c>
      <c r="H103" s="21">
        <v>48.71</v>
      </c>
      <c r="I103" s="22">
        <v>1</v>
      </c>
      <c r="J103" s="23">
        <v>2.4355000000000002</v>
      </c>
      <c r="K103" s="23">
        <v>51.145499999999998</v>
      </c>
      <c r="L103" s="24">
        <v>43550</v>
      </c>
      <c r="M103" s="25">
        <v>0.80555555555555558</v>
      </c>
      <c r="N103" s="20" t="s">
        <v>29</v>
      </c>
      <c r="O103" s="23">
        <v>48.71</v>
      </c>
      <c r="P103" s="26">
        <v>4.7619047620000003</v>
      </c>
      <c r="Q103" s="23">
        <v>2.4355000000000002</v>
      </c>
      <c r="R103" s="30">
        <v>4.0999999999999996</v>
      </c>
      <c r="S103" s="28">
        <f t="shared" si="39"/>
        <v>2.4354999999999976</v>
      </c>
      <c r="T103" s="29">
        <f t="shared" si="40"/>
        <v>182.66249999999982</v>
      </c>
      <c r="U103" s="29" t="b">
        <f t="shared" si="41"/>
        <v>0</v>
      </c>
      <c r="V103" s="29" t="b">
        <f t="shared" si="42"/>
        <v>0</v>
      </c>
      <c r="W103" s="29" t="str">
        <f t="shared" si="43"/>
        <v>Low Value</v>
      </c>
      <c r="X103" s="129" t="str">
        <f t="shared" si="44"/>
        <v>Criteria Not matched</v>
      </c>
      <c r="Y103" s="130">
        <f t="shared" si="45"/>
        <v>26</v>
      </c>
      <c r="Z103" s="130">
        <f t="shared" si="46"/>
        <v>3</v>
      </c>
      <c r="AA103" s="131">
        <f t="shared" si="48"/>
        <v>2019</v>
      </c>
      <c r="AB103" s="132" t="str">
        <f t="shared" si="49"/>
        <v>3-2019</v>
      </c>
      <c r="AC103" s="132" t="str">
        <f t="shared" si="50"/>
        <v>26-3-2019</v>
      </c>
      <c r="AD103" s="132">
        <f t="shared" si="54"/>
        <v>1</v>
      </c>
      <c r="AE103" s="132">
        <f t="shared" si="47"/>
        <v>13</v>
      </c>
      <c r="AF103" s="132" t="str">
        <f t="shared" si="52"/>
        <v>2019-13</v>
      </c>
      <c r="AG103" s="130">
        <f t="shared" si="38"/>
        <v>2</v>
      </c>
      <c r="AH103" s="130" t="str">
        <f t="shared" si="53"/>
        <v>Weekdays</v>
      </c>
      <c r="AI103" s="133">
        <f t="shared" si="51"/>
        <v>3</v>
      </c>
      <c r="AJ103" s="53"/>
    </row>
    <row r="104" spans="2:36" ht="16.5" x14ac:dyDescent="0.3">
      <c r="B104" s="19" t="s">
        <v>137</v>
      </c>
      <c r="C104" s="20" t="s">
        <v>25</v>
      </c>
      <c r="D104" s="19" t="s">
        <v>26</v>
      </c>
      <c r="E104" s="19" t="s">
        <v>27</v>
      </c>
      <c r="F104" s="85" t="s">
        <v>31</v>
      </c>
      <c r="G104" s="19" t="s">
        <v>46</v>
      </c>
      <c r="H104" s="21">
        <v>78.55</v>
      </c>
      <c r="I104" s="22">
        <v>9</v>
      </c>
      <c r="J104" s="23">
        <v>35.347499999999997</v>
      </c>
      <c r="K104" s="23">
        <v>742.29750000000001</v>
      </c>
      <c r="L104" s="24">
        <v>43525</v>
      </c>
      <c r="M104" s="25">
        <v>0.55694444444444446</v>
      </c>
      <c r="N104" s="20" t="s">
        <v>29</v>
      </c>
      <c r="O104" s="23">
        <v>706.95</v>
      </c>
      <c r="P104" s="26">
        <v>4.7619047620000003</v>
      </c>
      <c r="Q104" s="23">
        <v>35.347499999999997</v>
      </c>
      <c r="R104" s="27">
        <v>7.2</v>
      </c>
      <c r="S104" s="28">
        <f t="shared" si="39"/>
        <v>35.347499999999968</v>
      </c>
      <c r="T104" s="29">
        <f t="shared" si="40"/>
        <v>2651.0624999999977</v>
      </c>
      <c r="U104" s="29" t="b">
        <f t="shared" si="41"/>
        <v>1</v>
      </c>
      <c r="V104" s="29" t="b">
        <f t="shared" si="42"/>
        <v>1</v>
      </c>
      <c r="W104" s="29" t="str">
        <f t="shared" si="43"/>
        <v>High Value</v>
      </c>
      <c r="X104" s="129">
        <f t="shared" si="44"/>
        <v>7.8550000000000004</v>
      </c>
      <c r="Y104" s="130">
        <f t="shared" si="45"/>
        <v>1</v>
      </c>
      <c r="Z104" s="130">
        <f t="shared" si="46"/>
        <v>3</v>
      </c>
      <c r="AA104" s="131">
        <f t="shared" si="48"/>
        <v>2019</v>
      </c>
      <c r="AB104" s="132" t="str">
        <f t="shared" si="49"/>
        <v>3-2019</v>
      </c>
      <c r="AC104" s="132" t="str">
        <f t="shared" si="50"/>
        <v>1-3-2019</v>
      </c>
      <c r="AD104" s="132">
        <f t="shared" si="54"/>
        <v>1</v>
      </c>
      <c r="AE104" s="132">
        <f t="shared" si="47"/>
        <v>9</v>
      </c>
      <c r="AF104" s="132" t="str">
        <f t="shared" si="52"/>
        <v>2019-9</v>
      </c>
      <c r="AG104" s="130">
        <f t="shared" si="38"/>
        <v>5</v>
      </c>
      <c r="AH104" s="130" t="str">
        <f t="shared" si="53"/>
        <v>Weekdays</v>
      </c>
      <c r="AI104" s="133">
        <f t="shared" si="51"/>
        <v>6</v>
      </c>
      <c r="AJ104" s="53"/>
    </row>
    <row r="105" spans="2:36" ht="16.5" x14ac:dyDescent="0.3">
      <c r="B105" s="19" t="s">
        <v>138</v>
      </c>
      <c r="C105" s="20" t="s">
        <v>25</v>
      </c>
      <c r="D105" s="19" t="s">
        <v>26</v>
      </c>
      <c r="E105" s="19" t="s">
        <v>27</v>
      </c>
      <c r="F105" s="85" t="s">
        <v>21</v>
      </c>
      <c r="G105" s="19" t="s">
        <v>28</v>
      </c>
      <c r="H105" s="21">
        <v>23.07</v>
      </c>
      <c r="I105" s="22">
        <v>9</v>
      </c>
      <c r="J105" s="23">
        <v>10.381500000000001</v>
      </c>
      <c r="K105" s="23">
        <v>218.01150000000001</v>
      </c>
      <c r="L105" s="24">
        <v>43497</v>
      </c>
      <c r="M105" s="25">
        <v>0.47708333333333336</v>
      </c>
      <c r="N105" s="20" t="s">
        <v>29</v>
      </c>
      <c r="O105" s="23">
        <v>207.63</v>
      </c>
      <c r="P105" s="26">
        <v>4.7619047620000003</v>
      </c>
      <c r="Q105" s="23">
        <v>10.381500000000001</v>
      </c>
      <c r="R105" s="30">
        <v>4.9000000000000004</v>
      </c>
      <c r="S105" s="28">
        <f t="shared" si="39"/>
        <v>10.381500000000017</v>
      </c>
      <c r="T105" s="29">
        <f t="shared" si="40"/>
        <v>778.61250000000132</v>
      </c>
      <c r="U105" s="29" t="b">
        <f t="shared" si="41"/>
        <v>1</v>
      </c>
      <c r="V105" s="29" t="b">
        <f t="shared" si="42"/>
        <v>1</v>
      </c>
      <c r="W105" s="29" t="str">
        <f t="shared" si="43"/>
        <v>Low Value</v>
      </c>
      <c r="X105" s="129" t="str">
        <f t="shared" si="44"/>
        <v>Criteria Not matched</v>
      </c>
      <c r="Y105" s="130">
        <f t="shared" si="45"/>
        <v>1</v>
      </c>
      <c r="Z105" s="130">
        <f t="shared" si="46"/>
        <v>2</v>
      </c>
      <c r="AA105" s="131">
        <f t="shared" si="48"/>
        <v>2019</v>
      </c>
      <c r="AB105" s="132" t="str">
        <f t="shared" si="49"/>
        <v>2-2019</v>
      </c>
      <c r="AC105" s="132" t="str">
        <f t="shared" si="50"/>
        <v>1-2-2019</v>
      </c>
      <c r="AD105" s="132">
        <f t="shared" si="54"/>
        <v>1</v>
      </c>
      <c r="AE105" s="132">
        <f t="shared" si="47"/>
        <v>5</v>
      </c>
      <c r="AF105" s="132" t="str">
        <f t="shared" si="52"/>
        <v>2019-5</v>
      </c>
      <c r="AG105" s="130">
        <f t="shared" si="38"/>
        <v>5</v>
      </c>
      <c r="AH105" s="130" t="str">
        <f t="shared" si="53"/>
        <v>Weekdays</v>
      </c>
      <c r="AI105" s="133">
        <f t="shared" si="51"/>
        <v>6</v>
      </c>
      <c r="AJ105" s="53"/>
    </row>
    <row r="106" spans="2:36" ht="16.5" x14ac:dyDescent="0.3">
      <c r="B106" s="19" t="s">
        <v>139</v>
      </c>
      <c r="C106" s="20" t="s">
        <v>18</v>
      </c>
      <c r="D106" s="19" t="s">
        <v>19</v>
      </c>
      <c r="E106" s="19" t="s">
        <v>27</v>
      </c>
      <c r="F106" s="85" t="s">
        <v>31</v>
      </c>
      <c r="G106" s="19" t="s">
        <v>44</v>
      </c>
      <c r="H106" s="21">
        <v>58.26</v>
      </c>
      <c r="I106" s="22">
        <v>6</v>
      </c>
      <c r="J106" s="23">
        <v>17.478000000000002</v>
      </c>
      <c r="K106" s="23">
        <v>367.03800000000001</v>
      </c>
      <c r="L106" s="24">
        <v>43552</v>
      </c>
      <c r="M106" s="25">
        <v>0.69722222222222219</v>
      </c>
      <c r="N106" s="20" t="s">
        <v>29</v>
      </c>
      <c r="O106" s="23">
        <v>349.56</v>
      </c>
      <c r="P106" s="26">
        <v>4.7619047620000003</v>
      </c>
      <c r="Q106" s="23">
        <v>17.478000000000002</v>
      </c>
      <c r="R106" s="27">
        <v>9.9</v>
      </c>
      <c r="S106" s="28">
        <f t="shared" si="39"/>
        <v>17.478000000000009</v>
      </c>
      <c r="T106" s="29">
        <f t="shared" si="40"/>
        <v>1310.8500000000006</v>
      </c>
      <c r="U106" s="29" t="b">
        <f t="shared" si="41"/>
        <v>1</v>
      </c>
      <c r="V106" s="29" t="b">
        <f t="shared" si="42"/>
        <v>1</v>
      </c>
      <c r="W106" s="29" t="str">
        <f t="shared" si="43"/>
        <v>High Value</v>
      </c>
      <c r="X106" s="129">
        <f t="shared" si="44"/>
        <v>5.8260000000000005</v>
      </c>
      <c r="Y106" s="130">
        <f t="shared" si="45"/>
        <v>28</v>
      </c>
      <c r="Z106" s="130">
        <f t="shared" si="46"/>
        <v>3</v>
      </c>
      <c r="AA106" s="131">
        <f t="shared" si="48"/>
        <v>2019</v>
      </c>
      <c r="AB106" s="132" t="str">
        <f t="shared" si="49"/>
        <v>3-2019</v>
      </c>
      <c r="AC106" s="132" t="str">
        <f t="shared" si="50"/>
        <v>28-3-2019</v>
      </c>
      <c r="AD106" s="132">
        <f t="shared" si="54"/>
        <v>1</v>
      </c>
      <c r="AE106" s="132">
        <f t="shared" si="47"/>
        <v>13</v>
      </c>
      <c r="AF106" s="132" t="str">
        <f t="shared" si="52"/>
        <v>2019-13</v>
      </c>
      <c r="AG106" s="130">
        <f t="shared" si="38"/>
        <v>4</v>
      </c>
      <c r="AH106" s="130" t="str">
        <f t="shared" si="53"/>
        <v>Weekdays</v>
      </c>
      <c r="AI106" s="133">
        <f t="shared" si="51"/>
        <v>5</v>
      </c>
      <c r="AJ106" s="53"/>
    </row>
    <row r="107" spans="2:36" ht="16.5" x14ac:dyDescent="0.3">
      <c r="B107" s="19" t="s">
        <v>140</v>
      </c>
      <c r="C107" s="20" t="s">
        <v>42</v>
      </c>
      <c r="D107" s="19" t="s">
        <v>43</v>
      </c>
      <c r="E107" s="19" t="s">
        <v>27</v>
      </c>
      <c r="F107" s="85" t="s">
        <v>31</v>
      </c>
      <c r="G107" s="19" t="s">
        <v>22</v>
      </c>
      <c r="H107" s="21">
        <v>30.35</v>
      </c>
      <c r="I107" s="22">
        <v>7</v>
      </c>
      <c r="J107" s="23">
        <v>10.6225</v>
      </c>
      <c r="K107" s="23">
        <v>223.07249999999999</v>
      </c>
      <c r="L107" s="24">
        <v>43543</v>
      </c>
      <c r="M107" s="25">
        <v>0.7631944444444444</v>
      </c>
      <c r="N107" s="20" t="s">
        <v>29</v>
      </c>
      <c r="O107" s="23">
        <v>212.45</v>
      </c>
      <c r="P107" s="26">
        <v>4.7619047620000003</v>
      </c>
      <c r="Q107" s="23">
        <v>10.6225</v>
      </c>
      <c r="R107" s="30">
        <v>8</v>
      </c>
      <c r="S107" s="28">
        <f t="shared" si="39"/>
        <v>10.622500000000002</v>
      </c>
      <c r="T107" s="29">
        <f t="shared" si="40"/>
        <v>796.68750000000023</v>
      </c>
      <c r="U107" s="29" t="b">
        <f t="shared" si="41"/>
        <v>1</v>
      </c>
      <c r="V107" s="29" t="b">
        <f t="shared" si="42"/>
        <v>1</v>
      </c>
      <c r="W107" s="29" t="str">
        <f t="shared" si="43"/>
        <v>High Value</v>
      </c>
      <c r="X107" s="129">
        <f t="shared" si="44"/>
        <v>3.0350000000000001</v>
      </c>
      <c r="Y107" s="130">
        <f t="shared" si="45"/>
        <v>19</v>
      </c>
      <c r="Z107" s="130">
        <f t="shared" si="46"/>
        <v>3</v>
      </c>
      <c r="AA107" s="131">
        <f t="shared" si="48"/>
        <v>2019</v>
      </c>
      <c r="AB107" s="132" t="str">
        <f t="shared" si="49"/>
        <v>3-2019</v>
      </c>
      <c r="AC107" s="132" t="str">
        <f t="shared" si="50"/>
        <v>19-3-2019</v>
      </c>
      <c r="AD107" s="132">
        <f t="shared" si="54"/>
        <v>1</v>
      </c>
      <c r="AE107" s="132">
        <f t="shared" si="47"/>
        <v>12</v>
      </c>
      <c r="AF107" s="132" t="str">
        <f t="shared" si="52"/>
        <v>2019-12</v>
      </c>
      <c r="AG107" s="130">
        <f t="shared" si="38"/>
        <v>2</v>
      </c>
      <c r="AH107" s="130" t="str">
        <f t="shared" si="53"/>
        <v>Weekdays</v>
      </c>
      <c r="AI107" s="133">
        <f t="shared" si="51"/>
        <v>3</v>
      </c>
      <c r="AJ107" s="53"/>
    </row>
    <row r="108" spans="2:36" ht="16.5" x14ac:dyDescent="0.3">
      <c r="B108" s="19" t="s">
        <v>141</v>
      </c>
      <c r="C108" s="20" t="s">
        <v>18</v>
      </c>
      <c r="D108" s="19" t="s">
        <v>19</v>
      </c>
      <c r="E108" s="19" t="s">
        <v>20</v>
      </c>
      <c r="F108" s="85" t="s">
        <v>31</v>
      </c>
      <c r="G108" s="19" t="s">
        <v>28</v>
      </c>
      <c r="H108" s="21">
        <v>88.67</v>
      </c>
      <c r="I108" s="22">
        <v>10</v>
      </c>
      <c r="J108" s="23">
        <v>44.335000000000001</v>
      </c>
      <c r="K108" s="23">
        <v>931.03499999999997</v>
      </c>
      <c r="L108" s="24">
        <v>43477</v>
      </c>
      <c r="M108" s="25">
        <v>0.61805555555555558</v>
      </c>
      <c r="N108" s="20" t="s">
        <v>23</v>
      </c>
      <c r="O108" s="23">
        <v>886.7</v>
      </c>
      <c r="P108" s="26">
        <v>4.7619047620000003</v>
      </c>
      <c r="Q108" s="23">
        <v>44.335000000000001</v>
      </c>
      <c r="R108" s="27">
        <v>7.3</v>
      </c>
      <c r="S108" s="28">
        <f t="shared" si="39"/>
        <v>44.334999999999923</v>
      </c>
      <c r="T108" s="29">
        <f t="shared" si="40"/>
        <v>3325.1249999999941</v>
      </c>
      <c r="U108" s="29" t="b">
        <f t="shared" si="41"/>
        <v>1</v>
      </c>
      <c r="V108" s="29" t="b">
        <f t="shared" si="42"/>
        <v>1</v>
      </c>
      <c r="W108" s="29" t="str">
        <f t="shared" si="43"/>
        <v>High Value</v>
      </c>
      <c r="X108" s="129">
        <f t="shared" si="44"/>
        <v>8.8670000000000009</v>
      </c>
      <c r="Y108" s="130">
        <f t="shared" si="45"/>
        <v>12</v>
      </c>
      <c r="Z108" s="130">
        <f t="shared" si="46"/>
        <v>1</v>
      </c>
      <c r="AA108" s="131">
        <f t="shared" si="48"/>
        <v>2019</v>
      </c>
      <c r="AB108" s="132" t="str">
        <f t="shared" si="49"/>
        <v>1-2019</v>
      </c>
      <c r="AC108" s="132" t="str">
        <f t="shared" si="50"/>
        <v>12-1-2019</v>
      </c>
      <c r="AD108" s="132">
        <f t="shared" si="54"/>
        <v>1</v>
      </c>
      <c r="AE108" s="132">
        <f t="shared" si="47"/>
        <v>2</v>
      </c>
      <c r="AF108" s="132" t="str">
        <f t="shared" si="52"/>
        <v>2019-2</v>
      </c>
      <c r="AG108" s="130">
        <f t="shared" si="38"/>
        <v>6</v>
      </c>
      <c r="AH108" s="130" t="str">
        <f t="shared" si="53"/>
        <v>Weekends</v>
      </c>
      <c r="AI108" s="133">
        <f t="shared" si="51"/>
        <v>7</v>
      </c>
      <c r="AJ108" s="53"/>
    </row>
    <row r="109" spans="2:36" ht="16.5" x14ac:dyDescent="0.3">
      <c r="B109" s="19" t="s">
        <v>142</v>
      </c>
      <c r="C109" s="20" t="s">
        <v>25</v>
      </c>
      <c r="D109" s="19" t="s">
        <v>26</v>
      </c>
      <c r="E109" s="19" t="s">
        <v>27</v>
      </c>
      <c r="F109" s="85" t="s">
        <v>31</v>
      </c>
      <c r="G109" s="19" t="s">
        <v>46</v>
      </c>
      <c r="H109" s="21">
        <v>27.38</v>
      </c>
      <c r="I109" s="22">
        <v>6</v>
      </c>
      <c r="J109" s="23">
        <v>8.2140000000000004</v>
      </c>
      <c r="K109" s="23">
        <v>172.494</v>
      </c>
      <c r="L109" s="24">
        <v>43470</v>
      </c>
      <c r="M109" s="25">
        <v>0.87083333333333335</v>
      </c>
      <c r="N109" s="20" t="s">
        <v>33</v>
      </c>
      <c r="O109" s="23">
        <v>164.28</v>
      </c>
      <c r="P109" s="26">
        <v>4.7619047620000003</v>
      </c>
      <c r="Q109" s="23">
        <v>8.2140000000000004</v>
      </c>
      <c r="R109" s="30">
        <v>7.9</v>
      </c>
      <c r="S109" s="28">
        <f t="shared" si="39"/>
        <v>8.2139999999999986</v>
      </c>
      <c r="T109" s="29">
        <f t="shared" si="40"/>
        <v>616.04999999999995</v>
      </c>
      <c r="U109" s="29" t="b">
        <f t="shared" si="41"/>
        <v>1</v>
      </c>
      <c r="V109" s="29" t="b">
        <f t="shared" si="42"/>
        <v>1</v>
      </c>
      <c r="W109" s="29" t="str">
        <f t="shared" si="43"/>
        <v>High Value</v>
      </c>
      <c r="X109" s="129">
        <f t="shared" si="44"/>
        <v>2.738</v>
      </c>
      <c r="Y109" s="130">
        <f t="shared" si="45"/>
        <v>5</v>
      </c>
      <c r="Z109" s="130">
        <f t="shared" si="46"/>
        <v>1</v>
      </c>
      <c r="AA109" s="131">
        <f t="shared" si="48"/>
        <v>2019</v>
      </c>
      <c r="AB109" s="132" t="str">
        <f t="shared" si="49"/>
        <v>1-2019</v>
      </c>
      <c r="AC109" s="132" t="str">
        <f t="shared" si="50"/>
        <v>5-1-2019</v>
      </c>
      <c r="AD109" s="132">
        <f t="shared" si="54"/>
        <v>1</v>
      </c>
      <c r="AE109" s="132">
        <f t="shared" si="47"/>
        <v>1</v>
      </c>
      <c r="AF109" s="132" t="str">
        <f t="shared" si="52"/>
        <v>2019-1</v>
      </c>
      <c r="AG109" s="130">
        <f t="shared" si="38"/>
        <v>6</v>
      </c>
      <c r="AH109" s="130" t="str">
        <f t="shared" si="53"/>
        <v>Weekends</v>
      </c>
      <c r="AI109" s="133">
        <f t="shared" si="51"/>
        <v>7</v>
      </c>
      <c r="AJ109" s="53"/>
    </row>
    <row r="110" spans="2:36" ht="16.5" x14ac:dyDescent="0.3">
      <c r="B110" s="19" t="s">
        <v>143</v>
      </c>
      <c r="C110" s="20" t="s">
        <v>18</v>
      </c>
      <c r="D110" s="19" t="s">
        <v>19</v>
      </c>
      <c r="E110" s="19" t="s">
        <v>27</v>
      </c>
      <c r="F110" s="85" t="s">
        <v>31</v>
      </c>
      <c r="G110" s="19" t="s">
        <v>36</v>
      </c>
      <c r="H110" s="21">
        <v>62.13</v>
      </c>
      <c r="I110" s="22">
        <v>6</v>
      </c>
      <c r="J110" s="23">
        <v>18.638999999999999</v>
      </c>
      <c r="K110" s="23">
        <v>391.41899999999998</v>
      </c>
      <c r="L110" s="24">
        <v>43546</v>
      </c>
      <c r="M110" s="25">
        <v>0.84652777777777777</v>
      </c>
      <c r="N110" s="20" t="s">
        <v>29</v>
      </c>
      <c r="O110" s="23">
        <v>372.78</v>
      </c>
      <c r="P110" s="26">
        <v>4.7619047620000003</v>
      </c>
      <c r="Q110" s="23">
        <v>18.638999999999999</v>
      </c>
      <c r="R110" s="27">
        <v>7.4</v>
      </c>
      <c r="S110" s="28">
        <f t="shared" si="39"/>
        <v>18.63900000000001</v>
      </c>
      <c r="T110" s="29">
        <f t="shared" si="40"/>
        <v>1397.9250000000006</v>
      </c>
      <c r="U110" s="29" t="b">
        <f t="shared" si="41"/>
        <v>1</v>
      </c>
      <c r="V110" s="29" t="b">
        <f t="shared" si="42"/>
        <v>1</v>
      </c>
      <c r="W110" s="29" t="str">
        <f t="shared" si="43"/>
        <v>High Value</v>
      </c>
      <c r="X110" s="129">
        <f t="shared" si="44"/>
        <v>6.213000000000001</v>
      </c>
      <c r="Y110" s="130">
        <f t="shared" si="45"/>
        <v>22</v>
      </c>
      <c r="Z110" s="130">
        <f t="shared" si="46"/>
        <v>3</v>
      </c>
      <c r="AA110" s="131">
        <f t="shared" si="48"/>
        <v>2019</v>
      </c>
      <c r="AB110" s="132" t="str">
        <f t="shared" si="49"/>
        <v>3-2019</v>
      </c>
      <c r="AC110" s="132" t="str">
        <f t="shared" si="50"/>
        <v>22-3-2019</v>
      </c>
      <c r="AD110" s="132">
        <f t="shared" si="54"/>
        <v>1</v>
      </c>
      <c r="AE110" s="132">
        <f t="shared" si="47"/>
        <v>12</v>
      </c>
      <c r="AF110" s="132" t="str">
        <f t="shared" si="52"/>
        <v>2019-12</v>
      </c>
      <c r="AG110" s="130">
        <f t="shared" si="38"/>
        <v>5</v>
      </c>
      <c r="AH110" s="130" t="str">
        <f t="shared" si="53"/>
        <v>Weekdays</v>
      </c>
      <c r="AI110" s="133">
        <f t="shared" si="51"/>
        <v>6</v>
      </c>
      <c r="AJ110" s="53"/>
    </row>
    <row r="111" spans="2:36" ht="16.5" x14ac:dyDescent="0.3">
      <c r="B111" s="19" t="s">
        <v>144</v>
      </c>
      <c r="C111" s="20" t="s">
        <v>25</v>
      </c>
      <c r="D111" s="19" t="s">
        <v>26</v>
      </c>
      <c r="E111" s="19" t="s">
        <v>27</v>
      </c>
      <c r="F111" s="85" t="s">
        <v>21</v>
      </c>
      <c r="G111" s="19" t="s">
        <v>44</v>
      </c>
      <c r="H111" s="21">
        <v>33.979999999999997</v>
      </c>
      <c r="I111" s="22">
        <v>9</v>
      </c>
      <c r="J111" s="23">
        <v>15.291</v>
      </c>
      <c r="K111" s="23">
        <v>321.11099999999999</v>
      </c>
      <c r="L111" s="24">
        <v>43548</v>
      </c>
      <c r="M111" s="25">
        <v>0.4465277777777778</v>
      </c>
      <c r="N111" s="20" t="s">
        <v>29</v>
      </c>
      <c r="O111" s="23">
        <v>305.82</v>
      </c>
      <c r="P111" s="26">
        <v>4.7619047620000003</v>
      </c>
      <c r="Q111" s="23">
        <v>15.291</v>
      </c>
      <c r="R111" s="30">
        <v>4.2</v>
      </c>
      <c r="S111" s="28">
        <f t="shared" si="39"/>
        <v>15.290999999999997</v>
      </c>
      <c r="T111" s="29">
        <f t="shared" si="40"/>
        <v>1146.8249999999998</v>
      </c>
      <c r="U111" s="29" t="b">
        <f t="shared" si="41"/>
        <v>1</v>
      </c>
      <c r="V111" s="29" t="b">
        <f t="shared" si="42"/>
        <v>1</v>
      </c>
      <c r="W111" s="29" t="str">
        <f t="shared" si="43"/>
        <v>Low Value</v>
      </c>
      <c r="X111" s="129" t="str">
        <f t="shared" si="44"/>
        <v>Criteria Not matched</v>
      </c>
      <c r="Y111" s="130">
        <f t="shared" si="45"/>
        <v>24</v>
      </c>
      <c r="Z111" s="130">
        <f t="shared" si="46"/>
        <v>3</v>
      </c>
      <c r="AA111" s="131">
        <f t="shared" si="48"/>
        <v>2019</v>
      </c>
      <c r="AB111" s="132" t="str">
        <f t="shared" si="49"/>
        <v>3-2019</v>
      </c>
      <c r="AC111" s="132" t="str">
        <f t="shared" si="50"/>
        <v>24-3-2019</v>
      </c>
      <c r="AD111" s="132">
        <f t="shared" si="54"/>
        <v>1</v>
      </c>
      <c r="AE111" s="132">
        <f t="shared" si="47"/>
        <v>12</v>
      </c>
      <c r="AF111" s="132" t="str">
        <f t="shared" si="52"/>
        <v>2019-12</v>
      </c>
      <c r="AG111" s="130">
        <f t="shared" si="38"/>
        <v>7</v>
      </c>
      <c r="AH111" s="130" t="str">
        <f t="shared" si="53"/>
        <v>Weekends</v>
      </c>
      <c r="AI111" s="133">
        <f t="shared" si="51"/>
        <v>1</v>
      </c>
      <c r="AJ111" s="53"/>
    </row>
    <row r="112" spans="2:36" ht="16.5" x14ac:dyDescent="0.3">
      <c r="B112" s="19" t="s">
        <v>145</v>
      </c>
      <c r="C112" s="20" t="s">
        <v>25</v>
      </c>
      <c r="D112" s="19" t="s">
        <v>26</v>
      </c>
      <c r="E112" s="19" t="s">
        <v>20</v>
      </c>
      <c r="F112" s="85" t="s">
        <v>31</v>
      </c>
      <c r="G112" s="19" t="s">
        <v>28</v>
      </c>
      <c r="H112" s="21">
        <v>81.97</v>
      </c>
      <c r="I112" s="22">
        <v>10</v>
      </c>
      <c r="J112" s="23">
        <v>40.984999999999999</v>
      </c>
      <c r="K112" s="23">
        <v>860.68499999999995</v>
      </c>
      <c r="L112" s="24">
        <v>43527</v>
      </c>
      <c r="M112" s="25">
        <v>0.60416666666666663</v>
      </c>
      <c r="N112" s="20" t="s">
        <v>29</v>
      </c>
      <c r="O112" s="23">
        <v>819.7</v>
      </c>
      <c r="P112" s="26">
        <v>4.7619047620000003</v>
      </c>
      <c r="Q112" s="23">
        <v>40.984999999999999</v>
      </c>
      <c r="R112" s="27">
        <v>9.1999999999999993</v>
      </c>
      <c r="S112" s="28">
        <f t="shared" si="39"/>
        <v>40.9849999999999</v>
      </c>
      <c r="T112" s="29">
        <f t="shared" si="40"/>
        <v>3073.8749999999927</v>
      </c>
      <c r="U112" s="29" t="b">
        <f t="shared" si="41"/>
        <v>1</v>
      </c>
      <c r="V112" s="29" t="b">
        <f t="shared" si="42"/>
        <v>1</v>
      </c>
      <c r="W112" s="29" t="str">
        <f t="shared" si="43"/>
        <v>High Value</v>
      </c>
      <c r="X112" s="129">
        <f t="shared" si="44"/>
        <v>8.197000000000001</v>
      </c>
      <c r="Y112" s="130">
        <f t="shared" si="45"/>
        <v>3</v>
      </c>
      <c r="Z112" s="130">
        <f t="shared" si="46"/>
        <v>3</v>
      </c>
      <c r="AA112" s="131">
        <f t="shared" si="48"/>
        <v>2019</v>
      </c>
      <c r="AB112" s="132" t="str">
        <f t="shared" si="49"/>
        <v>3-2019</v>
      </c>
      <c r="AC112" s="132" t="str">
        <f t="shared" si="50"/>
        <v>3-3-2019</v>
      </c>
      <c r="AD112" s="132">
        <f t="shared" si="54"/>
        <v>1</v>
      </c>
      <c r="AE112" s="132">
        <f t="shared" si="47"/>
        <v>9</v>
      </c>
      <c r="AF112" s="132" t="str">
        <f t="shared" si="52"/>
        <v>2019-9</v>
      </c>
      <c r="AG112" s="130">
        <f t="shared" si="38"/>
        <v>7</v>
      </c>
      <c r="AH112" s="130" t="str">
        <f t="shared" si="53"/>
        <v>Weekends</v>
      </c>
      <c r="AI112" s="133">
        <f t="shared" si="51"/>
        <v>1</v>
      </c>
      <c r="AJ112" s="53"/>
    </row>
    <row r="113" spans="2:36" ht="16.5" x14ac:dyDescent="0.3">
      <c r="B113" s="19" t="s">
        <v>146</v>
      </c>
      <c r="C113" s="20" t="s">
        <v>42</v>
      </c>
      <c r="D113" s="19" t="s">
        <v>43</v>
      </c>
      <c r="E113" s="19" t="s">
        <v>20</v>
      </c>
      <c r="F113" s="85" t="s">
        <v>21</v>
      </c>
      <c r="G113" s="19" t="s">
        <v>36</v>
      </c>
      <c r="H113" s="21">
        <v>16.489999999999998</v>
      </c>
      <c r="I113" s="22">
        <v>2</v>
      </c>
      <c r="J113" s="23">
        <v>1.649</v>
      </c>
      <c r="K113" s="23">
        <v>34.628999999999998</v>
      </c>
      <c r="L113" s="24">
        <v>43501</v>
      </c>
      <c r="M113" s="25">
        <v>0.48055555555555557</v>
      </c>
      <c r="N113" s="20" t="s">
        <v>23</v>
      </c>
      <c r="O113" s="23">
        <v>32.979999999999997</v>
      </c>
      <c r="P113" s="26">
        <v>4.7619047620000003</v>
      </c>
      <c r="Q113" s="23">
        <v>1.649</v>
      </c>
      <c r="R113" s="30">
        <v>4.5999999999999996</v>
      </c>
      <c r="S113" s="28">
        <f t="shared" si="39"/>
        <v>1.6490000000000009</v>
      </c>
      <c r="T113" s="29">
        <f t="shared" si="40"/>
        <v>123.67500000000007</v>
      </c>
      <c r="U113" s="29" t="b">
        <f t="shared" si="41"/>
        <v>0</v>
      </c>
      <c r="V113" s="29" t="b">
        <f t="shared" si="42"/>
        <v>0</v>
      </c>
      <c r="W113" s="29" t="str">
        <f t="shared" si="43"/>
        <v>Low Value</v>
      </c>
      <c r="X113" s="129" t="str">
        <f t="shared" si="44"/>
        <v>Criteria Not matched</v>
      </c>
      <c r="Y113" s="130">
        <f t="shared" si="45"/>
        <v>5</v>
      </c>
      <c r="Z113" s="130">
        <f t="shared" si="46"/>
        <v>2</v>
      </c>
      <c r="AA113" s="131">
        <f t="shared" si="48"/>
        <v>2019</v>
      </c>
      <c r="AB113" s="132" t="str">
        <f t="shared" si="49"/>
        <v>2-2019</v>
      </c>
      <c r="AC113" s="132" t="str">
        <f t="shared" si="50"/>
        <v>5-2-2019</v>
      </c>
      <c r="AD113" s="132">
        <f t="shared" si="54"/>
        <v>1</v>
      </c>
      <c r="AE113" s="132">
        <f t="shared" si="47"/>
        <v>6</v>
      </c>
      <c r="AF113" s="132" t="str">
        <f t="shared" si="52"/>
        <v>2019-6</v>
      </c>
      <c r="AG113" s="130">
        <f t="shared" si="38"/>
        <v>2</v>
      </c>
      <c r="AH113" s="130" t="str">
        <f t="shared" si="53"/>
        <v>Weekdays</v>
      </c>
      <c r="AI113" s="133">
        <f t="shared" si="51"/>
        <v>3</v>
      </c>
      <c r="AJ113" s="53"/>
    </row>
    <row r="114" spans="2:36" ht="16.5" x14ac:dyDescent="0.3">
      <c r="B114" s="19" t="s">
        <v>147</v>
      </c>
      <c r="C114" s="20" t="s">
        <v>25</v>
      </c>
      <c r="D114" s="19" t="s">
        <v>26</v>
      </c>
      <c r="E114" s="19" t="s">
        <v>20</v>
      </c>
      <c r="F114" s="85" t="s">
        <v>21</v>
      </c>
      <c r="G114" s="19" t="s">
        <v>22</v>
      </c>
      <c r="H114" s="21">
        <v>98.21</v>
      </c>
      <c r="I114" s="22">
        <v>3</v>
      </c>
      <c r="J114" s="23">
        <v>14.7315</v>
      </c>
      <c r="K114" s="23">
        <v>309.36149999999998</v>
      </c>
      <c r="L114" s="24">
        <v>43501</v>
      </c>
      <c r="M114" s="25">
        <v>0.44513888888888886</v>
      </c>
      <c r="N114" s="20" t="s">
        <v>33</v>
      </c>
      <c r="O114" s="23">
        <v>294.63</v>
      </c>
      <c r="P114" s="26">
        <v>4.7619047620000003</v>
      </c>
      <c r="Q114" s="23">
        <v>14.7315</v>
      </c>
      <c r="R114" s="30">
        <v>7.8</v>
      </c>
      <c r="S114" s="28">
        <f t="shared" si="39"/>
        <v>14.731499999999983</v>
      </c>
      <c r="T114" s="29">
        <f t="shared" si="40"/>
        <v>1104.8624999999988</v>
      </c>
      <c r="U114" s="29" t="b">
        <f t="shared" si="41"/>
        <v>1</v>
      </c>
      <c r="V114" s="29" t="b">
        <f t="shared" si="42"/>
        <v>1</v>
      </c>
      <c r="W114" s="29" t="str">
        <f t="shared" si="43"/>
        <v>High Value</v>
      </c>
      <c r="X114" s="129">
        <f t="shared" si="44"/>
        <v>9.8209999999999997</v>
      </c>
      <c r="Y114" s="130">
        <f t="shared" si="45"/>
        <v>5</v>
      </c>
      <c r="Z114" s="130">
        <f t="shared" si="46"/>
        <v>2</v>
      </c>
      <c r="AA114" s="131">
        <f t="shared" si="48"/>
        <v>2019</v>
      </c>
      <c r="AB114" s="132" t="str">
        <f t="shared" si="49"/>
        <v>2-2019</v>
      </c>
      <c r="AC114" s="132" t="str">
        <f t="shared" si="50"/>
        <v>5-2-2019</v>
      </c>
      <c r="AD114" s="132">
        <f t="shared" si="54"/>
        <v>1</v>
      </c>
      <c r="AE114" s="132">
        <f t="shared" si="47"/>
        <v>6</v>
      </c>
      <c r="AF114" s="132" t="str">
        <f t="shared" si="52"/>
        <v>2019-6</v>
      </c>
      <c r="AG114" s="130">
        <f t="shared" si="38"/>
        <v>2</v>
      </c>
      <c r="AH114" s="130" t="str">
        <f t="shared" si="53"/>
        <v>Weekdays</v>
      </c>
      <c r="AI114" s="133">
        <f t="shared" si="51"/>
        <v>3</v>
      </c>
      <c r="AJ114" s="53"/>
    </row>
    <row r="115" spans="2:36" ht="16.5" x14ac:dyDescent="0.3">
      <c r="B115" s="19" t="s">
        <v>148</v>
      </c>
      <c r="C115" s="20" t="s">
        <v>42</v>
      </c>
      <c r="D115" s="19" t="s">
        <v>43</v>
      </c>
      <c r="E115" s="19" t="s">
        <v>27</v>
      </c>
      <c r="F115" s="85" t="s">
        <v>21</v>
      </c>
      <c r="G115" s="19" t="s">
        <v>46</v>
      </c>
      <c r="H115" s="21">
        <v>72.84</v>
      </c>
      <c r="I115" s="22">
        <v>7</v>
      </c>
      <c r="J115" s="23">
        <v>25.494</v>
      </c>
      <c r="K115" s="23">
        <v>535.37400000000002</v>
      </c>
      <c r="L115" s="24">
        <v>43511</v>
      </c>
      <c r="M115" s="25">
        <v>0.53055555555555556</v>
      </c>
      <c r="N115" s="20" t="s">
        <v>29</v>
      </c>
      <c r="O115" s="23">
        <v>509.88</v>
      </c>
      <c r="P115" s="26">
        <v>4.7619047620000003</v>
      </c>
      <c r="Q115" s="23">
        <v>25.494</v>
      </c>
      <c r="R115" s="27">
        <v>8.4</v>
      </c>
      <c r="S115" s="28">
        <f t="shared" si="39"/>
        <v>25.494000000000028</v>
      </c>
      <c r="T115" s="29">
        <f t="shared" si="40"/>
        <v>1912.050000000002</v>
      </c>
      <c r="U115" s="29" t="b">
        <f t="shared" si="41"/>
        <v>1</v>
      </c>
      <c r="V115" s="29" t="b">
        <f t="shared" si="42"/>
        <v>1</v>
      </c>
      <c r="W115" s="29" t="str">
        <f t="shared" si="43"/>
        <v>High Value</v>
      </c>
      <c r="X115" s="129">
        <f t="shared" si="44"/>
        <v>7.2840000000000007</v>
      </c>
      <c r="Y115" s="130">
        <f t="shared" si="45"/>
        <v>15</v>
      </c>
      <c r="Z115" s="130">
        <f t="shared" si="46"/>
        <v>2</v>
      </c>
      <c r="AA115" s="131">
        <f t="shared" si="48"/>
        <v>2019</v>
      </c>
      <c r="AB115" s="132" t="str">
        <f t="shared" si="49"/>
        <v>2-2019</v>
      </c>
      <c r="AC115" s="132" t="str">
        <f t="shared" si="50"/>
        <v>15-2-2019</v>
      </c>
      <c r="AD115" s="132">
        <f t="shared" si="54"/>
        <v>1</v>
      </c>
      <c r="AE115" s="132">
        <f t="shared" si="47"/>
        <v>7</v>
      </c>
      <c r="AF115" s="132" t="str">
        <f t="shared" si="52"/>
        <v>2019-7</v>
      </c>
      <c r="AG115" s="130">
        <f t="shared" si="38"/>
        <v>5</v>
      </c>
      <c r="AH115" s="130" t="str">
        <f t="shared" si="53"/>
        <v>Weekdays</v>
      </c>
      <c r="AI115" s="133">
        <f t="shared" si="51"/>
        <v>6</v>
      </c>
      <c r="AJ115" s="53"/>
    </row>
    <row r="116" spans="2:36" ht="16.5" x14ac:dyDescent="0.3">
      <c r="B116" s="19" t="s">
        <v>149</v>
      </c>
      <c r="C116" s="20" t="s">
        <v>18</v>
      </c>
      <c r="D116" s="19" t="s">
        <v>19</v>
      </c>
      <c r="E116" s="19" t="s">
        <v>20</v>
      </c>
      <c r="F116" s="85" t="s">
        <v>31</v>
      </c>
      <c r="G116" s="19" t="s">
        <v>32</v>
      </c>
      <c r="H116" s="21">
        <v>58.07</v>
      </c>
      <c r="I116" s="22">
        <v>9</v>
      </c>
      <c r="J116" s="23">
        <v>26.131499999999999</v>
      </c>
      <c r="K116" s="23">
        <v>548.76149999999996</v>
      </c>
      <c r="L116" s="24">
        <v>43484</v>
      </c>
      <c r="M116" s="25">
        <v>0.83819444444444446</v>
      </c>
      <c r="N116" s="20" t="s">
        <v>23</v>
      </c>
      <c r="O116" s="23">
        <v>522.63</v>
      </c>
      <c r="P116" s="26">
        <v>4.7619047620000003</v>
      </c>
      <c r="Q116" s="23">
        <v>26.131499999999999</v>
      </c>
      <c r="R116" s="27">
        <v>4.3</v>
      </c>
      <c r="S116" s="28">
        <f t="shared" si="39"/>
        <v>26.13149999999996</v>
      </c>
      <c r="T116" s="29">
        <f t="shared" si="40"/>
        <v>1959.862499999997</v>
      </c>
      <c r="U116" s="29" t="b">
        <f t="shared" si="41"/>
        <v>1</v>
      </c>
      <c r="V116" s="29" t="b">
        <f t="shared" si="42"/>
        <v>1</v>
      </c>
      <c r="W116" s="29" t="str">
        <f t="shared" si="43"/>
        <v>Low Value</v>
      </c>
      <c r="X116" s="129" t="str">
        <f t="shared" si="44"/>
        <v>Criteria Not matched</v>
      </c>
      <c r="Y116" s="130">
        <f t="shared" si="45"/>
        <v>19</v>
      </c>
      <c r="Z116" s="130">
        <f t="shared" si="46"/>
        <v>1</v>
      </c>
      <c r="AA116" s="131">
        <f t="shared" si="48"/>
        <v>2019</v>
      </c>
      <c r="AB116" s="132" t="str">
        <f t="shared" si="49"/>
        <v>1-2019</v>
      </c>
      <c r="AC116" s="132" t="str">
        <f t="shared" si="50"/>
        <v>19-1-2019</v>
      </c>
      <c r="AD116" s="132">
        <f t="shared" si="54"/>
        <v>1</v>
      </c>
      <c r="AE116" s="132">
        <f t="shared" si="47"/>
        <v>3</v>
      </c>
      <c r="AF116" s="132" t="str">
        <f t="shared" si="52"/>
        <v>2019-3</v>
      </c>
      <c r="AG116" s="130">
        <f t="shared" ref="AG116:AG179" si="55">WEEKDAY(L116,2)</f>
        <v>6</v>
      </c>
      <c r="AH116" s="130" t="str">
        <f t="shared" si="53"/>
        <v>Weekends</v>
      </c>
      <c r="AI116" s="133">
        <f t="shared" si="51"/>
        <v>7</v>
      </c>
      <c r="AJ116" s="53"/>
    </row>
    <row r="117" spans="2:36" ht="16.5" x14ac:dyDescent="0.3">
      <c r="B117" s="19" t="s">
        <v>150</v>
      </c>
      <c r="C117" s="20" t="s">
        <v>25</v>
      </c>
      <c r="D117" s="19" t="s">
        <v>26</v>
      </c>
      <c r="E117" s="19" t="s">
        <v>20</v>
      </c>
      <c r="F117" s="85" t="s">
        <v>21</v>
      </c>
      <c r="G117" s="19" t="s">
        <v>32</v>
      </c>
      <c r="H117" s="21">
        <v>80.790000000000006</v>
      </c>
      <c r="I117" s="22">
        <v>9</v>
      </c>
      <c r="J117" s="23">
        <v>36.355499999999999</v>
      </c>
      <c r="K117" s="23">
        <v>763.46550000000002</v>
      </c>
      <c r="L117" s="24">
        <v>43497</v>
      </c>
      <c r="M117" s="25">
        <v>0.85486111111111107</v>
      </c>
      <c r="N117" s="20" t="s">
        <v>33</v>
      </c>
      <c r="O117" s="23">
        <v>727.11</v>
      </c>
      <c r="P117" s="26">
        <v>4.7619047620000003</v>
      </c>
      <c r="Q117" s="23">
        <v>36.355499999999999</v>
      </c>
      <c r="R117" s="27">
        <v>9.5</v>
      </c>
      <c r="S117" s="28">
        <f t="shared" si="39"/>
        <v>36.355500000000006</v>
      </c>
      <c r="T117" s="29">
        <f t="shared" si="40"/>
        <v>2726.6625000000004</v>
      </c>
      <c r="U117" s="29" t="b">
        <f t="shared" si="41"/>
        <v>1</v>
      </c>
      <c r="V117" s="29" t="b">
        <f t="shared" si="42"/>
        <v>1</v>
      </c>
      <c r="W117" s="29" t="str">
        <f t="shared" si="43"/>
        <v>High Value</v>
      </c>
      <c r="X117" s="129">
        <f t="shared" si="44"/>
        <v>8.0790000000000006</v>
      </c>
      <c r="Y117" s="130">
        <f t="shared" si="45"/>
        <v>1</v>
      </c>
      <c r="Z117" s="130">
        <f t="shared" si="46"/>
        <v>2</v>
      </c>
      <c r="AA117" s="131">
        <f t="shared" si="48"/>
        <v>2019</v>
      </c>
      <c r="AB117" s="132" t="str">
        <f t="shared" si="49"/>
        <v>2-2019</v>
      </c>
      <c r="AC117" s="132" t="str">
        <f t="shared" si="50"/>
        <v>1-2-2019</v>
      </c>
      <c r="AD117" s="132">
        <f t="shared" si="54"/>
        <v>1</v>
      </c>
      <c r="AE117" s="132">
        <f t="shared" si="47"/>
        <v>5</v>
      </c>
      <c r="AF117" s="132" t="str">
        <f t="shared" si="52"/>
        <v>2019-5</v>
      </c>
      <c r="AG117" s="130">
        <f t="shared" si="55"/>
        <v>5</v>
      </c>
      <c r="AH117" s="130" t="str">
        <f t="shared" si="53"/>
        <v>Weekdays</v>
      </c>
      <c r="AI117" s="133">
        <f t="shared" si="51"/>
        <v>6</v>
      </c>
      <c r="AJ117" s="53"/>
    </row>
    <row r="118" spans="2:36" ht="16.5" x14ac:dyDescent="0.3">
      <c r="B118" s="19" t="s">
        <v>151</v>
      </c>
      <c r="C118" s="20" t="s">
        <v>25</v>
      </c>
      <c r="D118" s="19" t="s">
        <v>26</v>
      </c>
      <c r="E118" s="19" t="s">
        <v>27</v>
      </c>
      <c r="F118" s="85" t="s">
        <v>21</v>
      </c>
      <c r="G118" s="19" t="s">
        <v>46</v>
      </c>
      <c r="H118" s="21">
        <v>27.02</v>
      </c>
      <c r="I118" s="22">
        <v>3</v>
      </c>
      <c r="J118" s="23">
        <v>4.0529999999999999</v>
      </c>
      <c r="K118" s="23">
        <v>85.113</v>
      </c>
      <c r="L118" s="24">
        <v>43526</v>
      </c>
      <c r="M118" s="25">
        <v>0.54236111111111107</v>
      </c>
      <c r="N118" s="20" t="s">
        <v>33</v>
      </c>
      <c r="O118" s="23">
        <v>81.06</v>
      </c>
      <c r="P118" s="26">
        <v>4.7619047620000003</v>
      </c>
      <c r="Q118" s="23">
        <v>4.0529999999999999</v>
      </c>
      <c r="R118" s="30">
        <v>7.1</v>
      </c>
      <c r="S118" s="28">
        <f t="shared" si="39"/>
        <v>4.0529999999999973</v>
      </c>
      <c r="T118" s="29">
        <f t="shared" si="40"/>
        <v>303.9749999999998</v>
      </c>
      <c r="U118" s="29" t="b">
        <f t="shared" si="41"/>
        <v>0</v>
      </c>
      <c r="V118" s="29" t="b">
        <f t="shared" si="42"/>
        <v>0</v>
      </c>
      <c r="W118" s="29" t="str">
        <f t="shared" si="43"/>
        <v>Low Value</v>
      </c>
      <c r="X118" s="129">
        <f t="shared" si="44"/>
        <v>2.702</v>
      </c>
      <c r="Y118" s="130">
        <f t="shared" si="45"/>
        <v>2</v>
      </c>
      <c r="Z118" s="130">
        <f t="shared" si="46"/>
        <v>3</v>
      </c>
      <c r="AA118" s="131">
        <f t="shared" si="48"/>
        <v>2019</v>
      </c>
      <c r="AB118" s="132" t="str">
        <f t="shared" si="49"/>
        <v>3-2019</v>
      </c>
      <c r="AC118" s="132" t="str">
        <f t="shared" si="50"/>
        <v>2-3-2019</v>
      </c>
      <c r="AD118" s="132">
        <f t="shared" si="54"/>
        <v>1</v>
      </c>
      <c r="AE118" s="132">
        <f t="shared" si="47"/>
        <v>9</v>
      </c>
      <c r="AF118" s="132" t="str">
        <f t="shared" si="52"/>
        <v>2019-9</v>
      </c>
      <c r="AG118" s="130">
        <f t="shared" si="55"/>
        <v>6</v>
      </c>
      <c r="AH118" s="130" t="str">
        <f t="shared" si="53"/>
        <v>Weekends</v>
      </c>
      <c r="AI118" s="133">
        <f t="shared" si="51"/>
        <v>7</v>
      </c>
      <c r="AJ118" s="53"/>
    </row>
    <row r="119" spans="2:36" ht="16.5" x14ac:dyDescent="0.3">
      <c r="B119" s="19" t="s">
        <v>152</v>
      </c>
      <c r="C119" s="20" t="s">
        <v>42</v>
      </c>
      <c r="D119" s="19" t="s">
        <v>43</v>
      </c>
      <c r="E119" s="19" t="s">
        <v>20</v>
      </c>
      <c r="F119" s="85" t="s">
        <v>31</v>
      </c>
      <c r="G119" s="19" t="s">
        <v>46</v>
      </c>
      <c r="H119" s="21">
        <v>21.94</v>
      </c>
      <c r="I119" s="22">
        <v>5</v>
      </c>
      <c r="J119" s="23">
        <v>5.4850000000000003</v>
      </c>
      <c r="K119" s="23">
        <v>115.185</v>
      </c>
      <c r="L119" s="24">
        <v>43529</v>
      </c>
      <c r="M119" s="25">
        <v>0.52013888888888893</v>
      </c>
      <c r="N119" s="20" t="s">
        <v>23</v>
      </c>
      <c r="O119" s="23">
        <v>109.7</v>
      </c>
      <c r="P119" s="26">
        <v>4.7619047620000003</v>
      </c>
      <c r="Q119" s="23">
        <v>5.4850000000000003</v>
      </c>
      <c r="R119" s="30">
        <v>5.3</v>
      </c>
      <c r="S119" s="28">
        <f t="shared" si="39"/>
        <v>5.4849999999999994</v>
      </c>
      <c r="T119" s="29">
        <f t="shared" si="40"/>
        <v>411.37499999999994</v>
      </c>
      <c r="U119" s="29" t="b">
        <f t="shared" si="41"/>
        <v>0</v>
      </c>
      <c r="V119" s="29" t="b">
        <f t="shared" si="42"/>
        <v>0</v>
      </c>
      <c r="W119" s="29" t="str">
        <f t="shared" si="43"/>
        <v>Low Value</v>
      </c>
      <c r="X119" s="129" t="str">
        <f t="shared" si="44"/>
        <v>Criteria Not matched</v>
      </c>
      <c r="Y119" s="130">
        <f t="shared" si="45"/>
        <v>5</v>
      </c>
      <c r="Z119" s="130">
        <f t="shared" si="46"/>
        <v>3</v>
      </c>
      <c r="AA119" s="131">
        <f t="shared" si="48"/>
        <v>2019</v>
      </c>
      <c r="AB119" s="132" t="str">
        <f t="shared" si="49"/>
        <v>3-2019</v>
      </c>
      <c r="AC119" s="132" t="str">
        <f t="shared" si="50"/>
        <v>5-3-2019</v>
      </c>
      <c r="AD119" s="132">
        <f t="shared" si="54"/>
        <v>1</v>
      </c>
      <c r="AE119" s="132">
        <f t="shared" si="47"/>
        <v>10</v>
      </c>
      <c r="AF119" s="132" t="str">
        <f t="shared" si="52"/>
        <v>2019-10</v>
      </c>
      <c r="AG119" s="130">
        <f t="shared" si="55"/>
        <v>2</v>
      </c>
      <c r="AH119" s="130" t="str">
        <f t="shared" si="53"/>
        <v>Weekdays</v>
      </c>
      <c r="AI119" s="133">
        <f t="shared" si="51"/>
        <v>3</v>
      </c>
      <c r="AJ119" s="53"/>
    </row>
    <row r="120" spans="2:36" ht="16.5" x14ac:dyDescent="0.3">
      <c r="B120" s="19" t="s">
        <v>153</v>
      </c>
      <c r="C120" s="20" t="s">
        <v>42</v>
      </c>
      <c r="D120" s="19" t="s">
        <v>43</v>
      </c>
      <c r="E120" s="19" t="s">
        <v>20</v>
      </c>
      <c r="F120" s="85" t="s">
        <v>31</v>
      </c>
      <c r="G120" s="19" t="s">
        <v>46</v>
      </c>
      <c r="H120" s="21">
        <v>51.36</v>
      </c>
      <c r="I120" s="22">
        <v>1</v>
      </c>
      <c r="J120" s="23">
        <v>2.5680000000000001</v>
      </c>
      <c r="K120" s="23">
        <v>53.927999999999997</v>
      </c>
      <c r="L120" s="24">
        <v>43481</v>
      </c>
      <c r="M120" s="25">
        <v>0.6430555555555556</v>
      </c>
      <c r="N120" s="20" t="s">
        <v>23</v>
      </c>
      <c r="O120" s="23">
        <v>51.36</v>
      </c>
      <c r="P120" s="26">
        <v>4.7619047620000003</v>
      </c>
      <c r="Q120" s="23">
        <v>2.5680000000000001</v>
      </c>
      <c r="R120" s="30">
        <v>5.2</v>
      </c>
      <c r="S120" s="28">
        <f t="shared" si="39"/>
        <v>2.5679999999999978</v>
      </c>
      <c r="T120" s="29">
        <f t="shared" si="40"/>
        <v>192.59999999999985</v>
      </c>
      <c r="U120" s="29" t="b">
        <f t="shared" si="41"/>
        <v>0</v>
      </c>
      <c r="V120" s="29" t="b">
        <f t="shared" si="42"/>
        <v>0</v>
      </c>
      <c r="W120" s="29" t="str">
        <f t="shared" si="43"/>
        <v>Low Value</v>
      </c>
      <c r="X120" s="129" t="str">
        <f t="shared" si="44"/>
        <v>Criteria Not matched</v>
      </c>
      <c r="Y120" s="130">
        <f t="shared" si="45"/>
        <v>16</v>
      </c>
      <c r="Z120" s="130">
        <f t="shared" si="46"/>
        <v>1</v>
      </c>
      <c r="AA120" s="131">
        <f t="shared" si="48"/>
        <v>2019</v>
      </c>
      <c r="AB120" s="132" t="str">
        <f t="shared" si="49"/>
        <v>1-2019</v>
      </c>
      <c r="AC120" s="132" t="str">
        <f t="shared" si="50"/>
        <v>16-1-2019</v>
      </c>
      <c r="AD120" s="132">
        <f t="shared" si="54"/>
        <v>1</v>
      </c>
      <c r="AE120" s="132">
        <f t="shared" si="47"/>
        <v>3</v>
      </c>
      <c r="AF120" s="132" t="str">
        <f t="shared" si="52"/>
        <v>2019-3</v>
      </c>
      <c r="AG120" s="130">
        <f t="shared" si="55"/>
        <v>3</v>
      </c>
      <c r="AH120" s="130" t="str">
        <f t="shared" si="53"/>
        <v>Weekdays</v>
      </c>
      <c r="AI120" s="133">
        <f t="shared" si="51"/>
        <v>4</v>
      </c>
      <c r="AJ120" s="53"/>
    </row>
    <row r="121" spans="2:36" ht="16.5" x14ac:dyDescent="0.3">
      <c r="B121" s="19" t="s">
        <v>154</v>
      </c>
      <c r="C121" s="20" t="s">
        <v>18</v>
      </c>
      <c r="D121" s="19" t="s">
        <v>19</v>
      </c>
      <c r="E121" s="19" t="s">
        <v>27</v>
      </c>
      <c r="F121" s="85" t="s">
        <v>21</v>
      </c>
      <c r="G121" s="19" t="s">
        <v>44</v>
      </c>
      <c r="H121" s="21">
        <v>10.96</v>
      </c>
      <c r="I121" s="22">
        <v>10</v>
      </c>
      <c r="J121" s="23">
        <v>5.48</v>
      </c>
      <c r="K121" s="23">
        <v>115.08</v>
      </c>
      <c r="L121" s="24">
        <v>43498</v>
      </c>
      <c r="M121" s="25">
        <v>0.8666666666666667</v>
      </c>
      <c r="N121" s="20" t="s">
        <v>23</v>
      </c>
      <c r="O121" s="23">
        <v>109.6</v>
      </c>
      <c r="P121" s="26">
        <v>4.7619047620000003</v>
      </c>
      <c r="Q121" s="23">
        <v>5.48</v>
      </c>
      <c r="R121" s="30">
        <v>6</v>
      </c>
      <c r="S121" s="28">
        <f t="shared" si="39"/>
        <v>5.480000000000004</v>
      </c>
      <c r="T121" s="29">
        <f t="shared" si="40"/>
        <v>411.00000000000028</v>
      </c>
      <c r="U121" s="29" t="b">
        <f t="shared" si="41"/>
        <v>0</v>
      </c>
      <c r="V121" s="29" t="b">
        <f t="shared" si="42"/>
        <v>0</v>
      </c>
      <c r="W121" s="29" t="str">
        <f t="shared" si="43"/>
        <v>Low Value</v>
      </c>
      <c r="X121" s="129" t="str">
        <f t="shared" si="44"/>
        <v>Criteria Not matched</v>
      </c>
      <c r="Y121" s="130">
        <f t="shared" si="45"/>
        <v>2</v>
      </c>
      <c r="Z121" s="130">
        <f t="shared" si="46"/>
        <v>2</v>
      </c>
      <c r="AA121" s="131">
        <f t="shared" si="48"/>
        <v>2019</v>
      </c>
      <c r="AB121" s="132" t="str">
        <f t="shared" si="49"/>
        <v>2-2019</v>
      </c>
      <c r="AC121" s="132" t="str">
        <f t="shared" si="50"/>
        <v>2-2-2019</v>
      </c>
      <c r="AD121" s="132">
        <f t="shared" si="54"/>
        <v>1</v>
      </c>
      <c r="AE121" s="132">
        <f t="shared" si="47"/>
        <v>5</v>
      </c>
      <c r="AF121" s="132" t="str">
        <f t="shared" si="52"/>
        <v>2019-5</v>
      </c>
      <c r="AG121" s="130">
        <f t="shared" si="55"/>
        <v>6</v>
      </c>
      <c r="AH121" s="130" t="str">
        <f t="shared" si="53"/>
        <v>Weekends</v>
      </c>
      <c r="AI121" s="133">
        <f t="shared" si="51"/>
        <v>7</v>
      </c>
      <c r="AJ121" s="53"/>
    </row>
    <row r="122" spans="2:36" ht="16.5" x14ac:dyDescent="0.3">
      <c r="B122" s="19" t="s">
        <v>155</v>
      </c>
      <c r="C122" s="20" t="s">
        <v>42</v>
      </c>
      <c r="D122" s="19" t="s">
        <v>43</v>
      </c>
      <c r="E122" s="19" t="s">
        <v>27</v>
      </c>
      <c r="F122" s="85" t="s">
        <v>31</v>
      </c>
      <c r="G122" s="19" t="s">
        <v>32</v>
      </c>
      <c r="H122" s="21">
        <v>53.44</v>
      </c>
      <c r="I122" s="22">
        <v>2</v>
      </c>
      <c r="J122" s="23">
        <v>5.3440000000000003</v>
      </c>
      <c r="K122" s="23">
        <v>112.224</v>
      </c>
      <c r="L122" s="24">
        <v>43485</v>
      </c>
      <c r="M122" s="25">
        <v>0.85972222222222228</v>
      </c>
      <c r="N122" s="20" t="s">
        <v>23</v>
      </c>
      <c r="O122" s="23">
        <v>106.88</v>
      </c>
      <c r="P122" s="26">
        <v>4.7619047620000003</v>
      </c>
      <c r="Q122" s="23">
        <v>5.3440000000000003</v>
      </c>
      <c r="R122" s="30">
        <v>4.0999999999999996</v>
      </c>
      <c r="S122" s="28">
        <f t="shared" si="39"/>
        <v>5.3440000000000083</v>
      </c>
      <c r="T122" s="29">
        <f t="shared" si="40"/>
        <v>400.80000000000064</v>
      </c>
      <c r="U122" s="29" t="b">
        <f t="shared" si="41"/>
        <v>0</v>
      </c>
      <c r="V122" s="29" t="b">
        <f t="shared" si="42"/>
        <v>0</v>
      </c>
      <c r="W122" s="29" t="str">
        <f t="shared" si="43"/>
        <v>Low Value</v>
      </c>
      <c r="X122" s="129" t="str">
        <f t="shared" si="44"/>
        <v>Criteria Not matched</v>
      </c>
      <c r="Y122" s="130">
        <f t="shared" si="45"/>
        <v>20</v>
      </c>
      <c r="Z122" s="130">
        <f t="shared" si="46"/>
        <v>1</v>
      </c>
      <c r="AA122" s="131">
        <f t="shared" si="48"/>
        <v>2019</v>
      </c>
      <c r="AB122" s="132" t="str">
        <f t="shared" si="49"/>
        <v>1-2019</v>
      </c>
      <c r="AC122" s="132" t="str">
        <f t="shared" si="50"/>
        <v>20-1-2019</v>
      </c>
      <c r="AD122" s="132">
        <f t="shared" si="54"/>
        <v>1</v>
      </c>
      <c r="AE122" s="132">
        <f t="shared" si="47"/>
        <v>3</v>
      </c>
      <c r="AF122" s="132" t="str">
        <f t="shared" si="52"/>
        <v>2019-3</v>
      </c>
      <c r="AG122" s="130">
        <f t="shared" si="55"/>
        <v>7</v>
      </c>
      <c r="AH122" s="130" t="str">
        <f t="shared" si="53"/>
        <v>Weekends</v>
      </c>
      <c r="AI122" s="133">
        <f t="shared" si="51"/>
        <v>1</v>
      </c>
      <c r="AJ122" s="53"/>
    </row>
    <row r="123" spans="2:36" ht="16.5" x14ac:dyDescent="0.3">
      <c r="B123" s="19" t="s">
        <v>156</v>
      </c>
      <c r="C123" s="20" t="s">
        <v>18</v>
      </c>
      <c r="D123" s="19" t="s">
        <v>19</v>
      </c>
      <c r="E123" s="19" t="s">
        <v>27</v>
      </c>
      <c r="F123" s="85" t="s">
        <v>21</v>
      </c>
      <c r="G123" s="19" t="s">
        <v>28</v>
      </c>
      <c r="H123" s="21">
        <v>99.56</v>
      </c>
      <c r="I123" s="22">
        <v>8</v>
      </c>
      <c r="J123" s="23">
        <v>39.823999999999998</v>
      </c>
      <c r="K123" s="23">
        <v>836.30399999999997</v>
      </c>
      <c r="L123" s="24">
        <v>43510</v>
      </c>
      <c r="M123" s="25">
        <v>0.7104166666666667</v>
      </c>
      <c r="N123" s="20" t="s">
        <v>33</v>
      </c>
      <c r="O123" s="23">
        <v>796.48</v>
      </c>
      <c r="P123" s="26">
        <v>4.7619047620000003</v>
      </c>
      <c r="Q123" s="23">
        <v>39.823999999999998</v>
      </c>
      <c r="R123" s="27">
        <v>5.2</v>
      </c>
      <c r="S123" s="28">
        <f t="shared" si="39"/>
        <v>39.823999999999955</v>
      </c>
      <c r="T123" s="29">
        <f t="shared" si="40"/>
        <v>2986.7999999999965</v>
      </c>
      <c r="U123" s="29" t="b">
        <f t="shared" si="41"/>
        <v>1</v>
      </c>
      <c r="V123" s="29" t="b">
        <f t="shared" si="42"/>
        <v>1</v>
      </c>
      <c r="W123" s="29" t="str">
        <f t="shared" si="43"/>
        <v>Low Value</v>
      </c>
      <c r="X123" s="129" t="str">
        <f t="shared" si="44"/>
        <v>Criteria Not matched</v>
      </c>
      <c r="Y123" s="130">
        <f t="shared" si="45"/>
        <v>14</v>
      </c>
      <c r="Z123" s="130">
        <f t="shared" si="46"/>
        <v>2</v>
      </c>
      <c r="AA123" s="131">
        <f t="shared" si="48"/>
        <v>2019</v>
      </c>
      <c r="AB123" s="132" t="str">
        <f t="shared" si="49"/>
        <v>2-2019</v>
      </c>
      <c r="AC123" s="132" t="str">
        <f t="shared" si="50"/>
        <v>14-2-2019</v>
      </c>
      <c r="AD123" s="132">
        <f t="shared" si="54"/>
        <v>1</v>
      </c>
      <c r="AE123" s="132">
        <f t="shared" si="47"/>
        <v>7</v>
      </c>
      <c r="AF123" s="132" t="str">
        <f t="shared" si="52"/>
        <v>2019-7</v>
      </c>
      <c r="AG123" s="130">
        <f t="shared" si="55"/>
        <v>4</v>
      </c>
      <c r="AH123" s="130" t="str">
        <f t="shared" si="53"/>
        <v>Weekdays</v>
      </c>
      <c r="AI123" s="133">
        <f t="shared" si="51"/>
        <v>5</v>
      </c>
      <c r="AJ123" s="53"/>
    </row>
    <row r="124" spans="2:36" ht="16.5" x14ac:dyDescent="0.3">
      <c r="B124" s="19" t="s">
        <v>157</v>
      </c>
      <c r="C124" s="20" t="s">
        <v>25</v>
      </c>
      <c r="D124" s="19" t="s">
        <v>26</v>
      </c>
      <c r="E124" s="19" t="s">
        <v>20</v>
      </c>
      <c r="F124" s="85" t="s">
        <v>31</v>
      </c>
      <c r="G124" s="19" t="s">
        <v>36</v>
      </c>
      <c r="H124" s="21">
        <v>57.12</v>
      </c>
      <c r="I124" s="22">
        <v>7</v>
      </c>
      <c r="J124" s="23">
        <v>19.992000000000001</v>
      </c>
      <c r="K124" s="23">
        <v>419.83199999999999</v>
      </c>
      <c r="L124" s="24">
        <v>43477</v>
      </c>
      <c r="M124" s="25">
        <v>0.50138888888888888</v>
      </c>
      <c r="N124" s="20" t="s">
        <v>33</v>
      </c>
      <c r="O124" s="23">
        <v>399.84</v>
      </c>
      <c r="P124" s="26">
        <v>4.7619047620000003</v>
      </c>
      <c r="Q124" s="23">
        <v>19.992000000000001</v>
      </c>
      <c r="R124" s="27">
        <v>6.5</v>
      </c>
      <c r="S124" s="28">
        <f t="shared" si="39"/>
        <v>19.992000000000019</v>
      </c>
      <c r="T124" s="29">
        <f t="shared" si="40"/>
        <v>1499.4000000000015</v>
      </c>
      <c r="U124" s="29" t="b">
        <f t="shared" si="41"/>
        <v>1</v>
      </c>
      <c r="V124" s="29" t="b">
        <f t="shared" si="42"/>
        <v>1</v>
      </c>
      <c r="W124" s="29" t="str">
        <f t="shared" si="43"/>
        <v>Low Value</v>
      </c>
      <c r="X124" s="129" t="str">
        <f t="shared" si="44"/>
        <v>Criteria Not matched</v>
      </c>
      <c r="Y124" s="130">
        <f t="shared" si="45"/>
        <v>12</v>
      </c>
      <c r="Z124" s="130">
        <f t="shared" si="46"/>
        <v>1</v>
      </c>
      <c r="AA124" s="131">
        <f t="shared" si="48"/>
        <v>2019</v>
      </c>
      <c r="AB124" s="132" t="str">
        <f t="shared" si="49"/>
        <v>1-2019</v>
      </c>
      <c r="AC124" s="132" t="str">
        <f t="shared" si="50"/>
        <v>12-1-2019</v>
      </c>
      <c r="AD124" s="132">
        <f t="shared" si="54"/>
        <v>1</v>
      </c>
      <c r="AE124" s="132">
        <f t="shared" si="47"/>
        <v>2</v>
      </c>
      <c r="AF124" s="132" t="str">
        <f t="shared" si="52"/>
        <v>2019-2</v>
      </c>
      <c r="AG124" s="130">
        <f t="shared" si="55"/>
        <v>6</v>
      </c>
      <c r="AH124" s="130" t="str">
        <f t="shared" si="53"/>
        <v>Weekends</v>
      </c>
      <c r="AI124" s="133">
        <f t="shared" si="51"/>
        <v>7</v>
      </c>
      <c r="AJ124" s="53"/>
    </row>
    <row r="125" spans="2:36" ht="16.5" x14ac:dyDescent="0.3">
      <c r="B125" s="19" t="s">
        <v>158</v>
      </c>
      <c r="C125" s="20" t="s">
        <v>42</v>
      </c>
      <c r="D125" s="19" t="s">
        <v>43</v>
      </c>
      <c r="E125" s="19" t="s">
        <v>20</v>
      </c>
      <c r="F125" s="85" t="s">
        <v>31</v>
      </c>
      <c r="G125" s="19" t="s">
        <v>36</v>
      </c>
      <c r="H125" s="21">
        <v>99.96</v>
      </c>
      <c r="I125" s="22">
        <v>9</v>
      </c>
      <c r="J125" s="23">
        <v>44.981999999999999</v>
      </c>
      <c r="K125" s="23">
        <v>944.62199999999996</v>
      </c>
      <c r="L125" s="24">
        <v>43533</v>
      </c>
      <c r="M125" s="25">
        <v>0.72638888888888886</v>
      </c>
      <c r="N125" s="20" t="s">
        <v>33</v>
      </c>
      <c r="O125" s="23">
        <v>899.64</v>
      </c>
      <c r="P125" s="26">
        <v>4.7619047620000003</v>
      </c>
      <c r="Q125" s="23">
        <v>44.981999999999999</v>
      </c>
      <c r="R125" s="27">
        <v>4.2</v>
      </c>
      <c r="S125" s="28">
        <f t="shared" si="39"/>
        <v>44.981999999999971</v>
      </c>
      <c r="T125" s="29">
        <f t="shared" si="40"/>
        <v>3373.6499999999978</v>
      </c>
      <c r="U125" s="29" t="b">
        <f t="shared" si="41"/>
        <v>1</v>
      </c>
      <c r="V125" s="29" t="b">
        <f t="shared" si="42"/>
        <v>1</v>
      </c>
      <c r="W125" s="29" t="str">
        <f t="shared" si="43"/>
        <v>Low Value</v>
      </c>
      <c r="X125" s="129" t="str">
        <f t="shared" si="44"/>
        <v>Criteria Not matched</v>
      </c>
      <c r="Y125" s="130">
        <f t="shared" si="45"/>
        <v>9</v>
      </c>
      <c r="Z125" s="130">
        <f t="shared" si="46"/>
        <v>3</v>
      </c>
      <c r="AA125" s="131">
        <f t="shared" si="48"/>
        <v>2019</v>
      </c>
      <c r="AB125" s="132" t="str">
        <f t="shared" si="49"/>
        <v>3-2019</v>
      </c>
      <c r="AC125" s="132" t="str">
        <f t="shared" si="50"/>
        <v>9-3-2019</v>
      </c>
      <c r="AD125" s="132">
        <f t="shared" si="54"/>
        <v>1</v>
      </c>
      <c r="AE125" s="132">
        <f t="shared" si="47"/>
        <v>10</v>
      </c>
      <c r="AF125" s="132" t="str">
        <f t="shared" si="52"/>
        <v>2019-10</v>
      </c>
      <c r="AG125" s="130">
        <f t="shared" si="55"/>
        <v>6</v>
      </c>
      <c r="AH125" s="130" t="str">
        <f t="shared" si="53"/>
        <v>Weekends</v>
      </c>
      <c r="AI125" s="133">
        <f t="shared" si="51"/>
        <v>7</v>
      </c>
      <c r="AJ125" s="53"/>
    </row>
    <row r="126" spans="2:36" ht="16.5" x14ac:dyDescent="0.3">
      <c r="B126" s="19" t="s">
        <v>159</v>
      </c>
      <c r="C126" s="20" t="s">
        <v>25</v>
      </c>
      <c r="D126" s="19" t="s">
        <v>26</v>
      </c>
      <c r="E126" s="19" t="s">
        <v>20</v>
      </c>
      <c r="F126" s="85" t="s">
        <v>31</v>
      </c>
      <c r="G126" s="19" t="s">
        <v>32</v>
      </c>
      <c r="H126" s="21">
        <v>63.91</v>
      </c>
      <c r="I126" s="22">
        <v>8</v>
      </c>
      <c r="J126" s="23">
        <v>25.564</v>
      </c>
      <c r="K126" s="23">
        <v>536.84400000000005</v>
      </c>
      <c r="L126" s="24">
        <v>43537</v>
      </c>
      <c r="M126" s="25">
        <v>0.82777777777777772</v>
      </c>
      <c r="N126" s="20" t="s">
        <v>33</v>
      </c>
      <c r="O126" s="23">
        <v>511.28</v>
      </c>
      <c r="P126" s="26">
        <v>4.7619047620000003</v>
      </c>
      <c r="Q126" s="23">
        <v>25.564</v>
      </c>
      <c r="R126" s="27">
        <v>4.5999999999999996</v>
      </c>
      <c r="S126" s="28">
        <f t="shared" si="39"/>
        <v>25.564000000000078</v>
      </c>
      <c r="T126" s="29">
        <f t="shared" si="40"/>
        <v>1917.3000000000059</v>
      </c>
      <c r="U126" s="29" t="b">
        <f t="shared" si="41"/>
        <v>1</v>
      </c>
      <c r="V126" s="29" t="b">
        <f t="shared" si="42"/>
        <v>1</v>
      </c>
      <c r="W126" s="29" t="str">
        <f t="shared" si="43"/>
        <v>Low Value</v>
      </c>
      <c r="X126" s="129" t="str">
        <f t="shared" si="44"/>
        <v>Criteria Not matched</v>
      </c>
      <c r="Y126" s="130">
        <f t="shared" si="45"/>
        <v>13</v>
      </c>
      <c r="Z126" s="130">
        <f t="shared" si="46"/>
        <v>3</v>
      </c>
      <c r="AA126" s="131">
        <f t="shared" si="48"/>
        <v>2019</v>
      </c>
      <c r="AB126" s="132" t="str">
        <f t="shared" si="49"/>
        <v>3-2019</v>
      </c>
      <c r="AC126" s="132" t="str">
        <f t="shared" si="50"/>
        <v>13-3-2019</v>
      </c>
      <c r="AD126" s="132">
        <f t="shared" si="54"/>
        <v>1</v>
      </c>
      <c r="AE126" s="132">
        <f t="shared" si="47"/>
        <v>11</v>
      </c>
      <c r="AF126" s="132" t="str">
        <f t="shared" si="52"/>
        <v>2019-11</v>
      </c>
      <c r="AG126" s="130">
        <f t="shared" si="55"/>
        <v>3</v>
      </c>
      <c r="AH126" s="130" t="str">
        <f t="shared" si="53"/>
        <v>Weekdays</v>
      </c>
      <c r="AI126" s="133">
        <f t="shared" si="51"/>
        <v>4</v>
      </c>
      <c r="AJ126" s="53"/>
    </row>
    <row r="127" spans="2:36" ht="16.5" x14ac:dyDescent="0.3">
      <c r="B127" s="19" t="s">
        <v>160</v>
      </c>
      <c r="C127" s="20" t="s">
        <v>42</v>
      </c>
      <c r="D127" s="19" t="s">
        <v>43</v>
      </c>
      <c r="E127" s="19" t="s">
        <v>20</v>
      </c>
      <c r="F127" s="85" t="s">
        <v>21</v>
      </c>
      <c r="G127" s="19" t="s">
        <v>46</v>
      </c>
      <c r="H127" s="21">
        <v>56.47</v>
      </c>
      <c r="I127" s="22">
        <v>8</v>
      </c>
      <c r="J127" s="23">
        <v>22.588000000000001</v>
      </c>
      <c r="K127" s="23">
        <v>474.34800000000001</v>
      </c>
      <c r="L127" s="24">
        <v>43533</v>
      </c>
      <c r="M127" s="25">
        <v>0.62291666666666667</v>
      </c>
      <c r="N127" s="20" t="s">
        <v>23</v>
      </c>
      <c r="O127" s="23">
        <v>451.76</v>
      </c>
      <c r="P127" s="26">
        <v>4.7619047620000003</v>
      </c>
      <c r="Q127" s="23">
        <v>22.588000000000001</v>
      </c>
      <c r="R127" s="27">
        <v>7.3</v>
      </c>
      <c r="S127" s="28">
        <f t="shared" si="39"/>
        <v>22.588000000000022</v>
      </c>
      <c r="T127" s="29">
        <f t="shared" si="40"/>
        <v>1694.1000000000017</v>
      </c>
      <c r="U127" s="29" t="b">
        <f t="shared" si="41"/>
        <v>1</v>
      </c>
      <c r="V127" s="29" t="b">
        <f t="shared" si="42"/>
        <v>1</v>
      </c>
      <c r="W127" s="29" t="str">
        <f t="shared" si="43"/>
        <v>High Value</v>
      </c>
      <c r="X127" s="129">
        <f t="shared" si="44"/>
        <v>5.6470000000000002</v>
      </c>
      <c r="Y127" s="130">
        <f t="shared" si="45"/>
        <v>9</v>
      </c>
      <c r="Z127" s="130">
        <f t="shared" si="46"/>
        <v>3</v>
      </c>
      <c r="AA127" s="131">
        <f t="shared" si="48"/>
        <v>2019</v>
      </c>
      <c r="AB127" s="132" t="str">
        <f t="shared" si="49"/>
        <v>3-2019</v>
      </c>
      <c r="AC127" s="132" t="str">
        <f t="shared" si="50"/>
        <v>9-3-2019</v>
      </c>
      <c r="AD127" s="132">
        <f t="shared" si="54"/>
        <v>1</v>
      </c>
      <c r="AE127" s="132">
        <f t="shared" si="47"/>
        <v>10</v>
      </c>
      <c r="AF127" s="132" t="str">
        <f t="shared" si="52"/>
        <v>2019-10</v>
      </c>
      <c r="AG127" s="130">
        <f t="shared" si="55"/>
        <v>6</v>
      </c>
      <c r="AH127" s="130" t="str">
        <f t="shared" si="53"/>
        <v>Weekends</v>
      </c>
      <c r="AI127" s="133">
        <f t="shared" si="51"/>
        <v>7</v>
      </c>
      <c r="AJ127" s="53"/>
    </row>
    <row r="128" spans="2:36" ht="16.5" x14ac:dyDescent="0.3">
      <c r="B128" s="19" t="s">
        <v>161</v>
      </c>
      <c r="C128" s="20" t="s">
        <v>18</v>
      </c>
      <c r="D128" s="19" t="s">
        <v>19</v>
      </c>
      <c r="E128" s="19" t="s">
        <v>27</v>
      </c>
      <c r="F128" s="85" t="s">
        <v>21</v>
      </c>
      <c r="G128" s="19" t="s">
        <v>32</v>
      </c>
      <c r="H128" s="21">
        <v>93.69</v>
      </c>
      <c r="I128" s="22">
        <v>7</v>
      </c>
      <c r="J128" s="23">
        <v>32.791499999999999</v>
      </c>
      <c r="K128" s="23">
        <v>688.62149999999997</v>
      </c>
      <c r="L128" s="24">
        <v>43534</v>
      </c>
      <c r="M128" s="25">
        <v>0.78055555555555556</v>
      </c>
      <c r="N128" s="20" t="s">
        <v>33</v>
      </c>
      <c r="O128" s="23">
        <v>655.83</v>
      </c>
      <c r="P128" s="26">
        <v>4.7619047620000003</v>
      </c>
      <c r="Q128" s="23">
        <v>32.791499999999999</v>
      </c>
      <c r="R128" s="27">
        <v>4.5</v>
      </c>
      <c r="S128" s="28">
        <f t="shared" si="39"/>
        <v>32.791499999999928</v>
      </c>
      <c r="T128" s="29">
        <f t="shared" si="40"/>
        <v>2459.3624999999947</v>
      </c>
      <c r="U128" s="29" t="b">
        <f t="shared" si="41"/>
        <v>1</v>
      </c>
      <c r="V128" s="29" t="b">
        <f t="shared" si="42"/>
        <v>1</v>
      </c>
      <c r="W128" s="29" t="str">
        <f t="shared" si="43"/>
        <v>Low Value</v>
      </c>
      <c r="X128" s="129" t="str">
        <f t="shared" si="44"/>
        <v>Criteria Not matched</v>
      </c>
      <c r="Y128" s="130">
        <f t="shared" si="45"/>
        <v>10</v>
      </c>
      <c r="Z128" s="130">
        <f t="shared" si="46"/>
        <v>3</v>
      </c>
      <c r="AA128" s="131">
        <f t="shared" si="48"/>
        <v>2019</v>
      </c>
      <c r="AB128" s="132" t="str">
        <f t="shared" si="49"/>
        <v>3-2019</v>
      </c>
      <c r="AC128" s="132" t="str">
        <f>CONCATENATE(Y128,"-"&amp;"",Z128,"-"&amp;"",AA128)</f>
        <v>10-3-2019</v>
      </c>
      <c r="AD128" s="132">
        <f t="shared" si="54"/>
        <v>1</v>
      </c>
      <c r="AE128" s="132">
        <f t="shared" si="47"/>
        <v>10</v>
      </c>
      <c r="AF128" s="132" t="str">
        <f t="shared" si="52"/>
        <v>2019-10</v>
      </c>
      <c r="AG128" s="130">
        <f t="shared" si="55"/>
        <v>7</v>
      </c>
      <c r="AH128" s="130" t="str">
        <f t="shared" si="53"/>
        <v>Weekends</v>
      </c>
      <c r="AI128" s="133">
        <f t="shared" si="51"/>
        <v>1</v>
      </c>
      <c r="AJ128" s="53"/>
    </row>
    <row r="129" spans="2:36" ht="16.5" x14ac:dyDescent="0.3">
      <c r="B129" s="19" t="s">
        <v>162</v>
      </c>
      <c r="C129" s="20" t="s">
        <v>18</v>
      </c>
      <c r="D129" s="19" t="s">
        <v>19</v>
      </c>
      <c r="E129" s="19" t="s">
        <v>27</v>
      </c>
      <c r="F129" s="85" t="s">
        <v>21</v>
      </c>
      <c r="G129" s="19" t="s">
        <v>36</v>
      </c>
      <c r="H129" s="21">
        <v>32.25</v>
      </c>
      <c r="I129" s="22">
        <v>5</v>
      </c>
      <c r="J129" s="23">
        <v>8.0625</v>
      </c>
      <c r="K129" s="23">
        <v>169.3125</v>
      </c>
      <c r="L129" s="24">
        <v>43492</v>
      </c>
      <c r="M129" s="25">
        <v>0.55972222222222223</v>
      </c>
      <c r="N129" s="20" t="s">
        <v>29</v>
      </c>
      <c r="O129" s="23">
        <v>161.25</v>
      </c>
      <c r="P129" s="26">
        <v>4.7619047620000003</v>
      </c>
      <c r="Q129" s="23">
        <v>8.0625</v>
      </c>
      <c r="R129" s="30">
        <v>9</v>
      </c>
      <c r="S129" s="28">
        <f t="shared" si="39"/>
        <v>8.0625</v>
      </c>
      <c r="T129" s="29">
        <f t="shared" si="40"/>
        <v>604.6875</v>
      </c>
      <c r="U129" s="29" t="b">
        <f t="shared" si="41"/>
        <v>1</v>
      </c>
      <c r="V129" s="29" t="b">
        <f t="shared" si="42"/>
        <v>1</v>
      </c>
      <c r="W129" s="29" t="str">
        <f t="shared" si="43"/>
        <v>High Value</v>
      </c>
      <c r="X129" s="129">
        <f t="shared" si="44"/>
        <v>3.2250000000000001</v>
      </c>
      <c r="Y129" s="130">
        <f t="shared" si="45"/>
        <v>27</v>
      </c>
      <c r="Z129" s="130">
        <f t="shared" si="46"/>
        <v>1</v>
      </c>
      <c r="AA129" s="131">
        <f t="shared" si="48"/>
        <v>2019</v>
      </c>
      <c r="AB129" s="132" t="str">
        <f t="shared" si="49"/>
        <v>1-2019</v>
      </c>
      <c r="AC129" s="132" t="str">
        <f t="shared" ref="AC129:AC192" si="56">CONCATENATE(Y129,"-"&amp;"",Z129,"-"&amp;"",AA129)</f>
        <v>27-1-2019</v>
      </c>
      <c r="AD129" s="132">
        <f t="shared" si="54"/>
        <v>1</v>
      </c>
      <c r="AE129" s="132">
        <f t="shared" si="47"/>
        <v>4</v>
      </c>
      <c r="AF129" s="132" t="str">
        <f t="shared" si="52"/>
        <v>2019-4</v>
      </c>
      <c r="AG129" s="130">
        <f t="shared" si="55"/>
        <v>7</v>
      </c>
      <c r="AH129" s="130" t="str">
        <f t="shared" si="53"/>
        <v>Weekends</v>
      </c>
      <c r="AI129" s="133">
        <f t="shared" si="51"/>
        <v>1</v>
      </c>
      <c r="AJ129" s="53"/>
    </row>
    <row r="130" spans="2:36" ht="16.5" x14ac:dyDescent="0.3">
      <c r="B130" s="19" t="s">
        <v>163</v>
      </c>
      <c r="C130" s="20" t="s">
        <v>25</v>
      </c>
      <c r="D130" s="19" t="s">
        <v>26</v>
      </c>
      <c r="E130" s="19" t="s">
        <v>27</v>
      </c>
      <c r="F130" s="85" t="s">
        <v>21</v>
      </c>
      <c r="G130" s="19" t="s">
        <v>46</v>
      </c>
      <c r="H130" s="21">
        <v>31.73</v>
      </c>
      <c r="I130" s="22">
        <v>9</v>
      </c>
      <c r="J130" s="23">
        <v>14.278499999999999</v>
      </c>
      <c r="K130" s="23">
        <v>299.8485</v>
      </c>
      <c r="L130" s="24">
        <v>43473</v>
      </c>
      <c r="M130" s="25">
        <v>0.67847222222222225</v>
      </c>
      <c r="N130" s="20" t="s">
        <v>33</v>
      </c>
      <c r="O130" s="23">
        <v>285.57</v>
      </c>
      <c r="P130" s="26">
        <v>4.7619047620000003</v>
      </c>
      <c r="Q130" s="23">
        <v>14.278499999999999</v>
      </c>
      <c r="R130" s="30">
        <v>5.9</v>
      </c>
      <c r="S130" s="28">
        <f t="shared" si="39"/>
        <v>14.278500000000008</v>
      </c>
      <c r="T130" s="29">
        <f t="shared" si="40"/>
        <v>1070.8875000000007</v>
      </c>
      <c r="U130" s="29" t="b">
        <f t="shared" si="41"/>
        <v>1</v>
      </c>
      <c r="V130" s="29" t="b">
        <f t="shared" si="42"/>
        <v>1</v>
      </c>
      <c r="W130" s="29" t="str">
        <f t="shared" si="43"/>
        <v>Low Value</v>
      </c>
      <c r="X130" s="129" t="str">
        <f t="shared" si="44"/>
        <v>Criteria Not matched</v>
      </c>
      <c r="Y130" s="130">
        <f t="shared" si="45"/>
        <v>8</v>
      </c>
      <c r="Z130" s="130">
        <f t="shared" si="46"/>
        <v>1</v>
      </c>
      <c r="AA130" s="131">
        <f t="shared" si="48"/>
        <v>2019</v>
      </c>
      <c r="AB130" s="132" t="str">
        <f t="shared" si="49"/>
        <v>1-2019</v>
      </c>
      <c r="AC130" s="132" t="str">
        <f t="shared" si="56"/>
        <v>8-1-2019</v>
      </c>
      <c r="AD130" s="132">
        <f t="shared" si="54"/>
        <v>1</v>
      </c>
      <c r="AE130" s="132">
        <f t="shared" si="47"/>
        <v>2</v>
      </c>
      <c r="AF130" s="132" t="str">
        <f t="shared" si="52"/>
        <v>2019-2</v>
      </c>
      <c r="AG130" s="130">
        <f t="shared" si="55"/>
        <v>2</v>
      </c>
      <c r="AH130" s="130" t="str">
        <f t="shared" si="53"/>
        <v>Weekdays</v>
      </c>
      <c r="AI130" s="133">
        <f t="shared" si="51"/>
        <v>3</v>
      </c>
      <c r="AJ130" s="53"/>
    </row>
    <row r="131" spans="2:36" ht="16.5" x14ac:dyDescent="0.3">
      <c r="B131" s="19" t="s">
        <v>164</v>
      </c>
      <c r="C131" s="20" t="s">
        <v>25</v>
      </c>
      <c r="D131" s="19" t="s">
        <v>26</v>
      </c>
      <c r="E131" s="19" t="s">
        <v>20</v>
      </c>
      <c r="F131" s="85" t="s">
        <v>21</v>
      </c>
      <c r="G131" s="19" t="s">
        <v>44</v>
      </c>
      <c r="H131" s="21">
        <v>68.540000000000006</v>
      </c>
      <c r="I131" s="22">
        <v>8</v>
      </c>
      <c r="J131" s="23">
        <v>27.416</v>
      </c>
      <c r="K131" s="23">
        <v>575.73599999999999</v>
      </c>
      <c r="L131" s="24">
        <v>43473</v>
      </c>
      <c r="M131" s="25">
        <v>0.6645833333333333</v>
      </c>
      <c r="N131" s="20" t="s">
        <v>23</v>
      </c>
      <c r="O131" s="23">
        <v>548.32000000000005</v>
      </c>
      <c r="P131" s="26">
        <v>4.7619047620000003</v>
      </c>
      <c r="Q131" s="23">
        <v>27.416</v>
      </c>
      <c r="R131" s="27">
        <v>8.5</v>
      </c>
      <c r="S131" s="28">
        <f t="shared" ref="S131:S194" si="57">K131-O131</f>
        <v>27.41599999999994</v>
      </c>
      <c r="T131" s="29">
        <f t="shared" ref="T131:T194" si="58">$S131*$S$1</f>
        <v>2056.1999999999953</v>
      </c>
      <c r="U131" s="29" t="b">
        <f t="shared" si="41"/>
        <v>1</v>
      </c>
      <c r="V131" s="29" t="b">
        <f t="shared" si="42"/>
        <v>1</v>
      </c>
      <c r="W131" s="29" t="str">
        <f t="shared" si="43"/>
        <v>High Value</v>
      </c>
      <c r="X131" s="129">
        <f t="shared" si="44"/>
        <v>6.854000000000001</v>
      </c>
      <c r="Y131" s="130">
        <f t="shared" si="45"/>
        <v>8</v>
      </c>
      <c r="Z131" s="130">
        <f t="shared" si="46"/>
        <v>1</v>
      </c>
      <c r="AA131" s="131">
        <f t="shared" si="48"/>
        <v>2019</v>
      </c>
      <c r="AB131" s="132" t="str">
        <f t="shared" si="49"/>
        <v>1-2019</v>
      </c>
      <c r="AC131" s="132" t="str">
        <f t="shared" si="56"/>
        <v>8-1-2019</v>
      </c>
      <c r="AD131" s="132">
        <f t="shared" si="54"/>
        <v>1</v>
      </c>
      <c r="AE131" s="132">
        <f t="shared" si="47"/>
        <v>2</v>
      </c>
      <c r="AF131" s="132" t="str">
        <f t="shared" si="52"/>
        <v>2019-2</v>
      </c>
      <c r="AG131" s="130">
        <f t="shared" si="55"/>
        <v>2</v>
      </c>
      <c r="AH131" s="130" t="str">
        <f t="shared" si="53"/>
        <v>Weekdays</v>
      </c>
      <c r="AI131" s="133">
        <f t="shared" si="51"/>
        <v>3</v>
      </c>
      <c r="AJ131" s="53"/>
    </row>
    <row r="132" spans="2:36" ht="16.5" x14ac:dyDescent="0.3">
      <c r="B132" s="19" t="s">
        <v>165</v>
      </c>
      <c r="C132" s="20" t="s">
        <v>42</v>
      </c>
      <c r="D132" s="19" t="s">
        <v>43</v>
      </c>
      <c r="E132" s="19" t="s">
        <v>27</v>
      </c>
      <c r="F132" s="85" t="s">
        <v>21</v>
      </c>
      <c r="G132" s="19" t="s">
        <v>36</v>
      </c>
      <c r="H132" s="21">
        <v>90.28</v>
      </c>
      <c r="I132" s="22">
        <v>9</v>
      </c>
      <c r="J132" s="23">
        <v>40.625999999999998</v>
      </c>
      <c r="K132" s="23">
        <v>853.14599999999996</v>
      </c>
      <c r="L132" s="24">
        <v>43504</v>
      </c>
      <c r="M132" s="25">
        <v>0.46875</v>
      </c>
      <c r="N132" s="20" t="s">
        <v>23</v>
      </c>
      <c r="O132" s="23">
        <v>812.52</v>
      </c>
      <c r="P132" s="26">
        <v>4.7619047620000003</v>
      </c>
      <c r="Q132" s="23">
        <v>40.625999999999998</v>
      </c>
      <c r="R132" s="27">
        <v>7.2</v>
      </c>
      <c r="S132" s="28">
        <f t="shared" si="57"/>
        <v>40.625999999999976</v>
      </c>
      <c r="T132" s="29">
        <f t="shared" si="58"/>
        <v>3046.949999999998</v>
      </c>
      <c r="U132" s="29" t="b">
        <f t="shared" ref="U132:U195" si="59">AND($S132&gt;7.9,$O132&gt;99)</f>
        <v>1</v>
      </c>
      <c r="V132" s="29" t="b">
        <f t="shared" ref="V132:V195" si="60">OR(R132&gt;7.1,K132&gt;149)</f>
        <v>1</v>
      </c>
      <c r="W132" s="29" t="str">
        <f t="shared" ref="W132:W195" si="61">IF($R132&gt;7.1,"High Value","Low Value")</f>
        <v>High Value</v>
      </c>
      <c r="X132" s="129">
        <f t="shared" si="44"/>
        <v>9.0280000000000005</v>
      </c>
      <c r="Y132" s="130">
        <f t="shared" si="45"/>
        <v>8</v>
      </c>
      <c r="Z132" s="130">
        <f t="shared" si="46"/>
        <v>2</v>
      </c>
      <c r="AA132" s="131">
        <f t="shared" si="48"/>
        <v>2019</v>
      </c>
      <c r="AB132" s="132" t="str">
        <f t="shared" si="49"/>
        <v>2-2019</v>
      </c>
      <c r="AC132" s="132" t="str">
        <f t="shared" si="56"/>
        <v>8-2-2019</v>
      </c>
      <c r="AD132" s="132">
        <f t="shared" si="54"/>
        <v>1</v>
      </c>
      <c r="AE132" s="132">
        <f t="shared" si="47"/>
        <v>6</v>
      </c>
      <c r="AF132" s="132" t="str">
        <f t="shared" si="52"/>
        <v>2019-6</v>
      </c>
      <c r="AG132" s="130">
        <f t="shared" si="55"/>
        <v>5</v>
      </c>
      <c r="AH132" s="130" t="str">
        <f t="shared" si="53"/>
        <v>Weekdays</v>
      </c>
      <c r="AI132" s="133">
        <f t="shared" si="51"/>
        <v>6</v>
      </c>
      <c r="AJ132" s="53"/>
    </row>
    <row r="133" spans="2:36" ht="16.5" x14ac:dyDescent="0.3">
      <c r="B133" s="19" t="s">
        <v>166</v>
      </c>
      <c r="C133" s="20" t="s">
        <v>42</v>
      </c>
      <c r="D133" s="19" t="s">
        <v>43</v>
      </c>
      <c r="E133" s="19" t="s">
        <v>27</v>
      </c>
      <c r="F133" s="85" t="s">
        <v>21</v>
      </c>
      <c r="G133" s="19" t="s">
        <v>46</v>
      </c>
      <c r="H133" s="21">
        <v>39.619999999999997</v>
      </c>
      <c r="I133" s="22">
        <v>7</v>
      </c>
      <c r="J133" s="23">
        <v>13.867000000000001</v>
      </c>
      <c r="K133" s="23">
        <v>291.20699999999999</v>
      </c>
      <c r="L133" s="24">
        <v>43490</v>
      </c>
      <c r="M133" s="25">
        <v>0.5541666666666667</v>
      </c>
      <c r="N133" s="20" t="s">
        <v>29</v>
      </c>
      <c r="O133" s="23">
        <v>277.33999999999997</v>
      </c>
      <c r="P133" s="26">
        <v>4.7619047620000003</v>
      </c>
      <c r="Q133" s="23">
        <v>13.867000000000001</v>
      </c>
      <c r="R133" s="30">
        <v>7.5</v>
      </c>
      <c r="S133" s="28">
        <f t="shared" si="57"/>
        <v>13.867000000000019</v>
      </c>
      <c r="T133" s="29">
        <f t="shared" si="58"/>
        <v>1040.0250000000015</v>
      </c>
      <c r="U133" s="29" t="b">
        <f t="shared" si="59"/>
        <v>1</v>
      </c>
      <c r="V133" s="29" t="b">
        <f t="shared" si="60"/>
        <v>1</v>
      </c>
      <c r="W133" s="29" t="str">
        <f t="shared" si="61"/>
        <v>High Value</v>
      </c>
      <c r="X133" s="129">
        <f t="shared" ref="X133:X196" si="62">IF($R133&gt;6.9,$H133*0.1,"Criteria Not matched")</f>
        <v>3.9619999999999997</v>
      </c>
      <c r="Y133" s="130">
        <f t="shared" si="45"/>
        <v>25</v>
      </c>
      <c r="Z133" s="130">
        <f t="shared" si="46"/>
        <v>1</v>
      </c>
      <c r="AA133" s="131">
        <f t="shared" si="48"/>
        <v>2019</v>
      </c>
      <c r="AB133" s="132" t="str">
        <f t="shared" si="49"/>
        <v>1-2019</v>
      </c>
      <c r="AC133" s="132" t="str">
        <f t="shared" si="56"/>
        <v>25-1-2019</v>
      </c>
      <c r="AD133" s="132">
        <f t="shared" si="54"/>
        <v>1</v>
      </c>
      <c r="AE133" s="132">
        <f t="shared" si="47"/>
        <v>4</v>
      </c>
      <c r="AF133" s="132" t="str">
        <f t="shared" si="52"/>
        <v>2019-4</v>
      </c>
      <c r="AG133" s="130">
        <f t="shared" si="55"/>
        <v>5</v>
      </c>
      <c r="AH133" s="130" t="str">
        <f t="shared" si="53"/>
        <v>Weekdays</v>
      </c>
      <c r="AI133" s="133">
        <f t="shared" si="51"/>
        <v>6</v>
      </c>
      <c r="AJ133" s="53"/>
    </row>
    <row r="134" spans="2:36" ht="16.5" x14ac:dyDescent="0.3">
      <c r="B134" s="19" t="s">
        <v>167</v>
      </c>
      <c r="C134" s="20" t="s">
        <v>18</v>
      </c>
      <c r="D134" s="19" t="s">
        <v>19</v>
      </c>
      <c r="E134" s="19" t="s">
        <v>20</v>
      </c>
      <c r="F134" s="85" t="s">
        <v>21</v>
      </c>
      <c r="G134" s="19" t="s">
        <v>36</v>
      </c>
      <c r="H134" s="21">
        <v>92.13</v>
      </c>
      <c r="I134" s="22">
        <v>6</v>
      </c>
      <c r="J134" s="23">
        <v>27.638999999999999</v>
      </c>
      <c r="K134" s="23">
        <v>580.41899999999998</v>
      </c>
      <c r="L134" s="24">
        <v>43530</v>
      </c>
      <c r="M134" s="25">
        <v>0.8569444444444444</v>
      </c>
      <c r="N134" s="20" t="s">
        <v>29</v>
      </c>
      <c r="O134" s="23">
        <v>552.78</v>
      </c>
      <c r="P134" s="26">
        <v>4.7619047620000003</v>
      </c>
      <c r="Q134" s="23">
        <v>27.638999999999999</v>
      </c>
      <c r="R134" s="27">
        <v>8.3000000000000007</v>
      </c>
      <c r="S134" s="28">
        <f t="shared" si="57"/>
        <v>27.63900000000001</v>
      </c>
      <c r="T134" s="29">
        <f t="shared" si="58"/>
        <v>2072.9250000000006</v>
      </c>
      <c r="U134" s="29" t="b">
        <f t="shared" si="59"/>
        <v>1</v>
      </c>
      <c r="V134" s="29" t="b">
        <f t="shared" si="60"/>
        <v>1</v>
      </c>
      <c r="W134" s="29" t="str">
        <f t="shared" si="61"/>
        <v>High Value</v>
      </c>
      <c r="X134" s="129">
        <f t="shared" si="62"/>
        <v>9.2129999999999992</v>
      </c>
      <c r="Y134" s="130">
        <f t="shared" si="45"/>
        <v>6</v>
      </c>
      <c r="Z134" s="130">
        <f t="shared" si="46"/>
        <v>3</v>
      </c>
      <c r="AA134" s="131">
        <f t="shared" si="48"/>
        <v>2019</v>
      </c>
      <c r="AB134" s="132" t="str">
        <f t="shared" si="49"/>
        <v>3-2019</v>
      </c>
      <c r="AC134" s="132" t="str">
        <f t="shared" si="56"/>
        <v>6-3-2019</v>
      </c>
      <c r="AD134" s="132">
        <f t="shared" si="54"/>
        <v>1</v>
      </c>
      <c r="AE134" s="132">
        <f t="shared" si="47"/>
        <v>10</v>
      </c>
      <c r="AF134" s="132" t="str">
        <f t="shared" si="52"/>
        <v>2019-10</v>
      </c>
      <c r="AG134" s="130">
        <f t="shared" si="55"/>
        <v>3</v>
      </c>
      <c r="AH134" s="130" t="str">
        <f t="shared" si="53"/>
        <v>Weekdays</v>
      </c>
      <c r="AI134" s="133">
        <f t="shared" si="51"/>
        <v>4</v>
      </c>
      <c r="AJ134" s="53"/>
    </row>
    <row r="135" spans="2:36" ht="16.5" x14ac:dyDescent="0.3">
      <c r="B135" s="19" t="s">
        <v>168</v>
      </c>
      <c r="C135" s="20" t="s">
        <v>42</v>
      </c>
      <c r="D135" s="19" t="s">
        <v>43</v>
      </c>
      <c r="E135" s="19" t="s">
        <v>27</v>
      </c>
      <c r="F135" s="85" t="s">
        <v>21</v>
      </c>
      <c r="G135" s="19" t="s">
        <v>36</v>
      </c>
      <c r="H135" s="21">
        <v>34.840000000000003</v>
      </c>
      <c r="I135" s="22">
        <v>4</v>
      </c>
      <c r="J135" s="23">
        <v>6.968</v>
      </c>
      <c r="K135" s="23">
        <v>146.328</v>
      </c>
      <c r="L135" s="24">
        <v>43506</v>
      </c>
      <c r="M135" s="25">
        <v>0.77500000000000002</v>
      </c>
      <c r="N135" s="20" t="s">
        <v>29</v>
      </c>
      <c r="O135" s="23">
        <v>139.36000000000001</v>
      </c>
      <c r="P135" s="26">
        <v>4.7619047620000003</v>
      </c>
      <c r="Q135" s="23">
        <v>6.968</v>
      </c>
      <c r="R135" s="30">
        <v>7.4</v>
      </c>
      <c r="S135" s="28">
        <f t="shared" si="57"/>
        <v>6.9679999999999893</v>
      </c>
      <c r="T135" s="29">
        <f t="shared" si="58"/>
        <v>522.59999999999923</v>
      </c>
      <c r="U135" s="29" t="b">
        <f t="shared" si="59"/>
        <v>0</v>
      </c>
      <c r="V135" s="29" t="b">
        <f t="shared" si="60"/>
        <v>1</v>
      </c>
      <c r="W135" s="29" t="str">
        <f t="shared" si="61"/>
        <v>High Value</v>
      </c>
      <c r="X135" s="129">
        <f t="shared" si="62"/>
        <v>3.4840000000000004</v>
      </c>
      <c r="Y135" s="130">
        <f t="shared" si="45"/>
        <v>10</v>
      </c>
      <c r="Z135" s="130">
        <f t="shared" si="46"/>
        <v>2</v>
      </c>
      <c r="AA135" s="131">
        <f t="shared" si="48"/>
        <v>2019</v>
      </c>
      <c r="AB135" s="132" t="str">
        <f t="shared" si="49"/>
        <v>2-2019</v>
      </c>
      <c r="AC135" s="132" t="str">
        <f t="shared" si="56"/>
        <v>10-2-2019</v>
      </c>
      <c r="AD135" s="132">
        <f t="shared" si="54"/>
        <v>1</v>
      </c>
      <c r="AE135" s="132">
        <f t="shared" si="47"/>
        <v>6</v>
      </c>
      <c r="AF135" s="132" t="str">
        <f t="shared" si="52"/>
        <v>2019-6</v>
      </c>
      <c r="AG135" s="130">
        <f t="shared" si="55"/>
        <v>7</v>
      </c>
      <c r="AH135" s="130" t="str">
        <f t="shared" si="53"/>
        <v>Weekends</v>
      </c>
      <c r="AI135" s="133">
        <f t="shared" si="51"/>
        <v>1</v>
      </c>
      <c r="AJ135" s="53"/>
    </row>
    <row r="136" spans="2:36" ht="16.5" x14ac:dyDescent="0.3">
      <c r="B136" s="19" t="s">
        <v>169</v>
      </c>
      <c r="C136" s="20" t="s">
        <v>42</v>
      </c>
      <c r="D136" s="19" t="s">
        <v>43</v>
      </c>
      <c r="E136" s="19" t="s">
        <v>20</v>
      </c>
      <c r="F136" s="85" t="s">
        <v>31</v>
      </c>
      <c r="G136" s="19" t="s">
        <v>28</v>
      </c>
      <c r="H136" s="21">
        <v>87.45</v>
      </c>
      <c r="I136" s="22">
        <v>6</v>
      </c>
      <c r="J136" s="23">
        <v>26.234999999999999</v>
      </c>
      <c r="K136" s="23">
        <v>550.93499999999995</v>
      </c>
      <c r="L136" s="24">
        <v>43513</v>
      </c>
      <c r="M136" s="25">
        <v>0.61111111111111116</v>
      </c>
      <c r="N136" s="20" t="s">
        <v>33</v>
      </c>
      <c r="O136" s="23">
        <v>524.70000000000005</v>
      </c>
      <c r="P136" s="26">
        <v>4.7619047620000003</v>
      </c>
      <c r="Q136" s="23">
        <v>26.234999999999999</v>
      </c>
      <c r="R136" s="27">
        <v>8.8000000000000007</v>
      </c>
      <c r="S136" s="28">
        <f t="shared" si="57"/>
        <v>26.2349999999999</v>
      </c>
      <c r="T136" s="29">
        <f t="shared" si="58"/>
        <v>1967.6249999999925</v>
      </c>
      <c r="U136" s="29" t="b">
        <f t="shared" si="59"/>
        <v>1</v>
      </c>
      <c r="V136" s="29" t="b">
        <f t="shared" si="60"/>
        <v>1</v>
      </c>
      <c r="W136" s="29" t="str">
        <f t="shared" si="61"/>
        <v>High Value</v>
      </c>
      <c r="X136" s="129">
        <f t="shared" si="62"/>
        <v>8.745000000000001</v>
      </c>
      <c r="Y136" s="130">
        <f t="shared" si="45"/>
        <v>17</v>
      </c>
      <c r="Z136" s="130">
        <f t="shared" si="46"/>
        <v>2</v>
      </c>
      <c r="AA136" s="131">
        <f t="shared" si="48"/>
        <v>2019</v>
      </c>
      <c r="AB136" s="132" t="str">
        <f t="shared" si="49"/>
        <v>2-2019</v>
      </c>
      <c r="AC136" s="132" t="str">
        <f t="shared" si="56"/>
        <v>17-2-2019</v>
      </c>
      <c r="AD136" s="132">
        <f t="shared" si="54"/>
        <v>1</v>
      </c>
      <c r="AE136" s="132">
        <f t="shared" si="47"/>
        <v>7</v>
      </c>
      <c r="AF136" s="132" t="str">
        <f t="shared" si="52"/>
        <v>2019-7</v>
      </c>
      <c r="AG136" s="130">
        <f t="shared" si="55"/>
        <v>7</v>
      </c>
      <c r="AH136" s="130" t="str">
        <f t="shared" si="53"/>
        <v>Weekends</v>
      </c>
      <c r="AI136" s="133">
        <f t="shared" si="51"/>
        <v>1</v>
      </c>
      <c r="AJ136" s="53"/>
    </row>
    <row r="137" spans="2:36" ht="16.5" x14ac:dyDescent="0.3">
      <c r="B137" s="19" t="s">
        <v>170</v>
      </c>
      <c r="C137" s="20" t="s">
        <v>25</v>
      </c>
      <c r="D137" s="19" t="s">
        <v>26</v>
      </c>
      <c r="E137" s="19" t="s">
        <v>27</v>
      </c>
      <c r="F137" s="85" t="s">
        <v>21</v>
      </c>
      <c r="G137" s="19" t="s">
        <v>22</v>
      </c>
      <c r="H137" s="21">
        <v>81.3</v>
      </c>
      <c r="I137" s="22">
        <v>6</v>
      </c>
      <c r="J137" s="23">
        <v>24.39</v>
      </c>
      <c r="K137" s="23">
        <v>512.19000000000005</v>
      </c>
      <c r="L137" s="24">
        <v>43532</v>
      </c>
      <c r="M137" s="25">
        <v>0.69652777777777775</v>
      </c>
      <c r="N137" s="20" t="s">
        <v>23</v>
      </c>
      <c r="O137" s="23">
        <v>487.8</v>
      </c>
      <c r="P137" s="26">
        <v>4.7619047620000003</v>
      </c>
      <c r="Q137" s="23">
        <v>24.39</v>
      </c>
      <c r="R137" s="27">
        <v>5.3</v>
      </c>
      <c r="S137" s="28">
        <f t="shared" si="57"/>
        <v>24.390000000000043</v>
      </c>
      <c r="T137" s="29">
        <f t="shared" si="58"/>
        <v>1829.2500000000032</v>
      </c>
      <c r="U137" s="29" t="b">
        <f t="shared" si="59"/>
        <v>1</v>
      </c>
      <c r="V137" s="29" t="b">
        <f t="shared" si="60"/>
        <v>1</v>
      </c>
      <c r="W137" s="29" t="str">
        <f t="shared" si="61"/>
        <v>Low Value</v>
      </c>
      <c r="X137" s="129" t="str">
        <f t="shared" si="62"/>
        <v>Criteria Not matched</v>
      </c>
      <c r="Y137" s="130">
        <f t="shared" si="45"/>
        <v>8</v>
      </c>
      <c r="Z137" s="130">
        <f t="shared" si="46"/>
        <v>3</v>
      </c>
      <c r="AA137" s="131">
        <f t="shared" si="48"/>
        <v>2019</v>
      </c>
      <c r="AB137" s="132" t="str">
        <f t="shared" si="49"/>
        <v>3-2019</v>
      </c>
      <c r="AC137" s="132" t="str">
        <f t="shared" si="56"/>
        <v>8-3-2019</v>
      </c>
      <c r="AD137" s="132">
        <f t="shared" si="54"/>
        <v>1</v>
      </c>
      <c r="AE137" s="132">
        <f t="shared" si="47"/>
        <v>10</v>
      </c>
      <c r="AF137" s="132" t="str">
        <f t="shared" si="52"/>
        <v>2019-10</v>
      </c>
      <c r="AG137" s="130">
        <f t="shared" si="55"/>
        <v>5</v>
      </c>
      <c r="AH137" s="130" t="str">
        <f t="shared" si="53"/>
        <v>Weekdays</v>
      </c>
      <c r="AI137" s="133">
        <f t="shared" si="51"/>
        <v>6</v>
      </c>
      <c r="AJ137" s="53"/>
    </row>
    <row r="138" spans="2:36" ht="16.5" x14ac:dyDescent="0.3">
      <c r="B138" s="19" t="s">
        <v>171</v>
      </c>
      <c r="C138" s="20" t="s">
        <v>25</v>
      </c>
      <c r="D138" s="19" t="s">
        <v>26</v>
      </c>
      <c r="E138" s="19" t="s">
        <v>27</v>
      </c>
      <c r="F138" s="85" t="s">
        <v>31</v>
      </c>
      <c r="G138" s="19" t="s">
        <v>46</v>
      </c>
      <c r="H138" s="21">
        <v>90.22</v>
      </c>
      <c r="I138" s="22">
        <v>3</v>
      </c>
      <c r="J138" s="23">
        <v>13.532999999999999</v>
      </c>
      <c r="K138" s="23">
        <v>284.19299999999998</v>
      </c>
      <c r="L138" s="24">
        <v>43514</v>
      </c>
      <c r="M138" s="25">
        <v>0.81874999999999998</v>
      </c>
      <c r="N138" s="20" t="s">
        <v>29</v>
      </c>
      <c r="O138" s="23">
        <v>270.66000000000003</v>
      </c>
      <c r="P138" s="26">
        <v>4.7619047620000003</v>
      </c>
      <c r="Q138" s="23">
        <v>13.532999999999999</v>
      </c>
      <c r="R138" s="30">
        <v>6.2</v>
      </c>
      <c r="S138" s="28">
        <f t="shared" si="57"/>
        <v>13.532999999999959</v>
      </c>
      <c r="T138" s="29">
        <f t="shared" si="58"/>
        <v>1014.974999999997</v>
      </c>
      <c r="U138" s="29" t="b">
        <f t="shared" si="59"/>
        <v>1</v>
      </c>
      <c r="V138" s="29" t="b">
        <f t="shared" si="60"/>
        <v>1</v>
      </c>
      <c r="W138" s="29" t="str">
        <f t="shared" si="61"/>
        <v>Low Value</v>
      </c>
      <c r="X138" s="129" t="str">
        <f t="shared" si="62"/>
        <v>Criteria Not matched</v>
      </c>
      <c r="Y138" s="130">
        <f t="shared" si="45"/>
        <v>18</v>
      </c>
      <c r="Z138" s="130">
        <f t="shared" si="46"/>
        <v>2</v>
      </c>
      <c r="AA138" s="131">
        <f t="shared" si="48"/>
        <v>2019</v>
      </c>
      <c r="AB138" s="132" t="str">
        <f t="shared" si="49"/>
        <v>2-2019</v>
      </c>
      <c r="AC138" s="132" t="str">
        <f t="shared" si="56"/>
        <v>18-2-2019</v>
      </c>
      <c r="AD138" s="132">
        <f t="shared" si="54"/>
        <v>1</v>
      </c>
      <c r="AE138" s="132">
        <f t="shared" si="47"/>
        <v>8</v>
      </c>
      <c r="AF138" s="132" t="str">
        <f t="shared" si="52"/>
        <v>2019-8</v>
      </c>
      <c r="AG138" s="130">
        <f t="shared" si="55"/>
        <v>1</v>
      </c>
      <c r="AH138" s="130" t="str">
        <f t="shared" si="53"/>
        <v>Weekdays</v>
      </c>
      <c r="AI138" s="133">
        <f t="shared" si="51"/>
        <v>2</v>
      </c>
      <c r="AJ138" s="53"/>
    </row>
    <row r="139" spans="2:36" ht="16.5" x14ac:dyDescent="0.3">
      <c r="B139" s="19" t="s">
        <v>172</v>
      </c>
      <c r="C139" s="20" t="s">
        <v>18</v>
      </c>
      <c r="D139" s="19" t="s">
        <v>19</v>
      </c>
      <c r="E139" s="19" t="s">
        <v>27</v>
      </c>
      <c r="F139" s="85" t="s">
        <v>21</v>
      </c>
      <c r="G139" s="19" t="s">
        <v>28</v>
      </c>
      <c r="H139" s="21">
        <v>26.31</v>
      </c>
      <c r="I139" s="22">
        <v>5</v>
      </c>
      <c r="J139" s="23">
        <v>6.5774999999999997</v>
      </c>
      <c r="K139" s="23">
        <v>138.1275</v>
      </c>
      <c r="L139" s="24">
        <v>43483</v>
      </c>
      <c r="M139" s="25">
        <v>0.87430555555555556</v>
      </c>
      <c r="N139" s="20" t="s">
        <v>33</v>
      </c>
      <c r="O139" s="23">
        <v>131.55000000000001</v>
      </c>
      <c r="P139" s="26">
        <v>4.7619047620000003</v>
      </c>
      <c r="Q139" s="23">
        <v>6.5774999999999997</v>
      </c>
      <c r="R139" s="30">
        <v>8.8000000000000007</v>
      </c>
      <c r="S139" s="28">
        <f t="shared" si="57"/>
        <v>6.5774999999999864</v>
      </c>
      <c r="T139" s="29">
        <f t="shared" si="58"/>
        <v>493.31249999999898</v>
      </c>
      <c r="U139" s="29" t="b">
        <f t="shared" si="59"/>
        <v>0</v>
      </c>
      <c r="V139" s="29" t="b">
        <f t="shared" si="60"/>
        <v>1</v>
      </c>
      <c r="W139" s="29" t="str">
        <f t="shared" si="61"/>
        <v>High Value</v>
      </c>
      <c r="X139" s="129">
        <f t="shared" si="62"/>
        <v>2.6310000000000002</v>
      </c>
      <c r="Y139" s="130">
        <f t="shared" si="45"/>
        <v>18</v>
      </c>
      <c r="Z139" s="130">
        <f t="shared" si="46"/>
        <v>1</v>
      </c>
      <c r="AA139" s="131">
        <f t="shared" si="48"/>
        <v>2019</v>
      </c>
      <c r="AB139" s="132" t="str">
        <f t="shared" si="49"/>
        <v>1-2019</v>
      </c>
      <c r="AC139" s="132" t="str">
        <f t="shared" si="56"/>
        <v>18-1-2019</v>
      </c>
      <c r="AD139" s="132">
        <f t="shared" si="54"/>
        <v>1</v>
      </c>
      <c r="AE139" s="132">
        <f t="shared" si="47"/>
        <v>3</v>
      </c>
      <c r="AF139" s="132" t="str">
        <f t="shared" si="52"/>
        <v>2019-3</v>
      </c>
      <c r="AG139" s="130">
        <f t="shared" si="55"/>
        <v>5</v>
      </c>
      <c r="AH139" s="130" t="str">
        <f t="shared" si="53"/>
        <v>Weekdays</v>
      </c>
      <c r="AI139" s="133">
        <f t="shared" si="51"/>
        <v>6</v>
      </c>
      <c r="AJ139" s="53"/>
    </row>
    <row r="140" spans="2:36" ht="16.5" x14ac:dyDescent="0.3">
      <c r="B140" s="19" t="s">
        <v>173</v>
      </c>
      <c r="C140" s="20" t="s">
        <v>18</v>
      </c>
      <c r="D140" s="19" t="s">
        <v>19</v>
      </c>
      <c r="E140" s="19" t="s">
        <v>20</v>
      </c>
      <c r="F140" s="85" t="s">
        <v>21</v>
      </c>
      <c r="G140" s="19" t="s">
        <v>32</v>
      </c>
      <c r="H140" s="21">
        <v>34.42</v>
      </c>
      <c r="I140" s="22">
        <v>6</v>
      </c>
      <c r="J140" s="23">
        <v>10.326000000000001</v>
      </c>
      <c r="K140" s="23">
        <v>216.846</v>
      </c>
      <c r="L140" s="24">
        <v>43514</v>
      </c>
      <c r="M140" s="25">
        <v>0.65208333333333335</v>
      </c>
      <c r="N140" s="20" t="s">
        <v>29</v>
      </c>
      <c r="O140" s="23">
        <v>206.52</v>
      </c>
      <c r="P140" s="26">
        <v>4.7619047620000003</v>
      </c>
      <c r="Q140" s="23">
        <v>10.326000000000001</v>
      </c>
      <c r="R140" s="30">
        <v>9.8000000000000007</v>
      </c>
      <c r="S140" s="28">
        <f t="shared" si="57"/>
        <v>10.325999999999993</v>
      </c>
      <c r="T140" s="29">
        <f t="shared" si="58"/>
        <v>774.44999999999948</v>
      </c>
      <c r="U140" s="29" t="b">
        <f t="shared" si="59"/>
        <v>1</v>
      </c>
      <c r="V140" s="29" t="b">
        <f t="shared" si="60"/>
        <v>1</v>
      </c>
      <c r="W140" s="29" t="str">
        <f t="shared" si="61"/>
        <v>High Value</v>
      </c>
      <c r="X140" s="129">
        <f t="shared" si="62"/>
        <v>3.4420000000000002</v>
      </c>
      <c r="Y140" s="130">
        <f t="shared" si="45"/>
        <v>18</v>
      </c>
      <c r="Z140" s="130">
        <f t="shared" si="46"/>
        <v>2</v>
      </c>
      <c r="AA140" s="131">
        <f t="shared" si="48"/>
        <v>2019</v>
      </c>
      <c r="AB140" s="132" t="str">
        <f t="shared" si="49"/>
        <v>2-2019</v>
      </c>
      <c r="AC140" s="132" t="str">
        <f t="shared" si="56"/>
        <v>18-2-2019</v>
      </c>
      <c r="AD140" s="132">
        <f t="shared" si="54"/>
        <v>1</v>
      </c>
      <c r="AE140" s="132">
        <f t="shared" si="47"/>
        <v>8</v>
      </c>
      <c r="AF140" s="132" t="str">
        <f t="shared" si="52"/>
        <v>2019-8</v>
      </c>
      <c r="AG140" s="130">
        <f t="shared" si="55"/>
        <v>1</v>
      </c>
      <c r="AH140" s="130" t="str">
        <f t="shared" si="53"/>
        <v>Weekdays</v>
      </c>
      <c r="AI140" s="133">
        <f t="shared" si="51"/>
        <v>2</v>
      </c>
      <c r="AJ140" s="53"/>
    </row>
    <row r="141" spans="2:36" ht="16.5" x14ac:dyDescent="0.3">
      <c r="B141" s="19" t="s">
        <v>174</v>
      </c>
      <c r="C141" s="20" t="s">
        <v>42</v>
      </c>
      <c r="D141" s="19" t="s">
        <v>43</v>
      </c>
      <c r="E141" s="19" t="s">
        <v>27</v>
      </c>
      <c r="F141" s="85" t="s">
        <v>31</v>
      </c>
      <c r="G141" s="19" t="s">
        <v>36</v>
      </c>
      <c r="H141" s="21">
        <v>51.91</v>
      </c>
      <c r="I141" s="22">
        <v>10</v>
      </c>
      <c r="J141" s="23">
        <v>25.954999999999998</v>
      </c>
      <c r="K141" s="23">
        <v>545.05499999999995</v>
      </c>
      <c r="L141" s="24">
        <v>43512</v>
      </c>
      <c r="M141" s="25">
        <v>0.51458333333333328</v>
      </c>
      <c r="N141" s="20" t="s">
        <v>29</v>
      </c>
      <c r="O141" s="23">
        <v>519.1</v>
      </c>
      <c r="P141" s="26">
        <v>4.7619047620000003</v>
      </c>
      <c r="Q141" s="23">
        <v>25.954999999999998</v>
      </c>
      <c r="R141" s="27">
        <v>8.1999999999999993</v>
      </c>
      <c r="S141" s="28">
        <f t="shared" si="57"/>
        <v>25.954999999999927</v>
      </c>
      <c r="T141" s="29">
        <f t="shared" si="58"/>
        <v>1946.6249999999945</v>
      </c>
      <c r="U141" s="29" t="b">
        <f t="shared" si="59"/>
        <v>1</v>
      </c>
      <c r="V141" s="29" t="b">
        <f t="shared" si="60"/>
        <v>1</v>
      </c>
      <c r="W141" s="29" t="str">
        <f t="shared" si="61"/>
        <v>High Value</v>
      </c>
      <c r="X141" s="129">
        <f t="shared" si="62"/>
        <v>5.1909999999999998</v>
      </c>
      <c r="Y141" s="130">
        <f t="shared" si="45"/>
        <v>16</v>
      </c>
      <c r="Z141" s="130">
        <f t="shared" si="46"/>
        <v>2</v>
      </c>
      <c r="AA141" s="131">
        <f t="shared" si="48"/>
        <v>2019</v>
      </c>
      <c r="AB141" s="132" t="str">
        <f t="shared" si="49"/>
        <v>2-2019</v>
      </c>
      <c r="AC141" s="132" t="str">
        <f t="shared" si="56"/>
        <v>16-2-2019</v>
      </c>
      <c r="AD141" s="132">
        <f t="shared" si="54"/>
        <v>1</v>
      </c>
      <c r="AE141" s="132">
        <f t="shared" si="47"/>
        <v>7</v>
      </c>
      <c r="AF141" s="132" t="str">
        <f t="shared" si="52"/>
        <v>2019-7</v>
      </c>
      <c r="AG141" s="130">
        <f t="shared" si="55"/>
        <v>6</v>
      </c>
      <c r="AH141" s="130" t="str">
        <f t="shared" si="53"/>
        <v>Weekends</v>
      </c>
      <c r="AI141" s="133">
        <f t="shared" si="51"/>
        <v>7</v>
      </c>
      <c r="AJ141" s="53"/>
    </row>
    <row r="142" spans="2:36" ht="16.5" x14ac:dyDescent="0.3">
      <c r="B142" s="19" t="s">
        <v>175</v>
      </c>
      <c r="C142" s="20" t="s">
        <v>18</v>
      </c>
      <c r="D142" s="19" t="s">
        <v>19</v>
      </c>
      <c r="E142" s="19" t="s">
        <v>27</v>
      </c>
      <c r="F142" s="85" t="s">
        <v>31</v>
      </c>
      <c r="G142" s="19" t="s">
        <v>36</v>
      </c>
      <c r="H142" s="21">
        <v>72.5</v>
      </c>
      <c r="I142" s="22">
        <v>8</v>
      </c>
      <c r="J142" s="23">
        <v>29</v>
      </c>
      <c r="K142" s="23">
        <v>609</v>
      </c>
      <c r="L142" s="24">
        <v>43540</v>
      </c>
      <c r="M142" s="25">
        <v>0.80902777777777779</v>
      </c>
      <c r="N142" s="20" t="s">
        <v>23</v>
      </c>
      <c r="O142" s="23">
        <v>580</v>
      </c>
      <c r="P142" s="26">
        <v>4.7619047620000003</v>
      </c>
      <c r="Q142" s="23">
        <v>29</v>
      </c>
      <c r="R142" s="27">
        <v>9.1999999999999993</v>
      </c>
      <c r="S142" s="28">
        <f t="shared" si="57"/>
        <v>29</v>
      </c>
      <c r="T142" s="29">
        <f t="shared" si="58"/>
        <v>2175</v>
      </c>
      <c r="U142" s="29" t="b">
        <f t="shared" si="59"/>
        <v>1</v>
      </c>
      <c r="V142" s="29" t="b">
        <f t="shared" si="60"/>
        <v>1</v>
      </c>
      <c r="W142" s="29" t="str">
        <f t="shared" si="61"/>
        <v>High Value</v>
      </c>
      <c r="X142" s="129">
        <f t="shared" si="62"/>
        <v>7.25</v>
      </c>
      <c r="Y142" s="130">
        <f t="shared" si="45"/>
        <v>16</v>
      </c>
      <c r="Z142" s="130">
        <f t="shared" si="46"/>
        <v>3</v>
      </c>
      <c r="AA142" s="131">
        <f t="shared" si="48"/>
        <v>2019</v>
      </c>
      <c r="AB142" s="132" t="str">
        <f t="shared" si="49"/>
        <v>3-2019</v>
      </c>
      <c r="AC142" s="132" t="str">
        <f t="shared" si="56"/>
        <v>16-3-2019</v>
      </c>
      <c r="AD142" s="132">
        <f t="shared" si="54"/>
        <v>1</v>
      </c>
      <c r="AE142" s="132">
        <f t="shared" si="47"/>
        <v>11</v>
      </c>
      <c r="AF142" s="132" t="str">
        <f t="shared" si="52"/>
        <v>2019-11</v>
      </c>
      <c r="AG142" s="130">
        <f t="shared" si="55"/>
        <v>6</v>
      </c>
      <c r="AH142" s="130" t="str">
        <f t="shared" si="53"/>
        <v>Weekends</v>
      </c>
      <c r="AI142" s="133">
        <f t="shared" si="51"/>
        <v>7</v>
      </c>
      <c r="AJ142" s="53"/>
    </row>
    <row r="143" spans="2:36" ht="16.5" x14ac:dyDescent="0.3">
      <c r="B143" s="19" t="s">
        <v>176</v>
      </c>
      <c r="C143" s="20" t="s">
        <v>25</v>
      </c>
      <c r="D143" s="19" t="s">
        <v>26</v>
      </c>
      <c r="E143" s="19" t="s">
        <v>20</v>
      </c>
      <c r="F143" s="85" t="s">
        <v>21</v>
      </c>
      <c r="G143" s="19" t="s">
        <v>36</v>
      </c>
      <c r="H143" s="21">
        <v>89.8</v>
      </c>
      <c r="I143" s="22">
        <v>10</v>
      </c>
      <c r="J143" s="23">
        <v>44.9</v>
      </c>
      <c r="K143" s="23">
        <v>942.9</v>
      </c>
      <c r="L143" s="24">
        <v>43488</v>
      </c>
      <c r="M143" s="25">
        <v>0.54166666666666663</v>
      </c>
      <c r="N143" s="20" t="s">
        <v>33</v>
      </c>
      <c r="O143" s="23">
        <v>898</v>
      </c>
      <c r="P143" s="26">
        <v>4.7619047620000003</v>
      </c>
      <c r="Q143" s="23">
        <v>44.9</v>
      </c>
      <c r="R143" s="27">
        <v>5.4</v>
      </c>
      <c r="S143" s="28">
        <f t="shared" si="57"/>
        <v>44.899999999999977</v>
      </c>
      <c r="T143" s="29">
        <f t="shared" si="58"/>
        <v>3367.4999999999982</v>
      </c>
      <c r="U143" s="29" t="b">
        <f t="shared" si="59"/>
        <v>1</v>
      </c>
      <c r="V143" s="29" t="b">
        <f t="shared" si="60"/>
        <v>1</v>
      </c>
      <c r="W143" s="29" t="str">
        <f t="shared" si="61"/>
        <v>Low Value</v>
      </c>
      <c r="X143" s="129" t="str">
        <f t="shared" si="62"/>
        <v>Criteria Not matched</v>
      </c>
      <c r="Y143" s="130">
        <f t="shared" si="45"/>
        <v>23</v>
      </c>
      <c r="Z143" s="130">
        <f t="shared" si="46"/>
        <v>1</v>
      </c>
      <c r="AA143" s="131">
        <f t="shared" si="48"/>
        <v>2019</v>
      </c>
      <c r="AB143" s="132" t="str">
        <f t="shared" si="49"/>
        <v>1-2019</v>
      </c>
      <c r="AC143" s="132" t="str">
        <f t="shared" si="56"/>
        <v>23-1-2019</v>
      </c>
      <c r="AD143" s="132">
        <f t="shared" si="54"/>
        <v>1</v>
      </c>
      <c r="AE143" s="132">
        <f t="shared" si="47"/>
        <v>4</v>
      </c>
      <c r="AF143" s="132" t="str">
        <f t="shared" si="52"/>
        <v>2019-4</v>
      </c>
      <c r="AG143" s="130">
        <f t="shared" si="55"/>
        <v>3</v>
      </c>
      <c r="AH143" s="130" t="str">
        <f t="shared" si="53"/>
        <v>Weekdays</v>
      </c>
      <c r="AI143" s="133">
        <f t="shared" si="51"/>
        <v>4</v>
      </c>
      <c r="AJ143" s="53"/>
    </row>
    <row r="144" spans="2:36" ht="16.5" x14ac:dyDescent="0.3">
      <c r="B144" s="19" t="s">
        <v>177</v>
      </c>
      <c r="C144" s="20" t="s">
        <v>25</v>
      </c>
      <c r="D144" s="19" t="s">
        <v>26</v>
      </c>
      <c r="E144" s="19" t="s">
        <v>20</v>
      </c>
      <c r="F144" s="85" t="s">
        <v>31</v>
      </c>
      <c r="G144" s="19" t="s">
        <v>22</v>
      </c>
      <c r="H144" s="21">
        <v>90.5</v>
      </c>
      <c r="I144" s="22">
        <v>10</v>
      </c>
      <c r="J144" s="23">
        <v>45.25</v>
      </c>
      <c r="K144" s="23">
        <v>950.25</v>
      </c>
      <c r="L144" s="24">
        <v>43490</v>
      </c>
      <c r="M144" s="25">
        <v>0.57499999999999996</v>
      </c>
      <c r="N144" s="20" t="s">
        <v>29</v>
      </c>
      <c r="O144" s="23">
        <v>905</v>
      </c>
      <c r="P144" s="26">
        <v>4.7619047620000003</v>
      </c>
      <c r="Q144" s="23">
        <v>45.25</v>
      </c>
      <c r="R144" s="27">
        <v>8.1</v>
      </c>
      <c r="S144" s="28">
        <f t="shared" si="57"/>
        <v>45.25</v>
      </c>
      <c r="T144" s="29">
        <f t="shared" si="58"/>
        <v>3393.75</v>
      </c>
      <c r="U144" s="29" t="b">
        <f t="shared" si="59"/>
        <v>1</v>
      </c>
      <c r="V144" s="29" t="b">
        <f t="shared" si="60"/>
        <v>1</v>
      </c>
      <c r="W144" s="29" t="str">
        <f t="shared" si="61"/>
        <v>High Value</v>
      </c>
      <c r="X144" s="129">
        <f t="shared" si="62"/>
        <v>9.0500000000000007</v>
      </c>
      <c r="Y144" s="130">
        <f t="shared" si="45"/>
        <v>25</v>
      </c>
      <c r="Z144" s="130">
        <f t="shared" si="46"/>
        <v>1</v>
      </c>
      <c r="AA144" s="131">
        <f t="shared" si="48"/>
        <v>2019</v>
      </c>
      <c r="AB144" s="132" t="str">
        <f t="shared" si="49"/>
        <v>1-2019</v>
      </c>
      <c r="AC144" s="132" t="str">
        <f t="shared" si="56"/>
        <v>25-1-2019</v>
      </c>
      <c r="AD144" s="132">
        <f t="shared" si="54"/>
        <v>1</v>
      </c>
      <c r="AE144" s="132">
        <f t="shared" si="47"/>
        <v>4</v>
      </c>
      <c r="AF144" s="132" t="str">
        <f t="shared" si="52"/>
        <v>2019-4</v>
      </c>
      <c r="AG144" s="130">
        <f t="shared" si="55"/>
        <v>5</v>
      </c>
      <c r="AH144" s="130" t="str">
        <f t="shared" si="53"/>
        <v>Weekdays</v>
      </c>
      <c r="AI144" s="133">
        <f t="shared" si="51"/>
        <v>6</v>
      </c>
      <c r="AJ144" s="53"/>
    </row>
    <row r="145" spans="2:36" ht="16.5" x14ac:dyDescent="0.3">
      <c r="B145" s="19" t="s">
        <v>178</v>
      </c>
      <c r="C145" s="20" t="s">
        <v>25</v>
      </c>
      <c r="D145" s="19" t="s">
        <v>26</v>
      </c>
      <c r="E145" s="19" t="s">
        <v>20</v>
      </c>
      <c r="F145" s="85" t="s">
        <v>21</v>
      </c>
      <c r="G145" s="19" t="s">
        <v>22</v>
      </c>
      <c r="H145" s="21">
        <v>68.599999999999994</v>
      </c>
      <c r="I145" s="22">
        <v>10</v>
      </c>
      <c r="J145" s="23">
        <v>34.299999999999997</v>
      </c>
      <c r="K145" s="23">
        <v>720.3</v>
      </c>
      <c r="L145" s="24">
        <v>43501</v>
      </c>
      <c r="M145" s="25">
        <v>0.83125000000000004</v>
      </c>
      <c r="N145" s="20" t="s">
        <v>29</v>
      </c>
      <c r="O145" s="23">
        <v>686</v>
      </c>
      <c r="P145" s="26">
        <v>4.7619047620000003</v>
      </c>
      <c r="Q145" s="23">
        <v>34.299999999999997</v>
      </c>
      <c r="R145" s="27">
        <v>9.1</v>
      </c>
      <c r="S145" s="28">
        <f t="shared" si="57"/>
        <v>34.299999999999955</v>
      </c>
      <c r="T145" s="29">
        <f t="shared" si="58"/>
        <v>2572.4999999999964</v>
      </c>
      <c r="U145" s="29" t="b">
        <f t="shared" si="59"/>
        <v>1</v>
      </c>
      <c r="V145" s="29" t="b">
        <f t="shared" si="60"/>
        <v>1</v>
      </c>
      <c r="W145" s="29" t="str">
        <f t="shared" si="61"/>
        <v>High Value</v>
      </c>
      <c r="X145" s="129">
        <f t="shared" si="62"/>
        <v>6.8599999999999994</v>
      </c>
      <c r="Y145" s="130">
        <f t="shared" si="45"/>
        <v>5</v>
      </c>
      <c r="Z145" s="130">
        <f t="shared" si="46"/>
        <v>2</v>
      </c>
      <c r="AA145" s="131">
        <f t="shared" si="48"/>
        <v>2019</v>
      </c>
      <c r="AB145" s="132" t="str">
        <f t="shared" si="49"/>
        <v>2-2019</v>
      </c>
      <c r="AC145" s="132" t="str">
        <f t="shared" si="56"/>
        <v>5-2-2019</v>
      </c>
      <c r="AD145" s="132">
        <f t="shared" si="54"/>
        <v>1</v>
      </c>
      <c r="AE145" s="132">
        <f t="shared" si="47"/>
        <v>6</v>
      </c>
      <c r="AF145" s="132" t="str">
        <f t="shared" si="52"/>
        <v>2019-6</v>
      </c>
      <c r="AG145" s="130">
        <f t="shared" si="55"/>
        <v>2</v>
      </c>
      <c r="AH145" s="130" t="str">
        <f t="shared" si="53"/>
        <v>Weekdays</v>
      </c>
      <c r="AI145" s="133">
        <f t="shared" si="51"/>
        <v>3</v>
      </c>
      <c r="AJ145" s="53"/>
    </row>
    <row r="146" spans="2:36" ht="16.5" x14ac:dyDescent="0.3">
      <c r="B146" s="19" t="s">
        <v>179</v>
      </c>
      <c r="C146" s="20" t="s">
        <v>25</v>
      </c>
      <c r="D146" s="19" t="s">
        <v>26</v>
      </c>
      <c r="E146" s="19" t="s">
        <v>20</v>
      </c>
      <c r="F146" s="85" t="s">
        <v>21</v>
      </c>
      <c r="G146" s="19" t="s">
        <v>44</v>
      </c>
      <c r="H146" s="21">
        <v>30.41</v>
      </c>
      <c r="I146" s="22">
        <v>1</v>
      </c>
      <c r="J146" s="23">
        <v>1.5205</v>
      </c>
      <c r="K146" s="23">
        <v>31.930499999999999</v>
      </c>
      <c r="L146" s="24">
        <v>43518</v>
      </c>
      <c r="M146" s="25">
        <v>0.44166666666666665</v>
      </c>
      <c r="N146" s="20" t="s">
        <v>33</v>
      </c>
      <c r="O146" s="23">
        <v>30.41</v>
      </c>
      <c r="P146" s="26">
        <v>4.7619047620000003</v>
      </c>
      <c r="Q146" s="23">
        <v>1.5205</v>
      </c>
      <c r="R146" s="30">
        <v>8.4</v>
      </c>
      <c r="S146" s="28">
        <f t="shared" si="57"/>
        <v>1.5204999999999984</v>
      </c>
      <c r="T146" s="29">
        <f t="shared" si="58"/>
        <v>114.03749999999988</v>
      </c>
      <c r="U146" s="29" t="b">
        <f t="shared" si="59"/>
        <v>0</v>
      </c>
      <c r="V146" s="29" t="b">
        <f t="shared" si="60"/>
        <v>1</v>
      </c>
      <c r="W146" s="29" t="str">
        <f t="shared" si="61"/>
        <v>High Value</v>
      </c>
      <c r="X146" s="129">
        <f t="shared" si="62"/>
        <v>3.0410000000000004</v>
      </c>
      <c r="Y146" s="130">
        <f t="shared" si="45"/>
        <v>22</v>
      </c>
      <c r="Z146" s="130">
        <f t="shared" si="46"/>
        <v>2</v>
      </c>
      <c r="AA146" s="131">
        <f t="shared" si="48"/>
        <v>2019</v>
      </c>
      <c r="AB146" s="132" t="str">
        <f t="shared" si="49"/>
        <v>2-2019</v>
      </c>
      <c r="AC146" s="132" t="str">
        <f t="shared" si="56"/>
        <v>22-2-2019</v>
      </c>
      <c r="AD146" s="132">
        <f t="shared" si="54"/>
        <v>1</v>
      </c>
      <c r="AE146" s="132">
        <f t="shared" si="47"/>
        <v>8</v>
      </c>
      <c r="AF146" s="132" t="str">
        <f t="shared" si="52"/>
        <v>2019-8</v>
      </c>
      <c r="AG146" s="130">
        <f t="shared" si="55"/>
        <v>5</v>
      </c>
      <c r="AH146" s="130" t="str">
        <f t="shared" si="53"/>
        <v>Weekdays</v>
      </c>
      <c r="AI146" s="133">
        <f t="shared" si="51"/>
        <v>6</v>
      </c>
      <c r="AJ146" s="53"/>
    </row>
    <row r="147" spans="2:36" ht="16.5" x14ac:dyDescent="0.3">
      <c r="B147" s="19" t="s">
        <v>180</v>
      </c>
      <c r="C147" s="20" t="s">
        <v>18</v>
      </c>
      <c r="D147" s="19" t="s">
        <v>19</v>
      </c>
      <c r="E147" s="19" t="s">
        <v>27</v>
      </c>
      <c r="F147" s="85" t="s">
        <v>21</v>
      </c>
      <c r="G147" s="19" t="s">
        <v>32</v>
      </c>
      <c r="H147" s="21">
        <v>77.95</v>
      </c>
      <c r="I147" s="22">
        <v>6</v>
      </c>
      <c r="J147" s="23">
        <v>23.385000000000002</v>
      </c>
      <c r="K147" s="23">
        <v>491.08499999999998</v>
      </c>
      <c r="L147" s="24">
        <v>43486</v>
      </c>
      <c r="M147" s="25">
        <v>0.69236111111111109</v>
      </c>
      <c r="N147" s="20" t="s">
        <v>23</v>
      </c>
      <c r="O147" s="23">
        <v>467.7</v>
      </c>
      <c r="P147" s="26">
        <v>4.7619047620000003</v>
      </c>
      <c r="Q147" s="23">
        <v>23.385000000000002</v>
      </c>
      <c r="R147" s="27">
        <v>8</v>
      </c>
      <c r="S147" s="28">
        <f t="shared" si="57"/>
        <v>23.384999999999991</v>
      </c>
      <c r="T147" s="29">
        <f t="shared" si="58"/>
        <v>1753.8749999999993</v>
      </c>
      <c r="U147" s="29" t="b">
        <f t="shared" si="59"/>
        <v>1</v>
      </c>
      <c r="V147" s="29" t="b">
        <f t="shared" si="60"/>
        <v>1</v>
      </c>
      <c r="W147" s="29" t="str">
        <f t="shared" si="61"/>
        <v>High Value</v>
      </c>
      <c r="X147" s="129">
        <f t="shared" si="62"/>
        <v>7.7950000000000008</v>
      </c>
      <c r="Y147" s="130">
        <f t="shared" si="45"/>
        <v>21</v>
      </c>
      <c r="Z147" s="130">
        <f t="shared" si="46"/>
        <v>1</v>
      </c>
      <c r="AA147" s="131">
        <f t="shared" si="48"/>
        <v>2019</v>
      </c>
      <c r="AB147" s="132" t="str">
        <f t="shared" si="49"/>
        <v>1-2019</v>
      </c>
      <c r="AC147" s="132" t="str">
        <f t="shared" si="56"/>
        <v>21-1-2019</v>
      </c>
      <c r="AD147" s="132">
        <f t="shared" si="54"/>
        <v>1</v>
      </c>
      <c r="AE147" s="132">
        <f t="shared" si="47"/>
        <v>4</v>
      </c>
      <c r="AF147" s="132" t="str">
        <f t="shared" si="52"/>
        <v>2019-4</v>
      </c>
      <c r="AG147" s="130">
        <f t="shared" si="55"/>
        <v>1</v>
      </c>
      <c r="AH147" s="130" t="str">
        <f t="shared" si="53"/>
        <v>Weekdays</v>
      </c>
      <c r="AI147" s="133">
        <f t="shared" si="51"/>
        <v>2</v>
      </c>
      <c r="AJ147" s="53"/>
    </row>
    <row r="148" spans="2:36" ht="16.5" x14ac:dyDescent="0.3">
      <c r="B148" s="19" t="s">
        <v>181</v>
      </c>
      <c r="C148" s="20" t="s">
        <v>25</v>
      </c>
      <c r="D148" s="19" t="s">
        <v>26</v>
      </c>
      <c r="E148" s="19" t="s">
        <v>27</v>
      </c>
      <c r="F148" s="85" t="s">
        <v>21</v>
      </c>
      <c r="G148" s="19" t="s">
        <v>22</v>
      </c>
      <c r="H148" s="21">
        <v>46.26</v>
      </c>
      <c r="I148" s="22">
        <v>6</v>
      </c>
      <c r="J148" s="23">
        <v>13.878</v>
      </c>
      <c r="K148" s="23">
        <v>291.43799999999999</v>
      </c>
      <c r="L148" s="24">
        <v>43532</v>
      </c>
      <c r="M148" s="25">
        <v>0.71597222222222223</v>
      </c>
      <c r="N148" s="20" t="s">
        <v>33</v>
      </c>
      <c r="O148" s="23">
        <v>277.56</v>
      </c>
      <c r="P148" s="26">
        <v>4.7619047620000003</v>
      </c>
      <c r="Q148" s="23">
        <v>13.878</v>
      </c>
      <c r="R148" s="30">
        <v>9.5</v>
      </c>
      <c r="S148" s="28">
        <f t="shared" si="57"/>
        <v>13.877999999999986</v>
      </c>
      <c r="T148" s="29">
        <f t="shared" si="58"/>
        <v>1040.849999999999</v>
      </c>
      <c r="U148" s="29" t="b">
        <f t="shared" si="59"/>
        <v>1</v>
      </c>
      <c r="V148" s="29" t="b">
        <f t="shared" si="60"/>
        <v>1</v>
      </c>
      <c r="W148" s="29" t="str">
        <f t="shared" si="61"/>
        <v>High Value</v>
      </c>
      <c r="X148" s="129">
        <f t="shared" si="62"/>
        <v>4.6260000000000003</v>
      </c>
      <c r="Y148" s="130">
        <f t="shared" si="45"/>
        <v>8</v>
      </c>
      <c r="Z148" s="130">
        <f t="shared" si="46"/>
        <v>3</v>
      </c>
      <c r="AA148" s="131">
        <f t="shared" si="48"/>
        <v>2019</v>
      </c>
      <c r="AB148" s="132" t="str">
        <f t="shared" si="49"/>
        <v>3-2019</v>
      </c>
      <c r="AC148" s="132" t="str">
        <f t="shared" si="56"/>
        <v>8-3-2019</v>
      </c>
      <c r="AD148" s="132">
        <f t="shared" si="54"/>
        <v>1</v>
      </c>
      <c r="AE148" s="132">
        <f t="shared" si="47"/>
        <v>10</v>
      </c>
      <c r="AF148" s="132" t="str">
        <f t="shared" si="52"/>
        <v>2019-10</v>
      </c>
      <c r="AG148" s="130">
        <f t="shared" si="55"/>
        <v>5</v>
      </c>
      <c r="AH148" s="130" t="str">
        <f t="shared" si="53"/>
        <v>Weekdays</v>
      </c>
      <c r="AI148" s="133">
        <f t="shared" si="51"/>
        <v>6</v>
      </c>
      <c r="AJ148" s="53"/>
    </row>
    <row r="149" spans="2:36" ht="16.5" x14ac:dyDescent="0.3">
      <c r="B149" s="19" t="s">
        <v>182</v>
      </c>
      <c r="C149" s="20" t="s">
        <v>18</v>
      </c>
      <c r="D149" s="19" t="s">
        <v>19</v>
      </c>
      <c r="E149" s="19" t="s">
        <v>20</v>
      </c>
      <c r="F149" s="85" t="s">
        <v>21</v>
      </c>
      <c r="G149" s="19" t="s">
        <v>46</v>
      </c>
      <c r="H149" s="21">
        <v>30.14</v>
      </c>
      <c r="I149" s="22">
        <v>10</v>
      </c>
      <c r="J149" s="23">
        <v>15.07</v>
      </c>
      <c r="K149" s="23">
        <v>316.47000000000003</v>
      </c>
      <c r="L149" s="24">
        <v>43506</v>
      </c>
      <c r="M149" s="25">
        <v>0.51944444444444449</v>
      </c>
      <c r="N149" s="20" t="s">
        <v>23</v>
      </c>
      <c r="O149" s="23">
        <v>301.39999999999998</v>
      </c>
      <c r="P149" s="26">
        <v>4.7619047620000003</v>
      </c>
      <c r="Q149" s="23">
        <v>15.07</v>
      </c>
      <c r="R149" s="30">
        <v>9.1999999999999993</v>
      </c>
      <c r="S149" s="28">
        <f t="shared" si="57"/>
        <v>15.07000000000005</v>
      </c>
      <c r="T149" s="29">
        <f t="shared" si="58"/>
        <v>1130.2500000000036</v>
      </c>
      <c r="U149" s="29" t="b">
        <f t="shared" si="59"/>
        <v>1</v>
      </c>
      <c r="V149" s="29" t="b">
        <f t="shared" si="60"/>
        <v>1</v>
      </c>
      <c r="W149" s="29" t="str">
        <f t="shared" si="61"/>
        <v>High Value</v>
      </c>
      <c r="X149" s="129">
        <f t="shared" si="62"/>
        <v>3.0140000000000002</v>
      </c>
      <c r="Y149" s="130">
        <f t="shared" si="45"/>
        <v>10</v>
      </c>
      <c r="Z149" s="130">
        <f t="shared" si="46"/>
        <v>2</v>
      </c>
      <c r="AA149" s="131">
        <f t="shared" si="48"/>
        <v>2019</v>
      </c>
      <c r="AB149" s="132" t="str">
        <f t="shared" si="49"/>
        <v>2-2019</v>
      </c>
      <c r="AC149" s="132" t="str">
        <f t="shared" si="56"/>
        <v>10-2-2019</v>
      </c>
      <c r="AD149" s="132">
        <f t="shared" si="54"/>
        <v>1</v>
      </c>
      <c r="AE149" s="132">
        <f t="shared" si="47"/>
        <v>6</v>
      </c>
      <c r="AF149" s="132" t="str">
        <f t="shared" si="52"/>
        <v>2019-6</v>
      </c>
      <c r="AG149" s="130">
        <f t="shared" si="55"/>
        <v>7</v>
      </c>
      <c r="AH149" s="130" t="str">
        <f t="shared" si="53"/>
        <v>Weekends</v>
      </c>
      <c r="AI149" s="133">
        <f t="shared" si="51"/>
        <v>1</v>
      </c>
      <c r="AJ149" s="53"/>
    </row>
    <row r="150" spans="2:36" ht="16.5" x14ac:dyDescent="0.3">
      <c r="B150" s="19" t="s">
        <v>183</v>
      </c>
      <c r="C150" s="20" t="s">
        <v>25</v>
      </c>
      <c r="D150" s="19" t="s">
        <v>26</v>
      </c>
      <c r="E150" s="19" t="s">
        <v>27</v>
      </c>
      <c r="F150" s="85" t="s">
        <v>31</v>
      </c>
      <c r="G150" s="19" t="s">
        <v>22</v>
      </c>
      <c r="H150" s="21">
        <v>66.14</v>
      </c>
      <c r="I150" s="22">
        <v>4</v>
      </c>
      <c r="J150" s="23">
        <v>13.228</v>
      </c>
      <c r="K150" s="23">
        <v>277.78800000000001</v>
      </c>
      <c r="L150" s="24">
        <v>43543</v>
      </c>
      <c r="M150" s="25">
        <v>0.53194444444444444</v>
      </c>
      <c r="N150" s="20" t="s">
        <v>33</v>
      </c>
      <c r="O150" s="23">
        <v>264.56</v>
      </c>
      <c r="P150" s="26">
        <v>4.7619047620000003</v>
      </c>
      <c r="Q150" s="23">
        <v>13.228</v>
      </c>
      <c r="R150" s="30">
        <v>5.6</v>
      </c>
      <c r="S150" s="28">
        <f t="shared" si="57"/>
        <v>13.228000000000009</v>
      </c>
      <c r="T150" s="29">
        <f t="shared" si="58"/>
        <v>992.10000000000059</v>
      </c>
      <c r="U150" s="29" t="b">
        <f t="shared" si="59"/>
        <v>1</v>
      </c>
      <c r="V150" s="29" t="b">
        <f t="shared" si="60"/>
        <v>1</v>
      </c>
      <c r="W150" s="29" t="str">
        <f t="shared" si="61"/>
        <v>Low Value</v>
      </c>
      <c r="X150" s="129" t="str">
        <f t="shared" si="62"/>
        <v>Criteria Not matched</v>
      </c>
      <c r="Y150" s="130">
        <f t="shared" ref="Y150:Y213" si="63">DAY(L150)</f>
        <v>19</v>
      </c>
      <c r="Z150" s="130">
        <f t="shared" ref="Z150:Z213" si="64">MONTH(L150)</f>
        <v>3</v>
      </c>
      <c r="AA150" s="131">
        <f t="shared" si="48"/>
        <v>2019</v>
      </c>
      <c r="AB150" s="132" t="str">
        <f t="shared" si="49"/>
        <v>3-2019</v>
      </c>
      <c r="AC150" s="132" t="str">
        <f t="shared" si="56"/>
        <v>19-3-2019</v>
      </c>
      <c r="AD150" s="132">
        <f t="shared" si="54"/>
        <v>1</v>
      </c>
      <c r="AE150" s="132">
        <f t="shared" si="47"/>
        <v>12</v>
      </c>
      <c r="AF150" s="132" t="str">
        <f t="shared" si="52"/>
        <v>2019-12</v>
      </c>
      <c r="AG150" s="130">
        <f t="shared" si="55"/>
        <v>2</v>
      </c>
      <c r="AH150" s="130" t="str">
        <f t="shared" si="53"/>
        <v>Weekdays</v>
      </c>
      <c r="AI150" s="133">
        <f t="shared" si="51"/>
        <v>3</v>
      </c>
      <c r="AJ150" s="53"/>
    </row>
    <row r="151" spans="2:36" ht="16.5" x14ac:dyDescent="0.3">
      <c r="B151" s="19" t="s">
        <v>184</v>
      </c>
      <c r="C151" s="20" t="s">
        <v>42</v>
      </c>
      <c r="D151" s="19" t="s">
        <v>43</v>
      </c>
      <c r="E151" s="19" t="s">
        <v>20</v>
      </c>
      <c r="F151" s="85" t="s">
        <v>31</v>
      </c>
      <c r="G151" s="19" t="s">
        <v>32</v>
      </c>
      <c r="H151" s="21">
        <v>71.86</v>
      </c>
      <c r="I151" s="22">
        <v>8</v>
      </c>
      <c r="J151" s="23">
        <v>28.744</v>
      </c>
      <c r="K151" s="23">
        <v>603.62400000000002</v>
      </c>
      <c r="L151" s="24">
        <v>43530</v>
      </c>
      <c r="M151" s="25">
        <v>0.62986111111111109</v>
      </c>
      <c r="N151" s="20" t="s">
        <v>33</v>
      </c>
      <c r="O151" s="23">
        <v>574.88</v>
      </c>
      <c r="P151" s="26">
        <v>4.7619047620000003</v>
      </c>
      <c r="Q151" s="23">
        <v>28.744</v>
      </c>
      <c r="R151" s="27">
        <v>6.2</v>
      </c>
      <c r="S151" s="28">
        <f t="shared" si="57"/>
        <v>28.744000000000028</v>
      </c>
      <c r="T151" s="29">
        <f t="shared" si="58"/>
        <v>2155.800000000002</v>
      </c>
      <c r="U151" s="29" t="b">
        <f t="shared" si="59"/>
        <v>1</v>
      </c>
      <c r="V151" s="29" t="b">
        <f t="shared" si="60"/>
        <v>1</v>
      </c>
      <c r="W151" s="29" t="str">
        <f t="shared" si="61"/>
        <v>Low Value</v>
      </c>
      <c r="X151" s="129" t="str">
        <f t="shared" si="62"/>
        <v>Criteria Not matched</v>
      </c>
      <c r="Y151" s="130">
        <f t="shared" si="63"/>
        <v>6</v>
      </c>
      <c r="Z151" s="130">
        <f t="shared" si="64"/>
        <v>3</v>
      </c>
      <c r="AA151" s="131">
        <f t="shared" si="48"/>
        <v>2019</v>
      </c>
      <c r="AB151" s="132" t="str">
        <f t="shared" si="49"/>
        <v>3-2019</v>
      </c>
      <c r="AC151" s="132" t="str">
        <f t="shared" si="56"/>
        <v>6-3-2019</v>
      </c>
      <c r="AD151" s="132">
        <f t="shared" si="54"/>
        <v>1</v>
      </c>
      <c r="AE151" s="132">
        <f t="shared" ref="AE151:AE214" si="65">WEEKNUM(L151,2)</f>
        <v>10</v>
      </c>
      <c r="AF151" s="132" t="str">
        <f t="shared" si="52"/>
        <v>2019-10</v>
      </c>
      <c r="AG151" s="130">
        <f t="shared" si="55"/>
        <v>3</v>
      </c>
      <c r="AH151" s="130" t="str">
        <f t="shared" si="53"/>
        <v>Weekdays</v>
      </c>
      <c r="AI151" s="133">
        <f t="shared" si="51"/>
        <v>4</v>
      </c>
      <c r="AJ151" s="53"/>
    </row>
    <row r="152" spans="2:36" ht="16.5" x14ac:dyDescent="0.3">
      <c r="B152" s="19" t="s">
        <v>185</v>
      </c>
      <c r="C152" s="20" t="s">
        <v>18</v>
      </c>
      <c r="D152" s="19" t="s">
        <v>19</v>
      </c>
      <c r="E152" s="19" t="s">
        <v>27</v>
      </c>
      <c r="F152" s="85" t="s">
        <v>31</v>
      </c>
      <c r="G152" s="19" t="s">
        <v>22</v>
      </c>
      <c r="H152" s="21">
        <v>32.46</v>
      </c>
      <c r="I152" s="22">
        <v>8</v>
      </c>
      <c r="J152" s="23">
        <v>12.984</v>
      </c>
      <c r="K152" s="23">
        <v>272.66399999999999</v>
      </c>
      <c r="L152" s="24">
        <v>43551</v>
      </c>
      <c r="M152" s="25">
        <v>0.57499999999999996</v>
      </c>
      <c r="N152" s="20" t="s">
        <v>33</v>
      </c>
      <c r="O152" s="23">
        <v>259.68</v>
      </c>
      <c r="P152" s="26">
        <v>4.7619047620000003</v>
      </c>
      <c r="Q152" s="23">
        <v>12.984</v>
      </c>
      <c r="R152" s="30">
        <v>4.9000000000000004</v>
      </c>
      <c r="S152" s="28">
        <f t="shared" si="57"/>
        <v>12.98399999999998</v>
      </c>
      <c r="T152" s="29">
        <f t="shared" si="58"/>
        <v>973.79999999999859</v>
      </c>
      <c r="U152" s="29" t="b">
        <f t="shared" si="59"/>
        <v>1</v>
      </c>
      <c r="V152" s="29" t="b">
        <f t="shared" si="60"/>
        <v>1</v>
      </c>
      <c r="W152" s="29" t="str">
        <f t="shared" si="61"/>
        <v>Low Value</v>
      </c>
      <c r="X152" s="129" t="str">
        <f t="shared" si="62"/>
        <v>Criteria Not matched</v>
      </c>
      <c r="Y152" s="130">
        <f t="shared" si="63"/>
        <v>27</v>
      </c>
      <c r="Z152" s="130">
        <f t="shared" si="64"/>
        <v>3</v>
      </c>
      <c r="AA152" s="131">
        <f t="shared" ref="AA152:AA215" si="66">YEAR(L152)</f>
        <v>2019</v>
      </c>
      <c r="AB152" s="132" t="str">
        <f t="shared" ref="AB152:AB215" si="67">CONCATENATE(Z152,"-",AA152)</f>
        <v>3-2019</v>
      </c>
      <c r="AC152" s="132" t="str">
        <f t="shared" si="56"/>
        <v>27-3-2019</v>
      </c>
      <c r="AD152" s="132">
        <f t="shared" si="54"/>
        <v>1</v>
      </c>
      <c r="AE152" s="132">
        <f t="shared" si="65"/>
        <v>13</v>
      </c>
      <c r="AF152" s="132" t="str">
        <f t="shared" si="52"/>
        <v>2019-13</v>
      </c>
      <c r="AG152" s="130">
        <f t="shared" si="55"/>
        <v>3</v>
      </c>
      <c r="AH152" s="130" t="str">
        <f t="shared" si="53"/>
        <v>Weekdays</v>
      </c>
      <c r="AI152" s="133">
        <f t="shared" si="51"/>
        <v>4</v>
      </c>
      <c r="AJ152" s="53"/>
    </row>
    <row r="153" spans="2:36" ht="16.5" x14ac:dyDescent="0.3">
      <c r="B153" s="19" t="s">
        <v>186</v>
      </c>
      <c r="C153" s="20" t="s">
        <v>42</v>
      </c>
      <c r="D153" s="19" t="s">
        <v>43</v>
      </c>
      <c r="E153" s="19" t="s">
        <v>20</v>
      </c>
      <c r="F153" s="85" t="s">
        <v>21</v>
      </c>
      <c r="G153" s="19" t="s">
        <v>46</v>
      </c>
      <c r="H153" s="21">
        <v>91.54</v>
      </c>
      <c r="I153" s="22">
        <v>4</v>
      </c>
      <c r="J153" s="23">
        <v>18.308</v>
      </c>
      <c r="K153" s="23">
        <v>384.46800000000002</v>
      </c>
      <c r="L153" s="24">
        <v>43547</v>
      </c>
      <c r="M153" s="25">
        <v>0.80555555555555558</v>
      </c>
      <c r="N153" s="20" t="s">
        <v>33</v>
      </c>
      <c r="O153" s="23">
        <v>366.16</v>
      </c>
      <c r="P153" s="26">
        <v>4.7619047620000003</v>
      </c>
      <c r="Q153" s="23">
        <v>18.308</v>
      </c>
      <c r="R153" s="27">
        <v>4.8</v>
      </c>
      <c r="S153" s="28">
        <f t="shared" si="57"/>
        <v>18.307999999999993</v>
      </c>
      <c r="T153" s="29">
        <f t="shared" si="58"/>
        <v>1373.0999999999995</v>
      </c>
      <c r="U153" s="29" t="b">
        <f t="shared" si="59"/>
        <v>1</v>
      </c>
      <c r="V153" s="29" t="b">
        <f t="shared" si="60"/>
        <v>1</v>
      </c>
      <c r="W153" s="29" t="str">
        <f t="shared" si="61"/>
        <v>Low Value</v>
      </c>
      <c r="X153" s="129" t="str">
        <f t="shared" si="62"/>
        <v>Criteria Not matched</v>
      </c>
      <c r="Y153" s="130">
        <f t="shared" si="63"/>
        <v>23</v>
      </c>
      <c r="Z153" s="130">
        <f t="shared" si="64"/>
        <v>3</v>
      </c>
      <c r="AA153" s="131">
        <f t="shared" si="66"/>
        <v>2019</v>
      </c>
      <c r="AB153" s="132" t="str">
        <f t="shared" si="67"/>
        <v>3-2019</v>
      </c>
      <c r="AC153" s="132" t="str">
        <f t="shared" si="56"/>
        <v>23-3-2019</v>
      </c>
      <c r="AD153" s="132">
        <f t="shared" si="54"/>
        <v>1</v>
      </c>
      <c r="AE153" s="132">
        <f t="shared" si="65"/>
        <v>12</v>
      </c>
      <c r="AF153" s="132" t="str">
        <f t="shared" si="52"/>
        <v>2019-12</v>
      </c>
      <c r="AG153" s="130">
        <f t="shared" si="55"/>
        <v>6</v>
      </c>
      <c r="AH153" s="130" t="str">
        <f t="shared" si="53"/>
        <v>Weekends</v>
      </c>
      <c r="AI153" s="133">
        <f t="shared" si="51"/>
        <v>7</v>
      </c>
      <c r="AJ153" s="53"/>
    </row>
    <row r="154" spans="2:36" ht="16.5" x14ac:dyDescent="0.3">
      <c r="B154" s="19" t="s">
        <v>187</v>
      </c>
      <c r="C154" s="20" t="s">
        <v>25</v>
      </c>
      <c r="D154" s="19" t="s">
        <v>26</v>
      </c>
      <c r="E154" s="19" t="s">
        <v>20</v>
      </c>
      <c r="F154" s="85" t="s">
        <v>31</v>
      </c>
      <c r="G154" s="19" t="s">
        <v>36</v>
      </c>
      <c r="H154" s="21">
        <v>34.56</v>
      </c>
      <c r="I154" s="22">
        <v>7</v>
      </c>
      <c r="J154" s="23">
        <v>12.096</v>
      </c>
      <c r="K154" s="23">
        <v>254.01599999999999</v>
      </c>
      <c r="L154" s="24">
        <v>43535</v>
      </c>
      <c r="M154" s="25">
        <v>0.67152777777777772</v>
      </c>
      <c r="N154" s="20" t="s">
        <v>33</v>
      </c>
      <c r="O154" s="23">
        <v>241.92</v>
      </c>
      <c r="P154" s="26">
        <v>4.7619047620000003</v>
      </c>
      <c r="Q154" s="23">
        <v>12.096</v>
      </c>
      <c r="R154" s="30">
        <v>7.3</v>
      </c>
      <c r="S154" s="28">
        <f t="shared" si="57"/>
        <v>12.096000000000004</v>
      </c>
      <c r="T154" s="29">
        <f t="shared" si="58"/>
        <v>907.20000000000027</v>
      </c>
      <c r="U154" s="29" t="b">
        <f t="shared" si="59"/>
        <v>1</v>
      </c>
      <c r="V154" s="29" t="b">
        <f t="shared" si="60"/>
        <v>1</v>
      </c>
      <c r="W154" s="29" t="str">
        <f t="shared" si="61"/>
        <v>High Value</v>
      </c>
      <c r="X154" s="129">
        <f t="shared" si="62"/>
        <v>3.4560000000000004</v>
      </c>
      <c r="Y154" s="130">
        <f t="shared" si="63"/>
        <v>11</v>
      </c>
      <c r="Z154" s="130">
        <f t="shared" si="64"/>
        <v>3</v>
      </c>
      <c r="AA154" s="131">
        <f t="shared" si="66"/>
        <v>2019</v>
      </c>
      <c r="AB154" s="132" t="str">
        <f t="shared" si="67"/>
        <v>3-2019</v>
      </c>
      <c r="AC154" s="132" t="str">
        <f t="shared" si="56"/>
        <v>11-3-2019</v>
      </c>
      <c r="AD154" s="132">
        <f t="shared" si="54"/>
        <v>1</v>
      </c>
      <c r="AE154" s="132">
        <f t="shared" si="65"/>
        <v>11</v>
      </c>
      <c r="AF154" s="132" t="str">
        <f t="shared" si="52"/>
        <v>2019-11</v>
      </c>
      <c r="AG154" s="130">
        <f t="shared" si="55"/>
        <v>1</v>
      </c>
      <c r="AH154" s="130" t="str">
        <f t="shared" si="53"/>
        <v>Weekdays</v>
      </c>
      <c r="AI154" s="133">
        <f t="shared" si="51"/>
        <v>2</v>
      </c>
      <c r="AJ154" s="53"/>
    </row>
    <row r="155" spans="2:36" ht="16.5" x14ac:dyDescent="0.3">
      <c r="B155" s="19" t="s">
        <v>188</v>
      </c>
      <c r="C155" s="20" t="s">
        <v>18</v>
      </c>
      <c r="D155" s="19" t="s">
        <v>19</v>
      </c>
      <c r="E155" s="19" t="s">
        <v>27</v>
      </c>
      <c r="F155" s="85" t="s">
        <v>31</v>
      </c>
      <c r="G155" s="19" t="s">
        <v>46</v>
      </c>
      <c r="H155" s="21">
        <v>83.24</v>
      </c>
      <c r="I155" s="22">
        <v>9</v>
      </c>
      <c r="J155" s="23">
        <v>37.457999999999998</v>
      </c>
      <c r="K155" s="23">
        <v>786.61800000000005</v>
      </c>
      <c r="L155" s="24">
        <v>43494</v>
      </c>
      <c r="M155" s="25">
        <v>0.49722222222222223</v>
      </c>
      <c r="N155" s="20" t="s">
        <v>33</v>
      </c>
      <c r="O155" s="23">
        <v>749.16</v>
      </c>
      <c r="P155" s="26">
        <v>4.7619047620000003</v>
      </c>
      <c r="Q155" s="23">
        <v>37.457999999999998</v>
      </c>
      <c r="R155" s="27">
        <v>7.4</v>
      </c>
      <c r="S155" s="28">
        <f t="shared" si="57"/>
        <v>37.458000000000084</v>
      </c>
      <c r="T155" s="29">
        <f t="shared" si="58"/>
        <v>2809.3500000000063</v>
      </c>
      <c r="U155" s="29" t="b">
        <f t="shared" si="59"/>
        <v>1</v>
      </c>
      <c r="V155" s="29" t="b">
        <f t="shared" si="60"/>
        <v>1</v>
      </c>
      <c r="W155" s="29" t="str">
        <f t="shared" si="61"/>
        <v>High Value</v>
      </c>
      <c r="X155" s="129">
        <f t="shared" si="62"/>
        <v>8.3239999999999998</v>
      </c>
      <c r="Y155" s="130">
        <f t="shared" si="63"/>
        <v>29</v>
      </c>
      <c r="Z155" s="130">
        <f t="shared" si="64"/>
        <v>1</v>
      </c>
      <c r="AA155" s="131">
        <f t="shared" si="66"/>
        <v>2019</v>
      </c>
      <c r="AB155" s="132" t="str">
        <f t="shared" si="67"/>
        <v>1-2019</v>
      </c>
      <c r="AC155" s="132" t="str">
        <f t="shared" si="56"/>
        <v>29-1-2019</v>
      </c>
      <c r="AD155" s="132">
        <f t="shared" si="54"/>
        <v>1</v>
      </c>
      <c r="AE155" s="132">
        <f t="shared" si="65"/>
        <v>5</v>
      </c>
      <c r="AF155" s="132" t="str">
        <f t="shared" si="52"/>
        <v>2019-5</v>
      </c>
      <c r="AG155" s="130">
        <f t="shared" si="55"/>
        <v>2</v>
      </c>
      <c r="AH155" s="130" t="str">
        <f t="shared" si="53"/>
        <v>Weekdays</v>
      </c>
      <c r="AI155" s="133">
        <f t="shared" si="51"/>
        <v>3</v>
      </c>
      <c r="AJ155" s="53"/>
    </row>
    <row r="156" spans="2:36" ht="16.5" x14ac:dyDescent="0.3">
      <c r="B156" s="19" t="s">
        <v>189</v>
      </c>
      <c r="C156" s="20" t="s">
        <v>25</v>
      </c>
      <c r="D156" s="19" t="s">
        <v>26</v>
      </c>
      <c r="E156" s="19" t="s">
        <v>27</v>
      </c>
      <c r="F156" s="85" t="s">
        <v>21</v>
      </c>
      <c r="G156" s="19" t="s">
        <v>44</v>
      </c>
      <c r="H156" s="21">
        <v>16.48</v>
      </c>
      <c r="I156" s="22">
        <v>6</v>
      </c>
      <c r="J156" s="23">
        <v>4.944</v>
      </c>
      <c r="K156" s="23">
        <v>103.824</v>
      </c>
      <c r="L156" s="24">
        <v>43503</v>
      </c>
      <c r="M156" s="25">
        <v>0.76597222222222228</v>
      </c>
      <c r="N156" s="20" t="s">
        <v>23</v>
      </c>
      <c r="O156" s="23">
        <v>98.88</v>
      </c>
      <c r="P156" s="26">
        <v>4.7619047620000003</v>
      </c>
      <c r="Q156" s="23">
        <v>4.944</v>
      </c>
      <c r="R156" s="30">
        <v>9.9</v>
      </c>
      <c r="S156" s="28">
        <f t="shared" si="57"/>
        <v>4.9440000000000026</v>
      </c>
      <c r="T156" s="29">
        <f t="shared" si="58"/>
        <v>370.80000000000018</v>
      </c>
      <c r="U156" s="29" t="b">
        <f t="shared" si="59"/>
        <v>0</v>
      </c>
      <c r="V156" s="29" t="b">
        <f t="shared" si="60"/>
        <v>1</v>
      </c>
      <c r="W156" s="29" t="str">
        <f t="shared" si="61"/>
        <v>High Value</v>
      </c>
      <c r="X156" s="129">
        <f t="shared" si="62"/>
        <v>1.6480000000000001</v>
      </c>
      <c r="Y156" s="130">
        <f t="shared" si="63"/>
        <v>7</v>
      </c>
      <c r="Z156" s="130">
        <f t="shared" si="64"/>
        <v>2</v>
      </c>
      <c r="AA156" s="131">
        <f t="shared" si="66"/>
        <v>2019</v>
      </c>
      <c r="AB156" s="132" t="str">
        <f t="shared" si="67"/>
        <v>2-2019</v>
      </c>
      <c r="AC156" s="132" t="str">
        <f t="shared" si="56"/>
        <v>7-2-2019</v>
      </c>
      <c r="AD156" s="132">
        <f t="shared" si="54"/>
        <v>1</v>
      </c>
      <c r="AE156" s="132">
        <f t="shared" si="65"/>
        <v>6</v>
      </c>
      <c r="AF156" s="132" t="str">
        <f t="shared" si="52"/>
        <v>2019-6</v>
      </c>
      <c r="AG156" s="130">
        <f t="shared" si="55"/>
        <v>4</v>
      </c>
      <c r="AH156" s="130" t="str">
        <f t="shared" si="53"/>
        <v>Weekdays</v>
      </c>
      <c r="AI156" s="133">
        <f t="shared" ref="AI156:AI219" si="68">WEEKDAY(L156,1)</f>
        <v>5</v>
      </c>
      <c r="AJ156" s="53"/>
    </row>
    <row r="157" spans="2:36" ht="16.5" x14ac:dyDescent="0.3">
      <c r="B157" s="19" t="s">
        <v>190</v>
      </c>
      <c r="C157" s="20" t="s">
        <v>25</v>
      </c>
      <c r="D157" s="19" t="s">
        <v>26</v>
      </c>
      <c r="E157" s="19" t="s">
        <v>27</v>
      </c>
      <c r="F157" s="85" t="s">
        <v>21</v>
      </c>
      <c r="G157" s="19" t="s">
        <v>36</v>
      </c>
      <c r="H157" s="21">
        <v>80.97</v>
      </c>
      <c r="I157" s="22">
        <v>8</v>
      </c>
      <c r="J157" s="23">
        <v>32.387999999999998</v>
      </c>
      <c r="K157" s="23">
        <v>680.14800000000002</v>
      </c>
      <c r="L157" s="24">
        <v>43493</v>
      </c>
      <c r="M157" s="25">
        <v>0.54513888888888884</v>
      </c>
      <c r="N157" s="20" t="s">
        <v>29</v>
      </c>
      <c r="O157" s="23">
        <v>647.76</v>
      </c>
      <c r="P157" s="26">
        <v>4.7619047620000003</v>
      </c>
      <c r="Q157" s="23">
        <v>32.387999999999998</v>
      </c>
      <c r="R157" s="27">
        <v>9.3000000000000007</v>
      </c>
      <c r="S157" s="28">
        <f t="shared" si="57"/>
        <v>32.388000000000034</v>
      </c>
      <c r="T157" s="29">
        <f t="shared" si="58"/>
        <v>2429.1000000000026</v>
      </c>
      <c r="U157" s="29" t="b">
        <f t="shared" si="59"/>
        <v>1</v>
      </c>
      <c r="V157" s="29" t="b">
        <f t="shared" si="60"/>
        <v>1</v>
      </c>
      <c r="W157" s="29" t="str">
        <f t="shared" si="61"/>
        <v>High Value</v>
      </c>
      <c r="X157" s="129">
        <f t="shared" si="62"/>
        <v>8.0969999999999995</v>
      </c>
      <c r="Y157" s="130">
        <f t="shared" si="63"/>
        <v>28</v>
      </c>
      <c r="Z157" s="130">
        <f t="shared" si="64"/>
        <v>1</v>
      </c>
      <c r="AA157" s="131">
        <f t="shared" si="66"/>
        <v>2019</v>
      </c>
      <c r="AB157" s="132" t="str">
        <f t="shared" si="67"/>
        <v>1-2019</v>
      </c>
      <c r="AC157" s="132" t="str">
        <f t="shared" si="56"/>
        <v>28-1-2019</v>
      </c>
      <c r="AD157" s="132">
        <f t="shared" si="54"/>
        <v>1</v>
      </c>
      <c r="AE157" s="132">
        <f t="shared" si="65"/>
        <v>5</v>
      </c>
      <c r="AF157" s="132" t="str">
        <f t="shared" ref="AF157:AF220" si="69">CONCATENATE(AA157,"-",AE157)</f>
        <v>2019-5</v>
      </c>
      <c r="AG157" s="130">
        <f t="shared" si="55"/>
        <v>1</v>
      </c>
      <c r="AH157" s="130" t="str">
        <f t="shared" si="53"/>
        <v>Weekdays</v>
      </c>
      <c r="AI157" s="133">
        <f t="shared" si="68"/>
        <v>2</v>
      </c>
      <c r="AJ157" s="53"/>
    </row>
    <row r="158" spans="2:36" ht="16.5" x14ac:dyDescent="0.3">
      <c r="B158" s="19" t="s">
        <v>191</v>
      </c>
      <c r="C158" s="20" t="s">
        <v>18</v>
      </c>
      <c r="D158" s="19" t="s">
        <v>19</v>
      </c>
      <c r="E158" s="19" t="s">
        <v>20</v>
      </c>
      <c r="F158" s="85" t="s">
        <v>31</v>
      </c>
      <c r="G158" s="19" t="s">
        <v>44</v>
      </c>
      <c r="H158" s="21">
        <v>92.29</v>
      </c>
      <c r="I158" s="22">
        <v>5</v>
      </c>
      <c r="J158" s="23">
        <v>23.072500000000002</v>
      </c>
      <c r="K158" s="23">
        <v>484.52249999999998</v>
      </c>
      <c r="L158" s="24">
        <v>43516</v>
      </c>
      <c r="M158" s="25">
        <v>0.66319444444444442</v>
      </c>
      <c r="N158" s="20" t="s">
        <v>33</v>
      </c>
      <c r="O158" s="23">
        <v>461.45</v>
      </c>
      <c r="P158" s="26">
        <v>4.7619047620000003</v>
      </c>
      <c r="Q158" s="23">
        <v>23.072500000000002</v>
      </c>
      <c r="R158" s="27">
        <v>9</v>
      </c>
      <c r="S158" s="28">
        <f t="shared" si="57"/>
        <v>23.072499999999991</v>
      </c>
      <c r="T158" s="29">
        <f t="shared" si="58"/>
        <v>1730.4374999999993</v>
      </c>
      <c r="U158" s="29" t="b">
        <f t="shared" si="59"/>
        <v>1</v>
      </c>
      <c r="V158" s="29" t="b">
        <f t="shared" si="60"/>
        <v>1</v>
      </c>
      <c r="W158" s="29" t="str">
        <f t="shared" si="61"/>
        <v>High Value</v>
      </c>
      <c r="X158" s="129">
        <f t="shared" si="62"/>
        <v>9.229000000000001</v>
      </c>
      <c r="Y158" s="130">
        <f t="shared" si="63"/>
        <v>20</v>
      </c>
      <c r="Z158" s="130">
        <f t="shared" si="64"/>
        <v>2</v>
      </c>
      <c r="AA158" s="131">
        <f t="shared" si="66"/>
        <v>2019</v>
      </c>
      <c r="AB158" s="132" t="str">
        <f t="shared" si="67"/>
        <v>2-2019</v>
      </c>
      <c r="AC158" s="132" t="str">
        <f t="shared" si="56"/>
        <v>20-2-2019</v>
      </c>
      <c r="AD158" s="132">
        <f t="shared" si="54"/>
        <v>1</v>
      </c>
      <c r="AE158" s="132">
        <f t="shared" si="65"/>
        <v>8</v>
      </c>
      <c r="AF158" s="132" t="str">
        <f t="shared" si="69"/>
        <v>2019-8</v>
      </c>
      <c r="AG158" s="130">
        <f t="shared" si="55"/>
        <v>3</v>
      </c>
      <c r="AH158" s="130" t="str">
        <f t="shared" si="53"/>
        <v>Weekdays</v>
      </c>
      <c r="AI158" s="133">
        <f t="shared" si="68"/>
        <v>4</v>
      </c>
      <c r="AJ158" s="53"/>
    </row>
    <row r="159" spans="2:36" ht="16.5" x14ac:dyDescent="0.3">
      <c r="B159" s="19" t="s">
        <v>192</v>
      </c>
      <c r="C159" s="20" t="s">
        <v>42</v>
      </c>
      <c r="D159" s="19" t="s">
        <v>43</v>
      </c>
      <c r="E159" s="19" t="s">
        <v>20</v>
      </c>
      <c r="F159" s="85" t="s">
        <v>31</v>
      </c>
      <c r="G159" s="19" t="s">
        <v>28</v>
      </c>
      <c r="H159" s="21">
        <v>72.17</v>
      </c>
      <c r="I159" s="22">
        <v>1</v>
      </c>
      <c r="J159" s="23">
        <v>3.6084999999999998</v>
      </c>
      <c r="K159" s="23">
        <v>75.778499999999994</v>
      </c>
      <c r="L159" s="24">
        <v>43469</v>
      </c>
      <c r="M159" s="25">
        <v>0.81944444444444442</v>
      </c>
      <c r="N159" s="20" t="s">
        <v>29</v>
      </c>
      <c r="O159" s="23">
        <v>72.17</v>
      </c>
      <c r="P159" s="26">
        <v>4.7619047620000003</v>
      </c>
      <c r="Q159" s="23">
        <v>3.6084999999999998</v>
      </c>
      <c r="R159" s="30">
        <v>6.1</v>
      </c>
      <c r="S159" s="28">
        <f t="shared" si="57"/>
        <v>3.6084999999999923</v>
      </c>
      <c r="T159" s="29">
        <f t="shared" si="58"/>
        <v>270.63749999999942</v>
      </c>
      <c r="U159" s="29" t="b">
        <f t="shared" si="59"/>
        <v>0</v>
      </c>
      <c r="V159" s="29" t="b">
        <f t="shared" si="60"/>
        <v>0</v>
      </c>
      <c r="W159" s="29" t="str">
        <f t="shared" si="61"/>
        <v>Low Value</v>
      </c>
      <c r="X159" s="129" t="str">
        <f t="shared" si="62"/>
        <v>Criteria Not matched</v>
      </c>
      <c r="Y159" s="130">
        <f t="shared" si="63"/>
        <v>4</v>
      </c>
      <c r="Z159" s="130">
        <f t="shared" si="64"/>
        <v>1</v>
      </c>
      <c r="AA159" s="131">
        <f t="shared" si="66"/>
        <v>2019</v>
      </c>
      <c r="AB159" s="132" t="str">
        <f t="shared" si="67"/>
        <v>1-2019</v>
      </c>
      <c r="AC159" s="132" t="str">
        <f t="shared" si="56"/>
        <v>4-1-2019</v>
      </c>
      <c r="AD159" s="132">
        <f t="shared" si="54"/>
        <v>1</v>
      </c>
      <c r="AE159" s="132">
        <f t="shared" si="65"/>
        <v>1</v>
      </c>
      <c r="AF159" s="132" t="str">
        <f t="shared" si="69"/>
        <v>2019-1</v>
      </c>
      <c r="AG159" s="130">
        <f t="shared" si="55"/>
        <v>5</v>
      </c>
      <c r="AH159" s="130" t="str">
        <f t="shared" si="53"/>
        <v>Weekdays</v>
      </c>
      <c r="AI159" s="133">
        <f t="shared" si="68"/>
        <v>6</v>
      </c>
      <c r="AJ159" s="53"/>
    </row>
    <row r="160" spans="2:36" ht="16.5" x14ac:dyDescent="0.3">
      <c r="B160" s="19" t="s">
        <v>193</v>
      </c>
      <c r="C160" s="20" t="s">
        <v>42</v>
      </c>
      <c r="D160" s="19" t="s">
        <v>43</v>
      </c>
      <c r="E160" s="19" t="s">
        <v>27</v>
      </c>
      <c r="F160" s="85" t="s">
        <v>31</v>
      </c>
      <c r="G160" s="19" t="s">
        <v>32</v>
      </c>
      <c r="H160" s="21">
        <v>50.28</v>
      </c>
      <c r="I160" s="22">
        <v>5</v>
      </c>
      <c r="J160" s="23">
        <v>12.57</v>
      </c>
      <c r="K160" s="23">
        <v>263.97000000000003</v>
      </c>
      <c r="L160" s="24">
        <v>43531</v>
      </c>
      <c r="M160" s="25">
        <v>0.58194444444444449</v>
      </c>
      <c r="N160" s="20" t="s">
        <v>23</v>
      </c>
      <c r="O160" s="23">
        <v>251.4</v>
      </c>
      <c r="P160" s="26">
        <v>4.7619047620000003</v>
      </c>
      <c r="Q160" s="23">
        <v>12.57</v>
      </c>
      <c r="R160" s="30">
        <v>9.6999999999999993</v>
      </c>
      <c r="S160" s="28">
        <f t="shared" si="57"/>
        <v>12.570000000000022</v>
      </c>
      <c r="T160" s="29">
        <f t="shared" si="58"/>
        <v>942.75000000000159</v>
      </c>
      <c r="U160" s="29" t="b">
        <f t="shared" si="59"/>
        <v>1</v>
      </c>
      <c r="V160" s="29" t="b">
        <f t="shared" si="60"/>
        <v>1</v>
      </c>
      <c r="W160" s="29" t="str">
        <f t="shared" si="61"/>
        <v>High Value</v>
      </c>
      <c r="X160" s="129">
        <f t="shared" si="62"/>
        <v>5.0280000000000005</v>
      </c>
      <c r="Y160" s="130">
        <f t="shared" si="63"/>
        <v>7</v>
      </c>
      <c r="Z160" s="130">
        <f t="shared" si="64"/>
        <v>3</v>
      </c>
      <c r="AA160" s="131">
        <f t="shared" si="66"/>
        <v>2019</v>
      </c>
      <c r="AB160" s="132" t="str">
        <f t="shared" si="67"/>
        <v>3-2019</v>
      </c>
      <c r="AC160" s="132" t="str">
        <f t="shared" si="56"/>
        <v>7-3-2019</v>
      </c>
      <c r="AD160" s="132">
        <f t="shared" si="54"/>
        <v>1</v>
      </c>
      <c r="AE160" s="132">
        <f t="shared" si="65"/>
        <v>10</v>
      </c>
      <c r="AF160" s="132" t="str">
        <f t="shared" si="69"/>
        <v>2019-10</v>
      </c>
      <c r="AG160" s="130">
        <f t="shared" si="55"/>
        <v>4</v>
      </c>
      <c r="AH160" s="130" t="str">
        <f t="shared" si="53"/>
        <v>Weekdays</v>
      </c>
      <c r="AI160" s="133">
        <f t="shared" si="68"/>
        <v>5</v>
      </c>
      <c r="AJ160" s="53"/>
    </row>
    <row r="161" spans="2:36" ht="16.5" x14ac:dyDescent="0.3">
      <c r="B161" s="19" t="s">
        <v>194</v>
      </c>
      <c r="C161" s="20" t="s">
        <v>42</v>
      </c>
      <c r="D161" s="19" t="s">
        <v>43</v>
      </c>
      <c r="E161" s="19" t="s">
        <v>20</v>
      </c>
      <c r="F161" s="85" t="s">
        <v>31</v>
      </c>
      <c r="G161" s="19" t="s">
        <v>22</v>
      </c>
      <c r="H161" s="21">
        <v>97.22</v>
      </c>
      <c r="I161" s="22">
        <v>9</v>
      </c>
      <c r="J161" s="23">
        <v>43.749000000000002</v>
      </c>
      <c r="K161" s="23">
        <v>918.72900000000004</v>
      </c>
      <c r="L161" s="24">
        <v>43554</v>
      </c>
      <c r="M161" s="25">
        <v>0.61319444444444449</v>
      </c>
      <c r="N161" s="20" t="s">
        <v>23</v>
      </c>
      <c r="O161" s="23">
        <v>874.98</v>
      </c>
      <c r="P161" s="26">
        <v>4.7619047620000003</v>
      </c>
      <c r="Q161" s="23">
        <v>43.749000000000002</v>
      </c>
      <c r="R161" s="27">
        <v>6</v>
      </c>
      <c r="S161" s="28">
        <f t="shared" si="57"/>
        <v>43.749000000000024</v>
      </c>
      <c r="T161" s="29">
        <f t="shared" si="58"/>
        <v>3281.175000000002</v>
      </c>
      <c r="U161" s="29" t="b">
        <f t="shared" si="59"/>
        <v>1</v>
      </c>
      <c r="V161" s="29" t="b">
        <f t="shared" si="60"/>
        <v>1</v>
      </c>
      <c r="W161" s="29" t="str">
        <f t="shared" si="61"/>
        <v>Low Value</v>
      </c>
      <c r="X161" s="129" t="str">
        <f t="shared" si="62"/>
        <v>Criteria Not matched</v>
      </c>
      <c r="Y161" s="130">
        <f t="shared" si="63"/>
        <v>30</v>
      </c>
      <c r="Z161" s="130">
        <f t="shared" si="64"/>
        <v>3</v>
      </c>
      <c r="AA161" s="131">
        <f t="shared" si="66"/>
        <v>2019</v>
      </c>
      <c r="AB161" s="132" t="str">
        <f t="shared" si="67"/>
        <v>3-2019</v>
      </c>
      <c r="AC161" s="132" t="str">
        <f t="shared" si="56"/>
        <v>30-3-2019</v>
      </c>
      <c r="AD161" s="132">
        <f t="shared" si="54"/>
        <v>1</v>
      </c>
      <c r="AE161" s="132">
        <f t="shared" si="65"/>
        <v>13</v>
      </c>
      <c r="AF161" s="132" t="str">
        <f t="shared" si="69"/>
        <v>2019-13</v>
      </c>
      <c r="AG161" s="130">
        <f t="shared" si="55"/>
        <v>6</v>
      </c>
      <c r="AH161" s="130" t="str">
        <f t="shared" si="53"/>
        <v>Weekends</v>
      </c>
      <c r="AI161" s="133">
        <f t="shared" si="68"/>
        <v>7</v>
      </c>
      <c r="AJ161" s="53"/>
    </row>
    <row r="162" spans="2:36" ht="16.5" x14ac:dyDescent="0.3">
      <c r="B162" s="19" t="s">
        <v>195</v>
      </c>
      <c r="C162" s="20" t="s">
        <v>42</v>
      </c>
      <c r="D162" s="19" t="s">
        <v>43</v>
      </c>
      <c r="E162" s="19" t="s">
        <v>27</v>
      </c>
      <c r="F162" s="85" t="s">
        <v>31</v>
      </c>
      <c r="G162" s="19" t="s">
        <v>36</v>
      </c>
      <c r="H162" s="21">
        <v>93.39</v>
      </c>
      <c r="I162" s="22">
        <v>6</v>
      </c>
      <c r="J162" s="23">
        <v>28.016999999999999</v>
      </c>
      <c r="K162" s="23">
        <v>588.35699999999997</v>
      </c>
      <c r="L162" s="24">
        <v>43551</v>
      </c>
      <c r="M162" s="25">
        <v>0.8041666666666667</v>
      </c>
      <c r="N162" s="20" t="s">
        <v>23</v>
      </c>
      <c r="O162" s="23">
        <v>560.34</v>
      </c>
      <c r="P162" s="26">
        <v>4.7619047620000003</v>
      </c>
      <c r="Q162" s="23">
        <v>28.016999999999999</v>
      </c>
      <c r="R162" s="27">
        <v>10</v>
      </c>
      <c r="S162" s="28">
        <f t="shared" si="57"/>
        <v>28.016999999999939</v>
      </c>
      <c r="T162" s="29">
        <f t="shared" si="58"/>
        <v>2101.2749999999955</v>
      </c>
      <c r="U162" s="29" t="b">
        <f t="shared" si="59"/>
        <v>1</v>
      </c>
      <c r="V162" s="29" t="b">
        <f t="shared" si="60"/>
        <v>1</v>
      </c>
      <c r="W162" s="29" t="str">
        <f t="shared" si="61"/>
        <v>High Value</v>
      </c>
      <c r="X162" s="129">
        <f t="shared" si="62"/>
        <v>9.3390000000000004</v>
      </c>
      <c r="Y162" s="130">
        <f t="shared" si="63"/>
        <v>27</v>
      </c>
      <c r="Z162" s="130">
        <f t="shared" si="64"/>
        <v>3</v>
      </c>
      <c r="AA162" s="131">
        <f t="shared" si="66"/>
        <v>2019</v>
      </c>
      <c r="AB162" s="132" t="str">
        <f t="shared" si="67"/>
        <v>3-2019</v>
      </c>
      <c r="AC162" s="132" t="str">
        <f t="shared" si="56"/>
        <v>27-3-2019</v>
      </c>
      <c r="AD162" s="132">
        <f t="shared" si="54"/>
        <v>1</v>
      </c>
      <c r="AE162" s="132">
        <f t="shared" si="65"/>
        <v>13</v>
      </c>
      <c r="AF162" s="132" t="str">
        <f t="shared" si="69"/>
        <v>2019-13</v>
      </c>
      <c r="AG162" s="130">
        <f t="shared" si="55"/>
        <v>3</v>
      </c>
      <c r="AH162" s="130" t="str">
        <f t="shared" si="53"/>
        <v>Weekdays</v>
      </c>
      <c r="AI162" s="133">
        <f t="shared" si="68"/>
        <v>4</v>
      </c>
      <c r="AJ162" s="53"/>
    </row>
    <row r="163" spans="2:36" ht="16.5" x14ac:dyDescent="0.3">
      <c r="B163" s="19" t="s">
        <v>196</v>
      </c>
      <c r="C163" s="20" t="s">
        <v>25</v>
      </c>
      <c r="D163" s="19" t="s">
        <v>26</v>
      </c>
      <c r="E163" s="19" t="s">
        <v>27</v>
      </c>
      <c r="F163" s="85" t="s">
        <v>21</v>
      </c>
      <c r="G163" s="19" t="s">
        <v>44</v>
      </c>
      <c r="H163" s="21">
        <v>43.18</v>
      </c>
      <c r="I163" s="22">
        <v>8</v>
      </c>
      <c r="J163" s="23">
        <v>17.271999999999998</v>
      </c>
      <c r="K163" s="23">
        <v>362.71199999999999</v>
      </c>
      <c r="L163" s="24">
        <v>43484</v>
      </c>
      <c r="M163" s="25">
        <v>0.81874999999999998</v>
      </c>
      <c r="N163" s="20" t="s">
        <v>33</v>
      </c>
      <c r="O163" s="23">
        <v>345.44</v>
      </c>
      <c r="P163" s="26">
        <v>4.7619047620000003</v>
      </c>
      <c r="Q163" s="23">
        <v>17.271999999999998</v>
      </c>
      <c r="R163" s="27">
        <v>8.3000000000000007</v>
      </c>
      <c r="S163" s="28">
        <f t="shared" si="57"/>
        <v>17.271999999999991</v>
      </c>
      <c r="T163" s="29">
        <f t="shared" si="58"/>
        <v>1295.3999999999994</v>
      </c>
      <c r="U163" s="29" t="b">
        <f t="shared" si="59"/>
        <v>1</v>
      </c>
      <c r="V163" s="29" t="b">
        <f t="shared" si="60"/>
        <v>1</v>
      </c>
      <c r="W163" s="29" t="str">
        <f t="shared" si="61"/>
        <v>High Value</v>
      </c>
      <c r="X163" s="129">
        <f t="shared" si="62"/>
        <v>4.3180000000000005</v>
      </c>
      <c r="Y163" s="130">
        <f t="shared" si="63"/>
        <v>19</v>
      </c>
      <c r="Z163" s="130">
        <f t="shared" si="64"/>
        <v>1</v>
      </c>
      <c r="AA163" s="131">
        <f t="shared" si="66"/>
        <v>2019</v>
      </c>
      <c r="AB163" s="132" t="str">
        <f t="shared" si="67"/>
        <v>1-2019</v>
      </c>
      <c r="AC163" s="132" t="str">
        <f t="shared" si="56"/>
        <v>19-1-2019</v>
      </c>
      <c r="AD163" s="132">
        <f t="shared" si="54"/>
        <v>1</v>
      </c>
      <c r="AE163" s="132">
        <f t="shared" si="65"/>
        <v>3</v>
      </c>
      <c r="AF163" s="132" t="str">
        <f t="shared" si="69"/>
        <v>2019-3</v>
      </c>
      <c r="AG163" s="130">
        <f t="shared" si="55"/>
        <v>6</v>
      </c>
      <c r="AH163" s="130" t="str">
        <f t="shared" ref="AH163:AH226" si="70">IF(AG163&gt;=6,"Weekends","Weekdays")</f>
        <v>Weekends</v>
      </c>
      <c r="AI163" s="133">
        <f t="shared" si="68"/>
        <v>7</v>
      </c>
      <c r="AJ163" s="53"/>
    </row>
    <row r="164" spans="2:36" ht="16.5" x14ac:dyDescent="0.3">
      <c r="B164" s="19" t="s">
        <v>197</v>
      </c>
      <c r="C164" s="20" t="s">
        <v>18</v>
      </c>
      <c r="D164" s="19" t="s">
        <v>19</v>
      </c>
      <c r="E164" s="19" t="s">
        <v>27</v>
      </c>
      <c r="F164" s="85" t="s">
        <v>31</v>
      </c>
      <c r="G164" s="19" t="s">
        <v>36</v>
      </c>
      <c r="H164" s="21">
        <v>63.69</v>
      </c>
      <c r="I164" s="22">
        <v>1</v>
      </c>
      <c r="J164" s="23">
        <v>3.1844999999999999</v>
      </c>
      <c r="K164" s="23">
        <v>66.874499999999998</v>
      </c>
      <c r="L164" s="24">
        <v>43521</v>
      </c>
      <c r="M164" s="25">
        <v>0.68125000000000002</v>
      </c>
      <c r="N164" s="20" t="s">
        <v>29</v>
      </c>
      <c r="O164" s="23">
        <v>63.69</v>
      </c>
      <c r="P164" s="26">
        <v>4.7619047620000003</v>
      </c>
      <c r="Q164" s="23">
        <v>3.1844999999999999</v>
      </c>
      <c r="R164" s="30">
        <v>6</v>
      </c>
      <c r="S164" s="28">
        <f t="shared" si="57"/>
        <v>3.1844999999999999</v>
      </c>
      <c r="T164" s="29">
        <f t="shared" si="58"/>
        <v>238.83749999999998</v>
      </c>
      <c r="U164" s="29" t="b">
        <f t="shared" si="59"/>
        <v>0</v>
      </c>
      <c r="V164" s="29" t="b">
        <f t="shared" si="60"/>
        <v>0</v>
      </c>
      <c r="W164" s="29" t="str">
        <f t="shared" si="61"/>
        <v>Low Value</v>
      </c>
      <c r="X164" s="129" t="str">
        <f t="shared" si="62"/>
        <v>Criteria Not matched</v>
      </c>
      <c r="Y164" s="130">
        <f t="shared" si="63"/>
        <v>25</v>
      </c>
      <c r="Z164" s="130">
        <f t="shared" si="64"/>
        <v>2</v>
      </c>
      <c r="AA164" s="131">
        <f t="shared" si="66"/>
        <v>2019</v>
      </c>
      <c r="AB164" s="132" t="str">
        <f t="shared" si="67"/>
        <v>2-2019</v>
      </c>
      <c r="AC164" s="132" t="str">
        <f t="shared" si="56"/>
        <v>25-2-2019</v>
      </c>
      <c r="AD164" s="132">
        <f t="shared" ref="AD164:AD227" si="71">ROUNDUP(Z164/3,0)</f>
        <v>1</v>
      </c>
      <c r="AE164" s="132">
        <f t="shared" si="65"/>
        <v>9</v>
      </c>
      <c r="AF164" s="132" t="str">
        <f t="shared" si="69"/>
        <v>2019-9</v>
      </c>
      <c r="AG164" s="130">
        <f t="shared" si="55"/>
        <v>1</v>
      </c>
      <c r="AH164" s="130" t="str">
        <f t="shared" si="70"/>
        <v>Weekdays</v>
      </c>
      <c r="AI164" s="133">
        <f t="shared" si="68"/>
        <v>2</v>
      </c>
      <c r="AJ164" s="53"/>
    </row>
    <row r="165" spans="2:36" ht="16.5" x14ac:dyDescent="0.3">
      <c r="B165" s="19" t="s">
        <v>198</v>
      </c>
      <c r="C165" s="20" t="s">
        <v>18</v>
      </c>
      <c r="D165" s="19" t="s">
        <v>19</v>
      </c>
      <c r="E165" s="19" t="s">
        <v>27</v>
      </c>
      <c r="F165" s="85" t="s">
        <v>31</v>
      </c>
      <c r="G165" s="19" t="s">
        <v>44</v>
      </c>
      <c r="H165" s="21">
        <v>45.79</v>
      </c>
      <c r="I165" s="22">
        <v>7</v>
      </c>
      <c r="J165" s="23">
        <v>16.026499999999999</v>
      </c>
      <c r="K165" s="23">
        <v>336.55650000000003</v>
      </c>
      <c r="L165" s="24">
        <v>43537</v>
      </c>
      <c r="M165" s="25">
        <v>0.82222222222222219</v>
      </c>
      <c r="N165" s="20" t="s">
        <v>33</v>
      </c>
      <c r="O165" s="23">
        <v>320.52999999999997</v>
      </c>
      <c r="P165" s="26">
        <v>4.7619047620000003</v>
      </c>
      <c r="Q165" s="23">
        <v>16.026499999999999</v>
      </c>
      <c r="R165" s="27">
        <v>7</v>
      </c>
      <c r="S165" s="28">
        <f t="shared" si="57"/>
        <v>16.026500000000055</v>
      </c>
      <c r="T165" s="29">
        <f t="shared" si="58"/>
        <v>1201.9875000000043</v>
      </c>
      <c r="U165" s="29" t="b">
        <f t="shared" si="59"/>
        <v>1</v>
      </c>
      <c r="V165" s="29" t="b">
        <f t="shared" si="60"/>
        <v>1</v>
      </c>
      <c r="W165" s="29" t="str">
        <f t="shared" si="61"/>
        <v>Low Value</v>
      </c>
      <c r="X165" s="129">
        <f t="shared" si="62"/>
        <v>4.5789999999999997</v>
      </c>
      <c r="Y165" s="130">
        <f t="shared" si="63"/>
        <v>13</v>
      </c>
      <c r="Z165" s="130">
        <f t="shared" si="64"/>
        <v>3</v>
      </c>
      <c r="AA165" s="131">
        <f t="shared" si="66"/>
        <v>2019</v>
      </c>
      <c r="AB165" s="132" t="str">
        <f t="shared" si="67"/>
        <v>3-2019</v>
      </c>
      <c r="AC165" s="132" t="str">
        <f t="shared" si="56"/>
        <v>13-3-2019</v>
      </c>
      <c r="AD165" s="132">
        <f t="shared" si="71"/>
        <v>1</v>
      </c>
      <c r="AE165" s="132">
        <f t="shared" si="65"/>
        <v>11</v>
      </c>
      <c r="AF165" s="132" t="str">
        <f t="shared" si="69"/>
        <v>2019-11</v>
      </c>
      <c r="AG165" s="130">
        <f t="shared" si="55"/>
        <v>3</v>
      </c>
      <c r="AH165" s="130" t="str">
        <f t="shared" si="70"/>
        <v>Weekdays</v>
      </c>
      <c r="AI165" s="133">
        <f t="shared" si="68"/>
        <v>4</v>
      </c>
      <c r="AJ165" s="53"/>
    </row>
    <row r="166" spans="2:36" ht="16.5" x14ac:dyDescent="0.3">
      <c r="B166" s="19" t="s">
        <v>199</v>
      </c>
      <c r="C166" s="20" t="s">
        <v>25</v>
      </c>
      <c r="D166" s="19" t="s">
        <v>26</v>
      </c>
      <c r="E166" s="19" t="s">
        <v>27</v>
      </c>
      <c r="F166" s="85" t="s">
        <v>31</v>
      </c>
      <c r="G166" s="19" t="s">
        <v>36</v>
      </c>
      <c r="H166" s="21">
        <v>76.400000000000006</v>
      </c>
      <c r="I166" s="22">
        <v>2</v>
      </c>
      <c r="J166" s="23">
        <v>7.64</v>
      </c>
      <c r="K166" s="23">
        <v>160.44</v>
      </c>
      <c r="L166" s="24">
        <v>43495</v>
      </c>
      <c r="M166" s="25">
        <v>0.8208333333333333</v>
      </c>
      <c r="N166" s="20" t="s">
        <v>23</v>
      </c>
      <c r="O166" s="23">
        <v>152.80000000000001</v>
      </c>
      <c r="P166" s="26">
        <v>4.7619047620000003</v>
      </c>
      <c r="Q166" s="23">
        <v>7.64</v>
      </c>
      <c r="R166" s="30">
        <v>6.5</v>
      </c>
      <c r="S166" s="28">
        <f t="shared" si="57"/>
        <v>7.6399999999999864</v>
      </c>
      <c r="T166" s="29">
        <f t="shared" si="58"/>
        <v>572.99999999999898</v>
      </c>
      <c r="U166" s="29" t="b">
        <f t="shared" si="59"/>
        <v>0</v>
      </c>
      <c r="V166" s="29" t="b">
        <f t="shared" si="60"/>
        <v>1</v>
      </c>
      <c r="W166" s="29" t="str">
        <f t="shared" si="61"/>
        <v>Low Value</v>
      </c>
      <c r="X166" s="129" t="str">
        <f t="shared" si="62"/>
        <v>Criteria Not matched</v>
      </c>
      <c r="Y166" s="130">
        <f t="shared" si="63"/>
        <v>30</v>
      </c>
      <c r="Z166" s="130">
        <f t="shared" si="64"/>
        <v>1</v>
      </c>
      <c r="AA166" s="131">
        <f t="shared" si="66"/>
        <v>2019</v>
      </c>
      <c r="AB166" s="132" t="str">
        <f t="shared" si="67"/>
        <v>1-2019</v>
      </c>
      <c r="AC166" s="132" t="str">
        <f t="shared" si="56"/>
        <v>30-1-2019</v>
      </c>
      <c r="AD166" s="132">
        <f t="shared" si="71"/>
        <v>1</v>
      </c>
      <c r="AE166" s="132">
        <f t="shared" si="65"/>
        <v>5</v>
      </c>
      <c r="AF166" s="132" t="str">
        <f t="shared" si="69"/>
        <v>2019-5</v>
      </c>
      <c r="AG166" s="130">
        <f t="shared" si="55"/>
        <v>3</v>
      </c>
      <c r="AH166" s="130" t="str">
        <f t="shared" si="70"/>
        <v>Weekdays</v>
      </c>
      <c r="AI166" s="133">
        <f t="shared" si="68"/>
        <v>4</v>
      </c>
      <c r="AJ166" s="53"/>
    </row>
    <row r="167" spans="2:36" ht="16.5" x14ac:dyDescent="0.3">
      <c r="B167" s="19" t="s">
        <v>200</v>
      </c>
      <c r="C167" s="20" t="s">
        <v>42</v>
      </c>
      <c r="D167" s="19" t="s">
        <v>43</v>
      </c>
      <c r="E167" s="19" t="s">
        <v>27</v>
      </c>
      <c r="F167" s="85" t="s">
        <v>31</v>
      </c>
      <c r="G167" s="19" t="s">
        <v>44</v>
      </c>
      <c r="H167" s="21">
        <v>39.9</v>
      </c>
      <c r="I167" s="22">
        <v>10</v>
      </c>
      <c r="J167" s="23">
        <v>19.95</v>
      </c>
      <c r="K167" s="23">
        <v>418.95</v>
      </c>
      <c r="L167" s="24">
        <v>43516</v>
      </c>
      <c r="M167" s="25">
        <v>0.64166666666666672</v>
      </c>
      <c r="N167" s="20" t="s">
        <v>33</v>
      </c>
      <c r="O167" s="23">
        <v>399</v>
      </c>
      <c r="P167" s="26">
        <v>4.7619047620000003</v>
      </c>
      <c r="Q167" s="23">
        <v>19.95</v>
      </c>
      <c r="R167" s="27">
        <v>5.9</v>
      </c>
      <c r="S167" s="28">
        <f t="shared" si="57"/>
        <v>19.949999999999989</v>
      </c>
      <c r="T167" s="29">
        <f t="shared" si="58"/>
        <v>1496.2499999999991</v>
      </c>
      <c r="U167" s="29" t="b">
        <f t="shared" si="59"/>
        <v>1</v>
      </c>
      <c r="V167" s="29" t="b">
        <f t="shared" si="60"/>
        <v>1</v>
      </c>
      <c r="W167" s="29" t="str">
        <f t="shared" si="61"/>
        <v>Low Value</v>
      </c>
      <c r="X167" s="129" t="str">
        <f t="shared" si="62"/>
        <v>Criteria Not matched</v>
      </c>
      <c r="Y167" s="130">
        <f t="shared" si="63"/>
        <v>20</v>
      </c>
      <c r="Z167" s="130">
        <f t="shared" si="64"/>
        <v>2</v>
      </c>
      <c r="AA167" s="131">
        <f t="shared" si="66"/>
        <v>2019</v>
      </c>
      <c r="AB167" s="132" t="str">
        <f t="shared" si="67"/>
        <v>2-2019</v>
      </c>
      <c r="AC167" s="132" t="str">
        <f t="shared" si="56"/>
        <v>20-2-2019</v>
      </c>
      <c r="AD167" s="132">
        <f t="shared" si="71"/>
        <v>1</v>
      </c>
      <c r="AE167" s="132">
        <f t="shared" si="65"/>
        <v>8</v>
      </c>
      <c r="AF167" s="132" t="str">
        <f t="shared" si="69"/>
        <v>2019-8</v>
      </c>
      <c r="AG167" s="130">
        <f t="shared" si="55"/>
        <v>3</v>
      </c>
      <c r="AH167" s="130" t="str">
        <f t="shared" si="70"/>
        <v>Weekdays</v>
      </c>
      <c r="AI167" s="133">
        <f t="shared" si="68"/>
        <v>4</v>
      </c>
      <c r="AJ167" s="53"/>
    </row>
    <row r="168" spans="2:36" ht="16.5" x14ac:dyDescent="0.3">
      <c r="B168" s="19" t="s">
        <v>201</v>
      </c>
      <c r="C168" s="20" t="s">
        <v>42</v>
      </c>
      <c r="D168" s="19" t="s">
        <v>43</v>
      </c>
      <c r="E168" s="19" t="s">
        <v>20</v>
      </c>
      <c r="F168" s="85" t="s">
        <v>31</v>
      </c>
      <c r="G168" s="19" t="s">
        <v>22</v>
      </c>
      <c r="H168" s="21">
        <v>42.57</v>
      </c>
      <c r="I168" s="22">
        <v>8</v>
      </c>
      <c r="J168" s="23">
        <v>17.027999999999999</v>
      </c>
      <c r="K168" s="23">
        <v>357.58800000000002</v>
      </c>
      <c r="L168" s="24">
        <v>43521</v>
      </c>
      <c r="M168" s="25">
        <v>0.59166666666666667</v>
      </c>
      <c r="N168" s="20" t="s">
        <v>23</v>
      </c>
      <c r="O168" s="23">
        <v>340.56</v>
      </c>
      <c r="P168" s="26">
        <v>4.7619047620000003</v>
      </c>
      <c r="Q168" s="23">
        <v>17.027999999999999</v>
      </c>
      <c r="R168" s="27">
        <v>5.6</v>
      </c>
      <c r="S168" s="28">
        <f t="shared" si="57"/>
        <v>17.02800000000002</v>
      </c>
      <c r="T168" s="29">
        <f t="shared" si="58"/>
        <v>1277.1000000000015</v>
      </c>
      <c r="U168" s="29" t="b">
        <f t="shared" si="59"/>
        <v>1</v>
      </c>
      <c r="V168" s="29" t="b">
        <f t="shared" si="60"/>
        <v>1</v>
      </c>
      <c r="W168" s="29" t="str">
        <f t="shared" si="61"/>
        <v>Low Value</v>
      </c>
      <c r="X168" s="129" t="str">
        <f t="shared" si="62"/>
        <v>Criteria Not matched</v>
      </c>
      <c r="Y168" s="130">
        <f t="shared" si="63"/>
        <v>25</v>
      </c>
      <c r="Z168" s="130">
        <f t="shared" si="64"/>
        <v>2</v>
      </c>
      <c r="AA168" s="131">
        <f t="shared" si="66"/>
        <v>2019</v>
      </c>
      <c r="AB168" s="132" t="str">
        <f t="shared" si="67"/>
        <v>2-2019</v>
      </c>
      <c r="AC168" s="132" t="str">
        <f t="shared" si="56"/>
        <v>25-2-2019</v>
      </c>
      <c r="AD168" s="132">
        <f t="shared" si="71"/>
        <v>1</v>
      </c>
      <c r="AE168" s="132">
        <f t="shared" si="65"/>
        <v>9</v>
      </c>
      <c r="AF168" s="132" t="str">
        <f t="shared" si="69"/>
        <v>2019-9</v>
      </c>
      <c r="AG168" s="130">
        <f t="shared" si="55"/>
        <v>1</v>
      </c>
      <c r="AH168" s="130" t="str">
        <f t="shared" si="70"/>
        <v>Weekdays</v>
      </c>
      <c r="AI168" s="133">
        <f t="shared" si="68"/>
        <v>2</v>
      </c>
      <c r="AJ168" s="53"/>
    </row>
    <row r="169" spans="2:36" ht="16.5" x14ac:dyDescent="0.3">
      <c r="B169" s="19" t="s">
        <v>202</v>
      </c>
      <c r="C169" s="20" t="s">
        <v>25</v>
      </c>
      <c r="D169" s="19" t="s">
        <v>26</v>
      </c>
      <c r="E169" s="19" t="s">
        <v>27</v>
      </c>
      <c r="F169" s="85" t="s">
        <v>31</v>
      </c>
      <c r="G169" s="19" t="s">
        <v>32</v>
      </c>
      <c r="H169" s="21">
        <v>95.58</v>
      </c>
      <c r="I169" s="22">
        <v>10</v>
      </c>
      <c r="J169" s="23">
        <v>47.79</v>
      </c>
      <c r="K169" s="23">
        <v>1003.59</v>
      </c>
      <c r="L169" s="24">
        <v>43481</v>
      </c>
      <c r="M169" s="25">
        <v>0.56388888888888888</v>
      </c>
      <c r="N169" s="20" t="s">
        <v>29</v>
      </c>
      <c r="O169" s="23">
        <v>955.8</v>
      </c>
      <c r="P169" s="26">
        <v>4.7619047620000003</v>
      </c>
      <c r="Q169" s="23">
        <v>47.79</v>
      </c>
      <c r="R169" s="27">
        <v>4.8</v>
      </c>
      <c r="S169" s="28">
        <f t="shared" si="57"/>
        <v>47.790000000000077</v>
      </c>
      <c r="T169" s="29">
        <f t="shared" si="58"/>
        <v>3584.2500000000059</v>
      </c>
      <c r="U169" s="29" t="b">
        <f t="shared" si="59"/>
        <v>1</v>
      </c>
      <c r="V169" s="29" t="b">
        <f t="shared" si="60"/>
        <v>1</v>
      </c>
      <c r="W169" s="29" t="str">
        <f t="shared" si="61"/>
        <v>Low Value</v>
      </c>
      <c r="X169" s="129" t="str">
        <f t="shared" si="62"/>
        <v>Criteria Not matched</v>
      </c>
      <c r="Y169" s="130">
        <f t="shared" si="63"/>
        <v>16</v>
      </c>
      <c r="Z169" s="130">
        <f t="shared" si="64"/>
        <v>1</v>
      </c>
      <c r="AA169" s="131">
        <f t="shared" si="66"/>
        <v>2019</v>
      </c>
      <c r="AB169" s="132" t="str">
        <f t="shared" si="67"/>
        <v>1-2019</v>
      </c>
      <c r="AC169" s="132" t="str">
        <f t="shared" si="56"/>
        <v>16-1-2019</v>
      </c>
      <c r="AD169" s="132">
        <f t="shared" si="71"/>
        <v>1</v>
      </c>
      <c r="AE169" s="132">
        <f t="shared" si="65"/>
        <v>3</v>
      </c>
      <c r="AF169" s="132" t="str">
        <f t="shared" si="69"/>
        <v>2019-3</v>
      </c>
      <c r="AG169" s="130">
        <f t="shared" si="55"/>
        <v>3</v>
      </c>
      <c r="AH169" s="130" t="str">
        <f t="shared" si="70"/>
        <v>Weekdays</v>
      </c>
      <c r="AI169" s="133">
        <f t="shared" si="68"/>
        <v>4</v>
      </c>
      <c r="AJ169" s="53"/>
    </row>
    <row r="170" spans="2:36" ht="16.5" x14ac:dyDescent="0.3">
      <c r="B170" s="19" t="s">
        <v>203</v>
      </c>
      <c r="C170" s="20" t="s">
        <v>18</v>
      </c>
      <c r="D170" s="19" t="s">
        <v>19</v>
      </c>
      <c r="E170" s="19" t="s">
        <v>27</v>
      </c>
      <c r="F170" s="85" t="s">
        <v>31</v>
      </c>
      <c r="G170" s="19" t="s">
        <v>46</v>
      </c>
      <c r="H170" s="21">
        <v>98.98</v>
      </c>
      <c r="I170" s="22">
        <v>10</v>
      </c>
      <c r="J170" s="23">
        <v>49.49</v>
      </c>
      <c r="K170" s="23">
        <v>1039.29</v>
      </c>
      <c r="L170" s="24">
        <v>43504</v>
      </c>
      <c r="M170" s="25">
        <v>0.68055555555555558</v>
      </c>
      <c r="N170" s="20" t="s">
        <v>33</v>
      </c>
      <c r="O170" s="23">
        <v>989.8</v>
      </c>
      <c r="P170" s="26">
        <v>4.7619047620000003</v>
      </c>
      <c r="Q170" s="23">
        <v>49.49</v>
      </c>
      <c r="R170" s="27">
        <v>8.6999999999999993</v>
      </c>
      <c r="S170" s="28">
        <f t="shared" si="57"/>
        <v>49.490000000000009</v>
      </c>
      <c r="T170" s="29">
        <f t="shared" si="58"/>
        <v>3711.7500000000009</v>
      </c>
      <c r="U170" s="29" t="b">
        <f t="shared" si="59"/>
        <v>1</v>
      </c>
      <c r="V170" s="29" t="b">
        <f t="shared" si="60"/>
        <v>1</v>
      </c>
      <c r="W170" s="29" t="str">
        <f t="shared" si="61"/>
        <v>High Value</v>
      </c>
      <c r="X170" s="129">
        <f t="shared" si="62"/>
        <v>9.8980000000000015</v>
      </c>
      <c r="Y170" s="130">
        <f t="shared" si="63"/>
        <v>8</v>
      </c>
      <c r="Z170" s="130">
        <f t="shared" si="64"/>
        <v>2</v>
      </c>
      <c r="AA170" s="131">
        <f t="shared" si="66"/>
        <v>2019</v>
      </c>
      <c r="AB170" s="132" t="str">
        <f t="shared" si="67"/>
        <v>2-2019</v>
      </c>
      <c r="AC170" s="132" t="str">
        <f t="shared" si="56"/>
        <v>8-2-2019</v>
      </c>
      <c r="AD170" s="132">
        <f t="shared" si="71"/>
        <v>1</v>
      </c>
      <c r="AE170" s="132">
        <f t="shared" si="65"/>
        <v>6</v>
      </c>
      <c r="AF170" s="132" t="str">
        <f t="shared" si="69"/>
        <v>2019-6</v>
      </c>
      <c r="AG170" s="130">
        <f t="shared" si="55"/>
        <v>5</v>
      </c>
      <c r="AH170" s="130" t="str">
        <f t="shared" si="70"/>
        <v>Weekdays</v>
      </c>
      <c r="AI170" s="133">
        <f t="shared" si="68"/>
        <v>6</v>
      </c>
      <c r="AJ170" s="53"/>
    </row>
    <row r="171" spans="2:36" ht="16.5" x14ac:dyDescent="0.3">
      <c r="B171" s="19" t="s">
        <v>204</v>
      </c>
      <c r="C171" s="20" t="s">
        <v>18</v>
      </c>
      <c r="D171" s="19" t="s">
        <v>19</v>
      </c>
      <c r="E171" s="19" t="s">
        <v>27</v>
      </c>
      <c r="F171" s="85" t="s">
        <v>31</v>
      </c>
      <c r="G171" s="19" t="s">
        <v>44</v>
      </c>
      <c r="H171" s="21">
        <v>51.28</v>
      </c>
      <c r="I171" s="22">
        <v>6</v>
      </c>
      <c r="J171" s="23">
        <v>15.384</v>
      </c>
      <c r="K171" s="23">
        <v>323.06400000000002</v>
      </c>
      <c r="L171" s="24">
        <v>43484</v>
      </c>
      <c r="M171" s="25">
        <v>0.68819444444444444</v>
      </c>
      <c r="N171" s="20" t="s">
        <v>29</v>
      </c>
      <c r="O171" s="23">
        <v>307.68</v>
      </c>
      <c r="P171" s="26">
        <v>4.7619047620000003</v>
      </c>
      <c r="Q171" s="23">
        <v>15.384</v>
      </c>
      <c r="R171" s="27">
        <v>6.5</v>
      </c>
      <c r="S171" s="28">
        <f t="shared" si="57"/>
        <v>15.384000000000015</v>
      </c>
      <c r="T171" s="29">
        <f t="shared" si="58"/>
        <v>1153.8000000000011</v>
      </c>
      <c r="U171" s="29" t="b">
        <f t="shared" si="59"/>
        <v>1</v>
      </c>
      <c r="V171" s="29" t="b">
        <f t="shared" si="60"/>
        <v>1</v>
      </c>
      <c r="W171" s="29" t="str">
        <f t="shared" si="61"/>
        <v>Low Value</v>
      </c>
      <c r="X171" s="129" t="str">
        <f t="shared" si="62"/>
        <v>Criteria Not matched</v>
      </c>
      <c r="Y171" s="130">
        <f t="shared" si="63"/>
        <v>19</v>
      </c>
      <c r="Z171" s="130">
        <f t="shared" si="64"/>
        <v>1</v>
      </c>
      <c r="AA171" s="131">
        <f t="shared" si="66"/>
        <v>2019</v>
      </c>
      <c r="AB171" s="132" t="str">
        <f t="shared" si="67"/>
        <v>1-2019</v>
      </c>
      <c r="AC171" s="132" t="str">
        <f t="shared" si="56"/>
        <v>19-1-2019</v>
      </c>
      <c r="AD171" s="132">
        <f t="shared" si="71"/>
        <v>1</v>
      </c>
      <c r="AE171" s="132">
        <f t="shared" si="65"/>
        <v>3</v>
      </c>
      <c r="AF171" s="132" t="str">
        <f t="shared" si="69"/>
        <v>2019-3</v>
      </c>
      <c r="AG171" s="130">
        <f t="shared" si="55"/>
        <v>6</v>
      </c>
      <c r="AH171" s="130" t="str">
        <f t="shared" si="70"/>
        <v>Weekends</v>
      </c>
      <c r="AI171" s="133">
        <f t="shared" si="68"/>
        <v>7</v>
      </c>
      <c r="AJ171" s="53"/>
    </row>
    <row r="172" spans="2:36" ht="16.5" x14ac:dyDescent="0.3">
      <c r="B172" s="19" t="s">
        <v>205</v>
      </c>
      <c r="C172" s="20" t="s">
        <v>18</v>
      </c>
      <c r="D172" s="19" t="s">
        <v>19</v>
      </c>
      <c r="E172" s="19" t="s">
        <v>20</v>
      </c>
      <c r="F172" s="85" t="s">
        <v>31</v>
      </c>
      <c r="G172" s="19" t="s">
        <v>36</v>
      </c>
      <c r="H172" s="21">
        <v>69.52</v>
      </c>
      <c r="I172" s="22">
        <v>7</v>
      </c>
      <c r="J172" s="23">
        <v>24.332000000000001</v>
      </c>
      <c r="K172" s="23">
        <v>510.97199999999998</v>
      </c>
      <c r="L172" s="24">
        <v>43497</v>
      </c>
      <c r="M172" s="25">
        <v>0.63194444444444442</v>
      </c>
      <c r="N172" s="20" t="s">
        <v>33</v>
      </c>
      <c r="O172" s="23">
        <v>486.64</v>
      </c>
      <c r="P172" s="26">
        <v>4.7619047620000003</v>
      </c>
      <c r="Q172" s="23">
        <v>24.332000000000001</v>
      </c>
      <c r="R172" s="27">
        <v>8.5</v>
      </c>
      <c r="S172" s="28">
        <f t="shared" si="57"/>
        <v>24.331999999999994</v>
      </c>
      <c r="T172" s="29">
        <f t="shared" si="58"/>
        <v>1824.8999999999996</v>
      </c>
      <c r="U172" s="29" t="b">
        <f t="shared" si="59"/>
        <v>1</v>
      </c>
      <c r="V172" s="29" t="b">
        <f t="shared" si="60"/>
        <v>1</v>
      </c>
      <c r="W172" s="29" t="str">
        <f t="shared" si="61"/>
        <v>High Value</v>
      </c>
      <c r="X172" s="129">
        <f t="shared" si="62"/>
        <v>6.952</v>
      </c>
      <c r="Y172" s="130">
        <f t="shared" si="63"/>
        <v>1</v>
      </c>
      <c r="Z172" s="130">
        <f t="shared" si="64"/>
        <v>2</v>
      </c>
      <c r="AA172" s="131">
        <f t="shared" si="66"/>
        <v>2019</v>
      </c>
      <c r="AB172" s="132" t="str">
        <f t="shared" si="67"/>
        <v>2-2019</v>
      </c>
      <c r="AC172" s="132" t="str">
        <f t="shared" si="56"/>
        <v>1-2-2019</v>
      </c>
      <c r="AD172" s="132">
        <f t="shared" si="71"/>
        <v>1</v>
      </c>
      <c r="AE172" s="132">
        <f t="shared" si="65"/>
        <v>5</v>
      </c>
      <c r="AF172" s="132" t="str">
        <f t="shared" si="69"/>
        <v>2019-5</v>
      </c>
      <c r="AG172" s="130">
        <f t="shared" si="55"/>
        <v>5</v>
      </c>
      <c r="AH172" s="130" t="str">
        <f t="shared" si="70"/>
        <v>Weekdays</v>
      </c>
      <c r="AI172" s="133">
        <f t="shared" si="68"/>
        <v>6</v>
      </c>
      <c r="AJ172" s="53"/>
    </row>
    <row r="173" spans="2:36" ht="16.5" x14ac:dyDescent="0.3">
      <c r="B173" s="19" t="s">
        <v>206</v>
      </c>
      <c r="C173" s="20" t="s">
        <v>18</v>
      </c>
      <c r="D173" s="19" t="s">
        <v>19</v>
      </c>
      <c r="E173" s="19" t="s">
        <v>27</v>
      </c>
      <c r="F173" s="85" t="s">
        <v>31</v>
      </c>
      <c r="G173" s="19" t="s">
        <v>22</v>
      </c>
      <c r="H173" s="21">
        <v>70.010000000000005</v>
      </c>
      <c r="I173" s="22">
        <v>5</v>
      </c>
      <c r="J173" s="23">
        <v>17.502500000000001</v>
      </c>
      <c r="K173" s="23">
        <v>367.55250000000001</v>
      </c>
      <c r="L173" s="24">
        <v>43468</v>
      </c>
      <c r="M173" s="25">
        <v>0.48333333333333334</v>
      </c>
      <c r="N173" s="20" t="s">
        <v>23</v>
      </c>
      <c r="O173" s="23">
        <v>350.05</v>
      </c>
      <c r="P173" s="26">
        <v>4.7619047620000003</v>
      </c>
      <c r="Q173" s="23">
        <v>17.502500000000001</v>
      </c>
      <c r="R173" s="27">
        <v>5.5</v>
      </c>
      <c r="S173" s="28">
        <f t="shared" si="57"/>
        <v>17.502499999999998</v>
      </c>
      <c r="T173" s="29">
        <f t="shared" si="58"/>
        <v>1312.6874999999998</v>
      </c>
      <c r="U173" s="29" t="b">
        <f t="shared" si="59"/>
        <v>1</v>
      </c>
      <c r="V173" s="29" t="b">
        <f t="shared" si="60"/>
        <v>1</v>
      </c>
      <c r="W173" s="29" t="str">
        <f t="shared" si="61"/>
        <v>Low Value</v>
      </c>
      <c r="X173" s="129" t="str">
        <f t="shared" si="62"/>
        <v>Criteria Not matched</v>
      </c>
      <c r="Y173" s="130">
        <f t="shared" si="63"/>
        <v>3</v>
      </c>
      <c r="Z173" s="130">
        <f t="shared" si="64"/>
        <v>1</v>
      </c>
      <c r="AA173" s="131">
        <f t="shared" si="66"/>
        <v>2019</v>
      </c>
      <c r="AB173" s="132" t="str">
        <f t="shared" si="67"/>
        <v>1-2019</v>
      </c>
      <c r="AC173" s="132" t="str">
        <f t="shared" si="56"/>
        <v>3-1-2019</v>
      </c>
      <c r="AD173" s="132">
        <f t="shared" si="71"/>
        <v>1</v>
      </c>
      <c r="AE173" s="132">
        <f t="shared" si="65"/>
        <v>1</v>
      </c>
      <c r="AF173" s="132" t="str">
        <f t="shared" si="69"/>
        <v>2019-1</v>
      </c>
      <c r="AG173" s="130">
        <f t="shared" si="55"/>
        <v>4</v>
      </c>
      <c r="AH173" s="130" t="str">
        <f t="shared" si="70"/>
        <v>Weekdays</v>
      </c>
      <c r="AI173" s="133">
        <f t="shared" si="68"/>
        <v>5</v>
      </c>
      <c r="AJ173" s="53"/>
    </row>
    <row r="174" spans="2:36" ht="16.5" x14ac:dyDescent="0.3">
      <c r="B174" s="19" t="s">
        <v>207</v>
      </c>
      <c r="C174" s="20" t="s">
        <v>42</v>
      </c>
      <c r="D174" s="19" t="s">
        <v>43</v>
      </c>
      <c r="E174" s="19" t="s">
        <v>20</v>
      </c>
      <c r="F174" s="85" t="s">
        <v>31</v>
      </c>
      <c r="G174" s="19" t="s">
        <v>44</v>
      </c>
      <c r="H174" s="21">
        <v>80.05</v>
      </c>
      <c r="I174" s="22">
        <v>5</v>
      </c>
      <c r="J174" s="23">
        <v>20.012499999999999</v>
      </c>
      <c r="K174" s="23">
        <v>420.26249999999999</v>
      </c>
      <c r="L174" s="24">
        <v>43491</v>
      </c>
      <c r="M174" s="25">
        <v>0.53125</v>
      </c>
      <c r="N174" s="20" t="s">
        <v>33</v>
      </c>
      <c r="O174" s="23">
        <v>400.25</v>
      </c>
      <c r="P174" s="26">
        <v>4.7619047620000003</v>
      </c>
      <c r="Q174" s="23">
        <v>20.012499999999999</v>
      </c>
      <c r="R174" s="27">
        <v>9.4</v>
      </c>
      <c r="S174" s="28">
        <f t="shared" si="57"/>
        <v>20.012499999999989</v>
      </c>
      <c r="T174" s="29">
        <f t="shared" si="58"/>
        <v>1500.9374999999991</v>
      </c>
      <c r="U174" s="29" t="b">
        <f t="shared" si="59"/>
        <v>1</v>
      </c>
      <c r="V174" s="29" t="b">
        <f t="shared" si="60"/>
        <v>1</v>
      </c>
      <c r="W174" s="29" t="str">
        <f t="shared" si="61"/>
        <v>High Value</v>
      </c>
      <c r="X174" s="129">
        <f t="shared" si="62"/>
        <v>8.0050000000000008</v>
      </c>
      <c r="Y174" s="130">
        <f t="shared" si="63"/>
        <v>26</v>
      </c>
      <c r="Z174" s="130">
        <f t="shared" si="64"/>
        <v>1</v>
      </c>
      <c r="AA174" s="131">
        <f t="shared" si="66"/>
        <v>2019</v>
      </c>
      <c r="AB174" s="132" t="str">
        <f t="shared" si="67"/>
        <v>1-2019</v>
      </c>
      <c r="AC174" s="132" t="str">
        <f t="shared" si="56"/>
        <v>26-1-2019</v>
      </c>
      <c r="AD174" s="132">
        <f t="shared" si="71"/>
        <v>1</v>
      </c>
      <c r="AE174" s="132">
        <f t="shared" si="65"/>
        <v>4</v>
      </c>
      <c r="AF174" s="132" t="str">
        <f t="shared" si="69"/>
        <v>2019-4</v>
      </c>
      <c r="AG174" s="130">
        <f t="shared" si="55"/>
        <v>6</v>
      </c>
      <c r="AH174" s="130" t="str">
        <f t="shared" si="70"/>
        <v>Weekends</v>
      </c>
      <c r="AI174" s="133">
        <f t="shared" si="68"/>
        <v>7</v>
      </c>
      <c r="AJ174" s="53"/>
    </row>
    <row r="175" spans="2:36" ht="16.5" x14ac:dyDescent="0.3">
      <c r="B175" s="19" t="s">
        <v>208</v>
      </c>
      <c r="C175" s="20" t="s">
        <v>25</v>
      </c>
      <c r="D175" s="19" t="s">
        <v>26</v>
      </c>
      <c r="E175" s="19" t="s">
        <v>27</v>
      </c>
      <c r="F175" s="85" t="s">
        <v>31</v>
      </c>
      <c r="G175" s="19" t="s">
        <v>28</v>
      </c>
      <c r="H175" s="21">
        <v>20.85</v>
      </c>
      <c r="I175" s="22">
        <v>8</v>
      </c>
      <c r="J175" s="23">
        <v>8.34</v>
      </c>
      <c r="K175" s="23">
        <v>175.14</v>
      </c>
      <c r="L175" s="24">
        <v>43527</v>
      </c>
      <c r="M175" s="25">
        <v>0.80347222222222225</v>
      </c>
      <c r="N175" s="20" t="s">
        <v>29</v>
      </c>
      <c r="O175" s="23">
        <v>166.8</v>
      </c>
      <c r="P175" s="26">
        <v>4.7619047620000003</v>
      </c>
      <c r="Q175" s="23">
        <v>8.34</v>
      </c>
      <c r="R175" s="30">
        <v>6.3</v>
      </c>
      <c r="S175" s="28">
        <f t="shared" si="57"/>
        <v>8.339999999999975</v>
      </c>
      <c r="T175" s="29">
        <f t="shared" si="58"/>
        <v>625.49999999999818</v>
      </c>
      <c r="U175" s="29" t="b">
        <f t="shared" si="59"/>
        <v>1</v>
      </c>
      <c r="V175" s="29" t="b">
        <f t="shared" si="60"/>
        <v>1</v>
      </c>
      <c r="W175" s="29" t="str">
        <f t="shared" si="61"/>
        <v>Low Value</v>
      </c>
      <c r="X175" s="129" t="str">
        <f t="shared" si="62"/>
        <v>Criteria Not matched</v>
      </c>
      <c r="Y175" s="130">
        <f t="shared" si="63"/>
        <v>3</v>
      </c>
      <c r="Z175" s="130">
        <f t="shared" si="64"/>
        <v>3</v>
      </c>
      <c r="AA175" s="131">
        <f t="shared" si="66"/>
        <v>2019</v>
      </c>
      <c r="AB175" s="132" t="str">
        <f t="shared" si="67"/>
        <v>3-2019</v>
      </c>
      <c r="AC175" s="132" t="str">
        <f t="shared" si="56"/>
        <v>3-3-2019</v>
      </c>
      <c r="AD175" s="132">
        <f t="shared" si="71"/>
        <v>1</v>
      </c>
      <c r="AE175" s="132">
        <f t="shared" si="65"/>
        <v>9</v>
      </c>
      <c r="AF175" s="132" t="str">
        <f t="shared" si="69"/>
        <v>2019-9</v>
      </c>
      <c r="AG175" s="130">
        <f t="shared" si="55"/>
        <v>7</v>
      </c>
      <c r="AH175" s="130" t="str">
        <f t="shared" si="70"/>
        <v>Weekends</v>
      </c>
      <c r="AI175" s="133">
        <f t="shared" si="68"/>
        <v>1</v>
      </c>
      <c r="AJ175" s="53"/>
    </row>
    <row r="176" spans="2:36" ht="16.5" x14ac:dyDescent="0.3">
      <c r="B176" s="19" t="s">
        <v>209</v>
      </c>
      <c r="C176" s="20" t="s">
        <v>42</v>
      </c>
      <c r="D176" s="19" t="s">
        <v>43</v>
      </c>
      <c r="E176" s="19" t="s">
        <v>20</v>
      </c>
      <c r="F176" s="85" t="s">
        <v>31</v>
      </c>
      <c r="G176" s="19" t="s">
        <v>28</v>
      </c>
      <c r="H176" s="21">
        <v>52.89</v>
      </c>
      <c r="I176" s="22">
        <v>6</v>
      </c>
      <c r="J176" s="23">
        <v>15.867000000000001</v>
      </c>
      <c r="K176" s="23">
        <v>333.20699999999999</v>
      </c>
      <c r="L176" s="24">
        <v>43484</v>
      </c>
      <c r="M176" s="25">
        <v>0.7319444444444444</v>
      </c>
      <c r="N176" s="20" t="s">
        <v>33</v>
      </c>
      <c r="O176" s="23">
        <v>317.33999999999997</v>
      </c>
      <c r="P176" s="26">
        <v>4.7619047620000003</v>
      </c>
      <c r="Q176" s="23">
        <v>15.867000000000001</v>
      </c>
      <c r="R176" s="27">
        <v>9.8000000000000007</v>
      </c>
      <c r="S176" s="28">
        <f t="shared" si="57"/>
        <v>15.867000000000019</v>
      </c>
      <c r="T176" s="29">
        <f t="shared" si="58"/>
        <v>1190.0250000000015</v>
      </c>
      <c r="U176" s="29" t="b">
        <f t="shared" si="59"/>
        <v>1</v>
      </c>
      <c r="V176" s="29" t="b">
        <f t="shared" si="60"/>
        <v>1</v>
      </c>
      <c r="W176" s="29" t="str">
        <f t="shared" si="61"/>
        <v>High Value</v>
      </c>
      <c r="X176" s="129">
        <f t="shared" si="62"/>
        <v>5.2890000000000006</v>
      </c>
      <c r="Y176" s="130">
        <f t="shared" si="63"/>
        <v>19</v>
      </c>
      <c r="Z176" s="130">
        <f t="shared" si="64"/>
        <v>1</v>
      </c>
      <c r="AA176" s="131">
        <f t="shared" si="66"/>
        <v>2019</v>
      </c>
      <c r="AB176" s="132" t="str">
        <f t="shared" si="67"/>
        <v>1-2019</v>
      </c>
      <c r="AC176" s="132" t="str">
        <f t="shared" si="56"/>
        <v>19-1-2019</v>
      </c>
      <c r="AD176" s="132">
        <f t="shared" si="71"/>
        <v>1</v>
      </c>
      <c r="AE176" s="132">
        <f t="shared" si="65"/>
        <v>3</v>
      </c>
      <c r="AF176" s="132" t="str">
        <f t="shared" si="69"/>
        <v>2019-3</v>
      </c>
      <c r="AG176" s="130">
        <f t="shared" si="55"/>
        <v>6</v>
      </c>
      <c r="AH176" s="130" t="str">
        <f t="shared" si="70"/>
        <v>Weekends</v>
      </c>
      <c r="AI176" s="133">
        <f t="shared" si="68"/>
        <v>7</v>
      </c>
      <c r="AJ176" s="53"/>
    </row>
    <row r="177" spans="2:36" ht="16.5" x14ac:dyDescent="0.3">
      <c r="B177" s="19" t="s">
        <v>210</v>
      </c>
      <c r="C177" s="20" t="s">
        <v>42</v>
      </c>
      <c r="D177" s="19" t="s">
        <v>43</v>
      </c>
      <c r="E177" s="19" t="s">
        <v>27</v>
      </c>
      <c r="F177" s="85" t="s">
        <v>31</v>
      </c>
      <c r="G177" s="19" t="s">
        <v>44</v>
      </c>
      <c r="H177" s="21">
        <v>19.79</v>
      </c>
      <c r="I177" s="22">
        <v>8</v>
      </c>
      <c r="J177" s="23">
        <v>7.9160000000000004</v>
      </c>
      <c r="K177" s="23">
        <v>166.23599999999999</v>
      </c>
      <c r="L177" s="24">
        <v>43483</v>
      </c>
      <c r="M177" s="25">
        <v>0.50277777777777777</v>
      </c>
      <c r="N177" s="20" t="s">
        <v>23</v>
      </c>
      <c r="O177" s="23">
        <v>158.32</v>
      </c>
      <c r="P177" s="26">
        <v>4.7619047620000003</v>
      </c>
      <c r="Q177" s="23">
        <v>7.9160000000000004</v>
      </c>
      <c r="R177" s="30">
        <v>8.6999999999999993</v>
      </c>
      <c r="S177" s="28">
        <f t="shared" si="57"/>
        <v>7.9159999999999968</v>
      </c>
      <c r="T177" s="29">
        <f t="shared" si="58"/>
        <v>593.69999999999982</v>
      </c>
      <c r="U177" s="29" t="b">
        <f t="shared" si="59"/>
        <v>1</v>
      </c>
      <c r="V177" s="29" t="b">
        <f t="shared" si="60"/>
        <v>1</v>
      </c>
      <c r="W177" s="29" t="str">
        <f t="shared" si="61"/>
        <v>High Value</v>
      </c>
      <c r="X177" s="129">
        <f t="shared" si="62"/>
        <v>1.9790000000000001</v>
      </c>
      <c r="Y177" s="130">
        <f t="shared" si="63"/>
        <v>18</v>
      </c>
      <c r="Z177" s="130">
        <f t="shared" si="64"/>
        <v>1</v>
      </c>
      <c r="AA177" s="131">
        <f t="shared" si="66"/>
        <v>2019</v>
      </c>
      <c r="AB177" s="132" t="str">
        <f t="shared" si="67"/>
        <v>1-2019</v>
      </c>
      <c r="AC177" s="132" t="str">
        <f t="shared" si="56"/>
        <v>18-1-2019</v>
      </c>
      <c r="AD177" s="132">
        <f t="shared" si="71"/>
        <v>1</v>
      </c>
      <c r="AE177" s="132">
        <f t="shared" si="65"/>
        <v>3</v>
      </c>
      <c r="AF177" s="132" t="str">
        <f t="shared" si="69"/>
        <v>2019-3</v>
      </c>
      <c r="AG177" s="130">
        <f t="shared" si="55"/>
        <v>5</v>
      </c>
      <c r="AH177" s="130" t="str">
        <f t="shared" si="70"/>
        <v>Weekdays</v>
      </c>
      <c r="AI177" s="133">
        <f t="shared" si="68"/>
        <v>6</v>
      </c>
      <c r="AJ177" s="53"/>
    </row>
    <row r="178" spans="2:36" ht="16.5" x14ac:dyDescent="0.3">
      <c r="B178" s="19" t="s">
        <v>211</v>
      </c>
      <c r="C178" s="20" t="s">
        <v>18</v>
      </c>
      <c r="D178" s="19" t="s">
        <v>19</v>
      </c>
      <c r="E178" s="19" t="s">
        <v>20</v>
      </c>
      <c r="F178" s="85" t="s">
        <v>31</v>
      </c>
      <c r="G178" s="19" t="s">
        <v>32</v>
      </c>
      <c r="H178" s="21">
        <v>33.840000000000003</v>
      </c>
      <c r="I178" s="22">
        <v>9</v>
      </c>
      <c r="J178" s="23">
        <v>15.228</v>
      </c>
      <c r="K178" s="23">
        <v>319.78800000000001</v>
      </c>
      <c r="L178" s="24">
        <v>43545</v>
      </c>
      <c r="M178" s="25">
        <v>0.68125000000000002</v>
      </c>
      <c r="N178" s="20" t="s">
        <v>23</v>
      </c>
      <c r="O178" s="23">
        <v>304.56</v>
      </c>
      <c r="P178" s="26">
        <v>4.7619047620000003</v>
      </c>
      <c r="Q178" s="23">
        <v>15.228</v>
      </c>
      <c r="R178" s="30">
        <v>8.8000000000000007</v>
      </c>
      <c r="S178" s="28">
        <f t="shared" si="57"/>
        <v>15.228000000000009</v>
      </c>
      <c r="T178" s="29">
        <f t="shared" si="58"/>
        <v>1142.1000000000006</v>
      </c>
      <c r="U178" s="29" t="b">
        <f t="shared" si="59"/>
        <v>1</v>
      </c>
      <c r="V178" s="29" t="b">
        <f t="shared" si="60"/>
        <v>1</v>
      </c>
      <c r="W178" s="29" t="str">
        <f t="shared" si="61"/>
        <v>High Value</v>
      </c>
      <c r="X178" s="129">
        <f t="shared" si="62"/>
        <v>3.3840000000000003</v>
      </c>
      <c r="Y178" s="130">
        <f t="shared" si="63"/>
        <v>21</v>
      </c>
      <c r="Z178" s="130">
        <f t="shared" si="64"/>
        <v>3</v>
      </c>
      <c r="AA178" s="131">
        <f t="shared" si="66"/>
        <v>2019</v>
      </c>
      <c r="AB178" s="132" t="str">
        <f t="shared" si="67"/>
        <v>3-2019</v>
      </c>
      <c r="AC178" s="132" t="str">
        <f t="shared" si="56"/>
        <v>21-3-2019</v>
      </c>
      <c r="AD178" s="132">
        <f t="shared" si="71"/>
        <v>1</v>
      </c>
      <c r="AE178" s="132">
        <f t="shared" si="65"/>
        <v>12</v>
      </c>
      <c r="AF178" s="132" t="str">
        <f t="shared" si="69"/>
        <v>2019-12</v>
      </c>
      <c r="AG178" s="130">
        <f t="shared" si="55"/>
        <v>4</v>
      </c>
      <c r="AH178" s="130" t="str">
        <f t="shared" si="70"/>
        <v>Weekdays</v>
      </c>
      <c r="AI178" s="133">
        <f t="shared" si="68"/>
        <v>5</v>
      </c>
      <c r="AJ178" s="53"/>
    </row>
    <row r="179" spans="2:36" ht="16.5" x14ac:dyDescent="0.3">
      <c r="B179" s="19" t="s">
        <v>212</v>
      </c>
      <c r="C179" s="20" t="s">
        <v>18</v>
      </c>
      <c r="D179" s="19" t="s">
        <v>19</v>
      </c>
      <c r="E179" s="19" t="s">
        <v>20</v>
      </c>
      <c r="F179" s="85" t="s">
        <v>31</v>
      </c>
      <c r="G179" s="19" t="s">
        <v>44</v>
      </c>
      <c r="H179" s="21">
        <v>22.17</v>
      </c>
      <c r="I179" s="22">
        <v>8</v>
      </c>
      <c r="J179" s="23">
        <v>8.8680000000000003</v>
      </c>
      <c r="K179" s="23">
        <v>186.22800000000001</v>
      </c>
      <c r="L179" s="24">
        <v>43527</v>
      </c>
      <c r="M179" s="25">
        <v>0.70902777777777781</v>
      </c>
      <c r="N179" s="20" t="s">
        <v>33</v>
      </c>
      <c r="O179" s="23">
        <v>177.36</v>
      </c>
      <c r="P179" s="26">
        <v>4.7619047620000003</v>
      </c>
      <c r="Q179" s="23">
        <v>8.8680000000000003</v>
      </c>
      <c r="R179" s="30">
        <v>9.6</v>
      </c>
      <c r="S179" s="28">
        <f t="shared" si="57"/>
        <v>8.867999999999995</v>
      </c>
      <c r="T179" s="29">
        <f t="shared" si="58"/>
        <v>665.09999999999968</v>
      </c>
      <c r="U179" s="29" t="b">
        <f t="shared" si="59"/>
        <v>1</v>
      </c>
      <c r="V179" s="29" t="b">
        <f t="shared" si="60"/>
        <v>1</v>
      </c>
      <c r="W179" s="29" t="str">
        <f t="shared" si="61"/>
        <v>High Value</v>
      </c>
      <c r="X179" s="129">
        <f t="shared" si="62"/>
        <v>2.2170000000000001</v>
      </c>
      <c r="Y179" s="130">
        <f t="shared" si="63"/>
        <v>3</v>
      </c>
      <c r="Z179" s="130">
        <f t="shared" si="64"/>
        <v>3</v>
      </c>
      <c r="AA179" s="131">
        <f t="shared" si="66"/>
        <v>2019</v>
      </c>
      <c r="AB179" s="132" t="str">
        <f t="shared" si="67"/>
        <v>3-2019</v>
      </c>
      <c r="AC179" s="132" t="str">
        <f t="shared" si="56"/>
        <v>3-3-2019</v>
      </c>
      <c r="AD179" s="132">
        <f t="shared" si="71"/>
        <v>1</v>
      </c>
      <c r="AE179" s="132">
        <f t="shared" si="65"/>
        <v>9</v>
      </c>
      <c r="AF179" s="132" t="str">
        <f t="shared" si="69"/>
        <v>2019-9</v>
      </c>
      <c r="AG179" s="130">
        <f t="shared" si="55"/>
        <v>7</v>
      </c>
      <c r="AH179" s="130" t="str">
        <f t="shared" si="70"/>
        <v>Weekends</v>
      </c>
      <c r="AI179" s="133">
        <f t="shared" si="68"/>
        <v>1</v>
      </c>
      <c r="AJ179" s="53"/>
    </row>
    <row r="180" spans="2:36" ht="16.5" x14ac:dyDescent="0.3">
      <c r="B180" s="19" t="s">
        <v>213</v>
      </c>
      <c r="C180" s="20" t="s">
        <v>25</v>
      </c>
      <c r="D180" s="19" t="s">
        <v>26</v>
      </c>
      <c r="E180" s="19" t="s">
        <v>27</v>
      </c>
      <c r="F180" s="85" t="s">
        <v>21</v>
      </c>
      <c r="G180" s="19" t="s">
        <v>46</v>
      </c>
      <c r="H180" s="21">
        <v>22.51</v>
      </c>
      <c r="I180" s="22">
        <v>7</v>
      </c>
      <c r="J180" s="23">
        <v>7.8784999999999998</v>
      </c>
      <c r="K180" s="23">
        <v>165.4485</v>
      </c>
      <c r="L180" s="24">
        <v>43509</v>
      </c>
      <c r="M180" s="25">
        <v>0.4513888888888889</v>
      </c>
      <c r="N180" s="20" t="s">
        <v>33</v>
      </c>
      <c r="O180" s="23">
        <v>157.57</v>
      </c>
      <c r="P180" s="26">
        <v>4.7619047620000003</v>
      </c>
      <c r="Q180" s="23">
        <v>7.8784999999999998</v>
      </c>
      <c r="R180" s="30">
        <v>4.8</v>
      </c>
      <c r="S180" s="28">
        <f t="shared" si="57"/>
        <v>7.8785000000000025</v>
      </c>
      <c r="T180" s="29">
        <f t="shared" si="58"/>
        <v>590.88750000000016</v>
      </c>
      <c r="U180" s="29" t="b">
        <f t="shared" si="59"/>
        <v>0</v>
      </c>
      <c r="V180" s="29" t="b">
        <f t="shared" si="60"/>
        <v>1</v>
      </c>
      <c r="W180" s="29" t="str">
        <f t="shared" si="61"/>
        <v>Low Value</v>
      </c>
      <c r="X180" s="129" t="str">
        <f t="shared" si="62"/>
        <v>Criteria Not matched</v>
      </c>
      <c r="Y180" s="130">
        <f t="shared" si="63"/>
        <v>13</v>
      </c>
      <c r="Z180" s="130">
        <f t="shared" si="64"/>
        <v>2</v>
      </c>
      <c r="AA180" s="131">
        <f t="shared" si="66"/>
        <v>2019</v>
      </c>
      <c r="AB180" s="132" t="str">
        <f t="shared" si="67"/>
        <v>2-2019</v>
      </c>
      <c r="AC180" s="132" t="str">
        <f t="shared" si="56"/>
        <v>13-2-2019</v>
      </c>
      <c r="AD180" s="132">
        <f t="shared" si="71"/>
        <v>1</v>
      </c>
      <c r="AE180" s="132">
        <f t="shared" si="65"/>
        <v>7</v>
      </c>
      <c r="AF180" s="132" t="str">
        <f t="shared" si="69"/>
        <v>2019-7</v>
      </c>
      <c r="AG180" s="130">
        <f t="shared" ref="AG180:AG243" si="72">WEEKDAY(L180,2)</f>
        <v>3</v>
      </c>
      <c r="AH180" s="130" t="str">
        <f t="shared" si="70"/>
        <v>Weekdays</v>
      </c>
      <c r="AI180" s="133">
        <f t="shared" si="68"/>
        <v>4</v>
      </c>
      <c r="AJ180" s="53"/>
    </row>
    <row r="181" spans="2:36" ht="16.5" x14ac:dyDescent="0.3">
      <c r="B181" s="19" t="s">
        <v>214</v>
      </c>
      <c r="C181" s="20" t="s">
        <v>18</v>
      </c>
      <c r="D181" s="19" t="s">
        <v>19</v>
      </c>
      <c r="E181" s="19" t="s">
        <v>27</v>
      </c>
      <c r="F181" s="85" t="s">
        <v>31</v>
      </c>
      <c r="G181" s="19" t="s">
        <v>44</v>
      </c>
      <c r="H181" s="21">
        <v>73.88</v>
      </c>
      <c r="I181" s="22">
        <v>6</v>
      </c>
      <c r="J181" s="23">
        <v>22.164000000000001</v>
      </c>
      <c r="K181" s="23">
        <v>465.44400000000002</v>
      </c>
      <c r="L181" s="24">
        <v>43547</v>
      </c>
      <c r="M181" s="25">
        <v>0.80277777777777781</v>
      </c>
      <c r="N181" s="20" t="s">
        <v>23</v>
      </c>
      <c r="O181" s="23">
        <v>443.28</v>
      </c>
      <c r="P181" s="26">
        <v>4.7619047620000003</v>
      </c>
      <c r="Q181" s="23">
        <v>22.164000000000001</v>
      </c>
      <c r="R181" s="27">
        <v>4.4000000000000004</v>
      </c>
      <c r="S181" s="28">
        <f t="shared" si="57"/>
        <v>22.164000000000044</v>
      </c>
      <c r="T181" s="29">
        <f t="shared" si="58"/>
        <v>1662.3000000000034</v>
      </c>
      <c r="U181" s="29" t="b">
        <f t="shared" si="59"/>
        <v>1</v>
      </c>
      <c r="V181" s="29" t="b">
        <f t="shared" si="60"/>
        <v>1</v>
      </c>
      <c r="W181" s="29" t="str">
        <f t="shared" si="61"/>
        <v>Low Value</v>
      </c>
      <c r="X181" s="129" t="str">
        <f t="shared" si="62"/>
        <v>Criteria Not matched</v>
      </c>
      <c r="Y181" s="130">
        <f t="shared" si="63"/>
        <v>23</v>
      </c>
      <c r="Z181" s="130">
        <f t="shared" si="64"/>
        <v>3</v>
      </c>
      <c r="AA181" s="131">
        <f t="shared" si="66"/>
        <v>2019</v>
      </c>
      <c r="AB181" s="132" t="str">
        <f t="shared" si="67"/>
        <v>3-2019</v>
      </c>
      <c r="AC181" s="132" t="str">
        <f t="shared" si="56"/>
        <v>23-3-2019</v>
      </c>
      <c r="AD181" s="132">
        <f t="shared" si="71"/>
        <v>1</v>
      </c>
      <c r="AE181" s="132">
        <f t="shared" si="65"/>
        <v>12</v>
      </c>
      <c r="AF181" s="132" t="str">
        <f t="shared" si="69"/>
        <v>2019-12</v>
      </c>
      <c r="AG181" s="130">
        <f t="shared" si="72"/>
        <v>6</v>
      </c>
      <c r="AH181" s="130" t="str">
        <f t="shared" si="70"/>
        <v>Weekends</v>
      </c>
      <c r="AI181" s="133">
        <f t="shared" si="68"/>
        <v>7</v>
      </c>
      <c r="AJ181" s="53"/>
    </row>
    <row r="182" spans="2:36" ht="16.5" x14ac:dyDescent="0.3">
      <c r="B182" s="19" t="s">
        <v>215</v>
      </c>
      <c r="C182" s="20" t="s">
        <v>25</v>
      </c>
      <c r="D182" s="19" t="s">
        <v>26</v>
      </c>
      <c r="E182" s="19" t="s">
        <v>20</v>
      </c>
      <c r="F182" s="85" t="s">
        <v>31</v>
      </c>
      <c r="G182" s="19" t="s">
        <v>22</v>
      </c>
      <c r="H182" s="21">
        <v>86.8</v>
      </c>
      <c r="I182" s="22">
        <v>3</v>
      </c>
      <c r="J182" s="23">
        <v>13.02</v>
      </c>
      <c r="K182" s="23">
        <v>273.42</v>
      </c>
      <c r="L182" s="24">
        <v>43493</v>
      </c>
      <c r="M182" s="25">
        <v>0.69930555555555551</v>
      </c>
      <c r="N182" s="20" t="s">
        <v>23</v>
      </c>
      <c r="O182" s="23">
        <v>260.39999999999998</v>
      </c>
      <c r="P182" s="26">
        <v>4.7619047620000003</v>
      </c>
      <c r="Q182" s="23">
        <v>13.02</v>
      </c>
      <c r="R182" s="30">
        <v>9.9</v>
      </c>
      <c r="S182" s="28">
        <f t="shared" si="57"/>
        <v>13.020000000000039</v>
      </c>
      <c r="T182" s="29">
        <f t="shared" si="58"/>
        <v>976.50000000000296</v>
      </c>
      <c r="U182" s="29" t="b">
        <f t="shared" si="59"/>
        <v>1</v>
      </c>
      <c r="V182" s="29" t="b">
        <f t="shared" si="60"/>
        <v>1</v>
      </c>
      <c r="W182" s="29" t="str">
        <f t="shared" si="61"/>
        <v>High Value</v>
      </c>
      <c r="X182" s="129">
        <f t="shared" si="62"/>
        <v>8.68</v>
      </c>
      <c r="Y182" s="130">
        <f t="shared" si="63"/>
        <v>28</v>
      </c>
      <c r="Z182" s="130">
        <f t="shared" si="64"/>
        <v>1</v>
      </c>
      <c r="AA182" s="131">
        <f t="shared" si="66"/>
        <v>2019</v>
      </c>
      <c r="AB182" s="132" t="str">
        <f t="shared" si="67"/>
        <v>1-2019</v>
      </c>
      <c r="AC182" s="132" t="str">
        <f t="shared" si="56"/>
        <v>28-1-2019</v>
      </c>
      <c r="AD182" s="132">
        <f t="shared" si="71"/>
        <v>1</v>
      </c>
      <c r="AE182" s="132">
        <f t="shared" si="65"/>
        <v>5</v>
      </c>
      <c r="AF182" s="132" t="str">
        <f t="shared" si="69"/>
        <v>2019-5</v>
      </c>
      <c r="AG182" s="130">
        <f t="shared" si="72"/>
        <v>1</v>
      </c>
      <c r="AH182" s="130" t="str">
        <f t="shared" si="70"/>
        <v>Weekdays</v>
      </c>
      <c r="AI182" s="133">
        <f t="shared" si="68"/>
        <v>2</v>
      </c>
      <c r="AJ182" s="53"/>
    </row>
    <row r="183" spans="2:36" ht="16.5" x14ac:dyDescent="0.3">
      <c r="B183" s="19" t="s">
        <v>216</v>
      </c>
      <c r="C183" s="20" t="s">
        <v>25</v>
      </c>
      <c r="D183" s="19" t="s">
        <v>26</v>
      </c>
      <c r="E183" s="19" t="s">
        <v>27</v>
      </c>
      <c r="F183" s="85" t="s">
        <v>31</v>
      </c>
      <c r="G183" s="19" t="s">
        <v>46</v>
      </c>
      <c r="H183" s="21">
        <v>64.260000000000005</v>
      </c>
      <c r="I183" s="22">
        <v>7</v>
      </c>
      <c r="J183" s="23">
        <v>22.491</v>
      </c>
      <c r="K183" s="23">
        <v>472.31099999999998</v>
      </c>
      <c r="L183" s="24">
        <v>43505</v>
      </c>
      <c r="M183" s="25">
        <v>0.41666666666666669</v>
      </c>
      <c r="N183" s="20" t="s">
        <v>29</v>
      </c>
      <c r="O183" s="23">
        <v>449.82</v>
      </c>
      <c r="P183" s="26">
        <v>4.7619047620000003</v>
      </c>
      <c r="Q183" s="23">
        <v>22.491</v>
      </c>
      <c r="R183" s="27">
        <v>5.7</v>
      </c>
      <c r="S183" s="28">
        <f t="shared" si="57"/>
        <v>22.490999999999985</v>
      </c>
      <c r="T183" s="29">
        <f t="shared" si="58"/>
        <v>1686.8249999999989</v>
      </c>
      <c r="U183" s="29" t="b">
        <f t="shared" si="59"/>
        <v>1</v>
      </c>
      <c r="V183" s="29" t="b">
        <f t="shared" si="60"/>
        <v>1</v>
      </c>
      <c r="W183" s="29" t="str">
        <f t="shared" si="61"/>
        <v>Low Value</v>
      </c>
      <c r="X183" s="129" t="str">
        <f t="shared" si="62"/>
        <v>Criteria Not matched</v>
      </c>
      <c r="Y183" s="130">
        <f t="shared" si="63"/>
        <v>9</v>
      </c>
      <c r="Z183" s="130">
        <f t="shared" si="64"/>
        <v>2</v>
      </c>
      <c r="AA183" s="131">
        <f t="shared" si="66"/>
        <v>2019</v>
      </c>
      <c r="AB183" s="132" t="str">
        <f t="shared" si="67"/>
        <v>2-2019</v>
      </c>
      <c r="AC183" s="132" t="str">
        <f t="shared" si="56"/>
        <v>9-2-2019</v>
      </c>
      <c r="AD183" s="132">
        <f t="shared" si="71"/>
        <v>1</v>
      </c>
      <c r="AE183" s="132">
        <f t="shared" si="65"/>
        <v>6</v>
      </c>
      <c r="AF183" s="132" t="str">
        <f t="shared" si="69"/>
        <v>2019-6</v>
      </c>
      <c r="AG183" s="130">
        <f t="shared" si="72"/>
        <v>6</v>
      </c>
      <c r="AH183" s="130" t="str">
        <f t="shared" si="70"/>
        <v>Weekends</v>
      </c>
      <c r="AI183" s="133">
        <f t="shared" si="68"/>
        <v>7</v>
      </c>
      <c r="AJ183" s="53"/>
    </row>
    <row r="184" spans="2:36" ht="16.5" x14ac:dyDescent="0.3">
      <c r="B184" s="19" t="s">
        <v>217</v>
      </c>
      <c r="C184" s="20" t="s">
        <v>25</v>
      </c>
      <c r="D184" s="19" t="s">
        <v>26</v>
      </c>
      <c r="E184" s="19" t="s">
        <v>20</v>
      </c>
      <c r="F184" s="85" t="s">
        <v>31</v>
      </c>
      <c r="G184" s="19" t="s">
        <v>44</v>
      </c>
      <c r="H184" s="21">
        <v>38.47</v>
      </c>
      <c r="I184" s="22">
        <v>8</v>
      </c>
      <c r="J184" s="23">
        <v>15.388</v>
      </c>
      <c r="K184" s="23">
        <v>323.14800000000002</v>
      </c>
      <c r="L184" s="24">
        <v>43488</v>
      </c>
      <c r="M184" s="25">
        <v>0.49375000000000002</v>
      </c>
      <c r="N184" s="20" t="s">
        <v>29</v>
      </c>
      <c r="O184" s="23">
        <v>307.76</v>
      </c>
      <c r="P184" s="26">
        <v>4.7619047620000003</v>
      </c>
      <c r="Q184" s="23">
        <v>15.388</v>
      </c>
      <c r="R184" s="27">
        <v>7.7</v>
      </c>
      <c r="S184" s="28">
        <f t="shared" si="57"/>
        <v>15.388000000000034</v>
      </c>
      <c r="T184" s="29">
        <f t="shared" si="58"/>
        <v>1154.1000000000026</v>
      </c>
      <c r="U184" s="29" t="b">
        <f t="shared" si="59"/>
        <v>1</v>
      </c>
      <c r="V184" s="29" t="b">
        <f t="shared" si="60"/>
        <v>1</v>
      </c>
      <c r="W184" s="29" t="str">
        <f t="shared" si="61"/>
        <v>High Value</v>
      </c>
      <c r="X184" s="129">
        <f t="shared" si="62"/>
        <v>3.847</v>
      </c>
      <c r="Y184" s="130">
        <f t="shared" si="63"/>
        <v>23</v>
      </c>
      <c r="Z184" s="130">
        <f t="shared" si="64"/>
        <v>1</v>
      </c>
      <c r="AA184" s="131">
        <f t="shared" si="66"/>
        <v>2019</v>
      </c>
      <c r="AB184" s="132" t="str">
        <f t="shared" si="67"/>
        <v>1-2019</v>
      </c>
      <c r="AC184" s="132" t="str">
        <f t="shared" si="56"/>
        <v>23-1-2019</v>
      </c>
      <c r="AD184" s="132">
        <f t="shared" si="71"/>
        <v>1</v>
      </c>
      <c r="AE184" s="132">
        <f t="shared" si="65"/>
        <v>4</v>
      </c>
      <c r="AF184" s="132" t="str">
        <f t="shared" si="69"/>
        <v>2019-4</v>
      </c>
      <c r="AG184" s="130">
        <f t="shared" si="72"/>
        <v>3</v>
      </c>
      <c r="AH184" s="130" t="str">
        <f t="shared" si="70"/>
        <v>Weekdays</v>
      </c>
      <c r="AI184" s="133">
        <f t="shared" si="68"/>
        <v>4</v>
      </c>
      <c r="AJ184" s="53"/>
    </row>
    <row r="185" spans="2:36" ht="16.5" x14ac:dyDescent="0.3">
      <c r="B185" s="19" t="s">
        <v>218</v>
      </c>
      <c r="C185" s="20" t="s">
        <v>18</v>
      </c>
      <c r="D185" s="19" t="s">
        <v>19</v>
      </c>
      <c r="E185" s="19" t="s">
        <v>20</v>
      </c>
      <c r="F185" s="85" t="s">
        <v>31</v>
      </c>
      <c r="G185" s="19" t="s">
        <v>36</v>
      </c>
      <c r="H185" s="21">
        <v>15.5</v>
      </c>
      <c r="I185" s="22">
        <v>10</v>
      </c>
      <c r="J185" s="23">
        <v>7.75</v>
      </c>
      <c r="K185" s="23">
        <v>162.75</v>
      </c>
      <c r="L185" s="24">
        <v>43547</v>
      </c>
      <c r="M185" s="25">
        <v>0.4548611111111111</v>
      </c>
      <c r="N185" s="20" t="s">
        <v>23</v>
      </c>
      <c r="O185" s="23">
        <v>155</v>
      </c>
      <c r="P185" s="26">
        <v>4.7619047620000003</v>
      </c>
      <c r="Q185" s="23">
        <v>7.75</v>
      </c>
      <c r="R185" s="30">
        <v>8</v>
      </c>
      <c r="S185" s="28">
        <f t="shared" si="57"/>
        <v>7.75</v>
      </c>
      <c r="T185" s="29">
        <f t="shared" si="58"/>
        <v>581.25</v>
      </c>
      <c r="U185" s="29" t="b">
        <f t="shared" si="59"/>
        <v>0</v>
      </c>
      <c r="V185" s="29" t="b">
        <f t="shared" si="60"/>
        <v>1</v>
      </c>
      <c r="W185" s="29" t="str">
        <f t="shared" si="61"/>
        <v>High Value</v>
      </c>
      <c r="X185" s="129">
        <f t="shared" si="62"/>
        <v>1.55</v>
      </c>
      <c r="Y185" s="130">
        <f t="shared" si="63"/>
        <v>23</v>
      </c>
      <c r="Z185" s="130">
        <f t="shared" si="64"/>
        <v>3</v>
      </c>
      <c r="AA185" s="131">
        <f t="shared" si="66"/>
        <v>2019</v>
      </c>
      <c r="AB185" s="132" t="str">
        <f t="shared" si="67"/>
        <v>3-2019</v>
      </c>
      <c r="AC185" s="132" t="str">
        <f t="shared" si="56"/>
        <v>23-3-2019</v>
      </c>
      <c r="AD185" s="132">
        <f t="shared" si="71"/>
        <v>1</v>
      </c>
      <c r="AE185" s="132">
        <f t="shared" si="65"/>
        <v>12</v>
      </c>
      <c r="AF185" s="132" t="str">
        <f t="shared" si="69"/>
        <v>2019-12</v>
      </c>
      <c r="AG185" s="130">
        <f t="shared" si="72"/>
        <v>6</v>
      </c>
      <c r="AH185" s="130" t="str">
        <f t="shared" si="70"/>
        <v>Weekends</v>
      </c>
      <c r="AI185" s="133">
        <f t="shared" si="68"/>
        <v>7</v>
      </c>
      <c r="AJ185" s="53"/>
    </row>
    <row r="186" spans="2:36" ht="16.5" x14ac:dyDescent="0.3">
      <c r="B186" s="19" t="s">
        <v>219</v>
      </c>
      <c r="C186" s="20" t="s">
        <v>25</v>
      </c>
      <c r="D186" s="19" t="s">
        <v>26</v>
      </c>
      <c r="E186" s="19" t="s">
        <v>27</v>
      </c>
      <c r="F186" s="85" t="s">
        <v>31</v>
      </c>
      <c r="G186" s="19" t="s">
        <v>22</v>
      </c>
      <c r="H186" s="21">
        <v>34.31</v>
      </c>
      <c r="I186" s="22">
        <v>8</v>
      </c>
      <c r="J186" s="23">
        <v>13.724</v>
      </c>
      <c r="K186" s="23">
        <v>288.20400000000001</v>
      </c>
      <c r="L186" s="24">
        <v>43490</v>
      </c>
      <c r="M186" s="25">
        <v>0.625</v>
      </c>
      <c r="N186" s="20" t="s">
        <v>23</v>
      </c>
      <c r="O186" s="23">
        <v>274.48</v>
      </c>
      <c r="P186" s="26">
        <v>4.7619047620000003</v>
      </c>
      <c r="Q186" s="23">
        <v>13.724</v>
      </c>
      <c r="R186" s="30">
        <v>5.7</v>
      </c>
      <c r="S186" s="28">
        <f t="shared" si="57"/>
        <v>13.72399999999999</v>
      </c>
      <c r="T186" s="29">
        <f t="shared" si="58"/>
        <v>1029.2999999999993</v>
      </c>
      <c r="U186" s="29" t="b">
        <f t="shared" si="59"/>
        <v>1</v>
      </c>
      <c r="V186" s="29" t="b">
        <f t="shared" si="60"/>
        <v>1</v>
      </c>
      <c r="W186" s="29" t="str">
        <f t="shared" si="61"/>
        <v>Low Value</v>
      </c>
      <c r="X186" s="129" t="str">
        <f t="shared" si="62"/>
        <v>Criteria Not matched</v>
      </c>
      <c r="Y186" s="130">
        <f t="shared" si="63"/>
        <v>25</v>
      </c>
      <c r="Z186" s="130">
        <f t="shared" si="64"/>
        <v>1</v>
      </c>
      <c r="AA186" s="131">
        <f t="shared" si="66"/>
        <v>2019</v>
      </c>
      <c r="AB186" s="132" t="str">
        <f t="shared" si="67"/>
        <v>1-2019</v>
      </c>
      <c r="AC186" s="132" t="str">
        <f t="shared" si="56"/>
        <v>25-1-2019</v>
      </c>
      <c r="AD186" s="132">
        <f t="shared" si="71"/>
        <v>1</v>
      </c>
      <c r="AE186" s="132">
        <f t="shared" si="65"/>
        <v>4</v>
      </c>
      <c r="AF186" s="132" t="str">
        <f t="shared" si="69"/>
        <v>2019-4</v>
      </c>
      <c r="AG186" s="130">
        <f t="shared" si="72"/>
        <v>5</v>
      </c>
      <c r="AH186" s="130" t="str">
        <f t="shared" si="70"/>
        <v>Weekdays</v>
      </c>
      <c r="AI186" s="133">
        <f t="shared" si="68"/>
        <v>6</v>
      </c>
      <c r="AJ186" s="53"/>
    </row>
    <row r="187" spans="2:36" ht="16.5" x14ac:dyDescent="0.3">
      <c r="B187" s="19" t="s">
        <v>220</v>
      </c>
      <c r="C187" s="20" t="s">
        <v>18</v>
      </c>
      <c r="D187" s="19" t="s">
        <v>19</v>
      </c>
      <c r="E187" s="19" t="s">
        <v>27</v>
      </c>
      <c r="F187" s="85" t="s">
        <v>21</v>
      </c>
      <c r="G187" s="19" t="s">
        <v>36</v>
      </c>
      <c r="H187" s="21">
        <v>12.34</v>
      </c>
      <c r="I187" s="22">
        <v>7</v>
      </c>
      <c r="J187" s="23">
        <v>4.319</v>
      </c>
      <c r="K187" s="23">
        <v>90.698999999999998</v>
      </c>
      <c r="L187" s="24">
        <v>43528</v>
      </c>
      <c r="M187" s="25">
        <v>0.47152777777777777</v>
      </c>
      <c r="N187" s="20" t="s">
        <v>33</v>
      </c>
      <c r="O187" s="23">
        <v>86.38</v>
      </c>
      <c r="P187" s="26">
        <v>4.7619047620000003</v>
      </c>
      <c r="Q187" s="23">
        <v>4.319</v>
      </c>
      <c r="R187" s="30">
        <v>6.7</v>
      </c>
      <c r="S187" s="28">
        <f t="shared" si="57"/>
        <v>4.3190000000000026</v>
      </c>
      <c r="T187" s="29">
        <f t="shared" si="58"/>
        <v>323.92500000000018</v>
      </c>
      <c r="U187" s="29" t="b">
        <f t="shared" si="59"/>
        <v>0</v>
      </c>
      <c r="V187" s="29" t="b">
        <f t="shared" si="60"/>
        <v>0</v>
      </c>
      <c r="W187" s="29" t="str">
        <f t="shared" si="61"/>
        <v>Low Value</v>
      </c>
      <c r="X187" s="129" t="str">
        <f t="shared" si="62"/>
        <v>Criteria Not matched</v>
      </c>
      <c r="Y187" s="130">
        <f t="shared" si="63"/>
        <v>4</v>
      </c>
      <c r="Z187" s="130">
        <f t="shared" si="64"/>
        <v>3</v>
      </c>
      <c r="AA187" s="131">
        <f t="shared" si="66"/>
        <v>2019</v>
      </c>
      <c r="AB187" s="132" t="str">
        <f t="shared" si="67"/>
        <v>3-2019</v>
      </c>
      <c r="AC187" s="132" t="str">
        <f t="shared" si="56"/>
        <v>4-3-2019</v>
      </c>
      <c r="AD187" s="132">
        <f t="shared" si="71"/>
        <v>1</v>
      </c>
      <c r="AE187" s="132">
        <f t="shared" si="65"/>
        <v>10</v>
      </c>
      <c r="AF187" s="132" t="str">
        <f t="shared" si="69"/>
        <v>2019-10</v>
      </c>
      <c r="AG187" s="130">
        <f t="shared" si="72"/>
        <v>1</v>
      </c>
      <c r="AH187" s="130" t="str">
        <f t="shared" si="70"/>
        <v>Weekdays</v>
      </c>
      <c r="AI187" s="133">
        <f t="shared" si="68"/>
        <v>2</v>
      </c>
      <c r="AJ187" s="53"/>
    </row>
    <row r="188" spans="2:36" ht="16.5" x14ac:dyDescent="0.3">
      <c r="B188" s="19" t="s">
        <v>221</v>
      </c>
      <c r="C188" s="20" t="s">
        <v>42</v>
      </c>
      <c r="D188" s="19" t="s">
        <v>43</v>
      </c>
      <c r="E188" s="19" t="s">
        <v>20</v>
      </c>
      <c r="F188" s="85" t="s">
        <v>31</v>
      </c>
      <c r="G188" s="19" t="s">
        <v>44</v>
      </c>
      <c r="H188" s="21">
        <v>18.079999999999998</v>
      </c>
      <c r="I188" s="22">
        <v>3</v>
      </c>
      <c r="J188" s="23">
        <v>2.7120000000000002</v>
      </c>
      <c r="K188" s="23">
        <v>56.951999999999998</v>
      </c>
      <c r="L188" s="24">
        <v>43529</v>
      </c>
      <c r="M188" s="25">
        <v>0.82361111111111107</v>
      </c>
      <c r="N188" s="20" t="s">
        <v>23</v>
      </c>
      <c r="O188" s="23">
        <v>54.24</v>
      </c>
      <c r="P188" s="26">
        <v>4.7619047620000003</v>
      </c>
      <c r="Q188" s="23">
        <v>2.7120000000000002</v>
      </c>
      <c r="R188" s="30">
        <v>8</v>
      </c>
      <c r="S188" s="28">
        <f t="shared" si="57"/>
        <v>2.7119999999999962</v>
      </c>
      <c r="T188" s="29">
        <f t="shared" si="58"/>
        <v>203.39999999999972</v>
      </c>
      <c r="U188" s="29" t="b">
        <f t="shared" si="59"/>
        <v>0</v>
      </c>
      <c r="V188" s="29" t="b">
        <f t="shared" si="60"/>
        <v>1</v>
      </c>
      <c r="W188" s="29" t="str">
        <f t="shared" si="61"/>
        <v>High Value</v>
      </c>
      <c r="X188" s="129">
        <f t="shared" si="62"/>
        <v>1.8079999999999998</v>
      </c>
      <c r="Y188" s="130">
        <f t="shared" si="63"/>
        <v>5</v>
      </c>
      <c r="Z188" s="130">
        <f t="shared" si="64"/>
        <v>3</v>
      </c>
      <c r="AA188" s="131">
        <f t="shared" si="66"/>
        <v>2019</v>
      </c>
      <c r="AB188" s="132" t="str">
        <f t="shared" si="67"/>
        <v>3-2019</v>
      </c>
      <c r="AC188" s="132" t="str">
        <f t="shared" si="56"/>
        <v>5-3-2019</v>
      </c>
      <c r="AD188" s="132">
        <f t="shared" si="71"/>
        <v>1</v>
      </c>
      <c r="AE188" s="132">
        <f t="shared" si="65"/>
        <v>10</v>
      </c>
      <c r="AF188" s="132" t="str">
        <f t="shared" si="69"/>
        <v>2019-10</v>
      </c>
      <c r="AG188" s="130">
        <f t="shared" si="72"/>
        <v>2</v>
      </c>
      <c r="AH188" s="130" t="str">
        <f t="shared" si="70"/>
        <v>Weekdays</v>
      </c>
      <c r="AI188" s="133">
        <f t="shared" si="68"/>
        <v>3</v>
      </c>
      <c r="AJ188" s="53"/>
    </row>
    <row r="189" spans="2:36" ht="16.5" x14ac:dyDescent="0.3">
      <c r="B189" s="19" t="s">
        <v>222</v>
      </c>
      <c r="C189" s="20" t="s">
        <v>42</v>
      </c>
      <c r="D189" s="19" t="s">
        <v>43</v>
      </c>
      <c r="E189" s="19" t="s">
        <v>20</v>
      </c>
      <c r="F189" s="85" t="s">
        <v>21</v>
      </c>
      <c r="G189" s="19" t="s">
        <v>32</v>
      </c>
      <c r="H189" s="21">
        <v>94.49</v>
      </c>
      <c r="I189" s="22">
        <v>8</v>
      </c>
      <c r="J189" s="23">
        <v>37.795999999999999</v>
      </c>
      <c r="K189" s="23">
        <v>793.71600000000001</v>
      </c>
      <c r="L189" s="24">
        <v>43527</v>
      </c>
      <c r="M189" s="25">
        <v>0.79166666666666663</v>
      </c>
      <c r="N189" s="20" t="s">
        <v>23</v>
      </c>
      <c r="O189" s="23">
        <v>755.92</v>
      </c>
      <c r="P189" s="26">
        <v>4.7619047620000003</v>
      </c>
      <c r="Q189" s="23">
        <v>37.795999999999999</v>
      </c>
      <c r="R189" s="27">
        <v>7.5</v>
      </c>
      <c r="S189" s="28">
        <f t="shared" si="57"/>
        <v>37.796000000000049</v>
      </c>
      <c r="T189" s="29">
        <f t="shared" si="58"/>
        <v>2834.7000000000035</v>
      </c>
      <c r="U189" s="29" t="b">
        <f t="shared" si="59"/>
        <v>1</v>
      </c>
      <c r="V189" s="29" t="b">
        <f t="shared" si="60"/>
        <v>1</v>
      </c>
      <c r="W189" s="29" t="str">
        <f t="shared" si="61"/>
        <v>High Value</v>
      </c>
      <c r="X189" s="129">
        <f t="shared" si="62"/>
        <v>9.4489999999999998</v>
      </c>
      <c r="Y189" s="130">
        <f t="shared" si="63"/>
        <v>3</v>
      </c>
      <c r="Z189" s="130">
        <f t="shared" si="64"/>
        <v>3</v>
      </c>
      <c r="AA189" s="131">
        <f t="shared" si="66"/>
        <v>2019</v>
      </c>
      <c r="AB189" s="132" t="str">
        <f t="shared" si="67"/>
        <v>3-2019</v>
      </c>
      <c r="AC189" s="132" t="str">
        <f t="shared" si="56"/>
        <v>3-3-2019</v>
      </c>
      <c r="AD189" s="132">
        <f t="shared" si="71"/>
        <v>1</v>
      </c>
      <c r="AE189" s="132">
        <f t="shared" si="65"/>
        <v>9</v>
      </c>
      <c r="AF189" s="132" t="str">
        <f t="shared" si="69"/>
        <v>2019-9</v>
      </c>
      <c r="AG189" s="130">
        <f t="shared" si="72"/>
        <v>7</v>
      </c>
      <c r="AH189" s="130" t="str">
        <f t="shared" si="70"/>
        <v>Weekends</v>
      </c>
      <c r="AI189" s="133">
        <f t="shared" si="68"/>
        <v>1</v>
      </c>
      <c r="AJ189" s="53"/>
    </row>
    <row r="190" spans="2:36" ht="16.5" x14ac:dyDescent="0.3">
      <c r="B190" s="19" t="s">
        <v>223</v>
      </c>
      <c r="C190" s="20" t="s">
        <v>42</v>
      </c>
      <c r="D190" s="19" t="s">
        <v>43</v>
      </c>
      <c r="E190" s="19" t="s">
        <v>20</v>
      </c>
      <c r="F190" s="85" t="s">
        <v>31</v>
      </c>
      <c r="G190" s="19" t="s">
        <v>32</v>
      </c>
      <c r="H190" s="21">
        <v>46.47</v>
      </c>
      <c r="I190" s="22">
        <v>4</v>
      </c>
      <c r="J190" s="23">
        <v>9.2940000000000005</v>
      </c>
      <c r="K190" s="23">
        <v>195.17400000000001</v>
      </c>
      <c r="L190" s="24">
        <v>43504</v>
      </c>
      <c r="M190" s="25">
        <v>0.45347222222222222</v>
      </c>
      <c r="N190" s="20" t="s">
        <v>29</v>
      </c>
      <c r="O190" s="23">
        <v>185.88</v>
      </c>
      <c r="P190" s="26">
        <v>4.7619047620000003</v>
      </c>
      <c r="Q190" s="23">
        <v>9.2940000000000005</v>
      </c>
      <c r="R190" s="30">
        <v>7</v>
      </c>
      <c r="S190" s="28">
        <f t="shared" si="57"/>
        <v>9.2940000000000111</v>
      </c>
      <c r="T190" s="29">
        <f t="shared" si="58"/>
        <v>697.05000000000086</v>
      </c>
      <c r="U190" s="29" t="b">
        <f t="shared" si="59"/>
        <v>1</v>
      </c>
      <c r="V190" s="29" t="b">
        <f t="shared" si="60"/>
        <v>1</v>
      </c>
      <c r="W190" s="29" t="str">
        <f t="shared" si="61"/>
        <v>Low Value</v>
      </c>
      <c r="X190" s="129">
        <f t="shared" si="62"/>
        <v>4.6470000000000002</v>
      </c>
      <c r="Y190" s="130">
        <f t="shared" si="63"/>
        <v>8</v>
      </c>
      <c r="Z190" s="130">
        <f t="shared" si="64"/>
        <v>2</v>
      </c>
      <c r="AA190" s="131">
        <f t="shared" si="66"/>
        <v>2019</v>
      </c>
      <c r="AB190" s="132" t="str">
        <f t="shared" si="67"/>
        <v>2-2019</v>
      </c>
      <c r="AC190" s="132" t="str">
        <f t="shared" si="56"/>
        <v>8-2-2019</v>
      </c>
      <c r="AD190" s="132">
        <f t="shared" si="71"/>
        <v>1</v>
      </c>
      <c r="AE190" s="132">
        <f t="shared" si="65"/>
        <v>6</v>
      </c>
      <c r="AF190" s="132" t="str">
        <f t="shared" si="69"/>
        <v>2019-6</v>
      </c>
      <c r="AG190" s="130">
        <f t="shared" si="72"/>
        <v>5</v>
      </c>
      <c r="AH190" s="130" t="str">
        <f t="shared" si="70"/>
        <v>Weekdays</v>
      </c>
      <c r="AI190" s="133">
        <f t="shared" si="68"/>
        <v>6</v>
      </c>
      <c r="AJ190" s="53"/>
    </row>
    <row r="191" spans="2:36" ht="16.5" x14ac:dyDescent="0.3">
      <c r="B191" s="19" t="s">
        <v>224</v>
      </c>
      <c r="C191" s="20" t="s">
        <v>18</v>
      </c>
      <c r="D191" s="19" t="s">
        <v>19</v>
      </c>
      <c r="E191" s="19" t="s">
        <v>27</v>
      </c>
      <c r="F191" s="85" t="s">
        <v>31</v>
      </c>
      <c r="G191" s="19" t="s">
        <v>32</v>
      </c>
      <c r="H191" s="21">
        <v>74.069999999999993</v>
      </c>
      <c r="I191" s="22">
        <v>1</v>
      </c>
      <c r="J191" s="23">
        <v>3.7035</v>
      </c>
      <c r="K191" s="23">
        <v>77.773499999999999</v>
      </c>
      <c r="L191" s="24">
        <v>43506</v>
      </c>
      <c r="M191" s="25">
        <v>0.53472222222222221</v>
      </c>
      <c r="N191" s="20" t="s">
        <v>23</v>
      </c>
      <c r="O191" s="23">
        <v>74.069999999999993</v>
      </c>
      <c r="P191" s="26">
        <v>4.7619047620000003</v>
      </c>
      <c r="Q191" s="23">
        <v>3.7035</v>
      </c>
      <c r="R191" s="30">
        <v>9.9</v>
      </c>
      <c r="S191" s="28">
        <f t="shared" si="57"/>
        <v>3.7035000000000053</v>
      </c>
      <c r="T191" s="29">
        <f t="shared" si="58"/>
        <v>277.76250000000039</v>
      </c>
      <c r="U191" s="29" t="b">
        <f t="shared" si="59"/>
        <v>0</v>
      </c>
      <c r="V191" s="29" t="b">
        <f t="shared" si="60"/>
        <v>1</v>
      </c>
      <c r="W191" s="29" t="str">
        <f t="shared" si="61"/>
        <v>High Value</v>
      </c>
      <c r="X191" s="129">
        <f t="shared" si="62"/>
        <v>7.407</v>
      </c>
      <c r="Y191" s="130">
        <f t="shared" si="63"/>
        <v>10</v>
      </c>
      <c r="Z191" s="130">
        <f t="shared" si="64"/>
        <v>2</v>
      </c>
      <c r="AA191" s="131">
        <f t="shared" si="66"/>
        <v>2019</v>
      </c>
      <c r="AB191" s="132" t="str">
        <f t="shared" si="67"/>
        <v>2-2019</v>
      </c>
      <c r="AC191" s="132" t="str">
        <f t="shared" si="56"/>
        <v>10-2-2019</v>
      </c>
      <c r="AD191" s="132">
        <f t="shared" si="71"/>
        <v>1</v>
      </c>
      <c r="AE191" s="132">
        <f t="shared" si="65"/>
        <v>6</v>
      </c>
      <c r="AF191" s="132" t="str">
        <f t="shared" si="69"/>
        <v>2019-6</v>
      </c>
      <c r="AG191" s="130">
        <f t="shared" si="72"/>
        <v>7</v>
      </c>
      <c r="AH191" s="130" t="str">
        <f t="shared" si="70"/>
        <v>Weekends</v>
      </c>
      <c r="AI191" s="133">
        <f t="shared" si="68"/>
        <v>1</v>
      </c>
      <c r="AJ191" s="53"/>
    </row>
    <row r="192" spans="2:36" ht="16.5" x14ac:dyDescent="0.3">
      <c r="B192" s="19" t="s">
        <v>225</v>
      </c>
      <c r="C192" s="20" t="s">
        <v>25</v>
      </c>
      <c r="D192" s="19" t="s">
        <v>26</v>
      </c>
      <c r="E192" s="19" t="s">
        <v>27</v>
      </c>
      <c r="F192" s="85" t="s">
        <v>21</v>
      </c>
      <c r="G192" s="19" t="s">
        <v>32</v>
      </c>
      <c r="H192" s="21">
        <v>69.81</v>
      </c>
      <c r="I192" s="22">
        <v>4</v>
      </c>
      <c r="J192" s="23">
        <v>13.962</v>
      </c>
      <c r="K192" s="23">
        <v>293.202</v>
      </c>
      <c r="L192" s="24">
        <v>43493</v>
      </c>
      <c r="M192" s="25">
        <v>0.86805555555555558</v>
      </c>
      <c r="N192" s="20" t="s">
        <v>33</v>
      </c>
      <c r="O192" s="23">
        <v>279.24</v>
      </c>
      <c r="P192" s="26">
        <v>4.7619047620000003</v>
      </c>
      <c r="Q192" s="23">
        <v>13.962</v>
      </c>
      <c r="R192" s="30">
        <v>5.9</v>
      </c>
      <c r="S192" s="28">
        <f t="shared" si="57"/>
        <v>13.961999999999989</v>
      </c>
      <c r="T192" s="29">
        <f t="shared" si="58"/>
        <v>1047.1499999999992</v>
      </c>
      <c r="U192" s="29" t="b">
        <f t="shared" si="59"/>
        <v>1</v>
      </c>
      <c r="V192" s="29" t="b">
        <f t="shared" si="60"/>
        <v>1</v>
      </c>
      <c r="W192" s="29" t="str">
        <f t="shared" si="61"/>
        <v>Low Value</v>
      </c>
      <c r="X192" s="129" t="str">
        <f t="shared" si="62"/>
        <v>Criteria Not matched</v>
      </c>
      <c r="Y192" s="130">
        <f t="shared" si="63"/>
        <v>28</v>
      </c>
      <c r="Z192" s="130">
        <f t="shared" si="64"/>
        <v>1</v>
      </c>
      <c r="AA192" s="131">
        <f t="shared" si="66"/>
        <v>2019</v>
      </c>
      <c r="AB192" s="132" t="str">
        <f t="shared" si="67"/>
        <v>1-2019</v>
      </c>
      <c r="AC192" s="132" t="str">
        <f t="shared" si="56"/>
        <v>28-1-2019</v>
      </c>
      <c r="AD192" s="132">
        <f t="shared" si="71"/>
        <v>1</v>
      </c>
      <c r="AE192" s="132">
        <f t="shared" si="65"/>
        <v>5</v>
      </c>
      <c r="AF192" s="132" t="str">
        <f t="shared" si="69"/>
        <v>2019-5</v>
      </c>
      <c r="AG192" s="130">
        <f t="shared" si="72"/>
        <v>1</v>
      </c>
      <c r="AH192" s="130" t="str">
        <f t="shared" si="70"/>
        <v>Weekdays</v>
      </c>
      <c r="AI192" s="133">
        <f t="shared" si="68"/>
        <v>2</v>
      </c>
      <c r="AJ192" s="53"/>
    </row>
    <row r="193" spans="2:36" ht="16.5" x14ac:dyDescent="0.3">
      <c r="B193" s="19" t="s">
        <v>226</v>
      </c>
      <c r="C193" s="20" t="s">
        <v>42</v>
      </c>
      <c r="D193" s="19" t="s">
        <v>43</v>
      </c>
      <c r="E193" s="19" t="s">
        <v>27</v>
      </c>
      <c r="F193" s="85" t="s">
        <v>21</v>
      </c>
      <c r="G193" s="19" t="s">
        <v>32</v>
      </c>
      <c r="H193" s="21">
        <v>77.040000000000006</v>
      </c>
      <c r="I193" s="22">
        <v>3</v>
      </c>
      <c r="J193" s="23">
        <v>11.555999999999999</v>
      </c>
      <c r="K193" s="23">
        <v>242.67599999999999</v>
      </c>
      <c r="L193" s="24">
        <v>43507</v>
      </c>
      <c r="M193" s="25">
        <v>0.44374999999999998</v>
      </c>
      <c r="N193" s="20" t="s">
        <v>33</v>
      </c>
      <c r="O193" s="23">
        <v>231.12</v>
      </c>
      <c r="P193" s="26">
        <v>4.7619047620000003</v>
      </c>
      <c r="Q193" s="23">
        <v>11.555999999999999</v>
      </c>
      <c r="R193" s="30">
        <v>7.2</v>
      </c>
      <c r="S193" s="28">
        <f t="shared" si="57"/>
        <v>11.555999999999983</v>
      </c>
      <c r="T193" s="29">
        <f t="shared" si="58"/>
        <v>866.69999999999868</v>
      </c>
      <c r="U193" s="29" t="b">
        <f t="shared" si="59"/>
        <v>1</v>
      </c>
      <c r="V193" s="29" t="b">
        <f t="shared" si="60"/>
        <v>1</v>
      </c>
      <c r="W193" s="29" t="str">
        <f t="shared" si="61"/>
        <v>High Value</v>
      </c>
      <c r="X193" s="129">
        <f t="shared" si="62"/>
        <v>7.7040000000000006</v>
      </c>
      <c r="Y193" s="130">
        <f t="shared" si="63"/>
        <v>11</v>
      </c>
      <c r="Z193" s="130">
        <f t="shared" si="64"/>
        <v>2</v>
      </c>
      <c r="AA193" s="131">
        <f t="shared" si="66"/>
        <v>2019</v>
      </c>
      <c r="AB193" s="132" t="str">
        <f t="shared" si="67"/>
        <v>2-2019</v>
      </c>
      <c r="AC193" s="132" t="str">
        <f t="shared" ref="AC193:AC256" si="73">CONCATENATE(Y193,"-"&amp;"",Z193,"-"&amp;"",AA193)</f>
        <v>11-2-2019</v>
      </c>
      <c r="AD193" s="132">
        <f t="shared" si="71"/>
        <v>1</v>
      </c>
      <c r="AE193" s="132">
        <f t="shared" si="65"/>
        <v>7</v>
      </c>
      <c r="AF193" s="132" t="str">
        <f t="shared" si="69"/>
        <v>2019-7</v>
      </c>
      <c r="AG193" s="130">
        <f t="shared" si="72"/>
        <v>1</v>
      </c>
      <c r="AH193" s="130" t="str">
        <f t="shared" si="70"/>
        <v>Weekdays</v>
      </c>
      <c r="AI193" s="133">
        <f t="shared" si="68"/>
        <v>2</v>
      </c>
      <c r="AJ193" s="53"/>
    </row>
    <row r="194" spans="2:36" ht="16.5" x14ac:dyDescent="0.3">
      <c r="B194" s="19" t="s">
        <v>227</v>
      </c>
      <c r="C194" s="20" t="s">
        <v>42</v>
      </c>
      <c r="D194" s="19" t="s">
        <v>43</v>
      </c>
      <c r="E194" s="19" t="s">
        <v>27</v>
      </c>
      <c r="F194" s="85" t="s">
        <v>21</v>
      </c>
      <c r="G194" s="19" t="s">
        <v>46</v>
      </c>
      <c r="H194" s="21">
        <v>73.52</v>
      </c>
      <c r="I194" s="22">
        <v>2</v>
      </c>
      <c r="J194" s="23">
        <v>7.3520000000000003</v>
      </c>
      <c r="K194" s="23">
        <v>154.392</v>
      </c>
      <c r="L194" s="24">
        <v>43480</v>
      </c>
      <c r="M194" s="25">
        <v>0.57013888888888886</v>
      </c>
      <c r="N194" s="20" t="s">
        <v>23</v>
      </c>
      <c r="O194" s="23">
        <v>147.04</v>
      </c>
      <c r="P194" s="26">
        <v>4.7619047620000003</v>
      </c>
      <c r="Q194" s="23">
        <v>7.3520000000000003</v>
      </c>
      <c r="R194" s="30">
        <v>4.5999999999999996</v>
      </c>
      <c r="S194" s="28">
        <f t="shared" si="57"/>
        <v>7.3520000000000039</v>
      </c>
      <c r="T194" s="29">
        <f t="shared" si="58"/>
        <v>551.40000000000032</v>
      </c>
      <c r="U194" s="29" t="b">
        <f t="shared" si="59"/>
        <v>0</v>
      </c>
      <c r="V194" s="29" t="b">
        <f t="shared" si="60"/>
        <v>1</v>
      </c>
      <c r="W194" s="29" t="str">
        <f t="shared" si="61"/>
        <v>Low Value</v>
      </c>
      <c r="X194" s="129" t="str">
        <f t="shared" si="62"/>
        <v>Criteria Not matched</v>
      </c>
      <c r="Y194" s="130">
        <f t="shared" si="63"/>
        <v>15</v>
      </c>
      <c r="Z194" s="130">
        <f t="shared" si="64"/>
        <v>1</v>
      </c>
      <c r="AA194" s="131">
        <f t="shared" si="66"/>
        <v>2019</v>
      </c>
      <c r="AB194" s="132" t="str">
        <f t="shared" si="67"/>
        <v>1-2019</v>
      </c>
      <c r="AC194" s="132" t="str">
        <f t="shared" si="73"/>
        <v>15-1-2019</v>
      </c>
      <c r="AD194" s="132">
        <f t="shared" si="71"/>
        <v>1</v>
      </c>
      <c r="AE194" s="132">
        <f t="shared" si="65"/>
        <v>3</v>
      </c>
      <c r="AF194" s="132" t="str">
        <f t="shared" si="69"/>
        <v>2019-3</v>
      </c>
      <c r="AG194" s="130">
        <f t="shared" si="72"/>
        <v>2</v>
      </c>
      <c r="AH194" s="130" t="str">
        <f t="shared" si="70"/>
        <v>Weekdays</v>
      </c>
      <c r="AI194" s="133">
        <f t="shared" si="68"/>
        <v>3</v>
      </c>
      <c r="AJ194" s="53"/>
    </row>
    <row r="195" spans="2:36" ht="16.5" x14ac:dyDescent="0.3">
      <c r="B195" s="19" t="s">
        <v>228</v>
      </c>
      <c r="C195" s="20" t="s">
        <v>25</v>
      </c>
      <c r="D195" s="19" t="s">
        <v>26</v>
      </c>
      <c r="E195" s="19" t="s">
        <v>27</v>
      </c>
      <c r="F195" s="85" t="s">
        <v>21</v>
      </c>
      <c r="G195" s="19" t="s">
        <v>44</v>
      </c>
      <c r="H195" s="21">
        <v>87.8</v>
      </c>
      <c r="I195" s="22">
        <v>9</v>
      </c>
      <c r="J195" s="23">
        <v>39.51</v>
      </c>
      <c r="K195" s="23">
        <v>829.71</v>
      </c>
      <c r="L195" s="24">
        <v>43540</v>
      </c>
      <c r="M195" s="25">
        <v>0.79722222222222228</v>
      </c>
      <c r="N195" s="20" t="s">
        <v>29</v>
      </c>
      <c r="O195" s="23">
        <v>790.2</v>
      </c>
      <c r="P195" s="26">
        <v>4.7619047620000003</v>
      </c>
      <c r="Q195" s="23">
        <v>39.51</v>
      </c>
      <c r="R195" s="27">
        <v>9.1999999999999993</v>
      </c>
      <c r="S195" s="28">
        <f t="shared" ref="S195:S258" si="74">K195-O195</f>
        <v>39.509999999999991</v>
      </c>
      <c r="T195" s="29">
        <f t="shared" ref="T195:T258" si="75">$S195*$S$1</f>
        <v>2963.2499999999991</v>
      </c>
      <c r="U195" s="29" t="b">
        <f t="shared" si="59"/>
        <v>1</v>
      </c>
      <c r="V195" s="29" t="b">
        <f t="shared" si="60"/>
        <v>1</v>
      </c>
      <c r="W195" s="29" t="str">
        <f t="shared" si="61"/>
        <v>High Value</v>
      </c>
      <c r="X195" s="129">
        <f t="shared" si="62"/>
        <v>8.7799999999999994</v>
      </c>
      <c r="Y195" s="130">
        <f t="shared" si="63"/>
        <v>16</v>
      </c>
      <c r="Z195" s="130">
        <f t="shared" si="64"/>
        <v>3</v>
      </c>
      <c r="AA195" s="131">
        <f t="shared" si="66"/>
        <v>2019</v>
      </c>
      <c r="AB195" s="132" t="str">
        <f t="shared" si="67"/>
        <v>3-2019</v>
      </c>
      <c r="AC195" s="132" t="str">
        <f t="shared" si="73"/>
        <v>16-3-2019</v>
      </c>
      <c r="AD195" s="132">
        <f t="shared" si="71"/>
        <v>1</v>
      </c>
      <c r="AE195" s="132">
        <f t="shared" si="65"/>
        <v>11</v>
      </c>
      <c r="AF195" s="132" t="str">
        <f t="shared" si="69"/>
        <v>2019-11</v>
      </c>
      <c r="AG195" s="130">
        <f t="shared" si="72"/>
        <v>6</v>
      </c>
      <c r="AH195" s="130" t="str">
        <f t="shared" si="70"/>
        <v>Weekends</v>
      </c>
      <c r="AI195" s="133">
        <f t="shared" si="68"/>
        <v>7</v>
      </c>
      <c r="AJ195" s="53"/>
    </row>
    <row r="196" spans="2:36" ht="16.5" x14ac:dyDescent="0.3">
      <c r="B196" s="19" t="s">
        <v>229</v>
      </c>
      <c r="C196" s="20" t="s">
        <v>42</v>
      </c>
      <c r="D196" s="19" t="s">
        <v>43</v>
      </c>
      <c r="E196" s="19" t="s">
        <v>27</v>
      </c>
      <c r="F196" s="85" t="s">
        <v>31</v>
      </c>
      <c r="G196" s="19" t="s">
        <v>32</v>
      </c>
      <c r="H196" s="21">
        <v>25.55</v>
      </c>
      <c r="I196" s="22">
        <v>4</v>
      </c>
      <c r="J196" s="23">
        <v>5.1100000000000003</v>
      </c>
      <c r="K196" s="23">
        <v>107.31</v>
      </c>
      <c r="L196" s="24">
        <v>43491</v>
      </c>
      <c r="M196" s="25">
        <v>0.84930555555555554</v>
      </c>
      <c r="N196" s="20" t="s">
        <v>23</v>
      </c>
      <c r="O196" s="23">
        <v>102.2</v>
      </c>
      <c r="P196" s="26">
        <v>4.7619047620000003</v>
      </c>
      <c r="Q196" s="23">
        <v>5.1100000000000003</v>
      </c>
      <c r="R196" s="30">
        <v>5.7</v>
      </c>
      <c r="S196" s="28">
        <f t="shared" si="74"/>
        <v>5.1099999999999994</v>
      </c>
      <c r="T196" s="29">
        <f t="shared" si="75"/>
        <v>383.24999999999994</v>
      </c>
      <c r="U196" s="29" t="b">
        <f t="shared" ref="U196:U259" si="76">AND($S196&gt;7.9,$O196&gt;99)</f>
        <v>0</v>
      </c>
      <c r="V196" s="29" t="b">
        <f t="shared" ref="V196:V259" si="77">OR(R196&gt;7.1,K196&gt;149)</f>
        <v>0</v>
      </c>
      <c r="W196" s="29" t="str">
        <f t="shared" ref="W196:W259" si="78">IF($R196&gt;7.1,"High Value","Low Value")</f>
        <v>Low Value</v>
      </c>
      <c r="X196" s="129" t="str">
        <f t="shared" si="62"/>
        <v>Criteria Not matched</v>
      </c>
      <c r="Y196" s="130">
        <f t="shared" si="63"/>
        <v>26</v>
      </c>
      <c r="Z196" s="130">
        <f t="shared" si="64"/>
        <v>1</v>
      </c>
      <c r="AA196" s="131">
        <f t="shared" si="66"/>
        <v>2019</v>
      </c>
      <c r="AB196" s="132" t="str">
        <f t="shared" si="67"/>
        <v>1-2019</v>
      </c>
      <c r="AC196" s="132" t="str">
        <f t="shared" si="73"/>
        <v>26-1-2019</v>
      </c>
      <c r="AD196" s="132">
        <f t="shared" si="71"/>
        <v>1</v>
      </c>
      <c r="AE196" s="132">
        <f t="shared" si="65"/>
        <v>4</v>
      </c>
      <c r="AF196" s="132" t="str">
        <f t="shared" si="69"/>
        <v>2019-4</v>
      </c>
      <c r="AG196" s="130">
        <f t="shared" si="72"/>
        <v>6</v>
      </c>
      <c r="AH196" s="130" t="str">
        <f t="shared" si="70"/>
        <v>Weekends</v>
      </c>
      <c r="AI196" s="133">
        <f t="shared" si="68"/>
        <v>7</v>
      </c>
      <c r="AJ196" s="53"/>
    </row>
    <row r="197" spans="2:36" ht="16.5" x14ac:dyDescent="0.3">
      <c r="B197" s="19" t="s">
        <v>230</v>
      </c>
      <c r="C197" s="20" t="s">
        <v>18</v>
      </c>
      <c r="D197" s="19" t="s">
        <v>19</v>
      </c>
      <c r="E197" s="19" t="s">
        <v>27</v>
      </c>
      <c r="F197" s="85" t="s">
        <v>31</v>
      </c>
      <c r="G197" s="19" t="s">
        <v>28</v>
      </c>
      <c r="H197" s="21">
        <v>32.71</v>
      </c>
      <c r="I197" s="22">
        <v>5</v>
      </c>
      <c r="J197" s="23">
        <v>8.1775000000000002</v>
      </c>
      <c r="K197" s="23">
        <v>171.72749999999999</v>
      </c>
      <c r="L197" s="24">
        <v>43543</v>
      </c>
      <c r="M197" s="25">
        <v>0.47916666666666669</v>
      </c>
      <c r="N197" s="20" t="s">
        <v>33</v>
      </c>
      <c r="O197" s="23">
        <v>163.55000000000001</v>
      </c>
      <c r="P197" s="26">
        <v>4.7619047620000003</v>
      </c>
      <c r="Q197" s="23">
        <v>8.1775000000000002</v>
      </c>
      <c r="R197" s="30">
        <v>9.9</v>
      </c>
      <c r="S197" s="28">
        <f t="shared" si="74"/>
        <v>8.1774999999999807</v>
      </c>
      <c r="T197" s="29">
        <f t="shared" si="75"/>
        <v>613.31249999999852</v>
      </c>
      <c r="U197" s="29" t="b">
        <f t="shared" si="76"/>
        <v>1</v>
      </c>
      <c r="V197" s="29" t="b">
        <f t="shared" si="77"/>
        <v>1</v>
      </c>
      <c r="W197" s="29" t="str">
        <f t="shared" si="78"/>
        <v>High Value</v>
      </c>
      <c r="X197" s="129">
        <f t="shared" ref="X197:X260" si="79">IF($R197&gt;6.9,$H197*0.1,"Criteria Not matched")</f>
        <v>3.2710000000000004</v>
      </c>
      <c r="Y197" s="130">
        <f t="shared" si="63"/>
        <v>19</v>
      </c>
      <c r="Z197" s="130">
        <f t="shared" si="64"/>
        <v>3</v>
      </c>
      <c r="AA197" s="131">
        <f t="shared" si="66"/>
        <v>2019</v>
      </c>
      <c r="AB197" s="132" t="str">
        <f t="shared" si="67"/>
        <v>3-2019</v>
      </c>
      <c r="AC197" s="132" t="str">
        <f t="shared" si="73"/>
        <v>19-3-2019</v>
      </c>
      <c r="AD197" s="132">
        <f t="shared" si="71"/>
        <v>1</v>
      </c>
      <c r="AE197" s="132">
        <f t="shared" si="65"/>
        <v>12</v>
      </c>
      <c r="AF197" s="132" t="str">
        <f t="shared" si="69"/>
        <v>2019-12</v>
      </c>
      <c r="AG197" s="130">
        <f t="shared" si="72"/>
        <v>2</v>
      </c>
      <c r="AH197" s="130" t="str">
        <f t="shared" si="70"/>
        <v>Weekdays</v>
      </c>
      <c r="AI197" s="133">
        <f t="shared" si="68"/>
        <v>3</v>
      </c>
      <c r="AJ197" s="53"/>
    </row>
    <row r="198" spans="2:36" ht="16.5" x14ac:dyDescent="0.3">
      <c r="B198" s="19" t="s">
        <v>231</v>
      </c>
      <c r="C198" s="20" t="s">
        <v>25</v>
      </c>
      <c r="D198" s="19" t="s">
        <v>26</v>
      </c>
      <c r="E198" s="19" t="s">
        <v>20</v>
      </c>
      <c r="F198" s="85" t="s">
        <v>21</v>
      </c>
      <c r="G198" s="19" t="s">
        <v>46</v>
      </c>
      <c r="H198" s="21">
        <v>74.290000000000006</v>
      </c>
      <c r="I198" s="22">
        <v>1</v>
      </c>
      <c r="J198" s="23">
        <v>3.7145000000000001</v>
      </c>
      <c r="K198" s="23">
        <v>78.004499999999993</v>
      </c>
      <c r="L198" s="24">
        <v>43478</v>
      </c>
      <c r="M198" s="25">
        <v>0.8125</v>
      </c>
      <c r="N198" s="20" t="s">
        <v>29</v>
      </c>
      <c r="O198" s="23">
        <v>74.290000000000006</v>
      </c>
      <c r="P198" s="26">
        <v>4.7619047620000003</v>
      </c>
      <c r="Q198" s="23">
        <v>3.7145000000000001</v>
      </c>
      <c r="R198" s="30">
        <v>5</v>
      </c>
      <c r="S198" s="28">
        <f t="shared" si="74"/>
        <v>3.7144999999999868</v>
      </c>
      <c r="T198" s="29">
        <f t="shared" si="75"/>
        <v>278.58749999999901</v>
      </c>
      <c r="U198" s="29" t="b">
        <f t="shared" si="76"/>
        <v>0</v>
      </c>
      <c r="V198" s="29" t="b">
        <f t="shared" si="77"/>
        <v>0</v>
      </c>
      <c r="W198" s="29" t="str">
        <f t="shared" si="78"/>
        <v>Low Value</v>
      </c>
      <c r="X198" s="129" t="str">
        <f t="shared" si="79"/>
        <v>Criteria Not matched</v>
      </c>
      <c r="Y198" s="130">
        <f t="shared" si="63"/>
        <v>13</v>
      </c>
      <c r="Z198" s="130">
        <f t="shared" si="64"/>
        <v>1</v>
      </c>
      <c r="AA198" s="131">
        <f t="shared" si="66"/>
        <v>2019</v>
      </c>
      <c r="AB198" s="132" t="str">
        <f t="shared" si="67"/>
        <v>1-2019</v>
      </c>
      <c r="AC198" s="132" t="str">
        <f t="shared" si="73"/>
        <v>13-1-2019</v>
      </c>
      <c r="AD198" s="132">
        <f t="shared" si="71"/>
        <v>1</v>
      </c>
      <c r="AE198" s="132">
        <f t="shared" si="65"/>
        <v>2</v>
      </c>
      <c r="AF198" s="132" t="str">
        <f t="shared" si="69"/>
        <v>2019-2</v>
      </c>
      <c r="AG198" s="130">
        <f t="shared" si="72"/>
        <v>7</v>
      </c>
      <c r="AH198" s="130" t="str">
        <f t="shared" si="70"/>
        <v>Weekends</v>
      </c>
      <c r="AI198" s="133">
        <f t="shared" si="68"/>
        <v>1</v>
      </c>
      <c r="AJ198" s="53"/>
    </row>
    <row r="199" spans="2:36" ht="16.5" x14ac:dyDescent="0.3">
      <c r="B199" s="19" t="s">
        <v>232</v>
      </c>
      <c r="C199" s="20" t="s">
        <v>25</v>
      </c>
      <c r="D199" s="19" t="s">
        <v>26</v>
      </c>
      <c r="E199" s="19" t="s">
        <v>20</v>
      </c>
      <c r="F199" s="85" t="s">
        <v>31</v>
      </c>
      <c r="G199" s="19" t="s">
        <v>22</v>
      </c>
      <c r="H199" s="21">
        <v>43.7</v>
      </c>
      <c r="I199" s="22">
        <v>2</v>
      </c>
      <c r="J199" s="23">
        <v>4.37</v>
      </c>
      <c r="K199" s="23">
        <v>91.77</v>
      </c>
      <c r="L199" s="24">
        <v>43550</v>
      </c>
      <c r="M199" s="25">
        <v>0.75208333333333333</v>
      </c>
      <c r="N199" s="20" t="s">
        <v>29</v>
      </c>
      <c r="O199" s="23">
        <v>87.4</v>
      </c>
      <c r="P199" s="26">
        <v>4.7619047620000003</v>
      </c>
      <c r="Q199" s="23">
        <v>4.37</v>
      </c>
      <c r="R199" s="30">
        <v>4.9000000000000004</v>
      </c>
      <c r="S199" s="28">
        <f t="shared" si="74"/>
        <v>4.3699999999999903</v>
      </c>
      <c r="T199" s="29">
        <f t="shared" si="75"/>
        <v>327.74999999999926</v>
      </c>
      <c r="U199" s="29" t="b">
        <f t="shared" si="76"/>
        <v>0</v>
      </c>
      <c r="V199" s="29" t="b">
        <f t="shared" si="77"/>
        <v>0</v>
      </c>
      <c r="W199" s="29" t="str">
        <f t="shared" si="78"/>
        <v>Low Value</v>
      </c>
      <c r="X199" s="129" t="str">
        <f t="shared" si="79"/>
        <v>Criteria Not matched</v>
      </c>
      <c r="Y199" s="130">
        <f t="shared" si="63"/>
        <v>26</v>
      </c>
      <c r="Z199" s="130">
        <f t="shared" si="64"/>
        <v>3</v>
      </c>
      <c r="AA199" s="131">
        <f t="shared" si="66"/>
        <v>2019</v>
      </c>
      <c r="AB199" s="132" t="str">
        <f t="shared" si="67"/>
        <v>3-2019</v>
      </c>
      <c r="AC199" s="132" t="str">
        <f t="shared" si="73"/>
        <v>26-3-2019</v>
      </c>
      <c r="AD199" s="132">
        <f t="shared" si="71"/>
        <v>1</v>
      </c>
      <c r="AE199" s="132">
        <f t="shared" si="65"/>
        <v>13</v>
      </c>
      <c r="AF199" s="132" t="str">
        <f t="shared" si="69"/>
        <v>2019-13</v>
      </c>
      <c r="AG199" s="130">
        <f t="shared" si="72"/>
        <v>2</v>
      </c>
      <c r="AH199" s="130" t="str">
        <f t="shared" si="70"/>
        <v>Weekdays</v>
      </c>
      <c r="AI199" s="133">
        <f t="shared" si="68"/>
        <v>3</v>
      </c>
      <c r="AJ199" s="53"/>
    </row>
    <row r="200" spans="2:36" ht="16.5" x14ac:dyDescent="0.3">
      <c r="B200" s="19" t="s">
        <v>233</v>
      </c>
      <c r="C200" s="20" t="s">
        <v>18</v>
      </c>
      <c r="D200" s="19" t="s">
        <v>19</v>
      </c>
      <c r="E200" s="19" t="s">
        <v>27</v>
      </c>
      <c r="F200" s="85" t="s">
        <v>21</v>
      </c>
      <c r="G200" s="19" t="s">
        <v>32</v>
      </c>
      <c r="H200" s="21">
        <v>25.29</v>
      </c>
      <c r="I200" s="22">
        <v>1</v>
      </c>
      <c r="J200" s="23">
        <v>1.2645</v>
      </c>
      <c r="K200" s="23">
        <v>26.554500000000001</v>
      </c>
      <c r="L200" s="24">
        <v>43547</v>
      </c>
      <c r="M200" s="25">
        <v>0.42569444444444443</v>
      </c>
      <c r="N200" s="20" t="s">
        <v>23</v>
      </c>
      <c r="O200" s="23">
        <v>25.29</v>
      </c>
      <c r="P200" s="26">
        <v>4.7619047620000003</v>
      </c>
      <c r="Q200" s="23">
        <v>1.2645</v>
      </c>
      <c r="R200" s="30">
        <v>6.1</v>
      </c>
      <c r="S200" s="28">
        <f t="shared" si="74"/>
        <v>1.2645000000000017</v>
      </c>
      <c r="T200" s="29">
        <f t="shared" si="75"/>
        <v>94.837500000000134</v>
      </c>
      <c r="U200" s="29" t="b">
        <f t="shared" si="76"/>
        <v>0</v>
      </c>
      <c r="V200" s="29" t="b">
        <f t="shared" si="77"/>
        <v>0</v>
      </c>
      <c r="W200" s="29" t="str">
        <f t="shared" si="78"/>
        <v>Low Value</v>
      </c>
      <c r="X200" s="129" t="str">
        <f t="shared" si="79"/>
        <v>Criteria Not matched</v>
      </c>
      <c r="Y200" s="130">
        <f t="shared" si="63"/>
        <v>23</v>
      </c>
      <c r="Z200" s="130">
        <f t="shared" si="64"/>
        <v>3</v>
      </c>
      <c r="AA200" s="131">
        <f t="shared" si="66"/>
        <v>2019</v>
      </c>
      <c r="AB200" s="132" t="str">
        <f t="shared" si="67"/>
        <v>3-2019</v>
      </c>
      <c r="AC200" s="132" t="str">
        <f t="shared" si="73"/>
        <v>23-3-2019</v>
      </c>
      <c r="AD200" s="132">
        <f t="shared" si="71"/>
        <v>1</v>
      </c>
      <c r="AE200" s="132">
        <f t="shared" si="65"/>
        <v>12</v>
      </c>
      <c r="AF200" s="132" t="str">
        <f t="shared" si="69"/>
        <v>2019-12</v>
      </c>
      <c r="AG200" s="130">
        <f t="shared" si="72"/>
        <v>6</v>
      </c>
      <c r="AH200" s="130" t="str">
        <f t="shared" si="70"/>
        <v>Weekends</v>
      </c>
      <c r="AI200" s="133">
        <f t="shared" si="68"/>
        <v>7</v>
      </c>
      <c r="AJ200" s="53"/>
    </row>
    <row r="201" spans="2:36" ht="16.5" x14ac:dyDescent="0.3">
      <c r="B201" s="19" t="s">
        <v>234</v>
      </c>
      <c r="C201" s="20" t="s">
        <v>25</v>
      </c>
      <c r="D201" s="19" t="s">
        <v>26</v>
      </c>
      <c r="E201" s="19" t="s">
        <v>27</v>
      </c>
      <c r="F201" s="85" t="s">
        <v>31</v>
      </c>
      <c r="G201" s="19" t="s">
        <v>22</v>
      </c>
      <c r="H201" s="21">
        <v>41.5</v>
      </c>
      <c r="I201" s="22">
        <v>4</v>
      </c>
      <c r="J201" s="23">
        <v>8.3000000000000007</v>
      </c>
      <c r="K201" s="23">
        <v>174.3</v>
      </c>
      <c r="L201" s="24">
        <v>43536</v>
      </c>
      <c r="M201" s="25">
        <v>0.83194444444444449</v>
      </c>
      <c r="N201" s="20" t="s">
        <v>33</v>
      </c>
      <c r="O201" s="23">
        <v>166</v>
      </c>
      <c r="P201" s="26">
        <v>4.7619047620000003</v>
      </c>
      <c r="Q201" s="23">
        <v>8.3000000000000007</v>
      </c>
      <c r="R201" s="30">
        <v>8.1999999999999993</v>
      </c>
      <c r="S201" s="28">
        <f t="shared" si="74"/>
        <v>8.3000000000000114</v>
      </c>
      <c r="T201" s="29">
        <f t="shared" si="75"/>
        <v>622.50000000000091</v>
      </c>
      <c r="U201" s="29" t="b">
        <f t="shared" si="76"/>
        <v>1</v>
      </c>
      <c r="V201" s="29" t="b">
        <f t="shared" si="77"/>
        <v>1</v>
      </c>
      <c r="W201" s="29" t="str">
        <f t="shared" si="78"/>
        <v>High Value</v>
      </c>
      <c r="X201" s="129">
        <f t="shared" si="79"/>
        <v>4.1500000000000004</v>
      </c>
      <c r="Y201" s="130">
        <f t="shared" si="63"/>
        <v>12</v>
      </c>
      <c r="Z201" s="130">
        <f t="shared" si="64"/>
        <v>3</v>
      </c>
      <c r="AA201" s="131">
        <f t="shared" si="66"/>
        <v>2019</v>
      </c>
      <c r="AB201" s="132" t="str">
        <f t="shared" si="67"/>
        <v>3-2019</v>
      </c>
      <c r="AC201" s="132" t="str">
        <f t="shared" si="73"/>
        <v>12-3-2019</v>
      </c>
      <c r="AD201" s="132">
        <f t="shared" si="71"/>
        <v>1</v>
      </c>
      <c r="AE201" s="132">
        <f t="shared" si="65"/>
        <v>11</v>
      </c>
      <c r="AF201" s="132" t="str">
        <f t="shared" si="69"/>
        <v>2019-11</v>
      </c>
      <c r="AG201" s="130">
        <f t="shared" si="72"/>
        <v>2</v>
      </c>
      <c r="AH201" s="130" t="str">
        <f t="shared" si="70"/>
        <v>Weekdays</v>
      </c>
      <c r="AI201" s="133">
        <f t="shared" si="68"/>
        <v>3</v>
      </c>
      <c r="AJ201" s="53"/>
    </row>
    <row r="202" spans="2:36" ht="16.5" x14ac:dyDescent="0.3">
      <c r="B202" s="19" t="s">
        <v>235</v>
      </c>
      <c r="C202" s="20" t="s">
        <v>25</v>
      </c>
      <c r="D202" s="19" t="s">
        <v>26</v>
      </c>
      <c r="E202" s="19" t="s">
        <v>20</v>
      </c>
      <c r="F202" s="85" t="s">
        <v>21</v>
      </c>
      <c r="G202" s="19" t="s">
        <v>44</v>
      </c>
      <c r="H202" s="21">
        <v>71.39</v>
      </c>
      <c r="I202" s="22">
        <v>5</v>
      </c>
      <c r="J202" s="23">
        <v>17.8475</v>
      </c>
      <c r="K202" s="23">
        <v>374.79750000000001</v>
      </c>
      <c r="L202" s="24">
        <v>43513</v>
      </c>
      <c r="M202" s="25">
        <v>0.83125000000000004</v>
      </c>
      <c r="N202" s="20" t="s">
        <v>33</v>
      </c>
      <c r="O202" s="23">
        <v>356.95</v>
      </c>
      <c r="P202" s="26">
        <v>4.7619047620000003</v>
      </c>
      <c r="Q202" s="23">
        <v>17.8475</v>
      </c>
      <c r="R202" s="27">
        <v>5.5</v>
      </c>
      <c r="S202" s="28">
        <f t="shared" si="74"/>
        <v>17.847500000000025</v>
      </c>
      <c r="T202" s="29">
        <f t="shared" si="75"/>
        <v>1338.5625000000018</v>
      </c>
      <c r="U202" s="29" t="b">
        <f t="shared" si="76"/>
        <v>1</v>
      </c>
      <c r="V202" s="29" t="b">
        <f t="shared" si="77"/>
        <v>1</v>
      </c>
      <c r="W202" s="29" t="str">
        <f t="shared" si="78"/>
        <v>Low Value</v>
      </c>
      <c r="X202" s="129" t="str">
        <f t="shared" si="79"/>
        <v>Criteria Not matched</v>
      </c>
      <c r="Y202" s="130">
        <f t="shared" si="63"/>
        <v>17</v>
      </c>
      <c r="Z202" s="130">
        <f t="shared" si="64"/>
        <v>2</v>
      </c>
      <c r="AA202" s="131">
        <f t="shared" si="66"/>
        <v>2019</v>
      </c>
      <c r="AB202" s="132" t="str">
        <f t="shared" si="67"/>
        <v>2-2019</v>
      </c>
      <c r="AC202" s="132" t="str">
        <f t="shared" si="73"/>
        <v>17-2-2019</v>
      </c>
      <c r="AD202" s="132">
        <f t="shared" si="71"/>
        <v>1</v>
      </c>
      <c r="AE202" s="132">
        <f t="shared" si="65"/>
        <v>7</v>
      </c>
      <c r="AF202" s="132" t="str">
        <f t="shared" si="69"/>
        <v>2019-7</v>
      </c>
      <c r="AG202" s="130">
        <f t="shared" si="72"/>
        <v>7</v>
      </c>
      <c r="AH202" s="130" t="str">
        <f t="shared" si="70"/>
        <v>Weekends</v>
      </c>
      <c r="AI202" s="133">
        <f t="shared" si="68"/>
        <v>1</v>
      </c>
      <c r="AJ202" s="53"/>
    </row>
    <row r="203" spans="2:36" ht="16.5" x14ac:dyDescent="0.3">
      <c r="B203" s="19" t="s">
        <v>236</v>
      </c>
      <c r="C203" s="20" t="s">
        <v>25</v>
      </c>
      <c r="D203" s="19" t="s">
        <v>26</v>
      </c>
      <c r="E203" s="19" t="s">
        <v>20</v>
      </c>
      <c r="F203" s="85" t="s">
        <v>21</v>
      </c>
      <c r="G203" s="19" t="s">
        <v>36</v>
      </c>
      <c r="H203" s="21">
        <v>19.149999999999999</v>
      </c>
      <c r="I203" s="22">
        <v>6</v>
      </c>
      <c r="J203" s="23">
        <v>5.7450000000000001</v>
      </c>
      <c r="K203" s="23">
        <v>120.645</v>
      </c>
      <c r="L203" s="24">
        <v>43494</v>
      </c>
      <c r="M203" s="25">
        <v>0.41736111111111113</v>
      </c>
      <c r="N203" s="20" t="s">
        <v>33</v>
      </c>
      <c r="O203" s="23">
        <v>114.9</v>
      </c>
      <c r="P203" s="26">
        <v>4.7619047620000003</v>
      </c>
      <c r="Q203" s="23">
        <v>5.7450000000000001</v>
      </c>
      <c r="R203" s="30">
        <v>6.8</v>
      </c>
      <c r="S203" s="28">
        <f t="shared" si="74"/>
        <v>5.7449999999999903</v>
      </c>
      <c r="T203" s="29">
        <f t="shared" si="75"/>
        <v>430.87499999999926</v>
      </c>
      <c r="U203" s="29" t="b">
        <f t="shared" si="76"/>
        <v>0</v>
      </c>
      <c r="V203" s="29" t="b">
        <f t="shared" si="77"/>
        <v>0</v>
      </c>
      <c r="W203" s="29" t="str">
        <f t="shared" si="78"/>
        <v>Low Value</v>
      </c>
      <c r="X203" s="129" t="str">
        <f t="shared" si="79"/>
        <v>Criteria Not matched</v>
      </c>
      <c r="Y203" s="130">
        <f t="shared" si="63"/>
        <v>29</v>
      </c>
      <c r="Z203" s="130">
        <f t="shared" si="64"/>
        <v>1</v>
      </c>
      <c r="AA203" s="131">
        <f t="shared" si="66"/>
        <v>2019</v>
      </c>
      <c r="AB203" s="132" t="str">
        <f t="shared" si="67"/>
        <v>1-2019</v>
      </c>
      <c r="AC203" s="132" t="str">
        <f t="shared" si="73"/>
        <v>29-1-2019</v>
      </c>
      <c r="AD203" s="132">
        <f t="shared" si="71"/>
        <v>1</v>
      </c>
      <c r="AE203" s="132">
        <f t="shared" si="65"/>
        <v>5</v>
      </c>
      <c r="AF203" s="132" t="str">
        <f t="shared" si="69"/>
        <v>2019-5</v>
      </c>
      <c r="AG203" s="130">
        <f t="shared" si="72"/>
        <v>2</v>
      </c>
      <c r="AH203" s="130" t="str">
        <f t="shared" si="70"/>
        <v>Weekdays</v>
      </c>
      <c r="AI203" s="133">
        <f t="shared" si="68"/>
        <v>3</v>
      </c>
      <c r="AJ203" s="53"/>
    </row>
    <row r="204" spans="2:36" ht="16.5" x14ac:dyDescent="0.3">
      <c r="B204" s="19" t="s">
        <v>237</v>
      </c>
      <c r="C204" s="20" t="s">
        <v>42</v>
      </c>
      <c r="D204" s="19" t="s">
        <v>43</v>
      </c>
      <c r="E204" s="19" t="s">
        <v>20</v>
      </c>
      <c r="F204" s="85" t="s">
        <v>21</v>
      </c>
      <c r="G204" s="19" t="s">
        <v>28</v>
      </c>
      <c r="H204" s="21">
        <v>57.49</v>
      </c>
      <c r="I204" s="22">
        <v>4</v>
      </c>
      <c r="J204" s="23">
        <v>11.497999999999999</v>
      </c>
      <c r="K204" s="23">
        <v>241.458</v>
      </c>
      <c r="L204" s="24">
        <v>43539</v>
      </c>
      <c r="M204" s="25">
        <v>0.49791666666666667</v>
      </c>
      <c r="N204" s="20" t="s">
        <v>29</v>
      </c>
      <c r="O204" s="23">
        <v>229.96</v>
      </c>
      <c r="P204" s="26">
        <v>4.7619047620000003</v>
      </c>
      <c r="Q204" s="23">
        <v>11.497999999999999</v>
      </c>
      <c r="R204" s="30">
        <v>6.6</v>
      </c>
      <c r="S204" s="28">
        <f t="shared" si="74"/>
        <v>11.49799999999999</v>
      </c>
      <c r="T204" s="29">
        <f t="shared" si="75"/>
        <v>862.34999999999923</v>
      </c>
      <c r="U204" s="29" t="b">
        <f t="shared" si="76"/>
        <v>1</v>
      </c>
      <c r="V204" s="29" t="b">
        <f t="shared" si="77"/>
        <v>1</v>
      </c>
      <c r="W204" s="29" t="str">
        <f t="shared" si="78"/>
        <v>Low Value</v>
      </c>
      <c r="X204" s="129" t="str">
        <f t="shared" si="79"/>
        <v>Criteria Not matched</v>
      </c>
      <c r="Y204" s="130">
        <f t="shared" si="63"/>
        <v>15</v>
      </c>
      <c r="Z204" s="130">
        <f t="shared" si="64"/>
        <v>3</v>
      </c>
      <c r="AA204" s="131">
        <f t="shared" si="66"/>
        <v>2019</v>
      </c>
      <c r="AB204" s="132" t="str">
        <f t="shared" si="67"/>
        <v>3-2019</v>
      </c>
      <c r="AC204" s="132" t="str">
        <f t="shared" si="73"/>
        <v>15-3-2019</v>
      </c>
      <c r="AD204" s="132">
        <f t="shared" si="71"/>
        <v>1</v>
      </c>
      <c r="AE204" s="132">
        <f t="shared" si="65"/>
        <v>11</v>
      </c>
      <c r="AF204" s="132" t="str">
        <f t="shared" si="69"/>
        <v>2019-11</v>
      </c>
      <c r="AG204" s="130">
        <f t="shared" si="72"/>
        <v>5</v>
      </c>
      <c r="AH204" s="130" t="str">
        <f t="shared" si="70"/>
        <v>Weekdays</v>
      </c>
      <c r="AI204" s="133">
        <f t="shared" si="68"/>
        <v>6</v>
      </c>
      <c r="AJ204" s="53"/>
    </row>
    <row r="205" spans="2:36" ht="16.5" x14ac:dyDescent="0.3">
      <c r="B205" s="19" t="s">
        <v>238</v>
      </c>
      <c r="C205" s="20" t="s">
        <v>25</v>
      </c>
      <c r="D205" s="19" t="s">
        <v>26</v>
      </c>
      <c r="E205" s="19" t="s">
        <v>27</v>
      </c>
      <c r="F205" s="85" t="s">
        <v>31</v>
      </c>
      <c r="G205" s="19" t="s">
        <v>28</v>
      </c>
      <c r="H205" s="21">
        <v>61.41</v>
      </c>
      <c r="I205" s="22">
        <v>7</v>
      </c>
      <c r="J205" s="23">
        <v>21.493500000000001</v>
      </c>
      <c r="K205" s="23">
        <v>451.36349999999999</v>
      </c>
      <c r="L205" s="24">
        <v>43479</v>
      </c>
      <c r="M205" s="25">
        <v>0.41805555555555557</v>
      </c>
      <c r="N205" s="20" t="s">
        <v>29</v>
      </c>
      <c r="O205" s="23">
        <v>429.87</v>
      </c>
      <c r="P205" s="26">
        <v>4.7619047620000003</v>
      </c>
      <c r="Q205" s="23">
        <v>21.493500000000001</v>
      </c>
      <c r="R205" s="27">
        <v>9.8000000000000007</v>
      </c>
      <c r="S205" s="28">
        <f t="shared" si="74"/>
        <v>21.493499999999983</v>
      </c>
      <c r="T205" s="29">
        <f t="shared" si="75"/>
        <v>1612.0124999999987</v>
      </c>
      <c r="U205" s="29" t="b">
        <f t="shared" si="76"/>
        <v>1</v>
      </c>
      <c r="V205" s="29" t="b">
        <f t="shared" si="77"/>
        <v>1</v>
      </c>
      <c r="W205" s="29" t="str">
        <f t="shared" si="78"/>
        <v>High Value</v>
      </c>
      <c r="X205" s="129">
        <f t="shared" si="79"/>
        <v>6.141</v>
      </c>
      <c r="Y205" s="130">
        <f t="shared" si="63"/>
        <v>14</v>
      </c>
      <c r="Z205" s="130">
        <f t="shared" si="64"/>
        <v>1</v>
      </c>
      <c r="AA205" s="131">
        <f t="shared" si="66"/>
        <v>2019</v>
      </c>
      <c r="AB205" s="132" t="str">
        <f t="shared" si="67"/>
        <v>1-2019</v>
      </c>
      <c r="AC205" s="132" t="str">
        <f t="shared" si="73"/>
        <v>14-1-2019</v>
      </c>
      <c r="AD205" s="132">
        <f t="shared" si="71"/>
        <v>1</v>
      </c>
      <c r="AE205" s="132">
        <f t="shared" si="65"/>
        <v>3</v>
      </c>
      <c r="AF205" s="132" t="str">
        <f t="shared" si="69"/>
        <v>2019-3</v>
      </c>
      <c r="AG205" s="130">
        <f t="shared" si="72"/>
        <v>1</v>
      </c>
      <c r="AH205" s="130" t="str">
        <f t="shared" si="70"/>
        <v>Weekdays</v>
      </c>
      <c r="AI205" s="133">
        <f t="shared" si="68"/>
        <v>2</v>
      </c>
      <c r="AJ205" s="53"/>
    </row>
    <row r="206" spans="2:36" ht="16.5" x14ac:dyDescent="0.3">
      <c r="B206" s="19" t="s">
        <v>239</v>
      </c>
      <c r="C206" s="20" t="s">
        <v>42</v>
      </c>
      <c r="D206" s="19" t="s">
        <v>43</v>
      </c>
      <c r="E206" s="19" t="s">
        <v>20</v>
      </c>
      <c r="F206" s="85" t="s">
        <v>31</v>
      </c>
      <c r="G206" s="19" t="s">
        <v>22</v>
      </c>
      <c r="H206" s="21">
        <v>25.9</v>
      </c>
      <c r="I206" s="22">
        <v>10</v>
      </c>
      <c r="J206" s="23">
        <v>12.95</v>
      </c>
      <c r="K206" s="23">
        <v>271.95</v>
      </c>
      <c r="L206" s="24">
        <v>43502</v>
      </c>
      <c r="M206" s="25">
        <v>0.61875000000000002</v>
      </c>
      <c r="N206" s="20" t="s">
        <v>23</v>
      </c>
      <c r="O206" s="23">
        <v>259</v>
      </c>
      <c r="P206" s="26">
        <v>4.7619047620000003</v>
      </c>
      <c r="Q206" s="23">
        <v>12.95</v>
      </c>
      <c r="R206" s="30">
        <v>8.6999999999999993</v>
      </c>
      <c r="S206" s="28">
        <f t="shared" si="74"/>
        <v>12.949999999999989</v>
      </c>
      <c r="T206" s="29">
        <f t="shared" si="75"/>
        <v>971.24999999999909</v>
      </c>
      <c r="U206" s="29" t="b">
        <f t="shared" si="76"/>
        <v>1</v>
      </c>
      <c r="V206" s="29" t="b">
        <f t="shared" si="77"/>
        <v>1</v>
      </c>
      <c r="W206" s="29" t="str">
        <f t="shared" si="78"/>
        <v>High Value</v>
      </c>
      <c r="X206" s="129">
        <f t="shared" si="79"/>
        <v>2.59</v>
      </c>
      <c r="Y206" s="130">
        <f t="shared" si="63"/>
        <v>6</v>
      </c>
      <c r="Z206" s="130">
        <f t="shared" si="64"/>
        <v>2</v>
      </c>
      <c r="AA206" s="131">
        <f t="shared" si="66"/>
        <v>2019</v>
      </c>
      <c r="AB206" s="132" t="str">
        <f t="shared" si="67"/>
        <v>2-2019</v>
      </c>
      <c r="AC206" s="132" t="str">
        <f t="shared" si="73"/>
        <v>6-2-2019</v>
      </c>
      <c r="AD206" s="132">
        <f t="shared" si="71"/>
        <v>1</v>
      </c>
      <c r="AE206" s="132">
        <f t="shared" si="65"/>
        <v>6</v>
      </c>
      <c r="AF206" s="132" t="str">
        <f t="shared" si="69"/>
        <v>2019-6</v>
      </c>
      <c r="AG206" s="130">
        <f t="shared" si="72"/>
        <v>3</v>
      </c>
      <c r="AH206" s="130" t="str">
        <f t="shared" si="70"/>
        <v>Weekdays</v>
      </c>
      <c r="AI206" s="133">
        <f t="shared" si="68"/>
        <v>4</v>
      </c>
      <c r="AJ206" s="53"/>
    </row>
    <row r="207" spans="2:36" ht="16.5" x14ac:dyDescent="0.3">
      <c r="B207" s="19" t="s">
        <v>240</v>
      </c>
      <c r="C207" s="20" t="s">
        <v>42</v>
      </c>
      <c r="D207" s="19" t="s">
        <v>43</v>
      </c>
      <c r="E207" s="19" t="s">
        <v>20</v>
      </c>
      <c r="F207" s="85" t="s">
        <v>31</v>
      </c>
      <c r="G207" s="19" t="s">
        <v>32</v>
      </c>
      <c r="H207" s="21">
        <v>17.77</v>
      </c>
      <c r="I207" s="22">
        <v>5</v>
      </c>
      <c r="J207" s="23">
        <v>4.4424999999999999</v>
      </c>
      <c r="K207" s="23">
        <v>93.292500000000004</v>
      </c>
      <c r="L207" s="24">
        <v>43511</v>
      </c>
      <c r="M207" s="25">
        <v>0.52916666666666667</v>
      </c>
      <c r="N207" s="20" t="s">
        <v>33</v>
      </c>
      <c r="O207" s="23">
        <v>88.85</v>
      </c>
      <c r="P207" s="26">
        <v>4.7619047620000003</v>
      </c>
      <c r="Q207" s="23">
        <v>4.4424999999999999</v>
      </c>
      <c r="R207" s="30">
        <v>5.4</v>
      </c>
      <c r="S207" s="28">
        <f t="shared" si="74"/>
        <v>4.4425000000000097</v>
      </c>
      <c r="T207" s="29">
        <f t="shared" si="75"/>
        <v>333.18750000000074</v>
      </c>
      <c r="U207" s="29" t="b">
        <f t="shared" si="76"/>
        <v>0</v>
      </c>
      <c r="V207" s="29" t="b">
        <f t="shared" si="77"/>
        <v>0</v>
      </c>
      <c r="W207" s="29" t="str">
        <f t="shared" si="78"/>
        <v>Low Value</v>
      </c>
      <c r="X207" s="129" t="str">
        <f t="shared" si="79"/>
        <v>Criteria Not matched</v>
      </c>
      <c r="Y207" s="130">
        <f t="shared" si="63"/>
        <v>15</v>
      </c>
      <c r="Z207" s="130">
        <f t="shared" si="64"/>
        <v>2</v>
      </c>
      <c r="AA207" s="131">
        <f t="shared" si="66"/>
        <v>2019</v>
      </c>
      <c r="AB207" s="132" t="str">
        <f t="shared" si="67"/>
        <v>2-2019</v>
      </c>
      <c r="AC207" s="132" t="str">
        <f t="shared" si="73"/>
        <v>15-2-2019</v>
      </c>
      <c r="AD207" s="132">
        <f t="shared" si="71"/>
        <v>1</v>
      </c>
      <c r="AE207" s="132">
        <f t="shared" si="65"/>
        <v>7</v>
      </c>
      <c r="AF207" s="132" t="str">
        <f t="shared" si="69"/>
        <v>2019-7</v>
      </c>
      <c r="AG207" s="130">
        <f t="shared" si="72"/>
        <v>5</v>
      </c>
      <c r="AH207" s="130" t="str">
        <f t="shared" si="70"/>
        <v>Weekdays</v>
      </c>
      <c r="AI207" s="133">
        <f t="shared" si="68"/>
        <v>6</v>
      </c>
      <c r="AJ207" s="53"/>
    </row>
    <row r="208" spans="2:36" ht="16.5" x14ac:dyDescent="0.3">
      <c r="B208" s="19" t="s">
        <v>241</v>
      </c>
      <c r="C208" s="20" t="s">
        <v>18</v>
      </c>
      <c r="D208" s="19" t="s">
        <v>19</v>
      </c>
      <c r="E208" s="19" t="s">
        <v>27</v>
      </c>
      <c r="F208" s="85" t="s">
        <v>21</v>
      </c>
      <c r="G208" s="19" t="s">
        <v>22</v>
      </c>
      <c r="H208" s="21">
        <v>23.03</v>
      </c>
      <c r="I208" s="22">
        <v>9</v>
      </c>
      <c r="J208" s="23">
        <v>10.3635</v>
      </c>
      <c r="K208" s="23">
        <v>217.6335</v>
      </c>
      <c r="L208" s="24">
        <v>43468</v>
      </c>
      <c r="M208" s="25">
        <v>0.50138888888888888</v>
      </c>
      <c r="N208" s="20" t="s">
        <v>23</v>
      </c>
      <c r="O208" s="23">
        <v>207.27</v>
      </c>
      <c r="P208" s="26">
        <v>4.7619047620000003</v>
      </c>
      <c r="Q208" s="23">
        <v>10.3635</v>
      </c>
      <c r="R208" s="30">
        <v>7.9</v>
      </c>
      <c r="S208" s="28">
        <f t="shared" si="74"/>
        <v>10.363499999999988</v>
      </c>
      <c r="T208" s="29">
        <f t="shared" si="75"/>
        <v>777.26249999999914</v>
      </c>
      <c r="U208" s="29" t="b">
        <f t="shared" si="76"/>
        <v>1</v>
      </c>
      <c r="V208" s="29" t="b">
        <f t="shared" si="77"/>
        <v>1</v>
      </c>
      <c r="W208" s="29" t="str">
        <f t="shared" si="78"/>
        <v>High Value</v>
      </c>
      <c r="X208" s="129">
        <f t="shared" si="79"/>
        <v>2.3030000000000004</v>
      </c>
      <c r="Y208" s="130">
        <f t="shared" si="63"/>
        <v>3</v>
      </c>
      <c r="Z208" s="130">
        <f t="shared" si="64"/>
        <v>1</v>
      </c>
      <c r="AA208" s="131">
        <f t="shared" si="66"/>
        <v>2019</v>
      </c>
      <c r="AB208" s="132" t="str">
        <f t="shared" si="67"/>
        <v>1-2019</v>
      </c>
      <c r="AC208" s="132" t="str">
        <f t="shared" si="73"/>
        <v>3-1-2019</v>
      </c>
      <c r="AD208" s="132">
        <f t="shared" si="71"/>
        <v>1</v>
      </c>
      <c r="AE208" s="132">
        <f t="shared" si="65"/>
        <v>1</v>
      </c>
      <c r="AF208" s="132" t="str">
        <f t="shared" si="69"/>
        <v>2019-1</v>
      </c>
      <c r="AG208" s="130">
        <f t="shared" si="72"/>
        <v>4</v>
      </c>
      <c r="AH208" s="130" t="str">
        <f t="shared" si="70"/>
        <v>Weekdays</v>
      </c>
      <c r="AI208" s="133">
        <f t="shared" si="68"/>
        <v>5</v>
      </c>
      <c r="AJ208" s="53"/>
    </row>
    <row r="209" spans="2:36" ht="16.5" x14ac:dyDescent="0.3">
      <c r="B209" s="19" t="s">
        <v>242</v>
      </c>
      <c r="C209" s="20" t="s">
        <v>25</v>
      </c>
      <c r="D209" s="19" t="s">
        <v>26</v>
      </c>
      <c r="E209" s="19" t="s">
        <v>20</v>
      </c>
      <c r="F209" s="85" t="s">
        <v>21</v>
      </c>
      <c r="G209" s="19" t="s">
        <v>28</v>
      </c>
      <c r="H209" s="21">
        <v>66.650000000000006</v>
      </c>
      <c r="I209" s="22">
        <v>9</v>
      </c>
      <c r="J209" s="23">
        <v>29.9925</v>
      </c>
      <c r="K209" s="23">
        <v>629.84249999999997</v>
      </c>
      <c r="L209" s="24">
        <v>43469</v>
      </c>
      <c r="M209" s="25">
        <v>0.7631944444444444</v>
      </c>
      <c r="N209" s="20" t="s">
        <v>33</v>
      </c>
      <c r="O209" s="23">
        <v>599.85</v>
      </c>
      <c r="P209" s="26">
        <v>4.7619047620000003</v>
      </c>
      <c r="Q209" s="23">
        <v>29.9925</v>
      </c>
      <c r="R209" s="27">
        <v>9.6999999999999993</v>
      </c>
      <c r="S209" s="28">
        <f t="shared" si="74"/>
        <v>29.99249999999995</v>
      </c>
      <c r="T209" s="29">
        <f t="shared" si="75"/>
        <v>2249.4374999999964</v>
      </c>
      <c r="U209" s="29" t="b">
        <f t="shared" si="76"/>
        <v>1</v>
      </c>
      <c r="V209" s="29" t="b">
        <f t="shared" si="77"/>
        <v>1</v>
      </c>
      <c r="W209" s="29" t="str">
        <f t="shared" si="78"/>
        <v>High Value</v>
      </c>
      <c r="X209" s="129">
        <f t="shared" si="79"/>
        <v>6.6650000000000009</v>
      </c>
      <c r="Y209" s="130">
        <f t="shared" si="63"/>
        <v>4</v>
      </c>
      <c r="Z209" s="130">
        <f t="shared" si="64"/>
        <v>1</v>
      </c>
      <c r="AA209" s="131">
        <f t="shared" si="66"/>
        <v>2019</v>
      </c>
      <c r="AB209" s="132" t="str">
        <f t="shared" si="67"/>
        <v>1-2019</v>
      </c>
      <c r="AC209" s="132" t="str">
        <f t="shared" si="73"/>
        <v>4-1-2019</v>
      </c>
      <c r="AD209" s="132">
        <f t="shared" si="71"/>
        <v>1</v>
      </c>
      <c r="AE209" s="132">
        <f t="shared" si="65"/>
        <v>1</v>
      </c>
      <c r="AF209" s="132" t="str">
        <f t="shared" si="69"/>
        <v>2019-1</v>
      </c>
      <c r="AG209" s="130">
        <f t="shared" si="72"/>
        <v>5</v>
      </c>
      <c r="AH209" s="130" t="str">
        <f t="shared" si="70"/>
        <v>Weekdays</v>
      </c>
      <c r="AI209" s="133">
        <f t="shared" si="68"/>
        <v>6</v>
      </c>
      <c r="AJ209" s="53"/>
    </row>
    <row r="210" spans="2:36" ht="16.5" x14ac:dyDescent="0.3">
      <c r="B210" s="19" t="s">
        <v>243</v>
      </c>
      <c r="C210" s="20" t="s">
        <v>25</v>
      </c>
      <c r="D210" s="19" t="s">
        <v>26</v>
      </c>
      <c r="E210" s="19" t="s">
        <v>20</v>
      </c>
      <c r="F210" s="85" t="s">
        <v>21</v>
      </c>
      <c r="G210" s="19" t="s">
        <v>32</v>
      </c>
      <c r="H210" s="21">
        <v>28.53</v>
      </c>
      <c r="I210" s="22">
        <v>10</v>
      </c>
      <c r="J210" s="23">
        <v>14.265000000000001</v>
      </c>
      <c r="K210" s="23">
        <v>299.565</v>
      </c>
      <c r="L210" s="24">
        <v>43542</v>
      </c>
      <c r="M210" s="25">
        <v>0.73472222222222228</v>
      </c>
      <c r="N210" s="20" t="s">
        <v>23</v>
      </c>
      <c r="O210" s="23">
        <v>285.3</v>
      </c>
      <c r="P210" s="26">
        <v>4.7619047620000003</v>
      </c>
      <c r="Q210" s="23">
        <v>14.265000000000001</v>
      </c>
      <c r="R210" s="30">
        <v>7.8</v>
      </c>
      <c r="S210" s="28">
        <f t="shared" si="74"/>
        <v>14.264999999999986</v>
      </c>
      <c r="T210" s="29">
        <f t="shared" si="75"/>
        <v>1069.8749999999991</v>
      </c>
      <c r="U210" s="29" t="b">
        <f t="shared" si="76"/>
        <v>1</v>
      </c>
      <c r="V210" s="29" t="b">
        <f t="shared" si="77"/>
        <v>1</v>
      </c>
      <c r="W210" s="29" t="str">
        <f t="shared" si="78"/>
        <v>High Value</v>
      </c>
      <c r="X210" s="129">
        <f t="shared" si="79"/>
        <v>2.8530000000000002</v>
      </c>
      <c r="Y210" s="130">
        <f t="shared" si="63"/>
        <v>18</v>
      </c>
      <c r="Z210" s="130">
        <f t="shared" si="64"/>
        <v>3</v>
      </c>
      <c r="AA210" s="131">
        <f t="shared" si="66"/>
        <v>2019</v>
      </c>
      <c r="AB210" s="132" t="str">
        <f t="shared" si="67"/>
        <v>3-2019</v>
      </c>
      <c r="AC210" s="132" t="str">
        <f t="shared" si="73"/>
        <v>18-3-2019</v>
      </c>
      <c r="AD210" s="132">
        <f t="shared" si="71"/>
        <v>1</v>
      </c>
      <c r="AE210" s="132">
        <f t="shared" si="65"/>
        <v>12</v>
      </c>
      <c r="AF210" s="132" t="str">
        <f t="shared" si="69"/>
        <v>2019-12</v>
      </c>
      <c r="AG210" s="130">
        <f t="shared" si="72"/>
        <v>1</v>
      </c>
      <c r="AH210" s="130" t="str">
        <f t="shared" si="70"/>
        <v>Weekdays</v>
      </c>
      <c r="AI210" s="133">
        <f t="shared" si="68"/>
        <v>2</v>
      </c>
      <c r="AJ210" s="53"/>
    </row>
    <row r="211" spans="2:36" ht="16.5" x14ac:dyDescent="0.3">
      <c r="B211" s="19" t="s">
        <v>244</v>
      </c>
      <c r="C211" s="20" t="s">
        <v>42</v>
      </c>
      <c r="D211" s="19" t="s">
        <v>43</v>
      </c>
      <c r="E211" s="19" t="s">
        <v>27</v>
      </c>
      <c r="F211" s="85" t="s">
        <v>21</v>
      </c>
      <c r="G211" s="19" t="s">
        <v>46</v>
      </c>
      <c r="H211" s="21">
        <v>30.37</v>
      </c>
      <c r="I211" s="22">
        <v>3</v>
      </c>
      <c r="J211" s="23">
        <v>4.5555000000000003</v>
      </c>
      <c r="K211" s="23">
        <v>95.665499999999994</v>
      </c>
      <c r="L211" s="24">
        <v>43552</v>
      </c>
      <c r="M211" s="25">
        <v>0.57013888888888886</v>
      </c>
      <c r="N211" s="20" t="s">
        <v>23</v>
      </c>
      <c r="O211" s="23">
        <v>91.11</v>
      </c>
      <c r="P211" s="26">
        <v>4.7619047620000003</v>
      </c>
      <c r="Q211" s="23">
        <v>4.5555000000000003</v>
      </c>
      <c r="R211" s="30">
        <v>5.0999999999999996</v>
      </c>
      <c r="S211" s="28">
        <f t="shared" si="74"/>
        <v>4.555499999999995</v>
      </c>
      <c r="T211" s="29">
        <f t="shared" si="75"/>
        <v>341.66249999999962</v>
      </c>
      <c r="U211" s="29" t="b">
        <f t="shared" si="76"/>
        <v>0</v>
      </c>
      <c r="V211" s="29" t="b">
        <f t="shared" si="77"/>
        <v>0</v>
      </c>
      <c r="W211" s="29" t="str">
        <f t="shared" si="78"/>
        <v>Low Value</v>
      </c>
      <c r="X211" s="129" t="str">
        <f t="shared" si="79"/>
        <v>Criteria Not matched</v>
      </c>
      <c r="Y211" s="130">
        <f t="shared" si="63"/>
        <v>28</v>
      </c>
      <c r="Z211" s="130">
        <f t="shared" si="64"/>
        <v>3</v>
      </c>
      <c r="AA211" s="131">
        <f t="shared" si="66"/>
        <v>2019</v>
      </c>
      <c r="AB211" s="132" t="str">
        <f t="shared" si="67"/>
        <v>3-2019</v>
      </c>
      <c r="AC211" s="132" t="str">
        <f t="shared" si="73"/>
        <v>28-3-2019</v>
      </c>
      <c r="AD211" s="132">
        <f t="shared" si="71"/>
        <v>1</v>
      </c>
      <c r="AE211" s="132">
        <f t="shared" si="65"/>
        <v>13</v>
      </c>
      <c r="AF211" s="132" t="str">
        <f t="shared" si="69"/>
        <v>2019-13</v>
      </c>
      <c r="AG211" s="130">
        <f t="shared" si="72"/>
        <v>4</v>
      </c>
      <c r="AH211" s="130" t="str">
        <f t="shared" si="70"/>
        <v>Weekdays</v>
      </c>
      <c r="AI211" s="133">
        <f t="shared" si="68"/>
        <v>5</v>
      </c>
      <c r="AJ211" s="53"/>
    </row>
    <row r="212" spans="2:36" ht="16.5" x14ac:dyDescent="0.3">
      <c r="B212" s="19" t="s">
        <v>245</v>
      </c>
      <c r="C212" s="20" t="s">
        <v>42</v>
      </c>
      <c r="D212" s="19" t="s">
        <v>43</v>
      </c>
      <c r="E212" s="19" t="s">
        <v>27</v>
      </c>
      <c r="F212" s="85" t="s">
        <v>21</v>
      </c>
      <c r="G212" s="19" t="s">
        <v>28</v>
      </c>
      <c r="H212" s="21">
        <v>99.73</v>
      </c>
      <c r="I212" s="22">
        <v>9</v>
      </c>
      <c r="J212" s="23">
        <v>44.878500000000003</v>
      </c>
      <c r="K212" s="23">
        <v>942.44849999999997</v>
      </c>
      <c r="L212" s="24">
        <v>43526</v>
      </c>
      <c r="M212" s="25">
        <v>0.8208333333333333</v>
      </c>
      <c r="N212" s="20" t="s">
        <v>33</v>
      </c>
      <c r="O212" s="23">
        <v>897.57</v>
      </c>
      <c r="P212" s="26">
        <v>4.7619047620000003</v>
      </c>
      <c r="Q212" s="23">
        <v>44.878500000000003</v>
      </c>
      <c r="R212" s="27">
        <v>6.5</v>
      </c>
      <c r="S212" s="28">
        <f t="shared" si="74"/>
        <v>44.878499999999917</v>
      </c>
      <c r="T212" s="29">
        <f t="shared" si="75"/>
        <v>3365.8874999999939</v>
      </c>
      <c r="U212" s="29" t="b">
        <f t="shared" si="76"/>
        <v>1</v>
      </c>
      <c r="V212" s="29" t="b">
        <f t="shared" si="77"/>
        <v>1</v>
      </c>
      <c r="W212" s="29" t="str">
        <f t="shared" si="78"/>
        <v>Low Value</v>
      </c>
      <c r="X212" s="129" t="str">
        <f t="shared" si="79"/>
        <v>Criteria Not matched</v>
      </c>
      <c r="Y212" s="130">
        <f t="shared" si="63"/>
        <v>2</v>
      </c>
      <c r="Z212" s="130">
        <f t="shared" si="64"/>
        <v>3</v>
      </c>
      <c r="AA212" s="131">
        <f t="shared" si="66"/>
        <v>2019</v>
      </c>
      <c r="AB212" s="132" t="str">
        <f t="shared" si="67"/>
        <v>3-2019</v>
      </c>
      <c r="AC212" s="132" t="str">
        <f t="shared" si="73"/>
        <v>2-3-2019</v>
      </c>
      <c r="AD212" s="132">
        <f t="shared" si="71"/>
        <v>1</v>
      </c>
      <c r="AE212" s="132">
        <f t="shared" si="65"/>
        <v>9</v>
      </c>
      <c r="AF212" s="132" t="str">
        <f t="shared" si="69"/>
        <v>2019-9</v>
      </c>
      <c r="AG212" s="130">
        <f t="shared" si="72"/>
        <v>6</v>
      </c>
      <c r="AH212" s="130" t="str">
        <f t="shared" si="70"/>
        <v>Weekends</v>
      </c>
      <c r="AI212" s="133">
        <f t="shared" si="68"/>
        <v>7</v>
      </c>
      <c r="AJ212" s="53"/>
    </row>
    <row r="213" spans="2:36" ht="16.5" x14ac:dyDescent="0.3">
      <c r="B213" s="19" t="s">
        <v>246</v>
      </c>
      <c r="C213" s="20" t="s">
        <v>18</v>
      </c>
      <c r="D213" s="19" t="s">
        <v>19</v>
      </c>
      <c r="E213" s="19" t="s">
        <v>27</v>
      </c>
      <c r="F213" s="85" t="s">
        <v>31</v>
      </c>
      <c r="G213" s="19" t="s">
        <v>28</v>
      </c>
      <c r="H213" s="21">
        <v>26.23</v>
      </c>
      <c r="I213" s="22">
        <v>9</v>
      </c>
      <c r="J213" s="23">
        <v>11.8035</v>
      </c>
      <c r="K213" s="23">
        <v>247.87350000000001</v>
      </c>
      <c r="L213" s="24">
        <v>43490</v>
      </c>
      <c r="M213" s="25">
        <v>0.85</v>
      </c>
      <c r="N213" s="20" t="s">
        <v>23</v>
      </c>
      <c r="O213" s="23">
        <v>236.07</v>
      </c>
      <c r="P213" s="26">
        <v>4.7619047620000003</v>
      </c>
      <c r="Q213" s="23">
        <v>11.8035</v>
      </c>
      <c r="R213" s="30">
        <v>5.9</v>
      </c>
      <c r="S213" s="28">
        <f t="shared" si="74"/>
        <v>11.803500000000014</v>
      </c>
      <c r="T213" s="29">
        <f t="shared" si="75"/>
        <v>885.26250000000107</v>
      </c>
      <c r="U213" s="29" t="b">
        <f t="shared" si="76"/>
        <v>1</v>
      </c>
      <c r="V213" s="29" t="b">
        <f t="shared" si="77"/>
        <v>1</v>
      </c>
      <c r="W213" s="29" t="str">
        <f t="shared" si="78"/>
        <v>Low Value</v>
      </c>
      <c r="X213" s="129" t="str">
        <f t="shared" si="79"/>
        <v>Criteria Not matched</v>
      </c>
      <c r="Y213" s="130">
        <f t="shared" si="63"/>
        <v>25</v>
      </c>
      <c r="Z213" s="130">
        <f t="shared" si="64"/>
        <v>1</v>
      </c>
      <c r="AA213" s="131">
        <f t="shared" si="66"/>
        <v>2019</v>
      </c>
      <c r="AB213" s="132" t="str">
        <f t="shared" si="67"/>
        <v>1-2019</v>
      </c>
      <c r="AC213" s="132" t="str">
        <f t="shared" si="73"/>
        <v>25-1-2019</v>
      </c>
      <c r="AD213" s="132">
        <f t="shared" si="71"/>
        <v>1</v>
      </c>
      <c r="AE213" s="132">
        <f t="shared" si="65"/>
        <v>4</v>
      </c>
      <c r="AF213" s="132" t="str">
        <f t="shared" si="69"/>
        <v>2019-4</v>
      </c>
      <c r="AG213" s="130">
        <f t="shared" si="72"/>
        <v>5</v>
      </c>
      <c r="AH213" s="130" t="str">
        <f t="shared" si="70"/>
        <v>Weekdays</v>
      </c>
      <c r="AI213" s="133">
        <f t="shared" si="68"/>
        <v>6</v>
      </c>
      <c r="AJ213" s="53"/>
    </row>
    <row r="214" spans="2:36" ht="16.5" x14ac:dyDescent="0.3">
      <c r="B214" s="19" t="s">
        <v>247</v>
      </c>
      <c r="C214" s="20" t="s">
        <v>25</v>
      </c>
      <c r="D214" s="19" t="s">
        <v>26</v>
      </c>
      <c r="E214" s="19" t="s">
        <v>27</v>
      </c>
      <c r="F214" s="85" t="s">
        <v>21</v>
      </c>
      <c r="G214" s="19" t="s">
        <v>44</v>
      </c>
      <c r="H214" s="21">
        <v>93.26</v>
      </c>
      <c r="I214" s="22">
        <v>9</v>
      </c>
      <c r="J214" s="23">
        <v>41.966999999999999</v>
      </c>
      <c r="K214" s="23">
        <v>881.30700000000002</v>
      </c>
      <c r="L214" s="24">
        <v>43481</v>
      </c>
      <c r="M214" s="25">
        <v>0.75555555555555554</v>
      </c>
      <c r="N214" s="20" t="s">
        <v>29</v>
      </c>
      <c r="O214" s="23">
        <v>839.34</v>
      </c>
      <c r="P214" s="26">
        <v>4.7619047620000003</v>
      </c>
      <c r="Q214" s="23">
        <v>41.966999999999999</v>
      </c>
      <c r="R214" s="27">
        <v>8.8000000000000007</v>
      </c>
      <c r="S214" s="28">
        <f t="shared" si="74"/>
        <v>41.966999999999985</v>
      </c>
      <c r="T214" s="29">
        <f t="shared" si="75"/>
        <v>3147.5249999999987</v>
      </c>
      <c r="U214" s="29" t="b">
        <f t="shared" si="76"/>
        <v>1</v>
      </c>
      <c r="V214" s="29" t="b">
        <f t="shared" si="77"/>
        <v>1</v>
      </c>
      <c r="W214" s="29" t="str">
        <f t="shared" si="78"/>
        <v>High Value</v>
      </c>
      <c r="X214" s="129">
        <f t="shared" si="79"/>
        <v>9.3260000000000005</v>
      </c>
      <c r="Y214" s="130">
        <f t="shared" ref="Y214:Y277" si="80">DAY(L214)</f>
        <v>16</v>
      </c>
      <c r="Z214" s="130">
        <f t="shared" ref="Z214:Z277" si="81">MONTH(L214)</f>
        <v>1</v>
      </c>
      <c r="AA214" s="131">
        <f t="shared" si="66"/>
        <v>2019</v>
      </c>
      <c r="AB214" s="132" t="str">
        <f t="shared" si="67"/>
        <v>1-2019</v>
      </c>
      <c r="AC214" s="132" t="str">
        <f t="shared" si="73"/>
        <v>16-1-2019</v>
      </c>
      <c r="AD214" s="132">
        <f t="shared" si="71"/>
        <v>1</v>
      </c>
      <c r="AE214" s="132">
        <f t="shared" si="65"/>
        <v>3</v>
      </c>
      <c r="AF214" s="132" t="str">
        <f t="shared" si="69"/>
        <v>2019-3</v>
      </c>
      <c r="AG214" s="130">
        <f t="shared" si="72"/>
        <v>3</v>
      </c>
      <c r="AH214" s="130" t="str">
        <f t="shared" si="70"/>
        <v>Weekdays</v>
      </c>
      <c r="AI214" s="133">
        <f t="shared" si="68"/>
        <v>4</v>
      </c>
      <c r="AJ214" s="53"/>
    </row>
    <row r="215" spans="2:36" ht="16.5" x14ac:dyDescent="0.3">
      <c r="B215" s="19" t="s">
        <v>248</v>
      </c>
      <c r="C215" s="20" t="s">
        <v>42</v>
      </c>
      <c r="D215" s="19" t="s">
        <v>43</v>
      </c>
      <c r="E215" s="19" t="s">
        <v>27</v>
      </c>
      <c r="F215" s="85" t="s">
        <v>31</v>
      </c>
      <c r="G215" s="19" t="s">
        <v>32</v>
      </c>
      <c r="H215" s="21">
        <v>92.36</v>
      </c>
      <c r="I215" s="22">
        <v>5</v>
      </c>
      <c r="J215" s="23">
        <v>23.09</v>
      </c>
      <c r="K215" s="23">
        <v>484.89</v>
      </c>
      <c r="L215" s="24">
        <v>43544</v>
      </c>
      <c r="M215" s="25">
        <v>0.80347222222222225</v>
      </c>
      <c r="N215" s="20" t="s">
        <v>23</v>
      </c>
      <c r="O215" s="23">
        <v>461.8</v>
      </c>
      <c r="P215" s="26">
        <v>4.7619047620000003</v>
      </c>
      <c r="Q215" s="23">
        <v>23.09</v>
      </c>
      <c r="R215" s="27">
        <v>4.9000000000000004</v>
      </c>
      <c r="S215" s="28">
        <f t="shared" si="74"/>
        <v>23.089999999999975</v>
      </c>
      <c r="T215" s="29">
        <f t="shared" si="75"/>
        <v>1731.7499999999982</v>
      </c>
      <c r="U215" s="29" t="b">
        <f t="shared" si="76"/>
        <v>1</v>
      </c>
      <c r="V215" s="29" t="b">
        <f t="shared" si="77"/>
        <v>1</v>
      </c>
      <c r="W215" s="29" t="str">
        <f t="shared" si="78"/>
        <v>Low Value</v>
      </c>
      <c r="X215" s="129" t="str">
        <f t="shared" si="79"/>
        <v>Criteria Not matched</v>
      </c>
      <c r="Y215" s="130">
        <f t="shared" si="80"/>
        <v>20</v>
      </c>
      <c r="Z215" s="130">
        <f t="shared" si="81"/>
        <v>3</v>
      </c>
      <c r="AA215" s="131">
        <f t="shared" si="66"/>
        <v>2019</v>
      </c>
      <c r="AB215" s="132" t="str">
        <f t="shared" si="67"/>
        <v>3-2019</v>
      </c>
      <c r="AC215" s="132" t="str">
        <f t="shared" si="73"/>
        <v>20-3-2019</v>
      </c>
      <c r="AD215" s="132">
        <f t="shared" si="71"/>
        <v>1</v>
      </c>
      <c r="AE215" s="132">
        <f t="shared" ref="AE215:AE278" si="82">WEEKNUM(L215,2)</f>
        <v>12</v>
      </c>
      <c r="AF215" s="132" t="str">
        <f t="shared" si="69"/>
        <v>2019-12</v>
      </c>
      <c r="AG215" s="130">
        <f t="shared" si="72"/>
        <v>3</v>
      </c>
      <c r="AH215" s="130" t="str">
        <f t="shared" si="70"/>
        <v>Weekdays</v>
      </c>
      <c r="AI215" s="133">
        <f t="shared" si="68"/>
        <v>4</v>
      </c>
      <c r="AJ215" s="53"/>
    </row>
    <row r="216" spans="2:36" ht="16.5" x14ac:dyDescent="0.3">
      <c r="B216" s="19" t="s">
        <v>249</v>
      </c>
      <c r="C216" s="20" t="s">
        <v>42</v>
      </c>
      <c r="D216" s="19" t="s">
        <v>43</v>
      </c>
      <c r="E216" s="19" t="s">
        <v>27</v>
      </c>
      <c r="F216" s="85" t="s">
        <v>31</v>
      </c>
      <c r="G216" s="19" t="s">
        <v>36</v>
      </c>
      <c r="H216" s="21">
        <v>46.42</v>
      </c>
      <c r="I216" s="22">
        <v>3</v>
      </c>
      <c r="J216" s="23">
        <v>6.9630000000000001</v>
      </c>
      <c r="K216" s="23">
        <v>146.22300000000001</v>
      </c>
      <c r="L216" s="24">
        <v>43469</v>
      </c>
      <c r="M216" s="25">
        <v>0.55833333333333335</v>
      </c>
      <c r="N216" s="20" t="s">
        <v>33</v>
      </c>
      <c r="O216" s="23">
        <v>139.26</v>
      </c>
      <c r="P216" s="26">
        <v>4.7619047620000003</v>
      </c>
      <c r="Q216" s="23">
        <v>6.9630000000000001</v>
      </c>
      <c r="R216" s="30">
        <v>4.4000000000000004</v>
      </c>
      <c r="S216" s="28">
        <f t="shared" si="74"/>
        <v>6.9630000000000223</v>
      </c>
      <c r="T216" s="29">
        <f t="shared" si="75"/>
        <v>522.22500000000173</v>
      </c>
      <c r="U216" s="29" t="b">
        <f t="shared" si="76"/>
        <v>0</v>
      </c>
      <c r="V216" s="29" t="b">
        <f t="shared" si="77"/>
        <v>0</v>
      </c>
      <c r="W216" s="29" t="str">
        <f t="shared" si="78"/>
        <v>Low Value</v>
      </c>
      <c r="X216" s="129" t="str">
        <f t="shared" si="79"/>
        <v>Criteria Not matched</v>
      </c>
      <c r="Y216" s="130">
        <f t="shared" si="80"/>
        <v>4</v>
      </c>
      <c r="Z216" s="130">
        <f t="shared" si="81"/>
        <v>1</v>
      </c>
      <c r="AA216" s="131">
        <f t="shared" ref="AA216:AA279" si="83">YEAR(L216)</f>
        <v>2019</v>
      </c>
      <c r="AB216" s="132" t="str">
        <f t="shared" ref="AB216:AB279" si="84">CONCATENATE(Z216,"-",AA216)</f>
        <v>1-2019</v>
      </c>
      <c r="AC216" s="132" t="str">
        <f t="shared" si="73"/>
        <v>4-1-2019</v>
      </c>
      <c r="AD216" s="132">
        <f t="shared" si="71"/>
        <v>1</v>
      </c>
      <c r="AE216" s="132">
        <f t="shared" si="82"/>
        <v>1</v>
      </c>
      <c r="AF216" s="132" t="str">
        <f t="shared" si="69"/>
        <v>2019-1</v>
      </c>
      <c r="AG216" s="130">
        <f t="shared" si="72"/>
        <v>5</v>
      </c>
      <c r="AH216" s="130" t="str">
        <f t="shared" si="70"/>
        <v>Weekdays</v>
      </c>
      <c r="AI216" s="133">
        <f t="shared" si="68"/>
        <v>6</v>
      </c>
      <c r="AJ216" s="53"/>
    </row>
    <row r="217" spans="2:36" ht="16.5" x14ac:dyDescent="0.3">
      <c r="B217" s="19" t="s">
        <v>250</v>
      </c>
      <c r="C217" s="20" t="s">
        <v>42</v>
      </c>
      <c r="D217" s="19" t="s">
        <v>43</v>
      </c>
      <c r="E217" s="19" t="s">
        <v>20</v>
      </c>
      <c r="F217" s="85" t="s">
        <v>21</v>
      </c>
      <c r="G217" s="19" t="s">
        <v>36</v>
      </c>
      <c r="H217" s="21">
        <v>29.61</v>
      </c>
      <c r="I217" s="22">
        <v>7</v>
      </c>
      <c r="J217" s="23">
        <v>10.3635</v>
      </c>
      <c r="K217" s="23">
        <v>217.6335</v>
      </c>
      <c r="L217" s="24">
        <v>43535</v>
      </c>
      <c r="M217" s="25">
        <v>0.66180555555555554</v>
      </c>
      <c r="N217" s="20" t="s">
        <v>29</v>
      </c>
      <c r="O217" s="23">
        <v>207.27</v>
      </c>
      <c r="P217" s="26">
        <v>4.7619047620000003</v>
      </c>
      <c r="Q217" s="23">
        <v>10.3635</v>
      </c>
      <c r="R217" s="30">
        <v>6.5</v>
      </c>
      <c r="S217" s="28">
        <f t="shared" si="74"/>
        <v>10.363499999999988</v>
      </c>
      <c r="T217" s="29">
        <f t="shared" si="75"/>
        <v>777.26249999999914</v>
      </c>
      <c r="U217" s="29" t="b">
        <f t="shared" si="76"/>
        <v>1</v>
      </c>
      <c r="V217" s="29" t="b">
        <f t="shared" si="77"/>
        <v>1</v>
      </c>
      <c r="W217" s="29" t="str">
        <f t="shared" si="78"/>
        <v>Low Value</v>
      </c>
      <c r="X217" s="129" t="str">
        <f t="shared" si="79"/>
        <v>Criteria Not matched</v>
      </c>
      <c r="Y217" s="130">
        <f t="shared" si="80"/>
        <v>11</v>
      </c>
      <c r="Z217" s="130">
        <f t="shared" si="81"/>
        <v>3</v>
      </c>
      <c r="AA217" s="131">
        <f t="shared" si="83"/>
        <v>2019</v>
      </c>
      <c r="AB217" s="132" t="str">
        <f t="shared" si="84"/>
        <v>3-2019</v>
      </c>
      <c r="AC217" s="132" t="str">
        <f t="shared" si="73"/>
        <v>11-3-2019</v>
      </c>
      <c r="AD217" s="132">
        <f t="shared" si="71"/>
        <v>1</v>
      </c>
      <c r="AE217" s="132">
        <f t="shared" si="82"/>
        <v>11</v>
      </c>
      <c r="AF217" s="132" t="str">
        <f t="shared" si="69"/>
        <v>2019-11</v>
      </c>
      <c r="AG217" s="130">
        <f t="shared" si="72"/>
        <v>1</v>
      </c>
      <c r="AH217" s="130" t="str">
        <f t="shared" si="70"/>
        <v>Weekdays</v>
      </c>
      <c r="AI217" s="133">
        <f t="shared" si="68"/>
        <v>2</v>
      </c>
      <c r="AJ217" s="53"/>
    </row>
    <row r="218" spans="2:36" ht="16.5" x14ac:dyDescent="0.3">
      <c r="B218" s="19" t="s">
        <v>251</v>
      </c>
      <c r="C218" s="20" t="s">
        <v>18</v>
      </c>
      <c r="D218" s="19" t="s">
        <v>19</v>
      </c>
      <c r="E218" s="19" t="s">
        <v>27</v>
      </c>
      <c r="F218" s="85" t="s">
        <v>31</v>
      </c>
      <c r="G218" s="19" t="s">
        <v>32</v>
      </c>
      <c r="H218" s="21">
        <v>18.28</v>
      </c>
      <c r="I218" s="22">
        <v>1</v>
      </c>
      <c r="J218" s="23">
        <v>0.91400000000000003</v>
      </c>
      <c r="K218" s="23">
        <v>19.193999999999999</v>
      </c>
      <c r="L218" s="24">
        <v>43546</v>
      </c>
      <c r="M218" s="25">
        <v>0.62847222222222221</v>
      </c>
      <c r="N218" s="20" t="s">
        <v>33</v>
      </c>
      <c r="O218" s="23">
        <v>18.28</v>
      </c>
      <c r="P218" s="26">
        <v>4.7619047620000003</v>
      </c>
      <c r="Q218" s="23">
        <v>0.91400000000000003</v>
      </c>
      <c r="R218" s="30">
        <v>8.3000000000000007</v>
      </c>
      <c r="S218" s="28">
        <f t="shared" si="74"/>
        <v>0.91399999999999793</v>
      </c>
      <c r="T218" s="29">
        <f t="shared" si="75"/>
        <v>68.549999999999841</v>
      </c>
      <c r="U218" s="29" t="b">
        <f t="shared" si="76"/>
        <v>0</v>
      </c>
      <c r="V218" s="29" t="b">
        <f t="shared" si="77"/>
        <v>1</v>
      </c>
      <c r="W218" s="29" t="str">
        <f t="shared" si="78"/>
        <v>High Value</v>
      </c>
      <c r="X218" s="129">
        <f t="shared" si="79"/>
        <v>1.8280000000000003</v>
      </c>
      <c r="Y218" s="130">
        <f t="shared" si="80"/>
        <v>22</v>
      </c>
      <c r="Z218" s="130">
        <f t="shared" si="81"/>
        <v>3</v>
      </c>
      <c r="AA218" s="131">
        <f t="shared" si="83"/>
        <v>2019</v>
      </c>
      <c r="AB218" s="132" t="str">
        <f t="shared" si="84"/>
        <v>3-2019</v>
      </c>
      <c r="AC218" s="132" t="str">
        <f t="shared" si="73"/>
        <v>22-3-2019</v>
      </c>
      <c r="AD218" s="132">
        <f t="shared" si="71"/>
        <v>1</v>
      </c>
      <c r="AE218" s="132">
        <f t="shared" si="82"/>
        <v>12</v>
      </c>
      <c r="AF218" s="132" t="str">
        <f t="shared" si="69"/>
        <v>2019-12</v>
      </c>
      <c r="AG218" s="130">
        <f t="shared" si="72"/>
        <v>5</v>
      </c>
      <c r="AH218" s="130" t="str">
        <f t="shared" si="70"/>
        <v>Weekdays</v>
      </c>
      <c r="AI218" s="133">
        <f t="shared" si="68"/>
        <v>6</v>
      </c>
      <c r="AJ218" s="53"/>
    </row>
    <row r="219" spans="2:36" ht="16.5" x14ac:dyDescent="0.3">
      <c r="B219" s="19" t="s">
        <v>252</v>
      </c>
      <c r="C219" s="20" t="s">
        <v>42</v>
      </c>
      <c r="D219" s="19" t="s">
        <v>43</v>
      </c>
      <c r="E219" s="19" t="s">
        <v>27</v>
      </c>
      <c r="F219" s="85" t="s">
        <v>21</v>
      </c>
      <c r="G219" s="19" t="s">
        <v>36</v>
      </c>
      <c r="H219" s="21">
        <v>24.77</v>
      </c>
      <c r="I219" s="22">
        <v>5</v>
      </c>
      <c r="J219" s="23">
        <v>6.1924999999999999</v>
      </c>
      <c r="K219" s="23">
        <v>130.04249999999999</v>
      </c>
      <c r="L219" s="24">
        <v>43548</v>
      </c>
      <c r="M219" s="25">
        <v>0.76875000000000004</v>
      </c>
      <c r="N219" s="20" t="s">
        <v>29</v>
      </c>
      <c r="O219" s="23">
        <v>123.85</v>
      </c>
      <c r="P219" s="26">
        <v>4.7619047620000003</v>
      </c>
      <c r="Q219" s="23">
        <v>6.1924999999999999</v>
      </c>
      <c r="R219" s="30">
        <v>8.5</v>
      </c>
      <c r="S219" s="28">
        <f t="shared" si="74"/>
        <v>6.1924999999999955</v>
      </c>
      <c r="T219" s="29">
        <f t="shared" si="75"/>
        <v>464.43749999999966</v>
      </c>
      <c r="U219" s="29" t="b">
        <f t="shared" si="76"/>
        <v>0</v>
      </c>
      <c r="V219" s="29" t="b">
        <f t="shared" si="77"/>
        <v>1</v>
      </c>
      <c r="W219" s="29" t="str">
        <f t="shared" si="78"/>
        <v>High Value</v>
      </c>
      <c r="X219" s="129">
        <f t="shared" si="79"/>
        <v>2.4770000000000003</v>
      </c>
      <c r="Y219" s="130">
        <f t="shared" si="80"/>
        <v>24</v>
      </c>
      <c r="Z219" s="130">
        <f t="shared" si="81"/>
        <v>3</v>
      </c>
      <c r="AA219" s="131">
        <f t="shared" si="83"/>
        <v>2019</v>
      </c>
      <c r="AB219" s="132" t="str">
        <f t="shared" si="84"/>
        <v>3-2019</v>
      </c>
      <c r="AC219" s="132" t="str">
        <f t="shared" si="73"/>
        <v>24-3-2019</v>
      </c>
      <c r="AD219" s="132">
        <f t="shared" si="71"/>
        <v>1</v>
      </c>
      <c r="AE219" s="132">
        <f t="shared" si="82"/>
        <v>12</v>
      </c>
      <c r="AF219" s="132" t="str">
        <f t="shared" si="69"/>
        <v>2019-12</v>
      </c>
      <c r="AG219" s="130">
        <f t="shared" si="72"/>
        <v>7</v>
      </c>
      <c r="AH219" s="130" t="str">
        <f t="shared" si="70"/>
        <v>Weekends</v>
      </c>
      <c r="AI219" s="133">
        <f t="shared" si="68"/>
        <v>1</v>
      </c>
      <c r="AJ219" s="53"/>
    </row>
    <row r="220" spans="2:36" ht="16.5" x14ac:dyDescent="0.3">
      <c r="B220" s="19" t="s">
        <v>253</v>
      </c>
      <c r="C220" s="20" t="s">
        <v>18</v>
      </c>
      <c r="D220" s="19" t="s">
        <v>19</v>
      </c>
      <c r="E220" s="19" t="s">
        <v>20</v>
      </c>
      <c r="F220" s="85" t="s">
        <v>21</v>
      </c>
      <c r="G220" s="19" t="s">
        <v>28</v>
      </c>
      <c r="H220" s="21">
        <v>94.64</v>
      </c>
      <c r="I220" s="22">
        <v>3</v>
      </c>
      <c r="J220" s="23">
        <v>14.196</v>
      </c>
      <c r="K220" s="23">
        <v>298.11599999999999</v>
      </c>
      <c r="L220" s="24">
        <v>43517</v>
      </c>
      <c r="M220" s="25">
        <v>0.70486111111111116</v>
      </c>
      <c r="N220" s="20" t="s">
        <v>29</v>
      </c>
      <c r="O220" s="23">
        <v>283.92</v>
      </c>
      <c r="P220" s="26">
        <v>4.7619047620000003</v>
      </c>
      <c r="Q220" s="23">
        <v>14.196</v>
      </c>
      <c r="R220" s="30">
        <v>5.5</v>
      </c>
      <c r="S220" s="28">
        <f t="shared" si="74"/>
        <v>14.19599999999997</v>
      </c>
      <c r="T220" s="29">
        <f t="shared" si="75"/>
        <v>1064.6999999999978</v>
      </c>
      <c r="U220" s="29" t="b">
        <f t="shared" si="76"/>
        <v>1</v>
      </c>
      <c r="V220" s="29" t="b">
        <f t="shared" si="77"/>
        <v>1</v>
      </c>
      <c r="W220" s="29" t="str">
        <f t="shared" si="78"/>
        <v>Low Value</v>
      </c>
      <c r="X220" s="129" t="str">
        <f t="shared" si="79"/>
        <v>Criteria Not matched</v>
      </c>
      <c r="Y220" s="130">
        <f t="shared" si="80"/>
        <v>21</v>
      </c>
      <c r="Z220" s="130">
        <f t="shared" si="81"/>
        <v>2</v>
      </c>
      <c r="AA220" s="131">
        <f t="shared" si="83"/>
        <v>2019</v>
      </c>
      <c r="AB220" s="132" t="str">
        <f t="shared" si="84"/>
        <v>2-2019</v>
      </c>
      <c r="AC220" s="132" t="str">
        <f t="shared" si="73"/>
        <v>21-2-2019</v>
      </c>
      <c r="AD220" s="132">
        <f t="shared" si="71"/>
        <v>1</v>
      </c>
      <c r="AE220" s="132">
        <f t="shared" si="82"/>
        <v>8</v>
      </c>
      <c r="AF220" s="132" t="str">
        <f t="shared" si="69"/>
        <v>2019-8</v>
      </c>
      <c r="AG220" s="130">
        <f t="shared" si="72"/>
        <v>4</v>
      </c>
      <c r="AH220" s="130" t="str">
        <f t="shared" si="70"/>
        <v>Weekdays</v>
      </c>
      <c r="AI220" s="133">
        <f t="shared" ref="AI220:AI283" si="85">WEEKDAY(L220,1)</f>
        <v>5</v>
      </c>
      <c r="AJ220" s="53"/>
    </row>
    <row r="221" spans="2:36" ht="16.5" x14ac:dyDescent="0.3">
      <c r="B221" s="19" t="s">
        <v>254</v>
      </c>
      <c r="C221" s="20" t="s">
        <v>42</v>
      </c>
      <c r="D221" s="19" t="s">
        <v>43</v>
      </c>
      <c r="E221" s="19" t="s">
        <v>27</v>
      </c>
      <c r="F221" s="85" t="s">
        <v>31</v>
      </c>
      <c r="G221" s="19" t="s">
        <v>46</v>
      </c>
      <c r="H221" s="21">
        <v>94.87</v>
      </c>
      <c r="I221" s="22">
        <v>8</v>
      </c>
      <c r="J221" s="23">
        <v>37.948</v>
      </c>
      <c r="K221" s="23">
        <v>796.90800000000002</v>
      </c>
      <c r="L221" s="24">
        <v>43508</v>
      </c>
      <c r="M221" s="25">
        <v>0.54027777777777775</v>
      </c>
      <c r="N221" s="20" t="s">
        <v>23</v>
      </c>
      <c r="O221" s="23">
        <v>758.96</v>
      </c>
      <c r="P221" s="26">
        <v>4.7619047620000003</v>
      </c>
      <c r="Q221" s="23">
        <v>37.948</v>
      </c>
      <c r="R221" s="27">
        <v>8.6999999999999993</v>
      </c>
      <c r="S221" s="28">
        <f t="shared" si="74"/>
        <v>37.947999999999979</v>
      </c>
      <c r="T221" s="29">
        <f t="shared" si="75"/>
        <v>2846.0999999999985</v>
      </c>
      <c r="U221" s="29" t="b">
        <f t="shared" si="76"/>
        <v>1</v>
      </c>
      <c r="V221" s="29" t="b">
        <f t="shared" si="77"/>
        <v>1</v>
      </c>
      <c r="W221" s="29" t="str">
        <f t="shared" si="78"/>
        <v>High Value</v>
      </c>
      <c r="X221" s="129">
        <f t="shared" si="79"/>
        <v>9.4870000000000001</v>
      </c>
      <c r="Y221" s="130">
        <f t="shared" si="80"/>
        <v>12</v>
      </c>
      <c r="Z221" s="130">
        <f t="shared" si="81"/>
        <v>2</v>
      </c>
      <c r="AA221" s="131">
        <f t="shared" si="83"/>
        <v>2019</v>
      </c>
      <c r="AB221" s="132" t="str">
        <f t="shared" si="84"/>
        <v>2-2019</v>
      </c>
      <c r="AC221" s="132" t="str">
        <f t="shared" si="73"/>
        <v>12-2-2019</v>
      </c>
      <c r="AD221" s="132">
        <f t="shared" si="71"/>
        <v>1</v>
      </c>
      <c r="AE221" s="132">
        <f t="shared" si="82"/>
        <v>7</v>
      </c>
      <c r="AF221" s="132" t="str">
        <f t="shared" ref="AF221:AF284" si="86">CONCATENATE(AA221,"-",AE221)</f>
        <v>2019-7</v>
      </c>
      <c r="AG221" s="130">
        <f t="shared" si="72"/>
        <v>2</v>
      </c>
      <c r="AH221" s="130" t="str">
        <f t="shared" si="70"/>
        <v>Weekdays</v>
      </c>
      <c r="AI221" s="133">
        <f t="shared" si="85"/>
        <v>3</v>
      </c>
      <c r="AJ221" s="53"/>
    </row>
    <row r="222" spans="2:36" ht="16.5" x14ac:dyDescent="0.3">
      <c r="B222" s="19" t="s">
        <v>255</v>
      </c>
      <c r="C222" s="20" t="s">
        <v>42</v>
      </c>
      <c r="D222" s="19" t="s">
        <v>43</v>
      </c>
      <c r="E222" s="19" t="s">
        <v>27</v>
      </c>
      <c r="F222" s="85" t="s">
        <v>21</v>
      </c>
      <c r="G222" s="19" t="s">
        <v>44</v>
      </c>
      <c r="H222" s="21">
        <v>57.34</v>
      </c>
      <c r="I222" s="22">
        <v>3</v>
      </c>
      <c r="J222" s="23">
        <v>8.6010000000000009</v>
      </c>
      <c r="K222" s="23">
        <v>180.62100000000001</v>
      </c>
      <c r="L222" s="24">
        <v>43534</v>
      </c>
      <c r="M222" s="25">
        <v>0.79097222222222219</v>
      </c>
      <c r="N222" s="20" t="s">
        <v>33</v>
      </c>
      <c r="O222" s="23">
        <v>172.02</v>
      </c>
      <c r="P222" s="26">
        <v>4.7619047620000003</v>
      </c>
      <c r="Q222" s="23">
        <v>8.6010000000000009</v>
      </c>
      <c r="R222" s="30">
        <v>7.9</v>
      </c>
      <c r="S222" s="28">
        <f t="shared" si="74"/>
        <v>8.6009999999999991</v>
      </c>
      <c r="T222" s="29">
        <f t="shared" si="75"/>
        <v>645.07499999999993</v>
      </c>
      <c r="U222" s="29" t="b">
        <f t="shared" si="76"/>
        <v>1</v>
      </c>
      <c r="V222" s="29" t="b">
        <f t="shared" si="77"/>
        <v>1</v>
      </c>
      <c r="W222" s="29" t="str">
        <f t="shared" si="78"/>
        <v>High Value</v>
      </c>
      <c r="X222" s="129">
        <f t="shared" si="79"/>
        <v>5.7340000000000009</v>
      </c>
      <c r="Y222" s="130">
        <f t="shared" si="80"/>
        <v>10</v>
      </c>
      <c r="Z222" s="130">
        <f t="shared" si="81"/>
        <v>3</v>
      </c>
      <c r="AA222" s="131">
        <f t="shared" si="83"/>
        <v>2019</v>
      </c>
      <c r="AB222" s="132" t="str">
        <f t="shared" si="84"/>
        <v>3-2019</v>
      </c>
      <c r="AC222" s="132" t="str">
        <f t="shared" si="73"/>
        <v>10-3-2019</v>
      </c>
      <c r="AD222" s="132">
        <f t="shared" si="71"/>
        <v>1</v>
      </c>
      <c r="AE222" s="132">
        <f t="shared" si="82"/>
        <v>10</v>
      </c>
      <c r="AF222" s="132" t="str">
        <f t="shared" si="86"/>
        <v>2019-10</v>
      </c>
      <c r="AG222" s="130">
        <f t="shared" si="72"/>
        <v>7</v>
      </c>
      <c r="AH222" s="130" t="str">
        <f t="shared" si="70"/>
        <v>Weekends</v>
      </c>
      <c r="AI222" s="133">
        <f t="shared" si="85"/>
        <v>1</v>
      </c>
      <c r="AJ222" s="53"/>
    </row>
    <row r="223" spans="2:36" ht="16.5" x14ac:dyDescent="0.3">
      <c r="B223" s="19" t="s">
        <v>256</v>
      </c>
      <c r="C223" s="20" t="s">
        <v>42</v>
      </c>
      <c r="D223" s="19" t="s">
        <v>43</v>
      </c>
      <c r="E223" s="19" t="s">
        <v>27</v>
      </c>
      <c r="F223" s="85" t="s">
        <v>31</v>
      </c>
      <c r="G223" s="19" t="s">
        <v>28</v>
      </c>
      <c r="H223" s="21">
        <v>45.35</v>
      </c>
      <c r="I223" s="22">
        <v>6</v>
      </c>
      <c r="J223" s="23">
        <v>13.605</v>
      </c>
      <c r="K223" s="23">
        <v>285.70499999999998</v>
      </c>
      <c r="L223" s="24">
        <v>43496</v>
      </c>
      <c r="M223" s="25">
        <v>0.57222222222222219</v>
      </c>
      <c r="N223" s="20" t="s">
        <v>23</v>
      </c>
      <c r="O223" s="23">
        <v>272.10000000000002</v>
      </c>
      <c r="P223" s="26">
        <v>4.7619047620000003</v>
      </c>
      <c r="Q223" s="23">
        <v>13.605</v>
      </c>
      <c r="R223" s="30">
        <v>6.1</v>
      </c>
      <c r="S223" s="28">
        <f t="shared" si="74"/>
        <v>13.604999999999961</v>
      </c>
      <c r="T223" s="29">
        <f t="shared" si="75"/>
        <v>1020.374999999997</v>
      </c>
      <c r="U223" s="29" t="b">
        <f t="shared" si="76"/>
        <v>1</v>
      </c>
      <c r="V223" s="29" t="b">
        <f t="shared" si="77"/>
        <v>1</v>
      </c>
      <c r="W223" s="29" t="str">
        <f t="shared" si="78"/>
        <v>Low Value</v>
      </c>
      <c r="X223" s="129" t="str">
        <f t="shared" si="79"/>
        <v>Criteria Not matched</v>
      </c>
      <c r="Y223" s="130">
        <f t="shared" si="80"/>
        <v>31</v>
      </c>
      <c r="Z223" s="130">
        <f t="shared" si="81"/>
        <v>1</v>
      </c>
      <c r="AA223" s="131">
        <f t="shared" si="83"/>
        <v>2019</v>
      </c>
      <c r="AB223" s="132" t="str">
        <f t="shared" si="84"/>
        <v>1-2019</v>
      </c>
      <c r="AC223" s="132" t="str">
        <f t="shared" si="73"/>
        <v>31-1-2019</v>
      </c>
      <c r="AD223" s="132">
        <f t="shared" si="71"/>
        <v>1</v>
      </c>
      <c r="AE223" s="132">
        <f t="shared" si="82"/>
        <v>5</v>
      </c>
      <c r="AF223" s="132" t="str">
        <f t="shared" si="86"/>
        <v>2019-5</v>
      </c>
      <c r="AG223" s="130">
        <f t="shared" si="72"/>
        <v>4</v>
      </c>
      <c r="AH223" s="130" t="str">
        <f t="shared" si="70"/>
        <v>Weekdays</v>
      </c>
      <c r="AI223" s="133">
        <f t="shared" si="85"/>
        <v>5</v>
      </c>
      <c r="AJ223" s="53"/>
    </row>
    <row r="224" spans="2:36" ht="16.5" x14ac:dyDescent="0.3">
      <c r="B224" s="19" t="s">
        <v>257</v>
      </c>
      <c r="C224" s="20" t="s">
        <v>42</v>
      </c>
      <c r="D224" s="19" t="s">
        <v>43</v>
      </c>
      <c r="E224" s="19" t="s">
        <v>27</v>
      </c>
      <c r="F224" s="85" t="s">
        <v>31</v>
      </c>
      <c r="G224" s="19" t="s">
        <v>44</v>
      </c>
      <c r="H224" s="21">
        <v>62.08</v>
      </c>
      <c r="I224" s="22">
        <v>7</v>
      </c>
      <c r="J224" s="23">
        <v>21.728000000000002</v>
      </c>
      <c r="K224" s="23">
        <v>456.28800000000001</v>
      </c>
      <c r="L224" s="24">
        <v>43530</v>
      </c>
      <c r="M224" s="25">
        <v>0.57361111111111107</v>
      </c>
      <c r="N224" s="20" t="s">
        <v>23</v>
      </c>
      <c r="O224" s="23">
        <v>434.56</v>
      </c>
      <c r="P224" s="26">
        <v>4.7619047620000003</v>
      </c>
      <c r="Q224" s="23">
        <v>21.728000000000002</v>
      </c>
      <c r="R224" s="27">
        <v>5.4</v>
      </c>
      <c r="S224" s="28">
        <f t="shared" si="74"/>
        <v>21.728000000000009</v>
      </c>
      <c r="T224" s="29">
        <f t="shared" si="75"/>
        <v>1629.6000000000006</v>
      </c>
      <c r="U224" s="29" t="b">
        <f t="shared" si="76"/>
        <v>1</v>
      </c>
      <c r="V224" s="29" t="b">
        <f t="shared" si="77"/>
        <v>1</v>
      </c>
      <c r="W224" s="29" t="str">
        <f t="shared" si="78"/>
        <v>Low Value</v>
      </c>
      <c r="X224" s="129" t="str">
        <f t="shared" si="79"/>
        <v>Criteria Not matched</v>
      </c>
      <c r="Y224" s="130">
        <f t="shared" si="80"/>
        <v>6</v>
      </c>
      <c r="Z224" s="130">
        <f t="shared" si="81"/>
        <v>3</v>
      </c>
      <c r="AA224" s="131">
        <f t="shared" si="83"/>
        <v>2019</v>
      </c>
      <c r="AB224" s="132" t="str">
        <f t="shared" si="84"/>
        <v>3-2019</v>
      </c>
      <c r="AC224" s="132" t="str">
        <f t="shared" si="73"/>
        <v>6-3-2019</v>
      </c>
      <c r="AD224" s="132">
        <f t="shared" si="71"/>
        <v>1</v>
      </c>
      <c r="AE224" s="132">
        <f t="shared" si="82"/>
        <v>10</v>
      </c>
      <c r="AF224" s="132" t="str">
        <f t="shared" si="86"/>
        <v>2019-10</v>
      </c>
      <c r="AG224" s="130">
        <f t="shared" si="72"/>
        <v>3</v>
      </c>
      <c r="AH224" s="130" t="str">
        <f t="shared" si="70"/>
        <v>Weekdays</v>
      </c>
      <c r="AI224" s="133">
        <f t="shared" si="85"/>
        <v>4</v>
      </c>
      <c r="AJ224" s="53"/>
    </row>
    <row r="225" spans="2:36" ht="16.5" x14ac:dyDescent="0.3">
      <c r="B225" s="19" t="s">
        <v>258</v>
      </c>
      <c r="C225" s="20" t="s">
        <v>25</v>
      </c>
      <c r="D225" s="19" t="s">
        <v>26</v>
      </c>
      <c r="E225" s="19" t="s">
        <v>27</v>
      </c>
      <c r="F225" s="85" t="s">
        <v>31</v>
      </c>
      <c r="G225" s="19" t="s">
        <v>28</v>
      </c>
      <c r="H225" s="21">
        <v>11.81</v>
      </c>
      <c r="I225" s="22">
        <v>5</v>
      </c>
      <c r="J225" s="23">
        <v>2.9525000000000001</v>
      </c>
      <c r="K225" s="23">
        <v>62.002499999999998</v>
      </c>
      <c r="L225" s="24">
        <v>43513</v>
      </c>
      <c r="M225" s="25">
        <v>0.75416666666666665</v>
      </c>
      <c r="N225" s="20" t="s">
        <v>29</v>
      </c>
      <c r="O225" s="23">
        <v>59.05</v>
      </c>
      <c r="P225" s="26">
        <v>4.7619047620000003</v>
      </c>
      <c r="Q225" s="23">
        <v>2.9525000000000001</v>
      </c>
      <c r="R225" s="30">
        <v>9.4</v>
      </c>
      <c r="S225" s="28">
        <f t="shared" si="74"/>
        <v>2.9525000000000006</v>
      </c>
      <c r="T225" s="29">
        <f t="shared" si="75"/>
        <v>221.43750000000006</v>
      </c>
      <c r="U225" s="29" t="b">
        <f t="shared" si="76"/>
        <v>0</v>
      </c>
      <c r="V225" s="29" t="b">
        <f t="shared" si="77"/>
        <v>1</v>
      </c>
      <c r="W225" s="29" t="str">
        <f t="shared" si="78"/>
        <v>High Value</v>
      </c>
      <c r="X225" s="129">
        <f t="shared" si="79"/>
        <v>1.181</v>
      </c>
      <c r="Y225" s="130">
        <f t="shared" si="80"/>
        <v>17</v>
      </c>
      <c r="Z225" s="130">
        <f t="shared" si="81"/>
        <v>2</v>
      </c>
      <c r="AA225" s="131">
        <f t="shared" si="83"/>
        <v>2019</v>
      </c>
      <c r="AB225" s="132" t="str">
        <f t="shared" si="84"/>
        <v>2-2019</v>
      </c>
      <c r="AC225" s="132" t="str">
        <f t="shared" si="73"/>
        <v>17-2-2019</v>
      </c>
      <c r="AD225" s="132">
        <f t="shared" si="71"/>
        <v>1</v>
      </c>
      <c r="AE225" s="132">
        <f t="shared" si="82"/>
        <v>7</v>
      </c>
      <c r="AF225" s="132" t="str">
        <f t="shared" si="86"/>
        <v>2019-7</v>
      </c>
      <c r="AG225" s="130">
        <f t="shared" si="72"/>
        <v>7</v>
      </c>
      <c r="AH225" s="130" t="str">
        <f t="shared" si="70"/>
        <v>Weekends</v>
      </c>
      <c r="AI225" s="133">
        <f t="shared" si="85"/>
        <v>1</v>
      </c>
      <c r="AJ225" s="53"/>
    </row>
    <row r="226" spans="2:36" ht="16.5" x14ac:dyDescent="0.3">
      <c r="B226" s="19" t="s">
        <v>259</v>
      </c>
      <c r="C226" s="20" t="s">
        <v>25</v>
      </c>
      <c r="D226" s="19" t="s">
        <v>26</v>
      </c>
      <c r="E226" s="19" t="s">
        <v>20</v>
      </c>
      <c r="F226" s="85" t="s">
        <v>21</v>
      </c>
      <c r="G226" s="19" t="s">
        <v>46</v>
      </c>
      <c r="H226" s="21">
        <v>12.54</v>
      </c>
      <c r="I226" s="22">
        <v>1</v>
      </c>
      <c r="J226" s="23">
        <v>0.627</v>
      </c>
      <c r="K226" s="23">
        <v>13.167</v>
      </c>
      <c r="L226" s="24">
        <v>43517</v>
      </c>
      <c r="M226" s="25">
        <v>0.52638888888888891</v>
      </c>
      <c r="N226" s="20" t="s">
        <v>29</v>
      </c>
      <c r="O226" s="23">
        <v>12.54</v>
      </c>
      <c r="P226" s="26">
        <v>4.7619047620000003</v>
      </c>
      <c r="Q226" s="23">
        <v>0.627</v>
      </c>
      <c r="R226" s="30">
        <v>8.1999999999999993</v>
      </c>
      <c r="S226" s="28">
        <f t="shared" si="74"/>
        <v>0.62700000000000067</v>
      </c>
      <c r="T226" s="29">
        <f t="shared" si="75"/>
        <v>47.025000000000048</v>
      </c>
      <c r="U226" s="29" t="b">
        <f t="shared" si="76"/>
        <v>0</v>
      </c>
      <c r="V226" s="29" t="b">
        <f t="shared" si="77"/>
        <v>1</v>
      </c>
      <c r="W226" s="29" t="str">
        <f t="shared" si="78"/>
        <v>High Value</v>
      </c>
      <c r="X226" s="129">
        <f t="shared" si="79"/>
        <v>1.254</v>
      </c>
      <c r="Y226" s="130">
        <f t="shared" si="80"/>
        <v>21</v>
      </c>
      <c r="Z226" s="130">
        <f t="shared" si="81"/>
        <v>2</v>
      </c>
      <c r="AA226" s="131">
        <f t="shared" si="83"/>
        <v>2019</v>
      </c>
      <c r="AB226" s="132" t="str">
        <f t="shared" si="84"/>
        <v>2-2019</v>
      </c>
      <c r="AC226" s="132" t="str">
        <f t="shared" si="73"/>
        <v>21-2-2019</v>
      </c>
      <c r="AD226" s="132">
        <f t="shared" si="71"/>
        <v>1</v>
      </c>
      <c r="AE226" s="132">
        <f t="shared" si="82"/>
        <v>8</v>
      </c>
      <c r="AF226" s="132" t="str">
        <f t="shared" si="86"/>
        <v>2019-8</v>
      </c>
      <c r="AG226" s="130">
        <f t="shared" si="72"/>
        <v>4</v>
      </c>
      <c r="AH226" s="130" t="str">
        <f t="shared" si="70"/>
        <v>Weekdays</v>
      </c>
      <c r="AI226" s="133">
        <f t="shared" si="85"/>
        <v>5</v>
      </c>
      <c r="AJ226" s="53"/>
    </row>
    <row r="227" spans="2:36" ht="16.5" x14ac:dyDescent="0.3">
      <c r="B227" s="19" t="s">
        <v>260</v>
      </c>
      <c r="C227" s="20" t="s">
        <v>18</v>
      </c>
      <c r="D227" s="19" t="s">
        <v>19</v>
      </c>
      <c r="E227" s="19" t="s">
        <v>27</v>
      </c>
      <c r="F227" s="85" t="s">
        <v>31</v>
      </c>
      <c r="G227" s="19" t="s">
        <v>44</v>
      </c>
      <c r="H227" s="21">
        <v>43.25</v>
      </c>
      <c r="I227" s="22">
        <v>2</v>
      </c>
      <c r="J227" s="23">
        <v>4.3250000000000002</v>
      </c>
      <c r="K227" s="23">
        <v>90.825000000000003</v>
      </c>
      <c r="L227" s="24">
        <v>43544</v>
      </c>
      <c r="M227" s="25">
        <v>0.66388888888888886</v>
      </c>
      <c r="N227" s="20" t="s">
        <v>29</v>
      </c>
      <c r="O227" s="23">
        <v>86.5</v>
      </c>
      <c r="P227" s="26">
        <v>4.7619047620000003</v>
      </c>
      <c r="Q227" s="23">
        <v>4.3250000000000002</v>
      </c>
      <c r="R227" s="30">
        <v>6.2</v>
      </c>
      <c r="S227" s="28">
        <f t="shared" si="74"/>
        <v>4.3250000000000028</v>
      </c>
      <c r="T227" s="29">
        <f t="shared" si="75"/>
        <v>324.37500000000023</v>
      </c>
      <c r="U227" s="29" t="b">
        <f t="shared" si="76"/>
        <v>0</v>
      </c>
      <c r="V227" s="29" t="b">
        <f t="shared" si="77"/>
        <v>0</v>
      </c>
      <c r="W227" s="29" t="str">
        <f t="shared" si="78"/>
        <v>Low Value</v>
      </c>
      <c r="X227" s="129" t="str">
        <f t="shared" si="79"/>
        <v>Criteria Not matched</v>
      </c>
      <c r="Y227" s="130">
        <f t="shared" si="80"/>
        <v>20</v>
      </c>
      <c r="Z227" s="130">
        <f t="shared" si="81"/>
        <v>3</v>
      </c>
      <c r="AA227" s="131">
        <f t="shared" si="83"/>
        <v>2019</v>
      </c>
      <c r="AB227" s="132" t="str">
        <f t="shared" si="84"/>
        <v>3-2019</v>
      </c>
      <c r="AC227" s="132" t="str">
        <f t="shared" si="73"/>
        <v>20-3-2019</v>
      </c>
      <c r="AD227" s="132">
        <f t="shared" si="71"/>
        <v>1</v>
      </c>
      <c r="AE227" s="132">
        <f t="shared" si="82"/>
        <v>12</v>
      </c>
      <c r="AF227" s="132" t="str">
        <f t="shared" si="86"/>
        <v>2019-12</v>
      </c>
      <c r="AG227" s="130">
        <f t="shared" si="72"/>
        <v>3</v>
      </c>
      <c r="AH227" s="130" t="str">
        <f t="shared" ref="AH227:AH290" si="87">IF(AG227&gt;=6,"Weekends","Weekdays")</f>
        <v>Weekdays</v>
      </c>
      <c r="AI227" s="133">
        <f t="shared" si="85"/>
        <v>4</v>
      </c>
      <c r="AJ227" s="53"/>
    </row>
    <row r="228" spans="2:36" ht="16.5" x14ac:dyDescent="0.3">
      <c r="B228" s="19" t="s">
        <v>261</v>
      </c>
      <c r="C228" s="20" t="s">
        <v>25</v>
      </c>
      <c r="D228" s="19" t="s">
        <v>26</v>
      </c>
      <c r="E228" s="19" t="s">
        <v>20</v>
      </c>
      <c r="F228" s="85" t="s">
        <v>21</v>
      </c>
      <c r="G228" s="19" t="s">
        <v>36</v>
      </c>
      <c r="H228" s="21">
        <v>87.16</v>
      </c>
      <c r="I228" s="22">
        <v>2</v>
      </c>
      <c r="J228" s="23">
        <v>8.7159999999999993</v>
      </c>
      <c r="K228" s="23">
        <v>183.036</v>
      </c>
      <c r="L228" s="24">
        <v>43476</v>
      </c>
      <c r="M228" s="25">
        <v>0.60347222222222219</v>
      </c>
      <c r="N228" s="20" t="s">
        <v>33</v>
      </c>
      <c r="O228" s="23">
        <v>174.32</v>
      </c>
      <c r="P228" s="26">
        <v>4.7619047620000003</v>
      </c>
      <c r="Q228" s="23">
        <v>8.7159999999999993</v>
      </c>
      <c r="R228" s="30">
        <v>9.6999999999999993</v>
      </c>
      <c r="S228" s="28">
        <f t="shared" si="74"/>
        <v>8.7160000000000082</v>
      </c>
      <c r="T228" s="29">
        <f t="shared" si="75"/>
        <v>653.70000000000061</v>
      </c>
      <c r="U228" s="29" t="b">
        <f t="shared" si="76"/>
        <v>1</v>
      </c>
      <c r="V228" s="29" t="b">
        <f t="shared" si="77"/>
        <v>1</v>
      </c>
      <c r="W228" s="29" t="str">
        <f t="shared" si="78"/>
        <v>High Value</v>
      </c>
      <c r="X228" s="129">
        <f t="shared" si="79"/>
        <v>8.7159999999999993</v>
      </c>
      <c r="Y228" s="130">
        <f t="shared" si="80"/>
        <v>11</v>
      </c>
      <c r="Z228" s="130">
        <f t="shared" si="81"/>
        <v>1</v>
      </c>
      <c r="AA228" s="131">
        <f t="shared" si="83"/>
        <v>2019</v>
      </c>
      <c r="AB228" s="132" t="str">
        <f t="shared" si="84"/>
        <v>1-2019</v>
      </c>
      <c r="AC228" s="132" t="str">
        <f t="shared" si="73"/>
        <v>11-1-2019</v>
      </c>
      <c r="AD228" s="132">
        <f t="shared" ref="AD228:AD291" si="88">ROUNDUP(Z228/3,0)</f>
        <v>1</v>
      </c>
      <c r="AE228" s="132">
        <f t="shared" si="82"/>
        <v>2</v>
      </c>
      <c r="AF228" s="132" t="str">
        <f t="shared" si="86"/>
        <v>2019-2</v>
      </c>
      <c r="AG228" s="130">
        <f t="shared" si="72"/>
        <v>5</v>
      </c>
      <c r="AH228" s="130" t="str">
        <f t="shared" si="87"/>
        <v>Weekdays</v>
      </c>
      <c r="AI228" s="133">
        <f t="shared" si="85"/>
        <v>6</v>
      </c>
      <c r="AJ228" s="53"/>
    </row>
    <row r="229" spans="2:36" ht="16.5" x14ac:dyDescent="0.3">
      <c r="B229" s="19" t="s">
        <v>262</v>
      </c>
      <c r="C229" s="20" t="s">
        <v>42</v>
      </c>
      <c r="D229" s="19" t="s">
        <v>43</v>
      </c>
      <c r="E229" s="19" t="s">
        <v>20</v>
      </c>
      <c r="F229" s="85" t="s">
        <v>31</v>
      </c>
      <c r="G229" s="19" t="s">
        <v>22</v>
      </c>
      <c r="H229" s="21">
        <v>69.37</v>
      </c>
      <c r="I229" s="22">
        <v>9</v>
      </c>
      <c r="J229" s="23">
        <v>31.2165</v>
      </c>
      <c r="K229" s="23">
        <v>655.54650000000004</v>
      </c>
      <c r="L229" s="24">
        <v>43491</v>
      </c>
      <c r="M229" s="25">
        <v>0.80138888888888893</v>
      </c>
      <c r="N229" s="20" t="s">
        <v>23</v>
      </c>
      <c r="O229" s="23">
        <v>624.33000000000004</v>
      </c>
      <c r="P229" s="26">
        <v>4.7619047620000003</v>
      </c>
      <c r="Q229" s="23">
        <v>31.2165</v>
      </c>
      <c r="R229" s="27">
        <v>4</v>
      </c>
      <c r="S229" s="28">
        <f t="shared" si="74"/>
        <v>31.216499999999996</v>
      </c>
      <c r="T229" s="29">
        <f t="shared" si="75"/>
        <v>2341.2374999999997</v>
      </c>
      <c r="U229" s="29" t="b">
        <f t="shared" si="76"/>
        <v>1</v>
      </c>
      <c r="V229" s="29" t="b">
        <f t="shared" si="77"/>
        <v>1</v>
      </c>
      <c r="W229" s="29" t="str">
        <f t="shared" si="78"/>
        <v>Low Value</v>
      </c>
      <c r="X229" s="129" t="str">
        <f t="shared" si="79"/>
        <v>Criteria Not matched</v>
      </c>
      <c r="Y229" s="130">
        <f t="shared" si="80"/>
        <v>26</v>
      </c>
      <c r="Z229" s="130">
        <f t="shared" si="81"/>
        <v>1</v>
      </c>
      <c r="AA229" s="131">
        <f t="shared" si="83"/>
        <v>2019</v>
      </c>
      <c r="AB229" s="132" t="str">
        <f t="shared" si="84"/>
        <v>1-2019</v>
      </c>
      <c r="AC229" s="132" t="str">
        <f t="shared" si="73"/>
        <v>26-1-2019</v>
      </c>
      <c r="AD229" s="132">
        <f t="shared" si="88"/>
        <v>1</v>
      </c>
      <c r="AE229" s="132">
        <f t="shared" si="82"/>
        <v>4</v>
      </c>
      <c r="AF229" s="132" t="str">
        <f t="shared" si="86"/>
        <v>2019-4</v>
      </c>
      <c r="AG229" s="130">
        <f t="shared" si="72"/>
        <v>6</v>
      </c>
      <c r="AH229" s="130" t="str">
        <f t="shared" si="87"/>
        <v>Weekends</v>
      </c>
      <c r="AI229" s="133">
        <f t="shared" si="85"/>
        <v>7</v>
      </c>
      <c r="AJ229" s="53"/>
    </row>
    <row r="230" spans="2:36" ht="16.5" x14ac:dyDescent="0.3">
      <c r="B230" s="19" t="s">
        <v>263</v>
      </c>
      <c r="C230" s="20" t="s">
        <v>25</v>
      </c>
      <c r="D230" s="19" t="s">
        <v>26</v>
      </c>
      <c r="E230" s="19" t="s">
        <v>20</v>
      </c>
      <c r="F230" s="85" t="s">
        <v>31</v>
      </c>
      <c r="G230" s="19" t="s">
        <v>28</v>
      </c>
      <c r="H230" s="21">
        <v>37.06</v>
      </c>
      <c r="I230" s="22">
        <v>4</v>
      </c>
      <c r="J230" s="23">
        <v>7.4119999999999999</v>
      </c>
      <c r="K230" s="23">
        <v>155.65199999999999</v>
      </c>
      <c r="L230" s="24">
        <v>43496</v>
      </c>
      <c r="M230" s="25">
        <v>0.68333333333333335</v>
      </c>
      <c r="N230" s="20" t="s">
        <v>23</v>
      </c>
      <c r="O230" s="23">
        <v>148.24</v>
      </c>
      <c r="P230" s="26">
        <v>4.7619047620000003</v>
      </c>
      <c r="Q230" s="23">
        <v>7.4119999999999999</v>
      </c>
      <c r="R230" s="30">
        <v>9.6999999999999993</v>
      </c>
      <c r="S230" s="28">
        <f t="shared" si="74"/>
        <v>7.4119999999999777</v>
      </c>
      <c r="T230" s="29">
        <f t="shared" si="75"/>
        <v>555.89999999999827</v>
      </c>
      <c r="U230" s="29" t="b">
        <f t="shared" si="76"/>
        <v>0</v>
      </c>
      <c r="V230" s="29" t="b">
        <f t="shared" si="77"/>
        <v>1</v>
      </c>
      <c r="W230" s="29" t="str">
        <f t="shared" si="78"/>
        <v>High Value</v>
      </c>
      <c r="X230" s="129">
        <f t="shared" si="79"/>
        <v>3.7060000000000004</v>
      </c>
      <c r="Y230" s="130">
        <f t="shared" si="80"/>
        <v>31</v>
      </c>
      <c r="Z230" s="130">
        <f t="shared" si="81"/>
        <v>1</v>
      </c>
      <c r="AA230" s="131">
        <f t="shared" si="83"/>
        <v>2019</v>
      </c>
      <c r="AB230" s="132" t="str">
        <f t="shared" si="84"/>
        <v>1-2019</v>
      </c>
      <c r="AC230" s="132" t="str">
        <f t="shared" si="73"/>
        <v>31-1-2019</v>
      </c>
      <c r="AD230" s="132">
        <f t="shared" si="88"/>
        <v>1</v>
      </c>
      <c r="AE230" s="132">
        <f t="shared" si="82"/>
        <v>5</v>
      </c>
      <c r="AF230" s="132" t="str">
        <f t="shared" si="86"/>
        <v>2019-5</v>
      </c>
      <c r="AG230" s="130">
        <f t="shared" si="72"/>
        <v>4</v>
      </c>
      <c r="AH230" s="130" t="str">
        <f t="shared" si="87"/>
        <v>Weekdays</v>
      </c>
      <c r="AI230" s="133">
        <f t="shared" si="85"/>
        <v>5</v>
      </c>
      <c r="AJ230" s="53"/>
    </row>
    <row r="231" spans="2:36" ht="16.5" x14ac:dyDescent="0.3">
      <c r="B231" s="19" t="s">
        <v>264</v>
      </c>
      <c r="C231" s="20" t="s">
        <v>42</v>
      </c>
      <c r="D231" s="19" t="s">
        <v>43</v>
      </c>
      <c r="E231" s="19" t="s">
        <v>20</v>
      </c>
      <c r="F231" s="85" t="s">
        <v>21</v>
      </c>
      <c r="G231" s="19" t="s">
        <v>28</v>
      </c>
      <c r="H231" s="21">
        <v>90.7</v>
      </c>
      <c r="I231" s="22">
        <v>6</v>
      </c>
      <c r="J231" s="23">
        <v>27.21</v>
      </c>
      <c r="K231" s="23">
        <v>571.41</v>
      </c>
      <c r="L231" s="24">
        <v>43522</v>
      </c>
      <c r="M231" s="25">
        <v>0.45277777777777778</v>
      </c>
      <c r="N231" s="20" t="s">
        <v>29</v>
      </c>
      <c r="O231" s="23">
        <v>544.20000000000005</v>
      </c>
      <c r="P231" s="26">
        <v>4.7619047620000003</v>
      </c>
      <c r="Q231" s="23">
        <v>27.21</v>
      </c>
      <c r="R231" s="27">
        <v>5.3</v>
      </c>
      <c r="S231" s="28">
        <f t="shared" si="74"/>
        <v>27.209999999999923</v>
      </c>
      <c r="T231" s="29">
        <f t="shared" si="75"/>
        <v>2040.7499999999941</v>
      </c>
      <c r="U231" s="29" t="b">
        <f t="shared" si="76"/>
        <v>1</v>
      </c>
      <c r="V231" s="29" t="b">
        <f t="shared" si="77"/>
        <v>1</v>
      </c>
      <c r="W231" s="29" t="str">
        <f t="shared" si="78"/>
        <v>Low Value</v>
      </c>
      <c r="X231" s="129" t="str">
        <f t="shared" si="79"/>
        <v>Criteria Not matched</v>
      </c>
      <c r="Y231" s="130">
        <f t="shared" si="80"/>
        <v>26</v>
      </c>
      <c r="Z231" s="130">
        <f t="shared" si="81"/>
        <v>2</v>
      </c>
      <c r="AA231" s="131">
        <f t="shared" si="83"/>
        <v>2019</v>
      </c>
      <c r="AB231" s="132" t="str">
        <f t="shared" si="84"/>
        <v>2-2019</v>
      </c>
      <c r="AC231" s="132" t="str">
        <f t="shared" si="73"/>
        <v>26-2-2019</v>
      </c>
      <c r="AD231" s="132">
        <f t="shared" si="88"/>
        <v>1</v>
      </c>
      <c r="AE231" s="132">
        <f t="shared" si="82"/>
        <v>9</v>
      </c>
      <c r="AF231" s="132" t="str">
        <f t="shared" si="86"/>
        <v>2019-9</v>
      </c>
      <c r="AG231" s="130">
        <f t="shared" si="72"/>
        <v>2</v>
      </c>
      <c r="AH231" s="130" t="str">
        <f t="shared" si="87"/>
        <v>Weekdays</v>
      </c>
      <c r="AI231" s="133">
        <f t="shared" si="85"/>
        <v>3</v>
      </c>
      <c r="AJ231" s="53"/>
    </row>
    <row r="232" spans="2:36" ht="16.5" x14ac:dyDescent="0.3">
      <c r="B232" s="19" t="s">
        <v>265</v>
      </c>
      <c r="C232" s="20" t="s">
        <v>18</v>
      </c>
      <c r="D232" s="19" t="s">
        <v>19</v>
      </c>
      <c r="E232" s="19" t="s">
        <v>27</v>
      </c>
      <c r="F232" s="85" t="s">
        <v>21</v>
      </c>
      <c r="G232" s="19" t="s">
        <v>32</v>
      </c>
      <c r="H232" s="21">
        <v>63.42</v>
      </c>
      <c r="I232" s="22">
        <v>8</v>
      </c>
      <c r="J232" s="23">
        <v>25.367999999999999</v>
      </c>
      <c r="K232" s="23">
        <v>532.72799999999995</v>
      </c>
      <c r="L232" s="24">
        <v>43535</v>
      </c>
      <c r="M232" s="25">
        <v>0.53819444444444442</v>
      </c>
      <c r="N232" s="20" t="s">
        <v>23</v>
      </c>
      <c r="O232" s="23">
        <v>507.36</v>
      </c>
      <c r="P232" s="26">
        <v>4.7619047620000003</v>
      </c>
      <c r="Q232" s="23">
        <v>25.367999999999999</v>
      </c>
      <c r="R232" s="27">
        <v>7.4</v>
      </c>
      <c r="S232" s="28">
        <f t="shared" si="74"/>
        <v>25.367999999999938</v>
      </c>
      <c r="T232" s="29">
        <f t="shared" si="75"/>
        <v>1902.5999999999954</v>
      </c>
      <c r="U232" s="29" t="b">
        <f t="shared" si="76"/>
        <v>1</v>
      </c>
      <c r="V232" s="29" t="b">
        <f t="shared" si="77"/>
        <v>1</v>
      </c>
      <c r="W232" s="29" t="str">
        <f t="shared" si="78"/>
        <v>High Value</v>
      </c>
      <c r="X232" s="129">
        <f t="shared" si="79"/>
        <v>6.3420000000000005</v>
      </c>
      <c r="Y232" s="130">
        <f t="shared" si="80"/>
        <v>11</v>
      </c>
      <c r="Z232" s="130">
        <f t="shared" si="81"/>
        <v>3</v>
      </c>
      <c r="AA232" s="131">
        <f t="shared" si="83"/>
        <v>2019</v>
      </c>
      <c r="AB232" s="132" t="str">
        <f t="shared" si="84"/>
        <v>3-2019</v>
      </c>
      <c r="AC232" s="132" t="str">
        <f t="shared" si="73"/>
        <v>11-3-2019</v>
      </c>
      <c r="AD232" s="132">
        <f t="shared" si="88"/>
        <v>1</v>
      </c>
      <c r="AE232" s="132">
        <f t="shared" si="82"/>
        <v>11</v>
      </c>
      <c r="AF232" s="132" t="str">
        <f t="shared" si="86"/>
        <v>2019-11</v>
      </c>
      <c r="AG232" s="130">
        <f t="shared" si="72"/>
        <v>1</v>
      </c>
      <c r="AH232" s="130" t="str">
        <f t="shared" si="87"/>
        <v>Weekdays</v>
      </c>
      <c r="AI232" s="133">
        <f t="shared" si="85"/>
        <v>2</v>
      </c>
      <c r="AJ232" s="53"/>
    </row>
    <row r="233" spans="2:36" ht="16.5" x14ac:dyDescent="0.3">
      <c r="B233" s="19" t="s">
        <v>266</v>
      </c>
      <c r="C233" s="20" t="s">
        <v>42</v>
      </c>
      <c r="D233" s="19" t="s">
        <v>43</v>
      </c>
      <c r="E233" s="19" t="s">
        <v>27</v>
      </c>
      <c r="F233" s="85" t="s">
        <v>21</v>
      </c>
      <c r="G233" s="19" t="s">
        <v>46</v>
      </c>
      <c r="H233" s="21">
        <v>81.37</v>
      </c>
      <c r="I233" s="22">
        <v>2</v>
      </c>
      <c r="J233" s="23">
        <v>8.1370000000000005</v>
      </c>
      <c r="K233" s="23">
        <v>170.87700000000001</v>
      </c>
      <c r="L233" s="24">
        <v>43491</v>
      </c>
      <c r="M233" s="25">
        <v>0.81111111111111112</v>
      </c>
      <c r="N233" s="20" t="s">
        <v>29</v>
      </c>
      <c r="O233" s="23">
        <v>162.74</v>
      </c>
      <c r="P233" s="26">
        <v>4.7619047620000003</v>
      </c>
      <c r="Q233" s="23">
        <v>8.1370000000000005</v>
      </c>
      <c r="R233" s="30">
        <v>6.5</v>
      </c>
      <c r="S233" s="28">
        <f t="shared" si="74"/>
        <v>8.1370000000000005</v>
      </c>
      <c r="T233" s="29">
        <f t="shared" si="75"/>
        <v>610.27500000000009</v>
      </c>
      <c r="U233" s="29" t="b">
        <f t="shared" si="76"/>
        <v>1</v>
      </c>
      <c r="V233" s="29" t="b">
        <f t="shared" si="77"/>
        <v>1</v>
      </c>
      <c r="W233" s="29" t="str">
        <f t="shared" si="78"/>
        <v>Low Value</v>
      </c>
      <c r="X233" s="129" t="str">
        <f t="shared" si="79"/>
        <v>Criteria Not matched</v>
      </c>
      <c r="Y233" s="130">
        <f t="shared" si="80"/>
        <v>26</v>
      </c>
      <c r="Z233" s="130">
        <f t="shared" si="81"/>
        <v>1</v>
      </c>
      <c r="AA233" s="131">
        <f t="shared" si="83"/>
        <v>2019</v>
      </c>
      <c r="AB233" s="132" t="str">
        <f t="shared" si="84"/>
        <v>1-2019</v>
      </c>
      <c r="AC233" s="132" t="str">
        <f t="shared" si="73"/>
        <v>26-1-2019</v>
      </c>
      <c r="AD233" s="132">
        <f t="shared" si="88"/>
        <v>1</v>
      </c>
      <c r="AE233" s="132">
        <f t="shared" si="82"/>
        <v>4</v>
      </c>
      <c r="AF233" s="132" t="str">
        <f t="shared" si="86"/>
        <v>2019-4</v>
      </c>
      <c r="AG233" s="130">
        <f t="shared" si="72"/>
        <v>6</v>
      </c>
      <c r="AH233" s="130" t="str">
        <f t="shared" si="87"/>
        <v>Weekends</v>
      </c>
      <c r="AI233" s="133">
        <f t="shared" si="85"/>
        <v>7</v>
      </c>
      <c r="AJ233" s="53"/>
    </row>
    <row r="234" spans="2:36" ht="16.5" x14ac:dyDescent="0.3">
      <c r="B234" s="19" t="s">
        <v>267</v>
      </c>
      <c r="C234" s="20" t="s">
        <v>42</v>
      </c>
      <c r="D234" s="19" t="s">
        <v>43</v>
      </c>
      <c r="E234" s="19" t="s">
        <v>20</v>
      </c>
      <c r="F234" s="85" t="s">
        <v>21</v>
      </c>
      <c r="G234" s="19" t="s">
        <v>28</v>
      </c>
      <c r="H234" s="21">
        <v>10.59</v>
      </c>
      <c r="I234" s="22">
        <v>3</v>
      </c>
      <c r="J234" s="23">
        <v>1.5885</v>
      </c>
      <c r="K234" s="23">
        <v>33.358499999999999</v>
      </c>
      <c r="L234" s="24">
        <v>43536</v>
      </c>
      <c r="M234" s="25">
        <v>0.57777777777777772</v>
      </c>
      <c r="N234" s="20" t="s">
        <v>33</v>
      </c>
      <c r="O234" s="23">
        <v>31.77</v>
      </c>
      <c r="P234" s="26">
        <v>4.7619047620000003</v>
      </c>
      <c r="Q234" s="23">
        <v>1.5885</v>
      </c>
      <c r="R234" s="30">
        <v>8.6999999999999993</v>
      </c>
      <c r="S234" s="28">
        <f t="shared" si="74"/>
        <v>1.5884999999999998</v>
      </c>
      <c r="T234" s="29">
        <f t="shared" si="75"/>
        <v>119.13749999999999</v>
      </c>
      <c r="U234" s="29" t="b">
        <f t="shared" si="76"/>
        <v>0</v>
      </c>
      <c r="V234" s="29" t="b">
        <f t="shared" si="77"/>
        <v>1</v>
      </c>
      <c r="W234" s="29" t="str">
        <f t="shared" si="78"/>
        <v>High Value</v>
      </c>
      <c r="X234" s="129">
        <f t="shared" si="79"/>
        <v>1.0589999999999999</v>
      </c>
      <c r="Y234" s="130">
        <f t="shared" si="80"/>
        <v>12</v>
      </c>
      <c r="Z234" s="130">
        <f t="shared" si="81"/>
        <v>3</v>
      </c>
      <c r="AA234" s="131">
        <f t="shared" si="83"/>
        <v>2019</v>
      </c>
      <c r="AB234" s="132" t="str">
        <f t="shared" si="84"/>
        <v>3-2019</v>
      </c>
      <c r="AC234" s="132" t="str">
        <f t="shared" si="73"/>
        <v>12-3-2019</v>
      </c>
      <c r="AD234" s="132">
        <f t="shared" si="88"/>
        <v>1</v>
      </c>
      <c r="AE234" s="132">
        <f t="shared" si="82"/>
        <v>11</v>
      </c>
      <c r="AF234" s="132" t="str">
        <f t="shared" si="86"/>
        <v>2019-11</v>
      </c>
      <c r="AG234" s="130">
        <f t="shared" si="72"/>
        <v>2</v>
      </c>
      <c r="AH234" s="130" t="str">
        <f t="shared" si="87"/>
        <v>Weekdays</v>
      </c>
      <c r="AI234" s="133">
        <f t="shared" si="85"/>
        <v>3</v>
      </c>
      <c r="AJ234" s="53"/>
    </row>
    <row r="235" spans="2:36" ht="16.5" x14ac:dyDescent="0.3">
      <c r="B235" s="19" t="s">
        <v>268</v>
      </c>
      <c r="C235" s="20" t="s">
        <v>42</v>
      </c>
      <c r="D235" s="19" t="s">
        <v>43</v>
      </c>
      <c r="E235" s="19" t="s">
        <v>27</v>
      </c>
      <c r="F235" s="85" t="s">
        <v>21</v>
      </c>
      <c r="G235" s="19" t="s">
        <v>22</v>
      </c>
      <c r="H235" s="21">
        <v>84.09</v>
      </c>
      <c r="I235" s="22">
        <v>9</v>
      </c>
      <c r="J235" s="23">
        <v>37.840499999999999</v>
      </c>
      <c r="K235" s="23">
        <v>794.65049999999997</v>
      </c>
      <c r="L235" s="24">
        <v>43507</v>
      </c>
      <c r="M235" s="25">
        <v>0.45416666666666666</v>
      </c>
      <c r="N235" s="20" t="s">
        <v>29</v>
      </c>
      <c r="O235" s="23">
        <v>756.81</v>
      </c>
      <c r="P235" s="26">
        <v>4.7619047620000003</v>
      </c>
      <c r="Q235" s="23">
        <v>37.840499999999999</v>
      </c>
      <c r="R235" s="27">
        <v>8</v>
      </c>
      <c r="S235" s="28">
        <f t="shared" si="74"/>
        <v>37.84050000000002</v>
      </c>
      <c r="T235" s="29">
        <f t="shared" si="75"/>
        <v>2838.0375000000013</v>
      </c>
      <c r="U235" s="29" t="b">
        <f t="shared" si="76"/>
        <v>1</v>
      </c>
      <c r="V235" s="29" t="b">
        <f t="shared" si="77"/>
        <v>1</v>
      </c>
      <c r="W235" s="29" t="str">
        <f t="shared" si="78"/>
        <v>High Value</v>
      </c>
      <c r="X235" s="129">
        <f t="shared" si="79"/>
        <v>8.4090000000000007</v>
      </c>
      <c r="Y235" s="130">
        <f t="shared" si="80"/>
        <v>11</v>
      </c>
      <c r="Z235" s="130">
        <f t="shared" si="81"/>
        <v>2</v>
      </c>
      <c r="AA235" s="131">
        <f t="shared" si="83"/>
        <v>2019</v>
      </c>
      <c r="AB235" s="132" t="str">
        <f t="shared" si="84"/>
        <v>2-2019</v>
      </c>
      <c r="AC235" s="132" t="str">
        <f t="shared" si="73"/>
        <v>11-2-2019</v>
      </c>
      <c r="AD235" s="132">
        <f t="shared" si="88"/>
        <v>1</v>
      </c>
      <c r="AE235" s="132">
        <f t="shared" si="82"/>
        <v>7</v>
      </c>
      <c r="AF235" s="132" t="str">
        <f t="shared" si="86"/>
        <v>2019-7</v>
      </c>
      <c r="AG235" s="130">
        <f t="shared" si="72"/>
        <v>1</v>
      </c>
      <c r="AH235" s="130" t="str">
        <f t="shared" si="87"/>
        <v>Weekdays</v>
      </c>
      <c r="AI235" s="133">
        <f t="shared" si="85"/>
        <v>2</v>
      </c>
      <c r="AJ235" s="53"/>
    </row>
    <row r="236" spans="2:36" ht="16.5" x14ac:dyDescent="0.3">
      <c r="B236" s="19" t="s">
        <v>269</v>
      </c>
      <c r="C236" s="20" t="s">
        <v>42</v>
      </c>
      <c r="D236" s="19" t="s">
        <v>43</v>
      </c>
      <c r="E236" s="19" t="s">
        <v>20</v>
      </c>
      <c r="F236" s="85" t="s">
        <v>31</v>
      </c>
      <c r="G236" s="19" t="s">
        <v>46</v>
      </c>
      <c r="H236" s="21">
        <v>73.819999999999993</v>
      </c>
      <c r="I236" s="22">
        <v>4</v>
      </c>
      <c r="J236" s="23">
        <v>14.763999999999999</v>
      </c>
      <c r="K236" s="23">
        <v>310.04399999999998</v>
      </c>
      <c r="L236" s="24">
        <v>43517</v>
      </c>
      <c r="M236" s="25">
        <v>0.77152777777777781</v>
      </c>
      <c r="N236" s="20" t="s">
        <v>29</v>
      </c>
      <c r="O236" s="23">
        <v>295.27999999999997</v>
      </c>
      <c r="P236" s="26">
        <v>4.7619047620000003</v>
      </c>
      <c r="Q236" s="23">
        <v>14.763999999999999</v>
      </c>
      <c r="R236" s="30">
        <v>6.7</v>
      </c>
      <c r="S236" s="28">
        <f t="shared" si="74"/>
        <v>14.76400000000001</v>
      </c>
      <c r="T236" s="29">
        <f t="shared" si="75"/>
        <v>1107.3000000000006</v>
      </c>
      <c r="U236" s="29" t="b">
        <f t="shared" si="76"/>
        <v>1</v>
      </c>
      <c r="V236" s="29" t="b">
        <f t="shared" si="77"/>
        <v>1</v>
      </c>
      <c r="W236" s="29" t="str">
        <f t="shared" si="78"/>
        <v>Low Value</v>
      </c>
      <c r="X236" s="129" t="str">
        <f t="shared" si="79"/>
        <v>Criteria Not matched</v>
      </c>
      <c r="Y236" s="130">
        <f t="shared" si="80"/>
        <v>21</v>
      </c>
      <c r="Z236" s="130">
        <f t="shared" si="81"/>
        <v>2</v>
      </c>
      <c r="AA236" s="131">
        <f t="shared" si="83"/>
        <v>2019</v>
      </c>
      <c r="AB236" s="132" t="str">
        <f t="shared" si="84"/>
        <v>2-2019</v>
      </c>
      <c r="AC236" s="132" t="str">
        <f t="shared" si="73"/>
        <v>21-2-2019</v>
      </c>
      <c r="AD236" s="132">
        <f t="shared" si="88"/>
        <v>1</v>
      </c>
      <c r="AE236" s="132">
        <f t="shared" si="82"/>
        <v>8</v>
      </c>
      <c r="AF236" s="132" t="str">
        <f t="shared" si="86"/>
        <v>2019-8</v>
      </c>
      <c r="AG236" s="130">
        <f t="shared" si="72"/>
        <v>4</v>
      </c>
      <c r="AH236" s="130" t="str">
        <f t="shared" si="87"/>
        <v>Weekdays</v>
      </c>
      <c r="AI236" s="133">
        <f t="shared" si="85"/>
        <v>5</v>
      </c>
      <c r="AJ236" s="53"/>
    </row>
    <row r="237" spans="2:36" ht="16.5" x14ac:dyDescent="0.3">
      <c r="B237" s="19" t="s">
        <v>270</v>
      </c>
      <c r="C237" s="20" t="s">
        <v>18</v>
      </c>
      <c r="D237" s="19" t="s">
        <v>19</v>
      </c>
      <c r="E237" s="19" t="s">
        <v>20</v>
      </c>
      <c r="F237" s="85" t="s">
        <v>31</v>
      </c>
      <c r="G237" s="19" t="s">
        <v>22</v>
      </c>
      <c r="H237" s="21">
        <v>51.94</v>
      </c>
      <c r="I237" s="22">
        <v>10</v>
      </c>
      <c r="J237" s="23">
        <v>25.97</v>
      </c>
      <c r="K237" s="23">
        <v>545.37</v>
      </c>
      <c r="L237" s="24">
        <v>43533</v>
      </c>
      <c r="M237" s="25">
        <v>0.76666666666666672</v>
      </c>
      <c r="N237" s="20" t="s">
        <v>23</v>
      </c>
      <c r="O237" s="23">
        <v>519.4</v>
      </c>
      <c r="P237" s="26">
        <v>4.7619047620000003</v>
      </c>
      <c r="Q237" s="23">
        <v>25.97</v>
      </c>
      <c r="R237" s="27">
        <v>6.5</v>
      </c>
      <c r="S237" s="28">
        <f t="shared" si="74"/>
        <v>25.970000000000027</v>
      </c>
      <c r="T237" s="29">
        <f t="shared" si="75"/>
        <v>1947.750000000002</v>
      </c>
      <c r="U237" s="29" t="b">
        <f t="shared" si="76"/>
        <v>1</v>
      </c>
      <c r="V237" s="29" t="b">
        <f t="shared" si="77"/>
        <v>1</v>
      </c>
      <c r="W237" s="29" t="str">
        <f t="shared" si="78"/>
        <v>Low Value</v>
      </c>
      <c r="X237" s="129" t="str">
        <f t="shared" si="79"/>
        <v>Criteria Not matched</v>
      </c>
      <c r="Y237" s="130">
        <f t="shared" si="80"/>
        <v>9</v>
      </c>
      <c r="Z237" s="130">
        <f t="shared" si="81"/>
        <v>3</v>
      </c>
      <c r="AA237" s="131">
        <f t="shared" si="83"/>
        <v>2019</v>
      </c>
      <c r="AB237" s="132" t="str">
        <f t="shared" si="84"/>
        <v>3-2019</v>
      </c>
      <c r="AC237" s="132" t="str">
        <f t="shared" si="73"/>
        <v>9-3-2019</v>
      </c>
      <c r="AD237" s="132">
        <f t="shared" si="88"/>
        <v>1</v>
      </c>
      <c r="AE237" s="132">
        <f t="shared" si="82"/>
        <v>10</v>
      </c>
      <c r="AF237" s="132" t="str">
        <f t="shared" si="86"/>
        <v>2019-10</v>
      </c>
      <c r="AG237" s="130">
        <f t="shared" si="72"/>
        <v>6</v>
      </c>
      <c r="AH237" s="130" t="str">
        <f t="shared" si="87"/>
        <v>Weekends</v>
      </c>
      <c r="AI237" s="133">
        <f t="shared" si="85"/>
        <v>7</v>
      </c>
      <c r="AJ237" s="53"/>
    </row>
    <row r="238" spans="2:36" ht="16.5" x14ac:dyDescent="0.3">
      <c r="B238" s="19" t="s">
        <v>271</v>
      </c>
      <c r="C238" s="20" t="s">
        <v>18</v>
      </c>
      <c r="D238" s="19" t="s">
        <v>19</v>
      </c>
      <c r="E238" s="19" t="s">
        <v>27</v>
      </c>
      <c r="F238" s="85" t="s">
        <v>21</v>
      </c>
      <c r="G238" s="19" t="s">
        <v>36</v>
      </c>
      <c r="H238" s="21">
        <v>93.14</v>
      </c>
      <c r="I238" s="22">
        <v>2</v>
      </c>
      <c r="J238" s="23">
        <v>9.3140000000000001</v>
      </c>
      <c r="K238" s="23">
        <v>195.59399999999999</v>
      </c>
      <c r="L238" s="24">
        <v>43485</v>
      </c>
      <c r="M238" s="25">
        <v>0.75624999999999998</v>
      </c>
      <c r="N238" s="20" t="s">
        <v>23</v>
      </c>
      <c r="O238" s="23">
        <v>186.28</v>
      </c>
      <c r="P238" s="26">
        <v>4.7619047620000003</v>
      </c>
      <c r="Q238" s="23">
        <v>9.3140000000000001</v>
      </c>
      <c r="R238" s="30">
        <v>4.0999999999999996</v>
      </c>
      <c r="S238" s="28">
        <f t="shared" si="74"/>
        <v>9.313999999999993</v>
      </c>
      <c r="T238" s="29">
        <f t="shared" si="75"/>
        <v>698.5499999999995</v>
      </c>
      <c r="U238" s="29" t="b">
        <f t="shared" si="76"/>
        <v>1</v>
      </c>
      <c r="V238" s="29" t="b">
        <f t="shared" si="77"/>
        <v>1</v>
      </c>
      <c r="W238" s="29" t="str">
        <f t="shared" si="78"/>
        <v>Low Value</v>
      </c>
      <c r="X238" s="129" t="str">
        <f t="shared" si="79"/>
        <v>Criteria Not matched</v>
      </c>
      <c r="Y238" s="130">
        <f t="shared" si="80"/>
        <v>20</v>
      </c>
      <c r="Z238" s="130">
        <f t="shared" si="81"/>
        <v>1</v>
      </c>
      <c r="AA238" s="131">
        <f t="shared" si="83"/>
        <v>2019</v>
      </c>
      <c r="AB238" s="132" t="str">
        <f t="shared" si="84"/>
        <v>1-2019</v>
      </c>
      <c r="AC238" s="132" t="str">
        <f t="shared" si="73"/>
        <v>20-1-2019</v>
      </c>
      <c r="AD238" s="132">
        <f t="shared" si="88"/>
        <v>1</v>
      </c>
      <c r="AE238" s="132">
        <f t="shared" si="82"/>
        <v>3</v>
      </c>
      <c r="AF238" s="132" t="str">
        <f t="shared" si="86"/>
        <v>2019-3</v>
      </c>
      <c r="AG238" s="130">
        <f t="shared" si="72"/>
        <v>7</v>
      </c>
      <c r="AH238" s="130" t="str">
        <f t="shared" si="87"/>
        <v>Weekends</v>
      </c>
      <c r="AI238" s="133">
        <f t="shared" si="85"/>
        <v>1</v>
      </c>
      <c r="AJ238" s="53"/>
    </row>
    <row r="239" spans="2:36" ht="16.5" x14ac:dyDescent="0.3">
      <c r="B239" s="19" t="s">
        <v>272</v>
      </c>
      <c r="C239" s="20" t="s">
        <v>25</v>
      </c>
      <c r="D239" s="19" t="s">
        <v>26</v>
      </c>
      <c r="E239" s="19" t="s">
        <v>27</v>
      </c>
      <c r="F239" s="85" t="s">
        <v>31</v>
      </c>
      <c r="G239" s="19" t="s">
        <v>22</v>
      </c>
      <c r="H239" s="21">
        <v>17.41</v>
      </c>
      <c r="I239" s="22">
        <v>5</v>
      </c>
      <c r="J239" s="23">
        <v>4.3525</v>
      </c>
      <c r="K239" s="23">
        <v>91.402500000000003</v>
      </c>
      <c r="L239" s="24">
        <v>43493</v>
      </c>
      <c r="M239" s="25">
        <v>0.63611111111111107</v>
      </c>
      <c r="N239" s="20" t="s">
        <v>33</v>
      </c>
      <c r="O239" s="23">
        <v>87.05</v>
      </c>
      <c r="P239" s="26">
        <v>4.7619047620000003</v>
      </c>
      <c r="Q239" s="23">
        <v>4.3525</v>
      </c>
      <c r="R239" s="30">
        <v>4.9000000000000004</v>
      </c>
      <c r="S239" s="28">
        <f t="shared" si="74"/>
        <v>4.3525000000000063</v>
      </c>
      <c r="T239" s="29">
        <f t="shared" si="75"/>
        <v>326.43750000000045</v>
      </c>
      <c r="U239" s="29" t="b">
        <f t="shared" si="76"/>
        <v>0</v>
      </c>
      <c r="V239" s="29" t="b">
        <f t="shared" si="77"/>
        <v>0</v>
      </c>
      <c r="W239" s="29" t="str">
        <f t="shared" si="78"/>
        <v>Low Value</v>
      </c>
      <c r="X239" s="129" t="str">
        <f t="shared" si="79"/>
        <v>Criteria Not matched</v>
      </c>
      <c r="Y239" s="130">
        <f t="shared" si="80"/>
        <v>28</v>
      </c>
      <c r="Z239" s="130">
        <f t="shared" si="81"/>
        <v>1</v>
      </c>
      <c r="AA239" s="131">
        <f t="shared" si="83"/>
        <v>2019</v>
      </c>
      <c r="AB239" s="132" t="str">
        <f t="shared" si="84"/>
        <v>1-2019</v>
      </c>
      <c r="AC239" s="132" t="str">
        <f t="shared" si="73"/>
        <v>28-1-2019</v>
      </c>
      <c r="AD239" s="132">
        <f t="shared" si="88"/>
        <v>1</v>
      </c>
      <c r="AE239" s="132">
        <f t="shared" si="82"/>
        <v>5</v>
      </c>
      <c r="AF239" s="132" t="str">
        <f t="shared" si="86"/>
        <v>2019-5</v>
      </c>
      <c r="AG239" s="130">
        <f t="shared" si="72"/>
        <v>1</v>
      </c>
      <c r="AH239" s="130" t="str">
        <f t="shared" si="87"/>
        <v>Weekdays</v>
      </c>
      <c r="AI239" s="133">
        <f t="shared" si="85"/>
        <v>2</v>
      </c>
      <c r="AJ239" s="53"/>
    </row>
    <row r="240" spans="2:36" ht="16.5" x14ac:dyDescent="0.3">
      <c r="B240" s="19" t="s">
        <v>273</v>
      </c>
      <c r="C240" s="20" t="s">
        <v>25</v>
      </c>
      <c r="D240" s="19" t="s">
        <v>26</v>
      </c>
      <c r="E240" s="19" t="s">
        <v>20</v>
      </c>
      <c r="F240" s="85" t="s">
        <v>21</v>
      </c>
      <c r="G240" s="19" t="s">
        <v>46</v>
      </c>
      <c r="H240" s="21">
        <v>44.22</v>
      </c>
      <c r="I240" s="22">
        <v>5</v>
      </c>
      <c r="J240" s="23">
        <v>11.055</v>
      </c>
      <c r="K240" s="23">
        <v>232.155</v>
      </c>
      <c r="L240" s="24">
        <v>43529</v>
      </c>
      <c r="M240" s="25">
        <v>0.71319444444444446</v>
      </c>
      <c r="N240" s="20" t="s">
        <v>33</v>
      </c>
      <c r="O240" s="23">
        <v>221.1</v>
      </c>
      <c r="P240" s="26">
        <v>4.7619047620000003</v>
      </c>
      <c r="Q240" s="23">
        <v>11.055</v>
      </c>
      <c r="R240" s="30">
        <v>8.6</v>
      </c>
      <c r="S240" s="28">
        <f t="shared" si="74"/>
        <v>11.055000000000007</v>
      </c>
      <c r="T240" s="29">
        <f t="shared" si="75"/>
        <v>829.12500000000045</v>
      </c>
      <c r="U240" s="29" t="b">
        <f t="shared" si="76"/>
        <v>1</v>
      </c>
      <c r="V240" s="29" t="b">
        <f t="shared" si="77"/>
        <v>1</v>
      </c>
      <c r="W240" s="29" t="str">
        <f t="shared" si="78"/>
        <v>High Value</v>
      </c>
      <c r="X240" s="129">
        <f t="shared" si="79"/>
        <v>4.4219999999999997</v>
      </c>
      <c r="Y240" s="130">
        <f t="shared" si="80"/>
        <v>5</v>
      </c>
      <c r="Z240" s="130">
        <f t="shared" si="81"/>
        <v>3</v>
      </c>
      <c r="AA240" s="131">
        <f t="shared" si="83"/>
        <v>2019</v>
      </c>
      <c r="AB240" s="132" t="str">
        <f t="shared" si="84"/>
        <v>3-2019</v>
      </c>
      <c r="AC240" s="132" t="str">
        <f t="shared" si="73"/>
        <v>5-3-2019</v>
      </c>
      <c r="AD240" s="132">
        <f t="shared" si="88"/>
        <v>1</v>
      </c>
      <c r="AE240" s="132">
        <f t="shared" si="82"/>
        <v>10</v>
      </c>
      <c r="AF240" s="132" t="str">
        <f t="shared" si="86"/>
        <v>2019-10</v>
      </c>
      <c r="AG240" s="130">
        <f t="shared" si="72"/>
        <v>2</v>
      </c>
      <c r="AH240" s="130" t="str">
        <f t="shared" si="87"/>
        <v>Weekdays</v>
      </c>
      <c r="AI240" s="133">
        <f t="shared" si="85"/>
        <v>3</v>
      </c>
      <c r="AJ240" s="53"/>
    </row>
    <row r="241" spans="2:36" ht="16.5" x14ac:dyDescent="0.3">
      <c r="B241" s="19" t="s">
        <v>274</v>
      </c>
      <c r="C241" s="20" t="s">
        <v>42</v>
      </c>
      <c r="D241" s="19" t="s">
        <v>43</v>
      </c>
      <c r="E241" s="19" t="s">
        <v>20</v>
      </c>
      <c r="F241" s="85" t="s">
        <v>21</v>
      </c>
      <c r="G241" s="19" t="s">
        <v>28</v>
      </c>
      <c r="H241" s="21">
        <v>13.22</v>
      </c>
      <c r="I241" s="22">
        <v>5</v>
      </c>
      <c r="J241" s="23">
        <v>3.3050000000000002</v>
      </c>
      <c r="K241" s="23">
        <v>69.405000000000001</v>
      </c>
      <c r="L241" s="24">
        <v>43526</v>
      </c>
      <c r="M241" s="25">
        <v>0.80972222222222223</v>
      </c>
      <c r="N241" s="20" t="s">
        <v>29</v>
      </c>
      <c r="O241" s="23">
        <v>66.099999999999994</v>
      </c>
      <c r="P241" s="26">
        <v>4.7619047620000003</v>
      </c>
      <c r="Q241" s="23">
        <v>3.3050000000000002</v>
      </c>
      <c r="R241" s="30">
        <v>4.3</v>
      </c>
      <c r="S241" s="28">
        <f t="shared" si="74"/>
        <v>3.3050000000000068</v>
      </c>
      <c r="T241" s="29">
        <f t="shared" si="75"/>
        <v>247.87500000000051</v>
      </c>
      <c r="U241" s="29" t="b">
        <f t="shared" si="76"/>
        <v>0</v>
      </c>
      <c r="V241" s="29" t="b">
        <f t="shared" si="77"/>
        <v>0</v>
      </c>
      <c r="W241" s="29" t="str">
        <f t="shared" si="78"/>
        <v>Low Value</v>
      </c>
      <c r="X241" s="129" t="str">
        <f t="shared" si="79"/>
        <v>Criteria Not matched</v>
      </c>
      <c r="Y241" s="130">
        <f t="shared" si="80"/>
        <v>2</v>
      </c>
      <c r="Z241" s="130">
        <f t="shared" si="81"/>
        <v>3</v>
      </c>
      <c r="AA241" s="131">
        <f t="shared" si="83"/>
        <v>2019</v>
      </c>
      <c r="AB241" s="132" t="str">
        <f t="shared" si="84"/>
        <v>3-2019</v>
      </c>
      <c r="AC241" s="132" t="str">
        <f t="shared" si="73"/>
        <v>2-3-2019</v>
      </c>
      <c r="AD241" s="132">
        <f t="shared" si="88"/>
        <v>1</v>
      </c>
      <c r="AE241" s="132">
        <f t="shared" si="82"/>
        <v>9</v>
      </c>
      <c r="AF241" s="132" t="str">
        <f t="shared" si="86"/>
        <v>2019-9</v>
      </c>
      <c r="AG241" s="130">
        <f t="shared" si="72"/>
        <v>6</v>
      </c>
      <c r="AH241" s="130" t="str">
        <f t="shared" si="87"/>
        <v>Weekends</v>
      </c>
      <c r="AI241" s="133">
        <f t="shared" si="85"/>
        <v>7</v>
      </c>
      <c r="AJ241" s="53"/>
    </row>
    <row r="242" spans="2:36" ht="16.5" x14ac:dyDescent="0.3">
      <c r="B242" s="19" t="s">
        <v>275</v>
      </c>
      <c r="C242" s="20" t="s">
        <v>18</v>
      </c>
      <c r="D242" s="19" t="s">
        <v>19</v>
      </c>
      <c r="E242" s="19" t="s">
        <v>27</v>
      </c>
      <c r="F242" s="85" t="s">
        <v>31</v>
      </c>
      <c r="G242" s="19" t="s">
        <v>46</v>
      </c>
      <c r="H242" s="21">
        <v>89.69</v>
      </c>
      <c r="I242" s="22">
        <v>1</v>
      </c>
      <c r="J242" s="23">
        <v>4.4844999999999997</v>
      </c>
      <c r="K242" s="23">
        <v>94.174499999999995</v>
      </c>
      <c r="L242" s="24">
        <v>43476</v>
      </c>
      <c r="M242" s="25">
        <v>0.47222222222222221</v>
      </c>
      <c r="N242" s="20" t="s">
        <v>23</v>
      </c>
      <c r="O242" s="23">
        <v>89.69</v>
      </c>
      <c r="P242" s="26">
        <v>4.7619047620000003</v>
      </c>
      <c r="Q242" s="23">
        <v>4.4844999999999997</v>
      </c>
      <c r="R242" s="30">
        <v>4.9000000000000004</v>
      </c>
      <c r="S242" s="28">
        <f t="shared" si="74"/>
        <v>4.484499999999997</v>
      </c>
      <c r="T242" s="29">
        <f t="shared" si="75"/>
        <v>336.33749999999975</v>
      </c>
      <c r="U242" s="29" t="b">
        <f t="shared" si="76"/>
        <v>0</v>
      </c>
      <c r="V242" s="29" t="b">
        <f t="shared" si="77"/>
        <v>0</v>
      </c>
      <c r="W242" s="29" t="str">
        <f t="shared" si="78"/>
        <v>Low Value</v>
      </c>
      <c r="X242" s="129" t="str">
        <f t="shared" si="79"/>
        <v>Criteria Not matched</v>
      </c>
      <c r="Y242" s="130">
        <f t="shared" si="80"/>
        <v>11</v>
      </c>
      <c r="Z242" s="130">
        <f t="shared" si="81"/>
        <v>1</v>
      </c>
      <c r="AA242" s="131">
        <f t="shared" si="83"/>
        <v>2019</v>
      </c>
      <c r="AB242" s="132" t="str">
        <f t="shared" si="84"/>
        <v>1-2019</v>
      </c>
      <c r="AC242" s="132" t="str">
        <f t="shared" si="73"/>
        <v>11-1-2019</v>
      </c>
      <c r="AD242" s="132">
        <f t="shared" si="88"/>
        <v>1</v>
      </c>
      <c r="AE242" s="132">
        <f t="shared" si="82"/>
        <v>2</v>
      </c>
      <c r="AF242" s="132" t="str">
        <f t="shared" si="86"/>
        <v>2019-2</v>
      </c>
      <c r="AG242" s="130">
        <f t="shared" si="72"/>
        <v>5</v>
      </c>
      <c r="AH242" s="130" t="str">
        <f t="shared" si="87"/>
        <v>Weekdays</v>
      </c>
      <c r="AI242" s="133">
        <f t="shared" si="85"/>
        <v>6</v>
      </c>
      <c r="AJ242" s="53"/>
    </row>
    <row r="243" spans="2:36" ht="16.5" x14ac:dyDescent="0.3">
      <c r="B243" s="19" t="s">
        <v>276</v>
      </c>
      <c r="C243" s="20" t="s">
        <v>18</v>
      </c>
      <c r="D243" s="19" t="s">
        <v>19</v>
      </c>
      <c r="E243" s="19" t="s">
        <v>27</v>
      </c>
      <c r="F243" s="85" t="s">
        <v>31</v>
      </c>
      <c r="G243" s="19" t="s">
        <v>44</v>
      </c>
      <c r="H243" s="21">
        <v>24.94</v>
      </c>
      <c r="I243" s="22">
        <v>9</v>
      </c>
      <c r="J243" s="23">
        <v>11.223000000000001</v>
      </c>
      <c r="K243" s="23">
        <v>235.68299999999999</v>
      </c>
      <c r="L243" s="24">
        <v>43476</v>
      </c>
      <c r="M243" s="25">
        <v>0.7006944444444444</v>
      </c>
      <c r="N243" s="20" t="s">
        <v>33</v>
      </c>
      <c r="O243" s="23">
        <v>224.46</v>
      </c>
      <c r="P243" s="26">
        <v>4.7619047620000003</v>
      </c>
      <c r="Q243" s="23">
        <v>11.223000000000001</v>
      </c>
      <c r="R243" s="30">
        <v>5.6</v>
      </c>
      <c r="S243" s="28">
        <f t="shared" si="74"/>
        <v>11.222999999999985</v>
      </c>
      <c r="T243" s="29">
        <f t="shared" si="75"/>
        <v>841.72499999999889</v>
      </c>
      <c r="U243" s="29" t="b">
        <f t="shared" si="76"/>
        <v>1</v>
      </c>
      <c r="V243" s="29" t="b">
        <f t="shared" si="77"/>
        <v>1</v>
      </c>
      <c r="W243" s="29" t="str">
        <f t="shared" si="78"/>
        <v>Low Value</v>
      </c>
      <c r="X243" s="129" t="str">
        <f t="shared" si="79"/>
        <v>Criteria Not matched</v>
      </c>
      <c r="Y243" s="130">
        <f t="shared" si="80"/>
        <v>11</v>
      </c>
      <c r="Z243" s="130">
        <f t="shared" si="81"/>
        <v>1</v>
      </c>
      <c r="AA243" s="131">
        <f t="shared" si="83"/>
        <v>2019</v>
      </c>
      <c r="AB243" s="132" t="str">
        <f t="shared" si="84"/>
        <v>1-2019</v>
      </c>
      <c r="AC243" s="132" t="str">
        <f t="shared" si="73"/>
        <v>11-1-2019</v>
      </c>
      <c r="AD243" s="132">
        <f t="shared" si="88"/>
        <v>1</v>
      </c>
      <c r="AE243" s="132">
        <f t="shared" si="82"/>
        <v>2</v>
      </c>
      <c r="AF243" s="132" t="str">
        <f t="shared" si="86"/>
        <v>2019-2</v>
      </c>
      <c r="AG243" s="130">
        <f t="shared" si="72"/>
        <v>5</v>
      </c>
      <c r="AH243" s="130" t="str">
        <f t="shared" si="87"/>
        <v>Weekdays</v>
      </c>
      <c r="AI243" s="133">
        <f t="shared" si="85"/>
        <v>6</v>
      </c>
      <c r="AJ243" s="53"/>
    </row>
    <row r="244" spans="2:36" ht="16.5" x14ac:dyDescent="0.3">
      <c r="B244" s="19" t="s">
        <v>277</v>
      </c>
      <c r="C244" s="20" t="s">
        <v>18</v>
      </c>
      <c r="D244" s="19" t="s">
        <v>19</v>
      </c>
      <c r="E244" s="19" t="s">
        <v>27</v>
      </c>
      <c r="F244" s="85" t="s">
        <v>31</v>
      </c>
      <c r="G244" s="19" t="s">
        <v>22</v>
      </c>
      <c r="H244" s="21">
        <v>59.77</v>
      </c>
      <c r="I244" s="22">
        <v>2</v>
      </c>
      <c r="J244" s="23">
        <v>5.9770000000000003</v>
      </c>
      <c r="K244" s="23">
        <v>125.517</v>
      </c>
      <c r="L244" s="24">
        <v>43535</v>
      </c>
      <c r="M244" s="25">
        <v>0.50069444444444444</v>
      </c>
      <c r="N244" s="20" t="s">
        <v>33</v>
      </c>
      <c r="O244" s="23">
        <v>119.54</v>
      </c>
      <c r="P244" s="26">
        <v>4.7619047620000003</v>
      </c>
      <c r="Q244" s="23">
        <v>5.9770000000000003</v>
      </c>
      <c r="R244" s="30">
        <v>5.8</v>
      </c>
      <c r="S244" s="28">
        <f t="shared" si="74"/>
        <v>5.9769999999999897</v>
      </c>
      <c r="T244" s="29">
        <f t="shared" si="75"/>
        <v>448.27499999999924</v>
      </c>
      <c r="U244" s="29" t="b">
        <f t="shared" si="76"/>
        <v>0</v>
      </c>
      <c r="V244" s="29" t="b">
        <f t="shared" si="77"/>
        <v>0</v>
      </c>
      <c r="W244" s="29" t="str">
        <f t="shared" si="78"/>
        <v>Low Value</v>
      </c>
      <c r="X244" s="129" t="str">
        <f t="shared" si="79"/>
        <v>Criteria Not matched</v>
      </c>
      <c r="Y244" s="130">
        <f t="shared" si="80"/>
        <v>11</v>
      </c>
      <c r="Z244" s="130">
        <f t="shared" si="81"/>
        <v>3</v>
      </c>
      <c r="AA244" s="131">
        <f t="shared" si="83"/>
        <v>2019</v>
      </c>
      <c r="AB244" s="132" t="str">
        <f t="shared" si="84"/>
        <v>3-2019</v>
      </c>
      <c r="AC244" s="132" t="str">
        <f t="shared" si="73"/>
        <v>11-3-2019</v>
      </c>
      <c r="AD244" s="132">
        <f t="shared" si="88"/>
        <v>1</v>
      </c>
      <c r="AE244" s="132">
        <f t="shared" si="82"/>
        <v>11</v>
      </c>
      <c r="AF244" s="132" t="str">
        <f t="shared" si="86"/>
        <v>2019-11</v>
      </c>
      <c r="AG244" s="130">
        <f t="shared" ref="AG244:AG307" si="89">WEEKDAY(L244,2)</f>
        <v>1</v>
      </c>
      <c r="AH244" s="130" t="str">
        <f t="shared" si="87"/>
        <v>Weekdays</v>
      </c>
      <c r="AI244" s="133">
        <f t="shared" si="85"/>
        <v>2</v>
      </c>
      <c r="AJ244" s="53"/>
    </row>
    <row r="245" spans="2:36" ht="16.5" x14ac:dyDescent="0.3">
      <c r="B245" s="19" t="s">
        <v>278</v>
      </c>
      <c r="C245" s="20" t="s">
        <v>25</v>
      </c>
      <c r="D245" s="19" t="s">
        <v>26</v>
      </c>
      <c r="E245" s="19" t="s">
        <v>20</v>
      </c>
      <c r="F245" s="85" t="s">
        <v>31</v>
      </c>
      <c r="G245" s="19" t="s">
        <v>46</v>
      </c>
      <c r="H245" s="21">
        <v>93.2</v>
      </c>
      <c r="I245" s="22">
        <v>2</v>
      </c>
      <c r="J245" s="23">
        <v>9.32</v>
      </c>
      <c r="K245" s="23">
        <v>195.72</v>
      </c>
      <c r="L245" s="24">
        <v>43524</v>
      </c>
      <c r="M245" s="25">
        <v>0.77569444444444446</v>
      </c>
      <c r="N245" s="20" t="s">
        <v>33</v>
      </c>
      <c r="O245" s="23">
        <v>186.4</v>
      </c>
      <c r="P245" s="26">
        <v>4.7619047620000003</v>
      </c>
      <c r="Q245" s="23">
        <v>9.32</v>
      </c>
      <c r="R245" s="30">
        <v>6</v>
      </c>
      <c r="S245" s="28">
        <f t="shared" si="74"/>
        <v>9.3199999999999932</v>
      </c>
      <c r="T245" s="29">
        <f t="shared" si="75"/>
        <v>698.99999999999955</v>
      </c>
      <c r="U245" s="29" t="b">
        <f t="shared" si="76"/>
        <v>1</v>
      </c>
      <c r="V245" s="29" t="b">
        <f t="shared" si="77"/>
        <v>1</v>
      </c>
      <c r="W245" s="29" t="str">
        <f t="shared" si="78"/>
        <v>Low Value</v>
      </c>
      <c r="X245" s="129" t="str">
        <f t="shared" si="79"/>
        <v>Criteria Not matched</v>
      </c>
      <c r="Y245" s="130">
        <f t="shared" si="80"/>
        <v>28</v>
      </c>
      <c r="Z245" s="130">
        <f t="shared" si="81"/>
        <v>2</v>
      </c>
      <c r="AA245" s="131">
        <f t="shared" si="83"/>
        <v>2019</v>
      </c>
      <c r="AB245" s="132" t="str">
        <f t="shared" si="84"/>
        <v>2-2019</v>
      </c>
      <c r="AC245" s="132" t="str">
        <f t="shared" si="73"/>
        <v>28-2-2019</v>
      </c>
      <c r="AD245" s="132">
        <f t="shared" si="88"/>
        <v>1</v>
      </c>
      <c r="AE245" s="132">
        <f t="shared" si="82"/>
        <v>9</v>
      </c>
      <c r="AF245" s="132" t="str">
        <f t="shared" si="86"/>
        <v>2019-9</v>
      </c>
      <c r="AG245" s="130">
        <f t="shared" si="89"/>
        <v>4</v>
      </c>
      <c r="AH245" s="130" t="str">
        <f t="shared" si="87"/>
        <v>Weekdays</v>
      </c>
      <c r="AI245" s="133">
        <f t="shared" si="85"/>
        <v>5</v>
      </c>
      <c r="AJ245" s="53"/>
    </row>
    <row r="246" spans="2:36" ht="16.5" x14ac:dyDescent="0.3">
      <c r="B246" s="19" t="s">
        <v>279</v>
      </c>
      <c r="C246" s="20" t="s">
        <v>18</v>
      </c>
      <c r="D246" s="19" t="s">
        <v>19</v>
      </c>
      <c r="E246" s="19" t="s">
        <v>20</v>
      </c>
      <c r="F246" s="85" t="s">
        <v>31</v>
      </c>
      <c r="G246" s="19" t="s">
        <v>32</v>
      </c>
      <c r="H246" s="21">
        <v>62.65</v>
      </c>
      <c r="I246" s="22">
        <v>4</v>
      </c>
      <c r="J246" s="23">
        <v>12.53</v>
      </c>
      <c r="K246" s="23">
        <v>263.13</v>
      </c>
      <c r="L246" s="24">
        <v>43470</v>
      </c>
      <c r="M246" s="25">
        <v>0.47569444444444442</v>
      </c>
      <c r="N246" s="20" t="s">
        <v>29</v>
      </c>
      <c r="O246" s="23">
        <v>250.6</v>
      </c>
      <c r="P246" s="26">
        <v>4.7619047620000003</v>
      </c>
      <c r="Q246" s="23">
        <v>12.53</v>
      </c>
      <c r="R246" s="30">
        <v>4.2</v>
      </c>
      <c r="S246" s="28">
        <f t="shared" si="74"/>
        <v>12.530000000000001</v>
      </c>
      <c r="T246" s="29">
        <f t="shared" si="75"/>
        <v>939.75000000000011</v>
      </c>
      <c r="U246" s="29" t="b">
        <f t="shared" si="76"/>
        <v>1</v>
      </c>
      <c r="V246" s="29" t="b">
        <f t="shared" si="77"/>
        <v>1</v>
      </c>
      <c r="W246" s="29" t="str">
        <f t="shared" si="78"/>
        <v>Low Value</v>
      </c>
      <c r="X246" s="129" t="str">
        <f t="shared" si="79"/>
        <v>Criteria Not matched</v>
      </c>
      <c r="Y246" s="130">
        <f t="shared" si="80"/>
        <v>5</v>
      </c>
      <c r="Z246" s="130">
        <f t="shared" si="81"/>
        <v>1</v>
      </c>
      <c r="AA246" s="131">
        <f t="shared" si="83"/>
        <v>2019</v>
      </c>
      <c r="AB246" s="132" t="str">
        <f t="shared" si="84"/>
        <v>1-2019</v>
      </c>
      <c r="AC246" s="132" t="str">
        <f t="shared" si="73"/>
        <v>5-1-2019</v>
      </c>
      <c r="AD246" s="132">
        <f t="shared" si="88"/>
        <v>1</v>
      </c>
      <c r="AE246" s="132">
        <f t="shared" si="82"/>
        <v>1</v>
      </c>
      <c r="AF246" s="132" t="str">
        <f t="shared" si="86"/>
        <v>2019-1</v>
      </c>
      <c r="AG246" s="130">
        <f t="shared" si="89"/>
        <v>6</v>
      </c>
      <c r="AH246" s="130" t="str">
        <f t="shared" si="87"/>
        <v>Weekends</v>
      </c>
      <c r="AI246" s="133">
        <f t="shared" si="85"/>
        <v>7</v>
      </c>
      <c r="AJ246" s="53"/>
    </row>
    <row r="247" spans="2:36" ht="16.5" x14ac:dyDescent="0.3">
      <c r="B247" s="19" t="s">
        <v>280</v>
      </c>
      <c r="C247" s="20" t="s">
        <v>42</v>
      </c>
      <c r="D247" s="19" t="s">
        <v>43</v>
      </c>
      <c r="E247" s="19" t="s">
        <v>27</v>
      </c>
      <c r="F247" s="85" t="s">
        <v>31</v>
      </c>
      <c r="G247" s="19" t="s">
        <v>32</v>
      </c>
      <c r="H247" s="21">
        <v>93.87</v>
      </c>
      <c r="I247" s="22">
        <v>8</v>
      </c>
      <c r="J247" s="23">
        <v>37.548000000000002</v>
      </c>
      <c r="K247" s="23">
        <v>788.50800000000004</v>
      </c>
      <c r="L247" s="24">
        <v>43498</v>
      </c>
      <c r="M247" s="25">
        <v>0.77916666666666667</v>
      </c>
      <c r="N247" s="20" t="s">
        <v>33</v>
      </c>
      <c r="O247" s="23">
        <v>750.96</v>
      </c>
      <c r="P247" s="26">
        <v>4.7619047620000003</v>
      </c>
      <c r="Q247" s="23">
        <v>37.548000000000002</v>
      </c>
      <c r="R247" s="27">
        <v>8.3000000000000007</v>
      </c>
      <c r="S247" s="28">
        <f t="shared" si="74"/>
        <v>37.548000000000002</v>
      </c>
      <c r="T247" s="29">
        <f t="shared" si="75"/>
        <v>2816.1000000000004</v>
      </c>
      <c r="U247" s="29" t="b">
        <f t="shared" si="76"/>
        <v>1</v>
      </c>
      <c r="V247" s="29" t="b">
        <f t="shared" si="77"/>
        <v>1</v>
      </c>
      <c r="W247" s="29" t="str">
        <f t="shared" si="78"/>
        <v>High Value</v>
      </c>
      <c r="X247" s="129">
        <f t="shared" si="79"/>
        <v>9.3870000000000005</v>
      </c>
      <c r="Y247" s="130">
        <f t="shared" si="80"/>
        <v>2</v>
      </c>
      <c r="Z247" s="130">
        <f t="shared" si="81"/>
        <v>2</v>
      </c>
      <c r="AA247" s="131">
        <f t="shared" si="83"/>
        <v>2019</v>
      </c>
      <c r="AB247" s="132" t="str">
        <f t="shared" si="84"/>
        <v>2-2019</v>
      </c>
      <c r="AC247" s="132" t="str">
        <f t="shared" si="73"/>
        <v>2-2-2019</v>
      </c>
      <c r="AD247" s="132">
        <f t="shared" si="88"/>
        <v>1</v>
      </c>
      <c r="AE247" s="132">
        <f t="shared" si="82"/>
        <v>5</v>
      </c>
      <c r="AF247" s="132" t="str">
        <f t="shared" si="86"/>
        <v>2019-5</v>
      </c>
      <c r="AG247" s="130">
        <f t="shared" si="89"/>
        <v>6</v>
      </c>
      <c r="AH247" s="130" t="str">
        <f t="shared" si="87"/>
        <v>Weekends</v>
      </c>
      <c r="AI247" s="133">
        <f t="shared" si="85"/>
        <v>7</v>
      </c>
      <c r="AJ247" s="53"/>
    </row>
    <row r="248" spans="2:36" ht="16.5" x14ac:dyDescent="0.3">
      <c r="B248" s="19" t="s">
        <v>281</v>
      </c>
      <c r="C248" s="20" t="s">
        <v>18</v>
      </c>
      <c r="D248" s="19" t="s">
        <v>19</v>
      </c>
      <c r="E248" s="19" t="s">
        <v>20</v>
      </c>
      <c r="F248" s="85" t="s">
        <v>31</v>
      </c>
      <c r="G248" s="19" t="s">
        <v>32</v>
      </c>
      <c r="H248" s="21">
        <v>47.59</v>
      </c>
      <c r="I248" s="22">
        <v>8</v>
      </c>
      <c r="J248" s="23">
        <v>19.036000000000001</v>
      </c>
      <c r="K248" s="23">
        <v>399.75599999999997</v>
      </c>
      <c r="L248" s="24">
        <v>43466</v>
      </c>
      <c r="M248" s="25">
        <v>0.61597222222222225</v>
      </c>
      <c r="N248" s="20" t="s">
        <v>29</v>
      </c>
      <c r="O248" s="23">
        <v>380.72</v>
      </c>
      <c r="P248" s="26">
        <v>4.7619047620000003</v>
      </c>
      <c r="Q248" s="23">
        <v>19.036000000000001</v>
      </c>
      <c r="R248" s="27">
        <v>5.7</v>
      </c>
      <c r="S248" s="28">
        <f t="shared" si="74"/>
        <v>19.035999999999945</v>
      </c>
      <c r="T248" s="29">
        <f t="shared" si="75"/>
        <v>1427.6999999999957</v>
      </c>
      <c r="U248" s="29" t="b">
        <f t="shared" si="76"/>
        <v>1</v>
      </c>
      <c r="V248" s="29" t="b">
        <f t="shared" si="77"/>
        <v>1</v>
      </c>
      <c r="W248" s="29" t="str">
        <f t="shared" si="78"/>
        <v>Low Value</v>
      </c>
      <c r="X248" s="129" t="str">
        <f t="shared" si="79"/>
        <v>Criteria Not matched</v>
      </c>
      <c r="Y248" s="130">
        <f t="shared" si="80"/>
        <v>1</v>
      </c>
      <c r="Z248" s="130">
        <f t="shared" si="81"/>
        <v>1</v>
      </c>
      <c r="AA248" s="131">
        <f t="shared" si="83"/>
        <v>2019</v>
      </c>
      <c r="AB248" s="132" t="str">
        <f t="shared" si="84"/>
        <v>1-2019</v>
      </c>
      <c r="AC248" s="132" t="str">
        <f t="shared" si="73"/>
        <v>1-1-2019</v>
      </c>
      <c r="AD248" s="132">
        <f t="shared" si="88"/>
        <v>1</v>
      </c>
      <c r="AE248" s="132">
        <f t="shared" si="82"/>
        <v>1</v>
      </c>
      <c r="AF248" s="132" t="str">
        <f t="shared" si="86"/>
        <v>2019-1</v>
      </c>
      <c r="AG248" s="130">
        <f t="shared" si="89"/>
        <v>2</v>
      </c>
      <c r="AH248" s="130" t="str">
        <f t="shared" si="87"/>
        <v>Weekdays</v>
      </c>
      <c r="AI248" s="133">
        <f t="shared" si="85"/>
        <v>3</v>
      </c>
      <c r="AJ248" s="53"/>
    </row>
    <row r="249" spans="2:36" ht="16.5" x14ac:dyDescent="0.3">
      <c r="B249" s="19" t="s">
        <v>282</v>
      </c>
      <c r="C249" s="20" t="s">
        <v>42</v>
      </c>
      <c r="D249" s="19" t="s">
        <v>43</v>
      </c>
      <c r="E249" s="19" t="s">
        <v>20</v>
      </c>
      <c r="F249" s="85" t="s">
        <v>21</v>
      </c>
      <c r="G249" s="19" t="s">
        <v>28</v>
      </c>
      <c r="H249" s="21">
        <v>81.400000000000006</v>
      </c>
      <c r="I249" s="22">
        <v>3</v>
      </c>
      <c r="J249" s="23">
        <v>12.21</v>
      </c>
      <c r="K249" s="23">
        <v>256.41000000000003</v>
      </c>
      <c r="L249" s="24">
        <v>43505</v>
      </c>
      <c r="M249" s="25">
        <v>0.82152777777777775</v>
      </c>
      <c r="N249" s="20" t="s">
        <v>29</v>
      </c>
      <c r="O249" s="23">
        <v>244.2</v>
      </c>
      <c r="P249" s="26">
        <v>4.7619047620000003</v>
      </c>
      <c r="Q249" s="23">
        <v>12.21</v>
      </c>
      <c r="R249" s="30">
        <v>4.8</v>
      </c>
      <c r="S249" s="28">
        <f t="shared" si="74"/>
        <v>12.210000000000036</v>
      </c>
      <c r="T249" s="29">
        <f t="shared" si="75"/>
        <v>915.75000000000273</v>
      </c>
      <c r="U249" s="29" t="b">
        <f t="shared" si="76"/>
        <v>1</v>
      </c>
      <c r="V249" s="29" t="b">
        <f t="shared" si="77"/>
        <v>1</v>
      </c>
      <c r="W249" s="29" t="str">
        <f t="shared" si="78"/>
        <v>Low Value</v>
      </c>
      <c r="X249" s="129" t="str">
        <f t="shared" si="79"/>
        <v>Criteria Not matched</v>
      </c>
      <c r="Y249" s="130">
        <f t="shared" si="80"/>
        <v>9</v>
      </c>
      <c r="Z249" s="130">
        <f t="shared" si="81"/>
        <v>2</v>
      </c>
      <c r="AA249" s="131">
        <f t="shared" si="83"/>
        <v>2019</v>
      </c>
      <c r="AB249" s="132" t="str">
        <f t="shared" si="84"/>
        <v>2-2019</v>
      </c>
      <c r="AC249" s="132" t="str">
        <f t="shared" si="73"/>
        <v>9-2-2019</v>
      </c>
      <c r="AD249" s="132">
        <f t="shared" si="88"/>
        <v>1</v>
      </c>
      <c r="AE249" s="132">
        <f t="shared" si="82"/>
        <v>6</v>
      </c>
      <c r="AF249" s="132" t="str">
        <f t="shared" si="86"/>
        <v>2019-6</v>
      </c>
      <c r="AG249" s="130">
        <f t="shared" si="89"/>
        <v>6</v>
      </c>
      <c r="AH249" s="130" t="str">
        <f t="shared" si="87"/>
        <v>Weekends</v>
      </c>
      <c r="AI249" s="133">
        <f t="shared" si="85"/>
        <v>7</v>
      </c>
      <c r="AJ249" s="53"/>
    </row>
    <row r="250" spans="2:36" ht="16.5" x14ac:dyDescent="0.3">
      <c r="B250" s="19" t="s">
        <v>283</v>
      </c>
      <c r="C250" s="20" t="s">
        <v>18</v>
      </c>
      <c r="D250" s="19" t="s">
        <v>19</v>
      </c>
      <c r="E250" s="19" t="s">
        <v>20</v>
      </c>
      <c r="F250" s="85" t="s">
        <v>31</v>
      </c>
      <c r="G250" s="19" t="s">
        <v>46</v>
      </c>
      <c r="H250" s="21">
        <v>17.940000000000001</v>
      </c>
      <c r="I250" s="22">
        <v>5</v>
      </c>
      <c r="J250" s="23">
        <v>4.4850000000000003</v>
      </c>
      <c r="K250" s="23">
        <v>94.185000000000002</v>
      </c>
      <c r="L250" s="24">
        <v>43488</v>
      </c>
      <c r="M250" s="25">
        <v>0.58611111111111114</v>
      </c>
      <c r="N250" s="20" t="s">
        <v>23</v>
      </c>
      <c r="O250" s="23">
        <v>89.7</v>
      </c>
      <c r="P250" s="26">
        <v>4.7619047620000003</v>
      </c>
      <c r="Q250" s="23">
        <v>4.4850000000000003</v>
      </c>
      <c r="R250" s="30">
        <v>6.8</v>
      </c>
      <c r="S250" s="28">
        <f t="shared" si="74"/>
        <v>4.4849999999999994</v>
      </c>
      <c r="T250" s="29">
        <f t="shared" si="75"/>
        <v>336.37499999999994</v>
      </c>
      <c r="U250" s="29" t="b">
        <f t="shared" si="76"/>
        <v>0</v>
      </c>
      <c r="V250" s="29" t="b">
        <f t="shared" si="77"/>
        <v>0</v>
      </c>
      <c r="W250" s="29" t="str">
        <f t="shared" si="78"/>
        <v>Low Value</v>
      </c>
      <c r="X250" s="129" t="str">
        <f t="shared" si="79"/>
        <v>Criteria Not matched</v>
      </c>
      <c r="Y250" s="130">
        <f t="shared" si="80"/>
        <v>23</v>
      </c>
      <c r="Z250" s="130">
        <f t="shared" si="81"/>
        <v>1</v>
      </c>
      <c r="AA250" s="131">
        <f t="shared" si="83"/>
        <v>2019</v>
      </c>
      <c r="AB250" s="132" t="str">
        <f t="shared" si="84"/>
        <v>1-2019</v>
      </c>
      <c r="AC250" s="132" t="str">
        <f t="shared" si="73"/>
        <v>23-1-2019</v>
      </c>
      <c r="AD250" s="132">
        <f t="shared" si="88"/>
        <v>1</v>
      </c>
      <c r="AE250" s="132">
        <f t="shared" si="82"/>
        <v>4</v>
      </c>
      <c r="AF250" s="132" t="str">
        <f t="shared" si="86"/>
        <v>2019-4</v>
      </c>
      <c r="AG250" s="130">
        <f t="shared" si="89"/>
        <v>3</v>
      </c>
      <c r="AH250" s="130" t="str">
        <f t="shared" si="87"/>
        <v>Weekdays</v>
      </c>
      <c r="AI250" s="133">
        <f t="shared" si="85"/>
        <v>4</v>
      </c>
      <c r="AJ250" s="53"/>
    </row>
    <row r="251" spans="2:36" ht="16.5" x14ac:dyDescent="0.3">
      <c r="B251" s="19" t="s">
        <v>284</v>
      </c>
      <c r="C251" s="20" t="s">
        <v>18</v>
      </c>
      <c r="D251" s="19" t="s">
        <v>19</v>
      </c>
      <c r="E251" s="19" t="s">
        <v>20</v>
      </c>
      <c r="F251" s="85" t="s">
        <v>31</v>
      </c>
      <c r="G251" s="19" t="s">
        <v>28</v>
      </c>
      <c r="H251" s="21">
        <v>77.72</v>
      </c>
      <c r="I251" s="22">
        <v>4</v>
      </c>
      <c r="J251" s="23">
        <v>15.544</v>
      </c>
      <c r="K251" s="23">
        <v>326.42399999999998</v>
      </c>
      <c r="L251" s="24">
        <v>43472</v>
      </c>
      <c r="M251" s="25">
        <v>0.6743055555555556</v>
      </c>
      <c r="N251" s="20" t="s">
        <v>33</v>
      </c>
      <c r="O251" s="23">
        <v>310.88</v>
      </c>
      <c r="P251" s="26">
        <v>4.7619047620000003</v>
      </c>
      <c r="Q251" s="23">
        <v>15.544</v>
      </c>
      <c r="R251" s="27">
        <v>8.8000000000000007</v>
      </c>
      <c r="S251" s="28">
        <f t="shared" si="74"/>
        <v>15.543999999999983</v>
      </c>
      <c r="T251" s="29">
        <f t="shared" si="75"/>
        <v>1165.7999999999988</v>
      </c>
      <c r="U251" s="29" t="b">
        <f t="shared" si="76"/>
        <v>1</v>
      </c>
      <c r="V251" s="29" t="b">
        <f t="shared" si="77"/>
        <v>1</v>
      </c>
      <c r="W251" s="29" t="str">
        <f t="shared" si="78"/>
        <v>High Value</v>
      </c>
      <c r="X251" s="129">
        <f t="shared" si="79"/>
        <v>7.7720000000000002</v>
      </c>
      <c r="Y251" s="130">
        <f t="shared" si="80"/>
        <v>7</v>
      </c>
      <c r="Z251" s="130">
        <f t="shared" si="81"/>
        <v>1</v>
      </c>
      <c r="AA251" s="131">
        <f t="shared" si="83"/>
        <v>2019</v>
      </c>
      <c r="AB251" s="132" t="str">
        <f t="shared" si="84"/>
        <v>1-2019</v>
      </c>
      <c r="AC251" s="132" t="str">
        <f t="shared" si="73"/>
        <v>7-1-2019</v>
      </c>
      <c r="AD251" s="132">
        <f t="shared" si="88"/>
        <v>1</v>
      </c>
      <c r="AE251" s="132">
        <f t="shared" si="82"/>
        <v>2</v>
      </c>
      <c r="AF251" s="132" t="str">
        <f t="shared" si="86"/>
        <v>2019-2</v>
      </c>
      <c r="AG251" s="130">
        <f t="shared" si="89"/>
        <v>1</v>
      </c>
      <c r="AH251" s="130" t="str">
        <f t="shared" si="87"/>
        <v>Weekdays</v>
      </c>
      <c r="AI251" s="133">
        <f t="shared" si="85"/>
        <v>2</v>
      </c>
      <c r="AJ251" s="53"/>
    </row>
    <row r="252" spans="2:36" ht="16.5" x14ac:dyDescent="0.3">
      <c r="B252" s="19" t="s">
        <v>285</v>
      </c>
      <c r="C252" s="20" t="s">
        <v>42</v>
      </c>
      <c r="D252" s="19" t="s">
        <v>43</v>
      </c>
      <c r="E252" s="19" t="s">
        <v>27</v>
      </c>
      <c r="F252" s="85" t="s">
        <v>31</v>
      </c>
      <c r="G252" s="19" t="s">
        <v>44</v>
      </c>
      <c r="H252" s="21">
        <v>73.06</v>
      </c>
      <c r="I252" s="22">
        <v>7</v>
      </c>
      <c r="J252" s="23">
        <v>25.571000000000002</v>
      </c>
      <c r="K252" s="23">
        <v>536.99099999999999</v>
      </c>
      <c r="L252" s="24">
        <v>43479</v>
      </c>
      <c r="M252" s="25">
        <v>0.79583333333333328</v>
      </c>
      <c r="N252" s="20" t="s">
        <v>33</v>
      </c>
      <c r="O252" s="23">
        <v>511.42</v>
      </c>
      <c r="P252" s="26">
        <v>4.7619047620000003</v>
      </c>
      <c r="Q252" s="23">
        <v>25.571000000000002</v>
      </c>
      <c r="R252" s="27">
        <v>4.2</v>
      </c>
      <c r="S252" s="28">
        <f t="shared" si="74"/>
        <v>25.57099999999997</v>
      </c>
      <c r="T252" s="29">
        <f t="shared" si="75"/>
        <v>1917.8249999999978</v>
      </c>
      <c r="U252" s="29" t="b">
        <f t="shared" si="76"/>
        <v>1</v>
      </c>
      <c r="V252" s="29" t="b">
        <f t="shared" si="77"/>
        <v>1</v>
      </c>
      <c r="W252" s="29" t="str">
        <f t="shared" si="78"/>
        <v>Low Value</v>
      </c>
      <c r="X252" s="129" t="str">
        <f t="shared" si="79"/>
        <v>Criteria Not matched</v>
      </c>
      <c r="Y252" s="130">
        <f t="shared" si="80"/>
        <v>14</v>
      </c>
      <c r="Z252" s="130">
        <f t="shared" si="81"/>
        <v>1</v>
      </c>
      <c r="AA252" s="131">
        <f t="shared" si="83"/>
        <v>2019</v>
      </c>
      <c r="AB252" s="132" t="str">
        <f t="shared" si="84"/>
        <v>1-2019</v>
      </c>
      <c r="AC252" s="132" t="str">
        <f t="shared" si="73"/>
        <v>14-1-2019</v>
      </c>
      <c r="AD252" s="132">
        <f t="shared" si="88"/>
        <v>1</v>
      </c>
      <c r="AE252" s="132">
        <f t="shared" si="82"/>
        <v>3</v>
      </c>
      <c r="AF252" s="132" t="str">
        <f t="shared" si="86"/>
        <v>2019-3</v>
      </c>
      <c r="AG252" s="130">
        <f t="shared" si="89"/>
        <v>1</v>
      </c>
      <c r="AH252" s="130" t="str">
        <f t="shared" si="87"/>
        <v>Weekdays</v>
      </c>
      <c r="AI252" s="133">
        <f t="shared" si="85"/>
        <v>2</v>
      </c>
      <c r="AJ252" s="53"/>
    </row>
    <row r="253" spans="2:36" ht="16.5" x14ac:dyDescent="0.3">
      <c r="B253" s="19" t="s">
        <v>286</v>
      </c>
      <c r="C253" s="20" t="s">
        <v>42</v>
      </c>
      <c r="D253" s="19" t="s">
        <v>43</v>
      </c>
      <c r="E253" s="19" t="s">
        <v>20</v>
      </c>
      <c r="F253" s="85" t="s">
        <v>31</v>
      </c>
      <c r="G253" s="19" t="s">
        <v>44</v>
      </c>
      <c r="H253" s="21">
        <v>46.55</v>
      </c>
      <c r="I253" s="22">
        <v>9</v>
      </c>
      <c r="J253" s="23">
        <v>20.947500000000002</v>
      </c>
      <c r="K253" s="23">
        <v>439.89749999999998</v>
      </c>
      <c r="L253" s="24">
        <v>43498</v>
      </c>
      <c r="M253" s="25">
        <v>0.64861111111111114</v>
      </c>
      <c r="N253" s="20" t="s">
        <v>23</v>
      </c>
      <c r="O253" s="23">
        <v>418.95</v>
      </c>
      <c r="P253" s="26">
        <v>4.7619047620000003</v>
      </c>
      <c r="Q253" s="23">
        <v>20.947500000000002</v>
      </c>
      <c r="R253" s="27">
        <v>6.4</v>
      </c>
      <c r="S253" s="28">
        <f t="shared" si="74"/>
        <v>20.947499999999991</v>
      </c>
      <c r="T253" s="29">
        <f t="shared" si="75"/>
        <v>1571.0624999999993</v>
      </c>
      <c r="U253" s="29" t="b">
        <f t="shared" si="76"/>
        <v>1</v>
      </c>
      <c r="V253" s="29" t="b">
        <f t="shared" si="77"/>
        <v>1</v>
      </c>
      <c r="W253" s="29" t="str">
        <f t="shared" si="78"/>
        <v>Low Value</v>
      </c>
      <c r="X253" s="129" t="str">
        <f t="shared" si="79"/>
        <v>Criteria Not matched</v>
      </c>
      <c r="Y253" s="130">
        <f t="shared" si="80"/>
        <v>2</v>
      </c>
      <c r="Z253" s="130">
        <f t="shared" si="81"/>
        <v>2</v>
      </c>
      <c r="AA253" s="131">
        <f t="shared" si="83"/>
        <v>2019</v>
      </c>
      <c r="AB253" s="132" t="str">
        <f t="shared" si="84"/>
        <v>2-2019</v>
      </c>
      <c r="AC253" s="132" t="str">
        <f t="shared" si="73"/>
        <v>2-2-2019</v>
      </c>
      <c r="AD253" s="132">
        <f t="shared" si="88"/>
        <v>1</v>
      </c>
      <c r="AE253" s="132">
        <f t="shared" si="82"/>
        <v>5</v>
      </c>
      <c r="AF253" s="132" t="str">
        <f t="shared" si="86"/>
        <v>2019-5</v>
      </c>
      <c r="AG253" s="130">
        <f t="shared" si="89"/>
        <v>6</v>
      </c>
      <c r="AH253" s="130" t="str">
        <f t="shared" si="87"/>
        <v>Weekends</v>
      </c>
      <c r="AI253" s="133">
        <f t="shared" si="85"/>
        <v>7</v>
      </c>
      <c r="AJ253" s="53"/>
    </row>
    <row r="254" spans="2:36" ht="16.5" x14ac:dyDescent="0.3">
      <c r="B254" s="19" t="s">
        <v>287</v>
      </c>
      <c r="C254" s="20" t="s">
        <v>25</v>
      </c>
      <c r="D254" s="19" t="s">
        <v>26</v>
      </c>
      <c r="E254" s="19" t="s">
        <v>20</v>
      </c>
      <c r="F254" s="85" t="s">
        <v>31</v>
      </c>
      <c r="G254" s="19" t="s">
        <v>46</v>
      </c>
      <c r="H254" s="21">
        <v>35.19</v>
      </c>
      <c r="I254" s="22">
        <v>10</v>
      </c>
      <c r="J254" s="23">
        <v>17.594999999999999</v>
      </c>
      <c r="K254" s="23">
        <v>369.495</v>
      </c>
      <c r="L254" s="24">
        <v>43541</v>
      </c>
      <c r="M254" s="25">
        <v>0.79583333333333328</v>
      </c>
      <c r="N254" s="20" t="s">
        <v>33</v>
      </c>
      <c r="O254" s="23">
        <v>351.9</v>
      </c>
      <c r="P254" s="26">
        <v>4.7619047620000003</v>
      </c>
      <c r="Q254" s="23">
        <v>17.594999999999999</v>
      </c>
      <c r="R254" s="27">
        <v>8.4</v>
      </c>
      <c r="S254" s="28">
        <f t="shared" si="74"/>
        <v>17.595000000000027</v>
      </c>
      <c r="T254" s="29">
        <f t="shared" si="75"/>
        <v>1319.625000000002</v>
      </c>
      <c r="U254" s="29" t="b">
        <f t="shared" si="76"/>
        <v>1</v>
      </c>
      <c r="V254" s="29" t="b">
        <f t="shared" si="77"/>
        <v>1</v>
      </c>
      <c r="W254" s="29" t="str">
        <f t="shared" si="78"/>
        <v>High Value</v>
      </c>
      <c r="X254" s="129">
        <f t="shared" si="79"/>
        <v>3.5190000000000001</v>
      </c>
      <c r="Y254" s="130">
        <f t="shared" si="80"/>
        <v>17</v>
      </c>
      <c r="Z254" s="130">
        <f t="shared" si="81"/>
        <v>3</v>
      </c>
      <c r="AA254" s="131">
        <f t="shared" si="83"/>
        <v>2019</v>
      </c>
      <c r="AB254" s="132" t="str">
        <f t="shared" si="84"/>
        <v>3-2019</v>
      </c>
      <c r="AC254" s="132" t="str">
        <f t="shared" si="73"/>
        <v>17-3-2019</v>
      </c>
      <c r="AD254" s="132">
        <f t="shared" si="88"/>
        <v>1</v>
      </c>
      <c r="AE254" s="132">
        <f t="shared" si="82"/>
        <v>11</v>
      </c>
      <c r="AF254" s="132" t="str">
        <f t="shared" si="86"/>
        <v>2019-11</v>
      </c>
      <c r="AG254" s="130">
        <f t="shared" si="89"/>
        <v>7</v>
      </c>
      <c r="AH254" s="130" t="str">
        <f t="shared" si="87"/>
        <v>Weekends</v>
      </c>
      <c r="AI254" s="133">
        <f t="shared" si="85"/>
        <v>1</v>
      </c>
      <c r="AJ254" s="53"/>
    </row>
    <row r="255" spans="2:36" ht="16.5" x14ac:dyDescent="0.3">
      <c r="B255" s="19" t="s">
        <v>288</v>
      </c>
      <c r="C255" s="20" t="s">
        <v>25</v>
      </c>
      <c r="D255" s="19" t="s">
        <v>26</v>
      </c>
      <c r="E255" s="19" t="s">
        <v>27</v>
      </c>
      <c r="F255" s="85" t="s">
        <v>21</v>
      </c>
      <c r="G255" s="19" t="s">
        <v>36</v>
      </c>
      <c r="H255" s="21">
        <v>14.39</v>
      </c>
      <c r="I255" s="22">
        <v>2</v>
      </c>
      <c r="J255" s="23">
        <v>1.4390000000000001</v>
      </c>
      <c r="K255" s="23">
        <v>30.219000000000001</v>
      </c>
      <c r="L255" s="24">
        <v>43526</v>
      </c>
      <c r="M255" s="25">
        <v>0.82222222222222219</v>
      </c>
      <c r="N255" s="20" t="s">
        <v>33</v>
      </c>
      <c r="O255" s="23">
        <v>28.78</v>
      </c>
      <c r="P255" s="26">
        <v>4.7619047620000003</v>
      </c>
      <c r="Q255" s="23">
        <v>1.4390000000000001</v>
      </c>
      <c r="R255" s="30">
        <v>7.2</v>
      </c>
      <c r="S255" s="28">
        <f t="shared" si="74"/>
        <v>1.4390000000000001</v>
      </c>
      <c r="T255" s="29">
        <f t="shared" si="75"/>
        <v>107.92500000000001</v>
      </c>
      <c r="U255" s="29" t="b">
        <f t="shared" si="76"/>
        <v>0</v>
      </c>
      <c r="V255" s="29" t="b">
        <f t="shared" si="77"/>
        <v>1</v>
      </c>
      <c r="W255" s="29" t="str">
        <f t="shared" si="78"/>
        <v>High Value</v>
      </c>
      <c r="X255" s="129">
        <f t="shared" si="79"/>
        <v>1.4390000000000001</v>
      </c>
      <c r="Y255" s="130">
        <f t="shared" si="80"/>
        <v>2</v>
      </c>
      <c r="Z255" s="130">
        <f t="shared" si="81"/>
        <v>3</v>
      </c>
      <c r="AA255" s="131">
        <f t="shared" si="83"/>
        <v>2019</v>
      </c>
      <c r="AB255" s="132" t="str">
        <f t="shared" si="84"/>
        <v>3-2019</v>
      </c>
      <c r="AC255" s="132" t="str">
        <f t="shared" si="73"/>
        <v>2-3-2019</v>
      </c>
      <c r="AD255" s="132">
        <f t="shared" si="88"/>
        <v>1</v>
      </c>
      <c r="AE255" s="132">
        <f t="shared" si="82"/>
        <v>9</v>
      </c>
      <c r="AF255" s="132" t="str">
        <f t="shared" si="86"/>
        <v>2019-9</v>
      </c>
      <c r="AG255" s="130">
        <f t="shared" si="89"/>
        <v>6</v>
      </c>
      <c r="AH255" s="130" t="str">
        <f t="shared" si="87"/>
        <v>Weekends</v>
      </c>
      <c r="AI255" s="133">
        <f t="shared" si="85"/>
        <v>7</v>
      </c>
      <c r="AJ255" s="53"/>
    </row>
    <row r="256" spans="2:36" ht="16.5" x14ac:dyDescent="0.3">
      <c r="B256" s="19" t="s">
        <v>289</v>
      </c>
      <c r="C256" s="20" t="s">
        <v>18</v>
      </c>
      <c r="D256" s="19" t="s">
        <v>19</v>
      </c>
      <c r="E256" s="19" t="s">
        <v>27</v>
      </c>
      <c r="F256" s="85" t="s">
        <v>31</v>
      </c>
      <c r="G256" s="19" t="s">
        <v>32</v>
      </c>
      <c r="H256" s="21">
        <v>23.75</v>
      </c>
      <c r="I256" s="22">
        <v>4</v>
      </c>
      <c r="J256" s="23">
        <v>4.75</v>
      </c>
      <c r="K256" s="23">
        <v>99.75</v>
      </c>
      <c r="L256" s="24">
        <v>43540</v>
      </c>
      <c r="M256" s="25">
        <v>0.47361111111111109</v>
      </c>
      <c r="N256" s="20" t="s">
        <v>29</v>
      </c>
      <c r="O256" s="23">
        <v>95</v>
      </c>
      <c r="P256" s="26">
        <v>4.7619047620000003</v>
      </c>
      <c r="Q256" s="23">
        <v>4.75</v>
      </c>
      <c r="R256" s="30">
        <v>5.2</v>
      </c>
      <c r="S256" s="28">
        <f t="shared" si="74"/>
        <v>4.75</v>
      </c>
      <c r="T256" s="29">
        <f t="shared" si="75"/>
        <v>356.25</v>
      </c>
      <c r="U256" s="29" t="b">
        <f t="shared" si="76"/>
        <v>0</v>
      </c>
      <c r="V256" s="29" t="b">
        <f t="shared" si="77"/>
        <v>0</v>
      </c>
      <c r="W256" s="29" t="str">
        <f t="shared" si="78"/>
        <v>Low Value</v>
      </c>
      <c r="X256" s="129" t="str">
        <f t="shared" si="79"/>
        <v>Criteria Not matched</v>
      </c>
      <c r="Y256" s="130">
        <f t="shared" si="80"/>
        <v>16</v>
      </c>
      <c r="Z256" s="130">
        <f t="shared" si="81"/>
        <v>3</v>
      </c>
      <c r="AA256" s="131">
        <f t="shared" si="83"/>
        <v>2019</v>
      </c>
      <c r="AB256" s="132" t="str">
        <f t="shared" si="84"/>
        <v>3-2019</v>
      </c>
      <c r="AC256" s="132" t="str">
        <f t="shared" si="73"/>
        <v>16-3-2019</v>
      </c>
      <c r="AD256" s="132">
        <f t="shared" si="88"/>
        <v>1</v>
      </c>
      <c r="AE256" s="132">
        <f t="shared" si="82"/>
        <v>11</v>
      </c>
      <c r="AF256" s="132" t="str">
        <f t="shared" si="86"/>
        <v>2019-11</v>
      </c>
      <c r="AG256" s="130">
        <f t="shared" si="89"/>
        <v>6</v>
      </c>
      <c r="AH256" s="130" t="str">
        <f t="shared" si="87"/>
        <v>Weekends</v>
      </c>
      <c r="AI256" s="133">
        <f t="shared" si="85"/>
        <v>7</v>
      </c>
      <c r="AJ256" s="53"/>
    </row>
    <row r="257" spans="2:36" ht="16.5" x14ac:dyDescent="0.3">
      <c r="B257" s="19" t="s">
        <v>290</v>
      </c>
      <c r="C257" s="20" t="s">
        <v>18</v>
      </c>
      <c r="D257" s="19" t="s">
        <v>19</v>
      </c>
      <c r="E257" s="19" t="s">
        <v>20</v>
      </c>
      <c r="F257" s="85" t="s">
        <v>31</v>
      </c>
      <c r="G257" s="19" t="s">
        <v>32</v>
      </c>
      <c r="H257" s="21">
        <v>58.9</v>
      </c>
      <c r="I257" s="22">
        <v>8</v>
      </c>
      <c r="J257" s="23">
        <v>23.56</v>
      </c>
      <c r="K257" s="23">
        <v>494.76</v>
      </c>
      <c r="L257" s="24">
        <v>43471</v>
      </c>
      <c r="M257" s="25">
        <v>0.47430555555555554</v>
      </c>
      <c r="N257" s="20" t="s">
        <v>29</v>
      </c>
      <c r="O257" s="23">
        <v>471.2</v>
      </c>
      <c r="P257" s="26">
        <v>4.7619047620000003</v>
      </c>
      <c r="Q257" s="23">
        <v>23.56</v>
      </c>
      <c r="R257" s="27">
        <v>8.9</v>
      </c>
      <c r="S257" s="28">
        <f t="shared" si="74"/>
        <v>23.560000000000002</v>
      </c>
      <c r="T257" s="29">
        <f t="shared" si="75"/>
        <v>1767.0000000000002</v>
      </c>
      <c r="U257" s="29" t="b">
        <f t="shared" si="76"/>
        <v>1</v>
      </c>
      <c r="V257" s="29" t="b">
        <f t="shared" si="77"/>
        <v>1</v>
      </c>
      <c r="W257" s="29" t="str">
        <f t="shared" si="78"/>
        <v>High Value</v>
      </c>
      <c r="X257" s="129">
        <f t="shared" si="79"/>
        <v>5.8900000000000006</v>
      </c>
      <c r="Y257" s="130">
        <f t="shared" si="80"/>
        <v>6</v>
      </c>
      <c r="Z257" s="130">
        <f t="shared" si="81"/>
        <v>1</v>
      </c>
      <c r="AA257" s="131">
        <f t="shared" si="83"/>
        <v>2019</v>
      </c>
      <c r="AB257" s="132" t="str">
        <f t="shared" si="84"/>
        <v>1-2019</v>
      </c>
      <c r="AC257" s="132" t="str">
        <f t="shared" ref="AC257:AC320" si="90">CONCATENATE(Y257,"-"&amp;"",Z257,"-"&amp;"",AA257)</f>
        <v>6-1-2019</v>
      </c>
      <c r="AD257" s="132">
        <f t="shared" si="88"/>
        <v>1</v>
      </c>
      <c r="AE257" s="132">
        <f t="shared" si="82"/>
        <v>1</v>
      </c>
      <c r="AF257" s="132" t="str">
        <f t="shared" si="86"/>
        <v>2019-1</v>
      </c>
      <c r="AG257" s="130">
        <f t="shared" si="89"/>
        <v>7</v>
      </c>
      <c r="AH257" s="130" t="str">
        <f t="shared" si="87"/>
        <v>Weekends</v>
      </c>
      <c r="AI257" s="133">
        <f t="shared" si="85"/>
        <v>1</v>
      </c>
      <c r="AJ257" s="53"/>
    </row>
    <row r="258" spans="2:36" ht="16.5" x14ac:dyDescent="0.3">
      <c r="B258" s="19" t="s">
        <v>291</v>
      </c>
      <c r="C258" s="20" t="s">
        <v>42</v>
      </c>
      <c r="D258" s="19" t="s">
        <v>43</v>
      </c>
      <c r="E258" s="19" t="s">
        <v>20</v>
      </c>
      <c r="F258" s="85" t="s">
        <v>31</v>
      </c>
      <c r="G258" s="19" t="s">
        <v>46</v>
      </c>
      <c r="H258" s="21">
        <v>32.619999999999997</v>
      </c>
      <c r="I258" s="22">
        <v>4</v>
      </c>
      <c r="J258" s="23">
        <v>6.524</v>
      </c>
      <c r="K258" s="23">
        <v>137.00399999999999</v>
      </c>
      <c r="L258" s="24">
        <v>43494</v>
      </c>
      <c r="M258" s="25">
        <v>0.59166666666666667</v>
      </c>
      <c r="N258" s="20" t="s">
        <v>29</v>
      </c>
      <c r="O258" s="23">
        <v>130.47999999999999</v>
      </c>
      <c r="P258" s="26">
        <v>4.7619047620000003</v>
      </c>
      <c r="Q258" s="23">
        <v>6.524</v>
      </c>
      <c r="R258" s="30">
        <v>9</v>
      </c>
      <c r="S258" s="28">
        <f t="shared" si="74"/>
        <v>6.5240000000000009</v>
      </c>
      <c r="T258" s="29">
        <f t="shared" si="75"/>
        <v>489.30000000000007</v>
      </c>
      <c r="U258" s="29" t="b">
        <f t="shared" si="76"/>
        <v>0</v>
      </c>
      <c r="V258" s="29" t="b">
        <f t="shared" si="77"/>
        <v>1</v>
      </c>
      <c r="W258" s="29" t="str">
        <f t="shared" si="78"/>
        <v>High Value</v>
      </c>
      <c r="X258" s="129">
        <f t="shared" si="79"/>
        <v>3.262</v>
      </c>
      <c r="Y258" s="130">
        <f t="shared" si="80"/>
        <v>29</v>
      </c>
      <c r="Z258" s="130">
        <f t="shared" si="81"/>
        <v>1</v>
      </c>
      <c r="AA258" s="131">
        <f t="shared" si="83"/>
        <v>2019</v>
      </c>
      <c r="AB258" s="132" t="str">
        <f t="shared" si="84"/>
        <v>1-2019</v>
      </c>
      <c r="AC258" s="132" t="str">
        <f t="shared" si="90"/>
        <v>29-1-2019</v>
      </c>
      <c r="AD258" s="132">
        <f t="shared" si="88"/>
        <v>1</v>
      </c>
      <c r="AE258" s="132">
        <f t="shared" si="82"/>
        <v>5</v>
      </c>
      <c r="AF258" s="132" t="str">
        <f t="shared" si="86"/>
        <v>2019-5</v>
      </c>
      <c r="AG258" s="130">
        <f t="shared" si="89"/>
        <v>2</v>
      </c>
      <c r="AH258" s="130" t="str">
        <f t="shared" si="87"/>
        <v>Weekdays</v>
      </c>
      <c r="AI258" s="133">
        <f t="shared" si="85"/>
        <v>3</v>
      </c>
      <c r="AJ258" s="53"/>
    </row>
    <row r="259" spans="2:36" ht="16.5" x14ac:dyDescent="0.3">
      <c r="B259" s="19" t="s">
        <v>292</v>
      </c>
      <c r="C259" s="20" t="s">
        <v>18</v>
      </c>
      <c r="D259" s="19" t="s">
        <v>19</v>
      </c>
      <c r="E259" s="19" t="s">
        <v>20</v>
      </c>
      <c r="F259" s="85" t="s">
        <v>31</v>
      </c>
      <c r="G259" s="19" t="s">
        <v>28</v>
      </c>
      <c r="H259" s="21">
        <v>66.349999999999994</v>
      </c>
      <c r="I259" s="22">
        <v>1</v>
      </c>
      <c r="J259" s="23">
        <v>3.3174999999999999</v>
      </c>
      <c r="K259" s="23">
        <v>69.667500000000004</v>
      </c>
      <c r="L259" s="24">
        <v>43496</v>
      </c>
      <c r="M259" s="25">
        <v>0.44861111111111113</v>
      </c>
      <c r="N259" s="20" t="s">
        <v>33</v>
      </c>
      <c r="O259" s="23">
        <v>66.349999999999994</v>
      </c>
      <c r="P259" s="26">
        <v>4.7619047620000003</v>
      </c>
      <c r="Q259" s="23">
        <v>3.3174999999999999</v>
      </c>
      <c r="R259" s="30">
        <v>9.6999999999999993</v>
      </c>
      <c r="S259" s="28">
        <f t="shared" ref="S259:S322" si="91">K259-O259</f>
        <v>3.3175000000000097</v>
      </c>
      <c r="T259" s="29">
        <f t="shared" ref="T259:T322" si="92">$S259*$S$1</f>
        <v>248.81250000000074</v>
      </c>
      <c r="U259" s="29" t="b">
        <f t="shared" si="76"/>
        <v>0</v>
      </c>
      <c r="V259" s="29" t="b">
        <f t="shared" si="77"/>
        <v>1</v>
      </c>
      <c r="W259" s="29" t="str">
        <f t="shared" si="78"/>
        <v>High Value</v>
      </c>
      <c r="X259" s="129">
        <f t="shared" si="79"/>
        <v>6.6349999999999998</v>
      </c>
      <c r="Y259" s="130">
        <f t="shared" si="80"/>
        <v>31</v>
      </c>
      <c r="Z259" s="130">
        <f t="shared" si="81"/>
        <v>1</v>
      </c>
      <c r="AA259" s="131">
        <f t="shared" si="83"/>
        <v>2019</v>
      </c>
      <c r="AB259" s="132" t="str">
        <f t="shared" si="84"/>
        <v>1-2019</v>
      </c>
      <c r="AC259" s="132" t="str">
        <f t="shared" si="90"/>
        <v>31-1-2019</v>
      </c>
      <c r="AD259" s="132">
        <f t="shared" si="88"/>
        <v>1</v>
      </c>
      <c r="AE259" s="132">
        <f t="shared" si="82"/>
        <v>5</v>
      </c>
      <c r="AF259" s="132" t="str">
        <f t="shared" si="86"/>
        <v>2019-5</v>
      </c>
      <c r="AG259" s="130">
        <f t="shared" si="89"/>
        <v>4</v>
      </c>
      <c r="AH259" s="130" t="str">
        <f t="shared" si="87"/>
        <v>Weekdays</v>
      </c>
      <c r="AI259" s="133">
        <f t="shared" si="85"/>
        <v>5</v>
      </c>
      <c r="AJ259" s="53"/>
    </row>
    <row r="260" spans="2:36" ht="16.5" x14ac:dyDescent="0.3">
      <c r="B260" s="19" t="s">
        <v>293</v>
      </c>
      <c r="C260" s="20" t="s">
        <v>18</v>
      </c>
      <c r="D260" s="19" t="s">
        <v>19</v>
      </c>
      <c r="E260" s="19" t="s">
        <v>20</v>
      </c>
      <c r="F260" s="85" t="s">
        <v>31</v>
      </c>
      <c r="G260" s="19" t="s">
        <v>32</v>
      </c>
      <c r="H260" s="21">
        <v>25.91</v>
      </c>
      <c r="I260" s="22">
        <v>6</v>
      </c>
      <c r="J260" s="23">
        <v>7.7729999999999997</v>
      </c>
      <c r="K260" s="23">
        <v>163.233</v>
      </c>
      <c r="L260" s="24">
        <v>43501</v>
      </c>
      <c r="M260" s="25">
        <v>0.42777777777777776</v>
      </c>
      <c r="N260" s="20" t="s">
        <v>23</v>
      </c>
      <c r="O260" s="23">
        <v>155.46</v>
      </c>
      <c r="P260" s="26">
        <v>4.7619047620000003</v>
      </c>
      <c r="Q260" s="23">
        <v>7.7729999999999997</v>
      </c>
      <c r="R260" s="30">
        <v>8.6999999999999993</v>
      </c>
      <c r="S260" s="28">
        <f t="shared" si="91"/>
        <v>7.7729999999999961</v>
      </c>
      <c r="T260" s="29">
        <f t="shared" si="92"/>
        <v>582.97499999999968</v>
      </c>
      <c r="U260" s="29" t="b">
        <f t="shared" ref="U260:U323" si="93">AND($S260&gt;7.9,$O260&gt;99)</f>
        <v>0</v>
      </c>
      <c r="V260" s="29" t="b">
        <f t="shared" ref="V260:V323" si="94">OR(R260&gt;7.1,K260&gt;149)</f>
        <v>1</v>
      </c>
      <c r="W260" s="29" t="str">
        <f t="shared" ref="W260:W323" si="95">IF($R260&gt;7.1,"High Value","Low Value")</f>
        <v>High Value</v>
      </c>
      <c r="X260" s="129">
        <f t="shared" si="79"/>
        <v>2.5910000000000002</v>
      </c>
      <c r="Y260" s="130">
        <f t="shared" si="80"/>
        <v>5</v>
      </c>
      <c r="Z260" s="130">
        <f t="shared" si="81"/>
        <v>2</v>
      </c>
      <c r="AA260" s="131">
        <f t="shared" si="83"/>
        <v>2019</v>
      </c>
      <c r="AB260" s="132" t="str">
        <f t="shared" si="84"/>
        <v>2-2019</v>
      </c>
      <c r="AC260" s="132" t="str">
        <f t="shared" si="90"/>
        <v>5-2-2019</v>
      </c>
      <c r="AD260" s="132">
        <f t="shared" si="88"/>
        <v>1</v>
      </c>
      <c r="AE260" s="132">
        <f t="shared" si="82"/>
        <v>6</v>
      </c>
      <c r="AF260" s="132" t="str">
        <f t="shared" si="86"/>
        <v>2019-6</v>
      </c>
      <c r="AG260" s="130">
        <f t="shared" si="89"/>
        <v>2</v>
      </c>
      <c r="AH260" s="130" t="str">
        <f t="shared" si="87"/>
        <v>Weekdays</v>
      </c>
      <c r="AI260" s="133">
        <f t="shared" si="85"/>
        <v>3</v>
      </c>
      <c r="AJ260" s="53"/>
    </row>
    <row r="261" spans="2:36" ht="16.5" x14ac:dyDescent="0.3">
      <c r="B261" s="19" t="s">
        <v>294</v>
      </c>
      <c r="C261" s="20" t="s">
        <v>18</v>
      </c>
      <c r="D261" s="19" t="s">
        <v>19</v>
      </c>
      <c r="E261" s="19" t="s">
        <v>20</v>
      </c>
      <c r="F261" s="85" t="s">
        <v>31</v>
      </c>
      <c r="G261" s="19" t="s">
        <v>28</v>
      </c>
      <c r="H261" s="21">
        <v>32.25</v>
      </c>
      <c r="I261" s="22">
        <v>4</v>
      </c>
      <c r="J261" s="23">
        <v>6.45</v>
      </c>
      <c r="K261" s="23">
        <v>135.44999999999999</v>
      </c>
      <c r="L261" s="24">
        <v>43509</v>
      </c>
      <c r="M261" s="25">
        <v>0.52638888888888891</v>
      </c>
      <c r="N261" s="20" t="s">
        <v>23</v>
      </c>
      <c r="O261" s="23">
        <v>129</v>
      </c>
      <c r="P261" s="26">
        <v>4.7619047620000003</v>
      </c>
      <c r="Q261" s="23">
        <v>6.45</v>
      </c>
      <c r="R261" s="30">
        <v>6.5</v>
      </c>
      <c r="S261" s="28">
        <f t="shared" si="91"/>
        <v>6.4499999999999886</v>
      </c>
      <c r="T261" s="29">
        <f t="shared" si="92"/>
        <v>483.74999999999915</v>
      </c>
      <c r="U261" s="29" t="b">
        <f t="shared" si="93"/>
        <v>0</v>
      </c>
      <c r="V261" s="29" t="b">
        <f t="shared" si="94"/>
        <v>0</v>
      </c>
      <c r="W261" s="29" t="str">
        <f t="shared" si="95"/>
        <v>Low Value</v>
      </c>
      <c r="X261" s="129" t="str">
        <f t="shared" ref="X261:X324" si="96">IF($R261&gt;6.9,$H261*0.1,"Criteria Not matched")</f>
        <v>Criteria Not matched</v>
      </c>
      <c r="Y261" s="130">
        <f t="shared" si="80"/>
        <v>13</v>
      </c>
      <c r="Z261" s="130">
        <f t="shared" si="81"/>
        <v>2</v>
      </c>
      <c r="AA261" s="131">
        <f t="shared" si="83"/>
        <v>2019</v>
      </c>
      <c r="AB261" s="132" t="str">
        <f t="shared" si="84"/>
        <v>2-2019</v>
      </c>
      <c r="AC261" s="132" t="str">
        <f t="shared" si="90"/>
        <v>13-2-2019</v>
      </c>
      <c r="AD261" s="132">
        <f t="shared" si="88"/>
        <v>1</v>
      </c>
      <c r="AE261" s="132">
        <f t="shared" si="82"/>
        <v>7</v>
      </c>
      <c r="AF261" s="132" t="str">
        <f t="shared" si="86"/>
        <v>2019-7</v>
      </c>
      <c r="AG261" s="130">
        <f t="shared" si="89"/>
        <v>3</v>
      </c>
      <c r="AH261" s="130" t="str">
        <f t="shared" si="87"/>
        <v>Weekdays</v>
      </c>
      <c r="AI261" s="133">
        <f t="shared" si="85"/>
        <v>4</v>
      </c>
      <c r="AJ261" s="53"/>
    </row>
    <row r="262" spans="2:36" ht="16.5" x14ac:dyDescent="0.3">
      <c r="B262" s="19" t="s">
        <v>295</v>
      </c>
      <c r="C262" s="20" t="s">
        <v>25</v>
      </c>
      <c r="D262" s="19" t="s">
        <v>26</v>
      </c>
      <c r="E262" s="19" t="s">
        <v>20</v>
      </c>
      <c r="F262" s="85" t="s">
        <v>31</v>
      </c>
      <c r="G262" s="19" t="s">
        <v>28</v>
      </c>
      <c r="H262" s="21">
        <v>65.94</v>
      </c>
      <c r="I262" s="22">
        <v>4</v>
      </c>
      <c r="J262" s="23">
        <v>13.188000000000001</v>
      </c>
      <c r="K262" s="23">
        <v>276.94799999999998</v>
      </c>
      <c r="L262" s="24">
        <v>43503</v>
      </c>
      <c r="M262" s="25">
        <v>0.54513888888888884</v>
      </c>
      <c r="N262" s="20" t="s">
        <v>33</v>
      </c>
      <c r="O262" s="23">
        <v>263.76</v>
      </c>
      <c r="P262" s="26">
        <v>4.7619047620000003</v>
      </c>
      <c r="Q262" s="23">
        <v>13.188000000000001</v>
      </c>
      <c r="R262" s="30">
        <v>6.9</v>
      </c>
      <c r="S262" s="28">
        <f t="shared" si="91"/>
        <v>13.187999999999988</v>
      </c>
      <c r="T262" s="29">
        <f t="shared" si="92"/>
        <v>989.09999999999911</v>
      </c>
      <c r="U262" s="29" t="b">
        <f t="shared" si="93"/>
        <v>1</v>
      </c>
      <c r="V262" s="29" t="b">
        <f t="shared" si="94"/>
        <v>1</v>
      </c>
      <c r="W262" s="29" t="str">
        <f t="shared" si="95"/>
        <v>Low Value</v>
      </c>
      <c r="X262" s="129" t="str">
        <f t="shared" si="96"/>
        <v>Criteria Not matched</v>
      </c>
      <c r="Y262" s="130">
        <f t="shared" si="80"/>
        <v>7</v>
      </c>
      <c r="Z262" s="130">
        <f t="shared" si="81"/>
        <v>2</v>
      </c>
      <c r="AA262" s="131">
        <f t="shared" si="83"/>
        <v>2019</v>
      </c>
      <c r="AB262" s="132" t="str">
        <f t="shared" si="84"/>
        <v>2-2019</v>
      </c>
      <c r="AC262" s="132" t="str">
        <f t="shared" si="90"/>
        <v>7-2-2019</v>
      </c>
      <c r="AD262" s="132">
        <f t="shared" si="88"/>
        <v>1</v>
      </c>
      <c r="AE262" s="132">
        <f t="shared" si="82"/>
        <v>6</v>
      </c>
      <c r="AF262" s="132" t="str">
        <f t="shared" si="86"/>
        <v>2019-6</v>
      </c>
      <c r="AG262" s="130">
        <f t="shared" si="89"/>
        <v>4</v>
      </c>
      <c r="AH262" s="130" t="str">
        <f t="shared" si="87"/>
        <v>Weekdays</v>
      </c>
      <c r="AI262" s="133">
        <f t="shared" si="85"/>
        <v>5</v>
      </c>
      <c r="AJ262" s="53"/>
    </row>
    <row r="263" spans="2:36" ht="16.5" x14ac:dyDescent="0.3">
      <c r="B263" s="19" t="s">
        <v>296</v>
      </c>
      <c r="C263" s="20" t="s">
        <v>18</v>
      </c>
      <c r="D263" s="19" t="s">
        <v>19</v>
      </c>
      <c r="E263" s="19" t="s">
        <v>27</v>
      </c>
      <c r="F263" s="85" t="s">
        <v>21</v>
      </c>
      <c r="G263" s="19" t="s">
        <v>28</v>
      </c>
      <c r="H263" s="21">
        <v>75.06</v>
      </c>
      <c r="I263" s="22">
        <v>9</v>
      </c>
      <c r="J263" s="23">
        <v>33.777000000000001</v>
      </c>
      <c r="K263" s="23">
        <v>709.31700000000001</v>
      </c>
      <c r="L263" s="24">
        <v>43543</v>
      </c>
      <c r="M263" s="25">
        <v>0.55902777777777779</v>
      </c>
      <c r="N263" s="20" t="s">
        <v>23</v>
      </c>
      <c r="O263" s="23">
        <v>675.54</v>
      </c>
      <c r="P263" s="26">
        <v>4.7619047620000003</v>
      </c>
      <c r="Q263" s="23">
        <v>33.777000000000001</v>
      </c>
      <c r="R263" s="27">
        <v>6.2</v>
      </c>
      <c r="S263" s="28">
        <f t="shared" si="91"/>
        <v>33.777000000000044</v>
      </c>
      <c r="T263" s="29">
        <f t="shared" si="92"/>
        <v>2533.2750000000033</v>
      </c>
      <c r="U263" s="29" t="b">
        <f t="shared" si="93"/>
        <v>1</v>
      </c>
      <c r="V263" s="29" t="b">
        <f t="shared" si="94"/>
        <v>1</v>
      </c>
      <c r="W263" s="29" t="str">
        <f t="shared" si="95"/>
        <v>Low Value</v>
      </c>
      <c r="X263" s="129" t="str">
        <f t="shared" si="96"/>
        <v>Criteria Not matched</v>
      </c>
      <c r="Y263" s="130">
        <f t="shared" si="80"/>
        <v>19</v>
      </c>
      <c r="Z263" s="130">
        <f t="shared" si="81"/>
        <v>3</v>
      </c>
      <c r="AA263" s="131">
        <f t="shared" si="83"/>
        <v>2019</v>
      </c>
      <c r="AB263" s="132" t="str">
        <f t="shared" si="84"/>
        <v>3-2019</v>
      </c>
      <c r="AC263" s="132" t="str">
        <f t="shared" si="90"/>
        <v>19-3-2019</v>
      </c>
      <c r="AD263" s="132">
        <f t="shared" si="88"/>
        <v>1</v>
      </c>
      <c r="AE263" s="132">
        <f t="shared" si="82"/>
        <v>12</v>
      </c>
      <c r="AF263" s="132" t="str">
        <f t="shared" si="86"/>
        <v>2019-12</v>
      </c>
      <c r="AG263" s="130">
        <f t="shared" si="89"/>
        <v>2</v>
      </c>
      <c r="AH263" s="130" t="str">
        <f t="shared" si="87"/>
        <v>Weekdays</v>
      </c>
      <c r="AI263" s="133">
        <f t="shared" si="85"/>
        <v>3</v>
      </c>
      <c r="AJ263" s="53"/>
    </row>
    <row r="264" spans="2:36" ht="16.5" x14ac:dyDescent="0.3">
      <c r="B264" s="19" t="s">
        <v>297</v>
      </c>
      <c r="C264" s="20" t="s">
        <v>25</v>
      </c>
      <c r="D264" s="19" t="s">
        <v>26</v>
      </c>
      <c r="E264" s="19" t="s">
        <v>27</v>
      </c>
      <c r="F264" s="85" t="s">
        <v>21</v>
      </c>
      <c r="G264" s="19" t="s">
        <v>46</v>
      </c>
      <c r="H264" s="21">
        <v>16.45</v>
      </c>
      <c r="I264" s="22">
        <v>4</v>
      </c>
      <c r="J264" s="23">
        <v>3.29</v>
      </c>
      <c r="K264" s="23">
        <v>69.09</v>
      </c>
      <c r="L264" s="24">
        <v>43531</v>
      </c>
      <c r="M264" s="25">
        <v>0.62013888888888891</v>
      </c>
      <c r="N264" s="20" t="s">
        <v>23</v>
      </c>
      <c r="O264" s="23">
        <v>65.8</v>
      </c>
      <c r="P264" s="26">
        <v>4.7619047620000003</v>
      </c>
      <c r="Q264" s="23">
        <v>3.29</v>
      </c>
      <c r="R264" s="30">
        <v>5.6</v>
      </c>
      <c r="S264" s="28">
        <f t="shared" si="91"/>
        <v>3.2900000000000063</v>
      </c>
      <c r="T264" s="29">
        <f t="shared" si="92"/>
        <v>246.75000000000045</v>
      </c>
      <c r="U264" s="29" t="b">
        <f t="shared" si="93"/>
        <v>0</v>
      </c>
      <c r="V264" s="29" t="b">
        <f t="shared" si="94"/>
        <v>0</v>
      </c>
      <c r="W264" s="29" t="str">
        <f t="shared" si="95"/>
        <v>Low Value</v>
      </c>
      <c r="X264" s="129" t="str">
        <f t="shared" si="96"/>
        <v>Criteria Not matched</v>
      </c>
      <c r="Y264" s="130">
        <f t="shared" si="80"/>
        <v>7</v>
      </c>
      <c r="Z264" s="130">
        <f t="shared" si="81"/>
        <v>3</v>
      </c>
      <c r="AA264" s="131">
        <f t="shared" si="83"/>
        <v>2019</v>
      </c>
      <c r="AB264" s="132" t="str">
        <f t="shared" si="84"/>
        <v>3-2019</v>
      </c>
      <c r="AC264" s="132" t="str">
        <f t="shared" si="90"/>
        <v>7-3-2019</v>
      </c>
      <c r="AD264" s="132">
        <f t="shared" si="88"/>
        <v>1</v>
      </c>
      <c r="AE264" s="132">
        <f t="shared" si="82"/>
        <v>10</v>
      </c>
      <c r="AF264" s="132" t="str">
        <f t="shared" si="86"/>
        <v>2019-10</v>
      </c>
      <c r="AG264" s="130">
        <f t="shared" si="89"/>
        <v>4</v>
      </c>
      <c r="AH264" s="130" t="str">
        <f t="shared" si="87"/>
        <v>Weekdays</v>
      </c>
      <c r="AI264" s="133">
        <f t="shared" si="85"/>
        <v>5</v>
      </c>
      <c r="AJ264" s="53"/>
    </row>
    <row r="265" spans="2:36" ht="16.5" x14ac:dyDescent="0.3">
      <c r="B265" s="19" t="s">
        <v>298</v>
      </c>
      <c r="C265" s="20" t="s">
        <v>42</v>
      </c>
      <c r="D265" s="19" t="s">
        <v>43</v>
      </c>
      <c r="E265" s="19" t="s">
        <v>20</v>
      </c>
      <c r="F265" s="85" t="s">
        <v>21</v>
      </c>
      <c r="G265" s="19" t="s">
        <v>46</v>
      </c>
      <c r="H265" s="21">
        <v>38.299999999999997</v>
      </c>
      <c r="I265" s="22">
        <v>4</v>
      </c>
      <c r="J265" s="23">
        <v>7.66</v>
      </c>
      <c r="K265" s="23">
        <v>160.86000000000001</v>
      </c>
      <c r="L265" s="24">
        <v>43537</v>
      </c>
      <c r="M265" s="25">
        <v>0.80694444444444446</v>
      </c>
      <c r="N265" s="20" t="s">
        <v>29</v>
      </c>
      <c r="O265" s="23">
        <v>153.19999999999999</v>
      </c>
      <c r="P265" s="26">
        <v>4.7619047620000003</v>
      </c>
      <c r="Q265" s="23">
        <v>7.66</v>
      </c>
      <c r="R265" s="30">
        <v>5.7</v>
      </c>
      <c r="S265" s="28">
        <f t="shared" si="91"/>
        <v>7.660000000000025</v>
      </c>
      <c r="T265" s="29">
        <f t="shared" si="92"/>
        <v>574.50000000000182</v>
      </c>
      <c r="U265" s="29" t="b">
        <f t="shared" si="93"/>
        <v>0</v>
      </c>
      <c r="V265" s="29" t="b">
        <f t="shared" si="94"/>
        <v>1</v>
      </c>
      <c r="W265" s="29" t="str">
        <f t="shared" si="95"/>
        <v>Low Value</v>
      </c>
      <c r="X265" s="129" t="str">
        <f t="shared" si="96"/>
        <v>Criteria Not matched</v>
      </c>
      <c r="Y265" s="130">
        <f t="shared" si="80"/>
        <v>13</v>
      </c>
      <c r="Z265" s="130">
        <f t="shared" si="81"/>
        <v>3</v>
      </c>
      <c r="AA265" s="131">
        <f t="shared" si="83"/>
        <v>2019</v>
      </c>
      <c r="AB265" s="132" t="str">
        <f t="shared" si="84"/>
        <v>3-2019</v>
      </c>
      <c r="AC265" s="132" t="str">
        <f t="shared" si="90"/>
        <v>13-3-2019</v>
      </c>
      <c r="AD265" s="132">
        <f t="shared" si="88"/>
        <v>1</v>
      </c>
      <c r="AE265" s="132">
        <f t="shared" si="82"/>
        <v>11</v>
      </c>
      <c r="AF265" s="132" t="str">
        <f t="shared" si="86"/>
        <v>2019-11</v>
      </c>
      <c r="AG265" s="130">
        <f t="shared" si="89"/>
        <v>3</v>
      </c>
      <c r="AH265" s="130" t="str">
        <f t="shared" si="87"/>
        <v>Weekdays</v>
      </c>
      <c r="AI265" s="133">
        <f t="shared" si="85"/>
        <v>4</v>
      </c>
      <c r="AJ265" s="53"/>
    </row>
    <row r="266" spans="2:36" ht="16.5" x14ac:dyDescent="0.3">
      <c r="B266" s="19" t="s">
        <v>299</v>
      </c>
      <c r="C266" s="20" t="s">
        <v>18</v>
      </c>
      <c r="D266" s="19" t="s">
        <v>19</v>
      </c>
      <c r="E266" s="19" t="s">
        <v>20</v>
      </c>
      <c r="F266" s="85" t="s">
        <v>21</v>
      </c>
      <c r="G266" s="19" t="s">
        <v>36</v>
      </c>
      <c r="H266" s="21">
        <v>22.24</v>
      </c>
      <c r="I266" s="22">
        <v>10</v>
      </c>
      <c r="J266" s="23">
        <v>11.12</v>
      </c>
      <c r="K266" s="23">
        <v>233.52</v>
      </c>
      <c r="L266" s="24">
        <v>43505</v>
      </c>
      <c r="M266" s="25">
        <v>0.45833333333333331</v>
      </c>
      <c r="N266" s="20" t="s">
        <v>29</v>
      </c>
      <c r="O266" s="23">
        <v>222.4</v>
      </c>
      <c r="P266" s="26">
        <v>4.7619047620000003</v>
      </c>
      <c r="Q266" s="23">
        <v>11.12</v>
      </c>
      <c r="R266" s="30">
        <v>4.2</v>
      </c>
      <c r="S266" s="28">
        <f t="shared" si="91"/>
        <v>11.120000000000005</v>
      </c>
      <c r="T266" s="29">
        <f t="shared" si="92"/>
        <v>834.00000000000034</v>
      </c>
      <c r="U266" s="29" t="b">
        <f t="shared" si="93"/>
        <v>1</v>
      </c>
      <c r="V266" s="29" t="b">
        <f t="shared" si="94"/>
        <v>1</v>
      </c>
      <c r="W266" s="29" t="str">
        <f t="shared" si="95"/>
        <v>Low Value</v>
      </c>
      <c r="X266" s="129" t="str">
        <f t="shared" si="96"/>
        <v>Criteria Not matched</v>
      </c>
      <c r="Y266" s="130">
        <f t="shared" si="80"/>
        <v>9</v>
      </c>
      <c r="Z266" s="130">
        <f t="shared" si="81"/>
        <v>2</v>
      </c>
      <c r="AA266" s="131">
        <f t="shared" si="83"/>
        <v>2019</v>
      </c>
      <c r="AB266" s="132" t="str">
        <f t="shared" si="84"/>
        <v>2-2019</v>
      </c>
      <c r="AC266" s="132" t="str">
        <f t="shared" si="90"/>
        <v>9-2-2019</v>
      </c>
      <c r="AD266" s="132">
        <f t="shared" si="88"/>
        <v>1</v>
      </c>
      <c r="AE266" s="132">
        <f t="shared" si="82"/>
        <v>6</v>
      </c>
      <c r="AF266" s="132" t="str">
        <f t="shared" si="86"/>
        <v>2019-6</v>
      </c>
      <c r="AG266" s="130">
        <f t="shared" si="89"/>
        <v>6</v>
      </c>
      <c r="AH266" s="130" t="str">
        <f t="shared" si="87"/>
        <v>Weekends</v>
      </c>
      <c r="AI266" s="133">
        <f t="shared" si="85"/>
        <v>7</v>
      </c>
      <c r="AJ266" s="53"/>
    </row>
    <row r="267" spans="2:36" ht="16.5" x14ac:dyDescent="0.3">
      <c r="B267" s="19" t="s">
        <v>300</v>
      </c>
      <c r="C267" s="20" t="s">
        <v>42</v>
      </c>
      <c r="D267" s="19" t="s">
        <v>43</v>
      </c>
      <c r="E267" s="19" t="s">
        <v>27</v>
      </c>
      <c r="F267" s="85" t="s">
        <v>31</v>
      </c>
      <c r="G267" s="19" t="s">
        <v>36</v>
      </c>
      <c r="H267" s="21">
        <v>54.45</v>
      </c>
      <c r="I267" s="22">
        <v>1</v>
      </c>
      <c r="J267" s="23">
        <v>2.7225000000000001</v>
      </c>
      <c r="K267" s="23">
        <v>57.172499999999999</v>
      </c>
      <c r="L267" s="24">
        <v>43522</v>
      </c>
      <c r="M267" s="25">
        <v>0.80833333333333335</v>
      </c>
      <c r="N267" s="20" t="s">
        <v>23</v>
      </c>
      <c r="O267" s="23">
        <v>54.45</v>
      </c>
      <c r="P267" s="26">
        <v>4.7619047620000003</v>
      </c>
      <c r="Q267" s="23">
        <v>2.7225000000000001</v>
      </c>
      <c r="R267" s="30">
        <v>7.9</v>
      </c>
      <c r="S267" s="28">
        <f t="shared" si="91"/>
        <v>2.7224999999999966</v>
      </c>
      <c r="T267" s="29">
        <f t="shared" si="92"/>
        <v>204.18749999999974</v>
      </c>
      <c r="U267" s="29" t="b">
        <f t="shared" si="93"/>
        <v>0</v>
      </c>
      <c r="V267" s="29" t="b">
        <f t="shared" si="94"/>
        <v>1</v>
      </c>
      <c r="W267" s="29" t="str">
        <f t="shared" si="95"/>
        <v>High Value</v>
      </c>
      <c r="X267" s="129">
        <f t="shared" si="96"/>
        <v>5.4450000000000003</v>
      </c>
      <c r="Y267" s="130">
        <f t="shared" si="80"/>
        <v>26</v>
      </c>
      <c r="Z267" s="130">
        <f t="shared" si="81"/>
        <v>2</v>
      </c>
      <c r="AA267" s="131">
        <f t="shared" si="83"/>
        <v>2019</v>
      </c>
      <c r="AB267" s="132" t="str">
        <f t="shared" si="84"/>
        <v>2-2019</v>
      </c>
      <c r="AC267" s="132" t="str">
        <f t="shared" si="90"/>
        <v>26-2-2019</v>
      </c>
      <c r="AD267" s="132">
        <f t="shared" si="88"/>
        <v>1</v>
      </c>
      <c r="AE267" s="132">
        <f t="shared" si="82"/>
        <v>9</v>
      </c>
      <c r="AF267" s="132" t="str">
        <f t="shared" si="86"/>
        <v>2019-9</v>
      </c>
      <c r="AG267" s="130">
        <f t="shared" si="89"/>
        <v>2</v>
      </c>
      <c r="AH267" s="130" t="str">
        <f t="shared" si="87"/>
        <v>Weekdays</v>
      </c>
      <c r="AI267" s="133">
        <f t="shared" si="85"/>
        <v>3</v>
      </c>
      <c r="AJ267" s="53"/>
    </row>
    <row r="268" spans="2:36" ht="16.5" x14ac:dyDescent="0.3">
      <c r="B268" s="19" t="s">
        <v>301</v>
      </c>
      <c r="C268" s="20" t="s">
        <v>18</v>
      </c>
      <c r="D268" s="19" t="s">
        <v>19</v>
      </c>
      <c r="E268" s="19" t="s">
        <v>20</v>
      </c>
      <c r="F268" s="85" t="s">
        <v>21</v>
      </c>
      <c r="G268" s="19" t="s">
        <v>36</v>
      </c>
      <c r="H268" s="21">
        <v>98.4</v>
      </c>
      <c r="I268" s="22">
        <v>7</v>
      </c>
      <c r="J268" s="23">
        <v>34.44</v>
      </c>
      <c r="K268" s="23">
        <v>723.24</v>
      </c>
      <c r="L268" s="24">
        <v>43536</v>
      </c>
      <c r="M268" s="25">
        <v>0.52986111111111112</v>
      </c>
      <c r="N268" s="20" t="s">
        <v>33</v>
      </c>
      <c r="O268" s="23">
        <v>688.8</v>
      </c>
      <c r="P268" s="26">
        <v>4.7619047620000003</v>
      </c>
      <c r="Q268" s="23">
        <v>34.44</v>
      </c>
      <c r="R268" s="27">
        <v>8.6999999999999993</v>
      </c>
      <c r="S268" s="28">
        <f t="shared" si="91"/>
        <v>34.440000000000055</v>
      </c>
      <c r="T268" s="29">
        <f t="shared" si="92"/>
        <v>2583.0000000000041</v>
      </c>
      <c r="U268" s="29" t="b">
        <f t="shared" si="93"/>
        <v>1</v>
      </c>
      <c r="V268" s="29" t="b">
        <f t="shared" si="94"/>
        <v>1</v>
      </c>
      <c r="W268" s="29" t="str">
        <f t="shared" si="95"/>
        <v>High Value</v>
      </c>
      <c r="X268" s="129">
        <f t="shared" si="96"/>
        <v>9.8400000000000016</v>
      </c>
      <c r="Y268" s="130">
        <f t="shared" si="80"/>
        <v>12</v>
      </c>
      <c r="Z268" s="130">
        <f t="shared" si="81"/>
        <v>3</v>
      </c>
      <c r="AA268" s="131">
        <f t="shared" si="83"/>
        <v>2019</v>
      </c>
      <c r="AB268" s="132" t="str">
        <f t="shared" si="84"/>
        <v>3-2019</v>
      </c>
      <c r="AC268" s="132" t="str">
        <f t="shared" si="90"/>
        <v>12-3-2019</v>
      </c>
      <c r="AD268" s="132">
        <f t="shared" si="88"/>
        <v>1</v>
      </c>
      <c r="AE268" s="132">
        <f t="shared" si="82"/>
        <v>11</v>
      </c>
      <c r="AF268" s="132" t="str">
        <f t="shared" si="86"/>
        <v>2019-11</v>
      </c>
      <c r="AG268" s="130">
        <f t="shared" si="89"/>
        <v>2</v>
      </c>
      <c r="AH268" s="130" t="str">
        <f t="shared" si="87"/>
        <v>Weekdays</v>
      </c>
      <c r="AI268" s="133">
        <f t="shared" si="85"/>
        <v>3</v>
      </c>
      <c r="AJ268" s="53"/>
    </row>
    <row r="269" spans="2:36" ht="16.5" x14ac:dyDescent="0.3">
      <c r="B269" s="19" t="s">
        <v>302</v>
      </c>
      <c r="C269" s="20" t="s">
        <v>25</v>
      </c>
      <c r="D269" s="19" t="s">
        <v>26</v>
      </c>
      <c r="E269" s="19" t="s">
        <v>27</v>
      </c>
      <c r="F269" s="85" t="s">
        <v>31</v>
      </c>
      <c r="G269" s="19" t="s">
        <v>32</v>
      </c>
      <c r="H269" s="21">
        <v>35.47</v>
      </c>
      <c r="I269" s="22">
        <v>4</v>
      </c>
      <c r="J269" s="23">
        <v>7.0940000000000003</v>
      </c>
      <c r="K269" s="23">
        <v>148.97399999999999</v>
      </c>
      <c r="L269" s="24">
        <v>43538</v>
      </c>
      <c r="M269" s="25">
        <v>0.72361111111111109</v>
      </c>
      <c r="N269" s="20" t="s">
        <v>33</v>
      </c>
      <c r="O269" s="23">
        <v>141.88</v>
      </c>
      <c r="P269" s="26">
        <v>4.7619047620000003</v>
      </c>
      <c r="Q269" s="23">
        <v>7.0940000000000003</v>
      </c>
      <c r="R269" s="30">
        <v>6.9</v>
      </c>
      <c r="S269" s="28">
        <f t="shared" si="91"/>
        <v>7.0939999999999941</v>
      </c>
      <c r="T269" s="29">
        <f t="shared" si="92"/>
        <v>532.0499999999995</v>
      </c>
      <c r="U269" s="29" t="b">
        <f t="shared" si="93"/>
        <v>0</v>
      </c>
      <c r="V269" s="29" t="b">
        <f t="shared" si="94"/>
        <v>0</v>
      </c>
      <c r="W269" s="29" t="str">
        <f t="shared" si="95"/>
        <v>Low Value</v>
      </c>
      <c r="X269" s="129" t="str">
        <f t="shared" si="96"/>
        <v>Criteria Not matched</v>
      </c>
      <c r="Y269" s="130">
        <f t="shared" si="80"/>
        <v>14</v>
      </c>
      <c r="Z269" s="130">
        <f t="shared" si="81"/>
        <v>3</v>
      </c>
      <c r="AA269" s="131">
        <f t="shared" si="83"/>
        <v>2019</v>
      </c>
      <c r="AB269" s="132" t="str">
        <f t="shared" si="84"/>
        <v>3-2019</v>
      </c>
      <c r="AC269" s="132" t="str">
        <f t="shared" si="90"/>
        <v>14-3-2019</v>
      </c>
      <c r="AD269" s="132">
        <f t="shared" si="88"/>
        <v>1</v>
      </c>
      <c r="AE269" s="132">
        <f t="shared" si="82"/>
        <v>11</v>
      </c>
      <c r="AF269" s="132" t="str">
        <f t="shared" si="86"/>
        <v>2019-11</v>
      </c>
      <c r="AG269" s="130">
        <f t="shared" si="89"/>
        <v>4</v>
      </c>
      <c r="AH269" s="130" t="str">
        <f t="shared" si="87"/>
        <v>Weekdays</v>
      </c>
      <c r="AI269" s="133">
        <f t="shared" si="85"/>
        <v>5</v>
      </c>
      <c r="AJ269" s="53"/>
    </row>
    <row r="270" spans="2:36" ht="16.5" x14ac:dyDescent="0.3">
      <c r="B270" s="19" t="s">
        <v>303</v>
      </c>
      <c r="C270" s="20" t="s">
        <v>42</v>
      </c>
      <c r="D270" s="19" t="s">
        <v>43</v>
      </c>
      <c r="E270" s="19" t="s">
        <v>20</v>
      </c>
      <c r="F270" s="85" t="s">
        <v>21</v>
      </c>
      <c r="G270" s="19" t="s">
        <v>44</v>
      </c>
      <c r="H270" s="21">
        <v>74.599999999999994</v>
      </c>
      <c r="I270" s="22">
        <v>10</v>
      </c>
      <c r="J270" s="23">
        <v>37.299999999999997</v>
      </c>
      <c r="K270" s="23">
        <v>783.3</v>
      </c>
      <c r="L270" s="24">
        <v>43473</v>
      </c>
      <c r="M270" s="25">
        <v>0.87152777777777779</v>
      </c>
      <c r="N270" s="20" t="s">
        <v>29</v>
      </c>
      <c r="O270" s="23">
        <v>746</v>
      </c>
      <c r="P270" s="26">
        <v>4.7619047620000003</v>
      </c>
      <c r="Q270" s="23">
        <v>37.299999999999997</v>
      </c>
      <c r="R270" s="27">
        <v>9.5</v>
      </c>
      <c r="S270" s="28">
        <f t="shared" si="91"/>
        <v>37.299999999999955</v>
      </c>
      <c r="T270" s="29">
        <f t="shared" si="92"/>
        <v>2797.4999999999964</v>
      </c>
      <c r="U270" s="29" t="b">
        <f t="shared" si="93"/>
        <v>1</v>
      </c>
      <c r="V270" s="29" t="b">
        <f t="shared" si="94"/>
        <v>1</v>
      </c>
      <c r="W270" s="29" t="str">
        <f t="shared" si="95"/>
        <v>High Value</v>
      </c>
      <c r="X270" s="129">
        <f t="shared" si="96"/>
        <v>7.46</v>
      </c>
      <c r="Y270" s="130">
        <f t="shared" si="80"/>
        <v>8</v>
      </c>
      <c r="Z270" s="130">
        <f t="shared" si="81"/>
        <v>1</v>
      </c>
      <c r="AA270" s="131">
        <f t="shared" si="83"/>
        <v>2019</v>
      </c>
      <c r="AB270" s="132" t="str">
        <f t="shared" si="84"/>
        <v>1-2019</v>
      </c>
      <c r="AC270" s="132" t="str">
        <f t="shared" si="90"/>
        <v>8-1-2019</v>
      </c>
      <c r="AD270" s="132">
        <f t="shared" si="88"/>
        <v>1</v>
      </c>
      <c r="AE270" s="132">
        <f t="shared" si="82"/>
        <v>2</v>
      </c>
      <c r="AF270" s="132" t="str">
        <f t="shared" si="86"/>
        <v>2019-2</v>
      </c>
      <c r="AG270" s="130">
        <f t="shared" si="89"/>
        <v>2</v>
      </c>
      <c r="AH270" s="130" t="str">
        <f t="shared" si="87"/>
        <v>Weekdays</v>
      </c>
      <c r="AI270" s="133">
        <f t="shared" si="85"/>
        <v>3</v>
      </c>
      <c r="AJ270" s="53"/>
    </row>
    <row r="271" spans="2:36" ht="16.5" x14ac:dyDescent="0.3">
      <c r="B271" s="19" t="s">
        <v>304</v>
      </c>
      <c r="C271" s="20" t="s">
        <v>18</v>
      </c>
      <c r="D271" s="19" t="s">
        <v>19</v>
      </c>
      <c r="E271" s="19" t="s">
        <v>20</v>
      </c>
      <c r="F271" s="85" t="s">
        <v>31</v>
      </c>
      <c r="G271" s="19" t="s">
        <v>32</v>
      </c>
      <c r="H271" s="21">
        <v>70.739999999999995</v>
      </c>
      <c r="I271" s="22">
        <v>4</v>
      </c>
      <c r="J271" s="23">
        <v>14.148</v>
      </c>
      <c r="K271" s="23">
        <v>297.108</v>
      </c>
      <c r="L271" s="24">
        <v>43470</v>
      </c>
      <c r="M271" s="25">
        <v>0.67013888888888884</v>
      </c>
      <c r="N271" s="20" t="s">
        <v>33</v>
      </c>
      <c r="O271" s="23">
        <v>282.95999999999998</v>
      </c>
      <c r="P271" s="26">
        <v>4.7619047620000003</v>
      </c>
      <c r="Q271" s="23">
        <v>14.148</v>
      </c>
      <c r="R271" s="30">
        <v>4.4000000000000004</v>
      </c>
      <c r="S271" s="28">
        <f t="shared" si="91"/>
        <v>14.148000000000025</v>
      </c>
      <c r="T271" s="29">
        <f t="shared" si="92"/>
        <v>1061.1000000000017</v>
      </c>
      <c r="U271" s="29" t="b">
        <f t="shared" si="93"/>
        <v>1</v>
      </c>
      <c r="V271" s="29" t="b">
        <f t="shared" si="94"/>
        <v>1</v>
      </c>
      <c r="W271" s="29" t="str">
        <f t="shared" si="95"/>
        <v>Low Value</v>
      </c>
      <c r="X271" s="129" t="str">
        <f t="shared" si="96"/>
        <v>Criteria Not matched</v>
      </c>
      <c r="Y271" s="130">
        <f t="shared" si="80"/>
        <v>5</v>
      </c>
      <c r="Z271" s="130">
        <f t="shared" si="81"/>
        <v>1</v>
      </c>
      <c r="AA271" s="131">
        <f t="shared" si="83"/>
        <v>2019</v>
      </c>
      <c r="AB271" s="132" t="str">
        <f t="shared" si="84"/>
        <v>1-2019</v>
      </c>
      <c r="AC271" s="132" t="str">
        <f t="shared" si="90"/>
        <v>5-1-2019</v>
      </c>
      <c r="AD271" s="132">
        <f t="shared" si="88"/>
        <v>1</v>
      </c>
      <c r="AE271" s="132">
        <f t="shared" si="82"/>
        <v>1</v>
      </c>
      <c r="AF271" s="132" t="str">
        <f t="shared" si="86"/>
        <v>2019-1</v>
      </c>
      <c r="AG271" s="130">
        <f t="shared" si="89"/>
        <v>6</v>
      </c>
      <c r="AH271" s="130" t="str">
        <f t="shared" si="87"/>
        <v>Weekends</v>
      </c>
      <c r="AI271" s="133">
        <f t="shared" si="85"/>
        <v>7</v>
      </c>
      <c r="AJ271" s="53"/>
    </row>
    <row r="272" spans="2:36" ht="16.5" x14ac:dyDescent="0.3">
      <c r="B272" s="19" t="s">
        <v>305</v>
      </c>
      <c r="C272" s="20" t="s">
        <v>18</v>
      </c>
      <c r="D272" s="19" t="s">
        <v>19</v>
      </c>
      <c r="E272" s="19" t="s">
        <v>20</v>
      </c>
      <c r="F272" s="85" t="s">
        <v>21</v>
      </c>
      <c r="G272" s="19" t="s">
        <v>32</v>
      </c>
      <c r="H272" s="21">
        <v>35.54</v>
      </c>
      <c r="I272" s="22">
        <v>10</v>
      </c>
      <c r="J272" s="23">
        <v>17.77</v>
      </c>
      <c r="K272" s="23">
        <v>373.17</v>
      </c>
      <c r="L272" s="24">
        <v>43469</v>
      </c>
      <c r="M272" s="25">
        <v>0.56527777777777777</v>
      </c>
      <c r="N272" s="20" t="s">
        <v>23</v>
      </c>
      <c r="O272" s="23">
        <v>355.4</v>
      </c>
      <c r="P272" s="26">
        <v>4.7619047620000003</v>
      </c>
      <c r="Q272" s="23">
        <v>17.77</v>
      </c>
      <c r="R272" s="27">
        <v>7</v>
      </c>
      <c r="S272" s="28">
        <f t="shared" si="91"/>
        <v>17.770000000000039</v>
      </c>
      <c r="T272" s="29">
        <f t="shared" si="92"/>
        <v>1332.750000000003</v>
      </c>
      <c r="U272" s="29" t="b">
        <f t="shared" si="93"/>
        <v>1</v>
      </c>
      <c r="V272" s="29" t="b">
        <f t="shared" si="94"/>
        <v>1</v>
      </c>
      <c r="W272" s="29" t="str">
        <f t="shared" si="95"/>
        <v>Low Value</v>
      </c>
      <c r="X272" s="129">
        <f t="shared" si="96"/>
        <v>3.5540000000000003</v>
      </c>
      <c r="Y272" s="130">
        <f t="shared" si="80"/>
        <v>4</v>
      </c>
      <c r="Z272" s="130">
        <f t="shared" si="81"/>
        <v>1</v>
      </c>
      <c r="AA272" s="131">
        <f t="shared" si="83"/>
        <v>2019</v>
      </c>
      <c r="AB272" s="132" t="str">
        <f t="shared" si="84"/>
        <v>1-2019</v>
      </c>
      <c r="AC272" s="132" t="str">
        <f t="shared" si="90"/>
        <v>4-1-2019</v>
      </c>
      <c r="AD272" s="132">
        <f t="shared" si="88"/>
        <v>1</v>
      </c>
      <c r="AE272" s="132">
        <f t="shared" si="82"/>
        <v>1</v>
      </c>
      <c r="AF272" s="132" t="str">
        <f t="shared" si="86"/>
        <v>2019-1</v>
      </c>
      <c r="AG272" s="130">
        <f t="shared" si="89"/>
        <v>5</v>
      </c>
      <c r="AH272" s="130" t="str">
        <f t="shared" si="87"/>
        <v>Weekdays</v>
      </c>
      <c r="AI272" s="133">
        <f t="shared" si="85"/>
        <v>6</v>
      </c>
      <c r="AJ272" s="53"/>
    </row>
    <row r="273" spans="2:36" ht="16.5" x14ac:dyDescent="0.3">
      <c r="B273" s="19" t="s">
        <v>306</v>
      </c>
      <c r="C273" s="20" t="s">
        <v>42</v>
      </c>
      <c r="D273" s="19" t="s">
        <v>43</v>
      </c>
      <c r="E273" s="19" t="s">
        <v>27</v>
      </c>
      <c r="F273" s="85" t="s">
        <v>21</v>
      </c>
      <c r="G273" s="19" t="s">
        <v>36</v>
      </c>
      <c r="H273" s="21">
        <v>67.430000000000007</v>
      </c>
      <c r="I273" s="22">
        <v>5</v>
      </c>
      <c r="J273" s="23">
        <v>16.857500000000002</v>
      </c>
      <c r="K273" s="23">
        <v>354.00749999999999</v>
      </c>
      <c r="L273" s="24">
        <v>43530</v>
      </c>
      <c r="M273" s="25">
        <v>0.75902777777777775</v>
      </c>
      <c r="N273" s="20" t="s">
        <v>23</v>
      </c>
      <c r="O273" s="23">
        <v>337.15</v>
      </c>
      <c r="P273" s="26">
        <v>4.7619047620000003</v>
      </c>
      <c r="Q273" s="23">
        <v>16.857500000000002</v>
      </c>
      <c r="R273" s="27">
        <v>6.3</v>
      </c>
      <c r="S273" s="28">
        <f t="shared" si="91"/>
        <v>16.857500000000016</v>
      </c>
      <c r="T273" s="29">
        <f t="shared" si="92"/>
        <v>1264.3125000000011</v>
      </c>
      <c r="U273" s="29" t="b">
        <f t="shared" si="93"/>
        <v>1</v>
      </c>
      <c r="V273" s="29" t="b">
        <f t="shared" si="94"/>
        <v>1</v>
      </c>
      <c r="W273" s="29" t="str">
        <f t="shared" si="95"/>
        <v>Low Value</v>
      </c>
      <c r="X273" s="129" t="str">
        <f t="shared" si="96"/>
        <v>Criteria Not matched</v>
      </c>
      <c r="Y273" s="130">
        <f t="shared" si="80"/>
        <v>6</v>
      </c>
      <c r="Z273" s="130">
        <f t="shared" si="81"/>
        <v>3</v>
      </c>
      <c r="AA273" s="131">
        <f t="shared" si="83"/>
        <v>2019</v>
      </c>
      <c r="AB273" s="132" t="str">
        <f t="shared" si="84"/>
        <v>3-2019</v>
      </c>
      <c r="AC273" s="132" t="str">
        <f t="shared" si="90"/>
        <v>6-3-2019</v>
      </c>
      <c r="AD273" s="132">
        <f t="shared" si="88"/>
        <v>1</v>
      </c>
      <c r="AE273" s="132">
        <f t="shared" si="82"/>
        <v>10</v>
      </c>
      <c r="AF273" s="132" t="str">
        <f t="shared" si="86"/>
        <v>2019-10</v>
      </c>
      <c r="AG273" s="130">
        <f t="shared" si="89"/>
        <v>3</v>
      </c>
      <c r="AH273" s="130" t="str">
        <f t="shared" si="87"/>
        <v>Weekdays</v>
      </c>
      <c r="AI273" s="133">
        <f t="shared" si="85"/>
        <v>4</v>
      </c>
      <c r="AJ273" s="53"/>
    </row>
    <row r="274" spans="2:36" ht="16.5" x14ac:dyDescent="0.3">
      <c r="B274" s="19" t="s">
        <v>307</v>
      </c>
      <c r="C274" s="20" t="s">
        <v>25</v>
      </c>
      <c r="D274" s="19" t="s">
        <v>26</v>
      </c>
      <c r="E274" s="19" t="s">
        <v>20</v>
      </c>
      <c r="F274" s="85" t="s">
        <v>21</v>
      </c>
      <c r="G274" s="19" t="s">
        <v>22</v>
      </c>
      <c r="H274" s="21">
        <v>21.12</v>
      </c>
      <c r="I274" s="22">
        <v>2</v>
      </c>
      <c r="J274" s="23">
        <v>2.1120000000000001</v>
      </c>
      <c r="K274" s="23">
        <v>44.351999999999997</v>
      </c>
      <c r="L274" s="24">
        <v>43468</v>
      </c>
      <c r="M274" s="25">
        <v>0.80347222222222225</v>
      </c>
      <c r="N274" s="20" t="s">
        <v>29</v>
      </c>
      <c r="O274" s="23">
        <v>42.24</v>
      </c>
      <c r="P274" s="26">
        <v>4.7619047620000003</v>
      </c>
      <c r="Q274" s="23">
        <v>2.1120000000000001</v>
      </c>
      <c r="R274" s="30">
        <v>9.6999999999999993</v>
      </c>
      <c r="S274" s="28">
        <f t="shared" si="91"/>
        <v>2.1119999999999948</v>
      </c>
      <c r="T274" s="29">
        <f t="shared" si="92"/>
        <v>158.39999999999961</v>
      </c>
      <c r="U274" s="29" t="b">
        <f t="shared" si="93"/>
        <v>0</v>
      </c>
      <c r="V274" s="29" t="b">
        <f t="shared" si="94"/>
        <v>1</v>
      </c>
      <c r="W274" s="29" t="str">
        <f t="shared" si="95"/>
        <v>High Value</v>
      </c>
      <c r="X274" s="129">
        <f t="shared" si="96"/>
        <v>2.1120000000000001</v>
      </c>
      <c r="Y274" s="130">
        <f t="shared" si="80"/>
        <v>3</v>
      </c>
      <c r="Z274" s="130">
        <f t="shared" si="81"/>
        <v>1</v>
      </c>
      <c r="AA274" s="131">
        <f t="shared" si="83"/>
        <v>2019</v>
      </c>
      <c r="AB274" s="132" t="str">
        <f t="shared" si="84"/>
        <v>1-2019</v>
      </c>
      <c r="AC274" s="132" t="str">
        <f t="shared" si="90"/>
        <v>3-1-2019</v>
      </c>
      <c r="AD274" s="132">
        <f t="shared" si="88"/>
        <v>1</v>
      </c>
      <c r="AE274" s="132">
        <f t="shared" si="82"/>
        <v>1</v>
      </c>
      <c r="AF274" s="132" t="str">
        <f t="shared" si="86"/>
        <v>2019-1</v>
      </c>
      <c r="AG274" s="130">
        <f t="shared" si="89"/>
        <v>4</v>
      </c>
      <c r="AH274" s="130" t="str">
        <f t="shared" si="87"/>
        <v>Weekdays</v>
      </c>
      <c r="AI274" s="133">
        <f t="shared" si="85"/>
        <v>5</v>
      </c>
      <c r="AJ274" s="53"/>
    </row>
    <row r="275" spans="2:36" ht="16.5" x14ac:dyDescent="0.3">
      <c r="B275" s="19" t="s">
        <v>308</v>
      </c>
      <c r="C275" s="20" t="s">
        <v>18</v>
      </c>
      <c r="D275" s="19" t="s">
        <v>19</v>
      </c>
      <c r="E275" s="19" t="s">
        <v>20</v>
      </c>
      <c r="F275" s="85" t="s">
        <v>21</v>
      </c>
      <c r="G275" s="19" t="s">
        <v>32</v>
      </c>
      <c r="H275" s="21">
        <v>21.54</v>
      </c>
      <c r="I275" s="22">
        <v>9</v>
      </c>
      <c r="J275" s="23">
        <v>9.6929999999999996</v>
      </c>
      <c r="K275" s="23">
        <v>203.553</v>
      </c>
      <c r="L275" s="24">
        <v>43472</v>
      </c>
      <c r="M275" s="25">
        <v>0.48888888888888887</v>
      </c>
      <c r="N275" s="20" t="s">
        <v>33</v>
      </c>
      <c r="O275" s="23">
        <v>193.86</v>
      </c>
      <c r="P275" s="26">
        <v>4.7619047620000003</v>
      </c>
      <c r="Q275" s="23">
        <v>9.6929999999999996</v>
      </c>
      <c r="R275" s="30">
        <v>8.8000000000000007</v>
      </c>
      <c r="S275" s="28">
        <f t="shared" si="91"/>
        <v>9.6929999999999836</v>
      </c>
      <c r="T275" s="29">
        <f t="shared" si="92"/>
        <v>726.97499999999877</v>
      </c>
      <c r="U275" s="29" t="b">
        <f t="shared" si="93"/>
        <v>1</v>
      </c>
      <c r="V275" s="29" t="b">
        <f t="shared" si="94"/>
        <v>1</v>
      </c>
      <c r="W275" s="29" t="str">
        <f t="shared" si="95"/>
        <v>High Value</v>
      </c>
      <c r="X275" s="129">
        <f t="shared" si="96"/>
        <v>2.1539999999999999</v>
      </c>
      <c r="Y275" s="130">
        <f t="shared" si="80"/>
        <v>7</v>
      </c>
      <c r="Z275" s="130">
        <f t="shared" si="81"/>
        <v>1</v>
      </c>
      <c r="AA275" s="131">
        <f t="shared" si="83"/>
        <v>2019</v>
      </c>
      <c r="AB275" s="132" t="str">
        <f t="shared" si="84"/>
        <v>1-2019</v>
      </c>
      <c r="AC275" s="132" t="str">
        <f t="shared" si="90"/>
        <v>7-1-2019</v>
      </c>
      <c r="AD275" s="132">
        <f t="shared" si="88"/>
        <v>1</v>
      </c>
      <c r="AE275" s="132">
        <f t="shared" si="82"/>
        <v>2</v>
      </c>
      <c r="AF275" s="132" t="str">
        <f t="shared" si="86"/>
        <v>2019-2</v>
      </c>
      <c r="AG275" s="130">
        <f t="shared" si="89"/>
        <v>1</v>
      </c>
      <c r="AH275" s="130" t="str">
        <f t="shared" si="87"/>
        <v>Weekdays</v>
      </c>
      <c r="AI275" s="133">
        <f t="shared" si="85"/>
        <v>2</v>
      </c>
      <c r="AJ275" s="53"/>
    </row>
    <row r="276" spans="2:36" ht="16.5" x14ac:dyDescent="0.3">
      <c r="B276" s="19" t="s">
        <v>309</v>
      </c>
      <c r="C276" s="20" t="s">
        <v>18</v>
      </c>
      <c r="D276" s="19" t="s">
        <v>19</v>
      </c>
      <c r="E276" s="19" t="s">
        <v>27</v>
      </c>
      <c r="F276" s="85" t="s">
        <v>21</v>
      </c>
      <c r="G276" s="19" t="s">
        <v>32</v>
      </c>
      <c r="H276" s="21">
        <v>12.03</v>
      </c>
      <c r="I276" s="22">
        <v>2</v>
      </c>
      <c r="J276" s="23">
        <v>1.2030000000000001</v>
      </c>
      <c r="K276" s="23">
        <v>25.263000000000002</v>
      </c>
      <c r="L276" s="24">
        <v>43492</v>
      </c>
      <c r="M276" s="25">
        <v>0.66041666666666665</v>
      </c>
      <c r="N276" s="20" t="s">
        <v>29</v>
      </c>
      <c r="O276" s="23">
        <v>24.06</v>
      </c>
      <c r="P276" s="26">
        <v>4.7619047620000003</v>
      </c>
      <c r="Q276" s="23">
        <v>1.2030000000000001</v>
      </c>
      <c r="R276" s="30">
        <v>5.0999999999999996</v>
      </c>
      <c r="S276" s="28">
        <f t="shared" si="91"/>
        <v>1.203000000000003</v>
      </c>
      <c r="T276" s="29">
        <f t="shared" si="92"/>
        <v>90.225000000000222</v>
      </c>
      <c r="U276" s="29" t="b">
        <f t="shared" si="93"/>
        <v>0</v>
      </c>
      <c r="V276" s="29" t="b">
        <f t="shared" si="94"/>
        <v>0</v>
      </c>
      <c r="W276" s="29" t="str">
        <f t="shared" si="95"/>
        <v>Low Value</v>
      </c>
      <c r="X276" s="129" t="str">
        <f t="shared" si="96"/>
        <v>Criteria Not matched</v>
      </c>
      <c r="Y276" s="130">
        <f t="shared" si="80"/>
        <v>27</v>
      </c>
      <c r="Z276" s="130">
        <f t="shared" si="81"/>
        <v>1</v>
      </c>
      <c r="AA276" s="131">
        <f t="shared" si="83"/>
        <v>2019</v>
      </c>
      <c r="AB276" s="132" t="str">
        <f t="shared" si="84"/>
        <v>1-2019</v>
      </c>
      <c r="AC276" s="132" t="str">
        <f t="shared" si="90"/>
        <v>27-1-2019</v>
      </c>
      <c r="AD276" s="132">
        <f t="shared" si="88"/>
        <v>1</v>
      </c>
      <c r="AE276" s="132">
        <f t="shared" si="82"/>
        <v>4</v>
      </c>
      <c r="AF276" s="132" t="str">
        <f t="shared" si="86"/>
        <v>2019-4</v>
      </c>
      <c r="AG276" s="130">
        <f t="shared" si="89"/>
        <v>7</v>
      </c>
      <c r="AH276" s="130" t="str">
        <f t="shared" si="87"/>
        <v>Weekends</v>
      </c>
      <c r="AI276" s="133">
        <f t="shared" si="85"/>
        <v>1</v>
      </c>
      <c r="AJ276" s="53"/>
    </row>
    <row r="277" spans="2:36" ht="16.5" x14ac:dyDescent="0.3">
      <c r="B277" s="19" t="s">
        <v>310</v>
      </c>
      <c r="C277" s="20" t="s">
        <v>42</v>
      </c>
      <c r="D277" s="19" t="s">
        <v>43</v>
      </c>
      <c r="E277" s="19" t="s">
        <v>27</v>
      </c>
      <c r="F277" s="85" t="s">
        <v>21</v>
      </c>
      <c r="G277" s="19" t="s">
        <v>22</v>
      </c>
      <c r="H277" s="21">
        <v>99.71</v>
      </c>
      <c r="I277" s="22">
        <v>6</v>
      </c>
      <c r="J277" s="23">
        <v>29.913</v>
      </c>
      <c r="K277" s="23">
        <v>628.173</v>
      </c>
      <c r="L277" s="24">
        <v>43522</v>
      </c>
      <c r="M277" s="25">
        <v>0.70277777777777772</v>
      </c>
      <c r="N277" s="20" t="s">
        <v>23</v>
      </c>
      <c r="O277" s="23">
        <v>598.26</v>
      </c>
      <c r="P277" s="26">
        <v>4.7619047620000003</v>
      </c>
      <c r="Q277" s="23">
        <v>29.913</v>
      </c>
      <c r="R277" s="27">
        <v>7.9</v>
      </c>
      <c r="S277" s="28">
        <f t="shared" si="91"/>
        <v>29.913000000000011</v>
      </c>
      <c r="T277" s="29">
        <f t="shared" si="92"/>
        <v>2243.4750000000008</v>
      </c>
      <c r="U277" s="29" t="b">
        <f t="shared" si="93"/>
        <v>1</v>
      </c>
      <c r="V277" s="29" t="b">
        <f t="shared" si="94"/>
        <v>1</v>
      </c>
      <c r="W277" s="29" t="str">
        <f t="shared" si="95"/>
        <v>High Value</v>
      </c>
      <c r="X277" s="129">
        <f t="shared" si="96"/>
        <v>9.9710000000000001</v>
      </c>
      <c r="Y277" s="130">
        <f t="shared" si="80"/>
        <v>26</v>
      </c>
      <c r="Z277" s="130">
        <f t="shared" si="81"/>
        <v>2</v>
      </c>
      <c r="AA277" s="131">
        <f t="shared" si="83"/>
        <v>2019</v>
      </c>
      <c r="AB277" s="132" t="str">
        <f t="shared" si="84"/>
        <v>2-2019</v>
      </c>
      <c r="AC277" s="132" t="str">
        <f t="shared" si="90"/>
        <v>26-2-2019</v>
      </c>
      <c r="AD277" s="132">
        <f t="shared" si="88"/>
        <v>1</v>
      </c>
      <c r="AE277" s="132">
        <f t="shared" si="82"/>
        <v>9</v>
      </c>
      <c r="AF277" s="132" t="str">
        <f t="shared" si="86"/>
        <v>2019-9</v>
      </c>
      <c r="AG277" s="130">
        <f t="shared" si="89"/>
        <v>2</v>
      </c>
      <c r="AH277" s="130" t="str">
        <f t="shared" si="87"/>
        <v>Weekdays</v>
      </c>
      <c r="AI277" s="133">
        <f t="shared" si="85"/>
        <v>3</v>
      </c>
      <c r="AJ277" s="53"/>
    </row>
    <row r="278" spans="2:36" ht="16.5" x14ac:dyDescent="0.3">
      <c r="B278" s="19" t="s">
        <v>311</v>
      </c>
      <c r="C278" s="20" t="s">
        <v>42</v>
      </c>
      <c r="D278" s="19" t="s">
        <v>43</v>
      </c>
      <c r="E278" s="19" t="s">
        <v>27</v>
      </c>
      <c r="F278" s="85" t="s">
        <v>31</v>
      </c>
      <c r="G278" s="19" t="s">
        <v>46</v>
      </c>
      <c r="H278" s="21">
        <v>47.97</v>
      </c>
      <c r="I278" s="22">
        <v>7</v>
      </c>
      <c r="J278" s="23">
        <v>16.7895</v>
      </c>
      <c r="K278" s="23">
        <v>352.5795</v>
      </c>
      <c r="L278" s="24">
        <v>43472</v>
      </c>
      <c r="M278" s="25">
        <v>0.86944444444444446</v>
      </c>
      <c r="N278" s="20" t="s">
        <v>29</v>
      </c>
      <c r="O278" s="23">
        <v>335.79</v>
      </c>
      <c r="P278" s="26">
        <v>4.7619047620000003</v>
      </c>
      <c r="Q278" s="23">
        <v>16.7895</v>
      </c>
      <c r="R278" s="27">
        <v>6.2</v>
      </c>
      <c r="S278" s="28">
        <f t="shared" si="91"/>
        <v>16.789499999999975</v>
      </c>
      <c r="T278" s="29">
        <f t="shared" si="92"/>
        <v>1259.2124999999983</v>
      </c>
      <c r="U278" s="29" t="b">
        <f t="shared" si="93"/>
        <v>1</v>
      </c>
      <c r="V278" s="29" t="b">
        <f t="shared" si="94"/>
        <v>1</v>
      </c>
      <c r="W278" s="29" t="str">
        <f t="shared" si="95"/>
        <v>Low Value</v>
      </c>
      <c r="X278" s="129" t="str">
        <f t="shared" si="96"/>
        <v>Criteria Not matched</v>
      </c>
      <c r="Y278" s="130">
        <f t="shared" ref="Y278:Y341" si="97">DAY(L278)</f>
        <v>7</v>
      </c>
      <c r="Z278" s="130">
        <f t="shared" ref="Z278:Z341" si="98">MONTH(L278)</f>
        <v>1</v>
      </c>
      <c r="AA278" s="131">
        <f t="shared" si="83"/>
        <v>2019</v>
      </c>
      <c r="AB278" s="132" t="str">
        <f t="shared" si="84"/>
        <v>1-2019</v>
      </c>
      <c r="AC278" s="132" t="str">
        <f t="shared" si="90"/>
        <v>7-1-2019</v>
      </c>
      <c r="AD278" s="132">
        <f t="shared" si="88"/>
        <v>1</v>
      </c>
      <c r="AE278" s="132">
        <f t="shared" si="82"/>
        <v>2</v>
      </c>
      <c r="AF278" s="132" t="str">
        <f t="shared" si="86"/>
        <v>2019-2</v>
      </c>
      <c r="AG278" s="130">
        <f t="shared" si="89"/>
        <v>1</v>
      </c>
      <c r="AH278" s="130" t="str">
        <f t="shared" si="87"/>
        <v>Weekdays</v>
      </c>
      <c r="AI278" s="133">
        <f t="shared" si="85"/>
        <v>2</v>
      </c>
      <c r="AJ278" s="53"/>
    </row>
    <row r="279" spans="2:36" ht="16.5" x14ac:dyDescent="0.3">
      <c r="B279" s="19" t="s">
        <v>312</v>
      </c>
      <c r="C279" s="20" t="s">
        <v>25</v>
      </c>
      <c r="D279" s="19" t="s">
        <v>26</v>
      </c>
      <c r="E279" s="19" t="s">
        <v>20</v>
      </c>
      <c r="F279" s="85" t="s">
        <v>21</v>
      </c>
      <c r="G279" s="19" t="s">
        <v>32</v>
      </c>
      <c r="H279" s="21">
        <v>21.82</v>
      </c>
      <c r="I279" s="22">
        <v>10</v>
      </c>
      <c r="J279" s="23">
        <v>10.91</v>
      </c>
      <c r="K279" s="23">
        <v>229.11</v>
      </c>
      <c r="L279" s="24">
        <v>43472</v>
      </c>
      <c r="M279" s="25">
        <v>0.73333333333333328</v>
      </c>
      <c r="N279" s="20" t="s">
        <v>29</v>
      </c>
      <c r="O279" s="23">
        <v>218.2</v>
      </c>
      <c r="P279" s="26">
        <v>4.7619047620000003</v>
      </c>
      <c r="Q279" s="23">
        <v>10.91</v>
      </c>
      <c r="R279" s="30">
        <v>7.1</v>
      </c>
      <c r="S279" s="28">
        <f t="shared" si="91"/>
        <v>10.910000000000025</v>
      </c>
      <c r="T279" s="29">
        <f t="shared" si="92"/>
        <v>818.25000000000182</v>
      </c>
      <c r="U279" s="29" t="b">
        <f t="shared" si="93"/>
        <v>1</v>
      </c>
      <c r="V279" s="29" t="b">
        <f t="shared" si="94"/>
        <v>1</v>
      </c>
      <c r="W279" s="29" t="str">
        <f t="shared" si="95"/>
        <v>Low Value</v>
      </c>
      <c r="X279" s="129">
        <f t="shared" si="96"/>
        <v>2.1819999999999999</v>
      </c>
      <c r="Y279" s="130">
        <f t="shared" si="97"/>
        <v>7</v>
      </c>
      <c r="Z279" s="130">
        <f t="shared" si="98"/>
        <v>1</v>
      </c>
      <c r="AA279" s="131">
        <f t="shared" si="83"/>
        <v>2019</v>
      </c>
      <c r="AB279" s="132" t="str">
        <f t="shared" si="84"/>
        <v>1-2019</v>
      </c>
      <c r="AC279" s="132" t="str">
        <f t="shared" si="90"/>
        <v>7-1-2019</v>
      </c>
      <c r="AD279" s="132">
        <f t="shared" si="88"/>
        <v>1</v>
      </c>
      <c r="AE279" s="132">
        <f t="shared" ref="AE279:AE342" si="99">WEEKNUM(L279,2)</f>
        <v>2</v>
      </c>
      <c r="AF279" s="132" t="str">
        <f t="shared" si="86"/>
        <v>2019-2</v>
      </c>
      <c r="AG279" s="130">
        <f t="shared" si="89"/>
        <v>1</v>
      </c>
      <c r="AH279" s="130" t="str">
        <f t="shared" si="87"/>
        <v>Weekdays</v>
      </c>
      <c r="AI279" s="133">
        <f t="shared" si="85"/>
        <v>2</v>
      </c>
      <c r="AJ279" s="53"/>
    </row>
    <row r="280" spans="2:36" ht="16.5" x14ac:dyDescent="0.3">
      <c r="B280" s="19" t="s">
        <v>313</v>
      </c>
      <c r="C280" s="20" t="s">
        <v>25</v>
      </c>
      <c r="D280" s="19" t="s">
        <v>26</v>
      </c>
      <c r="E280" s="19" t="s">
        <v>27</v>
      </c>
      <c r="F280" s="85" t="s">
        <v>21</v>
      </c>
      <c r="G280" s="19" t="s">
        <v>46</v>
      </c>
      <c r="H280" s="21">
        <v>95.42</v>
      </c>
      <c r="I280" s="22">
        <v>4</v>
      </c>
      <c r="J280" s="23">
        <v>19.084</v>
      </c>
      <c r="K280" s="23">
        <v>400.76400000000001</v>
      </c>
      <c r="L280" s="24">
        <v>43498</v>
      </c>
      <c r="M280" s="25">
        <v>0.55763888888888891</v>
      </c>
      <c r="N280" s="20" t="s">
        <v>23</v>
      </c>
      <c r="O280" s="23">
        <v>381.68</v>
      </c>
      <c r="P280" s="26">
        <v>4.7619047620000003</v>
      </c>
      <c r="Q280" s="23">
        <v>19.084</v>
      </c>
      <c r="R280" s="27">
        <v>6.4</v>
      </c>
      <c r="S280" s="28">
        <f t="shared" si="91"/>
        <v>19.084000000000003</v>
      </c>
      <c r="T280" s="29">
        <f t="shared" si="92"/>
        <v>1431.3000000000002</v>
      </c>
      <c r="U280" s="29" t="b">
        <f t="shared" si="93"/>
        <v>1</v>
      </c>
      <c r="V280" s="29" t="b">
        <f t="shared" si="94"/>
        <v>1</v>
      </c>
      <c r="W280" s="29" t="str">
        <f t="shared" si="95"/>
        <v>Low Value</v>
      </c>
      <c r="X280" s="129" t="str">
        <f t="shared" si="96"/>
        <v>Criteria Not matched</v>
      </c>
      <c r="Y280" s="130">
        <f t="shared" si="97"/>
        <v>2</v>
      </c>
      <c r="Z280" s="130">
        <f t="shared" si="98"/>
        <v>2</v>
      </c>
      <c r="AA280" s="131">
        <f t="shared" ref="AA280:AA343" si="100">YEAR(L280)</f>
        <v>2019</v>
      </c>
      <c r="AB280" s="132" t="str">
        <f t="shared" ref="AB280:AB343" si="101">CONCATENATE(Z280,"-",AA280)</f>
        <v>2-2019</v>
      </c>
      <c r="AC280" s="132" t="str">
        <f t="shared" si="90"/>
        <v>2-2-2019</v>
      </c>
      <c r="AD280" s="132">
        <f t="shared" si="88"/>
        <v>1</v>
      </c>
      <c r="AE280" s="132">
        <f t="shared" si="99"/>
        <v>5</v>
      </c>
      <c r="AF280" s="132" t="str">
        <f t="shared" si="86"/>
        <v>2019-5</v>
      </c>
      <c r="AG280" s="130">
        <f t="shared" si="89"/>
        <v>6</v>
      </c>
      <c r="AH280" s="130" t="str">
        <f t="shared" si="87"/>
        <v>Weekends</v>
      </c>
      <c r="AI280" s="133">
        <f t="shared" si="85"/>
        <v>7</v>
      </c>
      <c r="AJ280" s="53"/>
    </row>
    <row r="281" spans="2:36" ht="16.5" x14ac:dyDescent="0.3">
      <c r="B281" s="19" t="s">
        <v>314</v>
      </c>
      <c r="C281" s="20" t="s">
        <v>25</v>
      </c>
      <c r="D281" s="19" t="s">
        <v>26</v>
      </c>
      <c r="E281" s="19" t="s">
        <v>20</v>
      </c>
      <c r="F281" s="85" t="s">
        <v>31</v>
      </c>
      <c r="G281" s="19" t="s">
        <v>46</v>
      </c>
      <c r="H281" s="21">
        <v>70.989999999999995</v>
      </c>
      <c r="I281" s="22">
        <v>10</v>
      </c>
      <c r="J281" s="23">
        <v>35.494999999999997</v>
      </c>
      <c r="K281" s="23">
        <v>745.39499999999998</v>
      </c>
      <c r="L281" s="24">
        <v>43544</v>
      </c>
      <c r="M281" s="25">
        <v>0.68611111111111112</v>
      </c>
      <c r="N281" s="20" t="s">
        <v>29</v>
      </c>
      <c r="O281" s="23">
        <v>709.9</v>
      </c>
      <c r="P281" s="26">
        <v>4.7619047620000003</v>
      </c>
      <c r="Q281" s="23">
        <v>35.494999999999997</v>
      </c>
      <c r="R281" s="27">
        <v>5.7</v>
      </c>
      <c r="S281" s="28">
        <f t="shared" si="91"/>
        <v>35.495000000000005</v>
      </c>
      <c r="T281" s="29">
        <f t="shared" si="92"/>
        <v>2662.1250000000005</v>
      </c>
      <c r="U281" s="29" t="b">
        <f t="shared" si="93"/>
        <v>1</v>
      </c>
      <c r="V281" s="29" t="b">
        <f t="shared" si="94"/>
        <v>1</v>
      </c>
      <c r="W281" s="29" t="str">
        <f t="shared" si="95"/>
        <v>Low Value</v>
      </c>
      <c r="X281" s="129" t="str">
        <f t="shared" si="96"/>
        <v>Criteria Not matched</v>
      </c>
      <c r="Y281" s="130">
        <f t="shared" si="97"/>
        <v>20</v>
      </c>
      <c r="Z281" s="130">
        <f t="shared" si="98"/>
        <v>3</v>
      </c>
      <c r="AA281" s="131">
        <f t="shared" si="100"/>
        <v>2019</v>
      </c>
      <c r="AB281" s="132" t="str">
        <f t="shared" si="101"/>
        <v>3-2019</v>
      </c>
      <c r="AC281" s="132" t="str">
        <f t="shared" si="90"/>
        <v>20-3-2019</v>
      </c>
      <c r="AD281" s="132">
        <f t="shared" si="88"/>
        <v>1</v>
      </c>
      <c r="AE281" s="132">
        <f t="shared" si="99"/>
        <v>12</v>
      </c>
      <c r="AF281" s="132" t="str">
        <f t="shared" si="86"/>
        <v>2019-12</v>
      </c>
      <c r="AG281" s="130">
        <f t="shared" si="89"/>
        <v>3</v>
      </c>
      <c r="AH281" s="130" t="str">
        <f t="shared" si="87"/>
        <v>Weekdays</v>
      </c>
      <c r="AI281" s="133">
        <f t="shared" si="85"/>
        <v>4</v>
      </c>
      <c r="AJ281" s="53"/>
    </row>
    <row r="282" spans="2:36" ht="16.5" x14ac:dyDescent="0.3">
      <c r="B282" s="19" t="s">
        <v>315</v>
      </c>
      <c r="C282" s="20" t="s">
        <v>18</v>
      </c>
      <c r="D282" s="19" t="s">
        <v>19</v>
      </c>
      <c r="E282" s="19" t="s">
        <v>20</v>
      </c>
      <c r="F282" s="85" t="s">
        <v>31</v>
      </c>
      <c r="G282" s="19" t="s">
        <v>36</v>
      </c>
      <c r="H282" s="21">
        <v>44.02</v>
      </c>
      <c r="I282" s="22">
        <v>10</v>
      </c>
      <c r="J282" s="23">
        <v>22.01</v>
      </c>
      <c r="K282" s="23">
        <v>462.21</v>
      </c>
      <c r="L282" s="24">
        <v>43544</v>
      </c>
      <c r="M282" s="25">
        <v>0.83125000000000004</v>
      </c>
      <c r="N282" s="20" t="s">
        <v>33</v>
      </c>
      <c r="O282" s="23">
        <v>440.2</v>
      </c>
      <c r="P282" s="26">
        <v>4.7619047620000003</v>
      </c>
      <c r="Q282" s="23">
        <v>22.01</v>
      </c>
      <c r="R282" s="27">
        <v>9.6</v>
      </c>
      <c r="S282" s="28">
        <f t="shared" si="91"/>
        <v>22.009999999999991</v>
      </c>
      <c r="T282" s="29">
        <f t="shared" si="92"/>
        <v>1650.7499999999993</v>
      </c>
      <c r="U282" s="29" t="b">
        <f t="shared" si="93"/>
        <v>1</v>
      </c>
      <c r="V282" s="29" t="b">
        <f t="shared" si="94"/>
        <v>1</v>
      </c>
      <c r="W282" s="29" t="str">
        <f t="shared" si="95"/>
        <v>High Value</v>
      </c>
      <c r="X282" s="129">
        <f t="shared" si="96"/>
        <v>4.4020000000000001</v>
      </c>
      <c r="Y282" s="130">
        <f t="shared" si="97"/>
        <v>20</v>
      </c>
      <c r="Z282" s="130">
        <f t="shared" si="98"/>
        <v>3</v>
      </c>
      <c r="AA282" s="131">
        <f t="shared" si="100"/>
        <v>2019</v>
      </c>
      <c r="AB282" s="132" t="str">
        <f t="shared" si="101"/>
        <v>3-2019</v>
      </c>
      <c r="AC282" s="132" t="str">
        <f t="shared" si="90"/>
        <v>20-3-2019</v>
      </c>
      <c r="AD282" s="132">
        <f t="shared" si="88"/>
        <v>1</v>
      </c>
      <c r="AE282" s="132">
        <f t="shared" si="99"/>
        <v>12</v>
      </c>
      <c r="AF282" s="132" t="str">
        <f t="shared" si="86"/>
        <v>2019-12</v>
      </c>
      <c r="AG282" s="130">
        <f t="shared" si="89"/>
        <v>3</v>
      </c>
      <c r="AH282" s="130" t="str">
        <f t="shared" si="87"/>
        <v>Weekdays</v>
      </c>
      <c r="AI282" s="133">
        <f t="shared" si="85"/>
        <v>4</v>
      </c>
      <c r="AJ282" s="53"/>
    </row>
    <row r="283" spans="2:36" ht="16.5" x14ac:dyDescent="0.3">
      <c r="B283" s="19" t="s">
        <v>316</v>
      </c>
      <c r="C283" s="20" t="s">
        <v>18</v>
      </c>
      <c r="D283" s="19" t="s">
        <v>19</v>
      </c>
      <c r="E283" s="19" t="s">
        <v>27</v>
      </c>
      <c r="F283" s="85" t="s">
        <v>21</v>
      </c>
      <c r="G283" s="19" t="s">
        <v>32</v>
      </c>
      <c r="H283" s="21">
        <v>69.959999999999994</v>
      </c>
      <c r="I283" s="22">
        <v>8</v>
      </c>
      <c r="J283" s="23">
        <v>27.984000000000002</v>
      </c>
      <c r="K283" s="23">
        <v>587.66399999999999</v>
      </c>
      <c r="L283" s="24">
        <v>43511</v>
      </c>
      <c r="M283" s="25">
        <v>0.70902777777777781</v>
      </c>
      <c r="N283" s="20" t="s">
        <v>33</v>
      </c>
      <c r="O283" s="23">
        <v>559.67999999999995</v>
      </c>
      <c r="P283" s="26">
        <v>4.7619047620000003</v>
      </c>
      <c r="Q283" s="23">
        <v>27.984000000000002</v>
      </c>
      <c r="R283" s="27">
        <v>6.4</v>
      </c>
      <c r="S283" s="28">
        <f t="shared" si="91"/>
        <v>27.984000000000037</v>
      </c>
      <c r="T283" s="29">
        <f t="shared" si="92"/>
        <v>2098.8000000000029</v>
      </c>
      <c r="U283" s="29" t="b">
        <f t="shared" si="93"/>
        <v>1</v>
      </c>
      <c r="V283" s="29" t="b">
        <f t="shared" si="94"/>
        <v>1</v>
      </c>
      <c r="W283" s="29" t="str">
        <f t="shared" si="95"/>
        <v>Low Value</v>
      </c>
      <c r="X283" s="129" t="str">
        <f t="shared" si="96"/>
        <v>Criteria Not matched</v>
      </c>
      <c r="Y283" s="130">
        <f t="shared" si="97"/>
        <v>15</v>
      </c>
      <c r="Z283" s="130">
        <f t="shared" si="98"/>
        <v>2</v>
      </c>
      <c r="AA283" s="131">
        <f t="shared" si="100"/>
        <v>2019</v>
      </c>
      <c r="AB283" s="132" t="str">
        <f t="shared" si="101"/>
        <v>2-2019</v>
      </c>
      <c r="AC283" s="132" t="str">
        <f t="shared" si="90"/>
        <v>15-2-2019</v>
      </c>
      <c r="AD283" s="132">
        <f t="shared" si="88"/>
        <v>1</v>
      </c>
      <c r="AE283" s="132">
        <f t="shared" si="99"/>
        <v>7</v>
      </c>
      <c r="AF283" s="132" t="str">
        <f t="shared" si="86"/>
        <v>2019-7</v>
      </c>
      <c r="AG283" s="130">
        <f t="shared" si="89"/>
        <v>5</v>
      </c>
      <c r="AH283" s="130" t="str">
        <f t="shared" si="87"/>
        <v>Weekdays</v>
      </c>
      <c r="AI283" s="133">
        <f t="shared" si="85"/>
        <v>6</v>
      </c>
      <c r="AJ283" s="53"/>
    </row>
    <row r="284" spans="2:36" ht="16.5" x14ac:dyDescent="0.3">
      <c r="B284" s="19" t="s">
        <v>317</v>
      </c>
      <c r="C284" s="20" t="s">
        <v>25</v>
      </c>
      <c r="D284" s="19" t="s">
        <v>26</v>
      </c>
      <c r="E284" s="19" t="s">
        <v>27</v>
      </c>
      <c r="F284" s="85" t="s">
        <v>31</v>
      </c>
      <c r="G284" s="19" t="s">
        <v>32</v>
      </c>
      <c r="H284" s="21">
        <v>37</v>
      </c>
      <c r="I284" s="22">
        <v>1</v>
      </c>
      <c r="J284" s="23">
        <v>1.85</v>
      </c>
      <c r="K284" s="23">
        <v>38.85</v>
      </c>
      <c r="L284" s="24">
        <v>43530</v>
      </c>
      <c r="M284" s="25">
        <v>0.56180555555555556</v>
      </c>
      <c r="N284" s="20" t="s">
        <v>33</v>
      </c>
      <c r="O284" s="23">
        <v>37</v>
      </c>
      <c r="P284" s="26">
        <v>4.7619047620000003</v>
      </c>
      <c r="Q284" s="23">
        <v>1.85</v>
      </c>
      <c r="R284" s="30">
        <v>7.9</v>
      </c>
      <c r="S284" s="28">
        <f t="shared" si="91"/>
        <v>1.8500000000000014</v>
      </c>
      <c r="T284" s="29">
        <f t="shared" si="92"/>
        <v>138.75000000000011</v>
      </c>
      <c r="U284" s="29" t="b">
        <f t="shared" si="93"/>
        <v>0</v>
      </c>
      <c r="V284" s="29" t="b">
        <f t="shared" si="94"/>
        <v>1</v>
      </c>
      <c r="W284" s="29" t="str">
        <f t="shared" si="95"/>
        <v>High Value</v>
      </c>
      <c r="X284" s="129">
        <f t="shared" si="96"/>
        <v>3.7</v>
      </c>
      <c r="Y284" s="130">
        <f t="shared" si="97"/>
        <v>6</v>
      </c>
      <c r="Z284" s="130">
        <f t="shared" si="98"/>
        <v>3</v>
      </c>
      <c r="AA284" s="131">
        <f t="shared" si="100"/>
        <v>2019</v>
      </c>
      <c r="AB284" s="132" t="str">
        <f t="shared" si="101"/>
        <v>3-2019</v>
      </c>
      <c r="AC284" s="132" t="str">
        <f t="shared" si="90"/>
        <v>6-3-2019</v>
      </c>
      <c r="AD284" s="132">
        <f t="shared" si="88"/>
        <v>1</v>
      </c>
      <c r="AE284" s="132">
        <f t="shared" si="99"/>
        <v>10</v>
      </c>
      <c r="AF284" s="132" t="str">
        <f t="shared" si="86"/>
        <v>2019-10</v>
      </c>
      <c r="AG284" s="130">
        <f t="shared" si="89"/>
        <v>3</v>
      </c>
      <c r="AH284" s="130" t="str">
        <f t="shared" si="87"/>
        <v>Weekdays</v>
      </c>
      <c r="AI284" s="133">
        <f t="shared" ref="AI284:AI347" si="102">WEEKDAY(L284,1)</f>
        <v>4</v>
      </c>
      <c r="AJ284" s="53"/>
    </row>
    <row r="285" spans="2:36" ht="16.5" x14ac:dyDescent="0.3">
      <c r="B285" s="19" t="s">
        <v>318</v>
      </c>
      <c r="C285" s="20" t="s">
        <v>18</v>
      </c>
      <c r="D285" s="19" t="s">
        <v>19</v>
      </c>
      <c r="E285" s="19" t="s">
        <v>27</v>
      </c>
      <c r="F285" s="85" t="s">
        <v>21</v>
      </c>
      <c r="G285" s="19" t="s">
        <v>36</v>
      </c>
      <c r="H285" s="21">
        <v>15.34</v>
      </c>
      <c r="I285" s="22">
        <v>1</v>
      </c>
      <c r="J285" s="23">
        <v>0.76700000000000002</v>
      </c>
      <c r="K285" s="23">
        <v>16.106999999999999</v>
      </c>
      <c r="L285" s="24">
        <v>43471</v>
      </c>
      <c r="M285" s="25">
        <v>0.46458333333333335</v>
      </c>
      <c r="N285" s="20" t="s">
        <v>29</v>
      </c>
      <c r="O285" s="23">
        <v>15.34</v>
      </c>
      <c r="P285" s="26">
        <v>4.7619047620000003</v>
      </c>
      <c r="Q285" s="23">
        <v>0.76700000000000002</v>
      </c>
      <c r="R285" s="30">
        <v>6.5</v>
      </c>
      <c r="S285" s="28">
        <f t="shared" si="91"/>
        <v>0.76699999999999946</v>
      </c>
      <c r="T285" s="29">
        <f t="shared" si="92"/>
        <v>57.524999999999963</v>
      </c>
      <c r="U285" s="29" t="b">
        <f t="shared" si="93"/>
        <v>0</v>
      </c>
      <c r="V285" s="29" t="b">
        <f t="shared" si="94"/>
        <v>0</v>
      </c>
      <c r="W285" s="29" t="str">
        <f t="shared" si="95"/>
        <v>Low Value</v>
      </c>
      <c r="X285" s="129" t="str">
        <f t="shared" si="96"/>
        <v>Criteria Not matched</v>
      </c>
      <c r="Y285" s="130">
        <f t="shared" si="97"/>
        <v>6</v>
      </c>
      <c r="Z285" s="130">
        <f t="shared" si="98"/>
        <v>1</v>
      </c>
      <c r="AA285" s="131">
        <f t="shared" si="100"/>
        <v>2019</v>
      </c>
      <c r="AB285" s="132" t="str">
        <f t="shared" si="101"/>
        <v>1-2019</v>
      </c>
      <c r="AC285" s="132" t="str">
        <f t="shared" si="90"/>
        <v>6-1-2019</v>
      </c>
      <c r="AD285" s="132">
        <f t="shared" si="88"/>
        <v>1</v>
      </c>
      <c r="AE285" s="132">
        <f t="shared" si="99"/>
        <v>1</v>
      </c>
      <c r="AF285" s="132" t="str">
        <f t="shared" ref="AF285:AF348" si="103">CONCATENATE(AA285,"-",AE285)</f>
        <v>2019-1</v>
      </c>
      <c r="AG285" s="130">
        <f t="shared" si="89"/>
        <v>7</v>
      </c>
      <c r="AH285" s="130" t="str">
        <f t="shared" si="87"/>
        <v>Weekends</v>
      </c>
      <c r="AI285" s="133">
        <f t="shared" si="102"/>
        <v>1</v>
      </c>
      <c r="AJ285" s="53"/>
    </row>
    <row r="286" spans="2:36" ht="16.5" x14ac:dyDescent="0.3">
      <c r="B286" s="19" t="s">
        <v>319</v>
      </c>
      <c r="C286" s="20" t="s">
        <v>18</v>
      </c>
      <c r="D286" s="19" t="s">
        <v>19</v>
      </c>
      <c r="E286" s="19" t="s">
        <v>20</v>
      </c>
      <c r="F286" s="85" t="s">
        <v>31</v>
      </c>
      <c r="G286" s="19" t="s">
        <v>22</v>
      </c>
      <c r="H286" s="21">
        <v>99.83</v>
      </c>
      <c r="I286" s="22">
        <v>6</v>
      </c>
      <c r="J286" s="23">
        <v>29.949000000000002</v>
      </c>
      <c r="K286" s="23">
        <v>628.92899999999997</v>
      </c>
      <c r="L286" s="24">
        <v>43528</v>
      </c>
      <c r="M286" s="25">
        <v>0.62638888888888888</v>
      </c>
      <c r="N286" s="20" t="s">
        <v>23</v>
      </c>
      <c r="O286" s="23">
        <v>598.98</v>
      </c>
      <c r="P286" s="26">
        <v>4.7619047620000003</v>
      </c>
      <c r="Q286" s="23">
        <v>29.949000000000002</v>
      </c>
      <c r="R286" s="27">
        <v>8.5</v>
      </c>
      <c r="S286" s="28">
        <f t="shared" si="91"/>
        <v>29.948999999999955</v>
      </c>
      <c r="T286" s="29">
        <f t="shared" si="92"/>
        <v>2246.1749999999965</v>
      </c>
      <c r="U286" s="29" t="b">
        <f t="shared" si="93"/>
        <v>1</v>
      </c>
      <c r="V286" s="29" t="b">
        <f t="shared" si="94"/>
        <v>1</v>
      </c>
      <c r="W286" s="29" t="str">
        <f t="shared" si="95"/>
        <v>High Value</v>
      </c>
      <c r="X286" s="129">
        <f t="shared" si="96"/>
        <v>9.9830000000000005</v>
      </c>
      <c r="Y286" s="130">
        <f t="shared" si="97"/>
        <v>4</v>
      </c>
      <c r="Z286" s="130">
        <f t="shared" si="98"/>
        <v>3</v>
      </c>
      <c r="AA286" s="131">
        <f t="shared" si="100"/>
        <v>2019</v>
      </c>
      <c r="AB286" s="132" t="str">
        <f t="shared" si="101"/>
        <v>3-2019</v>
      </c>
      <c r="AC286" s="132" t="str">
        <f t="shared" si="90"/>
        <v>4-3-2019</v>
      </c>
      <c r="AD286" s="132">
        <f t="shared" si="88"/>
        <v>1</v>
      </c>
      <c r="AE286" s="132">
        <f t="shared" si="99"/>
        <v>10</v>
      </c>
      <c r="AF286" s="132" t="str">
        <f t="shared" si="103"/>
        <v>2019-10</v>
      </c>
      <c r="AG286" s="130">
        <f t="shared" si="89"/>
        <v>1</v>
      </c>
      <c r="AH286" s="130" t="str">
        <f t="shared" si="87"/>
        <v>Weekdays</v>
      </c>
      <c r="AI286" s="133">
        <f t="shared" si="102"/>
        <v>2</v>
      </c>
      <c r="AJ286" s="53"/>
    </row>
    <row r="287" spans="2:36" ht="16.5" x14ac:dyDescent="0.3">
      <c r="B287" s="19" t="s">
        <v>320</v>
      </c>
      <c r="C287" s="20" t="s">
        <v>18</v>
      </c>
      <c r="D287" s="19" t="s">
        <v>19</v>
      </c>
      <c r="E287" s="19" t="s">
        <v>20</v>
      </c>
      <c r="F287" s="85" t="s">
        <v>21</v>
      </c>
      <c r="G287" s="19" t="s">
        <v>22</v>
      </c>
      <c r="H287" s="21">
        <v>47.67</v>
      </c>
      <c r="I287" s="22">
        <v>4</v>
      </c>
      <c r="J287" s="23">
        <v>9.5340000000000007</v>
      </c>
      <c r="K287" s="23">
        <v>200.214</v>
      </c>
      <c r="L287" s="24">
        <v>43536</v>
      </c>
      <c r="M287" s="25">
        <v>0.59791666666666665</v>
      </c>
      <c r="N287" s="20" t="s">
        <v>29</v>
      </c>
      <c r="O287" s="23">
        <v>190.68</v>
      </c>
      <c r="P287" s="26">
        <v>4.7619047620000003</v>
      </c>
      <c r="Q287" s="23">
        <v>9.5340000000000007</v>
      </c>
      <c r="R287" s="30">
        <v>9.1</v>
      </c>
      <c r="S287" s="28">
        <f t="shared" si="91"/>
        <v>9.5339999999999918</v>
      </c>
      <c r="T287" s="29">
        <f t="shared" si="92"/>
        <v>715.04999999999939</v>
      </c>
      <c r="U287" s="29" t="b">
        <f t="shared" si="93"/>
        <v>1</v>
      </c>
      <c r="V287" s="29" t="b">
        <f t="shared" si="94"/>
        <v>1</v>
      </c>
      <c r="W287" s="29" t="str">
        <f t="shared" si="95"/>
        <v>High Value</v>
      </c>
      <c r="X287" s="129">
        <f t="shared" si="96"/>
        <v>4.7670000000000003</v>
      </c>
      <c r="Y287" s="130">
        <f t="shared" si="97"/>
        <v>12</v>
      </c>
      <c r="Z287" s="130">
        <f t="shared" si="98"/>
        <v>3</v>
      </c>
      <c r="AA287" s="131">
        <f t="shared" si="100"/>
        <v>2019</v>
      </c>
      <c r="AB287" s="132" t="str">
        <f t="shared" si="101"/>
        <v>3-2019</v>
      </c>
      <c r="AC287" s="132" t="str">
        <f t="shared" si="90"/>
        <v>12-3-2019</v>
      </c>
      <c r="AD287" s="132">
        <f t="shared" si="88"/>
        <v>1</v>
      </c>
      <c r="AE287" s="132">
        <f t="shared" si="99"/>
        <v>11</v>
      </c>
      <c r="AF287" s="132" t="str">
        <f t="shared" si="103"/>
        <v>2019-11</v>
      </c>
      <c r="AG287" s="130">
        <f t="shared" si="89"/>
        <v>2</v>
      </c>
      <c r="AH287" s="130" t="str">
        <f t="shared" si="87"/>
        <v>Weekdays</v>
      </c>
      <c r="AI287" s="133">
        <f t="shared" si="102"/>
        <v>3</v>
      </c>
      <c r="AJ287" s="53"/>
    </row>
    <row r="288" spans="2:36" ht="16.5" x14ac:dyDescent="0.3">
      <c r="B288" s="19" t="s">
        <v>321</v>
      </c>
      <c r="C288" s="20" t="s">
        <v>42</v>
      </c>
      <c r="D288" s="19" t="s">
        <v>43</v>
      </c>
      <c r="E288" s="19" t="s">
        <v>27</v>
      </c>
      <c r="F288" s="85" t="s">
        <v>31</v>
      </c>
      <c r="G288" s="19" t="s">
        <v>22</v>
      </c>
      <c r="H288" s="21">
        <v>66.680000000000007</v>
      </c>
      <c r="I288" s="22">
        <v>5</v>
      </c>
      <c r="J288" s="23">
        <v>16.670000000000002</v>
      </c>
      <c r="K288" s="23">
        <v>350.07</v>
      </c>
      <c r="L288" s="24">
        <v>43516</v>
      </c>
      <c r="M288" s="25">
        <v>0.75069444444444444</v>
      </c>
      <c r="N288" s="20" t="s">
        <v>29</v>
      </c>
      <c r="O288" s="23">
        <v>333.4</v>
      </c>
      <c r="P288" s="26">
        <v>4.7619047620000003</v>
      </c>
      <c r="Q288" s="23">
        <v>16.670000000000002</v>
      </c>
      <c r="R288" s="27">
        <v>7.6</v>
      </c>
      <c r="S288" s="28">
        <f t="shared" si="91"/>
        <v>16.670000000000016</v>
      </c>
      <c r="T288" s="29">
        <f t="shared" si="92"/>
        <v>1250.2500000000011</v>
      </c>
      <c r="U288" s="29" t="b">
        <f t="shared" si="93"/>
        <v>1</v>
      </c>
      <c r="V288" s="29" t="b">
        <f t="shared" si="94"/>
        <v>1</v>
      </c>
      <c r="W288" s="29" t="str">
        <f t="shared" si="95"/>
        <v>High Value</v>
      </c>
      <c r="X288" s="129">
        <f t="shared" si="96"/>
        <v>6.668000000000001</v>
      </c>
      <c r="Y288" s="130">
        <f t="shared" si="97"/>
        <v>20</v>
      </c>
      <c r="Z288" s="130">
        <f t="shared" si="98"/>
        <v>2</v>
      </c>
      <c r="AA288" s="131">
        <f t="shared" si="100"/>
        <v>2019</v>
      </c>
      <c r="AB288" s="132" t="str">
        <f t="shared" si="101"/>
        <v>2-2019</v>
      </c>
      <c r="AC288" s="132" t="str">
        <f t="shared" si="90"/>
        <v>20-2-2019</v>
      </c>
      <c r="AD288" s="132">
        <f t="shared" si="88"/>
        <v>1</v>
      </c>
      <c r="AE288" s="132">
        <f t="shared" si="99"/>
        <v>8</v>
      </c>
      <c r="AF288" s="132" t="str">
        <f t="shared" si="103"/>
        <v>2019-8</v>
      </c>
      <c r="AG288" s="130">
        <f t="shared" si="89"/>
        <v>3</v>
      </c>
      <c r="AH288" s="130" t="str">
        <f t="shared" si="87"/>
        <v>Weekdays</v>
      </c>
      <c r="AI288" s="133">
        <f t="shared" si="102"/>
        <v>4</v>
      </c>
      <c r="AJ288" s="53"/>
    </row>
    <row r="289" spans="2:36" ht="16.5" x14ac:dyDescent="0.3">
      <c r="B289" s="19" t="s">
        <v>322</v>
      </c>
      <c r="C289" s="20" t="s">
        <v>25</v>
      </c>
      <c r="D289" s="19" t="s">
        <v>26</v>
      </c>
      <c r="E289" s="19" t="s">
        <v>20</v>
      </c>
      <c r="F289" s="85" t="s">
        <v>31</v>
      </c>
      <c r="G289" s="19" t="s">
        <v>32</v>
      </c>
      <c r="H289" s="21">
        <v>74.86</v>
      </c>
      <c r="I289" s="22">
        <v>1</v>
      </c>
      <c r="J289" s="23">
        <v>3.7429999999999999</v>
      </c>
      <c r="K289" s="23">
        <v>78.602999999999994</v>
      </c>
      <c r="L289" s="24">
        <v>43548</v>
      </c>
      <c r="M289" s="25">
        <v>0.61736111111111114</v>
      </c>
      <c r="N289" s="20" t="s">
        <v>29</v>
      </c>
      <c r="O289" s="23">
        <v>74.86</v>
      </c>
      <c r="P289" s="26">
        <v>4.7619047620000003</v>
      </c>
      <c r="Q289" s="23">
        <v>3.7429999999999999</v>
      </c>
      <c r="R289" s="30">
        <v>6.9</v>
      </c>
      <c r="S289" s="28">
        <f t="shared" si="91"/>
        <v>3.742999999999995</v>
      </c>
      <c r="T289" s="29">
        <f t="shared" si="92"/>
        <v>280.72499999999962</v>
      </c>
      <c r="U289" s="29" t="b">
        <f t="shared" si="93"/>
        <v>0</v>
      </c>
      <c r="V289" s="29" t="b">
        <f t="shared" si="94"/>
        <v>0</v>
      </c>
      <c r="W289" s="29" t="str">
        <f t="shared" si="95"/>
        <v>Low Value</v>
      </c>
      <c r="X289" s="129" t="str">
        <f t="shared" si="96"/>
        <v>Criteria Not matched</v>
      </c>
      <c r="Y289" s="130">
        <f t="shared" si="97"/>
        <v>24</v>
      </c>
      <c r="Z289" s="130">
        <f t="shared" si="98"/>
        <v>3</v>
      </c>
      <c r="AA289" s="131">
        <f t="shared" si="100"/>
        <v>2019</v>
      </c>
      <c r="AB289" s="132" t="str">
        <f t="shared" si="101"/>
        <v>3-2019</v>
      </c>
      <c r="AC289" s="132" t="str">
        <f t="shared" si="90"/>
        <v>24-3-2019</v>
      </c>
      <c r="AD289" s="132">
        <f t="shared" si="88"/>
        <v>1</v>
      </c>
      <c r="AE289" s="132">
        <f t="shared" si="99"/>
        <v>12</v>
      </c>
      <c r="AF289" s="132" t="str">
        <f t="shared" si="103"/>
        <v>2019-12</v>
      </c>
      <c r="AG289" s="130">
        <f t="shared" si="89"/>
        <v>7</v>
      </c>
      <c r="AH289" s="130" t="str">
        <f t="shared" si="87"/>
        <v>Weekends</v>
      </c>
      <c r="AI289" s="133">
        <f t="shared" si="102"/>
        <v>1</v>
      </c>
      <c r="AJ289" s="53"/>
    </row>
    <row r="290" spans="2:36" ht="16.5" x14ac:dyDescent="0.3">
      <c r="B290" s="19" t="s">
        <v>323</v>
      </c>
      <c r="C290" s="20" t="s">
        <v>25</v>
      </c>
      <c r="D290" s="19" t="s">
        <v>26</v>
      </c>
      <c r="E290" s="19" t="s">
        <v>27</v>
      </c>
      <c r="F290" s="85" t="s">
        <v>21</v>
      </c>
      <c r="G290" s="19" t="s">
        <v>36</v>
      </c>
      <c r="H290" s="21">
        <v>23.75</v>
      </c>
      <c r="I290" s="22">
        <v>9</v>
      </c>
      <c r="J290" s="23">
        <v>10.6875</v>
      </c>
      <c r="K290" s="23">
        <v>224.4375</v>
      </c>
      <c r="L290" s="24">
        <v>43496</v>
      </c>
      <c r="M290" s="25">
        <v>0.50138888888888888</v>
      </c>
      <c r="N290" s="20" t="s">
        <v>29</v>
      </c>
      <c r="O290" s="23">
        <v>213.75</v>
      </c>
      <c r="P290" s="26">
        <v>4.7619047620000003</v>
      </c>
      <c r="Q290" s="23">
        <v>10.6875</v>
      </c>
      <c r="R290" s="30">
        <v>9.5</v>
      </c>
      <c r="S290" s="28">
        <f t="shared" si="91"/>
        <v>10.6875</v>
      </c>
      <c r="T290" s="29">
        <f t="shared" si="92"/>
        <v>801.5625</v>
      </c>
      <c r="U290" s="29" t="b">
        <f t="shared" si="93"/>
        <v>1</v>
      </c>
      <c r="V290" s="29" t="b">
        <f t="shared" si="94"/>
        <v>1</v>
      </c>
      <c r="W290" s="29" t="str">
        <f t="shared" si="95"/>
        <v>High Value</v>
      </c>
      <c r="X290" s="129">
        <f t="shared" si="96"/>
        <v>2.375</v>
      </c>
      <c r="Y290" s="130">
        <f t="shared" si="97"/>
        <v>31</v>
      </c>
      <c r="Z290" s="130">
        <f t="shared" si="98"/>
        <v>1</v>
      </c>
      <c r="AA290" s="131">
        <f t="shared" si="100"/>
        <v>2019</v>
      </c>
      <c r="AB290" s="132" t="str">
        <f t="shared" si="101"/>
        <v>1-2019</v>
      </c>
      <c r="AC290" s="132" t="str">
        <f t="shared" si="90"/>
        <v>31-1-2019</v>
      </c>
      <c r="AD290" s="132">
        <f t="shared" si="88"/>
        <v>1</v>
      </c>
      <c r="AE290" s="132">
        <f t="shared" si="99"/>
        <v>5</v>
      </c>
      <c r="AF290" s="132" t="str">
        <f t="shared" si="103"/>
        <v>2019-5</v>
      </c>
      <c r="AG290" s="130">
        <f t="shared" si="89"/>
        <v>4</v>
      </c>
      <c r="AH290" s="130" t="str">
        <f t="shared" si="87"/>
        <v>Weekdays</v>
      </c>
      <c r="AI290" s="133">
        <f t="shared" si="102"/>
        <v>5</v>
      </c>
      <c r="AJ290" s="53"/>
    </row>
    <row r="291" spans="2:36" ht="16.5" x14ac:dyDescent="0.3">
      <c r="B291" s="19" t="s">
        <v>324</v>
      </c>
      <c r="C291" s="20" t="s">
        <v>42</v>
      </c>
      <c r="D291" s="19" t="s">
        <v>43</v>
      </c>
      <c r="E291" s="19" t="s">
        <v>27</v>
      </c>
      <c r="F291" s="85" t="s">
        <v>21</v>
      </c>
      <c r="G291" s="19" t="s">
        <v>44</v>
      </c>
      <c r="H291" s="21">
        <v>48.51</v>
      </c>
      <c r="I291" s="22">
        <v>7</v>
      </c>
      <c r="J291" s="23">
        <v>16.9785</v>
      </c>
      <c r="K291" s="23">
        <v>356.54849999999999</v>
      </c>
      <c r="L291" s="24">
        <v>43490</v>
      </c>
      <c r="M291" s="25">
        <v>0.5625</v>
      </c>
      <c r="N291" s="20" t="s">
        <v>33</v>
      </c>
      <c r="O291" s="23">
        <v>339.57</v>
      </c>
      <c r="P291" s="26">
        <v>4.7619047620000003</v>
      </c>
      <c r="Q291" s="23">
        <v>16.9785</v>
      </c>
      <c r="R291" s="27">
        <v>5.2</v>
      </c>
      <c r="S291" s="28">
        <f t="shared" si="91"/>
        <v>16.978499999999997</v>
      </c>
      <c r="T291" s="29">
        <f t="shared" si="92"/>
        <v>1273.3874999999998</v>
      </c>
      <c r="U291" s="29" t="b">
        <f t="shared" si="93"/>
        <v>1</v>
      </c>
      <c r="V291" s="29" t="b">
        <f t="shared" si="94"/>
        <v>1</v>
      </c>
      <c r="W291" s="29" t="str">
        <f t="shared" si="95"/>
        <v>Low Value</v>
      </c>
      <c r="X291" s="129" t="str">
        <f t="shared" si="96"/>
        <v>Criteria Not matched</v>
      </c>
      <c r="Y291" s="130">
        <f t="shared" si="97"/>
        <v>25</v>
      </c>
      <c r="Z291" s="130">
        <f t="shared" si="98"/>
        <v>1</v>
      </c>
      <c r="AA291" s="131">
        <f t="shared" si="100"/>
        <v>2019</v>
      </c>
      <c r="AB291" s="132" t="str">
        <f t="shared" si="101"/>
        <v>1-2019</v>
      </c>
      <c r="AC291" s="132" t="str">
        <f t="shared" si="90"/>
        <v>25-1-2019</v>
      </c>
      <c r="AD291" s="132">
        <f t="shared" si="88"/>
        <v>1</v>
      </c>
      <c r="AE291" s="132">
        <f t="shared" si="99"/>
        <v>4</v>
      </c>
      <c r="AF291" s="132" t="str">
        <f t="shared" si="103"/>
        <v>2019-4</v>
      </c>
      <c r="AG291" s="130">
        <f t="shared" si="89"/>
        <v>5</v>
      </c>
      <c r="AH291" s="130" t="str">
        <f t="shared" ref="AH291:AH354" si="104">IF(AG291&gt;=6,"Weekends","Weekdays")</f>
        <v>Weekdays</v>
      </c>
      <c r="AI291" s="133">
        <f t="shared" si="102"/>
        <v>6</v>
      </c>
      <c r="AJ291" s="53"/>
    </row>
    <row r="292" spans="2:36" ht="16.5" x14ac:dyDescent="0.3">
      <c r="B292" s="19" t="s">
        <v>325</v>
      </c>
      <c r="C292" s="20" t="s">
        <v>18</v>
      </c>
      <c r="D292" s="19" t="s">
        <v>19</v>
      </c>
      <c r="E292" s="19" t="s">
        <v>20</v>
      </c>
      <c r="F292" s="85" t="s">
        <v>21</v>
      </c>
      <c r="G292" s="19" t="s">
        <v>32</v>
      </c>
      <c r="H292" s="21">
        <v>94.88</v>
      </c>
      <c r="I292" s="22">
        <v>7</v>
      </c>
      <c r="J292" s="23">
        <v>33.207999999999998</v>
      </c>
      <c r="K292" s="23">
        <v>697.36800000000005</v>
      </c>
      <c r="L292" s="24">
        <v>43499</v>
      </c>
      <c r="M292" s="25">
        <v>0.60972222222222228</v>
      </c>
      <c r="N292" s="20" t="s">
        <v>29</v>
      </c>
      <c r="O292" s="23">
        <v>664.16</v>
      </c>
      <c r="P292" s="26">
        <v>4.7619047620000003</v>
      </c>
      <c r="Q292" s="23">
        <v>33.207999999999998</v>
      </c>
      <c r="R292" s="27">
        <v>4.2</v>
      </c>
      <c r="S292" s="28">
        <f t="shared" si="91"/>
        <v>33.208000000000084</v>
      </c>
      <c r="T292" s="29">
        <f t="shared" si="92"/>
        <v>2490.6000000000063</v>
      </c>
      <c r="U292" s="29" t="b">
        <f t="shared" si="93"/>
        <v>1</v>
      </c>
      <c r="V292" s="29" t="b">
        <f t="shared" si="94"/>
        <v>1</v>
      </c>
      <c r="W292" s="29" t="str">
        <f t="shared" si="95"/>
        <v>Low Value</v>
      </c>
      <c r="X292" s="129" t="str">
        <f t="shared" si="96"/>
        <v>Criteria Not matched</v>
      </c>
      <c r="Y292" s="130">
        <f t="shared" si="97"/>
        <v>3</v>
      </c>
      <c r="Z292" s="130">
        <f t="shared" si="98"/>
        <v>2</v>
      </c>
      <c r="AA292" s="131">
        <f t="shared" si="100"/>
        <v>2019</v>
      </c>
      <c r="AB292" s="132" t="str">
        <f t="shared" si="101"/>
        <v>2-2019</v>
      </c>
      <c r="AC292" s="132" t="str">
        <f t="shared" si="90"/>
        <v>3-2-2019</v>
      </c>
      <c r="AD292" s="132">
        <f t="shared" ref="AD292:AD355" si="105">ROUNDUP(Z292/3,0)</f>
        <v>1</v>
      </c>
      <c r="AE292" s="132">
        <f t="shared" si="99"/>
        <v>5</v>
      </c>
      <c r="AF292" s="132" t="str">
        <f t="shared" si="103"/>
        <v>2019-5</v>
      </c>
      <c r="AG292" s="130">
        <f t="shared" si="89"/>
        <v>7</v>
      </c>
      <c r="AH292" s="130" t="str">
        <f t="shared" si="104"/>
        <v>Weekends</v>
      </c>
      <c r="AI292" s="133">
        <f t="shared" si="102"/>
        <v>1</v>
      </c>
      <c r="AJ292" s="53"/>
    </row>
    <row r="293" spans="2:36" ht="16.5" x14ac:dyDescent="0.3">
      <c r="B293" s="19" t="s">
        <v>326</v>
      </c>
      <c r="C293" s="20" t="s">
        <v>42</v>
      </c>
      <c r="D293" s="19" t="s">
        <v>43</v>
      </c>
      <c r="E293" s="19" t="s">
        <v>20</v>
      </c>
      <c r="F293" s="85" t="s">
        <v>31</v>
      </c>
      <c r="G293" s="19" t="s">
        <v>28</v>
      </c>
      <c r="H293" s="21">
        <v>40.299999999999997</v>
      </c>
      <c r="I293" s="22">
        <v>10</v>
      </c>
      <c r="J293" s="23">
        <v>20.149999999999999</v>
      </c>
      <c r="K293" s="23">
        <v>423.15</v>
      </c>
      <c r="L293" s="24">
        <v>43489</v>
      </c>
      <c r="M293" s="25">
        <v>0.73402777777777772</v>
      </c>
      <c r="N293" s="20" t="s">
        <v>33</v>
      </c>
      <c r="O293" s="23">
        <v>403</v>
      </c>
      <c r="P293" s="26">
        <v>4.7619047620000003</v>
      </c>
      <c r="Q293" s="23">
        <v>20.149999999999999</v>
      </c>
      <c r="R293" s="27">
        <v>7</v>
      </c>
      <c r="S293" s="28">
        <f t="shared" si="91"/>
        <v>20.149999999999977</v>
      </c>
      <c r="T293" s="29">
        <f t="shared" si="92"/>
        <v>1511.2499999999982</v>
      </c>
      <c r="U293" s="29" t="b">
        <f t="shared" si="93"/>
        <v>1</v>
      </c>
      <c r="V293" s="29" t="b">
        <f t="shared" si="94"/>
        <v>1</v>
      </c>
      <c r="W293" s="29" t="str">
        <f t="shared" si="95"/>
        <v>Low Value</v>
      </c>
      <c r="X293" s="129">
        <f t="shared" si="96"/>
        <v>4.03</v>
      </c>
      <c r="Y293" s="130">
        <f t="shared" si="97"/>
        <v>24</v>
      </c>
      <c r="Z293" s="130">
        <f t="shared" si="98"/>
        <v>1</v>
      </c>
      <c r="AA293" s="131">
        <f t="shared" si="100"/>
        <v>2019</v>
      </c>
      <c r="AB293" s="132" t="str">
        <f t="shared" si="101"/>
        <v>1-2019</v>
      </c>
      <c r="AC293" s="132" t="str">
        <f t="shared" si="90"/>
        <v>24-1-2019</v>
      </c>
      <c r="AD293" s="132">
        <f t="shared" si="105"/>
        <v>1</v>
      </c>
      <c r="AE293" s="132">
        <f t="shared" si="99"/>
        <v>4</v>
      </c>
      <c r="AF293" s="132" t="str">
        <f t="shared" si="103"/>
        <v>2019-4</v>
      </c>
      <c r="AG293" s="130">
        <f t="shared" si="89"/>
        <v>4</v>
      </c>
      <c r="AH293" s="130" t="str">
        <f t="shared" si="104"/>
        <v>Weekdays</v>
      </c>
      <c r="AI293" s="133">
        <f t="shared" si="102"/>
        <v>5</v>
      </c>
      <c r="AJ293" s="53"/>
    </row>
    <row r="294" spans="2:36" ht="16.5" x14ac:dyDescent="0.3">
      <c r="B294" s="19" t="s">
        <v>327</v>
      </c>
      <c r="C294" s="20" t="s">
        <v>25</v>
      </c>
      <c r="D294" s="19" t="s">
        <v>26</v>
      </c>
      <c r="E294" s="19" t="s">
        <v>27</v>
      </c>
      <c r="F294" s="85" t="s">
        <v>31</v>
      </c>
      <c r="G294" s="19" t="s">
        <v>28</v>
      </c>
      <c r="H294" s="21">
        <v>27.85</v>
      </c>
      <c r="I294" s="22">
        <v>7</v>
      </c>
      <c r="J294" s="23">
        <v>9.7475000000000005</v>
      </c>
      <c r="K294" s="23">
        <v>204.69749999999999</v>
      </c>
      <c r="L294" s="24">
        <v>43538</v>
      </c>
      <c r="M294" s="25">
        <v>0.72222222222222221</v>
      </c>
      <c r="N294" s="20" t="s">
        <v>23</v>
      </c>
      <c r="O294" s="23">
        <v>194.95</v>
      </c>
      <c r="P294" s="26">
        <v>4.7619047620000003</v>
      </c>
      <c r="Q294" s="23">
        <v>9.7475000000000005</v>
      </c>
      <c r="R294" s="30">
        <v>6</v>
      </c>
      <c r="S294" s="28">
        <f t="shared" si="91"/>
        <v>9.7475000000000023</v>
      </c>
      <c r="T294" s="29">
        <f t="shared" si="92"/>
        <v>731.06250000000023</v>
      </c>
      <c r="U294" s="29" t="b">
        <f t="shared" si="93"/>
        <v>1</v>
      </c>
      <c r="V294" s="29" t="b">
        <f t="shared" si="94"/>
        <v>1</v>
      </c>
      <c r="W294" s="29" t="str">
        <f t="shared" si="95"/>
        <v>Low Value</v>
      </c>
      <c r="X294" s="129" t="str">
        <f t="shared" si="96"/>
        <v>Criteria Not matched</v>
      </c>
      <c r="Y294" s="130">
        <f t="shared" si="97"/>
        <v>14</v>
      </c>
      <c r="Z294" s="130">
        <f t="shared" si="98"/>
        <v>3</v>
      </c>
      <c r="AA294" s="131">
        <f t="shared" si="100"/>
        <v>2019</v>
      </c>
      <c r="AB294" s="132" t="str">
        <f t="shared" si="101"/>
        <v>3-2019</v>
      </c>
      <c r="AC294" s="132" t="str">
        <f t="shared" si="90"/>
        <v>14-3-2019</v>
      </c>
      <c r="AD294" s="132">
        <f t="shared" si="105"/>
        <v>1</v>
      </c>
      <c r="AE294" s="132">
        <f t="shared" si="99"/>
        <v>11</v>
      </c>
      <c r="AF294" s="132" t="str">
        <f t="shared" si="103"/>
        <v>2019-11</v>
      </c>
      <c r="AG294" s="130">
        <f t="shared" si="89"/>
        <v>4</v>
      </c>
      <c r="AH294" s="130" t="str">
        <f t="shared" si="104"/>
        <v>Weekdays</v>
      </c>
      <c r="AI294" s="133">
        <f t="shared" si="102"/>
        <v>5</v>
      </c>
      <c r="AJ294" s="53"/>
    </row>
    <row r="295" spans="2:36" ht="16.5" x14ac:dyDescent="0.3">
      <c r="B295" s="19" t="s">
        <v>328</v>
      </c>
      <c r="C295" s="20" t="s">
        <v>18</v>
      </c>
      <c r="D295" s="19" t="s">
        <v>19</v>
      </c>
      <c r="E295" s="19" t="s">
        <v>20</v>
      </c>
      <c r="F295" s="85" t="s">
        <v>21</v>
      </c>
      <c r="G295" s="19" t="s">
        <v>28</v>
      </c>
      <c r="H295" s="21">
        <v>62.48</v>
      </c>
      <c r="I295" s="22">
        <v>1</v>
      </c>
      <c r="J295" s="23">
        <v>3.1240000000000001</v>
      </c>
      <c r="K295" s="23">
        <v>65.603999999999999</v>
      </c>
      <c r="L295" s="24">
        <v>43514</v>
      </c>
      <c r="M295" s="25">
        <v>0.85347222222222219</v>
      </c>
      <c r="N295" s="20" t="s">
        <v>29</v>
      </c>
      <c r="O295" s="23">
        <v>62.48</v>
      </c>
      <c r="P295" s="26">
        <v>4.7619047620000003</v>
      </c>
      <c r="Q295" s="23">
        <v>3.1240000000000001</v>
      </c>
      <c r="R295" s="30">
        <v>4.7</v>
      </c>
      <c r="S295" s="28">
        <f t="shared" si="91"/>
        <v>3.1240000000000023</v>
      </c>
      <c r="T295" s="29">
        <f t="shared" si="92"/>
        <v>234.30000000000018</v>
      </c>
      <c r="U295" s="29" t="b">
        <f t="shared" si="93"/>
        <v>0</v>
      </c>
      <c r="V295" s="29" t="b">
        <f t="shared" si="94"/>
        <v>0</v>
      </c>
      <c r="W295" s="29" t="str">
        <f t="shared" si="95"/>
        <v>Low Value</v>
      </c>
      <c r="X295" s="129" t="str">
        <f t="shared" si="96"/>
        <v>Criteria Not matched</v>
      </c>
      <c r="Y295" s="130">
        <f t="shared" si="97"/>
        <v>18</v>
      </c>
      <c r="Z295" s="130">
        <f t="shared" si="98"/>
        <v>2</v>
      </c>
      <c r="AA295" s="131">
        <f t="shared" si="100"/>
        <v>2019</v>
      </c>
      <c r="AB295" s="132" t="str">
        <f t="shared" si="101"/>
        <v>2-2019</v>
      </c>
      <c r="AC295" s="132" t="str">
        <f t="shared" si="90"/>
        <v>18-2-2019</v>
      </c>
      <c r="AD295" s="132">
        <f t="shared" si="105"/>
        <v>1</v>
      </c>
      <c r="AE295" s="132">
        <f t="shared" si="99"/>
        <v>8</v>
      </c>
      <c r="AF295" s="132" t="str">
        <f t="shared" si="103"/>
        <v>2019-8</v>
      </c>
      <c r="AG295" s="130">
        <f t="shared" si="89"/>
        <v>1</v>
      </c>
      <c r="AH295" s="130" t="str">
        <f t="shared" si="104"/>
        <v>Weekdays</v>
      </c>
      <c r="AI295" s="133">
        <f t="shared" si="102"/>
        <v>2</v>
      </c>
      <c r="AJ295" s="53"/>
    </row>
    <row r="296" spans="2:36" ht="16.5" x14ac:dyDescent="0.3">
      <c r="B296" s="19" t="s">
        <v>329</v>
      </c>
      <c r="C296" s="20" t="s">
        <v>18</v>
      </c>
      <c r="D296" s="19" t="s">
        <v>19</v>
      </c>
      <c r="E296" s="19" t="s">
        <v>20</v>
      </c>
      <c r="F296" s="85" t="s">
        <v>21</v>
      </c>
      <c r="G296" s="19" t="s">
        <v>44</v>
      </c>
      <c r="H296" s="21">
        <v>36.36</v>
      </c>
      <c r="I296" s="22">
        <v>2</v>
      </c>
      <c r="J296" s="23">
        <v>3.6360000000000001</v>
      </c>
      <c r="K296" s="23">
        <v>76.355999999999995</v>
      </c>
      <c r="L296" s="24">
        <v>43486</v>
      </c>
      <c r="M296" s="25">
        <v>0.41666666666666669</v>
      </c>
      <c r="N296" s="20" t="s">
        <v>29</v>
      </c>
      <c r="O296" s="23">
        <v>72.72</v>
      </c>
      <c r="P296" s="26">
        <v>4.7619047620000003</v>
      </c>
      <c r="Q296" s="23">
        <v>3.6360000000000001</v>
      </c>
      <c r="R296" s="30">
        <v>7.1</v>
      </c>
      <c r="S296" s="28">
        <f t="shared" si="91"/>
        <v>3.6359999999999957</v>
      </c>
      <c r="T296" s="29">
        <f t="shared" si="92"/>
        <v>272.6999999999997</v>
      </c>
      <c r="U296" s="29" t="b">
        <f t="shared" si="93"/>
        <v>0</v>
      </c>
      <c r="V296" s="29" t="b">
        <f t="shared" si="94"/>
        <v>0</v>
      </c>
      <c r="W296" s="29" t="str">
        <f t="shared" si="95"/>
        <v>Low Value</v>
      </c>
      <c r="X296" s="129">
        <f t="shared" si="96"/>
        <v>3.6360000000000001</v>
      </c>
      <c r="Y296" s="130">
        <f t="shared" si="97"/>
        <v>21</v>
      </c>
      <c r="Z296" s="130">
        <f t="shared" si="98"/>
        <v>1</v>
      </c>
      <c r="AA296" s="131">
        <f t="shared" si="100"/>
        <v>2019</v>
      </c>
      <c r="AB296" s="132" t="str">
        <f t="shared" si="101"/>
        <v>1-2019</v>
      </c>
      <c r="AC296" s="132" t="str">
        <f t="shared" si="90"/>
        <v>21-1-2019</v>
      </c>
      <c r="AD296" s="132">
        <f t="shared" si="105"/>
        <v>1</v>
      </c>
      <c r="AE296" s="132">
        <f t="shared" si="99"/>
        <v>4</v>
      </c>
      <c r="AF296" s="132" t="str">
        <f t="shared" si="103"/>
        <v>2019-4</v>
      </c>
      <c r="AG296" s="130">
        <f t="shared" si="89"/>
        <v>1</v>
      </c>
      <c r="AH296" s="130" t="str">
        <f t="shared" si="104"/>
        <v>Weekdays</v>
      </c>
      <c r="AI296" s="133">
        <f t="shared" si="102"/>
        <v>2</v>
      </c>
      <c r="AJ296" s="53"/>
    </row>
    <row r="297" spans="2:36" ht="16.5" x14ac:dyDescent="0.3">
      <c r="B297" s="19" t="s">
        <v>330</v>
      </c>
      <c r="C297" s="20" t="s">
        <v>42</v>
      </c>
      <c r="D297" s="19" t="s">
        <v>43</v>
      </c>
      <c r="E297" s="19" t="s">
        <v>27</v>
      </c>
      <c r="F297" s="85" t="s">
        <v>31</v>
      </c>
      <c r="G297" s="19" t="s">
        <v>22</v>
      </c>
      <c r="H297" s="21">
        <v>18.11</v>
      </c>
      <c r="I297" s="22">
        <v>10</v>
      </c>
      <c r="J297" s="23">
        <v>9.0549999999999997</v>
      </c>
      <c r="K297" s="23">
        <v>190.155</v>
      </c>
      <c r="L297" s="24">
        <v>43537</v>
      </c>
      <c r="M297" s="25">
        <v>0.49027777777777776</v>
      </c>
      <c r="N297" s="20" t="s">
        <v>23</v>
      </c>
      <c r="O297" s="23">
        <v>181.1</v>
      </c>
      <c r="P297" s="26">
        <v>4.7619047620000003</v>
      </c>
      <c r="Q297" s="23">
        <v>9.0549999999999997</v>
      </c>
      <c r="R297" s="30">
        <v>5.9</v>
      </c>
      <c r="S297" s="28">
        <f t="shared" si="91"/>
        <v>9.0550000000000068</v>
      </c>
      <c r="T297" s="29">
        <f t="shared" si="92"/>
        <v>679.12500000000045</v>
      </c>
      <c r="U297" s="29" t="b">
        <f t="shared" si="93"/>
        <v>1</v>
      </c>
      <c r="V297" s="29" t="b">
        <f t="shared" si="94"/>
        <v>1</v>
      </c>
      <c r="W297" s="29" t="str">
        <f t="shared" si="95"/>
        <v>Low Value</v>
      </c>
      <c r="X297" s="129" t="str">
        <f t="shared" si="96"/>
        <v>Criteria Not matched</v>
      </c>
      <c r="Y297" s="130">
        <f t="shared" si="97"/>
        <v>13</v>
      </c>
      <c r="Z297" s="130">
        <f t="shared" si="98"/>
        <v>3</v>
      </c>
      <c r="AA297" s="131">
        <f t="shared" si="100"/>
        <v>2019</v>
      </c>
      <c r="AB297" s="132" t="str">
        <f t="shared" si="101"/>
        <v>3-2019</v>
      </c>
      <c r="AC297" s="132" t="str">
        <f t="shared" si="90"/>
        <v>13-3-2019</v>
      </c>
      <c r="AD297" s="132">
        <f t="shared" si="105"/>
        <v>1</v>
      </c>
      <c r="AE297" s="132">
        <f t="shared" si="99"/>
        <v>11</v>
      </c>
      <c r="AF297" s="132" t="str">
        <f t="shared" si="103"/>
        <v>2019-11</v>
      </c>
      <c r="AG297" s="130">
        <f t="shared" si="89"/>
        <v>3</v>
      </c>
      <c r="AH297" s="130" t="str">
        <f t="shared" si="104"/>
        <v>Weekdays</v>
      </c>
      <c r="AI297" s="133">
        <f t="shared" si="102"/>
        <v>4</v>
      </c>
      <c r="AJ297" s="53"/>
    </row>
    <row r="298" spans="2:36" ht="16.5" x14ac:dyDescent="0.3">
      <c r="B298" s="19" t="s">
        <v>331</v>
      </c>
      <c r="C298" s="20" t="s">
        <v>25</v>
      </c>
      <c r="D298" s="19" t="s">
        <v>26</v>
      </c>
      <c r="E298" s="19" t="s">
        <v>20</v>
      </c>
      <c r="F298" s="85" t="s">
        <v>21</v>
      </c>
      <c r="G298" s="19" t="s">
        <v>28</v>
      </c>
      <c r="H298" s="21">
        <v>51.92</v>
      </c>
      <c r="I298" s="22">
        <v>5</v>
      </c>
      <c r="J298" s="23">
        <v>12.98</v>
      </c>
      <c r="K298" s="23">
        <v>272.58</v>
      </c>
      <c r="L298" s="24">
        <v>43527</v>
      </c>
      <c r="M298" s="25">
        <v>0.5708333333333333</v>
      </c>
      <c r="N298" s="20" t="s">
        <v>29</v>
      </c>
      <c r="O298" s="23">
        <v>259.60000000000002</v>
      </c>
      <c r="P298" s="26">
        <v>4.7619047620000003</v>
      </c>
      <c r="Q298" s="23">
        <v>12.98</v>
      </c>
      <c r="R298" s="30">
        <v>7.5</v>
      </c>
      <c r="S298" s="28">
        <f t="shared" si="91"/>
        <v>12.979999999999961</v>
      </c>
      <c r="T298" s="29">
        <f t="shared" si="92"/>
        <v>973.49999999999704</v>
      </c>
      <c r="U298" s="29" t="b">
        <f t="shared" si="93"/>
        <v>1</v>
      </c>
      <c r="V298" s="29" t="b">
        <f t="shared" si="94"/>
        <v>1</v>
      </c>
      <c r="W298" s="29" t="str">
        <f t="shared" si="95"/>
        <v>High Value</v>
      </c>
      <c r="X298" s="129">
        <f t="shared" si="96"/>
        <v>5.1920000000000002</v>
      </c>
      <c r="Y298" s="130">
        <f t="shared" si="97"/>
        <v>3</v>
      </c>
      <c r="Z298" s="130">
        <f t="shared" si="98"/>
        <v>3</v>
      </c>
      <c r="AA298" s="131">
        <f t="shared" si="100"/>
        <v>2019</v>
      </c>
      <c r="AB298" s="132" t="str">
        <f t="shared" si="101"/>
        <v>3-2019</v>
      </c>
      <c r="AC298" s="132" t="str">
        <f t="shared" si="90"/>
        <v>3-3-2019</v>
      </c>
      <c r="AD298" s="132">
        <f t="shared" si="105"/>
        <v>1</v>
      </c>
      <c r="AE298" s="132">
        <f t="shared" si="99"/>
        <v>9</v>
      </c>
      <c r="AF298" s="132" t="str">
        <f t="shared" si="103"/>
        <v>2019-9</v>
      </c>
      <c r="AG298" s="130">
        <f t="shared" si="89"/>
        <v>7</v>
      </c>
      <c r="AH298" s="130" t="str">
        <f t="shared" si="104"/>
        <v>Weekends</v>
      </c>
      <c r="AI298" s="133">
        <f t="shared" si="102"/>
        <v>1</v>
      </c>
      <c r="AJ298" s="53"/>
    </row>
    <row r="299" spans="2:36" ht="16.5" x14ac:dyDescent="0.3">
      <c r="B299" s="19" t="s">
        <v>332</v>
      </c>
      <c r="C299" s="20" t="s">
        <v>25</v>
      </c>
      <c r="D299" s="19" t="s">
        <v>26</v>
      </c>
      <c r="E299" s="19" t="s">
        <v>27</v>
      </c>
      <c r="F299" s="85" t="s">
        <v>31</v>
      </c>
      <c r="G299" s="19" t="s">
        <v>28</v>
      </c>
      <c r="H299" s="21">
        <v>28.84</v>
      </c>
      <c r="I299" s="22">
        <v>4</v>
      </c>
      <c r="J299" s="23">
        <v>5.7679999999999998</v>
      </c>
      <c r="K299" s="23">
        <v>121.128</v>
      </c>
      <c r="L299" s="24">
        <v>43553</v>
      </c>
      <c r="M299" s="25">
        <v>0.61388888888888893</v>
      </c>
      <c r="N299" s="20" t="s">
        <v>29</v>
      </c>
      <c r="O299" s="23">
        <v>115.36</v>
      </c>
      <c r="P299" s="26">
        <v>4.7619047620000003</v>
      </c>
      <c r="Q299" s="23">
        <v>5.7679999999999998</v>
      </c>
      <c r="R299" s="30">
        <v>6.4</v>
      </c>
      <c r="S299" s="28">
        <f t="shared" si="91"/>
        <v>5.7680000000000007</v>
      </c>
      <c r="T299" s="29">
        <f t="shared" si="92"/>
        <v>432.6</v>
      </c>
      <c r="U299" s="29" t="b">
        <f t="shared" si="93"/>
        <v>0</v>
      </c>
      <c r="V299" s="29" t="b">
        <f t="shared" si="94"/>
        <v>0</v>
      </c>
      <c r="W299" s="29" t="str">
        <f t="shared" si="95"/>
        <v>Low Value</v>
      </c>
      <c r="X299" s="129" t="str">
        <f t="shared" si="96"/>
        <v>Criteria Not matched</v>
      </c>
      <c r="Y299" s="130">
        <f t="shared" si="97"/>
        <v>29</v>
      </c>
      <c r="Z299" s="130">
        <f t="shared" si="98"/>
        <v>3</v>
      </c>
      <c r="AA299" s="131">
        <f t="shared" si="100"/>
        <v>2019</v>
      </c>
      <c r="AB299" s="132" t="str">
        <f t="shared" si="101"/>
        <v>3-2019</v>
      </c>
      <c r="AC299" s="132" t="str">
        <f t="shared" si="90"/>
        <v>29-3-2019</v>
      </c>
      <c r="AD299" s="132">
        <f t="shared" si="105"/>
        <v>1</v>
      </c>
      <c r="AE299" s="132">
        <f t="shared" si="99"/>
        <v>13</v>
      </c>
      <c r="AF299" s="132" t="str">
        <f t="shared" si="103"/>
        <v>2019-13</v>
      </c>
      <c r="AG299" s="130">
        <f t="shared" si="89"/>
        <v>5</v>
      </c>
      <c r="AH299" s="130" t="str">
        <f t="shared" si="104"/>
        <v>Weekdays</v>
      </c>
      <c r="AI299" s="133">
        <f t="shared" si="102"/>
        <v>6</v>
      </c>
      <c r="AJ299" s="53"/>
    </row>
    <row r="300" spans="2:36" ht="16.5" x14ac:dyDescent="0.3">
      <c r="B300" s="19" t="s">
        <v>333</v>
      </c>
      <c r="C300" s="20" t="s">
        <v>18</v>
      </c>
      <c r="D300" s="19" t="s">
        <v>19</v>
      </c>
      <c r="E300" s="19" t="s">
        <v>20</v>
      </c>
      <c r="F300" s="85" t="s">
        <v>31</v>
      </c>
      <c r="G300" s="19" t="s">
        <v>32</v>
      </c>
      <c r="H300" s="21">
        <v>78.38</v>
      </c>
      <c r="I300" s="22">
        <v>6</v>
      </c>
      <c r="J300" s="23">
        <v>23.513999999999999</v>
      </c>
      <c r="K300" s="23">
        <v>493.79399999999998</v>
      </c>
      <c r="L300" s="24">
        <v>43475</v>
      </c>
      <c r="M300" s="25">
        <v>0.59444444444444444</v>
      </c>
      <c r="N300" s="20" t="s">
        <v>23</v>
      </c>
      <c r="O300" s="23">
        <v>470.28</v>
      </c>
      <c r="P300" s="26">
        <v>4.7619047620000003</v>
      </c>
      <c r="Q300" s="23">
        <v>23.513999999999999</v>
      </c>
      <c r="R300" s="27">
        <v>5.8</v>
      </c>
      <c r="S300" s="28">
        <f t="shared" si="91"/>
        <v>23.51400000000001</v>
      </c>
      <c r="T300" s="29">
        <f t="shared" si="92"/>
        <v>1763.5500000000006</v>
      </c>
      <c r="U300" s="29" t="b">
        <f t="shared" si="93"/>
        <v>1</v>
      </c>
      <c r="V300" s="29" t="b">
        <f t="shared" si="94"/>
        <v>1</v>
      </c>
      <c r="W300" s="29" t="str">
        <f t="shared" si="95"/>
        <v>Low Value</v>
      </c>
      <c r="X300" s="129" t="str">
        <f t="shared" si="96"/>
        <v>Criteria Not matched</v>
      </c>
      <c r="Y300" s="130">
        <f t="shared" si="97"/>
        <v>10</v>
      </c>
      <c r="Z300" s="130">
        <f t="shared" si="98"/>
        <v>1</v>
      </c>
      <c r="AA300" s="131">
        <f t="shared" si="100"/>
        <v>2019</v>
      </c>
      <c r="AB300" s="132" t="str">
        <f t="shared" si="101"/>
        <v>1-2019</v>
      </c>
      <c r="AC300" s="132" t="str">
        <f t="shared" si="90"/>
        <v>10-1-2019</v>
      </c>
      <c r="AD300" s="132">
        <f t="shared" si="105"/>
        <v>1</v>
      </c>
      <c r="AE300" s="132">
        <f t="shared" si="99"/>
        <v>2</v>
      </c>
      <c r="AF300" s="132" t="str">
        <f t="shared" si="103"/>
        <v>2019-2</v>
      </c>
      <c r="AG300" s="130">
        <f t="shared" si="89"/>
        <v>4</v>
      </c>
      <c r="AH300" s="130" t="str">
        <f t="shared" si="104"/>
        <v>Weekdays</v>
      </c>
      <c r="AI300" s="133">
        <f t="shared" si="102"/>
        <v>5</v>
      </c>
      <c r="AJ300" s="53"/>
    </row>
    <row r="301" spans="2:36" ht="16.5" x14ac:dyDescent="0.3">
      <c r="B301" s="19" t="s">
        <v>334</v>
      </c>
      <c r="C301" s="20" t="s">
        <v>18</v>
      </c>
      <c r="D301" s="19" t="s">
        <v>19</v>
      </c>
      <c r="E301" s="19" t="s">
        <v>20</v>
      </c>
      <c r="F301" s="85" t="s">
        <v>31</v>
      </c>
      <c r="G301" s="19" t="s">
        <v>32</v>
      </c>
      <c r="H301" s="21">
        <v>60.01</v>
      </c>
      <c r="I301" s="22">
        <v>4</v>
      </c>
      <c r="J301" s="23">
        <v>12.002000000000001</v>
      </c>
      <c r="K301" s="23">
        <v>252.042</v>
      </c>
      <c r="L301" s="24">
        <v>43490</v>
      </c>
      <c r="M301" s="25">
        <v>0.66249999999999998</v>
      </c>
      <c r="N301" s="20" t="s">
        <v>29</v>
      </c>
      <c r="O301" s="23">
        <v>240.04</v>
      </c>
      <c r="P301" s="26">
        <v>4.7619047620000003</v>
      </c>
      <c r="Q301" s="23">
        <v>12.002000000000001</v>
      </c>
      <c r="R301" s="30">
        <v>4.5</v>
      </c>
      <c r="S301" s="28">
        <f t="shared" si="91"/>
        <v>12.00200000000001</v>
      </c>
      <c r="T301" s="29">
        <f t="shared" si="92"/>
        <v>900.15000000000077</v>
      </c>
      <c r="U301" s="29" t="b">
        <f t="shared" si="93"/>
        <v>1</v>
      </c>
      <c r="V301" s="29" t="b">
        <f t="shared" si="94"/>
        <v>1</v>
      </c>
      <c r="W301" s="29" t="str">
        <f t="shared" si="95"/>
        <v>Low Value</v>
      </c>
      <c r="X301" s="129" t="str">
        <f t="shared" si="96"/>
        <v>Criteria Not matched</v>
      </c>
      <c r="Y301" s="130">
        <f t="shared" si="97"/>
        <v>25</v>
      </c>
      <c r="Z301" s="130">
        <f t="shared" si="98"/>
        <v>1</v>
      </c>
      <c r="AA301" s="131">
        <f t="shared" si="100"/>
        <v>2019</v>
      </c>
      <c r="AB301" s="132" t="str">
        <f t="shared" si="101"/>
        <v>1-2019</v>
      </c>
      <c r="AC301" s="132" t="str">
        <f t="shared" si="90"/>
        <v>25-1-2019</v>
      </c>
      <c r="AD301" s="132">
        <f t="shared" si="105"/>
        <v>1</v>
      </c>
      <c r="AE301" s="132">
        <f t="shared" si="99"/>
        <v>4</v>
      </c>
      <c r="AF301" s="132" t="str">
        <f t="shared" si="103"/>
        <v>2019-4</v>
      </c>
      <c r="AG301" s="130">
        <f t="shared" si="89"/>
        <v>5</v>
      </c>
      <c r="AH301" s="130" t="str">
        <f t="shared" si="104"/>
        <v>Weekdays</v>
      </c>
      <c r="AI301" s="133">
        <f t="shared" si="102"/>
        <v>6</v>
      </c>
      <c r="AJ301" s="53"/>
    </row>
    <row r="302" spans="2:36" ht="16.5" x14ac:dyDescent="0.3">
      <c r="B302" s="19" t="s">
        <v>335</v>
      </c>
      <c r="C302" s="20" t="s">
        <v>25</v>
      </c>
      <c r="D302" s="19" t="s">
        <v>26</v>
      </c>
      <c r="E302" s="19" t="s">
        <v>20</v>
      </c>
      <c r="F302" s="85" t="s">
        <v>21</v>
      </c>
      <c r="G302" s="19" t="s">
        <v>32</v>
      </c>
      <c r="H302" s="21">
        <v>88.61</v>
      </c>
      <c r="I302" s="22">
        <v>1</v>
      </c>
      <c r="J302" s="23">
        <v>4.4305000000000003</v>
      </c>
      <c r="K302" s="23">
        <v>93.040499999999994</v>
      </c>
      <c r="L302" s="24">
        <v>43484</v>
      </c>
      <c r="M302" s="25">
        <v>0.43125000000000002</v>
      </c>
      <c r="N302" s="20" t="s">
        <v>29</v>
      </c>
      <c r="O302" s="23">
        <v>88.61</v>
      </c>
      <c r="P302" s="26">
        <v>4.7619047620000003</v>
      </c>
      <c r="Q302" s="23">
        <v>4.4305000000000003</v>
      </c>
      <c r="R302" s="30">
        <v>7.7</v>
      </c>
      <c r="S302" s="28">
        <f t="shared" si="91"/>
        <v>4.430499999999995</v>
      </c>
      <c r="T302" s="29">
        <f t="shared" si="92"/>
        <v>332.28749999999962</v>
      </c>
      <c r="U302" s="29" t="b">
        <f t="shared" si="93"/>
        <v>0</v>
      </c>
      <c r="V302" s="29" t="b">
        <f t="shared" si="94"/>
        <v>1</v>
      </c>
      <c r="W302" s="29" t="str">
        <f t="shared" si="95"/>
        <v>High Value</v>
      </c>
      <c r="X302" s="129">
        <f t="shared" si="96"/>
        <v>8.8610000000000007</v>
      </c>
      <c r="Y302" s="130">
        <f t="shared" si="97"/>
        <v>19</v>
      </c>
      <c r="Z302" s="130">
        <f t="shared" si="98"/>
        <v>1</v>
      </c>
      <c r="AA302" s="131">
        <f t="shared" si="100"/>
        <v>2019</v>
      </c>
      <c r="AB302" s="132" t="str">
        <f t="shared" si="101"/>
        <v>1-2019</v>
      </c>
      <c r="AC302" s="132" t="str">
        <f t="shared" si="90"/>
        <v>19-1-2019</v>
      </c>
      <c r="AD302" s="132">
        <f t="shared" si="105"/>
        <v>1</v>
      </c>
      <c r="AE302" s="132">
        <f t="shared" si="99"/>
        <v>3</v>
      </c>
      <c r="AF302" s="132" t="str">
        <f t="shared" si="103"/>
        <v>2019-3</v>
      </c>
      <c r="AG302" s="130">
        <f t="shared" si="89"/>
        <v>6</v>
      </c>
      <c r="AH302" s="130" t="str">
        <f t="shared" si="104"/>
        <v>Weekends</v>
      </c>
      <c r="AI302" s="133">
        <f t="shared" si="102"/>
        <v>7</v>
      </c>
      <c r="AJ302" s="53"/>
    </row>
    <row r="303" spans="2:36" ht="16.5" x14ac:dyDescent="0.3">
      <c r="B303" s="19" t="s">
        <v>336</v>
      </c>
      <c r="C303" s="20" t="s">
        <v>25</v>
      </c>
      <c r="D303" s="19" t="s">
        <v>26</v>
      </c>
      <c r="E303" s="19" t="s">
        <v>27</v>
      </c>
      <c r="F303" s="85" t="s">
        <v>31</v>
      </c>
      <c r="G303" s="19" t="s">
        <v>46</v>
      </c>
      <c r="H303" s="21">
        <v>99.82</v>
      </c>
      <c r="I303" s="22">
        <v>2</v>
      </c>
      <c r="J303" s="23">
        <v>9.9819999999999993</v>
      </c>
      <c r="K303" s="23">
        <v>209.62200000000001</v>
      </c>
      <c r="L303" s="24">
        <v>43467</v>
      </c>
      <c r="M303" s="25">
        <v>0.75624999999999998</v>
      </c>
      <c r="N303" s="20" t="s">
        <v>33</v>
      </c>
      <c r="O303" s="23">
        <v>199.64</v>
      </c>
      <c r="P303" s="26">
        <v>4.7619047620000003</v>
      </c>
      <c r="Q303" s="23">
        <v>9.9819999999999993</v>
      </c>
      <c r="R303" s="30">
        <v>6.7</v>
      </c>
      <c r="S303" s="28">
        <f t="shared" si="91"/>
        <v>9.9820000000000277</v>
      </c>
      <c r="T303" s="29">
        <f t="shared" si="92"/>
        <v>748.65000000000214</v>
      </c>
      <c r="U303" s="29" t="b">
        <f t="shared" si="93"/>
        <v>1</v>
      </c>
      <c r="V303" s="29" t="b">
        <f t="shared" si="94"/>
        <v>1</v>
      </c>
      <c r="W303" s="29" t="str">
        <f t="shared" si="95"/>
        <v>Low Value</v>
      </c>
      <c r="X303" s="129" t="str">
        <f t="shared" si="96"/>
        <v>Criteria Not matched</v>
      </c>
      <c r="Y303" s="130">
        <f t="shared" si="97"/>
        <v>2</v>
      </c>
      <c r="Z303" s="130">
        <f t="shared" si="98"/>
        <v>1</v>
      </c>
      <c r="AA303" s="131">
        <f t="shared" si="100"/>
        <v>2019</v>
      </c>
      <c r="AB303" s="132" t="str">
        <f t="shared" si="101"/>
        <v>1-2019</v>
      </c>
      <c r="AC303" s="132" t="str">
        <f t="shared" si="90"/>
        <v>2-1-2019</v>
      </c>
      <c r="AD303" s="132">
        <f t="shared" si="105"/>
        <v>1</v>
      </c>
      <c r="AE303" s="132">
        <f t="shared" si="99"/>
        <v>1</v>
      </c>
      <c r="AF303" s="132" t="str">
        <f t="shared" si="103"/>
        <v>2019-1</v>
      </c>
      <c r="AG303" s="130">
        <f t="shared" si="89"/>
        <v>3</v>
      </c>
      <c r="AH303" s="130" t="str">
        <f t="shared" si="104"/>
        <v>Weekdays</v>
      </c>
      <c r="AI303" s="133">
        <f t="shared" si="102"/>
        <v>4</v>
      </c>
      <c r="AJ303" s="53"/>
    </row>
    <row r="304" spans="2:36" ht="16.5" x14ac:dyDescent="0.3">
      <c r="B304" s="19" t="s">
        <v>337</v>
      </c>
      <c r="C304" s="20" t="s">
        <v>42</v>
      </c>
      <c r="D304" s="19" t="s">
        <v>43</v>
      </c>
      <c r="E304" s="19" t="s">
        <v>20</v>
      </c>
      <c r="F304" s="85" t="s">
        <v>31</v>
      </c>
      <c r="G304" s="19" t="s">
        <v>22</v>
      </c>
      <c r="H304" s="21">
        <v>39.01</v>
      </c>
      <c r="I304" s="22">
        <v>1</v>
      </c>
      <c r="J304" s="23">
        <v>1.9504999999999999</v>
      </c>
      <c r="K304" s="23">
        <v>40.960500000000003</v>
      </c>
      <c r="L304" s="24">
        <v>43536</v>
      </c>
      <c r="M304" s="25">
        <v>0.69861111111111107</v>
      </c>
      <c r="N304" s="20" t="s">
        <v>33</v>
      </c>
      <c r="O304" s="23">
        <v>39.01</v>
      </c>
      <c r="P304" s="26">
        <v>4.7619047620000003</v>
      </c>
      <c r="Q304" s="23">
        <v>1.9504999999999999</v>
      </c>
      <c r="R304" s="30">
        <v>4.7</v>
      </c>
      <c r="S304" s="28">
        <f t="shared" si="91"/>
        <v>1.9505000000000052</v>
      </c>
      <c r="T304" s="29">
        <f t="shared" si="92"/>
        <v>146.28750000000039</v>
      </c>
      <c r="U304" s="29" t="b">
        <f t="shared" si="93"/>
        <v>0</v>
      </c>
      <c r="V304" s="29" t="b">
        <f t="shared" si="94"/>
        <v>0</v>
      </c>
      <c r="W304" s="29" t="str">
        <f t="shared" si="95"/>
        <v>Low Value</v>
      </c>
      <c r="X304" s="129" t="str">
        <f t="shared" si="96"/>
        <v>Criteria Not matched</v>
      </c>
      <c r="Y304" s="130">
        <f t="shared" si="97"/>
        <v>12</v>
      </c>
      <c r="Z304" s="130">
        <f t="shared" si="98"/>
        <v>3</v>
      </c>
      <c r="AA304" s="131">
        <f t="shared" si="100"/>
        <v>2019</v>
      </c>
      <c r="AB304" s="132" t="str">
        <f t="shared" si="101"/>
        <v>3-2019</v>
      </c>
      <c r="AC304" s="132" t="str">
        <f t="shared" si="90"/>
        <v>12-3-2019</v>
      </c>
      <c r="AD304" s="132">
        <f t="shared" si="105"/>
        <v>1</v>
      </c>
      <c r="AE304" s="132">
        <f t="shared" si="99"/>
        <v>11</v>
      </c>
      <c r="AF304" s="132" t="str">
        <f t="shared" si="103"/>
        <v>2019-11</v>
      </c>
      <c r="AG304" s="130">
        <f t="shared" si="89"/>
        <v>2</v>
      </c>
      <c r="AH304" s="130" t="str">
        <f t="shared" si="104"/>
        <v>Weekdays</v>
      </c>
      <c r="AI304" s="133">
        <f t="shared" si="102"/>
        <v>3</v>
      </c>
      <c r="AJ304" s="53"/>
    </row>
    <row r="305" spans="2:36" ht="16.5" x14ac:dyDescent="0.3">
      <c r="B305" s="19" t="s">
        <v>338</v>
      </c>
      <c r="C305" s="20" t="s">
        <v>25</v>
      </c>
      <c r="D305" s="19" t="s">
        <v>26</v>
      </c>
      <c r="E305" s="19" t="s">
        <v>27</v>
      </c>
      <c r="F305" s="85" t="s">
        <v>31</v>
      </c>
      <c r="G305" s="19" t="s">
        <v>44</v>
      </c>
      <c r="H305" s="21">
        <v>48.61</v>
      </c>
      <c r="I305" s="22">
        <v>1</v>
      </c>
      <c r="J305" s="23">
        <v>2.4304999999999999</v>
      </c>
      <c r="K305" s="23">
        <v>51.040500000000002</v>
      </c>
      <c r="L305" s="24">
        <v>43521</v>
      </c>
      <c r="M305" s="25">
        <v>0.64652777777777781</v>
      </c>
      <c r="N305" s="20" t="s">
        <v>29</v>
      </c>
      <c r="O305" s="23">
        <v>48.61</v>
      </c>
      <c r="P305" s="26">
        <v>4.7619047620000003</v>
      </c>
      <c r="Q305" s="23">
        <v>2.4304999999999999</v>
      </c>
      <c r="R305" s="30">
        <v>4.4000000000000004</v>
      </c>
      <c r="S305" s="28">
        <f t="shared" si="91"/>
        <v>2.4305000000000021</v>
      </c>
      <c r="T305" s="29">
        <f t="shared" si="92"/>
        <v>182.28750000000016</v>
      </c>
      <c r="U305" s="29" t="b">
        <f t="shared" si="93"/>
        <v>0</v>
      </c>
      <c r="V305" s="29" t="b">
        <f t="shared" si="94"/>
        <v>0</v>
      </c>
      <c r="W305" s="29" t="str">
        <f t="shared" si="95"/>
        <v>Low Value</v>
      </c>
      <c r="X305" s="129" t="str">
        <f t="shared" si="96"/>
        <v>Criteria Not matched</v>
      </c>
      <c r="Y305" s="130">
        <f t="shared" si="97"/>
        <v>25</v>
      </c>
      <c r="Z305" s="130">
        <f t="shared" si="98"/>
        <v>2</v>
      </c>
      <c r="AA305" s="131">
        <f t="shared" si="100"/>
        <v>2019</v>
      </c>
      <c r="AB305" s="132" t="str">
        <f t="shared" si="101"/>
        <v>2-2019</v>
      </c>
      <c r="AC305" s="132" t="str">
        <f t="shared" si="90"/>
        <v>25-2-2019</v>
      </c>
      <c r="AD305" s="132">
        <f t="shared" si="105"/>
        <v>1</v>
      </c>
      <c r="AE305" s="132">
        <f t="shared" si="99"/>
        <v>9</v>
      </c>
      <c r="AF305" s="132" t="str">
        <f t="shared" si="103"/>
        <v>2019-9</v>
      </c>
      <c r="AG305" s="130">
        <f t="shared" si="89"/>
        <v>1</v>
      </c>
      <c r="AH305" s="130" t="str">
        <f t="shared" si="104"/>
        <v>Weekdays</v>
      </c>
      <c r="AI305" s="133">
        <f t="shared" si="102"/>
        <v>2</v>
      </c>
      <c r="AJ305" s="53"/>
    </row>
    <row r="306" spans="2:36" ht="16.5" x14ac:dyDescent="0.3">
      <c r="B306" s="19" t="s">
        <v>339</v>
      </c>
      <c r="C306" s="20" t="s">
        <v>18</v>
      </c>
      <c r="D306" s="19" t="s">
        <v>19</v>
      </c>
      <c r="E306" s="19" t="s">
        <v>27</v>
      </c>
      <c r="F306" s="85" t="s">
        <v>21</v>
      </c>
      <c r="G306" s="19" t="s">
        <v>28</v>
      </c>
      <c r="H306" s="21">
        <v>51.19</v>
      </c>
      <c r="I306" s="22">
        <v>4</v>
      </c>
      <c r="J306" s="23">
        <v>10.238</v>
      </c>
      <c r="K306" s="23">
        <v>214.99799999999999</v>
      </c>
      <c r="L306" s="24">
        <v>43542</v>
      </c>
      <c r="M306" s="25">
        <v>0.71875</v>
      </c>
      <c r="N306" s="20" t="s">
        <v>33</v>
      </c>
      <c r="O306" s="23">
        <v>204.76</v>
      </c>
      <c r="P306" s="26">
        <v>4.7619047620000003</v>
      </c>
      <c r="Q306" s="23">
        <v>10.238</v>
      </c>
      <c r="R306" s="30">
        <v>4.7</v>
      </c>
      <c r="S306" s="28">
        <f t="shared" si="91"/>
        <v>10.238</v>
      </c>
      <c r="T306" s="29">
        <f t="shared" si="92"/>
        <v>767.84999999999991</v>
      </c>
      <c r="U306" s="29" t="b">
        <f t="shared" si="93"/>
        <v>1</v>
      </c>
      <c r="V306" s="29" t="b">
        <f t="shared" si="94"/>
        <v>1</v>
      </c>
      <c r="W306" s="29" t="str">
        <f t="shared" si="95"/>
        <v>Low Value</v>
      </c>
      <c r="X306" s="129" t="str">
        <f t="shared" si="96"/>
        <v>Criteria Not matched</v>
      </c>
      <c r="Y306" s="130">
        <f t="shared" si="97"/>
        <v>18</v>
      </c>
      <c r="Z306" s="130">
        <f t="shared" si="98"/>
        <v>3</v>
      </c>
      <c r="AA306" s="131">
        <f t="shared" si="100"/>
        <v>2019</v>
      </c>
      <c r="AB306" s="132" t="str">
        <f t="shared" si="101"/>
        <v>3-2019</v>
      </c>
      <c r="AC306" s="132" t="str">
        <f t="shared" si="90"/>
        <v>18-3-2019</v>
      </c>
      <c r="AD306" s="132">
        <f t="shared" si="105"/>
        <v>1</v>
      </c>
      <c r="AE306" s="132">
        <f t="shared" si="99"/>
        <v>12</v>
      </c>
      <c r="AF306" s="132" t="str">
        <f t="shared" si="103"/>
        <v>2019-12</v>
      </c>
      <c r="AG306" s="130">
        <f t="shared" si="89"/>
        <v>1</v>
      </c>
      <c r="AH306" s="130" t="str">
        <f t="shared" si="104"/>
        <v>Weekdays</v>
      </c>
      <c r="AI306" s="133">
        <f t="shared" si="102"/>
        <v>2</v>
      </c>
      <c r="AJ306" s="53"/>
    </row>
    <row r="307" spans="2:36" ht="16.5" x14ac:dyDescent="0.3">
      <c r="B307" s="19" t="s">
        <v>340</v>
      </c>
      <c r="C307" s="20" t="s">
        <v>42</v>
      </c>
      <c r="D307" s="19" t="s">
        <v>43</v>
      </c>
      <c r="E307" s="19" t="s">
        <v>27</v>
      </c>
      <c r="F307" s="85" t="s">
        <v>21</v>
      </c>
      <c r="G307" s="19" t="s">
        <v>28</v>
      </c>
      <c r="H307" s="21">
        <v>14.96</v>
      </c>
      <c r="I307" s="22">
        <v>8</v>
      </c>
      <c r="J307" s="23">
        <v>5.984</v>
      </c>
      <c r="K307" s="23">
        <v>125.664</v>
      </c>
      <c r="L307" s="24">
        <v>43519</v>
      </c>
      <c r="M307" s="25">
        <v>0.52013888888888893</v>
      </c>
      <c r="N307" s="20" t="s">
        <v>29</v>
      </c>
      <c r="O307" s="23">
        <v>119.68</v>
      </c>
      <c r="P307" s="26">
        <v>4.7619047620000003</v>
      </c>
      <c r="Q307" s="23">
        <v>5.984</v>
      </c>
      <c r="R307" s="30">
        <v>8.6</v>
      </c>
      <c r="S307" s="28">
        <f t="shared" si="91"/>
        <v>5.9839999999999947</v>
      </c>
      <c r="T307" s="29">
        <f t="shared" si="92"/>
        <v>448.79999999999961</v>
      </c>
      <c r="U307" s="29" t="b">
        <f t="shared" si="93"/>
        <v>0</v>
      </c>
      <c r="V307" s="29" t="b">
        <f t="shared" si="94"/>
        <v>1</v>
      </c>
      <c r="W307" s="29" t="str">
        <f t="shared" si="95"/>
        <v>High Value</v>
      </c>
      <c r="X307" s="129">
        <f t="shared" si="96"/>
        <v>1.4960000000000002</v>
      </c>
      <c r="Y307" s="130">
        <f t="shared" si="97"/>
        <v>23</v>
      </c>
      <c r="Z307" s="130">
        <f t="shared" si="98"/>
        <v>2</v>
      </c>
      <c r="AA307" s="131">
        <f t="shared" si="100"/>
        <v>2019</v>
      </c>
      <c r="AB307" s="132" t="str">
        <f t="shared" si="101"/>
        <v>2-2019</v>
      </c>
      <c r="AC307" s="132" t="str">
        <f t="shared" si="90"/>
        <v>23-2-2019</v>
      </c>
      <c r="AD307" s="132">
        <f t="shared" si="105"/>
        <v>1</v>
      </c>
      <c r="AE307" s="132">
        <f t="shared" si="99"/>
        <v>8</v>
      </c>
      <c r="AF307" s="132" t="str">
        <f t="shared" si="103"/>
        <v>2019-8</v>
      </c>
      <c r="AG307" s="130">
        <f t="shared" si="89"/>
        <v>6</v>
      </c>
      <c r="AH307" s="130" t="str">
        <f t="shared" si="104"/>
        <v>Weekends</v>
      </c>
      <c r="AI307" s="133">
        <f t="shared" si="102"/>
        <v>7</v>
      </c>
      <c r="AJ307" s="53"/>
    </row>
    <row r="308" spans="2:36" ht="16.5" x14ac:dyDescent="0.3">
      <c r="B308" s="19" t="s">
        <v>341</v>
      </c>
      <c r="C308" s="20" t="s">
        <v>18</v>
      </c>
      <c r="D308" s="19" t="s">
        <v>19</v>
      </c>
      <c r="E308" s="19" t="s">
        <v>20</v>
      </c>
      <c r="F308" s="85" t="s">
        <v>31</v>
      </c>
      <c r="G308" s="19" t="s">
        <v>28</v>
      </c>
      <c r="H308" s="21">
        <v>72.2</v>
      </c>
      <c r="I308" s="22">
        <v>7</v>
      </c>
      <c r="J308" s="23">
        <v>25.27</v>
      </c>
      <c r="K308" s="23">
        <v>530.66999999999996</v>
      </c>
      <c r="L308" s="24">
        <v>43550</v>
      </c>
      <c r="M308" s="25">
        <v>0.84305555555555556</v>
      </c>
      <c r="N308" s="20" t="s">
        <v>23</v>
      </c>
      <c r="O308" s="23">
        <v>505.4</v>
      </c>
      <c r="P308" s="26">
        <v>4.7619047620000003</v>
      </c>
      <c r="Q308" s="23">
        <v>25.27</v>
      </c>
      <c r="R308" s="27">
        <v>4.3</v>
      </c>
      <c r="S308" s="28">
        <f t="shared" si="91"/>
        <v>25.269999999999982</v>
      </c>
      <c r="T308" s="29">
        <f t="shared" si="92"/>
        <v>1895.2499999999986</v>
      </c>
      <c r="U308" s="29" t="b">
        <f t="shared" si="93"/>
        <v>1</v>
      </c>
      <c r="V308" s="29" t="b">
        <f t="shared" si="94"/>
        <v>1</v>
      </c>
      <c r="W308" s="29" t="str">
        <f t="shared" si="95"/>
        <v>Low Value</v>
      </c>
      <c r="X308" s="129" t="str">
        <f t="shared" si="96"/>
        <v>Criteria Not matched</v>
      </c>
      <c r="Y308" s="130">
        <f t="shared" si="97"/>
        <v>26</v>
      </c>
      <c r="Z308" s="130">
        <f t="shared" si="98"/>
        <v>3</v>
      </c>
      <c r="AA308" s="131">
        <f t="shared" si="100"/>
        <v>2019</v>
      </c>
      <c r="AB308" s="132" t="str">
        <f t="shared" si="101"/>
        <v>3-2019</v>
      </c>
      <c r="AC308" s="132" t="str">
        <f t="shared" si="90"/>
        <v>26-3-2019</v>
      </c>
      <c r="AD308" s="132">
        <f t="shared" si="105"/>
        <v>1</v>
      </c>
      <c r="AE308" s="132">
        <f t="shared" si="99"/>
        <v>13</v>
      </c>
      <c r="AF308" s="132" t="str">
        <f t="shared" si="103"/>
        <v>2019-13</v>
      </c>
      <c r="AG308" s="130">
        <f t="shared" ref="AG308:AG371" si="106">WEEKDAY(L308,2)</f>
        <v>2</v>
      </c>
      <c r="AH308" s="130" t="str">
        <f t="shared" si="104"/>
        <v>Weekdays</v>
      </c>
      <c r="AI308" s="133">
        <f t="shared" si="102"/>
        <v>3</v>
      </c>
      <c r="AJ308" s="53"/>
    </row>
    <row r="309" spans="2:36" ht="16.5" x14ac:dyDescent="0.3">
      <c r="B309" s="19" t="s">
        <v>342</v>
      </c>
      <c r="C309" s="20" t="s">
        <v>18</v>
      </c>
      <c r="D309" s="19" t="s">
        <v>19</v>
      </c>
      <c r="E309" s="19" t="s">
        <v>27</v>
      </c>
      <c r="F309" s="85" t="s">
        <v>21</v>
      </c>
      <c r="G309" s="19" t="s">
        <v>36</v>
      </c>
      <c r="H309" s="21">
        <v>40.229999999999997</v>
      </c>
      <c r="I309" s="22">
        <v>7</v>
      </c>
      <c r="J309" s="23">
        <v>14.080500000000001</v>
      </c>
      <c r="K309" s="23">
        <v>295.69049999999999</v>
      </c>
      <c r="L309" s="24">
        <v>43554</v>
      </c>
      <c r="M309" s="25">
        <v>0.55694444444444446</v>
      </c>
      <c r="N309" s="20" t="s">
        <v>29</v>
      </c>
      <c r="O309" s="23">
        <v>281.61</v>
      </c>
      <c r="P309" s="26">
        <v>4.7619047620000003</v>
      </c>
      <c r="Q309" s="23">
        <v>14.080500000000001</v>
      </c>
      <c r="R309" s="30">
        <v>9.6</v>
      </c>
      <c r="S309" s="28">
        <f t="shared" si="91"/>
        <v>14.080499999999972</v>
      </c>
      <c r="T309" s="29">
        <f t="shared" si="92"/>
        <v>1056.0374999999979</v>
      </c>
      <c r="U309" s="29" t="b">
        <f t="shared" si="93"/>
        <v>1</v>
      </c>
      <c r="V309" s="29" t="b">
        <f t="shared" si="94"/>
        <v>1</v>
      </c>
      <c r="W309" s="29" t="str">
        <f t="shared" si="95"/>
        <v>High Value</v>
      </c>
      <c r="X309" s="129">
        <f t="shared" si="96"/>
        <v>4.0229999999999997</v>
      </c>
      <c r="Y309" s="130">
        <f t="shared" si="97"/>
        <v>30</v>
      </c>
      <c r="Z309" s="130">
        <f t="shared" si="98"/>
        <v>3</v>
      </c>
      <c r="AA309" s="131">
        <f t="shared" si="100"/>
        <v>2019</v>
      </c>
      <c r="AB309" s="132" t="str">
        <f t="shared" si="101"/>
        <v>3-2019</v>
      </c>
      <c r="AC309" s="132" t="str">
        <f t="shared" si="90"/>
        <v>30-3-2019</v>
      </c>
      <c r="AD309" s="132">
        <f t="shared" si="105"/>
        <v>1</v>
      </c>
      <c r="AE309" s="132">
        <f t="shared" si="99"/>
        <v>13</v>
      </c>
      <c r="AF309" s="132" t="str">
        <f t="shared" si="103"/>
        <v>2019-13</v>
      </c>
      <c r="AG309" s="130">
        <f t="shared" si="106"/>
        <v>6</v>
      </c>
      <c r="AH309" s="130" t="str">
        <f t="shared" si="104"/>
        <v>Weekends</v>
      </c>
      <c r="AI309" s="133">
        <f t="shared" si="102"/>
        <v>7</v>
      </c>
      <c r="AJ309" s="53"/>
    </row>
    <row r="310" spans="2:36" ht="16.5" x14ac:dyDescent="0.3">
      <c r="B310" s="19" t="s">
        <v>343</v>
      </c>
      <c r="C310" s="20" t="s">
        <v>18</v>
      </c>
      <c r="D310" s="19" t="s">
        <v>19</v>
      </c>
      <c r="E310" s="19" t="s">
        <v>20</v>
      </c>
      <c r="F310" s="85" t="s">
        <v>21</v>
      </c>
      <c r="G310" s="19" t="s">
        <v>32</v>
      </c>
      <c r="H310" s="21">
        <v>88.79</v>
      </c>
      <c r="I310" s="22">
        <v>8</v>
      </c>
      <c r="J310" s="23">
        <v>35.515999999999998</v>
      </c>
      <c r="K310" s="23">
        <v>745.83600000000001</v>
      </c>
      <c r="L310" s="24">
        <v>43513</v>
      </c>
      <c r="M310" s="25">
        <v>0.71458333333333335</v>
      </c>
      <c r="N310" s="20" t="s">
        <v>29</v>
      </c>
      <c r="O310" s="23">
        <v>710.32</v>
      </c>
      <c r="P310" s="26">
        <v>4.7619047620000003</v>
      </c>
      <c r="Q310" s="23">
        <v>35.515999999999998</v>
      </c>
      <c r="R310" s="27">
        <v>4.0999999999999996</v>
      </c>
      <c r="S310" s="28">
        <f t="shared" si="91"/>
        <v>35.515999999999963</v>
      </c>
      <c r="T310" s="29">
        <f t="shared" si="92"/>
        <v>2663.6999999999971</v>
      </c>
      <c r="U310" s="29" t="b">
        <f t="shared" si="93"/>
        <v>1</v>
      </c>
      <c r="V310" s="29" t="b">
        <f t="shared" si="94"/>
        <v>1</v>
      </c>
      <c r="W310" s="29" t="str">
        <f t="shared" si="95"/>
        <v>Low Value</v>
      </c>
      <c r="X310" s="129" t="str">
        <f t="shared" si="96"/>
        <v>Criteria Not matched</v>
      </c>
      <c r="Y310" s="130">
        <f t="shared" si="97"/>
        <v>17</v>
      </c>
      <c r="Z310" s="130">
        <f t="shared" si="98"/>
        <v>2</v>
      </c>
      <c r="AA310" s="131">
        <f t="shared" si="100"/>
        <v>2019</v>
      </c>
      <c r="AB310" s="132" t="str">
        <f t="shared" si="101"/>
        <v>2-2019</v>
      </c>
      <c r="AC310" s="132" t="str">
        <f t="shared" si="90"/>
        <v>17-2-2019</v>
      </c>
      <c r="AD310" s="132">
        <f t="shared" si="105"/>
        <v>1</v>
      </c>
      <c r="AE310" s="132">
        <f t="shared" si="99"/>
        <v>7</v>
      </c>
      <c r="AF310" s="132" t="str">
        <f t="shared" si="103"/>
        <v>2019-7</v>
      </c>
      <c r="AG310" s="130">
        <f t="shared" si="106"/>
        <v>7</v>
      </c>
      <c r="AH310" s="130" t="str">
        <f t="shared" si="104"/>
        <v>Weekends</v>
      </c>
      <c r="AI310" s="133">
        <f t="shared" si="102"/>
        <v>1</v>
      </c>
      <c r="AJ310" s="53"/>
    </row>
    <row r="311" spans="2:36" ht="16.5" x14ac:dyDescent="0.3">
      <c r="B311" s="19" t="s">
        <v>344</v>
      </c>
      <c r="C311" s="20" t="s">
        <v>18</v>
      </c>
      <c r="D311" s="19" t="s">
        <v>19</v>
      </c>
      <c r="E311" s="19" t="s">
        <v>20</v>
      </c>
      <c r="F311" s="85" t="s">
        <v>21</v>
      </c>
      <c r="G311" s="19" t="s">
        <v>28</v>
      </c>
      <c r="H311" s="21">
        <v>26.48</v>
      </c>
      <c r="I311" s="22">
        <v>3</v>
      </c>
      <c r="J311" s="23">
        <v>3.972</v>
      </c>
      <c r="K311" s="23">
        <v>83.412000000000006</v>
      </c>
      <c r="L311" s="24">
        <v>43545</v>
      </c>
      <c r="M311" s="25">
        <v>0.44444444444444442</v>
      </c>
      <c r="N311" s="20" t="s">
        <v>23</v>
      </c>
      <c r="O311" s="23">
        <v>79.44</v>
      </c>
      <c r="P311" s="26">
        <v>4.7619047620000003</v>
      </c>
      <c r="Q311" s="23">
        <v>3.972</v>
      </c>
      <c r="R311" s="30">
        <v>4.7</v>
      </c>
      <c r="S311" s="28">
        <f t="shared" si="91"/>
        <v>3.9720000000000084</v>
      </c>
      <c r="T311" s="29">
        <f t="shared" si="92"/>
        <v>297.90000000000066</v>
      </c>
      <c r="U311" s="29" t="b">
        <f t="shared" si="93"/>
        <v>0</v>
      </c>
      <c r="V311" s="29" t="b">
        <f t="shared" si="94"/>
        <v>0</v>
      </c>
      <c r="W311" s="29" t="str">
        <f t="shared" si="95"/>
        <v>Low Value</v>
      </c>
      <c r="X311" s="129" t="str">
        <f t="shared" si="96"/>
        <v>Criteria Not matched</v>
      </c>
      <c r="Y311" s="130">
        <f t="shared" si="97"/>
        <v>21</v>
      </c>
      <c r="Z311" s="130">
        <f t="shared" si="98"/>
        <v>3</v>
      </c>
      <c r="AA311" s="131">
        <f t="shared" si="100"/>
        <v>2019</v>
      </c>
      <c r="AB311" s="132" t="str">
        <f t="shared" si="101"/>
        <v>3-2019</v>
      </c>
      <c r="AC311" s="132" t="str">
        <f t="shared" si="90"/>
        <v>21-3-2019</v>
      </c>
      <c r="AD311" s="132">
        <f t="shared" si="105"/>
        <v>1</v>
      </c>
      <c r="AE311" s="132">
        <f t="shared" si="99"/>
        <v>12</v>
      </c>
      <c r="AF311" s="132" t="str">
        <f t="shared" si="103"/>
        <v>2019-12</v>
      </c>
      <c r="AG311" s="130">
        <f t="shared" si="106"/>
        <v>4</v>
      </c>
      <c r="AH311" s="130" t="str">
        <f t="shared" si="104"/>
        <v>Weekdays</v>
      </c>
      <c r="AI311" s="133">
        <f t="shared" si="102"/>
        <v>5</v>
      </c>
      <c r="AJ311" s="53"/>
    </row>
    <row r="312" spans="2:36" ht="16.5" x14ac:dyDescent="0.3">
      <c r="B312" s="19" t="s">
        <v>345</v>
      </c>
      <c r="C312" s="20" t="s">
        <v>18</v>
      </c>
      <c r="D312" s="19" t="s">
        <v>19</v>
      </c>
      <c r="E312" s="19" t="s">
        <v>27</v>
      </c>
      <c r="F312" s="85" t="s">
        <v>21</v>
      </c>
      <c r="G312" s="19" t="s">
        <v>46</v>
      </c>
      <c r="H312" s="21">
        <v>81.91</v>
      </c>
      <c r="I312" s="22">
        <v>2</v>
      </c>
      <c r="J312" s="23">
        <v>8.1910000000000007</v>
      </c>
      <c r="K312" s="23">
        <v>172.011</v>
      </c>
      <c r="L312" s="24">
        <v>43529</v>
      </c>
      <c r="M312" s="25">
        <v>0.73819444444444449</v>
      </c>
      <c r="N312" s="20" t="s">
        <v>29</v>
      </c>
      <c r="O312" s="23">
        <v>163.82</v>
      </c>
      <c r="P312" s="26">
        <v>4.7619047620000003</v>
      </c>
      <c r="Q312" s="23">
        <v>8.1910000000000007</v>
      </c>
      <c r="R312" s="30">
        <v>7.8</v>
      </c>
      <c r="S312" s="28">
        <f t="shared" si="91"/>
        <v>8.1910000000000025</v>
      </c>
      <c r="T312" s="29">
        <f t="shared" si="92"/>
        <v>614.32500000000016</v>
      </c>
      <c r="U312" s="29" t="b">
        <f t="shared" si="93"/>
        <v>1</v>
      </c>
      <c r="V312" s="29" t="b">
        <f t="shared" si="94"/>
        <v>1</v>
      </c>
      <c r="W312" s="29" t="str">
        <f t="shared" si="95"/>
        <v>High Value</v>
      </c>
      <c r="X312" s="129">
        <f t="shared" si="96"/>
        <v>8.1910000000000007</v>
      </c>
      <c r="Y312" s="130">
        <f t="shared" si="97"/>
        <v>5</v>
      </c>
      <c r="Z312" s="130">
        <f t="shared" si="98"/>
        <v>3</v>
      </c>
      <c r="AA312" s="131">
        <f t="shared" si="100"/>
        <v>2019</v>
      </c>
      <c r="AB312" s="132" t="str">
        <f t="shared" si="101"/>
        <v>3-2019</v>
      </c>
      <c r="AC312" s="132" t="str">
        <f t="shared" si="90"/>
        <v>5-3-2019</v>
      </c>
      <c r="AD312" s="132">
        <f t="shared" si="105"/>
        <v>1</v>
      </c>
      <c r="AE312" s="132">
        <f t="shared" si="99"/>
        <v>10</v>
      </c>
      <c r="AF312" s="132" t="str">
        <f t="shared" si="103"/>
        <v>2019-10</v>
      </c>
      <c r="AG312" s="130">
        <f t="shared" si="106"/>
        <v>2</v>
      </c>
      <c r="AH312" s="130" t="str">
        <f t="shared" si="104"/>
        <v>Weekdays</v>
      </c>
      <c r="AI312" s="133">
        <f t="shared" si="102"/>
        <v>3</v>
      </c>
      <c r="AJ312" s="53"/>
    </row>
    <row r="313" spans="2:36" ht="16.5" x14ac:dyDescent="0.3">
      <c r="B313" s="19" t="s">
        <v>346</v>
      </c>
      <c r="C313" s="20" t="s">
        <v>42</v>
      </c>
      <c r="D313" s="19" t="s">
        <v>43</v>
      </c>
      <c r="E313" s="19" t="s">
        <v>20</v>
      </c>
      <c r="F313" s="85" t="s">
        <v>31</v>
      </c>
      <c r="G313" s="19" t="s">
        <v>36</v>
      </c>
      <c r="H313" s="21">
        <v>79.930000000000007</v>
      </c>
      <c r="I313" s="22">
        <v>6</v>
      </c>
      <c r="J313" s="23">
        <v>23.978999999999999</v>
      </c>
      <c r="K313" s="23">
        <v>503.55900000000003</v>
      </c>
      <c r="L313" s="24">
        <v>43496</v>
      </c>
      <c r="M313" s="25">
        <v>0.58611111111111114</v>
      </c>
      <c r="N313" s="20" t="s">
        <v>29</v>
      </c>
      <c r="O313" s="23">
        <v>479.58</v>
      </c>
      <c r="P313" s="26">
        <v>4.7619047620000003</v>
      </c>
      <c r="Q313" s="23">
        <v>23.978999999999999</v>
      </c>
      <c r="R313" s="27">
        <v>5.5</v>
      </c>
      <c r="S313" s="28">
        <f t="shared" si="91"/>
        <v>23.979000000000042</v>
      </c>
      <c r="T313" s="29">
        <f t="shared" si="92"/>
        <v>1798.4250000000031</v>
      </c>
      <c r="U313" s="29" t="b">
        <f t="shared" si="93"/>
        <v>1</v>
      </c>
      <c r="V313" s="29" t="b">
        <f t="shared" si="94"/>
        <v>1</v>
      </c>
      <c r="W313" s="29" t="str">
        <f t="shared" si="95"/>
        <v>Low Value</v>
      </c>
      <c r="X313" s="129" t="str">
        <f t="shared" si="96"/>
        <v>Criteria Not matched</v>
      </c>
      <c r="Y313" s="130">
        <f t="shared" si="97"/>
        <v>31</v>
      </c>
      <c r="Z313" s="130">
        <f t="shared" si="98"/>
        <v>1</v>
      </c>
      <c r="AA313" s="131">
        <f t="shared" si="100"/>
        <v>2019</v>
      </c>
      <c r="AB313" s="132" t="str">
        <f t="shared" si="101"/>
        <v>1-2019</v>
      </c>
      <c r="AC313" s="132" t="str">
        <f t="shared" si="90"/>
        <v>31-1-2019</v>
      </c>
      <c r="AD313" s="132">
        <f t="shared" si="105"/>
        <v>1</v>
      </c>
      <c r="AE313" s="132">
        <f t="shared" si="99"/>
        <v>5</v>
      </c>
      <c r="AF313" s="132" t="str">
        <f t="shared" si="103"/>
        <v>2019-5</v>
      </c>
      <c r="AG313" s="130">
        <f t="shared" si="106"/>
        <v>4</v>
      </c>
      <c r="AH313" s="130" t="str">
        <f t="shared" si="104"/>
        <v>Weekdays</v>
      </c>
      <c r="AI313" s="133">
        <f t="shared" si="102"/>
        <v>5</v>
      </c>
      <c r="AJ313" s="53"/>
    </row>
    <row r="314" spans="2:36" ht="16.5" x14ac:dyDescent="0.3">
      <c r="B314" s="19" t="s">
        <v>347</v>
      </c>
      <c r="C314" s="20" t="s">
        <v>25</v>
      </c>
      <c r="D314" s="19" t="s">
        <v>26</v>
      </c>
      <c r="E314" s="19" t="s">
        <v>20</v>
      </c>
      <c r="F314" s="85" t="s">
        <v>31</v>
      </c>
      <c r="G314" s="19" t="s">
        <v>46</v>
      </c>
      <c r="H314" s="21">
        <v>69.33</v>
      </c>
      <c r="I314" s="22">
        <v>2</v>
      </c>
      <c r="J314" s="23">
        <v>6.9329999999999998</v>
      </c>
      <c r="K314" s="23">
        <v>145.59299999999999</v>
      </c>
      <c r="L314" s="24">
        <v>43501</v>
      </c>
      <c r="M314" s="25">
        <v>0.79513888888888884</v>
      </c>
      <c r="N314" s="20" t="s">
        <v>23</v>
      </c>
      <c r="O314" s="23">
        <v>138.66</v>
      </c>
      <c r="P314" s="26">
        <v>4.7619047620000003</v>
      </c>
      <c r="Q314" s="23">
        <v>6.9329999999999998</v>
      </c>
      <c r="R314" s="30">
        <v>9.6999999999999993</v>
      </c>
      <c r="S314" s="28">
        <f t="shared" si="91"/>
        <v>6.9329999999999927</v>
      </c>
      <c r="T314" s="29">
        <f t="shared" si="92"/>
        <v>519.97499999999945</v>
      </c>
      <c r="U314" s="29" t="b">
        <f t="shared" si="93"/>
        <v>0</v>
      </c>
      <c r="V314" s="29" t="b">
        <f t="shared" si="94"/>
        <v>1</v>
      </c>
      <c r="W314" s="29" t="str">
        <f t="shared" si="95"/>
        <v>High Value</v>
      </c>
      <c r="X314" s="129">
        <f t="shared" si="96"/>
        <v>6.9329999999999998</v>
      </c>
      <c r="Y314" s="130">
        <f t="shared" si="97"/>
        <v>5</v>
      </c>
      <c r="Z314" s="130">
        <f t="shared" si="98"/>
        <v>2</v>
      </c>
      <c r="AA314" s="131">
        <f t="shared" si="100"/>
        <v>2019</v>
      </c>
      <c r="AB314" s="132" t="str">
        <f t="shared" si="101"/>
        <v>2-2019</v>
      </c>
      <c r="AC314" s="132" t="str">
        <f t="shared" si="90"/>
        <v>5-2-2019</v>
      </c>
      <c r="AD314" s="132">
        <f t="shared" si="105"/>
        <v>1</v>
      </c>
      <c r="AE314" s="132">
        <f t="shared" si="99"/>
        <v>6</v>
      </c>
      <c r="AF314" s="132" t="str">
        <f t="shared" si="103"/>
        <v>2019-6</v>
      </c>
      <c r="AG314" s="130">
        <f t="shared" si="106"/>
        <v>2</v>
      </c>
      <c r="AH314" s="130" t="str">
        <f t="shared" si="104"/>
        <v>Weekdays</v>
      </c>
      <c r="AI314" s="133">
        <f t="shared" si="102"/>
        <v>3</v>
      </c>
      <c r="AJ314" s="53"/>
    </row>
    <row r="315" spans="2:36" ht="16.5" x14ac:dyDescent="0.3">
      <c r="B315" s="19" t="s">
        <v>348</v>
      </c>
      <c r="C315" s="20" t="s">
        <v>18</v>
      </c>
      <c r="D315" s="19" t="s">
        <v>19</v>
      </c>
      <c r="E315" s="19" t="s">
        <v>20</v>
      </c>
      <c r="F315" s="85" t="s">
        <v>21</v>
      </c>
      <c r="G315" s="19" t="s">
        <v>44</v>
      </c>
      <c r="H315" s="21">
        <v>14.23</v>
      </c>
      <c r="I315" s="22">
        <v>5</v>
      </c>
      <c r="J315" s="23">
        <v>3.5575000000000001</v>
      </c>
      <c r="K315" s="23">
        <v>74.707499999999996</v>
      </c>
      <c r="L315" s="24">
        <v>43497</v>
      </c>
      <c r="M315" s="25">
        <v>0.42222222222222222</v>
      </c>
      <c r="N315" s="20" t="s">
        <v>33</v>
      </c>
      <c r="O315" s="23">
        <v>71.150000000000006</v>
      </c>
      <c r="P315" s="26">
        <v>4.7619047620000003</v>
      </c>
      <c r="Q315" s="23">
        <v>3.5575000000000001</v>
      </c>
      <c r="R315" s="30">
        <v>4.4000000000000004</v>
      </c>
      <c r="S315" s="28">
        <f t="shared" si="91"/>
        <v>3.5574999999999903</v>
      </c>
      <c r="T315" s="29">
        <f t="shared" si="92"/>
        <v>266.81249999999926</v>
      </c>
      <c r="U315" s="29" t="b">
        <f t="shared" si="93"/>
        <v>0</v>
      </c>
      <c r="V315" s="29" t="b">
        <f t="shared" si="94"/>
        <v>0</v>
      </c>
      <c r="W315" s="29" t="str">
        <f t="shared" si="95"/>
        <v>Low Value</v>
      </c>
      <c r="X315" s="129" t="str">
        <f t="shared" si="96"/>
        <v>Criteria Not matched</v>
      </c>
      <c r="Y315" s="130">
        <f t="shared" si="97"/>
        <v>1</v>
      </c>
      <c r="Z315" s="130">
        <f t="shared" si="98"/>
        <v>2</v>
      </c>
      <c r="AA315" s="131">
        <f t="shared" si="100"/>
        <v>2019</v>
      </c>
      <c r="AB315" s="132" t="str">
        <f t="shared" si="101"/>
        <v>2-2019</v>
      </c>
      <c r="AC315" s="132" t="str">
        <f t="shared" si="90"/>
        <v>1-2-2019</v>
      </c>
      <c r="AD315" s="132">
        <f t="shared" si="105"/>
        <v>1</v>
      </c>
      <c r="AE315" s="132">
        <f t="shared" si="99"/>
        <v>5</v>
      </c>
      <c r="AF315" s="132" t="str">
        <f t="shared" si="103"/>
        <v>2019-5</v>
      </c>
      <c r="AG315" s="130">
        <f t="shared" si="106"/>
        <v>5</v>
      </c>
      <c r="AH315" s="130" t="str">
        <f t="shared" si="104"/>
        <v>Weekdays</v>
      </c>
      <c r="AI315" s="133">
        <f t="shared" si="102"/>
        <v>6</v>
      </c>
      <c r="AJ315" s="53"/>
    </row>
    <row r="316" spans="2:36" ht="16.5" x14ac:dyDescent="0.3">
      <c r="B316" s="19" t="s">
        <v>349</v>
      </c>
      <c r="C316" s="20" t="s">
        <v>18</v>
      </c>
      <c r="D316" s="19" t="s">
        <v>19</v>
      </c>
      <c r="E316" s="19" t="s">
        <v>20</v>
      </c>
      <c r="F316" s="85" t="s">
        <v>21</v>
      </c>
      <c r="G316" s="19" t="s">
        <v>22</v>
      </c>
      <c r="H316" s="21">
        <v>15.55</v>
      </c>
      <c r="I316" s="22">
        <v>9</v>
      </c>
      <c r="J316" s="23">
        <v>6.9974999999999996</v>
      </c>
      <c r="K316" s="23">
        <v>146.94749999999999</v>
      </c>
      <c r="L316" s="24">
        <v>43531</v>
      </c>
      <c r="M316" s="25">
        <v>0.55000000000000004</v>
      </c>
      <c r="N316" s="20" t="s">
        <v>29</v>
      </c>
      <c r="O316" s="23">
        <v>139.94999999999999</v>
      </c>
      <c r="P316" s="26">
        <v>4.7619047620000003</v>
      </c>
      <c r="Q316" s="23">
        <v>6.9974999999999996</v>
      </c>
      <c r="R316" s="30">
        <v>5</v>
      </c>
      <c r="S316" s="28">
        <f t="shared" si="91"/>
        <v>6.9975000000000023</v>
      </c>
      <c r="T316" s="29">
        <f t="shared" si="92"/>
        <v>524.81250000000023</v>
      </c>
      <c r="U316" s="29" t="b">
        <f t="shared" si="93"/>
        <v>0</v>
      </c>
      <c r="V316" s="29" t="b">
        <f t="shared" si="94"/>
        <v>0</v>
      </c>
      <c r="W316" s="29" t="str">
        <f t="shared" si="95"/>
        <v>Low Value</v>
      </c>
      <c r="X316" s="129" t="str">
        <f t="shared" si="96"/>
        <v>Criteria Not matched</v>
      </c>
      <c r="Y316" s="130">
        <f t="shared" si="97"/>
        <v>7</v>
      </c>
      <c r="Z316" s="130">
        <f t="shared" si="98"/>
        <v>3</v>
      </c>
      <c r="AA316" s="131">
        <f t="shared" si="100"/>
        <v>2019</v>
      </c>
      <c r="AB316" s="132" t="str">
        <f t="shared" si="101"/>
        <v>3-2019</v>
      </c>
      <c r="AC316" s="132" t="str">
        <f t="shared" si="90"/>
        <v>7-3-2019</v>
      </c>
      <c r="AD316" s="132">
        <f t="shared" si="105"/>
        <v>1</v>
      </c>
      <c r="AE316" s="132">
        <f t="shared" si="99"/>
        <v>10</v>
      </c>
      <c r="AF316" s="132" t="str">
        <f t="shared" si="103"/>
        <v>2019-10</v>
      </c>
      <c r="AG316" s="130">
        <f t="shared" si="106"/>
        <v>4</v>
      </c>
      <c r="AH316" s="130" t="str">
        <f t="shared" si="104"/>
        <v>Weekdays</v>
      </c>
      <c r="AI316" s="133">
        <f t="shared" si="102"/>
        <v>5</v>
      </c>
      <c r="AJ316" s="53"/>
    </row>
    <row r="317" spans="2:36" ht="16.5" x14ac:dyDescent="0.3">
      <c r="B317" s="19" t="s">
        <v>350</v>
      </c>
      <c r="C317" s="20" t="s">
        <v>25</v>
      </c>
      <c r="D317" s="19" t="s">
        <v>26</v>
      </c>
      <c r="E317" s="19" t="s">
        <v>20</v>
      </c>
      <c r="F317" s="85" t="s">
        <v>21</v>
      </c>
      <c r="G317" s="19" t="s">
        <v>28</v>
      </c>
      <c r="H317" s="21">
        <v>78.13</v>
      </c>
      <c r="I317" s="22">
        <v>10</v>
      </c>
      <c r="J317" s="23">
        <v>39.064999999999998</v>
      </c>
      <c r="K317" s="23">
        <v>820.36500000000001</v>
      </c>
      <c r="L317" s="24">
        <v>43506</v>
      </c>
      <c r="M317" s="25">
        <v>0.86875000000000002</v>
      </c>
      <c r="N317" s="20" t="s">
        <v>29</v>
      </c>
      <c r="O317" s="23">
        <v>781.3</v>
      </c>
      <c r="P317" s="26">
        <v>4.7619047620000003</v>
      </c>
      <c r="Q317" s="23">
        <v>39.064999999999998</v>
      </c>
      <c r="R317" s="27">
        <v>4.4000000000000004</v>
      </c>
      <c r="S317" s="28">
        <f t="shared" si="91"/>
        <v>39.065000000000055</v>
      </c>
      <c r="T317" s="29">
        <f t="shared" si="92"/>
        <v>2929.8750000000041</v>
      </c>
      <c r="U317" s="29" t="b">
        <f t="shared" si="93"/>
        <v>1</v>
      </c>
      <c r="V317" s="29" t="b">
        <f t="shared" si="94"/>
        <v>1</v>
      </c>
      <c r="W317" s="29" t="str">
        <f t="shared" si="95"/>
        <v>Low Value</v>
      </c>
      <c r="X317" s="129" t="str">
        <f t="shared" si="96"/>
        <v>Criteria Not matched</v>
      </c>
      <c r="Y317" s="130">
        <f t="shared" si="97"/>
        <v>10</v>
      </c>
      <c r="Z317" s="130">
        <f t="shared" si="98"/>
        <v>2</v>
      </c>
      <c r="AA317" s="131">
        <f t="shared" si="100"/>
        <v>2019</v>
      </c>
      <c r="AB317" s="132" t="str">
        <f t="shared" si="101"/>
        <v>2-2019</v>
      </c>
      <c r="AC317" s="132" t="str">
        <f t="shared" si="90"/>
        <v>10-2-2019</v>
      </c>
      <c r="AD317" s="132">
        <f t="shared" si="105"/>
        <v>1</v>
      </c>
      <c r="AE317" s="132">
        <f t="shared" si="99"/>
        <v>6</v>
      </c>
      <c r="AF317" s="132" t="str">
        <f t="shared" si="103"/>
        <v>2019-6</v>
      </c>
      <c r="AG317" s="130">
        <f t="shared" si="106"/>
        <v>7</v>
      </c>
      <c r="AH317" s="130" t="str">
        <f t="shared" si="104"/>
        <v>Weekends</v>
      </c>
      <c r="AI317" s="133">
        <f t="shared" si="102"/>
        <v>1</v>
      </c>
      <c r="AJ317" s="53"/>
    </row>
    <row r="318" spans="2:36" ht="16.5" x14ac:dyDescent="0.3">
      <c r="B318" s="19" t="s">
        <v>351</v>
      </c>
      <c r="C318" s="20" t="s">
        <v>25</v>
      </c>
      <c r="D318" s="19" t="s">
        <v>26</v>
      </c>
      <c r="E318" s="19" t="s">
        <v>20</v>
      </c>
      <c r="F318" s="85" t="s">
        <v>31</v>
      </c>
      <c r="G318" s="19" t="s">
        <v>44</v>
      </c>
      <c r="H318" s="21">
        <v>99.37</v>
      </c>
      <c r="I318" s="22">
        <v>2</v>
      </c>
      <c r="J318" s="23">
        <v>9.9369999999999994</v>
      </c>
      <c r="K318" s="23">
        <v>208.67699999999999</v>
      </c>
      <c r="L318" s="24">
        <v>43510</v>
      </c>
      <c r="M318" s="25">
        <v>0.72847222222222219</v>
      </c>
      <c r="N318" s="20" t="s">
        <v>29</v>
      </c>
      <c r="O318" s="23">
        <v>198.74</v>
      </c>
      <c r="P318" s="26">
        <v>4.7619047620000003</v>
      </c>
      <c r="Q318" s="23">
        <v>9.9369999999999994</v>
      </c>
      <c r="R318" s="30">
        <v>5.2</v>
      </c>
      <c r="S318" s="28">
        <f t="shared" si="91"/>
        <v>9.9369999999999834</v>
      </c>
      <c r="T318" s="29">
        <f t="shared" si="92"/>
        <v>745.27499999999873</v>
      </c>
      <c r="U318" s="29" t="b">
        <f t="shared" si="93"/>
        <v>1</v>
      </c>
      <c r="V318" s="29" t="b">
        <f t="shared" si="94"/>
        <v>1</v>
      </c>
      <c r="W318" s="29" t="str">
        <f t="shared" si="95"/>
        <v>Low Value</v>
      </c>
      <c r="X318" s="129" t="str">
        <f t="shared" si="96"/>
        <v>Criteria Not matched</v>
      </c>
      <c r="Y318" s="130">
        <f t="shared" si="97"/>
        <v>14</v>
      </c>
      <c r="Z318" s="130">
        <f t="shared" si="98"/>
        <v>2</v>
      </c>
      <c r="AA318" s="131">
        <f t="shared" si="100"/>
        <v>2019</v>
      </c>
      <c r="AB318" s="132" t="str">
        <f t="shared" si="101"/>
        <v>2-2019</v>
      </c>
      <c r="AC318" s="132" t="str">
        <f t="shared" si="90"/>
        <v>14-2-2019</v>
      </c>
      <c r="AD318" s="132">
        <f t="shared" si="105"/>
        <v>1</v>
      </c>
      <c r="AE318" s="132">
        <f t="shared" si="99"/>
        <v>7</v>
      </c>
      <c r="AF318" s="132" t="str">
        <f t="shared" si="103"/>
        <v>2019-7</v>
      </c>
      <c r="AG318" s="130">
        <f t="shared" si="106"/>
        <v>4</v>
      </c>
      <c r="AH318" s="130" t="str">
        <f t="shared" si="104"/>
        <v>Weekdays</v>
      </c>
      <c r="AI318" s="133">
        <f t="shared" si="102"/>
        <v>5</v>
      </c>
      <c r="AJ318" s="53"/>
    </row>
    <row r="319" spans="2:36" ht="16.5" x14ac:dyDescent="0.3">
      <c r="B319" s="19" t="s">
        <v>352</v>
      </c>
      <c r="C319" s="20" t="s">
        <v>25</v>
      </c>
      <c r="D319" s="19" t="s">
        <v>26</v>
      </c>
      <c r="E319" s="19" t="s">
        <v>20</v>
      </c>
      <c r="F319" s="85" t="s">
        <v>21</v>
      </c>
      <c r="G319" s="19" t="s">
        <v>44</v>
      </c>
      <c r="H319" s="21">
        <v>21.08</v>
      </c>
      <c r="I319" s="22">
        <v>3</v>
      </c>
      <c r="J319" s="23">
        <v>3.1619999999999999</v>
      </c>
      <c r="K319" s="23">
        <v>66.402000000000001</v>
      </c>
      <c r="L319" s="24">
        <v>43505</v>
      </c>
      <c r="M319" s="25">
        <v>0.43402777777777779</v>
      </c>
      <c r="N319" s="20" t="s">
        <v>29</v>
      </c>
      <c r="O319" s="23">
        <v>63.24</v>
      </c>
      <c r="P319" s="26">
        <v>4.7619047620000003</v>
      </c>
      <c r="Q319" s="23">
        <v>3.1619999999999999</v>
      </c>
      <c r="R319" s="30">
        <v>7.3</v>
      </c>
      <c r="S319" s="28">
        <f t="shared" si="91"/>
        <v>3.161999999999999</v>
      </c>
      <c r="T319" s="29">
        <f t="shared" si="92"/>
        <v>237.14999999999992</v>
      </c>
      <c r="U319" s="29" t="b">
        <f t="shared" si="93"/>
        <v>0</v>
      </c>
      <c r="V319" s="29" t="b">
        <f t="shared" si="94"/>
        <v>1</v>
      </c>
      <c r="W319" s="29" t="str">
        <f t="shared" si="95"/>
        <v>High Value</v>
      </c>
      <c r="X319" s="129">
        <f t="shared" si="96"/>
        <v>2.1080000000000001</v>
      </c>
      <c r="Y319" s="130">
        <f t="shared" si="97"/>
        <v>9</v>
      </c>
      <c r="Z319" s="130">
        <f t="shared" si="98"/>
        <v>2</v>
      </c>
      <c r="AA319" s="131">
        <f t="shared" si="100"/>
        <v>2019</v>
      </c>
      <c r="AB319" s="132" t="str">
        <f t="shared" si="101"/>
        <v>2-2019</v>
      </c>
      <c r="AC319" s="132" t="str">
        <f t="shared" si="90"/>
        <v>9-2-2019</v>
      </c>
      <c r="AD319" s="132">
        <f t="shared" si="105"/>
        <v>1</v>
      </c>
      <c r="AE319" s="132">
        <f t="shared" si="99"/>
        <v>6</v>
      </c>
      <c r="AF319" s="132" t="str">
        <f t="shared" si="103"/>
        <v>2019-6</v>
      </c>
      <c r="AG319" s="130">
        <f t="shared" si="106"/>
        <v>6</v>
      </c>
      <c r="AH319" s="130" t="str">
        <f t="shared" si="104"/>
        <v>Weekends</v>
      </c>
      <c r="AI319" s="133">
        <f t="shared" si="102"/>
        <v>7</v>
      </c>
      <c r="AJ319" s="53"/>
    </row>
    <row r="320" spans="2:36" ht="16.5" x14ac:dyDescent="0.3">
      <c r="B320" s="19" t="s">
        <v>353</v>
      </c>
      <c r="C320" s="20" t="s">
        <v>25</v>
      </c>
      <c r="D320" s="19" t="s">
        <v>26</v>
      </c>
      <c r="E320" s="19" t="s">
        <v>20</v>
      </c>
      <c r="F320" s="85" t="s">
        <v>31</v>
      </c>
      <c r="G320" s="19" t="s">
        <v>28</v>
      </c>
      <c r="H320" s="21">
        <v>74.790000000000006</v>
      </c>
      <c r="I320" s="22">
        <v>5</v>
      </c>
      <c r="J320" s="23">
        <v>18.697500000000002</v>
      </c>
      <c r="K320" s="23">
        <v>392.64749999999998</v>
      </c>
      <c r="L320" s="24">
        <v>43475</v>
      </c>
      <c r="M320" s="25">
        <v>0.48194444444444445</v>
      </c>
      <c r="N320" s="20" t="s">
        <v>29</v>
      </c>
      <c r="O320" s="23">
        <v>373.95</v>
      </c>
      <c r="P320" s="26">
        <v>4.7619047620000003</v>
      </c>
      <c r="Q320" s="23">
        <v>18.697500000000002</v>
      </c>
      <c r="R320" s="27">
        <v>4.9000000000000004</v>
      </c>
      <c r="S320" s="28">
        <f t="shared" si="91"/>
        <v>18.697499999999991</v>
      </c>
      <c r="T320" s="29">
        <f t="shared" si="92"/>
        <v>1402.3124999999993</v>
      </c>
      <c r="U320" s="29" t="b">
        <f t="shared" si="93"/>
        <v>1</v>
      </c>
      <c r="V320" s="29" t="b">
        <f t="shared" si="94"/>
        <v>1</v>
      </c>
      <c r="W320" s="29" t="str">
        <f t="shared" si="95"/>
        <v>Low Value</v>
      </c>
      <c r="X320" s="129" t="str">
        <f t="shared" si="96"/>
        <v>Criteria Not matched</v>
      </c>
      <c r="Y320" s="130">
        <f t="shared" si="97"/>
        <v>10</v>
      </c>
      <c r="Z320" s="130">
        <f t="shared" si="98"/>
        <v>1</v>
      </c>
      <c r="AA320" s="131">
        <f t="shared" si="100"/>
        <v>2019</v>
      </c>
      <c r="AB320" s="132" t="str">
        <f t="shared" si="101"/>
        <v>1-2019</v>
      </c>
      <c r="AC320" s="132" t="str">
        <f t="shared" si="90"/>
        <v>10-1-2019</v>
      </c>
      <c r="AD320" s="132">
        <f t="shared" si="105"/>
        <v>1</v>
      </c>
      <c r="AE320" s="132">
        <f t="shared" si="99"/>
        <v>2</v>
      </c>
      <c r="AF320" s="132" t="str">
        <f t="shared" si="103"/>
        <v>2019-2</v>
      </c>
      <c r="AG320" s="130">
        <f t="shared" si="106"/>
        <v>4</v>
      </c>
      <c r="AH320" s="130" t="str">
        <f t="shared" si="104"/>
        <v>Weekdays</v>
      </c>
      <c r="AI320" s="133">
        <f t="shared" si="102"/>
        <v>5</v>
      </c>
      <c r="AJ320" s="53"/>
    </row>
    <row r="321" spans="2:36" ht="16.5" x14ac:dyDescent="0.3">
      <c r="B321" s="19" t="s">
        <v>354</v>
      </c>
      <c r="C321" s="20" t="s">
        <v>25</v>
      </c>
      <c r="D321" s="19" t="s">
        <v>26</v>
      </c>
      <c r="E321" s="19" t="s">
        <v>20</v>
      </c>
      <c r="F321" s="85" t="s">
        <v>21</v>
      </c>
      <c r="G321" s="19" t="s">
        <v>22</v>
      </c>
      <c r="H321" s="21">
        <v>29.67</v>
      </c>
      <c r="I321" s="22">
        <v>7</v>
      </c>
      <c r="J321" s="23">
        <v>10.384499999999999</v>
      </c>
      <c r="K321" s="23">
        <v>218.0745</v>
      </c>
      <c r="L321" s="24">
        <v>43535</v>
      </c>
      <c r="M321" s="25">
        <v>0.79027777777777775</v>
      </c>
      <c r="N321" s="20" t="s">
        <v>33</v>
      </c>
      <c r="O321" s="23">
        <v>207.69</v>
      </c>
      <c r="P321" s="26">
        <v>4.7619047620000003</v>
      </c>
      <c r="Q321" s="23">
        <v>10.384499999999999</v>
      </c>
      <c r="R321" s="30">
        <v>8.1</v>
      </c>
      <c r="S321" s="28">
        <f t="shared" si="91"/>
        <v>10.384500000000003</v>
      </c>
      <c r="T321" s="29">
        <f t="shared" si="92"/>
        <v>778.8375000000002</v>
      </c>
      <c r="U321" s="29" t="b">
        <f t="shared" si="93"/>
        <v>1</v>
      </c>
      <c r="V321" s="29" t="b">
        <f t="shared" si="94"/>
        <v>1</v>
      </c>
      <c r="W321" s="29" t="str">
        <f t="shared" si="95"/>
        <v>High Value</v>
      </c>
      <c r="X321" s="129">
        <f t="shared" si="96"/>
        <v>2.9670000000000005</v>
      </c>
      <c r="Y321" s="130">
        <f t="shared" si="97"/>
        <v>11</v>
      </c>
      <c r="Z321" s="130">
        <f t="shared" si="98"/>
        <v>3</v>
      </c>
      <c r="AA321" s="131">
        <f t="shared" si="100"/>
        <v>2019</v>
      </c>
      <c r="AB321" s="132" t="str">
        <f t="shared" si="101"/>
        <v>3-2019</v>
      </c>
      <c r="AC321" s="132" t="str">
        <f t="shared" ref="AC321:AC384" si="107">CONCATENATE(Y321,"-"&amp;"",Z321,"-"&amp;"",AA321)</f>
        <v>11-3-2019</v>
      </c>
      <c r="AD321" s="132">
        <f t="shared" si="105"/>
        <v>1</v>
      </c>
      <c r="AE321" s="132">
        <f t="shared" si="99"/>
        <v>11</v>
      </c>
      <c r="AF321" s="132" t="str">
        <f t="shared" si="103"/>
        <v>2019-11</v>
      </c>
      <c r="AG321" s="130">
        <f t="shared" si="106"/>
        <v>1</v>
      </c>
      <c r="AH321" s="130" t="str">
        <f t="shared" si="104"/>
        <v>Weekdays</v>
      </c>
      <c r="AI321" s="133">
        <f t="shared" si="102"/>
        <v>2</v>
      </c>
      <c r="AJ321" s="53"/>
    </row>
    <row r="322" spans="2:36" ht="16.5" x14ac:dyDescent="0.3">
      <c r="B322" s="19" t="s">
        <v>355</v>
      </c>
      <c r="C322" s="20" t="s">
        <v>25</v>
      </c>
      <c r="D322" s="19" t="s">
        <v>26</v>
      </c>
      <c r="E322" s="19" t="s">
        <v>20</v>
      </c>
      <c r="F322" s="85" t="s">
        <v>31</v>
      </c>
      <c r="G322" s="19" t="s">
        <v>22</v>
      </c>
      <c r="H322" s="21">
        <v>44.07</v>
      </c>
      <c r="I322" s="22">
        <v>4</v>
      </c>
      <c r="J322" s="23">
        <v>8.8140000000000001</v>
      </c>
      <c r="K322" s="23">
        <v>185.09399999999999</v>
      </c>
      <c r="L322" s="24">
        <v>43514</v>
      </c>
      <c r="M322" s="25">
        <v>0.68611111111111112</v>
      </c>
      <c r="N322" s="20" t="s">
        <v>23</v>
      </c>
      <c r="O322" s="23">
        <v>176.28</v>
      </c>
      <c r="P322" s="26">
        <v>4.7619047620000003</v>
      </c>
      <c r="Q322" s="23">
        <v>8.8140000000000001</v>
      </c>
      <c r="R322" s="30">
        <v>8.4</v>
      </c>
      <c r="S322" s="28">
        <f t="shared" si="91"/>
        <v>8.813999999999993</v>
      </c>
      <c r="T322" s="29">
        <f t="shared" si="92"/>
        <v>661.0499999999995</v>
      </c>
      <c r="U322" s="29" t="b">
        <f t="shared" si="93"/>
        <v>1</v>
      </c>
      <c r="V322" s="29" t="b">
        <f t="shared" si="94"/>
        <v>1</v>
      </c>
      <c r="W322" s="29" t="str">
        <f t="shared" si="95"/>
        <v>High Value</v>
      </c>
      <c r="X322" s="129">
        <f t="shared" si="96"/>
        <v>4.407</v>
      </c>
      <c r="Y322" s="130">
        <f t="shared" si="97"/>
        <v>18</v>
      </c>
      <c r="Z322" s="130">
        <f t="shared" si="98"/>
        <v>2</v>
      </c>
      <c r="AA322" s="131">
        <f t="shared" si="100"/>
        <v>2019</v>
      </c>
      <c r="AB322" s="132" t="str">
        <f t="shared" si="101"/>
        <v>2-2019</v>
      </c>
      <c r="AC322" s="132" t="str">
        <f t="shared" si="107"/>
        <v>18-2-2019</v>
      </c>
      <c r="AD322" s="132">
        <f t="shared" si="105"/>
        <v>1</v>
      </c>
      <c r="AE322" s="132">
        <f t="shared" si="99"/>
        <v>8</v>
      </c>
      <c r="AF322" s="132" t="str">
        <f t="shared" si="103"/>
        <v>2019-8</v>
      </c>
      <c r="AG322" s="130">
        <f t="shared" si="106"/>
        <v>1</v>
      </c>
      <c r="AH322" s="130" t="str">
        <f t="shared" si="104"/>
        <v>Weekdays</v>
      </c>
      <c r="AI322" s="133">
        <f t="shared" si="102"/>
        <v>2</v>
      </c>
      <c r="AJ322" s="53"/>
    </row>
    <row r="323" spans="2:36" ht="16.5" x14ac:dyDescent="0.3">
      <c r="B323" s="19" t="s">
        <v>356</v>
      </c>
      <c r="C323" s="20" t="s">
        <v>25</v>
      </c>
      <c r="D323" s="19" t="s">
        <v>26</v>
      </c>
      <c r="E323" s="19" t="s">
        <v>27</v>
      </c>
      <c r="F323" s="85" t="s">
        <v>21</v>
      </c>
      <c r="G323" s="19" t="s">
        <v>44</v>
      </c>
      <c r="H323" s="21">
        <v>22.93</v>
      </c>
      <c r="I323" s="22">
        <v>9</v>
      </c>
      <c r="J323" s="23">
        <v>10.3185</v>
      </c>
      <c r="K323" s="23">
        <v>216.6885</v>
      </c>
      <c r="L323" s="24">
        <v>43522</v>
      </c>
      <c r="M323" s="25">
        <v>0.85138888888888886</v>
      </c>
      <c r="N323" s="20" t="s">
        <v>29</v>
      </c>
      <c r="O323" s="23">
        <v>206.37</v>
      </c>
      <c r="P323" s="26">
        <v>4.7619047620000003</v>
      </c>
      <c r="Q323" s="23">
        <v>10.3185</v>
      </c>
      <c r="R323" s="30">
        <v>5.5</v>
      </c>
      <c r="S323" s="28">
        <f t="shared" ref="S323:S386" si="108">K323-O323</f>
        <v>10.3185</v>
      </c>
      <c r="T323" s="29">
        <f t="shared" ref="T323:T386" si="109">$S323*$S$1</f>
        <v>773.88750000000005</v>
      </c>
      <c r="U323" s="29" t="b">
        <f t="shared" si="93"/>
        <v>1</v>
      </c>
      <c r="V323" s="29" t="b">
        <f t="shared" si="94"/>
        <v>1</v>
      </c>
      <c r="W323" s="29" t="str">
        <f t="shared" si="95"/>
        <v>Low Value</v>
      </c>
      <c r="X323" s="129" t="str">
        <f t="shared" si="96"/>
        <v>Criteria Not matched</v>
      </c>
      <c r="Y323" s="130">
        <f t="shared" si="97"/>
        <v>26</v>
      </c>
      <c r="Z323" s="130">
        <f t="shared" si="98"/>
        <v>2</v>
      </c>
      <c r="AA323" s="131">
        <f t="shared" si="100"/>
        <v>2019</v>
      </c>
      <c r="AB323" s="132" t="str">
        <f t="shared" si="101"/>
        <v>2-2019</v>
      </c>
      <c r="AC323" s="132" t="str">
        <f t="shared" si="107"/>
        <v>26-2-2019</v>
      </c>
      <c r="AD323" s="132">
        <f t="shared" si="105"/>
        <v>1</v>
      </c>
      <c r="AE323" s="132">
        <f t="shared" si="99"/>
        <v>9</v>
      </c>
      <c r="AF323" s="132" t="str">
        <f t="shared" si="103"/>
        <v>2019-9</v>
      </c>
      <c r="AG323" s="130">
        <f t="shared" si="106"/>
        <v>2</v>
      </c>
      <c r="AH323" s="130" t="str">
        <f t="shared" si="104"/>
        <v>Weekdays</v>
      </c>
      <c r="AI323" s="133">
        <f t="shared" si="102"/>
        <v>3</v>
      </c>
      <c r="AJ323" s="53"/>
    </row>
    <row r="324" spans="2:36" ht="16.5" x14ac:dyDescent="0.3">
      <c r="B324" s="19" t="s">
        <v>357</v>
      </c>
      <c r="C324" s="20" t="s">
        <v>25</v>
      </c>
      <c r="D324" s="19" t="s">
        <v>26</v>
      </c>
      <c r="E324" s="19" t="s">
        <v>27</v>
      </c>
      <c r="F324" s="85" t="s">
        <v>21</v>
      </c>
      <c r="G324" s="19" t="s">
        <v>22</v>
      </c>
      <c r="H324" s="21">
        <v>39.42</v>
      </c>
      <c r="I324" s="22">
        <v>1</v>
      </c>
      <c r="J324" s="23">
        <v>1.9710000000000001</v>
      </c>
      <c r="K324" s="23">
        <v>41.390999999999998</v>
      </c>
      <c r="L324" s="24">
        <v>43483</v>
      </c>
      <c r="M324" s="25">
        <v>0.63055555555555554</v>
      </c>
      <c r="N324" s="20" t="s">
        <v>29</v>
      </c>
      <c r="O324" s="23">
        <v>39.42</v>
      </c>
      <c r="P324" s="26">
        <v>4.7619047620000003</v>
      </c>
      <c r="Q324" s="23">
        <v>1.9710000000000001</v>
      </c>
      <c r="R324" s="30">
        <v>8.4</v>
      </c>
      <c r="S324" s="28">
        <f t="shared" si="108"/>
        <v>1.9709999999999965</v>
      </c>
      <c r="T324" s="29">
        <f t="shared" si="109"/>
        <v>147.82499999999973</v>
      </c>
      <c r="U324" s="29" t="b">
        <f t="shared" ref="U324:U387" si="110">AND($S324&gt;7.9,$O324&gt;99)</f>
        <v>0</v>
      </c>
      <c r="V324" s="29" t="b">
        <f t="shared" ref="V324:V387" si="111">OR(R324&gt;7.1,K324&gt;149)</f>
        <v>1</v>
      </c>
      <c r="W324" s="29" t="str">
        <f t="shared" ref="W324:W387" si="112">IF($R324&gt;7.1,"High Value","Low Value")</f>
        <v>High Value</v>
      </c>
      <c r="X324" s="129">
        <f t="shared" si="96"/>
        <v>3.9420000000000002</v>
      </c>
      <c r="Y324" s="130">
        <f t="shared" si="97"/>
        <v>18</v>
      </c>
      <c r="Z324" s="130">
        <f t="shared" si="98"/>
        <v>1</v>
      </c>
      <c r="AA324" s="131">
        <f t="shared" si="100"/>
        <v>2019</v>
      </c>
      <c r="AB324" s="132" t="str">
        <f t="shared" si="101"/>
        <v>1-2019</v>
      </c>
      <c r="AC324" s="132" t="str">
        <f t="shared" si="107"/>
        <v>18-1-2019</v>
      </c>
      <c r="AD324" s="132">
        <f t="shared" si="105"/>
        <v>1</v>
      </c>
      <c r="AE324" s="132">
        <f t="shared" si="99"/>
        <v>3</v>
      </c>
      <c r="AF324" s="132" t="str">
        <f t="shared" si="103"/>
        <v>2019-3</v>
      </c>
      <c r="AG324" s="130">
        <f t="shared" si="106"/>
        <v>5</v>
      </c>
      <c r="AH324" s="130" t="str">
        <f t="shared" si="104"/>
        <v>Weekdays</v>
      </c>
      <c r="AI324" s="133">
        <f t="shared" si="102"/>
        <v>6</v>
      </c>
      <c r="AJ324" s="53"/>
    </row>
    <row r="325" spans="2:36" ht="16.5" x14ac:dyDescent="0.3">
      <c r="B325" s="19" t="s">
        <v>358</v>
      </c>
      <c r="C325" s="20" t="s">
        <v>18</v>
      </c>
      <c r="D325" s="19" t="s">
        <v>19</v>
      </c>
      <c r="E325" s="19" t="s">
        <v>27</v>
      </c>
      <c r="F325" s="85" t="s">
        <v>31</v>
      </c>
      <c r="G325" s="19" t="s">
        <v>22</v>
      </c>
      <c r="H325" s="21">
        <v>15.26</v>
      </c>
      <c r="I325" s="22">
        <v>6</v>
      </c>
      <c r="J325" s="23">
        <v>4.5780000000000003</v>
      </c>
      <c r="K325" s="23">
        <v>96.138000000000005</v>
      </c>
      <c r="L325" s="24">
        <v>43511</v>
      </c>
      <c r="M325" s="25">
        <v>0.75208333333333333</v>
      </c>
      <c r="N325" s="20" t="s">
        <v>23</v>
      </c>
      <c r="O325" s="23">
        <v>91.56</v>
      </c>
      <c r="P325" s="26">
        <v>4.7619047620000003</v>
      </c>
      <c r="Q325" s="23">
        <v>4.5780000000000003</v>
      </c>
      <c r="R325" s="30">
        <v>9.8000000000000007</v>
      </c>
      <c r="S325" s="28">
        <f t="shared" si="108"/>
        <v>4.578000000000003</v>
      </c>
      <c r="T325" s="29">
        <f t="shared" si="109"/>
        <v>343.35000000000025</v>
      </c>
      <c r="U325" s="29" t="b">
        <f t="shared" si="110"/>
        <v>0</v>
      </c>
      <c r="V325" s="29" t="b">
        <f t="shared" si="111"/>
        <v>1</v>
      </c>
      <c r="W325" s="29" t="str">
        <f t="shared" si="112"/>
        <v>High Value</v>
      </c>
      <c r="X325" s="129">
        <f t="shared" ref="X325:X388" si="113">IF($R325&gt;6.9,$H325*0.1,"Criteria Not matched")</f>
        <v>1.526</v>
      </c>
      <c r="Y325" s="130">
        <f t="shared" si="97"/>
        <v>15</v>
      </c>
      <c r="Z325" s="130">
        <f t="shared" si="98"/>
        <v>2</v>
      </c>
      <c r="AA325" s="131">
        <f t="shared" si="100"/>
        <v>2019</v>
      </c>
      <c r="AB325" s="132" t="str">
        <f t="shared" si="101"/>
        <v>2-2019</v>
      </c>
      <c r="AC325" s="132" t="str">
        <f t="shared" si="107"/>
        <v>15-2-2019</v>
      </c>
      <c r="AD325" s="132">
        <f t="shared" si="105"/>
        <v>1</v>
      </c>
      <c r="AE325" s="132">
        <f t="shared" si="99"/>
        <v>7</v>
      </c>
      <c r="AF325" s="132" t="str">
        <f t="shared" si="103"/>
        <v>2019-7</v>
      </c>
      <c r="AG325" s="130">
        <f t="shared" si="106"/>
        <v>5</v>
      </c>
      <c r="AH325" s="130" t="str">
        <f t="shared" si="104"/>
        <v>Weekdays</v>
      </c>
      <c r="AI325" s="133">
        <f t="shared" si="102"/>
        <v>6</v>
      </c>
      <c r="AJ325" s="53"/>
    </row>
    <row r="326" spans="2:36" ht="16.5" x14ac:dyDescent="0.3">
      <c r="B326" s="19" t="s">
        <v>359</v>
      </c>
      <c r="C326" s="20" t="s">
        <v>18</v>
      </c>
      <c r="D326" s="19" t="s">
        <v>19</v>
      </c>
      <c r="E326" s="19" t="s">
        <v>27</v>
      </c>
      <c r="F326" s="85" t="s">
        <v>21</v>
      </c>
      <c r="G326" s="19" t="s">
        <v>46</v>
      </c>
      <c r="H326" s="21">
        <v>61.77</v>
      </c>
      <c r="I326" s="22">
        <v>5</v>
      </c>
      <c r="J326" s="23">
        <v>15.442500000000001</v>
      </c>
      <c r="K326" s="23">
        <v>324.29250000000002</v>
      </c>
      <c r="L326" s="24">
        <v>43532</v>
      </c>
      <c r="M326" s="25">
        <v>0.55625000000000002</v>
      </c>
      <c r="N326" s="20" t="s">
        <v>29</v>
      </c>
      <c r="O326" s="23">
        <v>308.85000000000002</v>
      </c>
      <c r="P326" s="26">
        <v>4.7619047620000003</v>
      </c>
      <c r="Q326" s="23">
        <v>15.442500000000001</v>
      </c>
      <c r="R326" s="27">
        <v>6.7</v>
      </c>
      <c r="S326" s="28">
        <f t="shared" si="108"/>
        <v>15.442499999999995</v>
      </c>
      <c r="T326" s="29">
        <f t="shared" si="109"/>
        <v>1158.1874999999995</v>
      </c>
      <c r="U326" s="29" t="b">
        <f t="shared" si="110"/>
        <v>1</v>
      </c>
      <c r="V326" s="29" t="b">
        <f t="shared" si="111"/>
        <v>1</v>
      </c>
      <c r="W326" s="29" t="str">
        <f t="shared" si="112"/>
        <v>Low Value</v>
      </c>
      <c r="X326" s="129" t="str">
        <f t="shared" si="113"/>
        <v>Criteria Not matched</v>
      </c>
      <c r="Y326" s="130">
        <f t="shared" si="97"/>
        <v>8</v>
      </c>
      <c r="Z326" s="130">
        <f t="shared" si="98"/>
        <v>3</v>
      </c>
      <c r="AA326" s="131">
        <f t="shared" si="100"/>
        <v>2019</v>
      </c>
      <c r="AB326" s="132" t="str">
        <f t="shared" si="101"/>
        <v>3-2019</v>
      </c>
      <c r="AC326" s="132" t="str">
        <f t="shared" si="107"/>
        <v>8-3-2019</v>
      </c>
      <c r="AD326" s="132">
        <f t="shared" si="105"/>
        <v>1</v>
      </c>
      <c r="AE326" s="132">
        <f t="shared" si="99"/>
        <v>10</v>
      </c>
      <c r="AF326" s="132" t="str">
        <f t="shared" si="103"/>
        <v>2019-10</v>
      </c>
      <c r="AG326" s="130">
        <f t="shared" si="106"/>
        <v>5</v>
      </c>
      <c r="AH326" s="130" t="str">
        <f t="shared" si="104"/>
        <v>Weekdays</v>
      </c>
      <c r="AI326" s="133">
        <f t="shared" si="102"/>
        <v>6</v>
      </c>
      <c r="AJ326" s="53"/>
    </row>
    <row r="327" spans="2:36" ht="16.5" x14ac:dyDescent="0.3">
      <c r="B327" s="19" t="s">
        <v>360</v>
      </c>
      <c r="C327" s="20" t="s">
        <v>18</v>
      </c>
      <c r="D327" s="19" t="s">
        <v>19</v>
      </c>
      <c r="E327" s="19" t="s">
        <v>27</v>
      </c>
      <c r="F327" s="85" t="s">
        <v>31</v>
      </c>
      <c r="G327" s="19" t="s">
        <v>32</v>
      </c>
      <c r="H327" s="21">
        <v>21.52</v>
      </c>
      <c r="I327" s="22">
        <v>6</v>
      </c>
      <c r="J327" s="23">
        <v>6.4560000000000004</v>
      </c>
      <c r="K327" s="23">
        <v>135.57599999999999</v>
      </c>
      <c r="L327" s="24">
        <v>43482</v>
      </c>
      <c r="M327" s="25">
        <v>0.53333333333333333</v>
      </c>
      <c r="N327" s="20" t="s">
        <v>33</v>
      </c>
      <c r="O327" s="23">
        <v>129.12</v>
      </c>
      <c r="P327" s="26">
        <v>4.7619047620000003</v>
      </c>
      <c r="Q327" s="23">
        <v>6.4560000000000004</v>
      </c>
      <c r="R327" s="30">
        <v>9.4</v>
      </c>
      <c r="S327" s="28">
        <f t="shared" si="108"/>
        <v>6.4559999999999889</v>
      </c>
      <c r="T327" s="29">
        <f t="shared" si="109"/>
        <v>484.19999999999914</v>
      </c>
      <c r="U327" s="29" t="b">
        <f t="shared" si="110"/>
        <v>0</v>
      </c>
      <c r="V327" s="29" t="b">
        <f t="shared" si="111"/>
        <v>1</v>
      </c>
      <c r="W327" s="29" t="str">
        <f t="shared" si="112"/>
        <v>High Value</v>
      </c>
      <c r="X327" s="129">
        <f t="shared" si="113"/>
        <v>2.1520000000000001</v>
      </c>
      <c r="Y327" s="130">
        <f t="shared" si="97"/>
        <v>17</v>
      </c>
      <c r="Z327" s="130">
        <f t="shared" si="98"/>
        <v>1</v>
      </c>
      <c r="AA327" s="131">
        <f t="shared" si="100"/>
        <v>2019</v>
      </c>
      <c r="AB327" s="132" t="str">
        <f t="shared" si="101"/>
        <v>1-2019</v>
      </c>
      <c r="AC327" s="132" t="str">
        <f t="shared" si="107"/>
        <v>17-1-2019</v>
      </c>
      <c r="AD327" s="132">
        <f t="shared" si="105"/>
        <v>1</v>
      </c>
      <c r="AE327" s="132">
        <f t="shared" si="99"/>
        <v>3</v>
      </c>
      <c r="AF327" s="132" t="str">
        <f t="shared" si="103"/>
        <v>2019-3</v>
      </c>
      <c r="AG327" s="130">
        <f t="shared" si="106"/>
        <v>4</v>
      </c>
      <c r="AH327" s="130" t="str">
        <f t="shared" si="104"/>
        <v>Weekdays</v>
      </c>
      <c r="AI327" s="133">
        <f t="shared" si="102"/>
        <v>5</v>
      </c>
      <c r="AJ327" s="53"/>
    </row>
    <row r="328" spans="2:36" ht="16.5" x14ac:dyDescent="0.3">
      <c r="B328" s="19" t="s">
        <v>361</v>
      </c>
      <c r="C328" s="20" t="s">
        <v>42</v>
      </c>
      <c r="D328" s="19" t="s">
        <v>43</v>
      </c>
      <c r="E328" s="19" t="s">
        <v>27</v>
      </c>
      <c r="F328" s="85" t="s">
        <v>31</v>
      </c>
      <c r="G328" s="19" t="s">
        <v>36</v>
      </c>
      <c r="H328" s="21">
        <v>97.74</v>
      </c>
      <c r="I328" s="22">
        <v>4</v>
      </c>
      <c r="J328" s="23">
        <v>19.547999999999998</v>
      </c>
      <c r="K328" s="23">
        <v>410.50799999999998</v>
      </c>
      <c r="L328" s="24">
        <v>43536</v>
      </c>
      <c r="M328" s="25">
        <v>0.82847222222222228</v>
      </c>
      <c r="N328" s="20" t="s">
        <v>23</v>
      </c>
      <c r="O328" s="23">
        <v>390.96</v>
      </c>
      <c r="P328" s="26">
        <v>4.7619047620000003</v>
      </c>
      <c r="Q328" s="23">
        <v>19.547999999999998</v>
      </c>
      <c r="R328" s="27">
        <v>6.4</v>
      </c>
      <c r="S328" s="28">
        <f t="shared" si="108"/>
        <v>19.548000000000002</v>
      </c>
      <c r="T328" s="29">
        <f t="shared" si="109"/>
        <v>1466.1000000000001</v>
      </c>
      <c r="U328" s="29" t="b">
        <f t="shared" si="110"/>
        <v>1</v>
      </c>
      <c r="V328" s="29" t="b">
        <f t="shared" si="111"/>
        <v>1</v>
      </c>
      <c r="W328" s="29" t="str">
        <f t="shared" si="112"/>
        <v>Low Value</v>
      </c>
      <c r="X328" s="129" t="str">
        <f t="shared" si="113"/>
        <v>Criteria Not matched</v>
      </c>
      <c r="Y328" s="130">
        <f t="shared" si="97"/>
        <v>12</v>
      </c>
      <c r="Z328" s="130">
        <f t="shared" si="98"/>
        <v>3</v>
      </c>
      <c r="AA328" s="131">
        <f t="shared" si="100"/>
        <v>2019</v>
      </c>
      <c r="AB328" s="132" t="str">
        <f t="shared" si="101"/>
        <v>3-2019</v>
      </c>
      <c r="AC328" s="132" t="str">
        <f t="shared" si="107"/>
        <v>12-3-2019</v>
      </c>
      <c r="AD328" s="132">
        <f t="shared" si="105"/>
        <v>1</v>
      </c>
      <c r="AE328" s="132">
        <f t="shared" si="99"/>
        <v>11</v>
      </c>
      <c r="AF328" s="132" t="str">
        <f t="shared" si="103"/>
        <v>2019-11</v>
      </c>
      <c r="AG328" s="130">
        <f t="shared" si="106"/>
        <v>2</v>
      </c>
      <c r="AH328" s="130" t="str">
        <f t="shared" si="104"/>
        <v>Weekdays</v>
      </c>
      <c r="AI328" s="133">
        <f t="shared" si="102"/>
        <v>3</v>
      </c>
      <c r="AJ328" s="53"/>
    </row>
    <row r="329" spans="2:36" ht="16.5" x14ac:dyDescent="0.3">
      <c r="B329" s="19" t="s">
        <v>362</v>
      </c>
      <c r="C329" s="20" t="s">
        <v>18</v>
      </c>
      <c r="D329" s="19" t="s">
        <v>19</v>
      </c>
      <c r="E329" s="19" t="s">
        <v>20</v>
      </c>
      <c r="F329" s="85" t="s">
        <v>31</v>
      </c>
      <c r="G329" s="19" t="s">
        <v>44</v>
      </c>
      <c r="H329" s="21">
        <v>99.78</v>
      </c>
      <c r="I329" s="22">
        <v>5</v>
      </c>
      <c r="J329" s="23">
        <v>24.945</v>
      </c>
      <c r="K329" s="23">
        <v>523.84500000000003</v>
      </c>
      <c r="L329" s="24">
        <v>43533</v>
      </c>
      <c r="M329" s="25">
        <v>0.79791666666666672</v>
      </c>
      <c r="N329" s="20" t="s">
        <v>29</v>
      </c>
      <c r="O329" s="23">
        <v>498.9</v>
      </c>
      <c r="P329" s="26">
        <v>4.7619047620000003</v>
      </c>
      <c r="Q329" s="23">
        <v>24.945</v>
      </c>
      <c r="R329" s="27">
        <v>5.4</v>
      </c>
      <c r="S329" s="28">
        <f t="shared" si="108"/>
        <v>24.94500000000005</v>
      </c>
      <c r="T329" s="29">
        <f t="shared" si="109"/>
        <v>1870.8750000000036</v>
      </c>
      <c r="U329" s="29" t="b">
        <f t="shared" si="110"/>
        <v>1</v>
      </c>
      <c r="V329" s="29" t="b">
        <f t="shared" si="111"/>
        <v>1</v>
      </c>
      <c r="W329" s="29" t="str">
        <f t="shared" si="112"/>
        <v>Low Value</v>
      </c>
      <c r="X329" s="129" t="str">
        <f t="shared" si="113"/>
        <v>Criteria Not matched</v>
      </c>
      <c r="Y329" s="130">
        <f t="shared" si="97"/>
        <v>9</v>
      </c>
      <c r="Z329" s="130">
        <f t="shared" si="98"/>
        <v>3</v>
      </c>
      <c r="AA329" s="131">
        <f t="shared" si="100"/>
        <v>2019</v>
      </c>
      <c r="AB329" s="132" t="str">
        <f t="shared" si="101"/>
        <v>3-2019</v>
      </c>
      <c r="AC329" s="132" t="str">
        <f t="shared" si="107"/>
        <v>9-3-2019</v>
      </c>
      <c r="AD329" s="132">
        <f t="shared" si="105"/>
        <v>1</v>
      </c>
      <c r="AE329" s="132">
        <f t="shared" si="99"/>
        <v>10</v>
      </c>
      <c r="AF329" s="132" t="str">
        <f t="shared" si="103"/>
        <v>2019-10</v>
      </c>
      <c r="AG329" s="130">
        <f t="shared" si="106"/>
        <v>6</v>
      </c>
      <c r="AH329" s="130" t="str">
        <f t="shared" si="104"/>
        <v>Weekends</v>
      </c>
      <c r="AI329" s="133">
        <f t="shared" si="102"/>
        <v>7</v>
      </c>
      <c r="AJ329" s="53"/>
    </row>
    <row r="330" spans="2:36" ht="16.5" x14ac:dyDescent="0.3">
      <c r="B330" s="19" t="s">
        <v>363</v>
      </c>
      <c r="C330" s="20" t="s">
        <v>25</v>
      </c>
      <c r="D330" s="19" t="s">
        <v>26</v>
      </c>
      <c r="E330" s="19" t="s">
        <v>20</v>
      </c>
      <c r="F330" s="85" t="s">
        <v>31</v>
      </c>
      <c r="G330" s="19" t="s">
        <v>44</v>
      </c>
      <c r="H330" s="21">
        <v>94.26</v>
      </c>
      <c r="I330" s="22">
        <v>4</v>
      </c>
      <c r="J330" s="23">
        <v>18.852</v>
      </c>
      <c r="K330" s="23">
        <v>395.892</v>
      </c>
      <c r="L330" s="24">
        <v>43536</v>
      </c>
      <c r="M330" s="25">
        <v>0.6875</v>
      </c>
      <c r="N330" s="20" t="s">
        <v>29</v>
      </c>
      <c r="O330" s="23">
        <v>377.04</v>
      </c>
      <c r="P330" s="26">
        <v>4.7619047620000003</v>
      </c>
      <c r="Q330" s="23">
        <v>18.852</v>
      </c>
      <c r="R330" s="27">
        <v>8.6</v>
      </c>
      <c r="S330" s="28">
        <f t="shared" si="108"/>
        <v>18.851999999999975</v>
      </c>
      <c r="T330" s="29">
        <f t="shared" si="109"/>
        <v>1413.8999999999983</v>
      </c>
      <c r="U330" s="29" t="b">
        <f t="shared" si="110"/>
        <v>1</v>
      </c>
      <c r="V330" s="29" t="b">
        <f t="shared" si="111"/>
        <v>1</v>
      </c>
      <c r="W330" s="29" t="str">
        <f t="shared" si="112"/>
        <v>High Value</v>
      </c>
      <c r="X330" s="129">
        <f t="shared" si="113"/>
        <v>9.4260000000000002</v>
      </c>
      <c r="Y330" s="130">
        <f t="shared" si="97"/>
        <v>12</v>
      </c>
      <c r="Z330" s="130">
        <f t="shared" si="98"/>
        <v>3</v>
      </c>
      <c r="AA330" s="131">
        <f t="shared" si="100"/>
        <v>2019</v>
      </c>
      <c r="AB330" s="132" t="str">
        <f t="shared" si="101"/>
        <v>3-2019</v>
      </c>
      <c r="AC330" s="132" t="str">
        <f t="shared" si="107"/>
        <v>12-3-2019</v>
      </c>
      <c r="AD330" s="132">
        <f t="shared" si="105"/>
        <v>1</v>
      </c>
      <c r="AE330" s="132">
        <f t="shared" si="99"/>
        <v>11</v>
      </c>
      <c r="AF330" s="132" t="str">
        <f t="shared" si="103"/>
        <v>2019-11</v>
      </c>
      <c r="AG330" s="130">
        <f t="shared" si="106"/>
        <v>2</v>
      </c>
      <c r="AH330" s="130" t="str">
        <f t="shared" si="104"/>
        <v>Weekdays</v>
      </c>
      <c r="AI330" s="133">
        <f t="shared" si="102"/>
        <v>3</v>
      </c>
      <c r="AJ330" s="53"/>
    </row>
    <row r="331" spans="2:36" ht="16.5" x14ac:dyDescent="0.3">
      <c r="B331" s="19" t="s">
        <v>364</v>
      </c>
      <c r="C331" s="20" t="s">
        <v>42</v>
      </c>
      <c r="D331" s="19" t="s">
        <v>43</v>
      </c>
      <c r="E331" s="19" t="s">
        <v>20</v>
      </c>
      <c r="F331" s="85" t="s">
        <v>31</v>
      </c>
      <c r="G331" s="19" t="s">
        <v>22</v>
      </c>
      <c r="H331" s="21">
        <v>51.13</v>
      </c>
      <c r="I331" s="22">
        <v>4</v>
      </c>
      <c r="J331" s="23">
        <v>10.226000000000001</v>
      </c>
      <c r="K331" s="23">
        <v>214.74600000000001</v>
      </c>
      <c r="L331" s="24">
        <v>43490</v>
      </c>
      <c r="M331" s="25">
        <v>0.42430555555555555</v>
      </c>
      <c r="N331" s="20" t="s">
        <v>33</v>
      </c>
      <c r="O331" s="23">
        <v>204.52</v>
      </c>
      <c r="P331" s="26">
        <v>4.7619047620000003</v>
      </c>
      <c r="Q331" s="23">
        <v>10.226000000000001</v>
      </c>
      <c r="R331" s="30">
        <v>4</v>
      </c>
      <c r="S331" s="28">
        <f t="shared" si="108"/>
        <v>10.225999999999999</v>
      </c>
      <c r="T331" s="29">
        <f t="shared" si="109"/>
        <v>766.94999999999993</v>
      </c>
      <c r="U331" s="29" t="b">
        <f t="shared" si="110"/>
        <v>1</v>
      </c>
      <c r="V331" s="29" t="b">
        <f t="shared" si="111"/>
        <v>1</v>
      </c>
      <c r="W331" s="29" t="str">
        <f t="shared" si="112"/>
        <v>Low Value</v>
      </c>
      <c r="X331" s="129" t="str">
        <f t="shared" si="113"/>
        <v>Criteria Not matched</v>
      </c>
      <c r="Y331" s="130">
        <f t="shared" si="97"/>
        <v>25</v>
      </c>
      <c r="Z331" s="130">
        <f t="shared" si="98"/>
        <v>1</v>
      </c>
      <c r="AA331" s="131">
        <f t="shared" si="100"/>
        <v>2019</v>
      </c>
      <c r="AB331" s="132" t="str">
        <f t="shared" si="101"/>
        <v>1-2019</v>
      </c>
      <c r="AC331" s="132" t="str">
        <f t="shared" si="107"/>
        <v>25-1-2019</v>
      </c>
      <c r="AD331" s="132">
        <f t="shared" si="105"/>
        <v>1</v>
      </c>
      <c r="AE331" s="132">
        <f t="shared" si="99"/>
        <v>4</v>
      </c>
      <c r="AF331" s="132" t="str">
        <f t="shared" si="103"/>
        <v>2019-4</v>
      </c>
      <c r="AG331" s="130">
        <f t="shared" si="106"/>
        <v>5</v>
      </c>
      <c r="AH331" s="130" t="str">
        <f t="shared" si="104"/>
        <v>Weekdays</v>
      </c>
      <c r="AI331" s="133">
        <f t="shared" si="102"/>
        <v>6</v>
      </c>
      <c r="AJ331" s="53"/>
    </row>
    <row r="332" spans="2:36" ht="16.5" x14ac:dyDescent="0.3">
      <c r="B332" s="19" t="s">
        <v>365</v>
      </c>
      <c r="C332" s="20" t="s">
        <v>18</v>
      </c>
      <c r="D332" s="19" t="s">
        <v>19</v>
      </c>
      <c r="E332" s="19" t="s">
        <v>20</v>
      </c>
      <c r="F332" s="85" t="s">
        <v>31</v>
      </c>
      <c r="G332" s="19" t="s">
        <v>28</v>
      </c>
      <c r="H332" s="21">
        <v>36.36</v>
      </c>
      <c r="I332" s="22">
        <v>4</v>
      </c>
      <c r="J332" s="23">
        <v>7.2720000000000002</v>
      </c>
      <c r="K332" s="23">
        <v>152.71199999999999</v>
      </c>
      <c r="L332" s="24">
        <v>43549</v>
      </c>
      <c r="M332" s="25">
        <v>0.54652777777777772</v>
      </c>
      <c r="N332" s="20" t="s">
        <v>29</v>
      </c>
      <c r="O332" s="23">
        <v>145.44</v>
      </c>
      <c r="P332" s="26">
        <v>4.7619047620000003</v>
      </c>
      <c r="Q332" s="23">
        <v>7.2720000000000002</v>
      </c>
      <c r="R332" s="30">
        <v>7.6</v>
      </c>
      <c r="S332" s="28">
        <f t="shared" si="108"/>
        <v>7.2719999999999914</v>
      </c>
      <c r="T332" s="29">
        <f t="shared" si="109"/>
        <v>545.39999999999941</v>
      </c>
      <c r="U332" s="29" t="b">
        <f t="shared" si="110"/>
        <v>0</v>
      </c>
      <c r="V332" s="29" t="b">
        <f t="shared" si="111"/>
        <v>1</v>
      </c>
      <c r="W332" s="29" t="str">
        <f t="shared" si="112"/>
        <v>High Value</v>
      </c>
      <c r="X332" s="129">
        <f t="shared" si="113"/>
        <v>3.6360000000000001</v>
      </c>
      <c r="Y332" s="130">
        <f t="shared" si="97"/>
        <v>25</v>
      </c>
      <c r="Z332" s="130">
        <f t="shared" si="98"/>
        <v>3</v>
      </c>
      <c r="AA332" s="131">
        <f t="shared" si="100"/>
        <v>2019</v>
      </c>
      <c r="AB332" s="132" t="str">
        <f t="shared" si="101"/>
        <v>3-2019</v>
      </c>
      <c r="AC332" s="132" t="str">
        <f t="shared" si="107"/>
        <v>25-3-2019</v>
      </c>
      <c r="AD332" s="132">
        <f t="shared" si="105"/>
        <v>1</v>
      </c>
      <c r="AE332" s="132">
        <f t="shared" si="99"/>
        <v>13</v>
      </c>
      <c r="AF332" s="132" t="str">
        <f t="shared" si="103"/>
        <v>2019-13</v>
      </c>
      <c r="AG332" s="130">
        <f t="shared" si="106"/>
        <v>1</v>
      </c>
      <c r="AH332" s="130" t="str">
        <f t="shared" si="104"/>
        <v>Weekdays</v>
      </c>
      <c r="AI332" s="133">
        <f t="shared" si="102"/>
        <v>2</v>
      </c>
      <c r="AJ332" s="53"/>
    </row>
    <row r="333" spans="2:36" ht="16.5" x14ac:dyDescent="0.3">
      <c r="B333" s="19" t="s">
        <v>366</v>
      </c>
      <c r="C333" s="20" t="s">
        <v>42</v>
      </c>
      <c r="D333" s="19" t="s">
        <v>43</v>
      </c>
      <c r="E333" s="19" t="s">
        <v>27</v>
      </c>
      <c r="F333" s="85" t="s">
        <v>31</v>
      </c>
      <c r="G333" s="19" t="s">
        <v>32</v>
      </c>
      <c r="H333" s="21">
        <v>22.02</v>
      </c>
      <c r="I333" s="22">
        <v>9</v>
      </c>
      <c r="J333" s="23">
        <v>9.9090000000000007</v>
      </c>
      <c r="K333" s="23">
        <v>208.089</v>
      </c>
      <c r="L333" s="24">
        <v>43503</v>
      </c>
      <c r="M333" s="25">
        <v>0.78333333333333333</v>
      </c>
      <c r="N333" s="20" t="s">
        <v>29</v>
      </c>
      <c r="O333" s="23">
        <v>198.18</v>
      </c>
      <c r="P333" s="26">
        <v>4.7619047620000003</v>
      </c>
      <c r="Q333" s="23">
        <v>9.9090000000000007</v>
      </c>
      <c r="R333" s="30">
        <v>6.8</v>
      </c>
      <c r="S333" s="28">
        <f t="shared" si="108"/>
        <v>9.9089999999999918</v>
      </c>
      <c r="T333" s="29">
        <f t="shared" si="109"/>
        <v>743.17499999999939</v>
      </c>
      <c r="U333" s="29" t="b">
        <f t="shared" si="110"/>
        <v>1</v>
      </c>
      <c r="V333" s="29" t="b">
        <f t="shared" si="111"/>
        <v>1</v>
      </c>
      <c r="W333" s="29" t="str">
        <f t="shared" si="112"/>
        <v>Low Value</v>
      </c>
      <c r="X333" s="129" t="str">
        <f t="shared" si="113"/>
        <v>Criteria Not matched</v>
      </c>
      <c r="Y333" s="130">
        <f t="shared" si="97"/>
        <v>7</v>
      </c>
      <c r="Z333" s="130">
        <f t="shared" si="98"/>
        <v>2</v>
      </c>
      <c r="AA333" s="131">
        <f t="shared" si="100"/>
        <v>2019</v>
      </c>
      <c r="AB333" s="132" t="str">
        <f t="shared" si="101"/>
        <v>2-2019</v>
      </c>
      <c r="AC333" s="132" t="str">
        <f t="shared" si="107"/>
        <v>7-2-2019</v>
      </c>
      <c r="AD333" s="132">
        <f t="shared" si="105"/>
        <v>1</v>
      </c>
      <c r="AE333" s="132">
        <f t="shared" si="99"/>
        <v>6</v>
      </c>
      <c r="AF333" s="132" t="str">
        <f t="shared" si="103"/>
        <v>2019-6</v>
      </c>
      <c r="AG333" s="130">
        <f t="shared" si="106"/>
        <v>4</v>
      </c>
      <c r="AH333" s="130" t="str">
        <f t="shared" si="104"/>
        <v>Weekdays</v>
      </c>
      <c r="AI333" s="133">
        <f t="shared" si="102"/>
        <v>5</v>
      </c>
      <c r="AJ333" s="53"/>
    </row>
    <row r="334" spans="2:36" ht="16.5" x14ac:dyDescent="0.3">
      <c r="B334" s="19" t="s">
        <v>367</v>
      </c>
      <c r="C334" s="20" t="s">
        <v>18</v>
      </c>
      <c r="D334" s="19" t="s">
        <v>19</v>
      </c>
      <c r="E334" s="19" t="s">
        <v>27</v>
      </c>
      <c r="F334" s="85" t="s">
        <v>31</v>
      </c>
      <c r="G334" s="19" t="s">
        <v>44</v>
      </c>
      <c r="H334" s="21">
        <v>32.9</v>
      </c>
      <c r="I334" s="22">
        <v>3</v>
      </c>
      <c r="J334" s="23">
        <v>4.9349999999999996</v>
      </c>
      <c r="K334" s="23">
        <v>103.63500000000001</v>
      </c>
      <c r="L334" s="24">
        <v>43513</v>
      </c>
      <c r="M334" s="25">
        <v>0.7270833333333333</v>
      </c>
      <c r="N334" s="20" t="s">
        <v>33</v>
      </c>
      <c r="O334" s="23">
        <v>98.7</v>
      </c>
      <c r="P334" s="26">
        <v>4.7619047620000003</v>
      </c>
      <c r="Q334" s="23">
        <v>4.9349999999999996</v>
      </c>
      <c r="R334" s="30">
        <v>9.1</v>
      </c>
      <c r="S334" s="28">
        <f t="shared" si="108"/>
        <v>4.9350000000000023</v>
      </c>
      <c r="T334" s="29">
        <f t="shared" si="109"/>
        <v>370.12500000000017</v>
      </c>
      <c r="U334" s="29" t="b">
        <f t="shared" si="110"/>
        <v>0</v>
      </c>
      <c r="V334" s="29" t="b">
        <f t="shared" si="111"/>
        <v>1</v>
      </c>
      <c r="W334" s="29" t="str">
        <f t="shared" si="112"/>
        <v>High Value</v>
      </c>
      <c r="X334" s="129">
        <f t="shared" si="113"/>
        <v>3.29</v>
      </c>
      <c r="Y334" s="130">
        <f t="shared" si="97"/>
        <v>17</v>
      </c>
      <c r="Z334" s="130">
        <f t="shared" si="98"/>
        <v>2</v>
      </c>
      <c r="AA334" s="131">
        <f t="shared" si="100"/>
        <v>2019</v>
      </c>
      <c r="AB334" s="132" t="str">
        <f t="shared" si="101"/>
        <v>2-2019</v>
      </c>
      <c r="AC334" s="132" t="str">
        <f t="shared" si="107"/>
        <v>17-2-2019</v>
      </c>
      <c r="AD334" s="132">
        <f t="shared" si="105"/>
        <v>1</v>
      </c>
      <c r="AE334" s="132">
        <f t="shared" si="99"/>
        <v>7</v>
      </c>
      <c r="AF334" s="132" t="str">
        <f t="shared" si="103"/>
        <v>2019-7</v>
      </c>
      <c r="AG334" s="130">
        <f t="shared" si="106"/>
        <v>7</v>
      </c>
      <c r="AH334" s="130" t="str">
        <f t="shared" si="104"/>
        <v>Weekends</v>
      </c>
      <c r="AI334" s="133">
        <f t="shared" si="102"/>
        <v>1</v>
      </c>
      <c r="AJ334" s="53"/>
    </row>
    <row r="335" spans="2:36" ht="16.5" x14ac:dyDescent="0.3">
      <c r="B335" s="19" t="s">
        <v>368</v>
      </c>
      <c r="C335" s="20" t="s">
        <v>18</v>
      </c>
      <c r="D335" s="19" t="s">
        <v>19</v>
      </c>
      <c r="E335" s="19" t="s">
        <v>27</v>
      </c>
      <c r="F335" s="85" t="s">
        <v>31</v>
      </c>
      <c r="G335" s="19" t="s">
        <v>46</v>
      </c>
      <c r="H335" s="21">
        <v>77.02</v>
      </c>
      <c r="I335" s="22">
        <v>5</v>
      </c>
      <c r="J335" s="23">
        <v>19.254999999999999</v>
      </c>
      <c r="K335" s="23">
        <v>404.35500000000002</v>
      </c>
      <c r="L335" s="24">
        <v>43499</v>
      </c>
      <c r="M335" s="25">
        <v>0.66597222222222219</v>
      </c>
      <c r="N335" s="20" t="s">
        <v>29</v>
      </c>
      <c r="O335" s="23">
        <v>385.1</v>
      </c>
      <c r="P335" s="26">
        <v>4.7619047620000003</v>
      </c>
      <c r="Q335" s="23">
        <v>19.254999999999999</v>
      </c>
      <c r="R335" s="27">
        <v>5.5</v>
      </c>
      <c r="S335" s="28">
        <f t="shared" si="108"/>
        <v>19.254999999999995</v>
      </c>
      <c r="T335" s="29">
        <f t="shared" si="109"/>
        <v>1444.1249999999995</v>
      </c>
      <c r="U335" s="29" t="b">
        <f t="shared" si="110"/>
        <v>1</v>
      </c>
      <c r="V335" s="29" t="b">
        <f t="shared" si="111"/>
        <v>1</v>
      </c>
      <c r="W335" s="29" t="str">
        <f t="shared" si="112"/>
        <v>Low Value</v>
      </c>
      <c r="X335" s="129" t="str">
        <f t="shared" si="113"/>
        <v>Criteria Not matched</v>
      </c>
      <c r="Y335" s="130">
        <f t="shared" si="97"/>
        <v>3</v>
      </c>
      <c r="Z335" s="130">
        <f t="shared" si="98"/>
        <v>2</v>
      </c>
      <c r="AA335" s="131">
        <f t="shared" si="100"/>
        <v>2019</v>
      </c>
      <c r="AB335" s="132" t="str">
        <f t="shared" si="101"/>
        <v>2-2019</v>
      </c>
      <c r="AC335" s="132" t="str">
        <f t="shared" si="107"/>
        <v>3-2-2019</v>
      </c>
      <c r="AD335" s="132">
        <f t="shared" si="105"/>
        <v>1</v>
      </c>
      <c r="AE335" s="132">
        <f t="shared" si="99"/>
        <v>5</v>
      </c>
      <c r="AF335" s="132" t="str">
        <f t="shared" si="103"/>
        <v>2019-5</v>
      </c>
      <c r="AG335" s="130">
        <f t="shared" si="106"/>
        <v>7</v>
      </c>
      <c r="AH335" s="130" t="str">
        <f t="shared" si="104"/>
        <v>Weekends</v>
      </c>
      <c r="AI335" s="133">
        <f t="shared" si="102"/>
        <v>1</v>
      </c>
      <c r="AJ335" s="53"/>
    </row>
    <row r="336" spans="2:36" ht="16.5" x14ac:dyDescent="0.3">
      <c r="B336" s="19" t="s">
        <v>369</v>
      </c>
      <c r="C336" s="20" t="s">
        <v>18</v>
      </c>
      <c r="D336" s="19" t="s">
        <v>19</v>
      </c>
      <c r="E336" s="19" t="s">
        <v>20</v>
      </c>
      <c r="F336" s="85" t="s">
        <v>31</v>
      </c>
      <c r="G336" s="19" t="s">
        <v>44</v>
      </c>
      <c r="H336" s="21">
        <v>23.48</v>
      </c>
      <c r="I336" s="22">
        <v>2</v>
      </c>
      <c r="J336" s="23">
        <v>2.3479999999999999</v>
      </c>
      <c r="K336" s="23">
        <v>49.308</v>
      </c>
      <c r="L336" s="24">
        <v>43538</v>
      </c>
      <c r="M336" s="25">
        <v>0.47291666666666665</v>
      </c>
      <c r="N336" s="20" t="s">
        <v>33</v>
      </c>
      <c r="O336" s="23">
        <v>46.96</v>
      </c>
      <c r="P336" s="26">
        <v>4.7619047620000003</v>
      </c>
      <c r="Q336" s="23">
        <v>2.3479999999999999</v>
      </c>
      <c r="R336" s="30">
        <v>7.9</v>
      </c>
      <c r="S336" s="28">
        <f t="shared" si="108"/>
        <v>2.347999999999999</v>
      </c>
      <c r="T336" s="29">
        <f t="shared" si="109"/>
        <v>176.09999999999991</v>
      </c>
      <c r="U336" s="29" t="b">
        <f t="shared" si="110"/>
        <v>0</v>
      </c>
      <c r="V336" s="29" t="b">
        <f t="shared" si="111"/>
        <v>1</v>
      </c>
      <c r="W336" s="29" t="str">
        <f t="shared" si="112"/>
        <v>High Value</v>
      </c>
      <c r="X336" s="129">
        <f t="shared" si="113"/>
        <v>2.3480000000000003</v>
      </c>
      <c r="Y336" s="130">
        <f t="shared" si="97"/>
        <v>14</v>
      </c>
      <c r="Z336" s="130">
        <f t="shared" si="98"/>
        <v>3</v>
      </c>
      <c r="AA336" s="131">
        <f t="shared" si="100"/>
        <v>2019</v>
      </c>
      <c r="AB336" s="132" t="str">
        <f t="shared" si="101"/>
        <v>3-2019</v>
      </c>
      <c r="AC336" s="132" t="str">
        <f t="shared" si="107"/>
        <v>14-3-2019</v>
      </c>
      <c r="AD336" s="132">
        <f t="shared" si="105"/>
        <v>1</v>
      </c>
      <c r="AE336" s="132">
        <f t="shared" si="99"/>
        <v>11</v>
      </c>
      <c r="AF336" s="132" t="str">
        <f t="shared" si="103"/>
        <v>2019-11</v>
      </c>
      <c r="AG336" s="130">
        <f t="shared" si="106"/>
        <v>4</v>
      </c>
      <c r="AH336" s="130" t="str">
        <f t="shared" si="104"/>
        <v>Weekdays</v>
      </c>
      <c r="AI336" s="133">
        <f t="shared" si="102"/>
        <v>5</v>
      </c>
      <c r="AJ336" s="53"/>
    </row>
    <row r="337" spans="2:36" ht="16.5" x14ac:dyDescent="0.3">
      <c r="B337" s="19" t="s">
        <v>370</v>
      </c>
      <c r="C337" s="20" t="s">
        <v>25</v>
      </c>
      <c r="D337" s="19" t="s">
        <v>26</v>
      </c>
      <c r="E337" s="19" t="s">
        <v>20</v>
      </c>
      <c r="F337" s="85" t="s">
        <v>31</v>
      </c>
      <c r="G337" s="19" t="s">
        <v>36</v>
      </c>
      <c r="H337" s="21">
        <v>14.7</v>
      </c>
      <c r="I337" s="22">
        <v>5</v>
      </c>
      <c r="J337" s="23">
        <v>3.6749999999999998</v>
      </c>
      <c r="K337" s="23">
        <v>77.174999999999997</v>
      </c>
      <c r="L337" s="24">
        <v>43548</v>
      </c>
      <c r="M337" s="25">
        <v>0.57499999999999996</v>
      </c>
      <c r="N337" s="20" t="s">
        <v>23</v>
      </c>
      <c r="O337" s="23">
        <v>73.5</v>
      </c>
      <c r="P337" s="26">
        <v>4.7619047620000003</v>
      </c>
      <c r="Q337" s="23">
        <v>3.6749999999999998</v>
      </c>
      <c r="R337" s="30">
        <v>8.5</v>
      </c>
      <c r="S337" s="28">
        <f t="shared" si="108"/>
        <v>3.6749999999999972</v>
      </c>
      <c r="T337" s="29">
        <f t="shared" si="109"/>
        <v>275.62499999999977</v>
      </c>
      <c r="U337" s="29" t="b">
        <f t="shared" si="110"/>
        <v>0</v>
      </c>
      <c r="V337" s="29" t="b">
        <f t="shared" si="111"/>
        <v>1</v>
      </c>
      <c r="W337" s="29" t="str">
        <f t="shared" si="112"/>
        <v>High Value</v>
      </c>
      <c r="X337" s="129">
        <f t="shared" si="113"/>
        <v>1.47</v>
      </c>
      <c r="Y337" s="130">
        <f t="shared" si="97"/>
        <v>24</v>
      </c>
      <c r="Z337" s="130">
        <f t="shared" si="98"/>
        <v>3</v>
      </c>
      <c r="AA337" s="131">
        <f t="shared" si="100"/>
        <v>2019</v>
      </c>
      <c r="AB337" s="132" t="str">
        <f t="shared" si="101"/>
        <v>3-2019</v>
      </c>
      <c r="AC337" s="132" t="str">
        <f t="shared" si="107"/>
        <v>24-3-2019</v>
      </c>
      <c r="AD337" s="132">
        <f t="shared" si="105"/>
        <v>1</v>
      </c>
      <c r="AE337" s="132">
        <f t="shared" si="99"/>
        <v>12</v>
      </c>
      <c r="AF337" s="132" t="str">
        <f t="shared" si="103"/>
        <v>2019-12</v>
      </c>
      <c r="AG337" s="130">
        <f t="shared" si="106"/>
        <v>7</v>
      </c>
      <c r="AH337" s="130" t="str">
        <f t="shared" si="104"/>
        <v>Weekends</v>
      </c>
      <c r="AI337" s="133">
        <f t="shared" si="102"/>
        <v>1</v>
      </c>
      <c r="AJ337" s="53"/>
    </row>
    <row r="338" spans="2:36" ht="16.5" x14ac:dyDescent="0.3">
      <c r="B338" s="19" t="s">
        <v>371</v>
      </c>
      <c r="C338" s="20" t="s">
        <v>18</v>
      </c>
      <c r="D338" s="19" t="s">
        <v>19</v>
      </c>
      <c r="E338" s="19" t="s">
        <v>20</v>
      </c>
      <c r="F338" s="85" t="s">
        <v>21</v>
      </c>
      <c r="G338" s="19" t="s">
        <v>28</v>
      </c>
      <c r="H338" s="21">
        <v>28.45</v>
      </c>
      <c r="I338" s="22">
        <v>5</v>
      </c>
      <c r="J338" s="23">
        <v>7.1124999999999998</v>
      </c>
      <c r="K338" s="23">
        <v>149.36250000000001</v>
      </c>
      <c r="L338" s="24">
        <v>43545</v>
      </c>
      <c r="M338" s="25">
        <v>0.4284722222222222</v>
      </c>
      <c r="N338" s="20" t="s">
        <v>33</v>
      </c>
      <c r="O338" s="23">
        <v>142.25</v>
      </c>
      <c r="P338" s="26">
        <v>4.7619047620000003</v>
      </c>
      <c r="Q338" s="23">
        <v>7.1124999999999998</v>
      </c>
      <c r="R338" s="30">
        <v>9.1</v>
      </c>
      <c r="S338" s="28">
        <f t="shared" si="108"/>
        <v>7.1125000000000114</v>
      </c>
      <c r="T338" s="29">
        <f t="shared" si="109"/>
        <v>533.43750000000091</v>
      </c>
      <c r="U338" s="29" t="b">
        <f t="shared" si="110"/>
        <v>0</v>
      </c>
      <c r="V338" s="29" t="b">
        <f t="shared" si="111"/>
        <v>1</v>
      </c>
      <c r="W338" s="29" t="str">
        <f t="shared" si="112"/>
        <v>High Value</v>
      </c>
      <c r="X338" s="129">
        <f t="shared" si="113"/>
        <v>2.8450000000000002</v>
      </c>
      <c r="Y338" s="130">
        <f t="shared" si="97"/>
        <v>21</v>
      </c>
      <c r="Z338" s="130">
        <f t="shared" si="98"/>
        <v>3</v>
      </c>
      <c r="AA338" s="131">
        <f t="shared" si="100"/>
        <v>2019</v>
      </c>
      <c r="AB338" s="132" t="str">
        <f t="shared" si="101"/>
        <v>3-2019</v>
      </c>
      <c r="AC338" s="132" t="str">
        <f t="shared" si="107"/>
        <v>21-3-2019</v>
      </c>
      <c r="AD338" s="132">
        <f t="shared" si="105"/>
        <v>1</v>
      </c>
      <c r="AE338" s="132">
        <f t="shared" si="99"/>
        <v>12</v>
      </c>
      <c r="AF338" s="132" t="str">
        <f t="shared" si="103"/>
        <v>2019-12</v>
      </c>
      <c r="AG338" s="130">
        <f t="shared" si="106"/>
        <v>4</v>
      </c>
      <c r="AH338" s="130" t="str">
        <f t="shared" si="104"/>
        <v>Weekdays</v>
      </c>
      <c r="AI338" s="133">
        <f t="shared" si="102"/>
        <v>5</v>
      </c>
      <c r="AJ338" s="53"/>
    </row>
    <row r="339" spans="2:36" ht="16.5" x14ac:dyDescent="0.3">
      <c r="B339" s="19" t="s">
        <v>372</v>
      </c>
      <c r="C339" s="20" t="s">
        <v>18</v>
      </c>
      <c r="D339" s="19" t="s">
        <v>19</v>
      </c>
      <c r="E339" s="19" t="s">
        <v>27</v>
      </c>
      <c r="F339" s="85" t="s">
        <v>31</v>
      </c>
      <c r="G339" s="19" t="s">
        <v>46</v>
      </c>
      <c r="H339" s="21">
        <v>76.400000000000006</v>
      </c>
      <c r="I339" s="22">
        <v>9</v>
      </c>
      <c r="J339" s="23">
        <v>34.380000000000003</v>
      </c>
      <c r="K339" s="23">
        <v>721.98</v>
      </c>
      <c r="L339" s="24">
        <v>43543</v>
      </c>
      <c r="M339" s="25">
        <v>0.65902777777777777</v>
      </c>
      <c r="N339" s="20" t="s">
        <v>23</v>
      </c>
      <c r="O339" s="23">
        <v>687.6</v>
      </c>
      <c r="P339" s="26">
        <v>4.7619047620000003</v>
      </c>
      <c r="Q339" s="23">
        <v>34.380000000000003</v>
      </c>
      <c r="R339" s="27">
        <v>7.5</v>
      </c>
      <c r="S339" s="28">
        <f t="shared" si="108"/>
        <v>34.379999999999995</v>
      </c>
      <c r="T339" s="29">
        <f t="shared" si="109"/>
        <v>2578.4999999999995</v>
      </c>
      <c r="U339" s="29" t="b">
        <f t="shared" si="110"/>
        <v>1</v>
      </c>
      <c r="V339" s="29" t="b">
        <f t="shared" si="111"/>
        <v>1</v>
      </c>
      <c r="W339" s="29" t="str">
        <f t="shared" si="112"/>
        <v>High Value</v>
      </c>
      <c r="X339" s="129">
        <f t="shared" si="113"/>
        <v>7.6400000000000006</v>
      </c>
      <c r="Y339" s="130">
        <f t="shared" si="97"/>
        <v>19</v>
      </c>
      <c r="Z339" s="130">
        <f t="shared" si="98"/>
        <v>3</v>
      </c>
      <c r="AA339" s="131">
        <f t="shared" si="100"/>
        <v>2019</v>
      </c>
      <c r="AB339" s="132" t="str">
        <f t="shared" si="101"/>
        <v>3-2019</v>
      </c>
      <c r="AC339" s="132" t="str">
        <f t="shared" si="107"/>
        <v>19-3-2019</v>
      </c>
      <c r="AD339" s="132">
        <f t="shared" si="105"/>
        <v>1</v>
      </c>
      <c r="AE339" s="132">
        <f t="shared" si="99"/>
        <v>12</v>
      </c>
      <c r="AF339" s="132" t="str">
        <f t="shared" si="103"/>
        <v>2019-12</v>
      </c>
      <c r="AG339" s="130">
        <f t="shared" si="106"/>
        <v>2</v>
      </c>
      <c r="AH339" s="130" t="str">
        <f t="shared" si="104"/>
        <v>Weekdays</v>
      </c>
      <c r="AI339" s="133">
        <f t="shared" si="102"/>
        <v>3</v>
      </c>
      <c r="AJ339" s="53"/>
    </row>
    <row r="340" spans="2:36" ht="16.5" x14ac:dyDescent="0.3">
      <c r="B340" s="19" t="s">
        <v>373</v>
      </c>
      <c r="C340" s="20" t="s">
        <v>42</v>
      </c>
      <c r="D340" s="19" t="s">
        <v>43</v>
      </c>
      <c r="E340" s="19" t="s">
        <v>27</v>
      </c>
      <c r="F340" s="85" t="s">
        <v>21</v>
      </c>
      <c r="G340" s="19" t="s">
        <v>36</v>
      </c>
      <c r="H340" s="21">
        <v>57.95</v>
      </c>
      <c r="I340" s="22">
        <v>6</v>
      </c>
      <c r="J340" s="23">
        <v>17.385000000000002</v>
      </c>
      <c r="K340" s="23">
        <v>365.08499999999998</v>
      </c>
      <c r="L340" s="24">
        <v>43520</v>
      </c>
      <c r="M340" s="25">
        <v>0.54305555555555551</v>
      </c>
      <c r="N340" s="20" t="s">
        <v>29</v>
      </c>
      <c r="O340" s="23">
        <v>347.7</v>
      </c>
      <c r="P340" s="26">
        <v>4.7619047620000003</v>
      </c>
      <c r="Q340" s="23">
        <v>17.385000000000002</v>
      </c>
      <c r="R340" s="27">
        <v>5.2</v>
      </c>
      <c r="S340" s="28">
        <f t="shared" si="108"/>
        <v>17.384999999999991</v>
      </c>
      <c r="T340" s="29">
        <f t="shared" si="109"/>
        <v>1303.8749999999993</v>
      </c>
      <c r="U340" s="29" t="b">
        <f t="shared" si="110"/>
        <v>1</v>
      </c>
      <c r="V340" s="29" t="b">
        <f t="shared" si="111"/>
        <v>1</v>
      </c>
      <c r="W340" s="29" t="str">
        <f t="shared" si="112"/>
        <v>Low Value</v>
      </c>
      <c r="X340" s="129" t="str">
        <f t="shared" si="113"/>
        <v>Criteria Not matched</v>
      </c>
      <c r="Y340" s="130">
        <f t="shared" si="97"/>
        <v>24</v>
      </c>
      <c r="Z340" s="130">
        <f t="shared" si="98"/>
        <v>2</v>
      </c>
      <c r="AA340" s="131">
        <f t="shared" si="100"/>
        <v>2019</v>
      </c>
      <c r="AB340" s="132" t="str">
        <f t="shared" si="101"/>
        <v>2-2019</v>
      </c>
      <c r="AC340" s="132" t="str">
        <f t="shared" si="107"/>
        <v>24-2-2019</v>
      </c>
      <c r="AD340" s="132">
        <f t="shared" si="105"/>
        <v>1</v>
      </c>
      <c r="AE340" s="132">
        <f t="shared" si="99"/>
        <v>8</v>
      </c>
      <c r="AF340" s="132" t="str">
        <f t="shared" si="103"/>
        <v>2019-8</v>
      </c>
      <c r="AG340" s="130">
        <f t="shared" si="106"/>
        <v>7</v>
      </c>
      <c r="AH340" s="130" t="str">
        <f t="shared" si="104"/>
        <v>Weekends</v>
      </c>
      <c r="AI340" s="133">
        <f t="shared" si="102"/>
        <v>1</v>
      </c>
      <c r="AJ340" s="53"/>
    </row>
    <row r="341" spans="2:36" ht="16.5" x14ac:dyDescent="0.3">
      <c r="B341" s="19" t="s">
        <v>374</v>
      </c>
      <c r="C341" s="20" t="s">
        <v>25</v>
      </c>
      <c r="D341" s="19" t="s">
        <v>26</v>
      </c>
      <c r="E341" s="19" t="s">
        <v>27</v>
      </c>
      <c r="F341" s="85" t="s">
        <v>21</v>
      </c>
      <c r="G341" s="19" t="s">
        <v>28</v>
      </c>
      <c r="H341" s="21">
        <v>47.65</v>
      </c>
      <c r="I341" s="22">
        <v>3</v>
      </c>
      <c r="J341" s="23">
        <v>7.1475</v>
      </c>
      <c r="K341" s="23">
        <v>150.0975</v>
      </c>
      <c r="L341" s="24">
        <v>43552</v>
      </c>
      <c r="M341" s="25">
        <v>0.54027777777777775</v>
      </c>
      <c r="N341" s="20" t="s">
        <v>33</v>
      </c>
      <c r="O341" s="23">
        <v>142.94999999999999</v>
      </c>
      <c r="P341" s="26">
        <v>4.7619047620000003</v>
      </c>
      <c r="Q341" s="23">
        <v>7.1475</v>
      </c>
      <c r="R341" s="30">
        <v>9.5</v>
      </c>
      <c r="S341" s="28">
        <f t="shared" si="108"/>
        <v>7.147500000000008</v>
      </c>
      <c r="T341" s="29">
        <f t="shared" si="109"/>
        <v>536.06250000000057</v>
      </c>
      <c r="U341" s="29" t="b">
        <f t="shared" si="110"/>
        <v>0</v>
      </c>
      <c r="V341" s="29" t="b">
        <f t="shared" si="111"/>
        <v>1</v>
      </c>
      <c r="W341" s="29" t="str">
        <f t="shared" si="112"/>
        <v>High Value</v>
      </c>
      <c r="X341" s="129">
        <f t="shared" si="113"/>
        <v>4.7649999999999997</v>
      </c>
      <c r="Y341" s="130">
        <f t="shared" si="97"/>
        <v>28</v>
      </c>
      <c r="Z341" s="130">
        <f t="shared" si="98"/>
        <v>3</v>
      </c>
      <c r="AA341" s="131">
        <f t="shared" si="100"/>
        <v>2019</v>
      </c>
      <c r="AB341" s="132" t="str">
        <f t="shared" si="101"/>
        <v>3-2019</v>
      </c>
      <c r="AC341" s="132" t="str">
        <f t="shared" si="107"/>
        <v>28-3-2019</v>
      </c>
      <c r="AD341" s="132">
        <f t="shared" si="105"/>
        <v>1</v>
      </c>
      <c r="AE341" s="132">
        <f t="shared" si="99"/>
        <v>13</v>
      </c>
      <c r="AF341" s="132" t="str">
        <f t="shared" si="103"/>
        <v>2019-13</v>
      </c>
      <c r="AG341" s="130">
        <f t="shared" si="106"/>
        <v>4</v>
      </c>
      <c r="AH341" s="130" t="str">
        <f t="shared" si="104"/>
        <v>Weekdays</v>
      </c>
      <c r="AI341" s="133">
        <f t="shared" si="102"/>
        <v>5</v>
      </c>
      <c r="AJ341" s="53"/>
    </row>
    <row r="342" spans="2:36" ht="16.5" x14ac:dyDescent="0.3">
      <c r="B342" s="19" t="s">
        <v>375</v>
      </c>
      <c r="C342" s="20" t="s">
        <v>42</v>
      </c>
      <c r="D342" s="19" t="s">
        <v>43</v>
      </c>
      <c r="E342" s="19" t="s">
        <v>20</v>
      </c>
      <c r="F342" s="85" t="s">
        <v>21</v>
      </c>
      <c r="G342" s="19" t="s">
        <v>44</v>
      </c>
      <c r="H342" s="21">
        <v>42.82</v>
      </c>
      <c r="I342" s="22">
        <v>9</v>
      </c>
      <c r="J342" s="23">
        <v>19.268999999999998</v>
      </c>
      <c r="K342" s="23">
        <v>404.649</v>
      </c>
      <c r="L342" s="24">
        <v>43501</v>
      </c>
      <c r="M342" s="25">
        <v>0.6430555555555556</v>
      </c>
      <c r="N342" s="20" t="s">
        <v>33</v>
      </c>
      <c r="O342" s="23">
        <v>385.38</v>
      </c>
      <c r="P342" s="26">
        <v>4.7619047620000003</v>
      </c>
      <c r="Q342" s="23">
        <v>19.268999999999998</v>
      </c>
      <c r="R342" s="27">
        <v>8.9</v>
      </c>
      <c r="S342" s="28">
        <f t="shared" si="108"/>
        <v>19.269000000000005</v>
      </c>
      <c r="T342" s="29">
        <f t="shared" si="109"/>
        <v>1445.1750000000004</v>
      </c>
      <c r="U342" s="29" t="b">
        <f t="shared" si="110"/>
        <v>1</v>
      </c>
      <c r="V342" s="29" t="b">
        <f t="shared" si="111"/>
        <v>1</v>
      </c>
      <c r="W342" s="29" t="str">
        <f t="shared" si="112"/>
        <v>High Value</v>
      </c>
      <c r="X342" s="129">
        <f t="shared" si="113"/>
        <v>4.282</v>
      </c>
      <c r="Y342" s="130">
        <f t="shared" ref="Y342:Y405" si="114">DAY(L342)</f>
        <v>5</v>
      </c>
      <c r="Z342" s="130">
        <f t="shared" ref="Z342:Z405" si="115">MONTH(L342)</f>
        <v>2</v>
      </c>
      <c r="AA342" s="131">
        <f t="shared" si="100"/>
        <v>2019</v>
      </c>
      <c r="AB342" s="132" t="str">
        <f t="shared" si="101"/>
        <v>2-2019</v>
      </c>
      <c r="AC342" s="132" t="str">
        <f t="shared" si="107"/>
        <v>5-2-2019</v>
      </c>
      <c r="AD342" s="132">
        <f t="shared" si="105"/>
        <v>1</v>
      </c>
      <c r="AE342" s="132">
        <f t="shared" si="99"/>
        <v>6</v>
      </c>
      <c r="AF342" s="132" t="str">
        <f t="shared" si="103"/>
        <v>2019-6</v>
      </c>
      <c r="AG342" s="130">
        <f t="shared" si="106"/>
        <v>2</v>
      </c>
      <c r="AH342" s="130" t="str">
        <f t="shared" si="104"/>
        <v>Weekdays</v>
      </c>
      <c r="AI342" s="133">
        <f t="shared" si="102"/>
        <v>3</v>
      </c>
      <c r="AJ342" s="53"/>
    </row>
    <row r="343" spans="2:36" ht="16.5" x14ac:dyDescent="0.3">
      <c r="B343" s="19" t="s">
        <v>376</v>
      </c>
      <c r="C343" s="20" t="s">
        <v>42</v>
      </c>
      <c r="D343" s="19" t="s">
        <v>43</v>
      </c>
      <c r="E343" s="19" t="s">
        <v>20</v>
      </c>
      <c r="F343" s="85" t="s">
        <v>31</v>
      </c>
      <c r="G343" s="19" t="s">
        <v>28</v>
      </c>
      <c r="H343" s="21">
        <v>48.09</v>
      </c>
      <c r="I343" s="22">
        <v>3</v>
      </c>
      <c r="J343" s="23">
        <v>7.2134999999999998</v>
      </c>
      <c r="K343" s="23">
        <v>151.48349999999999</v>
      </c>
      <c r="L343" s="24">
        <v>43506</v>
      </c>
      <c r="M343" s="25">
        <v>0.76597222222222228</v>
      </c>
      <c r="N343" s="20" t="s">
        <v>33</v>
      </c>
      <c r="O343" s="23">
        <v>144.27000000000001</v>
      </c>
      <c r="P343" s="26">
        <v>4.7619047620000003</v>
      </c>
      <c r="Q343" s="23">
        <v>7.2134999999999998</v>
      </c>
      <c r="R343" s="30">
        <v>7.8</v>
      </c>
      <c r="S343" s="28">
        <f t="shared" si="108"/>
        <v>7.213499999999982</v>
      </c>
      <c r="T343" s="29">
        <f t="shared" si="109"/>
        <v>541.01249999999868</v>
      </c>
      <c r="U343" s="29" t="b">
        <f t="shared" si="110"/>
        <v>0</v>
      </c>
      <c r="V343" s="29" t="b">
        <f t="shared" si="111"/>
        <v>1</v>
      </c>
      <c r="W343" s="29" t="str">
        <f t="shared" si="112"/>
        <v>High Value</v>
      </c>
      <c r="X343" s="129">
        <f t="shared" si="113"/>
        <v>4.8090000000000011</v>
      </c>
      <c r="Y343" s="130">
        <f t="shared" si="114"/>
        <v>10</v>
      </c>
      <c r="Z343" s="130">
        <f t="shared" si="115"/>
        <v>2</v>
      </c>
      <c r="AA343" s="131">
        <f t="shared" si="100"/>
        <v>2019</v>
      </c>
      <c r="AB343" s="132" t="str">
        <f t="shared" si="101"/>
        <v>2-2019</v>
      </c>
      <c r="AC343" s="132" t="str">
        <f t="shared" si="107"/>
        <v>10-2-2019</v>
      </c>
      <c r="AD343" s="132">
        <f t="shared" si="105"/>
        <v>1</v>
      </c>
      <c r="AE343" s="132">
        <f t="shared" ref="AE343:AE406" si="116">WEEKNUM(L343,2)</f>
        <v>6</v>
      </c>
      <c r="AF343" s="132" t="str">
        <f t="shared" si="103"/>
        <v>2019-6</v>
      </c>
      <c r="AG343" s="130">
        <f t="shared" si="106"/>
        <v>7</v>
      </c>
      <c r="AH343" s="130" t="str">
        <f t="shared" si="104"/>
        <v>Weekends</v>
      </c>
      <c r="AI343" s="133">
        <f t="shared" si="102"/>
        <v>1</v>
      </c>
      <c r="AJ343" s="53"/>
    </row>
    <row r="344" spans="2:36" ht="16.5" x14ac:dyDescent="0.3">
      <c r="B344" s="19" t="s">
        <v>377</v>
      </c>
      <c r="C344" s="20" t="s">
        <v>42</v>
      </c>
      <c r="D344" s="19" t="s">
        <v>43</v>
      </c>
      <c r="E344" s="19" t="s">
        <v>20</v>
      </c>
      <c r="F344" s="85" t="s">
        <v>21</v>
      </c>
      <c r="G344" s="19" t="s">
        <v>22</v>
      </c>
      <c r="H344" s="21">
        <v>55.97</v>
      </c>
      <c r="I344" s="22">
        <v>7</v>
      </c>
      <c r="J344" s="23">
        <v>19.589500000000001</v>
      </c>
      <c r="K344" s="23">
        <v>411.37950000000001</v>
      </c>
      <c r="L344" s="24">
        <v>43529</v>
      </c>
      <c r="M344" s="25">
        <v>0.79583333333333328</v>
      </c>
      <c r="N344" s="20" t="s">
        <v>23</v>
      </c>
      <c r="O344" s="23">
        <v>391.79</v>
      </c>
      <c r="P344" s="26">
        <v>4.7619047620000003</v>
      </c>
      <c r="Q344" s="23">
        <v>19.589500000000001</v>
      </c>
      <c r="R344" s="27">
        <v>8.9</v>
      </c>
      <c r="S344" s="28">
        <f t="shared" si="108"/>
        <v>19.589499999999987</v>
      </c>
      <c r="T344" s="29">
        <f t="shared" si="109"/>
        <v>1469.212499999999</v>
      </c>
      <c r="U344" s="29" t="b">
        <f t="shared" si="110"/>
        <v>1</v>
      </c>
      <c r="V344" s="29" t="b">
        <f t="shared" si="111"/>
        <v>1</v>
      </c>
      <c r="W344" s="29" t="str">
        <f t="shared" si="112"/>
        <v>High Value</v>
      </c>
      <c r="X344" s="129">
        <f t="shared" si="113"/>
        <v>5.5970000000000004</v>
      </c>
      <c r="Y344" s="130">
        <f t="shared" si="114"/>
        <v>5</v>
      </c>
      <c r="Z344" s="130">
        <f t="shared" si="115"/>
        <v>3</v>
      </c>
      <c r="AA344" s="131">
        <f t="shared" ref="AA344:AA407" si="117">YEAR(L344)</f>
        <v>2019</v>
      </c>
      <c r="AB344" s="132" t="str">
        <f t="shared" ref="AB344:AB407" si="118">CONCATENATE(Z344,"-",AA344)</f>
        <v>3-2019</v>
      </c>
      <c r="AC344" s="132" t="str">
        <f t="shared" si="107"/>
        <v>5-3-2019</v>
      </c>
      <c r="AD344" s="132">
        <f t="shared" si="105"/>
        <v>1</v>
      </c>
      <c r="AE344" s="132">
        <f t="shared" si="116"/>
        <v>10</v>
      </c>
      <c r="AF344" s="132" t="str">
        <f t="shared" si="103"/>
        <v>2019-10</v>
      </c>
      <c r="AG344" s="130">
        <f t="shared" si="106"/>
        <v>2</v>
      </c>
      <c r="AH344" s="130" t="str">
        <f t="shared" si="104"/>
        <v>Weekdays</v>
      </c>
      <c r="AI344" s="133">
        <f t="shared" si="102"/>
        <v>3</v>
      </c>
      <c r="AJ344" s="53"/>
    </row>
    <row r="345" spans="2:36" ht="16.5" x14ac:dyDescent="0.3">
      <c r="B345" s="19" t="s">
        <v>378</v>
      </c>
      <c r="C345" s="20" t="s">
        <v>42</v>
      </c>
      <c r="D345" s="19" t="s">
        <v>43</v>
      </c>
      <c r="E345" s="19" t="s">
        <v>20</v>
      </c>
      <c r="F345" s="85" t="s">
        <v>21</v>
      </c>
      <c r="G345" s="19" t="s">
        <v>22</v>
      </c>
      <c r="H345" s="21">
        <v>76.900000000000006</v>
      </c>
      <c r="I345" s="22">
        <v>7</v>
      </c>
      <c r="J345" s="23">
        <v>26.914999999999999</v>
      </c>
      <c r="K345" s="23">
        <v>565.21500000000003</v>
      </c>
      <c r="L345" s="24">
        <v>43511</v>
      </c>
      <c r="M345" s="25">
        <v>0.84791666666666665</v>
      </c>
      <c r="N345" s="20" t="s">
        <v>29</v>
      </c>
      <c r="O345" s="23">
        <v>538.29999999999995</v>
      </c>
      <c r="P345" s="26">
        <v>4.7619047620000003</v>
      </c>
      <c r="Q345" s="23">
        <v>26.914999999999999</v>
      </c>
      <c r="R345" s="27">
        <v>7.7</v>
      </c>
      <c r="S345" s="28">
        <f t="shared" si="108"/>
        <v>26.915000000000077</v>
      </c>
      <c r="T345" s="29">
        <f t="shared" si="109"/>
        <v>2018.6250000000059</v>
      </c>
      <c r="U345" s="29" t="b">
        <f t="shared" si="110"/>
        <v>1</v>
      </c>
      <c r="V345" s="29" t="b">
        <f t="shared" si="111"/>
        <v>1</v>
      </c>
      <c r="W345" s="29" t="str">
        <f t="shared" si="112"/>
        <v>High Value</v>
      </c>
      <c r="X345" s="129">
        <f t="shared" si="113"/>
        <v>7.6900000000000013</v>
      </c>
      <c r="Y345" s="130">
        <f t="shared" si="114"/>
        <v>15</v>
      </c>
      <c r="Z345" s="130">
        <f t="shared" si="115"/>
        <v>2</v>
      </c>
      <c r="AA345" s="131">
        <f t="shared" si="117"/>
        <v>2019</v>
      </c>
      <c r="AB345" s="132" t="str">
        <f t="shared" si="118"/>
        <v>2-2019</v>
      </c>
      <c r="AC345" s="132" t="str">
        <f t="shared" si="107"/>
        <v>15-2-2019</v>
      </c>
      <c r="AD345" s="132">
        <f t="shared" si="105"/>
        <v>1</v>
      </c>
      <c r="AE345" s="132">
        <f t="shared" si="116"/>
        <v>7</v>
      </c>
      <c r="AF345" s="132" t="str">
        <f t="shared" si="103"/>
        <v>2019-7</v>
      </c>
      <c r="AG345" s="130">
        <f t="shared" si="106"/>
        <v>5</v>
      </c>
      <c r="AH345" s="130" t="str">
        <f t="shared" si="104"/>
        <v>Weekdays</v>
      </c>
      <c r="AI345" s="133">
        <f t="shared" si="102"/>
        <v>6</v>
      </c>
      <c r="AJ345" s="53"/>
    </row>
    <row r="346" spans="2:36" ht="16.5" x14ac:dyDescent="0.3">
      <c r="B346" s="19" t="s">
        <v>379</v>
      </c>
      <c r="C346" s="20" t="s">
        <v>25</v>
      </c>
      <c r="D346" s="19" t="s">
        <v>26</v>
      </c>
      <c r="E346" s="19" t="s">
        <v>27</v>
      </c>
      <c r="F346" s="85" t="s">
        <v>21</v>
      </c>
      <c r="G346" s="19" t="s">
        <v>44</v>
      </c>
      <c r="H346" s="21">
        <v>97.03</v>
      </c>
      <c r="I346" s="22">
        <v>5</v>
      </c>
      <c r="J346" s="23">
        <v>24.2575</v>
      </c>
      <c r="K346" s="23">
        <v>509.40750000000003</v>
      </c>
      <c r="L346" s="24">
        <v>43495</v>
      </c>
      <c r="M346" s="25">
        <v>0.68333333333333335</v>
      </c>
      <c r="N346" s="20" t="s">
        <v>23</v>
      </c>
      <c r="O346" s="23">
        <v>485.15</v>
      </c>
      <c r="P346" s="26">
        <v>4.7619047620000003</v>
      </c>
      <c r="Q346" s="23">
        <v>24.2575</v>
      </c>
      <c r="R346" s="27">
        <v>9.3000000000000007</v>
      </c>
      <c r="S346" s="28">
        <f t="shared" si="108"/>
        <v>24.25750000000005</v>
      </c>
      <c r="T346" s="29">
        <f t="shared" si="109"/>
        <v>1819.3125000000036</v>
      </c>
      <c r="U346" s="29" t="b">
        <f t="shared" si="110"/>
        <v>1</v>
      </c>
      <c r="V346" s="29" t="b">
        <f t="shared" si="111"/>
        <v>1</v>
      </c>
      <c r="W346" s="29" t="str">
        <f t="shared" si="112"/>
        <v>High Value</v>
      </c>
      <c r="X346" s="129">
        <f t="shared" si="113"/>
        <v>9.7030000000000012</v>
      </c>
      <c r="Y346" s="130">
        <f t="shared" si="114"/>
        <v>30</v>
      </c>
      <c r="Z346" s="130">
        <f t="shared" si="115"/>
        <v>1</v>
      </c>
      <c r="AA346" s="131">
        <f t="shared" si="117"/>
        <v>2019</v>
      </c>
      <c r="AB346" s="132" t="str">
        <f t="shared" si="118"/>
        <v>1-2019</v>
      </c>
      <c r="AC346" s="132" t="str">
        <f t="shared" si="107"/>
        <v>30-1-2019</v>
      </c>
      <c r="AD346" s="132">
        <f t="shared" si="105"/>
        <v>1</v>
      </c>
      <c r="AE346" s="132">
        <f t="shared" si="116"/>
        <v>5</v>
      </c>
      <c r="AF346" s="132" t="str">
        <f t="shared" si="103"/>
        <v>2019-5</v>
      </c>
      <c r="AG346" s="130">
        <f t="shared" si="106"/>
        <v>3</v>
      </c>
      <c r="AH346" s="130" t="str">
        <f t="shared" si="104"/>
        <v>Weekdays</v>
      </c>
      <c r="AI346" s="133">
        <f t="shared" si="102"/>
        <v>4</v>
      </c>
      <c r="AJ346" s="53"/>
    </row>
    <row r="347" spans="2:36" ht="16.5" x14ac:dyDescent="0.3">
      <c r="B347" s="19" t="s">
        <v>380</v>
      </c>
      <c r="C347" s="20" t="s">
        <v>18</v>
      </c>
      <c r="D347" s="19" t="s">
        <v>19</v>
      </c>
      <c r="E347" s="19" t="s">
        <v>27</v>
      </c>
      <c r="F347" s="85" t="s">
        <v>31</v>
      </c>
      <c r="G347" s="19" t="s">
        <v>36</v>
      </c>
      <c r="H347" s="21">
        <v>44.65</v>
      </c>
      <c r="I347" s="22">
        <v>3</v>
      </c>
      <c r="J347" s="23">
        <v>6.6974999999999998</v>
      </c>
      <c r="K347" s="23">
        <v>140.64750000000001</v>
      </c>
      <c r="L347" s="24">
        <v>43510</v>
      </c>
      <c r="M347" s="25">
        <v>0.62777777777777777</v>
      </c>
      <c r="N347" s="20" t="s">
        <v>29</v>
      </c>
      <c r="O347" s="23">
        <v>133.94999999999999</v>
      </c>
      <c r="P347" s="26">
        <v>4.7619047620000003</v>
      </c>
      <c r="Q347" s="23">
        <v>6.6974999999999998</v>
      </c>
      <c r="R347" s="30">
        <v>6.2</v>
      </c>
      <c r="S347" s="28">
        <f t="shared" si="108"/>
        <v>6.6975000000000193</v>
      </c>
      <c r="T347" s="29">
        <f t="shared" si="109"/>
        <v>502.31250000000148</v>
      </c>
      <c r="U347" s="29" t="b">
        <f t="shared" si="110"/>
        <v>0</v>
      </c>
      <c r="V347" s="29" t="b">
        <f t="shared" si="111"/>
        <v>0</v>
      </c>
      <c r="W347" s="29" t="str">
        <f t="shared" si="112"/>
        <v>Low Value</v>
      </c>
      <c r="X347" s="129" t="str">
        <f t="shared" si="113"/>
        <v>Criteria Not matched</v>
      </c>
      <c r="Y347" s="130">
        <f t="shared" si="114"/>
        <v>14</v>
      </c>
      <c r="Z347" s="130">
        <f t="shared" si="115"/>
        <v>2</v>
      </c>
      <c r="AA347" s="131">
        <f t="shared" si="117"/>
        <v>2019</v>
      </c>
      <c r="AB347" s="132" t="str">
        <f t="shared" si="118"/>
        <v>2-2019</v>
      </c>
      <c r="AC347" s="132" t="str">
        <f t="shared" si="107"/>
        <v>14-2-2019</v>
      </c>
      <c r="AD347" s="132">
        <f t="shared" si="105"/>
        <v>1</v>
      </c>
      <c r="AE347" s="132">
        <f t="shared" si="116"/>
        <v>7</v>
      </c>
      <c r="AF347" s="132" t="str">
        <f t="shared" si="103"/>
        <v>2019-7</v>
      </c>
      <c r="AG347" s="130">
        <f t="shared" si="106"/>
        <v>4</v>
      </c>
      <c r="AH347" s="130" t="str">
        <f t="shared" si="104"/>
        <v>Weekdays</v>
      </c>
      <c r="AI347" s="133">
        <f t="shared" si="102"/>
        <v>5</v>
      </c>
      <c r="AJ347" s="53"/>
    </row>
    <row r="348" spans="2:36" ht="16.5" x14ac:dyDescent="0.3">
      <c r="B348" s="19" t="s">
        <v>381</v>
      </c>
      <c r="C348" s="20" t="s">
        <v>18</v>
      </c>
      <c r="D348" s="19" t="s">
        <v>19</v>
      </c>
      <c r="E348" s="19" t="s">
        <v>27</v>
      </c>
      <c r="F348" s="85" t="s">
        <v>21</v>
      </c>
      <c r="G348" s="19" t="s">
        <v>46</v>
      </c>
      <c r="H348" s="21">
        <v>77.930000000000007</v>
      </c>
      <c r="I348" s="22">
        <v>9</v>
      </c>
      <c r="J348" s="23">
        <v>35.0685</v>
      </c>
      <c r="K348" s="23">
        <v>736.43849999999998</v>
      </c>
      <c r="L348" s="24">
        <v>43523</v>
      </c>
      <c r="M348" s="25">
        <v>0.67361111111111116</v>
      </c>
      <c r="N348" s="20" t="s">
        <v>23</v>
      </c>
      <c r="O348" s="23">
        <v>701.37</v>
      </c>
      <c r="P348" s="26">
        <v>4.7619047620000003</v>
      </c>
      <c r="Q348" s="23">
        <v>35.0685</v>
      </c>
      <c r="R348" s="27">
        <v>7.6</v>
      </c>
      <c r="S348" s="28">
        <f t="shared" si="108"/>
        <v>35.068499999999972</v>
      </c>
      <c r="T348" s="29">
        <f t="shared" si="109"/>
        <v>2630.137499999998</v>
      </c>
      <c r="U348" s="29" t="b">
        <f t="shared" si="110"/>
        <v>1</v>
      </c>
      <c r="V348" s="29" t="b">
        <f t="shared" si="111"/>
        <v>1</v>
      </c>
      <c r="W348" s="29" t="str">
        <f t="shared" si="112"/>
        <v>High Value</v>
      </c>
      <c r="X348" s="129">
        <f t="shared" si="113"/>
        <v>7.793000000000001</v>
      </c>
      <c r="Y348" s="130">
        <f t="shared" si="114"/>
        <v>27</v>
      </c>
      <c r="Z348" s="130">
        <f t="shared" si="115"/>
        <v>2</v>
      </c>
      <c r="AA348" s="131">
        <f t="shared" si="117"/>
        <v>2019</v>
      </c>
      <c r="AB348" s="132" t="str">
        <f t="shared" si="118"/>
        <v>2-2019</v>
      </c>
      <c r="AC348" s="132" t="str">
        <f t="shared" si="107"/>
        <v>27-2-2019</v>
      </c>
      <c r="AD348" s="132">
        <f t="shared" si="105"/>
        <v>1</v>
      </c>
      <c r="AE348" s="132">
        <f t="shared" si="116"/>
        <v>9</v>
      </c>
      <c r="AF348" s="132" t="str">
        <f t="shared" si="103"/>
        <v>2019-9</v>
      </c>
      <c r="AG348" s="130">
        <f t="shared" si="106"/>
        <v>3</v>
      </c>
      <c r="AH348" s="130" t="str">
        <f t="shared" si="104"/>
        <v>Weekdays</v>
      </c>
      <c r="AI348" s="133">
        <f t="shared" ref="AI348:AI411" si="119">WEEKDAY(L348,1)</f>
        <v>4</v>
      </c>
      <c r="AJ348" s="53"/>
    </row>
    <row r="349" spans="2:36" ht="16.5" x14ac:dyDescent="0.3">
      <c r="B349" s="19" t="s">
        <v>382</v>
      </c>
      <c r="C349" s="20" t="s">
        <v>18</v>
      </c>
      <c r="D349" s="19" t="s">
        <v>19</v>
      </c>
      <c r="E349" s="19" t="s">
        <v>20</v>
      </c>
      <c r="F349" s="85" t="s">
        <v>31</v>
      </c>
      <c r="G349" s="19" t="s">
        <v>28</v>
      </c>
      <c r="H349" s="21">
        <v>71.95</v>
      </c>
      <c r="I349" s="22">
        <v>1</v>
      </c>
      <c r="J349" s="23">
        <v>3.5975000000000001</v>
      </c>
      <c r="K349" s="23">
        <v>75.547499999999999</v>
      </c>
      <c r="L349" s="24">
        <v>43500</v>
      </c>
      <c r="M349" s="25">
        <v>0.50972222222222219</v>
      </c>
      <c r="N349" s="20" t="s">
        <v>29</v>
      </c>
      <c r="O349" s="23">
        <v>71.95</v>
      </c>
      <c r="P349" s="26">
        <v>4.7619047620000003</v>
      </c>
      <c r="Q349" s="23">
        <v>3.5975000000000001</v>
      </c>
      <c r="R349" s="30">
        <v>7.3</v>
      </c>
      <c r="S349" s="28">
        <f t="shared" si="108"/>
        <v>3.5974999999999966</v>
      </c>
      <c r="T349" s="29">
        <f t="shared" si="109"/>
        <v>269.81249999999977</v>
      </c>
      <c r="U349" s="29" t="b">
        <f t="shared" si="110"/>
        <v>0</v>
      </c>
      <c r="V349" s="29" t="b">
        <f t="shared" si="111"/>
        <v>1</v>
      </c>
      <c r="W349" s="29" t="str">
        <f t="shared" si="112"/>
        <v>High Value</v>
      </c>
      <c r="X349" s="129">
        <f t="shared" si="113"/>
        <v>7.1950000000000003</v>
      </c>
      <c r="Y349" s="130">
        <f t="shared" si="114"/>
        <v>4</v>
      </c>
      <c r="Z349" s="130">
        <f t="shared" si="115"/>
        <v>2</v>
      </c>
      <c r="AA349" s="131">
        <f t="shared" si="117"/>
        <v>2019</v>
      </c>
      <c r="AB349" s="132" t="str">
        <f t="shared" si="118"/>
        <v>2-2019</v>
      </c>
      <c r="AC349" s="132" t="str">
        <f t="shared" si="107"/>
        <v>4-2-2019</v>
      </c>
      <c r="AD349" s="132">
        <f t="shared" si="105"/>
        <v>1</v>
      </c>
      <c r="AE349" s="132">
        <f t="shared" si="116"/>
        <v>6</v>
      </c>
      <c r="AF349" s="132" t="str">
        <f t="shared" ref="AF349:AF412" si="120">CONCATENATE(AA349,"-",AE349)</f>
        <v>2019-6</v>
      </c>
      <c r="AG349" s="130">
        <f t="shared" si="106"/>
        <v>1</v>
      </c>
      <c r="AH349" s="130" t="str">
        <f t="shared" si="104"/>
        <v>Weekdays</v>
      </c>
      <c r="AI349" s="133">
        <f t="shared" si="119"/>
        <v>2</v>
      </c>
      <c r="AJ349" s="53"/>
    </row>
    <row r="350" spans="2:36" ht="16.5" x14ac:dyDescent="0.3">
      <c r="B350" s="19" t="s">
        <v>383</v>
      </c>
      <c r="C350" s="20" t="s">
        <v>25</v>
      </c>
      <c r="D350" s="19" t="s">
        <v>26</v>
      </c>
      <c r="E350" s="19" t="s">
        <v>20</v>
      </c>
      <c r="F350" s="85" t="s">
        <v>21</v>
      </c>
      <c r="G350" s="19" t="s">
        <v>32</v>
      </c>
      <c r="H350" s="21">
        <v>89.25</v>
      </c>
      <c r="I350" s="22">
        <v>8</v>
      </c>
      <c r="J350" s="23">
        <v>35.700000000000003</v>
      </c>
      <c r="K350" s="23">
        <v>749.7</v>
      </c>
      <c r="L350" s="24">
        <v>43485</v>
      </c>
      <c r="M350" s="25">
        <v>0.42569444444444443</v>
      </c>
      <c r="N350" s="20" t="s">
        <v>29</v>
      </c>
      <c r="O350" s="23">
        <v>714</v>
      </c>
      <c r="P350" s="26">
        <v>4.7619047620000003</v>
      </c>
      <c r="Q350" s="23">
        <v>35.700000000000003</v>
      </c>
      <c r="R350" s="27">
        <v>4.7</v>
      </c>
      <c r="S350" s="28">
        <f t="shared" si="108"/>
        <v>35.700000000000045</v>
      </c>
      <c r="T350" s="29">
        <f t="shared" si="109"/>
        <v>2677.5000000000036</v>
      </c>
      <c r="U350" s="29" t="b">
        <f t="shared" si="110"/>
        <v>1</v>
      </c>
      <c r="V350" s="29" t="b">
        <f t="shared" si="111"/>
        <v>1</v>
      </c>
      <c r="W350" s="29" t="str">
        <f t="shared" si="112"/>
        <v>Low Value</v>
      </c>
      <c r="X350" s="129" t="str">
        <f t="shared" si="113"/>
        <v>Criteria Not matched</v>
      </c>
      <c r="Y350" s="130">
        <f t="shared" si="114"/>
        <v>20</v>
      </c>
      <c r="Z350" s="130">
        <f t="shared" si="115"/>
        <v>1</v>
      </c>
      <c r="AA350" s="131">
        <f t="shared" si="117"/>
        <v>2019</v>
      </c>
      <c r="AB350" s="132" t="str">
        <f t="shared" si="118"/>
        <v>1-2019</v>
      </c>
      <c r="AC350" s="132" t="str">
        <f t="shared" si="107"/>
        <v>20-1-2019</v>
      </c>
      <c r="AD350" s="132">
        <f t="shared" si="105"/>
        <v>1</v>
      </c>
      <c r="AE350" s="132">
        <f t="shared" si="116"/>
        <v>3</v>
      </c>
      <c r="AF350" s="132" t="str">
        <f t="shared" si="120"/>
        <v>2019-3</v>
      </c>
      <c r="AG350" s="130">
        <f t="shared" si="106"/>
        <v>7</v>
      </c>
      <c r="AH350" s="130" t="str">
        <f t="shared" si="104"/>
        <v>Weekends</v>
      </c>
      <c r="AI350" s="133">
        <f t="shared" si="119"/>
        <v>1</v>
      </c>
      <c r="AJ350" s="53"/>
    </row>
    <row r="351" spans="2:36" ht="16.5" x14ac:dyDescent="0.3">
      <c r="B351" s="19" t="s">
        <v>384</v>
      </c>
      <c r="C351" s="20" t="s">
        <v>18</v>
      </c>
      <c r="D351" s="19" t="s">
        <v>19</v>
      </c>
      <c r="E351" s="19" t="s">
        <v>27</v>
      </c>
      <c r="F351" s="85" t="s">
        <v>31</v>
      </c>
      <c r="G351" s="19" t="s">
        <v>28</v>
      </c>
      <c r="H351" s="21">
        <v>26.02</v>
      </c>
      <c r="I351" s="22">
        <v>7</v>
      </c>
      <c r="J351" s="23">
        <v>9.1069999999999993</v>
      </c>
      <c r="K351" s="23">
        <v>191.24700000000001</v>
      </c>
      <c r="L351" s="24">
        <v>43552</v>
      </c>
      <c r="M351" s="25">
        <v>0.73472222222222228</v>
      </c>
      <c r="N351" s="20" t="s">
        <v>29</v>
      </c>
      <c r="O351" s="23">
        <v>182.14</v>
      </c>
      <c r="P351" s="26">
        <v>4.7619047620000003</v>
      </c>
      <c r="Q351" s="23">
        <v>9.1069999999999993</v>
      </c>
      <c r="R351" s="30">
        <v>5.0999999999999996</v>
      </c>
      <c r="S351" s="28">
        <f t="shared" si="108"/>
        <v>9.1070000000000277</v>
      </c>
      <c r="T351" s="29">
        <f t="shared" si="109"/>
        <v>683.02500000000214</v>
      </c>
      <c r="U351" s="29" t="b">
        <f t="shared" si="110"/>
        <v>1</v>
      </c>
      <c r="V351" s="29" t="b">
        <f t="shared" si="111"/>
        <v>1</v>
      </c>
      <c r="W351" s="29" t="str">
        <f t="shared" si="112"/>
        <v>Low Value</v>
      </c>
      <c r="X351" s="129" t="str">
        <f t="shared" si="113"/>
        <v>Criteria Not matched</v>
      </c>
      <c r="Y351" s="130">
        <f t="shared" si="114"/>
        <v>28</v>
      </c>
      <c r="Z351" s="130">
        <f t="shared" si="115"/>
        <v>3</v>
      </c>
      <c r="AA351" s="131">
        <f t="shared" si="117"/>
        <v>2019</v>
      </c>
      <c r="AB351" s="132" t="str">
        <f t="shared" si="118"/>
        <v>3-2019</v>
      </c>
      <c r="AC351" s="132" t="str">
        <f t="shared" si="107"/>
        <v>28-3-2019</v>
      </c>
      <c r="AD351" s="132">
        <f t="shared" si="105"/>
        <v>1</v>
      </c>
      <c r="AE351" s="132">
        <f t="shared" si="116"/>
        <v>13</v>
      </c>
      <c r="AF351" s="132" t="str">
        <f t="shared" si="120"/>
        <v>2019-13</v>
      </c>
      <c r="AG351" s="130">
        <f t="shared" si="106"/>
        <v>4</v>
      </c>
      <c r="AH351" s="130" t="str">
        <f t="shared" si="104"/>
        <v>Weekdays</v>
      </c>
      <c r="AI351" s="133">
        <f t="shared" si="119"/>
        <v>5</v>
      </c>
      <c r="AJ351" s="53"/>
    </row>
    <row r="352" spans="2:36" ht="16.5" x14ac:dyDescent="0.3">
      <c r="B352" s="19" t="s">
        <v>385</v>
      </c>
      <c r="C352" s="20" t="s">
        <v>42</v>
      </c>
      <c r="D352" s="19" t="s">
        <v>43</v>
      </c>
      <c r="E352" s="19" t="s">
        <v>27</v>
      </c>
      <c r="F352" s="85" t="s">
        <v>21</v>
      </c>
      <c r="G352" s="19" t="s">
        <v>22</v>
      </c>
      <c r="H352" s="21">
        <v>13.5</v>
      </c>
      <c r="I352" s="22">
        <v>10</v>
      </c>
      <c r="J352" s="23">
        <v>6.75</v>
      </c>
      <c r="K352" s="23">
        <v>141.75</v>
      </c>
      <c r="L352" s="24">
        <v>43523</v>
      </c>
      <c r="M352" s="25">
        <v>0.46250000000000002</v>
      </c>
      <c r="N352" s="20" t="s">
        <v>33</v>
      </c>
      <c r="O352" s="23">
        <v>135</v>
      </c>
      <c r="P352" s="26">
        <v>4.7619047620000003</v>
      </c>
      <c r="Q352" s="23">
        <v>6.75</v>
      </c>
      <c r="R352" s="30">
        <v>4.8</v>
      </c>
      <c r="S352" s="28">
        <f t="shared" si="108"/>
        <v>6.75</v>
      </c>
      <c r="T352" s="29">
        <f t="shared" si="109"/>
        <v>506.25</v>
      </c>
      <c r="U352" s="29" t="b">
        <f t="shared" si="110"/>
        <v>0</v>
      </c>
      <c r="V352" s="29" t="b">
        <f t="shared" si="111"/>
        <v>0</v>
      </c>
      <c r="W352" s="29" t="str">
        <f t="shared" si="112"/>
        <v>Low Value</v>
      </c>
      <c r="X352" s="129" t="str">
        <f t="shared" si="113"/>
        <v>Criteria Not matched</v>
      </c>
      <c r="Y352" s="130">
        <f t="shared" si="114"/>
        <v>27</v>
      </c>
      <c r="Z352" s="130">
        <f t="shared" si="115"/>
        <v>2</v>
      </c>
      <c r="AA352" s="131">
        <f t="shared" si="117"/>
        <v>2019</v>
      </c>
      <c r="AB352" s="132" t="str">
        <f t="shared" si="118"/>
        <v>2-2019</v>
      </c>
      <c r="AC352" s="132" t="str">
        <f t="shared" si="107"/>
        <v>27-2-2019</v>
      </c>
      <c r="AD352" s="132">
        <f t="shared" si="105"/>
        <v>1</v>
      </c>
      <c r="AE352" s="132">
        <f t="shared" si="116"/>
        <v>9</v>
      </c>
      <c r="AF352" s="132" t="str">
        <f t="shared" si="120"/>
        <v>2019-9</v>
      </c>
      <c r="AG352" s="130">
        <f t="shared" si="106"/>
        <v>3</v>
      </c>
      <c r="AH352" s="130" t="str">
        <f t="shared" si="104"/>
        <v>Weekdays</v>
      </c>
      <c r="AI352" s="133">
        <f t="shared" si="119"/>
        <v>4</v>
      </c>
      <c r="AJ352" s="53"/>
    </row>
    <row r="353" spans="2:36" ht="16.5" x14ac:dyDescent="0.3">
      <c r="B353" s="19" t="s">
        <v>386</v>
      </c>
      <c r="C353" s="20" t="s">
        <v>25</v>
      </c>
      <c r="D353" s="19" t="s">
        <v>26</v>
      </c>
      <c r="E353" s="19" t="s">
        <v>20</v>
      </c>
      <c r="F353" s="85" t="s">
        <v>21</v>
      </c>
      <c r="G353" s="19" t="s">
        <v>46</v>
      </c>
      <c r="H353" s="21">
        <v>99.3</v>
      </c>
      <c r="I353" s="22">
        <v>10</v>
      </c>
      <c r="J353" s="23">
        <v>49.65</v>
      </c>
      <c r="K353" s="23">
        <v>1042.6500000000001</v>
      </c>
      <c r="L353" s="24">
        <v>43511</v>
      </c>
      <c r="M353" s="25">
        <v>0.62013888888888891</v>
      </c>
      <c r="N353" s="20" t="s">
        <v>33</v>
      </c>
      <c r="O353" s="23">
        <v>993</v>
      </c>
      <c r="P353" s="26">
        <v>4.7619047620000003</v>
      </c>
      <c r="Q353" s="23">
        <v>49.65</v>
      </c>
      <c r="R353" s="27">
        <v>6.6</v>
      </c>
      <c r="S353" s="28">
        <f t="shared" si="108"/>
        <v>49.650000000000091</v>
      </c>
      <c r="T353" s="29">
        <f t="shared" si="109"/>
        <v>3723.7500000000068</v>
      </c>
      <c r="U353" s="29" t="b">
        <f t="shared" si="110"/>
        <v>1</v>
      </c>
      <c r="V353" s="29" t="b">
        <f t="shared" si="111"/>
        <v>1</v>
      </c>
      <c r="W353" s="29" t="str">
        <f t="shared" si="112"/>
        <v>Low Value</v>
      </c>
      <c r="X353" s="129" t="str">
        <f t="shared" si="113"/>
        <v>Criteria Not matched</v>
      </c>
      <c r="Y353" s="130">
        <f t="shared" si="114"/>
        <v>15</v>
      </c>
      <c r="Z353" s="130">
        <f t="shared" si="115"/>
        <v>2</v>
      </c>
      <c r="AA353" s="131">
        <f t="shared" si="117"/>
        <v>2019</v>
      </c>
      <c r="AB353" s="132" t="str">
        <f t="shared" si="118"/>
        <v>2-2019</v>
      </c>
      <c r="AC353" s="132" t="str">
        <f t="shared" si="107"/>
        <v>15-2-2019</v>
      </c>
      <c r="AD353" s="132">
        <f t="shared" si="105"/>
        <v>1</v>
      </c>
      <c r="AE353" s="132">
        <f t="shared" si="116"/>
        <v>7</v>
      </c>
      <c r="AF353" s="132" t="str">
        <f t="shared" si="120"/>
        <v>2019-7</v>
      </c>
      <c r="AG353" s="130">
        <f t="shared" si="106"/>
        <v>5</v>
      </c>
      <c r="AH353" s="130" t="str">
        <f t="shared" si="104"/>
        <v>Weekdays</v>
      </c>
      <c r="AI353" s="133">
        <f t="shared" si="119"/>
        <v>6</v>
      </c>
      <c r="AJ353" s="53"/>
    </row>
    <row r="354" spans="2:36" ht="16.5" x14ac:dyDescent="0.3">
      <c r="B354" s="19" t="s">
        <v>387</v>
      </c>
      <c r="C354" s="20" t="s">
        <v>18</v>
      </c>
      <c r="D354" s="19" t="s">
        <v>19</v>
      </c>
      <c r="E354" s="19" t="s">
        <v>27</v>
      </c>
      <c r="F354" s="85" t="s">
        <v>31</v>
      </c>
      <c r="G354" s="19" t="s">
        <v>28</v>
      </c>
      <c r="H354" s="21">
        <v>51.69</v>
      </c>
      <c r="I354" s="22">
        <v>7</v>
      </c>
      <c r="J354" s="23">
        <v>18.0915</v>
      </c>
      <c r="K354" s="23">
        <v>379.92149999999998</v>
      </c>
      <c r="L354" s="24">
        <v>43491</v>
      </c>
      <c r="M354" s="25">
        <v>0.76527777777777772</v>
      </c>
      <c r="N354" s="20" t="s">
        <v>29</v>
      </c>
      <c r="O354" s="23">
        <v>361.83</v>
      </c>
      <c r="P354" s="26">
        <v>4.7619047620000003</v>
      </c>
      <c r="Q354" s="23">
        <v>18.0915</v>
      </c>
      <c r="R354" s="27">
        <v>5.5</v>
      </c>
      <c r="S354" s="28">
        <f t="shared" si="108"/>
        <v>18.091499999999996</v>
      </c>
      <c r="T354" s="29">
        <f t="shared" si="109"/>
        <v>1356.8624999999997</v>
      </c>
      <c r="U354" s="29" t="b">
        <f t="shared" si="110"/>
        <v>1</v>
      </c>
      <c r="V354" s="29" t="b">
        <f t="shared" si="111"/>
        <v>1</v>
      </c>
      <c r="W354" s="29" t="str">
        <f t="shared" si="112"/>
        <v>Low Value</v>
      </c>
      <c r="X354" s="129" t="str">
        <f t="shared" si="113"/>
        <v>Criteria Not matched</v>
      </c>
      <c r="Y354" s="130">
        <f t="shared" si="114"/>
        <v>26</v>
      </c>
      <c r="Z354" s="130">
        <f t="shared" si="115"/>
        <v>1</v>
      </c>
      <c r="AA354" s="131">
        <f t="shared" si="117"/>
        <v>2019</v>
      </c>
      <c r="AB354" s="132" t="str">
        <f t="shared" si="118"/>
        <v>1-2019</v>
      </c>
      <c r="AC354" s="132" t="str">
        <f t="shared" si="107"/>
        <v>26-1-2019</v>
      </c>
      <c r="AD354" s="132">
        <f t="shared" si="105"/>
        <v>1</v>
      </c>
      <c r="AE354" s="132">
        <f t="shared" si="116"/>
        <v>4</v>
      </c>
      <c r="AF354" s="132" t="str">
        <f t="shared" si="120"/>
        <v>2019-4</v>
      </c>
      <c r="AG354" s="130">
        <f t="shared" si="106"/>
        <v>6</v>
      </c>
      <c r="AH354" s="130" t="str">
        <f t="shared" si="104"/>
        <v>Weekends</v>
      </c>
      <c r="AI354" s="133">
        <f t="shared" si="119"/>
        <v>7</v>
      </c>
      <c r="AJ354" s="53"/>
    </row>
    <row r="355" spans="2:36" ht="16.5" x14ac:dyDescent="0.3">
      <c r="B355" s="19" t="s">
        <v>388</v>
      </c>
      <c r="C355" s="20" t="s">
        <v>42</v>
      </c>
      <c r="D355" s="19" t="s">
        <v>43</v>
      </c>
      <c r="E355" s="19" t="s">
        <v>20</v>
      </c>
      <c r="F355" s="85" t="s">
        <v>21</v>
      </c>
      <c r="G355" s="19" t="s">
        <v>46</v>
      </c>
      <c r="H355" s="21">
        <v>54.73</v>
      </c>
      <c r="I355" s="22">
        <v>7</v>
      </c>
      <c r="J355" s="23">
        <v>19.1555</v>
      </c>
      <c r="K355" s="23">
        <v>402.26549999999997</v>
      </c>
      <c r="L355" s="24">
        <v>43538</v>
      </c>
      <c r="M355" s="25">
        <v>0.79305555555555551</v>
      </c>
      <c r="N355" s="20" t="s">
        <v>33</v>
      </c>
      <c r="O355" s="23">
        <v>383.11</v>
      </c>
      <c r="P355" s="26">
        <v>4.7619047620000003</v>
      </c>
      <c r="Q355" s="23">
        <v>19.1555</v>
      </c>
      <c r="R355" s="27">
        <v>8.5</v>
      </c>
      <c r="S355" s="28">
        <f t="shared" si="108"/>
        <v>19.155499999999961</v>
      </c>
      <c r="T355" s="29">
        <f t="shared" si="109"/>
        <v>1436.6624999999972</v>
      </c>
      <c r="U355" s="29" t="b">
        <f t="shared" si="110"/>
        <v>1</v>
      </c>
      <c r="V355" s="29" t="b">
        <f t="shared" si="111"/>
        <v>1</v>
      </c>
      <c r="W355" s="29" t="str">
        <f t="shared" si="112"/>
        <v>High Value</v>
      </c>
      <c r="X355" s="129">
        <f t="shared" si="113"/>
        <v>5.4729999999999999</v>
      </c>
      <c r="Y355" s="130">
        <f t="shared" si="114"/>
        <v>14</v>
      </c>
      <c r="Z355" s="130">
        <f t="shared" si="115"/>
        <v>3</v>
      </c>
      <c r="AA355" s="131">
        <f t="shared" si="117"/>
        <v>2019</v>
      </c>
      <c r="AB355" s="132" t="str">
        <f t="shared" si="118"/>
        <v>3-2019</v>
      </c>
      <c r="AC355" s="132" t="str">
        <f t="shared" si="107"/>
        <v>14-3-2019</v>
      </c>
      <c r="AD355" s="132">
        <f t="shared" si="105"/>
        <v>1</v>
      </c>
      <c r="AE355" s="132">
        <f t="shared" si="116"/>
        <v>11</v>
      </c>
      <c r="AF355" s="132" t="str">
        <f t="shared" si="120"/>
        <v>2019-11</v>
      </c>
      <c r="AG355" s="130">
        <f t="shared" si="106"/>
        <v>4</v>
      </c>
      <c r="AH355" s="130" t="str">
        <f t="shared" ref="AH355:AH418" si="121">IF(AG355&gt;=6,"Weekends","Weekdays")</f>
        <v>Weekdays</v>
      </c>
      <c r="AI355" s="133">
        <f t="shared" si="119"/>
        <v>5</v>
      </c>
      <c r="AJ355" s="53"/>
    </row>
    <row r="356" spans="2:36" ht="16.5" x14ac:dyDescent="0.3">
      <c r="B356" s="19" t="s">
        <v>389</v>
      </c>
      <c r="C356" s="20" t="s">
        <v>42</v>
      </c>
      <c r="D356" s="19" t="s">
        <v>43</v>
      </c>
      <c r="E356" s="19" t="s">
        <v>20</v>
      </c>
      <c r="F356" s="85" t="s">
        <v>31</v>
      </c>
      <c r="G356" s="19" t="s">
        <v>32</v>
      </c>
      <c r="H356" s="21">
        <v>27</v>
      </c>
      <c r="I356" s="22">
        <v>9</v>
      </c>
      <c r="J356" s="23">
        <v>12.15</v>
      </c>
      <c r="K356" s="23">
        <v>255.15</v>
      </c>
      <c r="L356" s="24">
        <v>43526</v>
      </c>
      <c r="M356" s="25">
        <v>0.59444444444444444</v>
      </c>
      <c r="N356" s="20" t="s">
        <v>29</v>
      </c>
      <c r="O356" s="23">
        <v>243</v>
      </c>
      <c r="P356" s="26">
        <v>4.7619047620000003</v>
      </c>
      <c r="Q356" s="23">
        <v>12.15</v>
      </c>
      <c r="R356" s="30">
        <v>4.8</v>
      </c>
      <c r="S356" s="28">
        <f t="shared" si="108"/>
        <v>12.150000000000006</v>
      </c>
      <c r="T356" s="29">
        <f t="shared" si="109"/>
        <v>911.25000000000045</v>
      </c>
      <c r="U356" s="29" t="b">
        <f t="shared" si="110"/>
        <v>1</v>
      </c>
      <c r="V356" s="29" t="b">
        <f t="shared" si="111"/>
        <v>1</v>
      </c>
      <c r="W356" s="29" t="str">
        <f t="shared" si="112"/>
        <v>Low Value</v>
      </c>
      <c r="X356" s="129" t="str">
        <f t="shared" si="113"/>
        <v>Criteria Not matched</v>
      </c>
      <c r="Y356" s="130">
        <f t="shared" si="114"/>
        <v>2</v>
      </c>
      <c r="Z356" s="130">
        <f t="shared" si="115"/>
        <v>3</v>
      </c>
      <c r="AA356" s="131">
        <f t="shared" si="117"/>
        <v>2019</v>
      </c>
      <c r="AB356" s="132" t="str">
        <f t="shared" si="118"/>
        <v>3-2019</v>
      </c>
      <c r="AC356" s="132" t="str">
        <f t="shared" si="107"/>
        <v>2-3-2019</v>
      </c>
      <c r="AD356" s="132">
        <f t="shared" ref="AD356:AD419" si="122">ROUNDUP(Z356/3,0)</f>
        <v>1</v>
      </c>
      <c r="AE356" s="132">
        <f t="shared" si="116"/>
        <v>9</v>
      </c>
      <c r="AF356" s="132" t="str">
        <f t="shared" si="120"/>
        <v>2019-9</v>
      </c>
      <c r="AG356" s="130">
        <f t="shared" si="106"/>
        <v>6</v>
      </c>
      <c r="AH356" s="130" t="str">
        <f t="shared" si="121"/>
        <v>Weekends</v>
      </c>
      <c r="AI356" s="133">
        <f t="shared" si="119"/>
        <v>7</v>
      </c>
      <c r="AJ356" s="53"/>
    </row>
    <row r="357" spans="2:36" ht="16.5" x14ac:dyDescent="0.3">
      <c r="B357" s="19" t="s">
        <v>390</v>
      </c>
      <c r="C357" s="20" t="s">
        <v>25</v>
      </c>
      <c r="D357" s="19" t="s">
        <v>26</v>
      </c>
      <c r="E357" s="19" t="s">
        <v>27</v>
      </c>
      <c r="F357" s="85" t="s">
        <v>21</v>
      </c>
      <c r="G357" s="19" t="s">
        <v>28</v>
      </c>
      <c r="H357" s="21">
        <v>30.24</v>
      </c>
      <c r="I357" s="22">
        <v>1</v>
      </c>
      <c r="J357" s="23">
        <v>1.512</v>
      </c>
      <c r="K357" s="23">
        <v>31.751999999999999</v>
      </c>
      <c r="L357" s="24">
        <v>43528</v>
      </c>
      <c r="M357" s="25">
        <v>0.65555555555555556</v>
      </c>
      <c r="N357" s="20" t="s">
        <v>29</v>
      </c>
      <c r="O357" s="23">
        <v>30.24</v>
      </c>
      <c r="P357" s="26">
        <v>4.7619047620000003</v>
      </c>
      <c r="Q357" s="23">
        <v>1.512</v>
      </c>
      <c r="R357" s="30">
        <v>8.4</v>
      </c>
      <c r="S357" s="28">
        <f t="shared" si="108"/>
        <v>1.5120000000000005</v>
      </c>
      <c r="T357" s="29">
        <f t="shared" si="109"/>
        <v>113.40000000000003</v>
      </c>
      <c r="U357" s="29" t="b">
        <f t="shared" si="110"/>
        <v>0</v>
      </c>
      <c r="V357" s="29" t="b">
        <f t="shared" si="111"/>
        <v>1</v>
      </c>
      <c r="W357" s="29" t="str">
        <f t="shared" si="112"/>
        <v>High Value</v>
      </c>
      <c r="X357" s="129">
        <f t="shared" si="113"/>
        <v>3.024</v>
      </c>
      <c r="Y357" s="130">
        <f t="shared" si="114"/>
        <v>4</v>
      </c>
      <c r="Z357" s="130">
        <f t="shared" si="115"/>
        <v>3</v>
      </c>
      <c r="AA357" s="131">
        <f t="shared" si="117"/>
        <v>2019</v>
      </c>
      <c r="AB357" s="132" t="str">
        <f t="shared" si="118"/>
        <v>3-2019</v>
      </c>
      <c r="AC357" s="132" t="str">
        <f t="shared" si="107"/>
        <v>4-3-2019</v>
      </c>
      <c r="AD357" s="132">
        <f t="shared" si="122"/>
        <v>1</v>
      </c>
      <c r="AE357" s="132">
        <f t="shared" si="116"/>
        <v>10</v>
      </c>
      <c r="AF357" s="132" t="str">
        <f t="shared" si="120"/>
        <v>2019-10</v>
      </c>
      <c r="AG357" s="130">
        <f t="shared" si="106"/>
        <v>1</v>
      </c>
      <c r="AH357" s="130" t="str">
        <f t="shared" si="121"/>
        <v>Weekdays</v>
      </c>
      <c r="AI357" s="133">
        <f t="shared" si="119"/>
        <v>2</v>
      </c>
      <c r="AJ357" s="53"/>
    </row>
    <row r="358" spans="2:36" ht="16.5" x14ac:dyDescent="0.3">
      <c r="B358" s="19" t="s">
        <v>391</v>
      </c>
      <c r="C358" s="20" t="s">
        <v>42</v>
      </c>
      <c r="D358" s="19" t="s">
        <v>43</v>
      </c>
      <c r="E358" s="19" t="s">
        <v>20</v>
      </c>
      <c r="F358" s="85" t="s">
        <v>21</v>
      </c>
      <c r="G358" s="19" t="s">
        <v>44</v>
      </c>
      <c r="H358" s="21">
        <v>89.14</v>
      </c>
      <c r="I358" s="22">
        <v>4</v>
      </c>
      <c r="J358" s="23">
        <v>17.827999999999999</v>
      </c>
      <c r="K358" s="23">
        <v>374.38799999999998</v>
      </c>
      <c r="L358" s="24">
        <v>43472</v>
      </c>
      <c r="M358" s="25">
        <v>0.51388888888888884</v>
      </c>
      <c r="N358" s="20" t="s">
        <v>33</v>
      </c>
      <c r="O358" s="23">
        <v>356.56</v>
      </c>
      <c r="P358" s="26">
        <v>4.7619047620000003</v>
      </c>
      <c r="Q358" s="23">
        <v>17.827999999999999</v>
      </c>
      <c r="R358" s="27">
        <v>7.8</v>
      </c>
      <c r="S358" s="28">
        <f t="shared" si="108"/>
        <v>17.827999999999975</v>
      </c>
      <c r="T358" s="29">
        <f t="shared" si="109"/>
        <v>1337.0999999999981</v>
      </c>
      <c r="U358" s="29" t="b">
        <f t="shared" si="110"/>
        <v>1</v>
      </c>
      <c r="V358" s="29" t="b">
        <f t="shared" si="111"/>
        <v>1</v>
      </c>
      <c r="W358" s="29" t="str">
        <f t="shared" si="112"/>
        <v>High Value</v>
      </c>
      <c r="X358" s="129">
        <f t="shared" si="113"/>
        <v>8.9139999999999997</v>
      </c>
      <c r="Y358" s="130">
        <f t="shared" si="114"/>
        <v>7</v>
      </c>
      <c r="Z358" s="130">
        <f t="shared" si="115"/>
        <v>1</v>
      </c>
      <c r="AA358" s="131">
        <f t="shared" si="117"/>
        <v>2019</v>
      </c>
      <c r="AB358" s="132" t="str">
        <f t="shared" si="118"/>
        <v>1-2019</v>
      </c>
      <c r="AC358" s="132" t="str">
        <f t="shared" si="107"/>
        <v>7-1-2019</v>
      </c>
      <c r="AD358" s="132">
        <f t="shared" si="122"/>
        <v>1</v>
      </c>
      <c r="AE358" s="132">
        <f t="shared" si="116"/>
        <v>2</v>
      </c>
      <c r="AF358" s="132" t="str">
        <f t="shared" si="120"/>
        <v>2019-2</v>
      </c>
      <c r="AG358" s="130">
        <f t="shared" si="106"/>
        <v>1</v>
      </c>
      <c r="AH358" s="130" t="str">
        <f t="shared" si="121"/>
        <v>Weekdays</v>
      </c>
      <c r="AI358" s="133">
        <f t="shared" si="119"/>
        <v>2</v>
      </c>
      <c r="AJ358" s="53"/>
    </row>
    <row r="359" spans="2:36" ht="16.5" x14ac:dyDescent="0.3">
      <c r="B359" s="19" t="s">
        <v>392</v>
      </c>
      <c r="C359" s="20" t="s">
        <v>25</v>
      </c>
      <c r="D359" s="19" t="s">
        <v>26</v>
      </c>
      <c r="E359" s="19" t="s">
        <v>27</v>
      </c>
      <c r="F359" s="85" t="s">
        <v>21</v>
      </c>
      <c r="G359" s="19" t="s">
        <v>46</v>
      </c>
      <c r="H359" s="21">
        <v>37.549999999999997</v>
      </c>
      <c r="I359" s="22">
        <v>10</v>
      </c>
      <c r="J359" s="23">
        <v>18.774999999999999</v>
      </c>
      <c r="K359" s="23">
        <v>394.27499999999998</v>
      </c>
      <c r="L359" s="24">
        <v>43532</v>
      </c>
      <c r="M359" s="25">
        <v>0.83402777777777781</v>
      </c>
      <c r="N359" s="20" t="s">
        <v>33</v>
      </c>
      <c r="O359" s="23">
        <v>375.5</v>
      </c>
      <c r="P359" s="26">
        <v>4.7619047620000003</v>
      </c>
      <c r="Q359" s="23">
        <v>18.774999999999999</v>
      </c>
      <c r="R359" s="27">
        <v>9.3000000000000007</v>
      </c>
      <c r="S359" s="28">
        <f t="shared" si="108"/>
        <v>18.774999999999977</v>
      </c>
      <c r="T359" s="29">
        <f t="shared" si="109"/>
        <v>1408.1249999999982</v>
      </c>
      <c r="U359" s="29" t="b">
        <f t="shared" si="110"/>
        <v>1</v>
      </c>
      <c r="V359" s="29" t="b">
        <f t="shared" si="111"/>
        <v>1</v>
      </c>
      <c r="W359" s="29" t="str">
        <f t="shared" si="112"/>
        <v>High Value</v>
      </c>
      <c r="X359" s="129">
        <f t="shared" si="113"/>
        <v>3.7549999999999999</v>
      </c>
      <c r="Y359" s="130">
        <f t="shared" si="114"/>
        <v>8</v>
      </c>
      <c r="Z359" s="130">
        <f t="shared" si="115"/>
        <v>3</v>
      </c>
      <c r="AA359" s="131">
        <f t="shared" si="117"/>
        <v>2019</v>
      </c>
      <c r="AB359" s="132" t="str">
        <f t="shared" si="118"/>
        <v>3-2019</v>
      </c>
      <c r="AC359" s="132" t="str">
        <f t="shared" si="107"/>
        <v>8-3-2019</v>
      </c>
      <c r="AD359" s="132">
        <f t="shared" si="122"/>
        <v>1</v>
      </c>
      <c r="AE359" s="132">
        <f t="shared" si="116"/>
        <v>10</v>
      </c>
      <c r="AF359" s="132" t="str">
        <f t="shared" si="120"/>
        <v>2019-10</v>
      </c>
      <c r="AG359" s="130">
        <f t="shared" si="106"/>
        <v>5</v>
      </c>
      <c r="AH359" s="130" t="str">
        <f t="shared" si="121"/>
        <v>Weekdays</v>
      </c>
      <c r="AI359" s="133">
        <f t="shared" si="119"/>
        <v>6</v>
      </c>
      <c r="AJ359" s="53"/>
    </row>
    <row r="360" spans="2:36" ht="16.5" x14ac:dyDescent="0.3">
      <c r="B360" s="19" t="s">
        <v>393</v>
      </c>
      <c r="C360" s="20" t="s">
        <v>25</v>
      </c>
      <c r="D360" s="19" t="s">
        <v>26</v>
      </c>
      <c r="E360" s="19" t="s">
        <v>27</v>
      </c>
      <c r="F360" s="85" t="s">
        <v>21</v>
      </c>
      <c r="G360" s="19" t="s">
        <v>36</v>
      </c>
      <c r="H360" s="21">
        <v>95.44</v>
      </c>
      <c r="I360" s="22">
        <v>10</v>
      </c>
      <c r="J360" s="23">
        <v>47.72</v>
      </c>
      <c r="K360" s="23">
        <v>1002.12</v>
      </c>
      <c r="L360" s="24">
        <v>43474</v>
      </c>
      <c r="M360" s="25">
        <v>0.57291666666666663</v>
      </c>
      <c r="N360" s="20" t="s">
        <v>29</v>
      </c>
      <c r="O360" s="23">
        <v>954.4</v>
      </c>
      <c r="P360" s="26">
        <v>4.7619047620000003</v>
      </c>
      <c r="Q360" s="23">
        <v>47.72</v>
      </c>
      <c r="R360" s="27">
        <v>5.2</v>
      </c>
      <c r="S360" s="28">
        <f t="shared" si="108"/>
        <v>47.720000000000027</v>
      </c>
      <c r="T360" s="29">
        <f t="shared" si="109"/>
        <v>3579.0000000000018</v>
      </c>
      <c r="U360" s="29" t="b">
        <f t="shared" si="110"/>
        <v>1</v>
      </c>
      <c r="V360" s="29" t="b">
        <f t="shared" si="111"/>
        <v>1</v>
      </c>
      <c r="W360" s="29" t="str">
        <f t="shared" si="112"/>
        <v>Low Value</v>
      </c>
      <c r="X360" s="129" t="str">
        <f t="shared" si="113"/>
        <v>Criteria Not matched</v>
      </c>
      <c r="Y360" s="130">
        <f t="shared" si="114"/>
        <v>9</v>
      </c>
      <c r="Z360" s="130">
        <f t="shared" si="115"/>
        <v>1</v>
      </c>
      <c r="AA360" s="131">
        <f t="shared" si="117"/>
        <v>2019</v>
      </c>
      <c r="AB360" s="132" t="str">
        <f t="shared" si="118"/>
        <v>1-2019</v>
      </c>
      <c r="AC360" s="132" t="str">
        <f t="shared" si="107"/>
        <v>9-1-2019</v>
      </c>
      <c r="AD360" s="132">
        <f t="shared" si="122"/>
        <v>1</v>
      </c>
      <c r="AE360" s="132">
        <f t="shared" si="116"/>
        <v>2</v>
      </c>
      <c r="AF360" s="132" t="str">
        <f t="shared" si="120"/>
        <v>2019-2</v>
      </c>
      <c r="AG360" s="130">
        <f t="shared" si="106"/>
        <v>3</v>
      </c>
      <c r="AH360" s="130" t="str">
        <f t="shared" si="121"/>
        <v>Weekdays</v>
      </c>
      <c r="AI360" s="133">
        <f t="shared" si="119"/>
        <v>4</v>
      </c>
      <c r="AJ360" s="53"/>
    </row>
    <row r="361" spans="2:36" ht="16.5" x14ac:dyDescent="0.3">
      <c r="B361" s="19" t="s">
        <v>394</v>
      </c>
      <c r="C361" s="20" t="s">
        <v>42</v>
      </c>
      <c r="D361" s="19" t="s">
        <v>43</v>
      </c>
      <c r="E361" s="19" t="s">
        <v>27</v>
      </c>
      <c r="F361" s="85" t="s">
        <v>31</v>
      </c>
      <c r="G361" s="19" t="s">
        <v>28</v>
      </c>
      <c r="H361" s="21">
        <v>27.5</v>
      </c>
      <c r="I361" s="22">
        <v>3</v>
      </c>
      <c r="J361" s="23">
        <v>4.125</v>
      </c>
      <c r="K361" s="23">
        <v>86.625</v>
      </c>
      <c r="L361" s="24">
        <v>43525</v>
      </c>
      <c r="M361" s="25">
        <v>0.65277777777777779</v>
      </c>
      <c r="N361" s="20" t="s">
        <v>23</v>
      </c>
      <c r="O361" s="23">
        <v>82.5</v>
      </c>
      <c r="P361" s="26">
        <v>4.7619047620000003</v>
      </c>
      <c r="Q361" s="23">
        <v>4.125</v>
      </c>
      <c r="R361" s="30">
        <v>6.5</v>
      </c>
      <c r="S361" s="28">
        <f t="shared" si="108"/>
        <v>4.125</v>
      </c>
      <c r="T361" s="29">
        <f t="shared" si="109"/>
        <v>309.375</v>
      </c>
      <c r="U361" s="29" t="b">
        <f t="shared" si="110"/>
        <v>0</v>
      </c>
      <c r="V361" s="29" t="b">
        <f t="shared" si="111"/>
        <v>0</v>
      </c>
      <c r="W361" s="29" t="str">
        <f t="shared" si="112"/>
        <v>Low Value</v>
      </c>
      <c r="X361" s="129" t="str">
        <f t="shared" si="113"/>
        <v>Criteria Not matched</v>
      </c>
      <c r="Y361" s="130">
        <f t="shared" si="114"/>
        <v>1</v>
      </c>
      <c r="Z361" s="130">
        <f t="shared" si="115"/>
        <v>3</v>
      </c>
      <c r="AA361" s="131">
        <f t="shared" si="117"/>
        <v>2019</v>
      </c>
      <c r="AB361" s="132" t="str">
        <f t="shared" si="118"/>
        <v>3-2019</v>
      </c>
      <c r="AC361" s="132" t="str">
        <f t="shared" si="107"/>
        <v>1-3-2019</v>
      </c>
      <c r="AD361" s="132">
        <f t="shared" si="122"/>
        <v>1</v>
      </c>
      <c r="AE361" s="132">
        <f t="shared" si="116"/>
        <v>9</v>
      </c>
      <c r="AF361" s="132" t="str">
        <f t="shared" si="120"/>
        <v>2019-9</v>
      </c>
      <c r="AG361" s="130">
        <f t="shared" si="106"/>
        <v>5</v>
      </c>
      <c r="AH361" s="130" t="str">
        <f t="shared" si="121"/>
        <v>Weekdays</v>
      </c>
      <c r="AI361" s="133">
        <f t="shared" si="119"/>
        <v>6</v>
      </c>
      <c r="AJ361" s="53"/>
    </row>
    <row r="362" spans="2:36" ht="16.5" x14ac:dyDescent="0.3">
      <c r="B362" s="19" t="s">
        <v>395</v>
      </c>
      <c r="C362" s="20" t="s">
        <v>42</v>
      </c>
      <c r="D362" s="19" t="s">
        <v>43</v>
      </c>
      <c r="E362" s="19" t="s">
        <v>27</v>
      </c>
      <c r="F362" s="85" t="s">
        <v>31</v>
      </c>
      <c r="G362" s="19" t="s">
        <v>36</v>
      </c>
      <c r="H362" s="21">
        <v>74.97</v>
      </c>
      <c r="I362" s="22">
        <v>1</v>
      </c>
      <c r="J362" s="23">
        <v>3.7484999999999999</v>
      </c>
      <c r="K362" s="23">
        <v>78.718500000000006</v>
      </c>
      <c r="L362" s="24">
        <v>43540</v>
      </c>
      <c r="M362" s="25">
        <v>0.70694444444444449</v>
      </c>
      <c r="N362" s="20" t="s">
        <v>29</v>
      </c>
      <c r="O362" s="23">
        <v>74.97</v>
      </c>
      <c r="P362" s="26">
        <v>4.7619047620000003</v>
      </c>
      <c r="Q362" s="23">
        <v>3.7484999999999999</v>
      </c>
      <c r="R362" s="30">
        <v>5.6</v>
      </c>
      <c r="S362" s="28">
        <f t="shared" si="108"/>
        <v>3.748500000000007</v>
      </c>
      <c r="T362" s="29">
        <f t="shared" si="109"/>
        <v>281.1375000000005</v>
      </c>
      <c r="U362" s="29" t="b">
        <f t="shared" si="110"/>
        <v>0</v>
      </c>
      <c r="V362" s="29" t="b">
        <f t="shared" si="111"/>
        <v>0</v>
      </c>
      <c r="W362" s="29" t="str">
        <f t="shared" si="112"/>
        <v>Low Value</v>
      </c>
      <c r="X362" s="129" t="str">
        <f t="shared" si="113"/>
        <v>Criteria Not matched</v>
      </c>
      <c r="Y362" s="130">
        <f t="shared" si="114"/>
        <v>16</v>
      </c>
      <c r="Z362" s="130">
        <f t="shared" si="115"/>
        <v>3</v>
      </c>
      <c r="AA362" s="131">
        <f t="shared" si="117"/>
        <v>2019</v>
      </c>
      <c r="AB362" s="132" t="str">
        <f t="shared" si="118"/>
        <v>3-2019</v>
      </c>
      <c r="AC362" s="132" t="str">
        <f t="shared" si="107"/>
        <v>16-3-2019</v>
      </c>
      <c r="AD362" s="132">
        <f t="shared" si="122"/>
        <v>1</v>
      </c>
      <c r="AE362" s="132">
        <f t="shared" si="116"/>
        <v>11</v>
      </c>
      <c r="AF362" s="132" t="str">
        <f t="shared" si="120"/>
        <v>2019-11</v>
      </c>
      <c r="AG362" s="130">
        <f t="shared" si="106"/>
        <v>6</v>
      </c>
      <c r="AH362" s="130" t="str">
        <f t="shared" si="121"/>
        <v>Weekends</v>
      </c>
      <c r="AI362" s="133">
        <f t="shared" si="119"/>
        <v>7</v>
      </c>
      <c r="AJ362" s="53"/>
    </row>
    <row r="363" spans="2:36" ht="16.5" x14ac:dyDescent="0.3">
      <c r="B363" s="19" t="s">
        <v>396</v>
      </c>
      <c r="C363" s="20" t="s">
        <v>18</v>
      </c>
      <c r="D363" s="19" t="s">
        <v>19</v>
      </c>
      <c r="E363" s="19" t="s">
        <v>20</v>
      </c>
      <c r="F363" s="85" t="s">
        <v>31</v>
      </c>
      <c r="G363" s="19" t="s">
        <v>44</v>
      </c>
      <c r="H363" s="21">
        <v>80.959999999999994</v>
      </c>
      <c r="I363" s="22">
        <v>8</v>
      </c>
      <c r="J363" s="23">
        <v>32.384</v>
      </c>
      <c r="K363" s="23">
        <v>680.06399999999996</v>
      </c>
      <c r="L363" s="24">
        <v>43513</v>
      </c>
      <c r="M363" s="25">
        <v>0.46666666666666667</v>
      </c>
      <c r="N363" s="20" t="s">
        <v>33</v>
      </c>
      <c r="O363" s="23">
        <v>647.67999999999995</v>
      </c>
      <c r="P363" s="26">
        <v>4.7619047620000003</v>
      </c>
      <c r="Q363" s="23">
        <v>32.384</v>
      </c>
      <c r="R363" s="27">
        <v>7.4</v>
      </c>
      <c r="S363" s="28">
        <f t="shared" si="108"/>
        <v>32.384000000000015</v>
      </c>
      <c r="T363" s="29">
        <f t="shared" si="109"/>
        <v>2428.8000000000011</v>
      </c>
      <c r="U363" s="29" t="b">
        <f t="shared" si="110"/>
        <v>1</v>
      </c>
      <c r="V363" s="29" t="b">
        <f t="shared" si="111"/>
        <v>1</v>
      </c>
      <c r="W363" s="29" t="str">
        <f t="shared" si="112"/>
        <v>High Value</v>
      </c>
      <c r="X363" s="129">
        <f t="shared" si="113"/>
        <v>8.0960000000000001</v>
      </c>
      <c r="Y363" s="130">
        <f t="shared" si="114"/>
        <v>17</v>
      </c>
      <c r="Z363" s="130">
        <f t="shared" si="115"/>
        <v>2</v>
      </c>
      <c r="AA363" s="131">
        <f t="shared" si="117"/>
        <v>2019</v>
      </c>
      <c r="AB363" s="132" t="str">
        <f t="shared" si="118"/>
        <v>2-2019</v>
      </c>
      <c r="AC363" s="132" t="str">
        <f t="shared" si="107"/>
        <v>17-2-2019</v>
      </c>
      <c r="AD363" s="132">
        <f t="shared" si="122"/>
        <v>1</v>
      </c>
      <c r="AE363" s="132">
        <f t="shared" si="116"/>
        <v>7</v>
      </c>
      <c r="AF363" s="132" t="str">
        <f t="shared" si="120"/>
        <v>2019-7</v>
      </c>
      <c r="AG363" s="130">
        <f t="shared" si="106"/>
        <v>7</v>
      </c>
      <c r="AH363" s="130" t="str">
        <f t="shared" si="121"/>
        <v>Weekends</v>
      </c>
      <c r="AI363" s="133">
        <f t="shared" si="119"/>
        <v>1</v>
      </c>
      <c r="AJ363" s="53"/>
    </row>
    <row r="364" spans="2:36" ht="16.5" x14ac:dyDescent="0.3">
      <c r="B364" s="19" t="s">
        <v>397</v>
      </c>
      <c r="C364" s="20" t="s">
        <v>25</v>
      </c>
      <c r="D364" s="19" t="s">
        <v>26</v>
      </c>
      <c r="E364" s="19" t="s">
        <v>27</v>
      </c>
      <c r="F364" s="85" t="s">
        <v>21</v>
      </c>
      <c r="G364" s="19" t="s">
        <v>44</v>
      </c>
      <c r="H364" s="21">
        <v>94.47</v>
      </c>
      <c r="I364" s="22">
        <v>8</v>
      </c>
      <c r="J364" s="23">
        <v>37.787999999999997</v>
      </c>
      <c r="K364" s="23">
        <v>793.548</v>
      </c>
      <c r="L364" s="24">
        <v>43523</v>
      </c>
      <c r="M364" s="25">
        <v>0.6333333333333333</v>
      </c>
      <c r="N364" s="20" t="s">
        <v>29</v>
      </c>
      <c r="O364" s="23">
        <v>755.76</v>
      </c>
      <c r="P364" s="26">
        <v>4.7619047620000003</v>
      </c>
      <c r="Q364" s="23">
        <v>37.787999999999997</v>
      </c>
      <c r="R364" s="27">
        <v>9.1</v>
      </c>
      <c r="S364" s="28">
        <f t="shared" si="108"/>
        <v>37.788000000000011</v>
      </c>
      <c r="T364" s="29">
        <f t="shared" si="109"/>
        <v>2834.1000000000008</v>
      </c>
      <c r="U364" s="29" t="b">
        <f t="shared" si="110"/>
        <v>1</v>
      </c>
      <c r="V364" s="29" t="b">
        <f t="shared" si="111"/>
        <v>1</v>
      </c>
      <c r="W364" s="29" t="str">
        <f t="shared" si="112"/>
        <v>High Value</v>
      </c>
      <c r="X364" s="129">
        <f t="shared" si="113"/>
        <v>9.447000000000001</v>
      </c>
      <c r="Y364" s="130">
        <f t="shared" si="114"/>
        <v>27</v>
      </c>
      <c r="Z364" s="130">
        <f t="shared" si="115"/>
        <v>2</v>
      </c>
      <c r="AA364" s="131">
        <f t="shared" si="117"/>
        <v>2019</v>
      </c>
      <c r="AB364" s="132" t="str">
        <f t="shared" si="118"/>
        <v>2-2019</v>
      </c>
      <c r="AC364" s="132" t="str">
        <f t="shared" si="107"/>
        <v>27-2-2019</v>
      </c>
      <c r="AD364" s="132">
        <f t="shared" si="122"/>
        <v>1</v>
      </c>
      <c r="AE364" s="132">
        <f t="shared" si="116"/>
        <v>9</v>
      </c>
      <c r="AF364" s="132" t="str">
        <f t="shared" si="120"/>
        <v>2019-9</v>
      </c>
      <c r="AG364" s="130">
        <f t="shared" si="106"/>
        <v>3</v>
      </c>
      <c r="AH364" s="130" t="str">
        <f t="shared" si="121"/>
        <v>Weekdays</v>
      </c>
      <c r="AI364" s="133">
        <f t="shared" si="119"/>
        <v>4</v>
      </c>
      <c r="AJ364" s="53"/>
    </row>
    <row r="365" spans="2:36" ht="16.5" x14ac:dyDescent="0.3">
      <c r="B365" s="19" t="s">
        <v>398</v>
      </c>
      <c r="C365" s="20" t="s">
        <v>25</v>
      </c>
      <c r="D365" s="19" t="s">
        <v>26</v>
      </c>
      <c r="E365" s="19" t="s">
        <v>27</v>
      </c>
      <c r="F365" s="85" t="s">
        <v>31</v>
      </c>
      <c r="G365" s="19" t="s">
        <v>44</v>
      </c>
      <c r="H365" s="21">
        <v>99.79</v>
      </c>
      <c r="I365" s="22">
        <v>2</v>
      </c>
      <c r="J365" s="23">
        <v>9.9789999999999992</v>
      </c>
      <c r="K365" s="23">
        <v>209.559</v>
      </c>
      <c r="L365" s="24">
        <v>43531</v>
      </c>
      <c r="M365" s="25">
        <v>0.85902777777777772</v>
      </c>
      <c r="N365" s="20" t="s">
        <v>23</v>
      </c>
      <c r="O365" s="23">
        <v>199.58</v>
      </c>
      <c r="P365" s="26">
        <v>4.7619047620000003</v>
      </c>
      <c r="Q365" s="23">
        <v>9.9789999999999992</v>
      </c>
      <c r="R365" s="30">
        <v>8</v>
      </c>
      <c r="S365" s="28">
        <f t="shared" si="108"/>
        <v>9.978999999999985</v>
      </c>
      <c r="T365" s="29">
        <f t="shared" si="109"/>
        <v>748.42499999999882</v>
      </c>
      <c r="U365" s="29" t="b">
        <f t="shared" si="110"/>
        <v>1</v>
      </c>
      <c r="V365" s="29" t="b">
        <f t="shared" si="111"/>
        <v>1</v>
      </c>
      <c r="W365" s="29" t="str">
        <f t="shared" si="112"/>
        <v>High Value</v>
      </c>
      <c r="X365" s="129">
        <f t="shared" si="113"/>
        <v>9.979000000000001</v>
      </c>
      <c r="Y365" s="130">
        <f t="shared" si="114"/>
        <v>7</v>
      </c>
      <c r="Z365" s="130">
        <f t="shared" si="115"/>
        <v>3</v>
      </c>
      <c r="AA365" s="131">
        <f t="shared" si="117"/>
        <v>2019</v>
      </c>
      <c r="AB365" s="132" t="str">
        <f t="shared" si="118"/>
        <v>3-2019</v>
      </c>
      <c r="AC365" s="132" t="str">
        <f t="shared" si="107"/>
        <v>7-3-2019</v>
      </c>
      <c r="AD365" s="132">
        <f t="shared" si="122"/>
        <v>1</v>
      </c>
      <c r="AE365" s="132">
        <f t="shared" si="116"/>
        <v>10</v>
      </c>
      <c r="AF365" s="132" t="str">
        <f t="shared" si="120"/>
        <v>2019-10</v>
      </c>
      <c r="AG365" s="130">
        <f t="shared" si="106"/>
        <v>4</v>
      </c>
      <c r="AH365" s="130" t="str">
        <f t="shared" si="121"/>
        <v>Weekdays</v>
      </c>
      <c r="AI365" s="133">
        <f t="shared" si="119"/>
        <v>5</v>
      </c>
      <c r="AJ365" s="53"/>
    </row>
    <row r="366" spans="2:36" ht="16.5" x14ac:dyDescent="0.3">
      <c r="B366" s="19" t="s">
        <v>399</v>
      </c>
      <c r="C366" s="20" t="s">
        <v>18</v>
      </c>
      <c r="D366" s="19" t="s">
        <v>19</v>
      </c>
      <c r="E366" s="19" t="s">
        <v>27</v>
      </c>
      <c r="F366" s="85" t="s">
        <v>31</v>
      </c>
      <c r="G366" s="19" t="s">
        <v>32</v>
      </c>
      <c r="H366" s="21">
        <v>73.22</v>
      </c>
      <c r="I366" s="22">
        <v>6</v>
      </c>
      <c r="J366" s="23">
        <v>21.966000000000001</v>
      </c>
      <c r="K366" s="23">
        <v>461.286</v>
      </c>
      <c r="L366" s="24">
        <v>43486</v>
      </c>
      <c r="M366" s="25">
        <v>0.73888888888888893</v>
      </c>
      <c r="N366" s="20" t="s">
        <v>29</v>
      </c>
      <c r="O366" s="23">
        <v>439.32</v>
      </c>
      <c r="P366" s="26">
        <v>4.7619047620000003</v>
      </c>
      <c r="Q366" s="23">
        <v>21.966000000000001</v>
      </c>
      <c r="R366" s="27">
        <v>7.2</v>
      </c>
      <c r="S366" s="28">
        <f t="shared" si="108"/>
        <v>21.966000000000008</v>
      </c>
      <c r="T366" s="29">
        <f t="shared" si="109"/>
        <v>1647.4500000000007</v>
      </c>
      <c r="U366" s="29" t="b">
        <f t="shared" si="110"/>
        <v>1</v>
      </c>
      <c r="V366" s="29" t="b">
        <f t="shared" si="111"/>
        <v>1</v>
      </c>
      <c r="W366" s="29" t="str">
        <f t="shared" si="112"/>
        <v>High Value</v>
      </c>
      <c r="X366" s="129">
        <f t="shared" si="113"/>
        <v>7.3220000000000001</v>
      </c>
      <c r="Y366" s="130">
        <f t="shared" si="114"/>
        <v>21</v>
      </c>
      <c r="Z366" s="130">
        <f t="shared" si="115"/>
        <v>1</v>
      </c>
      <c r="AA366" s="131">
        <f t="shared" si="117"/>
        <v>2019</v>
      </c>
      <c r="AB366" s="132" t="str">
        <f t="shared" si="118"/>
        <v>1-2019</v>
      </c>
      <c r="AC366" s="132" t="str">
        <f t="shared" si="107"/>
        <v>21-1-2019</v>
      </c>
      <c r="AD366" s="132">
        <f t="shared" si="122"/>
        <v>1</v>
      </c>
      <c r="AE366" s="132">
        <f t="shared" si="116"/>
        <v>4</v>
      </c>
      <c r="AF366" s="132" t="str">
        <f t="shared" si="120"/>
        <v>2019-4</v>
      </c>
      <c r="AG366" s="130">
        <f t="shared" si="106"/>
        <v>1</v>
      </c>
      <c r="AH366" s="130" t="str">
        <f t="shared" si="121"/>
        <v>Weekdays</v>
      </c>
      <c r="AI366" s="133">
        <f t="shared" si="119"/>
        <v>2</v>
      </c>
      <c r="AJ366" s="53"/>
    </row>
    <row r="367" spans="2:36" ht="16.5" x14ac:dyDescent="0.3">
      <c r="B367" s="19" t="s">
        <v>400</v>
      </c>
      <c r="C367" s="20" t="s">
        <v>25</v>
      </c>
      <c r="D367" s="19" t="s">
        <v>26</v>
      </c>
      <c r="E367" s="19" t="s">
        <v>27</v>
      </c>
      <c r="F367" s="85" t="s">
        <v>21</v>
      </c>
      <c r="G367" s="19" t="s">
        <v>44</v>
      </c>
      <c r="H367" s="21">
        <v>41.24</v>
      </c>
      <c r="I367" s="22">
        <v>4</v>
      </c>
      <c r="J367" s="23">
        <v>8.2479999999999993</v>
      </c>
      <c r="K367" s="23">
        <v>173.208</v>
      </c>
      <c r="L367" s="24">
        <v>43515</v>
      </c>
      <c r="M367" s="25">
        <v>0.68263888888888891</v>
      </c>
      <c r="N367" s="20" t="s">
        <v>29</v>
      </c>
      <c r="O367" s="23">
        <v>164.96</v>
      </c>
      <c r="P367" s="26">
        <v>4.7619047620000003</v>
      </c>
      <c r="Q367" s="23">
        <v>8.2479999999999993</v>
      </c>
      <c r="R367" s="30">
        <v>7.1</v>
      </c>
      <c r="S367" s="28">
        <f t="shared" si="108"/>
        <v>8.2479999999999905</v>
      </c>
      <c r="T367" s="29">
        <f t="shared" si="109"/>
        <v>618.59999999999923</v>
      </c>
      <c r="U367" s="29" t="b">
        <f t="shared" si="110"/>
        <v>1</v>
      </c>
      <c r="V367" s="29" t="b">
        <f t="shared" si="111"/>
        <v>1</v>
      </c>
      <c r="W367" s="29" t="str">
        <f t="shared" si="112"/>
        <v>Low Value</v>
      </c>
      <c r="X367" s="129">
        <f t="shared" si="113"/>
        <v>4.1240000000000006</v>
      </c>
      <c r="Y367" s="130">
        <f t="shared" si="114"/>
        <v>19</v>
      </c>
      <c r="Z367" s="130">
        <f t="shared" si="115"/>
        <v>2</v>
      </c>
      <c r="AA367" s="131">
        <f t="shared" si="117"/>
        <v>2019</v>
      </c>
      <c r="AB367" s="132" t="str">
        <f t="shared" si="118"/>
        <v>2-2019</v>
      </c>
      <c r="AC367" s="132" t="str">
        <f t="shared" si="107"/>
        <v>19-2-2019</v>
      </c>
      <c r="AD367" s="132">
        <f t="shared" si="122"/>
        <v>1</v>
      </c>
      <c r="AE367" s="132">
        <f t="shared" si="116"/>
        <v>8</v>
      </c>
      <c r="AF367" s="132" t="str">
        <f t="shared" si="120"/>
        <v>2019-8</v>
      </c>
      <c r="AG367" s="130">
        <f t="shared" si="106"/>
        <v>2</v>
      </c>
      <c r="AH367" s="130" t="str">
        <f t="shared" si="121"/>
        <v>Weekdays</v>
      </c>
      <c r="AI367" s="133">
        <f t="shared" si="119"/>
        <v>3</v>
      </c>
      <c r="AJ367" s="53"/>
    </row>
    <row r="368" spans="2:36" ht="16.5" x14ac:dyDescent="0.3">
      <c r="B368" s="19" t="s">
        <v>401</v>
      </c>
      <c r="C368" s="20" t="s">
        <v>25</v>
      </c>
      <c r="D368" s="19" t="s">
        <v>26</v>
      </c>
      <c r="E368" s="19" t="s">
        <v>27</v>
      </c>
      <c r="F368" s="85" t="s">
        <v>21</v>
      </c>
      <c r="G368" s="19" t="s">
        <v>46</v>
      </c>
      <c r="H368" s="21">
        <v>81.680000000000007</v>
      </c>
      <c r="I368" s="22">
        <v>4</v>
      </c>
      <c r="J368" s="23">
        <v>16.335999999999999</v>
      </c>
      <c r="K368" s="23">
        <v>343.05599999999998</v>
      </c>
      <c r="L368" s="24">
        <v>43471</v>
      </c>
      <c r="M368" s="25">
        <v>0.5083333333333333</v>
      </c>
      <c r="N368" s="20" t="s">
        <v>29</v>
      </c>
      <c r="O368" s="23">
        <v>326.72000000000003</v>
      </c>
      <c r="P368" s="26">
        <v>4.7619047620000003</v>
      </c>
      <c r="Q368" s="23">
        <v>16.335999999999999</v>
      </c>
      <c r="R368" s="27">
        <v>9.1</v>
      </c>
      <c r="S368" s="28">
        <f t="shared" si="108"/>
        <v>16.335999999999956</v>
      </c>
      <c r="T368" s="29">
        <f t="shared" si="109"/>
        <v>1225.1999999999966</v>
      </c>
      <c r="U368" s="29" t="b">
        <f t="shared" si="110"/>
        <v>1</v>
      </c>
      <c r="V368" s="29" t="b">
        <f t="shared" si="111"/>
        <v>1</v>
      </c>
      <c r="W368" s="29" t="str">
        <f t="shared" si="112"/>
        <v>High Value</v>
      </c>
      <c r="X368" s="129">
        <f t="shared" si="113"/>
        <v>8.168000000000001</v>
      </c>
      <c r="Y368" s="130">
        <f t="shared" si="114"/>
        <v>6</v>
      </c>
      <c r="Z368" s="130">
        <f t="shared" si="115"/>
        <v>1</v>
      </c>
      <c r="AA368" s="131">
        <f t="shared" si="117"/>
        <v>2019</v>
      </c>
      <c r="AB368" s="132" t="str">
        <f t="shared" si="118"/>
        <v>1-2019</v>
      </c>
      <c r="AC368" s="132" t="str">
        <f t="shared" si="107"/>
        <v>6-1-2019</v>
      </c>
      <c r="AD368" s="132">
        <f t="shared" si="122"/>
        <v>1</v>
      </c>
      <c r="AE368" s="132">
        <f t="shared" si="116"/>
        <v>1</v>
      </c>
      <c r="AF368" s="132" t="str">
        <f t="shared" si="120"/>
        <v>2019-1</v>
      </c>
      <c r="AG368" s="130">
        <f t="shared" si="106"/>
        <v>7</v>
      </c>
      <c r="AH368" s="130" t="str">
        <f t="shared" si="121"/>
        <v>Weekends</v>
      </c>
      <c r="AI368" s="133">
        <f t="shared" si="119"/>
        <v>1</v>
      </c>
      <c r="AJ368" s="53"/>
    </row>
    <row r="369" spans="2:36" ht="16.5" x14ac:dyDescent="0.3">
      <c r="B369" s="19" t="s">
        <v>402</v>
      </c>
      <c r="C369" s="20" t="s">
        <v>25</v>
      </c>
      <c r="D369" s="19" t="s">
        <v>26</v>
      </c>
      <c r="E369" s="19" t="s">
        <v>27</v>
      </c>
      <c r="F369" s="85" t="s">
        <v>21</v>
      </c>
      <c r="G369" s="19" t="s">
        <v>28</v>
      </c>
      <c r="H369" s="21">
        <v>51.32</v>
      </c>
      <c r="I369" s="22">
        <v>9</v>
      </c>
      <c r="J369" s="23">
        <v>23.094000000000001</v>
      </c>
      <c r="K369" s="23">
        <v>484.97399999999999</v>
      </c>
      <c r="L369" s="24">
        <v>43538</v>
      </c>
      <c r="M369" s="25">
        <v>0.81458333333333333</v>
      </c>
      <c r="N369" s="20" t="s">
        <v>29</v>
      </c>
      <c r="O369" s="23">
        <v>461.88</v>
      </c>
      <c r="P369" s="26">
        <v>4.7619047620000003</v>
      </c>
      <c r="Q369" s="23">
        <v>23.094000000000001</v>
      </c>
      <c r="R369" s="27">
        <v>5.6</v>
      </c>
      <c r="S369" s="28">
        <f t="shared" si="108"/>
        <v>23.093999999999994</v>
      </c>
      <c r="T369" s="29">
        <f t="shared" si="109"/>
        <v>1732.0499999999995</v>
      </c>
      <c r="U369" s="29" t="b">
        <f t="shared" si="110"/>
        <v>1</v>
      </c>
      <c r="V369" s="29" t="b">
        <f t="shared" si="111"/>
        <v>1</v>
      </c>
      <c r="W369" s="29" t="str">
        <f t="shared" si="112"/>
        <v>Low Value</v>
      </c>
      <c r="X369" s="129" t="str">
        <f t="shared" si="113"/>
        <v>Criteria Not matched</v>
      </c>
      <c r="Y369" s="130">
        <f t="shared" si="114"/>
        <v>14</v>
      </c>
      <c r="Z369" s="130">
        <f t="shared" si="115"/>
        <v>3</v>
      </c>
      <c r="AA369" s="131">
        <f t="shared" si="117"/>
        <v>2019</v>
      </c>
      <c r="AB369" s="132" t="str">
        <f t="shared" si="118"/>
        <v>3-2019</v>
      </c>
      <c r="AC369" s="132" t="str">
        <f t="shared" si="107"/>
        <v>14-3-2019</v>
      </c>
      <c r="AD369" s="132">
        <f t="shared" si="122"/>
        <v>1</v>
      </c>
      <c r="AE369" s="132">
        <f t="shared" si="116"/>
        <v>11</v>
      </c>
      <c r="AF369" s="132" t="str">
        <f t="shared" si="120"/>
        <v>2019-11</v>
      </c>
      <c r="AG369" s="130">
        <f t="shared" si="106"/>
        <v>4</v>
      </c>
      <c r="AH369" s="130" t="str">
        <f t="shared" si="121"/>
        <v>Weekdays</v>
      </c>
      <c r="AI369" s="133">
        <f t="shared" si="119"/>
        <v>5</v>
      </c>
      <c r="AJ369" s="53"/>
    </row>
    <row r="370" spans="2:36" ht="16.5" x14ac:dyDescent="0.3">
      <c r="B370" s="19" t="s">
        <v>403</v>
      </c>
      <c r="C370" s="20" t="s">
        <v>18</v>
      </c>
      <c r="D370" s="19" t="s">
        <v>19</v>
      </c>
      <c r="E370" s="19" t="s">
        <v>20</v>
      </c>
      <c r="F370" s="85" t="s">
        <v>31</v>
      </c>
      <c r="G370" s="19" t="s">
        <v>32</v>
      </c>
      <c r="H370" s="21">
        <v>65.94</v>
      </c>
      <c r="I370" s="22">
        <v>4</v>
      </c>
      <c r="J370" s="23">
        <v>13.188000000000001</v>
      </c>
      <c r="K370" s="23">
        <v>276.94799999999998</v>
      </c>
      <c r="L370" s="24">
        <v>43548</v>
      </c>
      <c r="M370" s="25">
        <v>0.43680555555555556</v>
      </c>
      <c r="N370" s="20" t="s">
        <v>29</v>
      </c>
      <c r="O370" s="23">
        <v>263.76</v>
      </c>
      <c r="P370" s="26">
        <v>4.7619047620000003</v>
      </c>
      <c r="Q370" s="23">
        <v>13.188000000000001</v>
      </c>
      <c r="R370" s="30">
        <v>6</v>
      </c>
      <c r="S370" s="28">
        <f t="shared" si="108"/>
        <v>13.187999999999988</v>
      </c>
      <c r="T370" s="29">
        <f t="shared" si="109"/>
        <v>989.09999999999911</v>
      </c>
      <c r="U370" s="29" t="b">
        <f t="shared" si="110"/>
        <v>1</v>
      </c>
      <c r="V370" s="29" t="b">
        <f t="shared" si="111"/>
        <v>1</v>
      </c>
      <c r="W370" s="29" t="str">
        <f t="shared" si="112"/>
        <v>Low Value</v>
      </c>
      <c r="X370" s="129" t="str">
        <f t="shared" si="113"/>
        <v>Criteria Not matched</v>
      </c>
      <c r="Y370" s="130">
        <f t="shared" si="114"/>
        <v>24</v>
      </c>
      <c r="Z370" s="130">
        <f t="shared" si="115"/>
        <v>3</v>
      </c>
      <c r="AA370" s="131">
        <f t="shared" si="117"/>
        <v>2019</v>
      </c>
      <c r="AB370" s="132" t="str">
        <f t="shared" si="118"/>
        <v>3-2019</v>
      </c>
      <c r="AC370" s="132" t="str">
        <f t="shared" si="107"/>
        <v>24-3-2019</v>
      </c>
      <c r="AD370" s="132">
        <f t="shared" si="122"/>
        <v>1</v>
      </c>
      <c r="AE370" s="132">
        <f t="shared" si="116"/>
        <v>12</v>
      </c>
      <c r="AF370" s="132" t="str">
        <f t="shared" si="120"/>
        <v>2019-12</v>
      </c>
      <c r="AG370" s="130">
        <f t="shared" si="106"/>
        <v>7</v>
      </c>
      <c r="AH370" s="130" t="str">
        <f t="shared" si="121"/>
        <v>Weekends</v>
      </c>
      <c r="AI370" s="133">
        <f t="shared" si="119"/>
        <v>1</v>
      </c>
      <c r="AJ370" s="53"/>
    </row>
    <row r="371" spans="2:36" ht="16.5" x14ac:dyDescent="0.3">
      <c r="B371" s="19" t="s">
        <v>404</v>
      </c>
      <c r="C371" s="20" t="s">
        <v>25</v>
      </c>
      <c r="D371" s="19" t="s">
        <v>26</v>
      </c>
      <c r="E371" s="19" t="s">
        <v>27</v>
      </c>
      <c r="F371" s="85" t="s">
        <v>21</v>
      </c>
      <c r="G371" s="19" t="s">
        <v>36</v>
      </c>
      <c r="H371" s="21">
        <v>14.36</v>
      </c>
      <c r="I371" s="22">
        <v>10</v>
      </c>
      <c r="J371" s="23">
        <v>7.18</v>
      </c>
      <c r="K371" s="23">
        <v>150.78</v>
      </c>
      <c r="L371" s="24">
        <v>43492</v>
      </c>
      <c r="M371" s="25">
        <v>0.60277777777777775</v>
      </c>
      <c r="N371" s="20" t="s">
        <v>29</v>
      </c>
      <c r="O371" s="23">
        <v>143.6</v>
      </c>
      <c r="P371" s="26">
        <v>4.7619047620000003</v>
      </c>
      <c r="Q371" s="23">
        <v>7.18</v>
      </c>
      <c r="R371" s="30">
        <v>5.4</v>
      </c>
      <c r="S371" s="28">
        <f t="shared" si="108"/>
        <v>7.1800000000000068</v>
      </c>
      <c r="T371" s="29">
        <f t="shared" si="109"/>
        <v>538.50000000000045</v>
      </c>
      <c r="U371" s="29" t="b">
        <f t="shared" si="110"/>
        <v>0</v>
      </c>
      <c r="V371" s="29" t="b">
        <f t="shared" si="111"/>
        <v>1</v>
      </c>
      <c r="W371" s="29" t="str">
        <f t="shared" si="112"/>
        <v>Low Value</v>
      </c>
      <c r="X371" s="129" t="str">
        <f t="shared" si="113"/>
        <v>Criteria Not matched</v>
      </c>
      <c r="Y371" s="130">
        <f t="shared" si="114"/>
        <v>27</v>
      </c>
      <c r="Z371" s="130">
        <f t="shared" si="115"/>
        <v>1</v>
      </c>
      <c r="AA371" s="131">
        <f t="shared" si="117"/>
        <v>2019</v>
      </c>
      <c r="AB371" s="132" t="str">
        <f t="shared" si="118"/>
        <v>1-2019</v>
      </c>
      <c r="AC371" s="132" t="str">
        <f t="shared" si="107"/>
        <v>27-1-2019</v>
      </c>
      <c r="AD371" s="132">
        <f t="shared" si="122"/>
        <v>1</v>
      </c>
      <c r="AE371" s="132">
        <f t="shared" si="116"/>
        <v>4</v>
      </c>
      <c r="AF371" s="132" t="str">
        <f t="shared" si="120"/>
        <v>2019-4</v>
      </c>
      <c r="AG371" s="130">
        <f t="shared" si="106"/>
        <v>7</v>
      </c>
      <c r="AH371" s="130" t="str">
        <f t="shared" si="121"/>
        <v>Weekends</v>
      </c>
      <c r="AI371" s="133">
        <f t="shared" si="119"/>
        <v>1</v>
      </c>
      <c r="AJ371" s="53"/>
    </row>
    <row r="372" spans="2:36" ht="16.5" x14ac:dyDescent="0.3">
      <c r="B372" s="19" t="s">
        <v>405</v>
      </c>
      <c r="C372" s="20" t="s">
        <v>18</v>
      </c>
      <c r="D372" s="19" t="s">
        <v>19</v>
      </c>
      <c r="E372" s="19" t="s">
        <v>20</v>
      </c>
      <c r="F372" s="85" t="s">
        <v>31</v>
      </c>
      <c r="G372" s="19" t="s">
        <v>28</v>
      </c>
      <c r="H372" s="21">
        <v>21.5</v>
      </c>
      <c r="I372" s="22">
        <v>9</v>
      </c>
      <c r="J372" s="23">
        <v>9.6750000000000007</v>
      </c>
      <c r="K372" s="23">
        <v>203.17500000000001</v>
      </c>
      <c r="L372" s="24">
        <v>43530</v>
      </c>
      <c r="M372" s="25">
        <v>0.53194444444444444</v>
      </c>
      <c r="N372" s="20" t="s">
        <v>33</v>
      </c>
      <c r="O372" s="23">
        <v>193.5</v>
      </c>
      <c r="P372" s="26">
        <v>4.7619047620000003</v>
      </c>
      <c r="Q372" s="23">
        <v>9.6750000000000007</v>
      </c>
      <c r="R372" s="30">
        <v>7.8</v>
      </c>
      <c r="S372" s="28">
        <f t="shared" si="108"/>
        <v>9.6750000000000114</v>
      </c>
      <c r="T372" s="29">
        <f t="shared" si="109"/>
        <v>725.62500000000091</v>
      </c>
      <c r="U372" s="29" t="b">
        <f t="shared" si="110"/>
        <v>1</v>
      </c>
      <c r="V372" s="29" t="b">
        <f t="shared" si="111"/>
        <v>1</v>
      </c>
      <c r="W372" s="29" t="str">
        <f t="shared" si="112"/>
        <v>High Value</v>
      </c>
      <c r="X372" s="129">
        <f t="shared" si="113"/>
        <v>2.15</v>
      </c>
      <c r="Y372" s="130">
        <f t="shared" si="114"/>
        <v>6</v>
      </c>
      <c r="Z372" s="130">
        <f t="shared" si="115"/>
        <v>3</v>
      </c>
      <c r="AA372" s="131">
        <f t="shared" si="117"/>
        <v>2019</v>
      </c>
      <c r="AB372" s="132" t="str">
        <f t="shared" si="118"/>
        <v>3-2019</v>
      </c>
      <c r="AC372" s="132" t="str">
        <f t="shared" si="107"/>
        <v>6-3-2019</v>
      </c>
      <c r="AD372" s="132">
        <f t="shared" si="122"/>
        <v>1</v>
      </c>
      <c r="AE372" s="132">
        <f t="shared" si="116"/>
        <v>10</v>
      </c>
      <c r="AF372" s="132" t="str">
        <f t="shared" si="120"/>
        <v>2019-10</v>
      </c>
      <c r="AG372" s="130">
        <f t="shared" ref="AG372:AG435" si="123">WEEKDAY(L372,2)</f>
        <v>3</v>
      </c>
      <c r="AH372" s="130" t="str">
        <f t="shared" si="121"/>
        <v>Weekdays</v>
      </c>
      <c r="AI372" s="133">
        <f t="shared" si="119"/>
        <v>4</v>
      </c>
      <c r="AJ372" s="53"/>
    </row>
    <row r="373" spans="2:36" ht="16.5" x14ac:dyDescent="0.3">
      <c r="B373" s="19" t="s">
        <v>406</v>
      </c>
      <c r="C373" s="20" t="s">
        <v>42</v>
      </c>
      <c r="D373" s="19" t="s">
        <v>43</v>
      </c>
      <c r="E373" s="19" t="s">
        <v>20</v>
      </c>
      <c r="F373" s="85" t="s">
        <v>21</v>
      </c>
      <c r="G373" s="19" t="s">
        <v>28</v>
      </c>
      <c r="H373" s="21">
        <v>26.26</v>
      </c>
      <c r="I373" s="22">
        <v>7</v>
      </c>
      <c r="J373" s="23">
        <v>9.1910000000000007</v>
      </c>
      <c r="K373" s="23">
        <v>193.011</v>
      </c>
      <c r="L373" s="24">
        <v>43498</v>
      </c>
      <c r="M373" s="25">
        <v>0.81944444444444442</v>
      </c>
      <c r="N373" s="20" t="s">
        <v>29</v>
      </c>
      <c r="O373" s="23">
        <v>183.82</v>
      </c>
      <c r="P373" s="26">
        <v>4.7619047620000003</v>
      </c>
      <c r="Q373" s="23">
        <v>9.1910000000000007</v>
      </c>
      <c r="R373" s="30">
        <v>9.9</v>
      </c>
      <c r="S373" s="28">
        <f t="shared" si="108"/>
        <v>9.1910000000000025</v>
      </c>
      <c r="T373" s="29">
        <f t="shared" si="109"/>
        <v>689.32500000000016</v>
      </c>
      <c r="U373" s="29" t="b">
        <f t="shared" si="110"/>
        <v>1</v>
      </c>
      <c r="V373" s="29" t="b">
        <f t="shared" si="111"/>
        <v>1</v>
      </c>
      <c r="W373" s="29" t="str">
        <f t="shared" si="112"/>
        <v>High Value</v>
      </c>
      <c r="X373" s="129">
        <f t="shared" si="113"/>
        <v>2.6260000000000003</v>
      </c>
      <c r="Y373" s="130">
        <f t="shared" si="114"/>
        <v>2</v>
      </c>
      <c r="Z373" s="130">
        <f t="shared" si="115"/>
        <v>2</v>
      </c>
      <c r="AA373" s="131">
        <f t="shared" si="117"/>
        <v>2019</v>
      </c>
      <c r="AB373" s="132" t="str">
        <f t="shared" si="118"/>
        <v>2-2019</v>
      </c>
      <c r="AC373" s="132" t="str">
        <f t="shared" si="107"/>
        <v>2-2-2019</v>
      </c>
      <c r="AD373" s="132">
        <f t="shared" si="122"/>
        <v>1</v>
      </c>
      <c r="AE373" s="132">
        <f t="shared" si="116"/>
        <v>5</v>
      </c>
      <c r="AF373" s="132" t="str">
        <f t="shared" si="120"/>
        <v>2019-5</v>
      </c>
      <c r="AG373" s="130">
        <f t="shared" si="123"/>
        <v>6</v>
      </c>
      <c r="AH373" s="130" t="str">
        <f t="shared" si="121"/>
        <v>Weekends</v>
      </c>
      <c r="AI373" s="133">
        <f t="shared" si="119"/>
        <v>7</v>
      </c>
      <c r="AJ373" s="53"/>
    </row>
    <row r="374" spans="2:36" ht="16.5" x14ac:dyDescent="0.3">
      <c r="B374" s="19" t="s">
        <v>407</v>
      </c>
      <c r="C374" s="20" t="s">
        <v>42</v>
      </c>
      <c r="D374" s="19" t="s">
        <v>43</v>
      </c>
      <c r="E374" s="19" t="s">
        <v>27</v>
      </c>
      <c r="F374" s="85" t="s">
        <v>21</v>
      </c>
      <c r="G374" s="19" t="s">
        <v>46</v>
      </c>
      <c r="H374" s="21">
        <v>60.96</v>
      </c>
      <c r="I374" s="22">
        <v>2</v>
      </c>
      <c r="J374" s="23">
        <v>6.0960000000000001</v>
      </c>
      <c r="K374" s="23">
        <v>128.01599999999999</v>
      </c>
      <c r="L374" s="24">
        <v>43490</v>
      </c>
      <c r="M374" s="25">
        <v>0.81874999999999998</v>
      </c>
      <c r="N374" s="20" t="s">
        <v>33</v>
      </c>
      <c r="O374" s="23">
        <v>121.92</v>
      </c>
      <c r="P374" s="26">
        <v>4.7619047620000003</v>
      </c>
      <c r="Q374" s="23">
        <v>6.0960000000000001</v>
      </c>
      <c r="R374" s="30">
        <v>4.9000000000000004</v>
      </c>
      <c r="S374" s="28">
        <f t="shared" si="108"/>
        <v>6.0959999999999894</v>
      </c>
      <c r="T374" s="29">
        <f t="shared" si="109"/>
        <v>457.19999999999919</v>
      </c>
      <c r="U374" s="29" t="b">
        <f t="shared" si="110"/>
        <v>0</v>
      </c>
      <c r="V374" s="29" t="b">
        <f t="shared" si="111"/>
        <v>0</v>
      </c>
      <c r="W374" s="29" t="str">
        <f t="shared" si="112"/>
        <v>Low Value</v>
      </c>
      <c r="X374" s="129" t="str">
        <f t="shared" si="113"/>
        <v>Criteria Not matched</v>
      </c>
      <c r="Y374" s="130">
        <f t="shared" si="114"/>
        <v>25</v>
      </c>
      <c r="Z374" s="130">
        <f t="shared" si="115"/>
        <v>1</v>
      </c>
      <c r="AA374" s="131">
        <f t="shared" si="117"/>
        <v>2019</v>
      </c>
      <c r="AB374" s="132" t="str">
        <f t="shared" si="118"/>
        <v>1-2019</v>
      </c>
      <c r="AC374" s="132" t="str">
        <f t="shared" si="107"/>
        <v>25-1-2019</v>
      </c>
      <c r="AD374" s="132">
        <f t="shared" si="122"/>
        <v>1</v>
      </c>
      <c r="AE374" s="132">
        <f t="shared" si="116"/>
        <v>4</v>
      </c>
      <c r="AF374" s="132" t="str">
        <f t="shared" si="120"/>
        <v>2019-4</v>
      </c>
      <c r="AG374" s="130">
        <f t="shared" si="123"/>
        <v>5</v>
      </c>
      <c r="AH374" s="130" t="str">
        <f t="shared" si="121"/>
        <v>Weekdays</v>
      </c>
      <c r="AI374" s="133">
        <f t="shared" si="119"/>
        <v>6</v>
      </c>
      <c r="AJ374" s="53"/>
    </row>
    <row r="375" spans="2:36" ht="16.5" x14ac:dyDescent="0.3">
      <c r="B375" s="19" t="s">
        <v>408</v>
      </c>
      <c r="C375" s="20" t="s">
        <v>25</v>
      </c>
      <c r="D375" s="19" t="s">
        <v>26</v>
      </c>
      <c r="E375" s="19" t="s">
        <v>27</v>
      </c>
      <c r="F375" s="85" t="s">
        <v>21</v>
      </c>
      <c r="G375" s="19" t="s">
        <v>32</v>
      </c>
      <c r="H375" s="21">
        <v>70.11</v>
      </c>
      <c r="I375" s="22">
        <v>6</v>
      </c>
      <c r="J375" s="23">
        <v>21.033000000000001</v>
      </c>
      <c r="K375" s="23">
        <v>441.69299999999998</v>
      </c>
      <c r="L375" s="24">
        <v>43538</v>
      </c>
      <c r="M375" s="25">
        <v>0.74583333333333335</v>
      </c>
      <c r="N375" s="20" t="s">
        <v>23</v>
      </c>
      <c r="O375" s="23">
        <v>420.66</v>
      </c>
      <c r="P375" s="26">
        <v>4.7619047620000003</v>
      </c>
      <c r="Q375" s="23">
        <v>21.033000000000001</v>
      </c>
      <c r="R375" s="27">
        <v>5.2</v>
      </c>
      <c r="S375" s="28">
        <f t="shared" si="108"/>
        <v>21.032999999999959</v>
      </c>
      <c r="T375" s="29">
        <f t="shared" si="109"/>
        <v>1577.474999999997</v>
      </c>
      <c r="U375" s="29" t="b">
        <f t="shared" si="110"/>
        <v>1</v>
      </c>
      <c r="V375" s="29" t="b">
        <f t="shared" si="111"/>
        <v>1</v>
      </c>
      <c r="W375" s="29" t="str">
        <f t="shared" si="112"/>
        <v>Low Value</v>
      </c>
      <c r="X375" s="129" t="str">
        <f t="shared" si="113"/>
        <v>Criteria Not matched</v>
      </c>
      <c r="Y375" s="130">
        <f t="shared" si="114"/>
        <v>14</v>
      </c>
      <c r="Z375" s="130">
        <f t="shared" si="115"/>
        <v>3</v>
      </c>
      <c r="AA375" s="131">
        <f t="shared" si="117"/>
        <v>2019</v>
      </c>
      <c r="AB375" s="132" t="str">
        <f t="shared" si="118"/>
        <v>3-2019</v>
      </c>
      <c r="AC375" s="132" t="str">
        <f t="shared" si="107"/>
        <v>14-3-2019</v>
      </c>
      <c r="AD375" s="132">
        <f t="shared" si="122"/>
        <v>1</v>
      </c>
      <c r="AE375" s="132">
        <f t="shared" si="116"/>
        <v>11</v>
      </c>
      <c r="AF375" s="132" t="str">
        <f t="shared" si="120"/>
        <v>2019-11</v>
      </c>
      <c r="AG375" s="130">
        <f t="shared" si="123"/>
        <v>4</v>
      </c>
      <c r="AH375" s="130" t="str">
        <f t="shared" si="121"/>
        <v>Weekdays</v>
      </c>
      <c r="AI375" s="133">
        <f t="shared" si="119"/>
        <v>5</v>
      </c>
      <c r="AJ375" s="53"/>
    </row>
    <row r="376" spans="2:36" ht="16.5" x14ac:dyDescent="0.3">
      <c r="B376" s="19" t="s">
        <v>409</v>
      </c>
      <c r="C376" s="20" t="s">
        <v>25</v>
      </c>
      <c r="D376" s="19" t="s">
        <v>26</v>
      </c>
      <c r="E376" s="19" t="s">
        <v>27</v>
      </c>
      <c r="F376" s="85" t="s">
        <v>31</v>
      </c>
      <c r="G376" s="19" t="s">
        <v>46</v>
      </c>
      <c r="H376" s="21">
        <v>42.08</v>
      </c>
      <c r="I376" s="22">
        <v>6</v>
      </c>
      <c r="J376" s="23">
        <v>12.624000000000001</v>
      </c>
      <c r="K376" s="23">
        <v>265.10399999999998</v>
      </c>
      <c r="L376" s="24">
        <v>43494</v>
      </c>
      <c r="M376" s="25">
        <v>0.51736111111111116</v>
      </c>
      <c r="N376" s="20" t="s">
        <v>29</v>
      </c>
      <c r="O376" s="23">
        <v>252.48</v>
      </c>
      <c r="P376" s="26">
        <v>4.7619047620000003</v>
      </c>
      <c r="Q376" s="23">
        <v>12.624000000000001</v>
      </c>
      <c r="R376" s="30">
        <v>8.9</v>
      </c>
      <c r="S376" s="28">
        <f t="shared" si="108"/>
        <v>12.623999999999995</v>
      </c>
      <c r="T376" s="29">
        <f t="shared" si="109"/>
        <v>946.79999999999961</v>
      </c>
      <c r="U376" s="29" t="b">
        <f t="shared" si="110"/>
        <v>1</v>
      </c>
      <c r="V376" s="29" t="b">
        <f t="shared" si="111"/>
        <v>1</v>
      </c>
      <c r="W376" s="29" t="str">
        <f t="shared" si="112"/>
        <v>High Value</v>
      </c>
      <c r="X376" s="129">
        <f t="shared" si="113"/>
        <v>4.2080000000000002</v>
      </c>
      <c r="Y376" s="130">
        <f t="shared" si="114"/>
        <v>29</v>
      </c>
      <c r="Z376" s="130">
        <f t="shared" si="115"/>
        <v>1</v>
      </c>
      <c r="AA376" s="131">
        <f t="shared" si="117"/>
        <v>2019</v>
      </c>
      <c r="AB376" s="132" t="str">
        <f t="shared" si="118"/>
        <v>1-2019</v>
      </c>
      <c r="AC376" s="132" t="str">
        <f t="shared" si="107"/>
        <v>29-1-2019</v>
      </c>
      <c r="AD376" s="132">
        <f t="shared" si="122"/>
        <v>1</v>
      </c>
      <c r="AE376" s="132">
        <f t="shared" si="116"/>
        <v>5</v>
      </c>
      <c r="AF376" s="132" t="str">
        <f t="shared" si="120"/>
        <v>2019-5</v>
      </c>
      <c r="AG376" s="130">
        <f t="shared" si="123"/>
        <v>2</v>
      </c>
      <c r="AH376" s="130" t="str">
        <f t="shared" si="121"/>
        <v>Weekdays</v>
      </c>
      <c r="AI376" s="133">
        <f t="shared" si="119"/>
        <v>3</v>
      </c>
      <c r="AJ376" s="53"/>
    </row>
    <row r="377" spans="2:36" ht="16.5" x14ac:dyDescent="0.3">
      <c r="B377" s="19" t="s">
        <v>410</v>
      </c>
      <c r="C377" s="20" t="s">
        <v>18</v>
      </c>
      <c r="D377" s="19" t="s">
        <v>19</v>
      </c>
      <c r="E377" s="19" t="s">
        <v>27</v>
      </c>
      <c r="F377" s="85" t="s">
        <v>21</v>
      </c>
      <c r="G377" s="19" t="s">
        <v>32</v>
      </c>
      <c r="H377" s="21">
        <v>67.09</v>
      </c>
      <c r="I377" s="22">
        <v>5</v>
      </c>
      <c r="J377" s="23">
        <v>16.772500000000001</v>
      </c>
      <c r="K377" s="23">
        <v>352.22250000000003</v>
      </c>
      <c r="L377" s="24">
        <v>43468</v>
      </c>
      <c r="M377" s="25">
        <v>0.69930555555555551</v>
      </c>
      <c r="N377" s="20" t="s">
        <v>33</v>
      </c>
      <c r="O377" s="23">
        <v>335.45</v>
      </c>
      <c r="P377" s="26">
        <v>4.7619047620000003</v>
      </c>
      <c r="Q377" s="23">
        <v>16.772500000000001</v>
      </c>
      <c r="R377" s="27">
        <v>9.1</v>
      </c>
      <c r="S377" s="28">
        <f t="shared" si="108"/>
        <v>16.772500000000036</v>
      </c>
      <c r="T377" s="29">
        <f t="shared" si="109"/>
        <v>1257.9375000000027</v>
      </c>
      <c r="U377" s="29" t="b">
        <f t="shared" si="110"/>
        <v>1</v>
      </c>
      <c r="V377" s="29" t="b">
        <f t="shared" si="111"/>
        <v>1</v>
      </c>
      <c r="W377" s="29" t="str">
        <f t="shared" si="112"/>
        <v>High Value</v>
      </c>
      <c r="X377" s="129">
        <f t="shared" si="113"/>
        <v>6.7090000000000005</v>
      </c>
      <c r="Y377" s="130">
        <f t="shared" si="114"/>
        <v>3</v>
      </c>
      <c r="Z377" s="130">
        <f t="shared" si="115"/>
        <v>1</v>
      </c>
      <c r="AA377" s="131">
        <f t="shared" si="117"/>
        <v>2019</v>
      </c>
      <c r="AB377" s="132" t="str">
        <f t="shared" si="118"/>
        <v>1-2019</v>
      </c>
      <c r="AC377" s="132" t="str">
        <f t="shared" si="107"/>
        <v>3-1-2019</v>
      </c>
      <c r="AD377" s="132">
        <f t="shared" si="122"/>
        <v>1</v>
      </c>
      <c r="AE377" s="132">
        <f t="shared" si="116"/>
        <v>1</v>
      </c>
      <c r="AF377" s="132" t="str">
        <f t="shared" si="120"/>
        <v>2019-1</v>
      </c>
      <c r="AG377" s="130">
        <f t="shared" si="123"/>
        <v>4</v>
      </c>
      <c r="AH377" s="130" t="str">
        <f t="shared" si="121"/>
        <v>Weekdays</v>
      </c>
      <c r="AI377" s="133">
        <f t="shared" si="119"/>
        <v>5</v>
      </c>
      <c r="AJ377" s="53"/>
    </row>
    <row r="378" spans="2:36" ht="16.5" x14ac:dyDescent="0.3">
      <c r="B378" s="19" t="s">
        <v>411</v>
      </c>
      <c r="C378" s="20" t="s">
        <v>18</v>
      </c>
      <c r="D378" s="19" t="s">
        <v>19</v>
      </c>
      <c r="E378" s="19" t="s">
        <v>20</v>
      </c>
      <c r="F378" s="85" t="s">
        <v>21</v>
      </c>
      <c r="G378" s="19" t="s">
        <v>46</v>
      </c>
      <c r="H378" s="21">
        <v>96.7</v>
      </c>
      <c r="I378" s="22">
        <v>5</v>
      </c>
      <c r="J378" s="23">
        <v>24.175000000000001</v>
      </c>
      <c r="K378" s="23">
        <v>507.67500000000001</v>
      </c>
      <c r="L378" s="24">
        <v>43479</v>
      </c>
      <c r="M378" s="25">
        <v>0.53611111111111109</v>
      </c>
      <c r="N378" s="20" t="s">
        <v>23</v>
      </c>
      <c r="O378" s="23">
        <v>483.5</v>
      </c>
      <c r="P378" s="26">
        <v>4.7619047620000003</v>
      </c>
      <c r="Q378" s="23">
        <v>24.175000000000001</v>
      </c>
      <c r="R378" s="27">
        <v>7</v>
      </c>
      <c r="S378" s="28">
        <f t="shared" si="108"/>
        <v>24.175000000000011</v>
      </c>
      <c r="T378" s="29">
        <f t="shared" si="109"/>
        <v>1813.1250000000009</v>
      </c>
      <c r="U378" s="29" t="b">
        <f t="shared" si="110"/>
        <v>1</v>
      </c>
      <c r="V378" s="29" t="b">
        <f t="shared" si="111"/>
        <v>1</v>
      </c>
      <c r="W378" s="29" t="str">
        <f t="shared" si="112"/>
        <v>Low Value</v>
      </c>
      <c r="X378" s="129">
        <f t="shared" si="113"/>
        <v>9.6700000000000017</v>
      </c>
      <c r="Y378" s="130">
        <f t="shared" si="114"/>
        <v>14</v>
      </c>
      <c r="Z378" s="130">
        <f t="shared" si="115"/>
        <v>1</v>
      </c>
      <c r="AA378" s="131">
        <f t="shared" si="117"/>
        <v>2019</v>
      </c>
      <c r="AB378" s="132" t="str">
        <f t="shared" si="118"/>
        <v>1-2019</v>
      </c>
      <c r="AC378" s="132" t="str">
        <f t="shared" si="107"/>
        <v>14-1-2019</v>
      </c>
      <c r="AD378" s="132">
        <f t="shared" si="122"/>
        <v>1</v>
      </c>
      <c r="AE378" s="132">
        <f t="shared" si="116"/>
        <v>3</v>
      </c>
      <c r="AF378" s="132" t="str">
        <f t="shared" si="120"/>
        <v>2019-3</v>
      </c>
      <c r="AG378" s="130">
        <f t="shared" si="123"/>
        <v>1</v>
      </c>
      <c r="AH378" s="130" t="str">
        <f t="shared" si="121"/>
        <v>Weekdays</v>
      </c>
      <c r="AI378" s="133">
        <f t="shared" si="119"/>
        <v>2</v>
      </c>
      <c r="AJ378" s="53"/>
    </row>
    <row r="379" spans="2:36" ht="16.5" x14ac:dyDescent="0.3">
      <c r="B379" s="19" t="s">
        <v>412</v>
      </c>
      <c r="C379" s="20" t="s">
        <v>42</v>
      </c>
      <c r="D379" s="19" t="s">
        <v>43</v>
      </c>
      <c r="E379" s="19" t="s">
        <v>20</v>
      </c>
      <c r="F379" s="85" t="s">
        <v>21</v>
      </c>
      <c r="G379" s="19" t="s">
        <v>32</v>
      </c>
      <c r="H379" s="21">
        <v>35.380000000000003</v>
      </c>
      <c r="I379" s="22">
        <v>9</v>
      </c>
      <c r="J379" s="23">
        <v>15.920999999999999</v>
      </c>
      <c r="K379" s="23">
        <v>334.34100000000001</v>
      </c>
      <c r="L379" s="24">
        <v>43470</v>
      </c>
      <c r="M379" s="25">
        <v>0.82638888888888884</v>
      </c>
      <c r="N379" s="20" t="s">
        <v>33</v>
      </c>
      <c r="O379" s="23">
        <v>318.42</v>
      </c>
      <c r="P379" s="26">
        <v>4.7619047620000003</v>
      </c>
      <c r="Q379" s="23">
        <v>15.920999999999999</v>
      </c>
      <c r="R379" s="27">
        <v>9.6</v>
      </c>
      <c r="S379" s="28">
        <f t="shared" si="108"/>
        <v>15.920999999999992</v>
      </c>
      <c r="T379" s="29">
        <f t="shared" si="109"/>
        <v>1194.0749999999994</v>
      </c>
      <c r="U379" s="29" t="b">
        <f t="shared" si="110"/>
        <v>1</v>
      </c>
      <c r="V379" s="29" t="b">
        <f t="shared" si="111"/>
        <v>1</v>
      </c>
      <c r="W379" s="29" t="str">
        <f t="shared" si="112"/>
        <v>High Value</v>
      </c>
      <c r="X379" s="129">
        <f t="shared" si="113"/>
        <v>3.5380000000000003</v>
      </c>
      <c r="Y379" s="130">
        <f t="shared" si="114"/>
        <v>5</v>
      </c>
      <c r="Z379" s="130">
        <f t="shared" si="115"/>
        <v>1</v>
      </c>
      <c r="AA379" s="131">
        <f t="shared" si="117"/>
        <v>2019</v>
      </c>
      <c r="AB379" s="132" t="str">
        <f t="shared" si="118"/>
        <v>1-2019</v>
      </c>
      <c r="AC379" s="132" t="str">
        <f t="shared" si="107"/>
        <v>5-1-2019</v>
      </c>
      <c r="AD379" s="132">
        <f t="shared" si="122"/>
        <v>1</v>
      </c>
      <c r="AE379" s="132">
        <f t="shared" si="116"/>
        <v>1</v>
      </c>
      <c r="AF379" s="132" t="str">
        <f t="shared" si="120"/>
        <v>2019-1</v>
      </c>
      <c r="AG379" s="130">
        <f t="shared" si="123"/>
        <v>6</v>
      </c>
      <c r="AH379" s="130" t="str">
        <f t="shared" si="121"/>
        <v>Weekends</v>
      </c>
      <c r="AI379" s="133">
        <f t="shared" si="119"/>
        <v>7</v>
      </c>
      <c r="AJ379" s="53"/>
    </row>
    <row r="380" spans="2:36" ht="16.5" x14ac:dyDescent="0.3">
      <c r="B380" s="19" t="s">
        <v>413</v>
      </c>
      <c r="C380" s="20" t="s">
        <v>25</v>
      </c>
      <c r="D380" s="19" t="s">
        <v>26</v>
      </c>
      <c r="E380" s="19" t="s">
        <v>27</v>
      </c>
      <c r="F380" s="85" t="s">
        <v>31</v>
      </c>
      <c r="G380" s="19" t="s">
        <v>36</v>
      </c>
      <c r="H380" s="21">
        <v>95.49</v>
      </c>
      <c r="I380" s="22">
        <v>7</v>
      </c>
      <c r="J380" s="23">
        <v>33.421500000000002</v>
      </c>
      <c r="K380" s="23">
        <v>701.85149999999999</v>
      </c>
      <c r="L380" s="24">
        <v>43518</v>
      </c>
      <c r="M380" s="25">
        <v>0.76180555555555551</v>
      </c>
      <c r="N380" s="20" t="s">
        <v>23</v>
      </c>
      <c r="O380" s="23">
        <v>668.43</v>
      </c>
      <c r="P380" s="26">
        <v>4.7619047620000003</v>
      </c>
      <c r="Q380" s="23">
        <v>33.421500000000002</v>
      </c>
      <c r="R380" s="27">
        <v>8.6999999999999993</v>
      </c>
      <c r="S380" s="28">
        <f t="shared" si="108"/>
        <v>33.421500000000037</v>
      </c>
      <c r="T380" s="29">
        <f t="shared" si="109"/>
        <v>2506.6125000000029</v>
      </c>
      <c r="U380" s="29" t="b">
        <f t="shared" si="110"/>
        <v>1</v>
      </c>
      <c r="V380" s="29" t="b">
        <f t="shared" si="111"/>
        <v>1</v>
      </c>
      <c r="W380" s="29" t="str">
        <f t="shared" si="112"/>
        <v>High Value</v>
      </c>
      <c r="X380" s="129">
        <f t="shared" si="113"/>
        <v>9.5489999999999995</v>
      </c>
      <c r="Y380" s="130">
        <f t="shared" si="114"/>
        <v>22</v>
      </c>
      <c r="Z380" s="130">
        <f t="shared" si="115"/>
        <v>2</v>
      </c>
      <c r="AA380" s="131">
        <f t="shared" si="117"/>
        <v>2019</v>
      </c>
      <c r="AB380" s="132" t="str">
        <f t="shared" si="118"/>
        <v>2-2019</v>
      </c>
      <c r="AC380" s="132" t="str">
        <f t="shared" si="107"/>
        <v>22-2-2019</v>
      </c>
      <c r="AD380" s="132">
        <f t="shared" si="122"/>
        <v>1</v>
      </c>
      <c r="AE380" s="132">
        <f t="shared" si="116"/>
        <v>8</v>
      </c>
      <c r="AF380" s="132" t="str">
        <f t="shared" si="120"/>
        <v>2019-8</v>
      </c>
      <c r="AG380" s="130">
        <f t="shared" si="123"/>
        <v>5</v>
      </c>
      <c r="AH380" s="130" t="str">
        <f t="shared" si="121"/>
        <v>Weekdays</v>
      </c>
      <c r="AI380" s="133">
        <f t="shared" si="119"/>
        <v>6</v>
      </c>
      <c r="AJ380" s="53"/>
    </row>
    <row r="381" spans="2:36" ht="16.5" x14ac:dyDescent="0.3">
      <c r="B381" s="19" t="s">
        <v>414</v>
      </c>
      <c r="C381" s="20" t="s">
        <v>25</v>
      </c>
      <c r="D381" s="19" t="s">
        <v>26</v>
      </c>
      <c r="E381" s="19" t="s">
        <v>20</v>
      </c>
      <c r="F381" s="85" t="s">
        <v>31</v>
      </c>
      <c r="G381" s="19" t="s">
        <v>46</v>
      </c>
      <c r="H381" s="21">
        <v>96.98</v>
      </c>
      <c r="I381" s="22">
        <v>4</v>
      </c>
      <c r="J381" s="23">
        <v>19.396000000000001</v>
      </c>
      <c r="K381" s="23">
        <v>407.31599999999997</v>
      </c>
      <c r="L381" s="24">
        <v>43502</v>
      </c>
      <c r="M381" s="25">
        <v>0.72222222222222221</v>
      </c>
      <c r="N381" s="20" t="s">
        <v>23</v>
      </c>
      <c r="O381" s="23">
        <v>387.92</v>
      </c>
      <c r="P381" s="26">
        <v>4.7619047620000003</v>
      </c>
      <c r="Q381" s="23">
        <v>19.396000000000001</v>
      </c>
      <c r="R381" s="27">
        <v>9.4</v>
      </c>
      <c r="S381" s="28">
        <f t="shared" si="108"/>
        <v>19.395999999999958</v>
      </c>
      <c r="T381" s="29">
        <f t="shared" si="109"/>
        <v>1454.6999999999969</v>
      </c>
      <c r="U381" s="29" t="b">
        <f t="shared" si="110"/>
        <v>1</v>
      </c>
      <c r="V381" s="29" t="b">
        <f t="shared" si="111"/>
        <v>1</v>
      </c>
      <c r="W381" s="29" t="str">
        <f t="shared" si="112"/>
        <v>High Value</v>
      </c>
      <c r="X381" s="129">
        <f t="shared" si="113"/>
        <v>9.6980000000000004</v>
      </c>
      <c r="Y381" s="130">
        <f t="shared" si="114"/>
        <v>6</v>
      </c>
      <c r="Z381" s="130">
        <f t="shared" si="115"/>
        <v>2</v>
      </c>
      <c r="AA381" s="131">
        <f t="shared" si="117"/>
        <v>2019</v>
      </c>
      <c r="AB381" s="132" t="str">
        <f t="shared" si="118"/>
        <v>2-2019</v>
      </c>
      <c r="AC381" s="132" t="str">
        <f t="shared" si="107"/>
        <v>6-2-2019</v>
      </c>
      <c r="AD381" s="132">
        <f t="shared" si="122"/>
        <v>1</v>
      </c>
      <c r="AE381" s="132">
        <f t="shared" si="116"/>
        <v>6</v>
      </c>
      <c r="AF381" s="132" t="str">
        <f t="shared" si="120"/>
        <v>2019-6</v>
      </c>
      <c r="AG381" s="130">
        <f t="shared" si="123"/>
        <v>3</v>
      </c>
      <c r="AH381" s="130" t="str">
        <f t="shared" si="121"/>
        <v>Weekdays</v>
      </c>
      <c r="AI381" s="133">
        <f t="shared" si="119"/>
        <v>4</v>
      </c>
      <c r="AJ381" s="53"/>
    </row>
    <row r="382" spans="2:36" ht="16.5" x14ac:dyDescent="0.3">
      <c r="B382" s="19" t="s">
        <v>415</v>
      </c>
      <c r="C382" s="20" t="s">
        <v>42</v>
      </c>
      <c r="D382" s="19" t="s">
        <v>43</v>
      </c>
      <c r="E382" s="19" t="s">
        <v>27</v>
      </c>
      <c r="F382" s="85" t="s">
        <v>21</v>
      </c>
      <c r="G382" s="19" t="s">
        <v>28</v>
      </c>
      <c r="H382" s="21">
        <v>23.65</v>
      </c>
      <c r="I382" s="22">
        <v>4</v>
      </c>
      <c r="J382" s="23">
        <v>4.7300000000000004</v>
      </c>
      <c r="K382" s="23">
        <v>99.33</v>
      </c>
      <c r="L382" s="24">
        <v>43495</v>
      </c>
      <c r="M382" s="25">
        <v>0.56388888888888888</v>
      </c>
      <c r="N382" s="20" t="s">
        <v>33</v>
      </c>
      <c r="O382" s="23">
        <v>94.6</v>
      </c>
      <c r="P382" s="26">
        <v>4.7619047620000003</v>
      </c>
      <c r="Q382" s="23">
        <v>4.7300000000000004</v>
      </c>
      <c r="R382" s="30">
        <v>4</v>
      </c>
      <c r="S382" s="28">
        <f t="shared" si="108"/>
        <v>4.730000000000004</v>
      </c>
      <c r="T382" s="29">
        <f t="shared" si="109"/>
        <v>354.75000000000028</v>
      </c>
      <c r="U382" s="29" t="b">
        <f t="shared" si="110"/>
        <v>0</v>
      </c>
      <c r="V382" s="29" t="b">
        <f t="shared" si="111"/>
        <v>0</v>
      </c>
      <c r="W382" s="29" t="str">
        <f t="shared" si="112"/>
        <v>Low Value</v>
      </c>
      <c r="X382" s="129" t="str">
        <f t="shared" si="113"/>
        <v>Criteria Not matched</v>
      </c>
      <c r="Y382" s="130">
        <f t="shared" si="114"/>
        <v>30</v>
      </c>
      <c r="Z382" s="130">
        <f t="shared" si="115"/>
        <v>1</v>
      </c>
      <c r="AA382" s="131">
        <f t="shared" si="117"/>
        <v>2019</v>
      </c>
      <c r="AB382" s="132" t="str">
        <f t="shared" si="118"/>
        <v>1-2019</v>
      </c>
      <c r="AC382" s="132" t="str">
        <f t="shared" si="107"/>
        <v>30-1-2019</v>
      </c>
      <c r="AD382" s="132">
        <f t="shared" si="122"/>
        <v>1</v>
      </c>
      <c r="AE382" s="132">
        <f t="shared" si="116"/>
        <v>5</v>
      </c>
      <c r="AF382" s="132" t="str">
        <f t="shared" si="120"/>
        <v>2019-5</v>
      </c>
      <c r="AG382" s="130">
        <f t="shared" si="123"/>
        <v>3</v>
      </c>
      <c r="AH382" s="130" t="str">
        <f t="shared" si="121"/>
        <v>Weekdays</v>
      </c>
      <c r="AI382" s="133">
        <f t="shared" si="119"/>
        <v>4</v>
      </c>
      <c r="AJ382" s="53"/>
    </row>
    <row r="383" spans="2:36" ht="16.5" x14ac:dyDescent="0.3">
      <c r="B383" s="19" t="s">
        <v>416</v>
      </c>
      <c r="C383" s="20" t="s">
        <v>18</v>
      </c>
      <c r="D383" s="19" t="s">
        <v>19</v>
      </c>
      <c r="E383" s="19" t="s">
        <v>20</v>
      </c>
      <c r="F383" s="85" t="s">
        <v>31</v>
      </c>
      <c r="G383" s="19" t="s">
        <v>36</v>
      </c>
      <c r="H383" s="21">
        <v>82.33</v>
      </c>
      <c r="I383" s="22">
        <v>4</v>
      </c>
      <c r="J383" s="23">
        <v>16.466000000000001</v>
      </c>
      <c r="K383" s="23">
        <v>345.786</v>
      </c>
      <c r="L383" s="24">
        <v>43476</v>
      </c>
      <c r="M383" s="25">
        <v>0.44236111111111109</v>
      </c>
      <c r="N383" s="20" t="s">
        <v>33</v>
      </c>
      <c r="O383" s="23">
        <v>329.32</v>
      </c>
      <c r="P383" s="26">
        <v>4.7619047620000003</v>
      </c>
      <c r="Q383" s="23">
        <v>16.466000000000001</v>
      </c>
      <c r="R383" s="27">
        <v>7.5</v>
      </c>
      <c r="S383" s="28">
        <f t="shared" si="108"/>
        <v>16.466000000000008</v>
      </c>
      <c r="T383" s="29">
        <f t="shared" si="109"/>
        <v>1234.9500000000007</v>
      </c>
      <c r="U383" s="29" t="b">
        <f t="shared" si="110"/>
        <v>1</v>
      </c>
      <c r="V383" s="29" t="b">
        <f t="shared" si="111"/>
        <v>1</v>
      </c>
      <c r="W383" s="29" t="str">
        <f t="shared" si="112"/>
        <v>High Value</v>
      </c>
      <c r="X383" s="129">
        <f t="shared" si="113"/>
        <v>8.2330000000000005</v>
      </c>
      <c r="Y383" s="130">
        <f t="shared" si="114"/>
        <v>11</v>
      </c>
      <c r="Z383" s="130">
        <f t="shared" si="115"/>
        <v>1</v>
      </c>
      <c r="AA383" s="131">
        <f t="shared" si="117"/>
        <v>2019</v>
      </c>
      <c r="AB383" s="132" t="str">
        <f t="shared" si="118"/>
        <v>1-2019</v>
      </c>
      <c r="AC383" s="132" t="str">
        <f t="shared" si="107"/>
        <v>11-1-2019</v>
      </c>
      <c r="AD383" s="132">
        <f t="shared" si="122"/>
        <v>1</v>
      </c>
      <c r="AE383" s="132">
        <f t="shared" si="116"/>
        <v>2</v>
      </c>
      <c r="AF383" s="132" t="str">
        <f t="shared" si="120"/>
        <v>2019-2</v>
      </c>
      <c r="AG383" s="130">
        <f t="shared" si="123"/>
        <v>5</v>
      </c>
      <c r="AH383" s="130" t="str">
        <f t="shared" si="121"/>
        <v>Weekdays</v>
      </c>
      <c r="AI383" s="133">
        <f t="shared" si="119"/>
        <v>6</v>
      </c>
      <c r="AJ383" s="53"/>
    </row>
    <row r="384" spans="2:36" ht="16.5" x14ac:dyDescent="0.3">
      <c r="B384" s="19" t="s">
        <v>417</v>
      </c>
      <c r="C384" s="20" t="s">
        <v>25</v>
      </c>
      <c r="D384" s="19" t="s">
        <v>26</v>
      </c>
      <c r="E384" s="19" t="s">
        <v>27</v>
      </c>
      <c r="F384" s="85" t="s">
        <v>21</v>
      </c>
      <c r="G384" s="19" t="s">
        <v>28</v>
      </c>
      <c r="H384" s="21">
        <v>26.61</v>
      </c>
      <c r="I384" s="22">
        <v>2</v>
      </c>
      <c r="J384" s="23">
        <v>2.661</v>
      </c>
      <c r="K384" s="23">
        <v>55.881</v>
      </c>
      <c r="L384" s="24">
        <v>43543</v>
      </c>
      <c r="M384" s="25">
        <v>0.60763888888888884</v>
      </c>
      <c r="N384" s="20" t="s">
        <v>29</v>
      </c>
      <c r="O384" s="23">
        <v>53.22</v>
      </c>
      <c r="P384" s="26">
        <v>4.7619047620000003</v>
      </c>
      <c r="Q384" s="23">
        <v>2.661</v>
      </c>
      <c r="R384" s="30">
        <v>4.2</v>
      </c>
      <c r="S384" s="28">
        <f t="shared" si="108"/>
        <v>2.6610000000000014</v>
      </c>
      <c r="T384" s="29">
        <f t="shared" si="109"/>
        <v>199.5750000000001</v>
      </c>
      <c r="U384" s="29" t="b">
        <f t="shared" si="110"/>
        <v>0</v>
      </c>
      <c r="V384" s="29" t="b">
        <f t="shared" si="111"/>
        <v>0</v>
      </c>
      <c r="W384" s="29" t="str">
        <f t="shared" si="112"/>
        <v>Low Value</v>
      </c>
      <c r="X384" s="129" t="str">
        <f t="shared" si="113"/>
        <v>Criteria Not matched</v>
      </c>
      <c r="Y384" s="130">
        <f t="shared" si="114"/>
        <v>19</v>
      </c>
      <c r="Z384" s="130">
        <f t="shared" si="115"/>
        <v>3</v>
      </c>
      <c r="AA384" s="131">
        <f t="shared" si="117"/>
        <v>2019</v>
      </c>
      <c r="AB384" s="132" t="str">
        <f t="shared" si="118"/>
        <v>3-2019</v>
      </c>
      <c r="AC384" s="132" t="str">
        <f t="shared" si="107"/>
        <v>19-3-2019</v>
      </c>
      <c r="AD384" s="132">
        <f t="shared" si="122"/>
        <v>1</v>
      </c>
      <c r="AE384" s="132">
        <f t="shared" si="116"/>
        <v>12</v>
      </c>
      <c r="AF384" s="132" t="str">
        <f t="shared" si="120"/>
        <v>2019-12</v>
      </c>
      <c r="AG384" s="130">
        <f t="shared" si="123"/>
        <v>2</v>
      </c>
      <c r="AH384" s="130" t="str">
        <f t="shared" si="121"/>
        <v>Weekdays</v>
      </c>
      <c r="AI384" s="133">
        <f t="shared" si="119"/>
        <v>3</v>
      </c>
      <c r="AJ384" s="53"/>
    </row>
    <row r="385" spans="2:36" ht="16.5" x14ac:dyDescent="0.3">
      <c r="B385" s="19" t="s">
        <v>418</v>
      </c>
      <c r="C385" s="20" t="s">
        <v>42</v>
      </c>
      <c r="D385" s="19" t="s">
        <v>43</v>
      </c>
      <c r="E385" s="19" t="s">
        <v>27</v>
      </c>
      <c r="F385" s="85" t="s">
        <v>21</v>
      </c>
      <c r="G385" s="19" t="s">
        <v>44</v>
      </c>
      <c r="H385" s="21">
        <v>99.69</v>
      </c>
      <c r="I385" s="22">
        <v>5</v>
      </c>
      <c r="J385" s="23">
        <v>24.922499999999999</v>
      </c>
      <c r="K385" s="23">
        <v>523.37249999999995</v>
      </c>
      <c r="L385" s="24">
        <v>43479</v>
      </c>
      <c r="M385" s="25">
        <v>0.50624999999999998</v>
      </c>
      <c r="N385" s="20" t="s">
        <v>29</v>
      </c>
      <c r="O385" s="23">
        <v>498.45</v>
      </c>
      <c r="P385" s="26">
        <v>4.7619047620000003</v>
      </c>
      <c r="Q385" s="23">
        <v>24.922499999999999</v>
      </c>
      <c r="R385" s="27">
        <v>9.9</v>
      </c>
      <c r="S385" s="28">
        <f t="shared" si="108"/>
        <v>24.922499999999957</v>
      </c>
      <c r="T385" s="29">
        <f t="shared" si="109"/>
        <v>1869.1874999999968</v>
      </c>
      <c r="U385" s="29" t="b">
        <f t="shared" si="110"/>
        <v>1</v>
      </c>
      <c r="V385" s="29" t="b">
        <f t="shared" si="111"/>
        <v>1</v>
      </c>
      <c r="W385" s="29" t="str">
        <f t="shared" si="112"/>
        <v>High Value</v>
      </c>
      <c r="X385" s="129">
        <f t="shared" si="113"/>
        <v>9.9690000000000012</v>
      </c>
      <c r="Y385" s="130">
        <f t="shared" si="114"/>
        <v>14</v>
      </c>
      <c r="Z385" s="130">
        <f t="shared" si="115"/>
        <v>1</v>
      </c>
      <c r="AA385" s="131">
        <f t="shared" si="117"/>
        <v>2019</v>
      </c>
      <c r="AB385" s="132" t="str">
        <f t="shared" si="118"/>
        <v>1-2019</v>
      </c>
      <c r="AC385" s="132" t="str">
        <f t="shared" ref="AC385:AC448" si="124">CONCATENATE(Y385,"-"&amp;"",Z385,"-"&amp;"",AA385)</f>
        <v>14-1-2019</v>
      </c>
      <c r="AD385" s="132">
        <f t="shared" si="122"/>
        <v>1</v>
      </c>
      <c r="AE385" s="132">
        <f t="shared" si="116"/>
        <v>3</v>
      </c>
      <c r="AF385" s="132" t="str">
        <f t="shared" si="120"/>
        <v>2019-3</v>
      </c>
      <c r="AG385" s="130">
        <f t="shared" si="123"/>
        <v>1</v>
      </c>
      <c r="AH385" s="130" t="str">
        <f t="shared" si="121"/>
        <v>Weekdays</v>
      </c>
      <c r="AI385" s="133">
        <f t="shared" si="119"/>
        <v>2</v>
      </c>
      <c r="AJ385" s="53"/>
    </row>
    <row r="386" spans="2:36" ht="16.5" x14ac:dyDescent="0.3">
      <c r="B386" s="19" t="s">
        <v>419</v>
      </c>
      <c r="C386" s="20" t="s">
        <v>25</v>
      </c>
      <c r="D386" s="19" t="s">
        <v>26</v>
      </c>
      <c r="E386" s="19" t="s">
        <v>20</v>
      </c>
      <c r="F386" s="85" t="s">
        <v>21</v>
      </c>
      <c r="G386" s="19" t="s">
        <v>44</v>
      </c>
      <c r="H386" s="21">
        <v>74.89</v>
      </c>
      <c r="I386" s="22">
        <v>4</v>
      </c>
      <c r="J386" s="23">
        <v>14.978</v>
      </c>
      <c r="K386" s="23">
        <v>314.53800000000001</v>
      </c>
      <c r="L386" s="24">
        <v>43525</v>
      </c>
      <c r="M386" s="25">
        <v>0.64722222222222225</v>
      </c>
      <c r="N386" s="20" t="s">
        <v>23</v>
      </c>
      <c r="O386" s="23">
        <v>299.56</v>
      </c>
      <c r="P386" s="26">
        <v>4.7619047620000003</v>
      </c>
      <c r="Q386" s="23">
        <v>14.978</v>
      </c>
      <c r="R386" s="30">
        <v>4.2</v>
      </c>
      <c r="S386" s="28">
        <f t="shared" si="108"/>
        <v>14.978000000000009</v>
      </c>
      <c r="T386" s="29">
        <f t="shared" si="109"/>
        <v>1123.3500000000006</v>
      </c>
      <c r="U386" s="29" t="b">
        <f t="shared" si="110"/>
        <v>1</v>
      </c>
      <c r="V386" s="29" t="b">
        <f t="shared" si="111"/>
        <v>1</v>
      </c>
      <c r="W386" s="29" t="str">
        <f t="shared" si="112"/>
        <v>Low Value</v>
      </c>
      <c r="X386" s="129" t="str">
        <f t="shared" si="113"/>
        <v>Criteria Not matched</v>
      </c>
      <c r="Y386" s="130">
        <f t="shared" si="114"/>
        <v>1</v>
      </c>
      <c r="Z386" s="130">
        <f t="shared" si="115"/>
        <v>3</v>
      </c>
      <c r="AA386" s="131">
        <f t="shared" si="117"/>
        <v>2019</v>
      </c>
      <c r="AB386" s="132" t="str">
        <f t="shared" si="118"/>
        <v>3-2019</v>
      </c>
      <c r="AC386" s="132" t="str">
        <f t="shared" si="124"/>
        <v>1-3-2019</v>
      </c>
      <c r="AD386" s="132">
        <f t="shared" si="122"/>
        <v>1</v>
      </c>
      <c r="AE386" s="132">
        <f t="shared" si="116"/>
        <v>9</v>
      </c>
      <c r="AF386" s="132" t="str">
        <f t="shared" si="120"/>
        <v>2019-9</v>
      </c>
      <c r="AG386" s="130">
        <f t="shared" si="123"/>
        <v>5</v>
      </c>
      <c r="AH386" s="130" t="str">
        <f t="shared" si="121"/>
        <v>Weekdays</v>
      </c>
      <c r="AI386" s="133">
        <f t="shared" si="119"/>
        <v>6</v>
      </c>
      <c r="AJ386" s="53"/>
    </row>
    <row r="387" spans="2:36" ht="16.5" x14ac:dyDescent="0.3">
      <c r="B387" s="19" t="s">
        <v>420</v>
      </c>
      <c r="C387" s="20" t="s">
        <v>18</v>
      </c>
      <c r="D387" s="19" t="s">
        <v>19</v>
      </c>
      <c r="E387" s="19" t="s">
        <v>27</v>
      </c>
      <c r="F387" s="85" t="s">
        <v>21</v>
      </c>
      <c r="G387" s="19" t="s">
        <v>44</v>
      </c>
      <c r="H387" s="21">
        <v>40.94</v>
      </c>
      <c r="I387" s="22">
        <v>5</v>
      </c>
      <c r="J387" s="23">
        <v>10.234999999999999</v>
      </c>
      <c r="K387" s="23">
        <v>214.935</v>
      </c>
      <c r="L387" s="24">
        <v>43471</v>
      </c>
      <c r="M387" s="25">
        <v>0.58194444444444449</v>
      </c>
      <c r="N387" s="20" t="s">
        <v>23</v>
      </c>
      <c r="O387" s="23">
        <v>204.7</v>
      </c>
      <c r="P387" s="26">
        <v>4.7619047620000003</v>
      </c>
      <c r="Q387" s="23">
        <v>10.234999999999999</v>
      </c>
      <c r="R387" s="30">
        <v>9.9</v>
      </c>
      <c r="S387" s="28">
        <f t="shared" ref="S387:S450" si="125">K387-O387</f>
        <v>10.235000000000014</v>
      </c>
      <c r="T387" s="29">
        <f t="shared" ref="T387:T450" si="126">$S387*$S$1</f>
        <v>767.62500000000102</v>
      </c>
      <c r="U387" s="29" t="b">
        <f t="shared" si="110"/>
        <v>1</v>
      </c>
      <c r="V387" s="29" t="b">
        <f t="shared" si="111"/>
        <v>1</v>
      </c>
      <c r="W387" s="29" t="str">
        <f t="shared" si="112"/>
        <v>High Value</v>
      </c>
      <c r="X387" s="129">
        <f t="shared" si="113"/>
        <v>4.0940000000000003</v>
      </c>
      <c r="Y387" s="130">
        <f t="shared" si="114"/>
        <v>6</v>
      </c>
      <c r="Z387" s="130">
        <f t="shared" si="115"/>
        <v>1</v>
      </c>
      <c r="AA387" s="131">
        <f t="shared" si="117"/>
        <v>2019</v>
      </c>
      <c r="AB387" s="132" t="str">
        <f t="shared" si="118"/>
        <v>1-2019</v>
      </c>
      <c r="AC387" s="132" t="str">
        <f t="shared" si="124"/>
        <v>6-1-2019</v>
      </c>
      <c r="AD387" s="132">
        <f t="shared" si="122"/>
        <v>1</v>
      </c>
      <c r="AE387" s="132">
        <f t="shared" si="116"/>
        <v>1</v>
      </c>
      <c r="AF387" s="132" t="str">
        <f t="shared" si="120"/>
        <v>2019-1</v>
      </c>
      <c r="AG387" s="130">
        <f t="shared" si="123"/>
        <v>7</v>
      </c>
      <c r="AH387" s="130" t="str">
        <f t="shared" si="121"/>
        <v>Weekends</v>
      </c>
      <c r="AI387" s="133">
        <f t="shared" si="119"/>
        <v>1</v>
      </c>
      <c r="AJ387" s="53"/>
    </row>
    <row r="388" spans="2:36" ht="16.5" x14ac:dyDescent="0.3">
      <c r="B388" s="19" t="s">
        <v>421</v>
      </c>
      <c r="C388" s="20" t="s">
        <v>42</v>
      </c>
      <c r="D388" s="19" t="s">
        <v>43</v>
      </c>
      <c r="E388" s="19" t="s">
        <v>20</v>
      </c>
      <c r="F388" s="85" t="s">
        <v>31</v>
      </c>
      <c r="G388" s="19" t="s">
        <v>36</v>
      </c>
      <c r="H388" s="21">
        <v>75.819999999999993</v>
      </c>
      <c r="I388" s="22">
        <v>1</v>
      </c>
      <c r="J388" s="23">
        <v>3.7909999999999999</v>
      </c>
      <c r="K388" s="23">
        <v>79.611000000000004</v>
      </c>
      <c r="L388" s="24">
        <v>43496</v>
      </c>
      <c r="M388" s="25">
        <v>0.55486111111111114</v>
      </c>
      <c r="N388" s="20" t="s">
        <v>29</v>
      </c>
      <c r="O388" s="23">
        <v>75.819999999999993</v>
      </c>
      <c r="P388" s="26">
        <v>4.7619047620000003</v>
      </c>
      <c r="Q388" s="23">
        <v>3.7909999999999999</v>
      </c>
      <c r="R388" s="30">
        <v>5.8</v>
      </c>
      <c r="S388" s="28">
        <f t="shared" si="125"/>
        <v>3.791000000000011</v>
      </c>
      <c r="T388" s="29">
        <f t="shared" si="126"/>
        <v>284.32500000000084</v>
      </c>
      <c r="U388" s="29" t="b">
        <f t="shared" ref="U388:U451" si="127">AND($S388&gt;7.9,$O388&gt;99)</f>
        <v>0</v>
      </c>
      <c r="V388" s="29" t="b">
        <f t="shared" ref="V388:V451" si="128">OR(R388&gt;7.1,K388&gt;149)</f>
        <v>0</v>
      </c>
      <c r="W388" s="29" t="str">
        <f t="shared" ref="W388:W451" si="129">IF($R388&gt;7.1,"High Value","Low Value")</f>
        <v>Low Value</v>
      </c>
      <c r="X388" s="129" t="str">
        <f t="shared" si="113"/>
        <v>Criteria Not matched</v>
      </c>
      <c r="Y388" s="130">
        <f t="shared" si="114"/>
        <v>31</v>
      </c>
      <c r="Z388" s="130">
        <f t="shared" si="115"/>
        <v>1</v>
      </c>
      <c r="AA388" s="131">
        <f t="shared" si="117"/>
        <v>2019</v>
      </c>
      <c r="AB388" s="132" t="str">
        <f t="shared" si="118"/>
        <v>1-2019</v>
      </c>
      <c r="AC388" s="132" t="str">
        <f t="shared" si="124"/>
        <v>31-1-2019</v>
      </c>
      <c r="AD388" s="132">
        <f t="shared" si="122"/>
        <v>1</v>
      </c>
      <c r="AE388" s="132">
        <f t="shared" si="116"/>
        <v>5</v>
      </c>
      <c r="AF388" s="132" t="str">
        <f t="shared" si="120"/>
        <v>2019-5</v>
      </c>
      <c r="AG388" s="130">
        <f t="shared" si="123"/>
        <v>4</v>
      </c>
      <c r="AH388" s="130" t="str">
        <f t="shared" si="121"/>
        <v>Weekdays</v>
      </c>
      <c r="AI388" s="133">
        <f t="shared" si="119"/>
        <v>5</v>
      </c>
      <c r="AJ388" s="53"/>
    </row>
    <row r="389" spans="2:36" ht="16.5" x14ac:dyDescent="0.3">
      <c r="B389" s="19" t="s">
        <v>422</v>
      </c>
      <c r="C389" s="20" t="s">
        <v>25</v>
      </c>
      <c r="D389" s="19" t="s">
        <v>26</v>
      </c>
      <c r="E389" s="19" t="s">
        <v>27</v>
      </c>
      <c r="F389" s="85" t="s">
        <v>31</v>
      </c>
      <c r="G389" s="19" t="s">
        <v>44</v>
      </c>
      <c r="H389" s="21">
        <v>46.77</v>
      </c>
      <c r="I389" s="22">
        <v>6</v>
      </c>
      <c r="J389" s="23">
        <v>14.031000000000001</v>
      </c>
      <c r="K389" s="23">
        <v>294.65100000000001</v>
      </c>
      <c r="L389" s="24">
        <v>43535</v>
      </c>
      <c r="M389" s="25">
        <v>0.56736111111111109</v>
      </c>
      <c r="N389" s="20" t="s">
        <v>29</v>
      </c>
      <c r="O389" s="23">
        <v>280.62</v>
      </c>
      <c r="P389" s="26">
        <v>4.7619047620000003</v>
      </c>
      <c r="Q389" s="23">
        <v>14.031000000000001</v>
      </c>
      <c r="R389" s="30">
        <v>6</v>
      </c>
      <c r="S389" s="28">
        <f t="shared" si="125"/>
        <v>14.031000000000006</v>
      </c>
      <c r="T389" s="29">
        <f t="shared" si="126"/>
        <v>1052.3250000000005</v>
      </c>
      <c r="U389" s="29" t="b">
        <f t="shared" si="127"/>
        <v>1</v>
      </c>
      <c r="V389" s="29" t="b">
        <f t="shared" si="128"/>
        <v>1</v>
      </c>
      <c r="W389" s="29" t="str">
        <f t="shared" si="129"/>
        <v>Low Value</v>
      </c>
      <c r="X389" s="129" t="str">
        <f t="shared" ref="X389:X452" si="130">IF($R389&gt;6.9,$H389*0.1,"Criteria Not matched")</f>
        <v>Criteria Not matched</v>
      </c>
      <c r="Y389" s="130">
        <f t="shared" si="114"/>
        <v>11</v>
      </c>
      <c r="Z389" s="130">
        <f t="shared" si="115"/>
        <v>3</v>
      </c>
      <c r="AA389" s="131">
        <f t="shared" si="117"/>
        <v>2019</v>
      </c>
      <c r="AB389" s="132" t="str">
        <f t="shared" si="118"/>
        <v>3-2019</v>
      </c>
      <c r="AC389" s="132" t="str">
        <f t="shared" si="124"/>
        <v>11-3-2019</v>
      </c>
      <c r="AD389" s="132">
        <f t="shared" si="122"/>
        <v>1</v>
      </c>
      <c r="AE389" s="132">
        <f t="shared" si="116"/>
        <v>11</v>
      </c>
      <c r="AF389" s="132" t="str">
        <f t="shared" si="120"/>
        <v>2019-11</v>
      </c>
      <c r="AG389" s="130">
        <f t="shared" si="123"/>
        <v>1</v>
      </c>
      <c r="AH389" s="130" t="str">
        <f t="shared" si="121"/>
        <v>Weekdays</v>
      </c>
      <c r="AI389" s="133">
        <f t="shared" si="119"/>
        <v>2</v>
      </c>
      <c r="AJ389" s="53"/>
    </row>
    <row r="390" spans="2:36" ht="16.5" x14ac:dyDescent="0.3">
      <c r="B390" s="19" t="s">
        <v>423</v>
      </c>
      <c r="C390" s="20" t="s">
        <v>18</v>
      </c>
      <c r="D390" s="19" t="s">
        <v>19</v>
      </c>
      <c r="E390" s="19" t="s">
        <v>27</v>
      </c>
      <c r="F390" s="85" t="s">
        <v>21</v>
      </c>
      <c r="G390" s="19" t="s">
        <v>22</v>
      </c>
      <c r="H390" s="21">
        <v>32.32</v>
      </c>
      <c r="I390" s="22">
        <v>10</v>
      </c>
      <c r="J390" s="23">
        <v>16.16</v>
      </c>
      <c r="K390" s="23">
        <v>339.36</v>
      </c>
      <c r="L390" s="24">
        <v>43516</v>
      </c>
      <c r="M390" s="25">
        <v>0.7006944444444444</v>
      </c>
      <c r="N390" s="20" t="s">
        <v>33</v>
      </c>
      <c r="O390" s="23">
        <v>323.2</v>
      </c>
      <c r="P390" s="26">
        <v>4.7619047620000003</v>
      </c>
      <c r="Q390" s="23">
        <v>16.16</v>
      </c>
      <c r="R390" s="27">
        <v>10</v>
      </c>
      <c r="S390" s="28">
        <f t="shared" si="125"/>
        <v>16.160000000000025</v>
      </c>
      <c r="T390" s="29">
        <f t="shared" si="126"/>
        <v>1212.0000000000018</v>
      </c>
      <c r="U390" s="29" t="b">
        <f t="shared" si="127"/>
        <v>1</v>
      </c>
      <c r="V390" s="29" t="b">
        <f t="shared" si="128"/>
        <v>1</v>
      </c>
      <c r="W390" s="29" t="str">
        <f t="shared" si="129"/>
        <v>High Value</v>
      </c>
      <c r="X390" s="129">
        <f t="shared" si="130"/>
        <v>3.2320000000000002</v>
      </c>
      <c r="Y390" s="130">
        <f t="shared" si="114"/>
        <v>20</v>
      </c>
      <c r="Z390" s="130">
        <f t="shared" si="115"/>
        <v>2</v>
      </c>
      <c r="AA390" s="131">
        <f t="shared" si="117"/>
        <v>2019</v>
      </c>
      <c r="AB390" s="132" t="str">
        <f t="shared" si="118"/>
        <v>2-2019</v>
      </c>
      <c r="AC390" s="132" t="str">
        <f t="shared" si="124"/>
        <v>20-2-2019</v>
      </c>
      <c r="AD390" s="132">
        <f t="shared" si="122"/>
        <v>1</v>
      </c>
      <c r="AE390" s="132">
        <f t="shared" si="116"/>
        <v>8</v>
      </c>
      <c r="AF390" s="132" t="str">
        <f t="shared" si="120"/>
        <v>2019-8</v>
      </c>
      <c r="AG390" s="130">
        <f t="shared" si="123"/>
        <v>3</v>
      </c>
      <c r="AH390" s="130" t="str">
        <f t="shared" si="121"/>
        <v>Weekdays</v>
      </c>
      <c r="AI390" s="133">
        <f t="shared" si="119"/>
        <v>4</v>
      </c>
      <c r="AJ390" s="53"/>
    </row>
    <row r="391" spans="2:36" ht="16.5" x14ac:dyDescent="0.3">
      <c r="B391" s="19" t="s">
        <v>424</v>
      </c>
      <c r="C391" s="20" t="s">
        <v>25</v>
      </c>
      <c r="D391" s="19" t="s">
        <v>26</v>
      </c>
      <c r="E391" s="19" t="s">
        <v>20</v>
      </c>
      <c r="F391" s="85" t="s">
        <v>21</v>
      </c>
      <c r="G391" s="19" t="s">
        <v>46</v>
      </c>
      <c r="H391" s="21">
        <v>54.07</v>
      </c>
      <c r="I391" s="22">
        <v>9</v>
      </c>
      <c r="J391" s="23">
        <v>24.331499999999998</v>
      </c>
      <c r="K391" s="23">
        <v>510.9615</v>
      </c>
      <c r="L391" s="24">
        <v>43492</v>
      </c>
      <c r="M391" s="25">
        <v>0.62152777777777779</v>
      </c>
      <c r="N391" s="20" t="s">
        <v>23</v>
      </c>
      <c r="O391" s="23">
        <v>486.63</v>
      </c>
      <c r="P391" s="26">
        <v>4.7619047620000003</v>
      </c>
      <c r="Q391" s="23">
        <v>24.331499999999998</v>
      </c>
      <c r="R391" s="27">
        <v>9.5</v>
      </c>
      <c r="S391" s="28">
        <f t="shared" si="125"/>
        <v>24.331500000000005</v>
      </c>
      <c r="T391" s="29">
        <f t="shared" si="126"/>
        <v>1824.8625000000004</v>
      </c>
      <c r="U391" s="29" t="b">
        <f t="shared" si="127"/>
        <v>1</v>
      </c>
      <c r="V391" s="29" t="b">
        <f t="shared" si="128"/>
        <v>1</v>
      </c>
      <c r="W391" s="29" t="str">
        <f t="shared" si="129"/>
        <v>High Value</v>
      </c>
      <c r="X391" s="129">
        <f t="shared" si="130"/>
        <v>5.407</v>
      </c>
      <c r="Y391" s="130">
        <f t="shared" si="114"/>
        <v>27</v>
      </c>
      <c r="Z391" s="130">
        <f t="shared" si="115"/>
        <v>1</v>
      </c>
      <c r="AA391" s="131">
        <f t="shared" si="117"/>
        <v>2019</v>
      </c>
      <c r="AB391" s="132" t="str">
        <f t="shared" si="118"/>
        <v>1-2019</v>
      </c>
      <c r="AC391" s="132" t="str">
        <f t="shared" si="124"/>
        <v>27-1-2019</v>
      </c>
      <c r="AD391" s="132">
        <f t="shared" si="122"/>
        <v>1</v>
      </c>
      <c r="AE391" s="132">
        <f t="shared" si="116"/>
        <v>4</v>
      </c>
      <c r="AF391" s="132" t="str">
        <f t="shared" si="120"/>
        <v>2019-4</v>
      </c>
      <c r="AG391" s="130">
        <f t="shared" si="123"/>
        <v>7</v>
      </c>
      <c r="AH391" s="130" t="str">
        <f t="shared" si="121"/>
        <v>Weekends</v>
      </c>
      <c r="AI391" s="133">
        <f t="shared" si="119"/>
        <v>1</v>
      </c>
      <c r="AJ391" s="53"/>
    </row>
    <row r="392" spans="2:36" ht="16.5" x14ac:dyDescent="0.3">
      <c r="B392" s="19" t="s">
        <v>425</v>
      </c>
      <c r="C392" s="20" t="s">
        <v>42</v>
      </c>
      <c r="D392" s="19" t="s">
        <v>43</v>
      </c>
      <c r="E392" s="19" t="s">
        <v>27</v>
      </c>
      <c r="F392" s="85" t="s">
        <v>31</v>
      </c>
      <c r="G392" s="19" t="s">
        <v>44</v>
      </c>
      <c r="H392" s="21">
        <v>18.22</v>
      </c>
      <c r="I392" s="22">
        <v>7</v>
      </c>
      <c r="J392" s="23">
        <v>6.3769999999999998</v>
      </c>
      <c r="K392" s="23">
        <v>133.917</v>
      </c>
      <c r="L392" s="24">
        <v>43534</v>
      </c>
      <c r="M392" s="25">
        <v>0.58611111111111114</v>
      </c>
      <c r="N392" s="20" t="s">
        <v>33</v>
      </c>
      <c r="O392" s="23">
        <v>127.54</v>
      </c>
      <c r="P392" s="26">
        <v>4.7619047620000003</v>
      </c>
      <c r="Q392" s="23">
        <v>6.3769999999999998</v>
      </c>
      <c r="R392" s="30">
        <v>6.6</v>
      </c>
      <c r="S392" s="28">
        <f t="shared" si="125"/>
        <v>6.3769999999999953</v>
      </c>
      <c r="T392" s="29">
        <f t="shared" si="126"/>
        <v>478.27499999999964</v>
      </c>
      <c r="U392" s="29" t="b">
        <f t="shared" si="127"/>
        <v>0</v>
      </c>
      <c r="V392" s="29" t="b">
        <f t="shared" si="128"/>
        <v>0</v>
      </c>
      <c r="W392" s="29" t="str">
        <f t="shared" si="129"/>
        <v>Low Value</v>
      </c>
      <c r="X392" s="129" t="str">
        <f t="shared" si="130"/>
        <v>Criteria Not matched</v>
      </c>
      <c r="Y392" s="130">
        <f t="shared" si="114"/>
        <v>10</v>
      </c>
      <c r="Z392" s="130">
        <f t="shared" si="115"/>
        <v>3</v>
      </c>
      <c r="AA392" s="131">
        <f t="shared" si="117"/>
        <v>2019</v>
      </c>
      <c r="AB392" s="132" t="str">
        <f t="shared" si="118"/>
        <v>3-2019</v>
      </c>
      <c r="AC392" s="132" t="str">
        <f t="shared" si="124"/>
        <v>10-3-2019</v>
      </c>
      <c r="AD392" s="132">
        <f t="shared" si="122"/>
        <v>1</v>
      </c>
      <c r="AE392" s="132">
        <f t="shared" si="116"/>
        <v>10</v>
      </c>
      <c r="AF392" s="132" t="str">
        <f t="shared" si="120"/>
        <v>2019-10</v>
      </c>
      <c r="AG392" s="130">
        <f t="shared" si="123"/>
        <v>7</v>
      </c>
      <c r="AH392" s="130" t="str">
        <f t="shared" si="121"/>
        <v>Weekends</v>
      </c>
      <c r="AI392" s="133">
        <f t="shared" si="119"/>
        <v>1</v>
      </c>
      <c r="AJ392" s="53"/>
    </row>
    <row r="393" spans="2:36" ht="16.5" x14ac:dyDescent="0.3">
      <c r="B393" s="19" t="s">
        <v>426</v>
      </c>
      <c r="C393" s="20" t="s">
        <v>25</v>
      </c>
      <c r="D393" s="19" t="s">
        <v>26</v>
      </c>
      <c r="E393" s="19" t="s">
        <v>20</v>
      </c>
      <c r="F393" s="85" t="s">
        <v>21</v>
      </c>
      <c r="G393" s="19" t="s">
        <v>46</v>
      </c>
      <c r="H393" s="21">
        <v>80.48</v>
      </c>
      <c r="I393" s="22">
        <v>3</v>
      </c>
      <c r="J393" s="23">
        <v>12.071999999999999</v>
      </c>
      <c r="K393" s="23">
        <v>253.512</v>
      </c>
      <c r="L393" s="24">
        <v>43511</v>
      </c>
      <c r="M393" s="25">
        <v>0.52152777777777781</v>
      </c>
      <c r="N393" s="20" t="s">
        <v>29</v>
      </c>
      <c r="O393" s="23">
        <v>241.44</v>
      </c>
      <c r="P393" s="26">
        <v>4.7619047620000003</v>
      </c>
      <c r="Q393" s="23">
        <v>12.071999999999999</v>
      </c>
      <c r="R393" s="30">
        <v>8.1</v>
      </c>
      <c r="S393" s="28">
        <f t="shared" si="125"/>
        <v>12.072000000000003</v>
      </c>
      <c r="T393" s="29">
        <f t="shared" si="126"/>
        <v>905.4000000000002</v>
      </c>
      <c r="U393" s="29" t="b">
        <f t="shared" si="127"/>
        <v>1</v>
      </c>
      <c r="V393" s="29" t="b">
        <f t="shared" si="128"/>
        <v>1</v>
      </c>
      <c r="W393" s="29" t="str">
        <f t="shared" si="129"/>
        <v>High Value</v>
      </c>
      <c r="X393" s="129">
        <f t="shared" si="130"/>
        <v>8.048</v>
      </c>
      <c r="Y393" s="130">
        <f t="shared" si="114"/>
        <v>15</v>
      </c>
      <c r="Z393" s="130">
        <f t="shared" si="115"/>
        <v>2</v>
      </c>
      <c r="AA393" s="131">
        <f t="shared" si="117"/>
        <v>2019</v>
      </c>
      <c r="AB393" s="132" t="str">
        <f t="shared" si="118"/>
        <v>2-2019</v>
      </c>
      <c r="AC393" s="132" t="str">
        <f t="shared" si="124"/>
        <v>15-2-2019</v>
      </c>
      <c r="AD393" s="132">
        <f t="shared" si="122"/>
        <v>1</v>
      </c>
      <c r="AE393" s="132">
        <f t="shared" si="116"/>
        <v>7</v>
      </c>
      <c r="AF393" s="132" t="str">
        <f t="shared" si="120"/>
        <v>2019-7</v>
      </c>
      <c r="AG393" s="130">
        <f t="shared" si="123"/>
        <v>5</v>
      </c>
      <c r="AH393" s="130" t="str">
        <f t="shared" si="121"/>
        <v>Weekdays</v>
      </c>
      <c r="AI393" s="133">
        <f t="shared" si="119"/>
        <v>6</v>
      </c>
      <c r="AJ393" s="53"/>
    </row>
    <row r="394" spans="2:36" ht="16.5" x14ac:dyDescent="0.3">
      <c r="B394" s="19" t="s">
        <v>427</v>
      </c>
      <c r="C394" s="20" t="s">
        <v>42</v>
      </c>
      <c r="D394" s="19" t="s">
        <v>43</v>
      </c>
      <c r="E394" s="19" t="s">
        <v>27</v>
      </c>
      <c r="F394" s="85" t="s">
        <v>21</v>
      </c>
      <c r="G394" s="19" t="s">
        <v>46</v>
      </c>
      <c r="H394" s="21">
        <v>37.950000000000003</v>
      </c>
      <c r="I394" s="22">
        <v>10</v>
      </c>
      <c r="J394" s="23">
        <v>18.975000000000001</v>
      </c>
      <c r="K394" s="23">
        <v>398.47500000000002</v>
      </c>
      <c r="L394" s="24">
        <v>43491</v>
      </c>
      <c r="M394" s="25">
        <v>0.61875000000000002</v>
      </c>
      <c r="N394" s="20" t="s">
        <v>29</v>
      </c>
      <c r="O394" s="23">
        <v>379.5</v>
      </c>
      <c r="P394" s="26">
        <v>4.7619047620000003</v>
      </c>
      <c r="Q394" s="23">
        <v>18.975000000000001</v>
      </c>
      <c r="R394" s="27">
        <v>9.6999999999999993</v>
      </c>
      <c r="S394" s="28">
        <f t="shared" si="125"/>
        <v>18.975000000000023</v>
      </c>
      <c r="T394" s="29">
        <f t="shared" si="126"/>
        <v>1423.1250000000018</v>
      </c>
      <c r="U394" s="29" t="b">
        <f t="shared" si="127"/>
        <v>1</v>
      </c>
      <c r="V394" s="29" t="b">
        <f t="shared" si="128"/>
        <v>1</v>
      </c>
      <c r="W394" s="29" t="str">
        <f t="shared" si="129"/>
        <v>High Value</v>
      </c>
      <c r="X394" s="129">
        <f t="shared" si="130"/>
        <v>3.7950000000000004</v>
      </c>
      <c r="Y394" s="130">
        <f t="shared" si="114"/>
        <v>26</v>
      </c>
      <c r="Z394" s="130">
        <f t="shared" si="115"/>
        <v>1</v>
      </c>
      <c r="AA394" s="131">
        <f t="shared" si="117"/>
        <v>2019</v>
      </c>
      <c r="AB394" s="132" t="str">
        <f t="shared" si="118"/>
        <v>1-2019</v>
      </c>
      <c r="AC394" s="132" t="str">
        <f t="shared" si="124"/>
        <v>26-1-2019</v>
      </c>
      <c r="AD394" s="132">
        <f t="shared" si="122"/>
        <v>1</v>
      </c>
      <c r="AE394" s="132">
        <f t="shared" si="116"/>
        <v>4</v>
      </c>
      <c r="AF394" s="132" t="str">
        <f t="shared" si="120"/>
        <v>2019-4</v>
      </c>
      <c r="AG394" s="130">
        <f t="shared" si="123"/>
        <v>6</v>
      </c>
      <c r="AH394" s="130" t="str">
        <f t="shared" si="121"/>
        <v>Weekends</v>
      </c>
      <c r="AI394" s="133">
        <f t="shared" si="119"/>
        <v>7</v>
      </c>
      <c r="AJ394" s="53"/>
    </row>
    <row r="395" spans="2:36" ht="16.5" x14ac:dyDescent="0.3">
      <c r="B395" s="19" t="s">
        <v>428</v>
      </c>
      <c r="C395" s="20" t="s">
        <v>18</v>
      </c>
      <c r="D395" s="19" t="s">
        <v>19</v>
      </c>
      <c r="E395" s="19" t="s">
        <v>20</v>
      </c>
      <c r="F395" s="85" t="s">
        <v>31</v>
      </c>
      <c r="G395" s="19" t="s">
        <v>28</v>
      </c>
      <c r="H395" s="21">
        <v>76.819999999999993</v>
      </c>
      <c r="I395" s="22">
        <v>1</v>
      </c>
      <c r="J395" s="23">
        <v>3.8410000000000002</v>
      </c>
      <c r="K395" s="23">
        <v>80.661000000000001</v>
      </c>
      <c r="L395" s="24">
        <v>43509</v>
      </c>
      <c r="M395" s="25">
        <v>0.76875000000000004</v>
      </c>
      <c r="N395" s="20" t="s">
        <v>23</v>
      </c>
      <c r="O395" s="23">
        <v>76.819999999999993</v>
      </c>
      <c r="P395" s="26">
        <v>4.7619047620000003</v>
      </c>
      <c r="Q395" s="23">
        <v>3.8410000000000002</v>
      </c>
      <c r="R395" s="30">
        <v>7.2</v>
      </c>
      <c r="S395" s="28">
        <f t="shared" si="125"/>
        <v>3.8410000000000082</v>
      </c>
      <c r="T395" s="29">
        <f t="shared" si="126"/>
        <v>288.07500000000061</v>
      </c>
      <c r="U395" s="29" t="b">
        <f t="shared" si="127"/>
        <v>0</v>
      </c>
      <c r="V395" s="29" t="b">
        <f t="shared" si="128"/>
        <v>1</v>
      </c>
      <c r="W395" s="29" t="str">
        <f t="shared" si="129"/>
        <v>High Value</v>
      </c>
      <c r="X395" s="129">
        <f t="shared" si="130"/>
        <v>7.6819999999999995</v>
      </c>
      <c r="Y395" s="130">
        <f t="shared" si="114"/>
        <v>13</v>
      </c>
      <c r="Z395" s="130">
        <f t="shared" si="115"/>
        <v>2</v>
      </c>
      <c r="AA395" s="131">
        <f t="shared" si="117"/>
        <v>2019</v>
      </c>
      <c r="AB395" s="132" t="str">
        <f t="shared" si="118"/>
        <v>2-2019</v>
      </c>
      <c r="AC395" s="132" t="str">
        <f t="shared" si="124"/>
        <v>13-2-2019</v>
      </c>
      <c r="AD395" s="132">
        <f t="shared" si="122"/>
        <v>1</v>
      </c>
      <c r="AE395" s="132">
        <f t="shared" si="116"/>
        <v>7</v>
      </c>
      <c r="AF395" s="132" t="str">
        <f t="shared" si="120"/>
        <v>2019-7</v>
      </c>
      <c r="AG395" s="130">
        <f t="shared" si="123"/>
        <v>3</v>
      </c>
      <c r="AH395" s="130" t="str">
        <f t="shared" si="121"/>
        <v>Weekdays</v>
      </c>
      <c r="AI395" s="133">
        <f t="shared" si="119"/>
        <v>4</v>
      </c>
      <c r="AJ395" s="53"/>
    </row>
    <row r="396" spans="2:36" ht="16.5" x14ac:dyDescent="0.3">
      <c r="B396" s="19" t="s">
        <v>429</v>
      </c>
      <c r="C396" s="20" t="s">
        <v>18</v>
      </c>
      <c r="D396" s="19" t="s">
        <v>19</v>
      </c>
      <c r="E396" s="19" t="s">
        <v>20</v>
      </c>
      <c r="F396" s="85" t="s">
        <v>21</v>
      </c>
      <c r="G396" s="19" t="s">
        <v>36</v>
      </c>
      <c r="H396" s="21">
        <v>52.26</v>
      </c>
      <c r="I396" s="22">
        <v>10</v>
      </c>
      <c r="J396" s="23">
        <v>26.13</v>
      </c>
      <c r="K396" s="23">
        <v>548.73</v>
      </c>
      <c r="L396" s="24">
        <v>43533</v>
      </c>
      <c r="M396" s="25">
        <v>0.53125</v>
      </c>
      <c r="N396" s="20" t="s">
        <v>33</v>
      </c>
      <c r="O396" s="23">
        <v>522.6</v>
      </c>
      <c r="P396" s="26">
        <v>4.7619047620000003</v>
      </c>
      <c r="Q396" s="23">
        <v>26.13</v>
      </c>
      <c r="R396" s="27">
        <v>6.2</v>
      </c>
      <c r="S396" s="28">
        <f t="shared" si="125"/>
        <v>26.129999999999995</v>
      </c>
      <c r="T396" s="29">
        <f t="shared" si="126"/>
        <v>1959.7499999999995</v>
      </c>
      <c r="U396" s="29" t="b">
        <f t="shared" si="127"/>
        <v>1</v>
      </c>
      <c r="V396" s="29" t="b">
        <f t="shared" si="128"/>
        <v>1</v>
      </c>
      <c r="W396" s="29" t="str">
        <f t="shared" si="129"/>
        <v>Low Value</v>
      </c>
      <c r="X396" s="129" t="str">
        <f t="shared" si="130"/>
        <v>Criteria Not matched</v>
      </c>
      <c r="Y396" s="130">
        <f t="shared" si="114"/>
        <v>9</v>
      </c>
      <c r="Z396" s="130">
        <f t="shared" si="115"/>
        <v>3</v>
      </c>
      <c r="AA396" s="131">
        <f t="shared" si="117"/>
        <v>2019</v>
      </c>
      <c r="AB396" s="132" t="str">
        <f t="shared" si="118"/>
        <v>3-2019</v>
      </c>
      <c r="AC396" s="132" t="str">
        <f t="shared" si="124"/>
        <v>9-3-2019</v>
      </c>
      <c r="AD396" s="132">
        <f t="shared" si="122"/>
        <v>1</v>
      </c>
      <c r="AE396" s="132">
        <f t="shared" si="116"/>
        <v>10</v>
      </c>
      <c r="AF396" s="132" t="str">
        <f t="shared" si="120"/>
        <v>2019-10</v>
      </c>
      <c r="AG396" s="130">
        <f t="shared" si="123"/>
        <v>6</v>
      </c>
      <c r="AH396" s="130" t="str">
        <f t="shared" si="121"/>
        <v>Weekends</v>
      </c>
      <c r="AI396" s="133">
        <f t="shared" si="119"/>
        <v>7</v>
      </c>
      <c r="AJ396" s="53"/>
    </row>
    <row r="397" spans="2:36" ht="16.5" x14ac:dyDescent="0.3">
      <c r="B397" s="19" t="s">
        <v>430</v>
      </c>
      <c r="C397" s="20" t="s">
        <v>18</v>
      </c>
      <c r="D397" s="19" t="s">
        <v>19</v>
      </c>
      <c r="E397" s="19" t="s">
        <v>27</v>
      </c>
      <c r="F397" s="85" t="s">
        <v>21</v>
      </c>
      <c r="G397" s="19" t="s">
        <v>22</v>
      </c>
      <c r="H397" s="21">
        <v>79.739999999999995</v>
      </c>
      <c r="I397" s="22">
        <v>1</v>
      </c>
      <c r="J397" s="23">
        <v>3.9870000000000001</v>
      </c>
      <c r="K397" s="23">
        <v>83.727000000000004</v>
      </c>
      <c r="L397" s="24">
        <v>43530</v>
      </c>
      <c r="M397" s="25">
        <v>0.44166666666666665</v>
      </c>
      <c r="N397" s="20" t="s">
        <v>23</v>
      </c>
      <c r="O397" s="23">
        <v>79.739999999999995</v>
      </c>
      <c r="P397" s="26">
        <v>4.7619047620000003</v>
      </c>
      <c r="Q397" s="23">
        <v>3.9870000000000001</v>
      </c>
      <c r="R397" s="30">
        <v>7.3</v>
      </c>
      <c r="S397" s="28">
        <f t="shared" si="125"/>
        <v>3.987000000000009</v>
      </c>
      <c r="T397" s="29">
        <f t="shared" si="126"/>
        <v>299.02500000000066</v>
      </c>
      <c r="U397" s="29" t="b">
        <f t="shared" si="127"/>
        <v>0</v>
      </c>
      <c r="V397" s="29" t="b">
        <f t="shared" si="128"/>
        <v>1</v>
      </c>
      <c r="W397" s="29" t="str">
        <f t="shared" si="129"/>
        <v>High Value</v>
      </c>
      <c r="X397" s="129">
        <f t="shared" si="130"/>
        <v>7.9740000000000002</v>
      </c>
      <c r="Y397" s="130">
        <f t="shared" si="114"/>
        <v>6</v>
      </c>
      <c r="Z397" s="130">
        <f t="shared" si="115"/>
        <v>3</v>
      </c>
      <c r="AA397" s="131">
        <f t="shared" si="117"/>
        <v>2019</v>
      </c>
      <c r="AB397" s="132" t="str">
        <f t="shared" si="118"/>
        <v>3-2019</v>
      </c>
      <c r="AC397" s="132" t="str">
        <f t="shared" si="124"/>
        <v>6-3-2019</v>
      </c>
      <c r="AD397" s="132">
        <f t="shared" si="122"/>
        <v>1</v>
      </c>
      <c r="AE397" s="132">
        <f t="shared" si="116"/>
        <v>10</v>
      </c>
      <c r="AF397" s="132" t="str">
        <f t="shared" si="120"/>
        <v>2019-10</v>
      </c>
      <c r="AG397" s="130">
        <f t="shared" si="123"/>
        <v>3</v>
      </c>
      <c r="AH397" s="130" t="str">
        <f t="shared" si="121"/>
        <v>Weekdays</v>
      </c>
      <c r="AI397" s="133">
        <f t="shared" si="119"/>
        <v>4</v>
      </c>
      <c r="AJ397" s="53"/>
    </row>
    <row r="398" spans="2:36" ht="16.5" x14ac:dyDescent="0.3">
      <c r="B398" s="19" t="s">
        <v>431</v>
      </c>
      <c r="C398" s="20" t="s">
        <v>18</v>
      </c>
      <c r="D398" s="19" t="s">
        <v>19</v>
      </c>
      <c r="E398" s="19" t="s">
        <v>27</v>
      </c>
      <c r="F398" s="85" t="s">
        <v>21</v>
      </c>
      <c r="G398" s="19" t="s">
        <v>22</v>
      </c>
      <c r="H398" s="21">
        <v>77.5</v>
      </c>
      <c r="I398" s="22">
        <v>5</v>
      </c>
      <c r="J398" s="23">
        <v>19.375</v>
      </c>
      <c r="K398" s="23">
        <v>406.875</v>
      </c>
      <c r="L398" s="24">
        <v>43489</v>
      </c>
      <c r="M398" s="25">
        <v>0.85833333333333328</v>
      </c>
      <c r="N398" s="20" t="s">
        <v>23</v>
      </c>
      <c r="O398" s="23">
        <v>387.5</v>
      </c>
      <c r="P398" s="26">
        <v>4.7619047620000003</v>
      </c>
      <c r="Q398" s="23">
        <v>19.375</v>
      </c>
      <c r="R398" s="27">
        <v>4.3</v>
      </c>
      <c r="S398" s="28">
        <f t="shared" si="125"/>
        <v>19.375</v>
      </c>
      <c r="T398" s="29">
        <f t="shared" si="126"/>
        <v>1453.125</v>
      </c>
      <c r="U398" s="29" t="b">
        <f t="shared" si="127"/>
        <v>1</v>
      </c>
      <c r="V398" s="29" t="b">
        <f t="shared" si="128"/>
        <v>1</v>
      </c>
      <c r="W398" s="29" t="str">
        <f t="shared" si="129"/>
        <v>Low Value</v>
      </c>
      <c r="X398" s="129" t="str">
        <f t="shared" si="130"/>
        <v>Criteria Not matched</v>
      </c>
      <c r="Y398" s="130">
        <f t="shared" si="114"/>
        <v>24</v>
      </c>
      <c r="Z398" s="130">
        <f t="shared" si="115"/>
        <v>1</v>
      </c>
      <c r="AA398" s="131">
        <f t="shared" si="117"/>
        <v>2019</v>
      </c>
      <c r="AB398" s="132" t="str">
        <f t="shared" si="118"/>
        <v>1-2019</v>
      </c>
      <c r="AC398" s="132" t="str">
        <f t="shared" si="124"/>
        <v>24-1-2019</v>
      </c>
      <c r="AD398" s="132">
        <f t="shared" si="122"/>
        <v>1</v>
      </c>
      <c r="AE398" s="132">
        <f t="shared" si="116"/>
        <v>4</v>
      </c>
      <c r="AF398" s="132" t="str">
        <f t="shared" si="120"/>
        <v>2019-4</v>
      </c>
      <c r="AG398" s="130">
        <f t="shared" si="123"/>
        <v>4</v>
      </c>
      <c r="AH398" s="130" t="str">
        <f t="shared" si="121"/>
        <v>Weekdays</v>
      </c>
      <c r="AI398" s="133">
        <f t="shared" si="119"/>
        <v>5</v>
      </c>
      <c r="AJ398" s="53"/>
    </row>
    <row r="399" spans="2:36" ht="16.5" x14ac:dyDescent="0.3">
      <c r="B399" s="19" t="s">
        <v>432</v>
      </c>
      <c r="C399" s="20" t="s">
        <v>18</v>
      </c>
      <c r="D399" s="19" t="s">
        <v>19</v>
      </c>
      <c r="E399" s="19" t="s">
        <v>27</v>
      </c>
      <c r="F399" s="85" t="s">
        <v>21</v>
      </c>
      <c r="G399" s="19" t="s">
        <v>44</v>
      </c>
      <c r="H399" s="21">
        <v>54.27</v>
      </c>
      <c r="I399" s="22">
        <v>5</v>
      </c>
      <c r="J399" s="23">
        <v>13.567500000000001</v>
      </c>
      <c r="K399" s="23">
        <v>284.91750000000002</v>
      </c>
      <c r="L399" s="24">
        <v>43537</v>
      </c>
      <c r="M399" s="25">
        <v>0.59444444444444444</v>
      </c>
      <c r="N399" s="20" t="s">
        <v>23</v>
      </c>
      <c r="O399" s="23">
        <v>271.35000000000002</v>
      </c>
      <c r="P399" s="26">
        <v>4.7619047620000003</v>
      </c>
      <c r="Q399" s="23">
        <v>13.567500000000001</v>
      </c>
      <c r="R399" s="30">
        <v>4.5999999999999996</v>
      </c>
      <c r="S399" s="28">
        <f t="shared" si="125"/>
        <v>13.567499999999995</v>
      </c>
      <c r="T399" s="29">
        <f t="shared" si="126"/>
        <v>1017.5624999999997</v>
      </c>
      <c r="U399" s="29" t="b">
        <f t="shared" si="127"/>
        <v>1</v>
      </c>
      <c r="V399" s="29" t="b">
        <f t="shared" si="128"/>
        <v>1</v>
      </c>
      <c r="W399" s="29" t="str">
        <f t="shared" si="129"/>
        <v>Low Value</v>
      </c>
      <c r="X399" s="129" t="str">
        <f t="shared" si="130"/>
        <v>Criteria Not matched</v>
      </c>
      <c r="Y399" s="130">
        <f t="shared" si="114"/>
        <v>13</v>
      </c>
      <c r="Z399" s="130">
        <f t="shared" si="115"/>
        <v>3</v>
      </c>
      <c r="AA399" s="131">
        <f t="shared" si="117"/>
        <v>2019</v>
      </c>
      <c r="AB399" s="132" t="str">
        <f t="shared" si="118"/>
        <v>3-2019</v>
      </c>
      <c r="AC399" s="132" t="str">
        <f t="shared" si="124"/>
        <v>13-3-2019</v>
      </c>
      <c r="AD399" s="132">
        <f t="shared" si="122"/>
        <v>1</v>
      </c>
      <c r="AE399" s="132">
        <f t="shared" si="116"/>
        <v>11</v>
      </c>
      <c r="AF399" s="132" t="str">
        <f t="shared" si="120"/>
        <v>2019-11</v>
      </c>
      <c r="AG399" s="130">
        <f t="shared" si="123"/>
        <v>3</v>
      </c>
      <c r="AH399" s="130" t="str">
        <f t="shared" si="121"/>
        <v>Weekdays</v>
      </c>
      <c r="AI399" s="133">
        <f t="shared" si="119"/>
        <v>4</v>
      </c>
      <c r="AJ399" s="53"/>
    </row>
    <row r="400" spans="2:36" ht="16.5" x14ac:dyDescent="0.3">
      <c r="B400" s="19" t="s">
        <v>433</v>
      </c>
      <c r="C400" s="20" t="s">
        <v>42</v>
      </c>
      <c r="D400" s="19" t="s">
        <v>43</v>
      </c>
      <c r="E400" s="19" t="s">
        <v>27</v>
      </c>
      <c r="F400" s="85" t="s">
        <v>31</v>
      </c>
      <c r="G400" s="19" t="s">
        <v>32</v>
      </c>
      <c r="H400" s="21">
        <v>13.59</v>
      </c>
      <c r="I400" s="22">
        <v>9</v>
      </c>
      <c r="J400" s="23">
        <v>6.1154999999999999</v>
      </c>
      <c r="K400" s="23">
        <v>128.4255</v>
      </c>
      <c r="L400" s="24">
        <v>43539</v>
      </c>
      <c r="M400" s="25">
        <v>0.43472222222222223</v>
      </c>
      <c r="N400" s="20" t="s">
        <v>29</v>
      </c>
      <c r="O400" s="23">
        <v>122.31</v>
      </c>
      <c r="P400" s="26">
        <v>4.7619047620000003</v>
      </c>
      <c r="Q400" s="23">
        <v>6.1154999999999999</v>
      </c>
      <c r="R400" s="30">
        <v>5.8</v>
      </c>
      <c r="S400" s="28">
        <f t="shared" si="125"/>
        <v>6.1154999999999973</v>
      </c>
      <c r="T400" s="29">
        <f t="shared" si="126"/>
        <v>458.6624999999998</v>
      </c>
      <c r="U400" s="29" t="b">
        <f t="shared" si="127"/>
        <v>0</v>
      </c>
      <c r="V400" s="29" t="b">
        <f t="shared" si="128"/>
        <v>0</v>
      </c>
      <c r="W400" s="29" t="str">
        <f t="shared" si="129"/>
        <v>Low Value</v>
      </c>
      <c r="X400" s="129" t="str">
        <f t="shared" si="130"/>
        <v>Criteria Not matched</v>
      </c>
      <c r="Y400" s="130">
        <f t="shared" si="114"/>
        <v>15</v>
      </c>
      <c r="Z400" s="130">
        <f t="shared" si="115"/>
        <v>3</v>
      </c>
      <c r="AA400" s="131">
        <f t="shared" si="117"/>
        <v>2019</v>
      </c>
      <c r="AB400" s="132" t="str">
        <f t="shared" si="118"/>
        <v>3-2019</v>
      </c>
      <c r="AC400" s="132" t="str">
        <f t="shared" si="124"/>
        <v>15-3-2019</v>
      </c>
      <c r="AD400" s="132">
        <f t="shared" si="122"/>
        <v>1</v>
      </c>
      <c r="AE400" s="132">
        <f t="shared" si="116"/>
        <v>11</v>
      </c>
      <c r="AF400" s="132" t="str">
        <f t="shared" si="120"/>
        <v>2019-11</v>
      </c>
      <c r="AG400" s="130">
        <f t="shared" si="123"/>
        <v>5</v>
      </c>
      <c r="AH400" s="130" t="str">
        <f t="shared" si="121"/>
        <v>Weekdays</v>
      </c>
      <c r="AI400" s="133">
        <f t="shared" si="119"/>
        <v>6</v>
      </c>
      <c r="AJ400" s="53"/>
    </row>
    <row r="401" spans="2:36" ht="16.5" x14ac:dyDescent="0.3">
      <c r="B401" s="19" t="s">
        <v>434</v>
      </c>
      <c r="C401" s="20" t="s">
        <v>42</v>
      </c>
      <c r="D401" s="19" t="s">
        <v>43</v>
      </c>
      <c r="E401" s="19" t="s">
        <v>20</v>
      </c>
      <c r="F401" s="85" t="s">
        <v>21</v>
      </c>
      <c r="G401" s="19" t="s">
        <v>22</v>
      </c>
      <c r="H401" s="21">
        <v>41.06</v>
      </c>
      <c r="I401" s="22">
        <v>6</v>
      </c>
      <c r="J401" s="23">
        <v>12.318</v>
      </c>
      <c r="K401" s="23">
        <v>258.678</v>
      </c>
      <c r="L401" s="24">
        <v>43529</v>
      </c>
      <c r="M401" s="25">
        <v>0.5625</v>
      </c>
      <c r="N401" s="20" t="s">
        <v>33</v>
      </c>
      <c r="O401" s="23">
        <v>246.36</v>
      </c>
      <c r="P401" s="26">
        <v>4.7619047620000003</v>
      </c>
      <c r="Q401" s="23">
        <v>12.318</v>
      </c>
      <c r="R401" s="30">
        <v>8.3000000000000007</v>
      </c>
      <c r="S401" s="28">
        <f t="shared" si="125"/>
        <v>12.317999999999984</v>
      </c>
      <c r="T401" s="29">
        <f t="shared" si="126"/>
        <v>923.84999999999877</v>
      </c>
      <c r="U401" s="29" t="b">
        <f t="shared" si="127"/>
        <v>1</v>
      </c>
      <c r="V401" s="29" t="b">
        <f t="shared" si="128"/>
        <v>1</v>
      </c>
      <c r="W401" s="29" t="str">
        <f t="shared" si="129"/>
        <v>High Value</v>
      </c>
      <c r="X401" s="129">
        <f t="shared" si="130"/>
        <v>4.1060000000000008</v>
      </c>
      <c r="Y401" s="130">
        <f t="shared" si="114"/>
        <v>5</v>
      </c>
      <c r="Z401" s="130">
        <f t="shared" si="115"/>
        <v>3</v>
      </c>
      <c r="AA401" s="131">
        <f t="shared" si="117"/>
        <v>2019</v>
      </c>
      <c r="AB401" s="132" t="str">
        <f t="shared" si="118"/>
        <v>3-2019</v>
      </c>
      <c r="AC401" s="132" t="str">
        <f t="shared" si="124"/>
        <v>5-3-2019</v>
      </c>
      <c r="AD401" s="132">
        <f t="shared" si="122"/>
        <v>1</v>
      </c>
      <c r="AE401" s="132">
        <f t="shared" si="116"/>
        <v>10</v>
      </c>
      <c r="AF401" s="132" t="str">
        <f t="shared" si="120"/>
        <v>2019-10</v>
      </c>
      <c r="AG401" s="130">
        <f t="shared" si="123"/>
        <v>2</v>
      </c>
      <c r="AH401" s="130" t="str">
        <f t="shared" si="121"/>
        <v>Weekdays</v>
      </c>
      <c r="AI401" s="133">
        <f t="shared" si="119"/>
        <v>3</v>
      </c>
      <c r="AJ401" s="53"/>
    </row>
    <row r="402" spans="2:36" ht="16.5" x14ac:dyDescent="0.3">
      <c r="B402" s="19" t="s">
        <v>435</v>
      </c>
      <c r="C402" s="20" t="s">
        <v>42</v>
      </c>
      <c r="D402" s="19" t="s">
        <v>43</v>
      </c>
      <c r="E402" s="19" t="s">
        <v>20</v>
      </c>
      <c r="F402" s="85" t="s">
        <v>31</v>
      </c>
      <c r="G402" s="19" t="s">
        <v>28</v>
      </c>
      <c r="H402" s="21">
        <v>19.239999999999998</v>
      </c>
      <c r="I402" s="22">
        <v>9</v>
      </c>
      <c r="J402" s="23">
        <v>8.6579999999999995</v>
      </c>
      <c r="K402" s="23">
        <v>181.81800000000001</v>
      </c>
      <c r="L402" s="24">
        <v>43528</v>
      </c>
      <c r="M402" s="25">
        <v>0.68611111111111112</v>
      </c>
      <c r="N402" s="20" t="s">
        <v>29</v>
      </c>
      <c r="O402" s="23">
        <v>173.16</v>
      </c>
      <c r="P402" s="26">
        <v>4.7619047620000003</v>
      </c>
      <c r="Q402" s="23">
        <v>8.6579999999999995</v>
      </c>
      <c r="R402" s="30">
        <v>8</v>
      </c>
      <c r="S402" s="28">
        <f t="shared" si="125"/>
        <v>8.6580000000000155</v>
      </c>
      <c r="T402" s="29">
        <f t="shared" si="126"/>
        <v>649.35000000000116</v>
      </c>
      <c r="U402" s="29" t="b">
        <f t="shared" si="127"/>
        <v>1</v>
      </c>
      <c r="V402" s="29" t="b">
        <f t="shared" si="128"/>
        <v>1</v>
      </c>
      <c r="W402" s="29" t="str">
        <f t="shared" si="129"/>
        <v>High Value</v>
      </c>
      <c r="X402" s="129">
        <f t="shared" si="130"/>
        <v>1.9239999999999999</v>
      </c>
      <c r="Y402" s="130">
        <f t="shared" si="114"/>
        <v>4</v>
      </c>
      <c r="Z402" s="130">
        <f t="shared" si="115"/>
        <v>3</v>
      </c>
      <c r="AA402" s="131">
        <f t="shared" si="117"/>
        <v>2019</v>
      </c>
      <c r="AB402" s="132" t="str">
        <f t="shared" si="118"/>
        <v>3-2019</v>
      </c>
      <c r="AC402" s="132" t="str">
        <f t="shared" si="124"/>
        <v>4-3-2019</v>
      </c>
      <c r="AD402" s="132">
        <f t="shared" si="122"/>
        <v>1</v>
      </c>
      <c r="AE402" s="132">
        <f t="shared" si="116"/>
        <v>10</v>
      </c>
      <c r="AF402" s="132" t="str">
        <f t="shared" si="120"/>
        <v>2019-10</v>
      </c>
      <c r="AG402" s="130">
        <f t="shared" si="123"/>
        <v>1</v>
      </c>
      <c r="AH402" s="130" t="str">
        <f t="shared" si="121"/>
        <v>Weekdays</v>
      </c>
      <c r="AI402" s="133">
        <f t="shared" si="119"/>
        <v>2</v>
      </c>
      <c r="AJ402" s="53"/>
    </row>
    <row r="403" spans="2:36" ht="16.5" x14ac:dyDescent="0.3">
      <c r="B403" s="19" t="s">
        <v>436</v>
      </c>
      <c r="C403" s="20" t="s">
        <v>25</v>
      </c>
      <c r="D403" s="19" t="s">
        <v>26</v>
      </c>
      <c r="E403" s="19" t="s">
        <v>27</v>
      </c>
      <c r="F403" s="85" t="s">
        <v>21</v>
      </c>
      <c r="G403" s="19" t="s">
        <v>44</v>
      </c>
      <c r="H403" s="21">
        <v>39.43</v>
      </c>
      <c r="I403" s="22">
        <v>6</v>
      </c>
      <c r="J403" s="23">
        <v>11.829000000000001</v>
      </c>
      <c r="K403" s="23">
        <v>248.40899999999999</v>
      </c>
      <c r="L403" s="24">
        <v>43549</v>
      </c>
      <c r="M403" s="25">
        <v>0.84583333333333333</v>
      </c>
      <c r="N403" s="20" t="s">
        <v>33</v>
      </c>
      <c r="O403" s="23">
        <v>236.58</v>
      </c>
      <c r="P403" s="26">
        <v>4.7619047620000003</v>
      </c>
      <c r="Q403" s="23">
        <v>11.829000000000001</v>
      </c>
      <c r="R403" s="30">
        <v>9.4</v>
      </c>
      <c r="S403" s="28">
        <f t="shared" si="125"/>
        <v>11.828999999999979</v>
      </c>
      <c r="T403" s="29">
        <f t="shared" si="126"/>
        <v>887.17499999999848</v>
      </c>
      <c r="U403" s="29" t="b">
        <f t="shared" si="127"/>
        <v>1</v>
      </c>
      <c r="V403" s="29" t="b">
        <f t="shared" si="128"/>
        <v>1</v>
      </c>
      <c r="W403" s="29" t="str">
        <f t="shared" si="129"/>
        <v>High Value</v>
      </c>
      <c r="X403" s="129">
        <f t="shared" si="130"/>
        <v>3.9430000000000001</v>
      </c>
      <c r="Y403" s="130">
        <f t="shared" si="114"/>
        <v>25</v>
      </c>
      <c r="Z403" s="130">
        <f t="shared" si="115"/>
        <v>3</v>
      </c>
      <c r="AA403" s="131">
        <f t="shared" si="117"/>
        <v>2019</v>
      </c>
      <c r="AB403" s="132" t="str">
        <f t="shared" si="118"/>
        <v>3-2019</v>
      </c>
      <c r="AC403" s="132" t="str">
        <f t="shared" si="124"/>
        <v>25-3-2019</v>
      </c>
      <c r="AD403" s="132">
        <f t="shared" si="122"/>
        <v>1</v>
      </c>
      <c r="AE403" s="132">
        <f t="shared" si="116"/>
        <v>13</v>
      </c>
      <c r="AF403" s="132" t="str">
        <f t="shared" si="120"/>
        <v>2019-13</v>
      </c>
      <c r="AG403" s="130">
        <f t="shared" si="123"/>
        <v>1</v>
      </c>
      <c r="AH403" s="130" t="str">
        <f t="shared" si="121"/>
        <v>Weekdays</v>
      </c>
      <c r="AI403" s="133">
        <f t="shared" si="119"/>
        <v>2</v>
      </c>
      <c r="AJ403" s="53"/>
    </row>
    <row r="404" spans="2:36" ht="16.5" x14ac:dyDescent="0.3">
      <c r="B404" s="19" t="s">
        <v>437</v>
      </c>
      <c r="C404" s="20" t="s">
        <v>25</v>
      </c>
      <c r="D404" s="19" t="s">
        <v>26</v>
      </c>
      <c r="E404" s="19" t="s">
        <v>27</v>
      </c>
      <c r="F404" s="85" t="s">
        <v>31</v>
      </c>
      <c r="G404" s="19" t="s">
        <v>32</v>
      </c>
      <c r="H404" s="21">
        <v>46.22</v>
      </c>
      <c r="I404" s="22">
        <v>4</v>
      </c>
      <c r="J404" s="23">
        <v>9.2439999999999998</v>
      </c>
      <c r="K404" s="23">
        <v>194.124</v>
      </c>
      <c r="L404" s="24">
        <v>43536</v>
      </c>
      <c r="M404" s="25">
        <v>0.83611111111111114</v>
      </c>
      <c r="N404" s="20" t="s">
        <v>33</v>
      </c>
      <c r="O404" s="23">
        <v>184.88</v>
      </c>
      <c r="P404" s="26">
        <v>4.7619047620000003</v>
      </c>
      <c r="Q404" s="23">
        <v>9.2439999999999998</v>
      </c>
      <c r="R404" s="30">
        <v>6.2</v>
      </c>
      <c r="S404" s="28">
        <f t="shared" si="125"/>
        <v>9.2439999999999998</v>
      </c>
      <c r="T404" s="29">
        <f t="shared" si="126"/>
        <v>693.3</v>
      </c>
      <c r="U404" s="29" t="b">
        <f t="shared" si="127"/>
        <v>1</v>
      </c>
      <c r="V404" s="29" t="b">
        <f t="shared" si="128"/>
        <v>1</v>
      </c>
      <c r="W404" s="29" t="str">
        <f t="shared" si="129"/>
        <v>Low Value</v>
      </c>
      <c r="X404" s="129" t="str">
        <f t="shared" si="130"/>
        <v>Criteria Not matched</v>
      </c>
      <c r="Y404" s="130">
        <f t="shared" si="114"/>
        <v>12</v>
      </c>
      <c r="Z404" s="130">
        <f t="shared" si="115"/>
        <v>3</v>
      </c>
      <c r="AA404" s="131">
        <f t="shared" si="117"/>
        <v>2019</v>
      </c>
      <c r="AB404" s="132" t="str">
        <f t="shared" si="118"/>
        <v>3-2019</v>
      </c>
      <c r="AC404" s="132" t="str">
        <f t="shared" si="124"/>
        <v>12-3-2019</v>
      </c>
      <c r="AD404" s="132">
        <f t="shared" si="122"/>
        <v>1</v>
      </c>
      <c r="AE404" s="132">
        <f t="shared" si="116"/>
        <v>11</v>
      </c>
      <c r="AF404" s="132" t="str">
        <f t="shared" si="120"/>
        <v>2019-11</v>
      </c>
      <c r="AG404" s="130">
        <f t="shared" si="123"/>
        <v>2</v>
      </c>
      <c r="AH404" s="130" t="str">
        <f t="shared" si="121"/>
        <v>Weekdays</v>
      </c>
      <c r="AI404" s="133">
        <f t="shared" si="119"/>
        <v>3</v>
      </c>
      <c r="AJ404" s="53"/>
    </row>
    <row r="405" spans="2:36" ht="16.5" x14ac:dyDescent="0.3">
      <c r="B405" s="19" t="s">
        <v>438</v>
      </c>
      <c r="C405" s="20" t="s">
        <v>25</v>
      </c>
      <c r="D405" s="19" t="s">
        <v>26</v>
      </c>
      <c r="E405" s="19" t="s">
        <v>20</v>
      </c>
      <c r="F405" s="85" t="s">
        <v>31</v>
      </c>
      <c r="G405" s="19" t="s">
        <v>32</v>
      </c>
      <c r="H405" s="21">
        <v>13.98</v>
      </c>
      <c r="I405" s="22">
        <v>1</v>
      </c>
      <c r="J405" s="23">
        <v>0.69899999999999995</v>
      </c>
      <c r="K405" s="23">
        <v>14.679</v>
      </c>
      <c r="L405" s="24">
        <v>43500</v>
      </c>
      <c r="M405" s="25">
        <v>0.56805555555555554</v>
      </c>
      <c r="N405" s="20" t="s">
        <v>23</v>
      </c>
      <c r="O405" s="23">
        <v>13.98</v>
      </c>
      <c r="P405" s="26">
        <v>4.7619047620000003</v>
      </c>
      <c r="Q405" s="23">
        <v>0.69899999999999995</v>
      </c>
      <c r="R405" s="30">
        <v>9.8000000000000007</v>
      </c>
      <c r="S405" s="28">
        <f t="shared" si="125"/>
        <v>0.69899999999999984</v>
      </c>
      <c r="T405" s="29">
        <f t="shared" si="126"/>
        <v>52.42499999999999</v>
      </c>
      <c r="U405" s="29" t="b">
        <f t="shared" si="127"/>
        <v>0</v>
      </c>
      <c r="V405" s="29" t="b">
        <f t="shared" si="128"/>
        <v>1</v>
      </c>
      <c r="W405" s="29" t="str">
        <f t="shared" si="129"/>
        <v>High Value</v>
      </c>
      <c r="X405" s="129">
        <f t="shared" si="130"/>
        <v>1.3980000000000001</v>
      </c>
      <c r="Y405" s="130">
        <f t="shared" si="114"/>
        <v>4</v>
      </c>
      <c r="Z405" s="130">
        <f t="shared" si="115"/>
        <v>2</v>
      </c>
      <c r="AA405" s="131">
        <f t="shared" si="117"/>
        <v>2019</v>
      </c>
      <c r="AB405" s="132" t="str">
        <f t="shared" si="118"/>
        <v>2-2019</v>
      </c>
      <c r="AC405" s="132" t="str">
        <f t="shared" si="124"/>
        <v>4-2-2019</v>
      </c>
      <c r="AD405" s="132">
        <f t="shared" si="122"/>
        <v>1</v>
      </c>
      <c r="AE405" s="132">
        <f t="shared" si="116"/>
        <v>6</v>
      </c>
      <c r="AF405" s="132" t="str">
        <f t="shared" si="120"/>
        <v>2019-6</v>
      </c>
      <c r="AG405" s="130">
        <f t="shared" si="123"/>
        <v>1</v>
      </c>
      <c r="AH405" s="130" t="str">
        <f t="shared" si="121"/>
        <v>Weekdays</v>
      </c>
      <c r="AI405" s="133">
        <f t="shared" si="119"/>
        <v>2</v>
      </c>
      <c r="AJ405" s="53"/>
    </row>
    <row r="406" spans="2:36" ht="16.5" x14ac:dyDescent="0.3">
      <c r="B406" s="19" t="s">
        <v>439</v>
      </c>
      <c r="C406" s="20" t="s">
        <v>42</v>
      </c>
      <c r="D406" s="19" t="s">
        <v>43</v>
      </c>
      <c r="E406" s="19" t="s">
        <v>27</v>
      </c>
      <c r="F406" s="85" t="s">
        <v>21</v>
      </c>
      <c r="G406" s="19" t="s">
        <v>46</v>
      </c>
      <c r="H406" s="21">
        <v>39.75</v>
      </c>
      <c r="I406" s="22">
        <v>5</v>
      </c>
      <c r="J406" s="23">
        <v>9.9375</v>
      </c>
      <c r="K406" s="23">
        <v>208.6875</v>
      </c>
      <c r="L406" s="24">
        <v>43518</v>
      </c>
      <c r="M406" s="25">
        <v>0.4465277777777778</v>
      </c>
      <c r="N406" s="20" t="s">
        <v>23</v>
      </c>
      <c r="O406" s="23">
        <v>198.75</v>
      </c>
      <c r="P406" s="26">
        <v>4.7619047620000003</v>
      </c>
      <c r="Q406" s="23">
        <v>9.9375</v>
      </c>
      <c r="R406" s="30">
        <v>9.6</v>
      </c>
      <c r="S406" s="28">
        <f t="shared" si="125"/>
        <v>9.9375</v>
      </c>
      <c r="T406" s="29">
        <f t="shared" si="126"/>
        <v>745.3125</v>
      </c>
      <c r="U406" s="29" t="b">
        <f t="shared" si="127"/>
        <v>1</v>
      </c>
      <c r="V406" s="29" t="b">
        <f t="shared" si="128"/>
        <v>1</v>
      </c>
      <c r="W406" s="29" t="str">
        <f t="shared" si="129"/>
        <v>High Value</v>
      </c>
      <c r="X406" s="129">
        <f t="shared" si="130"/>
        <v>3.9750000000000001</v>
      </c>
      <c r="Y406" s="130">
        <f t="shared" ref="Y406:Y469" si="131">DAY(L406)</f>
        <v>22</v>
      </c>
      <c r="Z406" s="130">
        <f t="shared" ref="Z406:Z469" si="132">MONTH(L406)</f>
        <v>2</v>
      </c>
      <c r="AA406" s="131">
        <f t="shared" si="117"/>
        <v>2019</v>
      </c>
      <c r="AB406" s="132" t="str">
        <f t="shared" si="118"/>
        <v>2-2019</v>
      </c>
      <c r="AC406" s="132" t="str">
        <f t="shared" si="124"/>
        <v>22-2-2019</v>
      </c>
      <c r="AD406" s="132">
        <f t="shared" si="122"/>
        <v>1</v>
      </c>
      <c r="AE406" s="132">
        <f t="shared" si="116"/>
        <v>8</v>
      </c>
      <c r="AF406" s="132" t="str">
        <f t="shared" si="120"/>
        <v>2019-8</v>
      </c>
      <c r="AG406" s="130">
        <f t="shared" si="123"/>
        <v>5</v>
      </c>
      <c r="AH406" s="130" t="str">
        <f t="shared" si="121"/>
        <v>Weekdays</v>
      </c>
      <c r="AI406" s="133">
        <f t="shared" si="119"/>
        <v>6</v>
      </c>
      <c r="AJ406" s="53"/>
    </row>
    <row r="407" spans="2:36" ht="16.5" x14ac:dyDescent="0.3">
      <c r="B407" s="19" t="s">
        <v>440</v>
      </c>
      <c r="C407" s="20" t="s">
        <v>25</v>
      </c>
      <c r="D407" s="19" t="s">
        <v>26</v>
      </c>
      <c r="E407" s="19" t="s">
        <v>20</v>
      </c>
      <c r="F407" s="85" t="s">
        <v>21</v>
      </c>
      <c r="G407" s="19" t="s">
        <v>46</v>
      </c>
      <c r="H407" s="21">
        <v>97.79</v>
      </c>
      <c r="I407" s="22">
        <v>7</v>
      </c>
      <c r="J407" s="23">
        <v>34.226500000000001</v>
      </c>
      <c r="K407" s="23">
        <v>718.75649999999996</v>
      </c>
      <c r="L407" s="24">
        <v>43512</v>
      </c>
      <c r="M407" s="25">
        <v>0.72916666666666663</v>
      </c>
      <c r="N407" s="20" t="s">
        <v>23</v>
      </c>
      <c r="O407" s="23">
        <v>684.53</v>
      </c>
      <c r="P407" s="26">
        <v>4.7619047620000003</v>
      </c>
      <c r="Q407" s="23">
        <v>34.226500000000001</v>
      </c>
      <c r="R407" s="27">
        <v>4.9000000000000004</v>
      </c>
      <c r="S407" s="28">
        <f t="shared" si="125"/>
        <v>34.226499999999987</v>
      </c>
      <c r="T407" s="29">
        <f t="shared" si="126"/>
        <v>2566.9874999999993</v>
      </c>
      <c r="U407" s="29" t="b">
        <f t="shared" si="127"/>
        <v>1</v>
      </c>
      <c r="V407" s="29" t="b">
        <f t="shared" si="128"/>
        <v>1</v>
      </c>
      <c r="W407" s="29" t="str">
        <f t="shared" si="129"/>
        <v>Low Value</v>
      </c>
      <c r="X407" s="129" t="str">
        <f t="shared" si="130"/>
        <v>Criteria Not matched</v>
      </c>
      <c r="Y407" s="130">
        <f t="shared" si="131"/>
        <v>16</v>
      </c>
      <c r="Z407" s="130">
        <f t="shared" si="132"/>
        <v>2</v>
      </c>
      <c r="AA407" s="131">
        <f t="shared" si="117"/>
        <v>2019</v>
      </c>
      <c r="AB407" s="132" t="str">
        <f t="shared" si="118"/>
        <v>2-2019</v>
      </c>
      <c r="AC407" s="132" t="str">
        <f t="shared" si="124"/>
        <v>16-2-2019</v>
      </c>
      <c r="AD407" s="132">
        <f t="shared" si="122"/>
        <v>1</v>
      </c>
      <c r="AE407" s="132">
        <f t="shared" ref="AE407:AE470" si="133">WEEKNUM(L407,2)</f>
        <v>7</v>
      </c>
      <c r="AF407" s="132" t="str">
        <f t="shared" si="120"/>
        <v>2019-7</v>
      </c>
      <c r="AG407" s="130">
        <f t="shared" si="123"/>
        <v>6</v>
      </c>
      <c r="AH407" s="130" t="str">
        <f t="shared" si="121"/>
        <v>Weekends</v>
      </c>
      <c r="AI407" s="133">
        <f t="shared" si="119"/>
        <v>7</v>
      </c>
      <c r="AJ407" s="53"/>
    </row>
    <row r="408" spans="2:36" ht="16.5" x14ac:dyDescent="0.3">
      <c r="B408" s="19" t="s">
        <v>441</v>
      </c>
      <c r="C408" s="20" t="s">
        <v>18</v>
      </c>
      <c r="D408" s="19" t="s">
        <v>19</v>
      </c>
      <c r="E408" s="19" t="s">
        <v>20</v>
      </c>
      <c r="F408" s="85" t="s">
        <v>31</v>
      </c>
      <c r="G408" s="19" t="s">
        <v>36</v>
      </c>
      <c r="H408" s="21">
        <v>67.260000000000005</v>
      </c>
      <c r="I408" s="22">
        <v>4</v>
      </c>
      <c r="J408" s="23">
        <v>13.452</v>
      </c>
      <c r="K408" s="23">
        <v>282.49200000000002</v>
      </c>
      <c r="L408" s="24">
        <v>43484</v>
      </c>
      <c r="M408" s="25">
        <v>0.64444444444444449</v>
      </c>
      <c r="N408" s="20" t="s">
        <v>33</v>
      </c>
      <c r="O408" s="23">
        <v>269.04000000000002</v>
      </c>
      <c r="P408" s="26">
        <v>4.7619047620000003</v>
      </c>
      <c r="Q408" s="23">
        <v>13.452</v>
      </c>
      <c r="R408" s="30">
        <v>8</v>
      </c>
      <c r="S408" s="28">
        <f t="shared" si="125"/>
        <v>13.451999999999998</v>
      </c>
      <c r="T408" s="29">
        <f t="shared" si="126"/>
        <v>1008.8999999999999</v>
      </c>
      <c r="U408" s="29" t="b">
        <f t="shared" si="127"/>
        <v>1</v>
      </c>
      <c r="V408" s="29" t="b">
        <f t="shared" si="128"/>
        <v>1</v>
      </c>
      <c r="W408" s="29" t="str">
        <f t="shared" si="129"/>
        <v>High Value</v>
      </c>
      <c r="X408" s="129">
        <f t="shared" si="130"/>
        <v>6.7260000000000009</v>
      </c>
      <c r="Y408" s="130">
        <f t="shared" si="131"/>
        <v>19</v>
      </c>
      <c r="Z408" s="130">
        <f t="shared" si="132"/>
        <v>1</v>
      </c>
      <c r="AA408" s="131">
        <f t="shared" ref="AA408:AA471" si="134">YEAR(L408)</f>
        <v>2019</v>
      </c>
      <c r="AB408" s="132" t="str">
        <f t="shared" ref="AB408:AB471" si="135">CONCATENATE(Z408,"-",AA408)</f>
        <v>1-2019</v>
      </c>
      <c r="AC408" s="132" t="str">
        <f t="shared" si="124"/>
        <v>19-1-2019</v>
      </c>
      <c r="AD408" s="132">
        <f t="shared" si="122"/>
        <v>1</v>
      </c>
      <c r="AE408" s="132">
        <f t="shared" si="133"/>
        <v>3</v>
      </c>
      <c r="AF408" s="132" t="str">
        <f t="shared" si="120"/>
        <v>2019-3</v>
      </c>
      <c r="AG408" s="130">
        <f t="shared" si="123"/>
        <v>6</v>
      </c>
      <c r="AH408" s="130" t="str">
        <f t="shared" si="121"/>
        <v>Weekends</v>
      </c>
      <c r="AI408" s="133">
        <f t="shared" si="119"/>
        <v>7</v>
      </c>
      <c r="AJ408" s="53"/>
    </row>
    <row r="409" spans="2:36" ht="16.5" x14ac:dyDescent="0.3">
      <c r="B409" s="19" t="s">
        <v>442</v>
      </c>
      <c r="C409" s="20" t="s">
        <v>18</v>
      </c>
      <c r="D409" s="19" t="s">
        <v>19</v>
      </c>
      <c r="E409" s="19" t="s">
        <v>27</v>
      </c>
      <c r="F409" s="85" t="s">
        <v>31</v>
      </c>
      <c r="G409" s="19" t="s">
        <v>44</v>
      </c>
      <c r="H409" s="21">
        <v>13.79</v>
      </c>
      <c r="I409" s="22">
        <v>5</v>
      </c>
      <c r="J409" s="23">
        <v>3.4474999999999998</v>
      </c>
      <c r="K409" s="23">
        <v>72.397499999999994</v>
      </c>
      <c r="L409" s="24">
        <v>43476</v>
      </c>
      <c r="M409" s="25">
        <v>0.79652777777777772</v>
      </c>
      <c r="N409" s="20" t="s">
        <v>33</v>
      </c>
      <c r="O409" s="23">
        <v>68.95</v>
      </c>
      <c r="P409" s="26">
        <v>4.7619047620000003</v>
      </c>
      <c r="Q409" s="23">
        <v>3.4474999999999998</v>
      </c>
      <c r="R409" s="30">
        <v>7.8</v>
      </c>
      <c r="S409" s="28">
        <f t="shared" si="125"/>
        <v>3.4474999999999909</v>
      </c>
      <c r="T409" s="29">
        <f t="shared" si="126"/>
        <v>258.56249999999932</v>
      </c>
      <c r="U409" s="29" t="b">
        <f t="shared" si="127"/>
        <v>0</v>
      </c>
      <c r="V409" s="29" t="b">
        <f t="shared" si="128"/>
        <v>1</v>
      </c>
      <c r="W409" s="29" t="str">
        <f t="shared" si="129"/>
        <v>High Value</v>
      </c>
      <c r="X409" s="129">
        <f t="shared" si="130"/>
        <v>1.379</v>
      </c>
      <c r="Y409" s="130">
        <f t="shared" si="131"/>
        <v>11</v>
      </c>
      <c r="Z409" s="130">
        <f t="shared" si="132"/>
        <v>1</v>
      </c>
      <c r="AA409" s="131">
        <f t="shared" si="134"/>
        <v>2019</v>
      </c>
      <c r="AB409" s="132" t="str">
        <f t="shared" si="135"/>
        <v>1-2019</v>
      </c>
      <c r="AC409" s="132" t="str">
        <f t="shared" si="124"/>
        <v>11-1-2019</v>
      </c>
      <c r="AD409" s="132">
        <f t="shared" si="122"/>
        <v>1</v>
      </c>
      <c r="AE409" s="132">
        <f t="shared" si="133"/>
        <v>2</v>
      </c>
      <c r="AF409" s="132" t="str">
        <f t="shared" si="120"/>
        <v>2019-2</v>
      </c>
      <c r="AG409" s="130">
        <f t="shared" si="123"/>
        <v>5</v>
      </c>
      <c r="AH409" s="130" t="str">
        <f t="shared" si="121"/>
        <v>Weekdays</v>
      </c>
      <c r="AI409" s="133">
        <f t="shared" si="119"/>
        <v>6</v>
      </c>
      <c r="AJ409" s="53"/>
    </row>
    <row r="410" spans="2:36" ht="16.5" x14ac:dyDescent="0.3">
      <c r="B410" s="19" t="s">
        <v>443</v>
      </c>
      <c r="C410" s="20" t="s">
        <v>42</v>
      </c>
      <c r="D410" s="19" t="s">
        <v>43</v>
      </c>
      <c r="E410" s="19" t="s">
        <v>20</v>
      </c>
      <c r="F410" s="85" t="s">
        <v>21</v>
      </c>
      <c r="G410" s="19" t="s">
        <v>46</v>
      </c>
      <c r="H410" s="21">
        <v>68.709999999999994</v>
      </c>
      <c r="I410" s="22">
        <v>4</v>
      </c>
      <c r="J410" s="23">
        <v>13.742000000000001</v>
      </c>
      <c r="K410" s="23">
        <v>288.58199999999999</v>
      </c>
      <c r="L410" s="24">
        <v>43469</v>
      </c>
      <c r="M410" s="25">
        <v>0.79236111111111107</v>
      </c>
      <c r="N410" s="20" t="s">
        <v>29</v>
      </c>
      <c r="O410" s="23">
        <v>274.83999999999997</v>
      </c>
      <c r="P410" s="26">
        <v>4.7619047620000003</v>
      </c>
      <c r="Q410" s="23">
        <v>13.742000000000001</v>
      </c>
      <c r="R410" s="30">
        <v>4.0999999999999996</v>
      </c>
      <c r="S410" s="28">
        <f t="shared" si="125"/>
        <v>13.742000000000019</v>
      </c>
      <c r="T410" s="29">
        <f t="shared" si="126"/>
        <v>1030.6500000000015</v>
      </c>
      <c r="U410" s="29" t="b">
        <f t="shared" si="127"/>
        <v>1</v>
      </c>
      <c r="V410" s="29" t="b">
        <f t="shared" si="128"/>
        <v>1</v>
      </c>
      <c r="W410" s="29" t="str">
        <f t="shared" si="129"/>
        <v>Low Value</v>
      </c>
      <c r="X410" s="129" t="str">
        <f t="shared" si="130"/>
        <v>Criteria Not matched</v>
      </c>
      <c r="Y410" s="130">
        <f t="shared" si="131"/>
        <v>4</v>
      </c>
      <c r="Z410" s="130">
        <f t="shared" si="132"/>
        <v>1</v>
      </c>
      <c r="AA410" s="131">
        <f t="shared" si="134"/>
        <v>2019</v>
      </c>
      <c r="AB410" s="132" t="str">
        <f t="shared" si="135"/>
        <v>1-2019</v>
      </c>
      <c r="AC410" s="132" t="str">
        <f t="shared" si="124"/>
        <v>4-1-2019</v>
      </c>
      <c r="AD410" s="132">
        <f t="shared" si="122"/>
        <v>1</v>
      </c>
      <c r="AE410" s="132">
        <f t="shared" si="133"/>
        <v>1</v>
      </c>
      <c r="AF410" s="132" t="str">
        <f t="shared" si="120"/>
        <v>2019-1</v>
      </c>
      <c r="AG410" s="130">
        <f t="shared" si="123"/>
        <v>5</v>
      </c>
      <c r="AH410" s="130" t="str">
        <f t="shared" si="121"/>
        <v>Weekdays</v>
      </c>
      <c r="AI410" s="133">
        <f t="shared" si="119"/>
        <v>6</v>
      </c>
      <c r="AJ410" s="53"/>
    </row>
    <row r="411" spans="2:36" ht="16.5" x14ac:dyDescent="0.3">
      <c r="B411" s="19" t="s">
        <v>444</v>
      </c>
      <c r="C411" s="20" t="s">
        <v>18</v>
      </c>
      <c r="D411" s="19" t="s">
        <v>19</v>
      </c>
      <c r="E411" s="19" t="s">
        <v>27</v>
      </c>
      <c r="F411" s="85" t="s">
        <v>21</v>
      </c>
      <c r="G411" s="19" t="s">
        <v>32</v>
      </c>
      <c r="H411" s="21">
        <v>56.53</v>
      </c>
      <c r="I411" s="22">
        <v>4</v>
      </c>
      <c r="J411" s="23">
        <v>11.305999999999999</v>
      </c>
      <c r="K411" s="23">
        <v>237.42599999999999</v>
      </c>
      <c r="L411" s="24">
        <v>43528</v>
      </c>
      <c r="M411" s="25">
        <v>0.82499999999999996</v>
      </c>
      <c r="N411" s="20" t="s">
        <v>23</v>
      </c>
      <c r="O411" s="23">
        <v>226.12</v>
      </c>
      <c r="P411" s="26">
        <v>4.7619047620000003</v>
      </c>
      <c r="Q411" s="23">
        <v>11.305999999999999</v>
      </c>
      <c r="R411" s="30">
        <v>5.5</v>
      </c>
      <c r="S411" s="28">
        <f t="shared" si="125"/>
        <v>11.305999999999983</v>
      </c>
      <c r="T411" s="29">
        <f t="shared" si="126"/>
        <v>847.94999999999868</v>
      </c>
      <c r="U411" s="29" t="b">
        <f t="shared" si="127"/>
        <v>1</v>
      </c>
      <c r="V411" s="29" t="b">
        <f t="shared" si="128"/>
        <v>1</v>
      </c>
      <c r="W411" s="29" t="str">
        <f t="shared" si="129"/>
        <v>Low Value</v>
      </c>
      <c r="X411" s="129" t="str">
        <f t="shared" si="130"/>
        <v>Criteria Not matched</v>
      </c>
      <c r="Y411" s="130">
        <f t="shared" si="131"/>
        <v>4</v>
      </c>
      <c r="Z411" s="130">
        <f t="shared" si="132"/>
        <v>3</v>
      </c>
      <c r="AA411" s="131">
        <f t="shared" si="134"/>
        <v>2019</v>
      </c>
      <c r="AB411" s="132" t="str">
        <f t="shared" si="135"/>
        <v>3-2019</v>
      </c>
      <c r="AC411" s="132" t="str">
        <f t="shared" si="124"/>
        <v>4-3-2019</v>
      </c>
      <c r="AD411" s="132">
        <f t="shared" si="122"/>
        <v>1</v>
      </c>
      <c r="AE411" s="132">
        <f t="shared" si="133"/>
        <v>10</v>
      </c>
      <c r="AF411" s="132" t="str">
        <f t="shared" si="120"/>
        <v>2019-10</v>
      </c>
      <c r="AG411" s="130">
        <f t="shared" si="123"/>
        <v>1</v>
      </c>
      <c r="AH411" s="130" t="str">
        <f t="shared" si="121"/>
        <v>Weekdays</v>
      </c>
      <c r="AI411" s="133">
        <f t="shared" si="119"/>
        <v>2</v>
      </c>
      <c r="AJ411" s="53"/>
    </row>
    <row r="412" spans="2:36" ht="16.5" x14ac:dyDescent="0.3">
      <c r="B412" s="19" t="s">
        <v>445</v>
      </c>
      <c r="C412" s="20" t="s">
        <v>25</v>
      </c>
      <c r="D412" s="19" t="s">
        <v>26</v>
      </c>
      <c r="E412" s="19" t="s">
        <v>27</v>
      </c>
      <c r="F412" s="85" t="s">
        <v>21</v>
      </c>
      <c r="G412" s="19" t="s">
        <v>46</v>
      </c>
      <c r="H412" s="21">
        <v>23.82</v>
      </c>
      <c r="I412" s="22">
        <v>5</v>
      </c>
      <c r="J412" s="23">
        <v>5.9550000000000001</v>
      </c>
      <c r="K412" s="23">
        <v>125.05500000000001</v>
      </c>
      <c r="L412" s="24">
        <v>43493</v>
      </c>
      <c r="M412" s="25">
        <v>0.80833333333333335</v>
      </c>
      <c r="N412" s="20" t="s">
        <v>23</v>
      </c>
      <c r="O412" s="23">
        <v>119.1</v>
      </c>
      <c r="P412" s="26">
        <v>4.7619047620000003</v>
      </c>
      <c r="Q412" s="23">
        <v>5.9550000000000001</v>
      </c>
      <c r="R412" s="30">
        <v>5.4</v>
      </c>
      <c r="S412" s="28">
        <f t="shared" si="125"/>
        <v>5.9550000000000125</v>
      </c>
      <c r="T412" s="29">
        <f t="shared" si="126"/>
        <v>446.62500000000091</v>
      </c>
      <c r="U412" s="29" t="b">
        <f t="shared" si="127"/>
        <v>0</v>
      </c>
      <c r="V412" s="29" t="b">
        <f t="shared" si="128"/>
        <v>0</v>
      </c>
      <c r="W412" s="29" t="str">
        <f t="shared" si="129"/>
        <v>Low Value</v>
      </c>
      <c r="X412" s="129" t="str">
        <f t="shared" si="130"/>
        <v>Criteria Not matched</v>
      </c>
      <c r="Y412" s="130">
        <f t="shared" si="131"/>
        <v>28</v>
      </c>
      <c r="Z412" s="130">
        <f t="shared" si="132"/>
        <v>1</v>
      </c>
      <c r="AA412" s="131">
        <f t="shared" si="134"/>
        <v>2019</v>
      </c>
      <c r="AB412" s="132" t="str">
        <f t="shared" si="135"/>
        <v>1-2019</v>
      </c>
      <c r="AC412" s="132" t="str">
        <f t="shared" si="124"/>
        <v>28-1-2019</v>
      </c>
      <c r="AD412" s="132">
        <f t="shared" si="122"/>
        <v>1</v>
      </c>
      <c r="AE412" s="132">
        <f t="shared" si="133"/>
        <v>5</v>
      </c>
      <c r="AF412" s="132" t="str">
        <f t="shared" si="120"/>
        <v>2019-5</v>
      </c>
      <c r="AG412" s="130">
        <f t="shared" si="123"/>
        <v>1</v>
      </c>
      <c r="AH412" s="130" t="str">
        <f t="shared" si="121"/>
        <v>Weekdays</v>
      </c>
      <c r="AI412" s="133">
        <f t="shared" ref="AI412:AI475" si="136">WEEKDAY(L412,1)</f>
        <v>2</v>
      </c>
      <c r="AJ412" s="53"/>
    </row>
    <row r="413" spans="2:36" ht="16.5" x14ac:dyDescent="0.3">
      <c r="B413" s="19" t="s">
        <v>446</v>
      </c>
      <c r="C413" s="20" t="s">
        <v>42</v>
      </c>
      <c r="D413" s="19" t="s">
        <v>43</v>
      </c>
      <c r="E413" s="19" t="s">
        <v>27</v>
      </c>
      <c r="F413" s="85" t="s">
        <v>21</v>
      </c>
      <c r="G413" s="19" t="s">
        <v>22</v>
      </c>
      <c r="H413" s="21">
        <v>34.21</v>
      </c>
      <c r="I413" s="22">
        <v>10</v>
      </c>
      <c r="J413" s="23">
        <v>17.105</v>
      </c>
      <c r="K413" s="23">
        <v>359.20499999999998</v>
      </c>
      <c r="L413" s="24">
        <v>43467</v>
      </c>
      <c r="M413" s="25">
        <v>0.54166666666666663</v>
      </c>
      <c r="N413" s="20" t="s">
        <v>29</v>
      </c>
      <c r="O413" s="23">
        <v>342.1</v>
      </c>
      <c r="P413" s="26">
        <v>4.7619047620000003</v>
      </c>
      <c r="Q413" s="23">
        <v>17.105</v>
      </c>
      <c r="R413" s="27">
        <v>5.0999999999999996</v>
      </c>
      <c r="S413" s="28">
        <f t="shared" si="125"/>
        <v>17.104999999999961</v>
      </c>
      <c r="T413" s="29">
        <f t="shared" si="126"/>
        <v>1282.874999999997</v>
      </c>
      <c r="U413" s="29" t="b">
        <f t="shared" si="127"/>
        <v>1</v>
      </c>
      <c r="V413" s="29" t="b">
        <f t="shared" si="128"/>
        <v>1</v>
      </c>
      <c r="W413" s="29" t="str">
        <f t="shared" si="129"/>
        <v>Low Value</v>
      </c>
      <c r="X413" s="129" t="str">
        <f t="shared" si="130"/>
        <v>Criteria Not matched</v>
      </c>
      <c r="Y413" s="130">
        <f t="shared" si="131"/>
        <v>2</v>
      </c>
      <c r="Z413" s="130">
        <f t="shared" si="132"/>
        <v>1</v>
      </c>
      <c r="AA413" s="131">
        <f t="shared" si="134"/>
        <v>2019</v>
      </c>
      <c r="AB413" s="132" t="str">
        <f t="shared" si="135"/>
        <v>1-2019</v>
      </c>
      <c r="AC413" s="132" t="str">
        <f t="shared" si="124"/>
        <v>2-1-2019</v>
      </c>
      <c r="AD413" s="132">
        <f t="shared" si="122"/>
        <v>1</v>
      </c>
      <c r="AE413" s="132">
        <f t="shared" si="133"/>
        <v>1</v>
      </c>
      <c r="AF413" s="132" t="str">
        <f t="shared" ref="AF413:AF476" si="137">CONCATENATE(AA413,"-",AE413)</f>
        <v>2019-1</v>
      </c>
      <c r="AG413" s="130">
        <f t="shared" si="123"/>
        <v>3</v>
      </c>
      <c r="AH413" s="130" t="str">
        <f t="shared" si="121"/>
        <v>Weekdays</v>
      </c>
      <c r="AI413" s="133">
        <f t="shared" si="136"/>
        <v>4</v>
      </c>
      <c r="AJ413" s="53"/>
    </row>
    <row r="414" spans="2:36" ht="16.5" x14ac:dyDescent="0.3">
      <c r="B414" s="19" t="s">
        <v>447</v>
      </c>
      <c r="C414" s="20" t="s">
        <v>42</v>
      </c>
      <c r="D414" s="19" t="s">
        <v>43</v>
      </c>
      <c r="E414" s="19" t="s">
        <v>27</v>
      </c>
      <c r="F414" s="85" t="s">
        <v>31</v>
      </c>
      <c r="G414" s="19" t="s">
        <v>36</v>
      </c>
      <c r="H414" s="21">
        <v>21.87</v>
      </c>
      <c r="I414" s="22">
        <v>2</v>
      </c>
      <c r="J414" s="23">
        <v>2.1869999999999998</v>
      </c>
      <c r="K414" s="23">
        <v>45.927</v>
      </c>
      <c r="L414" s="24">
        <v>43490</v>
      </c>
      <c r="M414" s="25">
        <v>0.60347222222222219</v>
      </c>
      <c r="N414" s="20" t="s">
        <v>23</v>
      </c>
      <c r="O414" s="23">
        <v>43.74</v>
      </c>
      <c r="P414" s="26">
        <v>4.7619047620000003</v>
      </c>
      <c r="Q414" s="23">
        <v>2.1869999999999998</v>
      </c>
      <c r="R414" s="30">
        <v>6.9</v>
      </c>
      <c r="S414" s="28">
        <f t="shared" si="125"/>
        <v>2.1869999999999976</v>
      </c>
      <c r="T414" s="29">
        <f t="shared" si="126"/>
        <v>164.02499999999981</v>
      </c>
      <c r="U414" s="29" t="b">
        <f t="shared" si="127"/>
        <v>0</v>
      </c>
      <c r="V414" s="29" t="b">
        <f t="shared" si="128"/>
        <v>0</v>
      </c>
      <c r="W414" s="29" t="str">
        <f t="shared" si="129"/>
        <v>Low Value</v>
      </c>
      <c r="X414" s="129" t="str">
        <f t="shared" si="130"/>
        <v>Criteria Not matched</v>
      </c>
      <c r="Y414" s="130">
        <f t="shared" si="131"/>
        <v>25</v>
      </c>
      <c r="Z414" s="130">
        <f t="shared" si="132"/>
        <v>1</v>
      </c>
      <c r="AA414" s="131">
        <f t="shared" si="134"/>
        <v>2019</v>
      </c>
      <c r="AB414" s="132" t="str">
        <f t="shared" si="135"/>
        <v>1-2019</v>
      </c>
      <c r="AC414" s="132" t="str">
        <f t="shared" si="124"/>
        <v>25-1-2019</v>
      </c>
      <c r="AD414" s="132">
        <f t="shared" si="122"/>
        <v>1</v>
      </c>
      <c r="AE414" s="132">
        <f t="shared" si="133"/>
        <v>4</v>
      </c>
      <c r="AF414" s="132" t="str">
        <f t="shared" si="137"/>
        <v>2019-4</v>
      </c>
      <c r="AG414" s="130">
        <f t="shared" si="123"/>
        <v>5</v>
      </c>
      <c r="AH414" s="130" t="str">
        <f t="shared" si="121"/>
        <v>Weekdays</v>
      </c>
      <c r="AI414" s="133">
        <f t="shared" si="136"/>
        <v>6</v>
      </c>
      <c r="AJ414" s="53"/>
    </row>
    <row r="415" spans="2:36" ht="16.5" x14ac:dyDescent="0.3">
      <c r="B415" s="19" t="s">
        <v>448</v>
      </c>
      <c r="C415" s="20" t="s">
        <v>18</v>
      </c>
      <c r="D415" s="19" t="s">
        <v>19</v>
      </c>
      <c r="E415" s="19" t="s">
        <v>20</v>
      </c>
      <c r="F415" s="85" t="s">
        <v>31</v>
      </c>
      <c r="G415" s="19" t="s">
        <v>22</v>
      </c>
      <c r="H415" s="21">
        <v>20.97</v>
      </c>
      <c r="I415" s="22">
        <v>5</v>
      </c>
      <c r="J415" s="23">
        <v>5.2424999999999997</v>
      </c>
      <c r="K415" s="23">
        <v>110.0925</v>
      </c>
      <c r="L415" s="24">
        <v>43469</v>
      </c>
      <c r="M415" s="25">
        <v>0.55625000000000002</v>
      </c>
      <c r="N415" s="20" t="s">
        <v>29</v>
      </c>
      <c r="O415" s="23">
        <v>104.85</v>
      </c>
      <c r="P415" s="26">
        <v>4.7619047620000003</v>
      </c>
      <c r="Q415" s="23">
        <v>5.2424999999999997</v>
      </c>
      <c r="R415" s="30">
        <v>7.8</v>
      </c>
      <c r="S415" s="28">
        <f t="shared" si="125"/>
        <v>5.2425000000000068</v>
      </c>
      <c r="T415" s="29">
        <f t="shared" si="126"/>
        <v>393.18750000000051</v>
      </c>
      <c r="U415" s="29" t="b">
        <f t="shared" si="127"/>
        <v>0</v>
      </c>
      <c r="V415" s="29" t="b">
        <f t="shared" si="128"/>
        <v>1</v>
      </c>
      <c r="W415" s="29" t="str">
        <f t="shared" si="129"/>
        <v>High Value</v>
      </c>
      <c r="X415" s="129">
        <f t="shared" si="130"/>
        <v>2.097</v>
      </c>
      <c r="Y415" s="130">
        <f t="shared" si="131"/>
        <v>4</v>
      </c>
      <c r="Z415" s="130">
        <f t="shared" si="132"/>
        <v>1</v>
      </c>
      <c r="AA415" s="131">
        <f t="shared" si="134"/>
        <v>2019</v>
      </c>
      <c r="AB415" s="132" t="str">
        <f t="shared" si="135"/>
        <v>1-2019</v>
      </c>
      <c r="AC415" s="132" t="str">
        <f t="shared" si="124"/>
        <v>4-1-2019</v>
      </c>
      <c r="AD415" s="132">
        <f t="shared" si="122"/>
        <v>1</v>
      </c>
      <c r="AE415" s="132">
        <f t="shared" si="133"/>
        <v>1</v>
      </c>
      <c r="AF415" s="132" t="str">
        <f t="shared" si="137"/>
        <v>2019-1</v>
      </c>
      <c r="AG415" s="130">
        <f t="shared" si="123"/>
        <v>5</v>
      </c>
      <c r="AH415" s="130" t="str">
        <f t="shared" si="121"/>
        <v>Weekdays</v>
      </c>
      <c r="AI415" s="133">
        <f t="shared" si="136"/>
        <v>6</v>
      </c>
      <c r="AJ415" s="53"/>
    </row>
    <row r="416" spans="2:36" ht="16.5" x14ac:dyDescent="0.3">
      <c r="B416" s="19" t="s">
        <v>449</v>
      </c>
      <c r="C416" s="20" t="s">
        <v>18</v>
      </c>
      <c r="D416" s="19" t="s">
        <v>19</v>
      </c>
      <c r="E416" s="19" t="s">
        <v>27</v>
      </c>
      <c r="F416" s="85" t="s">
        <v>31</v>
      </c>
      <c r="G416" s="19" t="s">
        <v>36</v>
      </c>
      <c r="H416" s="21">
        <v>25.84</v>
      </c>
      <c r="I416" s="22">
        <v>3</v>
      </c>
      <c r="J416" s="23">
        <v>3.8759999999999999</v>
      </c>
      <c r="K416" s="23">
        <v>81.396000000000001</v>
      </c>
      <c r="L416" s="24">
        <v>43534</v>
      </c>
      <c r="M416" s="25">
        <v>0.78819444444444442</v>
      </c>
      <c r="N416" s="20" t="s">
        <v>23</v>
      </c>
      <c r="O416" s="23">
        <v>77.52</v>
      </c>
      <c r="P416" s="26">
        <v>4.7619047620000003</v>
      </c>
      <c r="Q416" s="23">
        <v>3.8759999999999999</v>
      </c>
      <c r="R416" s="30">
        <v>6.6</v>
      </c>
      <c r="S416" s="28">
        <f t="shared" si="125"/>
        <v>3.8760000000000048</v>
      </c>
      <c r="T416" s="29">
        <f t="shared" si="126"/>
        <v>290.70000000000039</v>
      </c>
      <c r="U416" s="29" t="b">
        <f t="shared" si="127"/>
        <v>0</v>
      </c>
      <c r="V416" s="29" t="b">
        <f t="shared" si="128"/>
        <v>0</v>
      </c>
      <c r="W416" s="29" t="str">
        <f t="shared" si="129"/>
        <v>Low Value</v>
      </c>
      <c r="X416" s="129" t="str">
        <f t="shared" si="130"/>
        <v>Criteria Not matched</v>
      </c>
      <c r="Y416" s="130">
        <f t="shared" si="131"/>
        <v>10</v>
      </c>
      <c r="Z416" s="130">
        <f t="shared" si="132"/>
        <v>3</v>
      </c>
      <c r="AA416" s="131">
        <f t="shared" si="134"/>
        <v>2019</v>
      </c>
      <c r="AB416" s="132" t="str">
        <f t="shared" si="135"/>
        <v>3-2019</v>
      </c>
      <c r="AC416" s="132" t="str">
        <f t="shared" si="124"/>
        <v>10-3-2019</v>
      </c>
      <c r="AD416" s="132">
        <f t="shared" si="122"/>
        <v>1</v>
      </c>
      <c r="AE416" s="132">
        <f t="shared" si="133"/>
        <v>10</v>
      </c>
      <c r="AF416" s="132" t="str">
        <f t="shared" si="137"/>
        <v>2019-10</v>
      </c>
      <c r="AG416" s="130">
        <f t="shared" si="123"/>
        <v>7</v>
      </c>
      <c r="AH416" s="130" t="str">
        <f t="shared" si="121"/>
        <v>Weekends</v>
      </c>
      <c r="AI416" s="133">
        <f t="shared" si="136"/>
        <v>1</v>
      </c>
      <c r="AJ416" s="53"/>
    </row>
    <row r="417" spans="2:36" ht="16.5" x14ac:dyDescent="0.3">
      <c r="B417" s="19" t="s">
        <v>450</v>
      </c>
      <c r="C417" s="20" t="s">
        <v>18</v>
      </c>
      <c r="D417" s="19" t="s">
        <v>19</v>
      </c>
      <c r="E417" s="19" t="s">
        <v>27</v>
      </c>
      <c r="F417" s="85" t="s">
        <v>31</v>
      </c>
      <c r="G417" s="19" t="s">
        <v>32</v>
      </c>
      <c r="H417" s="21">
        <v>50.93</v>
      </c>
      <c r="I417" s="22">
        <v>8</v>
      </c>
      <c r="J417" s="23">
        <v>20.372</v>
      </c>
      <c r="K417" s="23">
        <v>427.81200000000001</v>
      </c>
      <c r="L417" s="24">
        <v>43546</v>
      </c>
      <c r="M417" s="25">
        <v>0.81666666666666665</v>
      </c>
      <c r="N417" s="20" t="s">
        <v>23</v>
      </c>
      <c r="O417" s="23">
        <v>407.44</v>
      </c>
      <c r="P417" s="26">
        <v>4.7619047620000003</v>
      </c>
      <c r="Q417" s="23">
        <v>20.372</v>
      </c>
      <c r="R417" s="27">
        <v>9.1999999999999993</v>
      </c>
      <c r="S417" s="28">
        <f t="shared" si="125"/>
        <v>20.372000000000014</v>
      </c>
      <c r="T417" s="29">
        <f t="shared" si="126"/>
        <v>1527.900000000001</v>
      </c>
      <c r="U417" s="29" t="b">
        <f t="shared" si="127"/>
        <v>1</v>
      </c>
      <c r="V417" s="29" t="b">
        <f t="shared" si="128"/>
        <v>1</v>
      </c>
      <c r="W417" s="29" t="str">
        <f t="shared" si="129"/>
        <v>High Value</v>
      </c>
      <c r="X417" s="129">
        <f t="shared" si="130"/>
        <v>5.093</v>
      </c>
      <c r="Y417" s="130">
        <f t="shared" si="131"/>
        <v>22</v>
      </c>
      <c r="Z417" s="130">
        <f t="shared" si="132"/>
        <v>3</v>
      </c>
      <c r="AA417" s="131">
        <f t="shared" si="134"/>
        <v>2019</v>
      </c>
      <c r="AB417" s="132" t="str">
        <f t="shared" si="135"/>
        <v>3-2019</v>
      </c>
      <c r="AC417" s="132" t="str">
        <f t="shared" si="124"/>
        <v>22-3-2019</v>
      </c>
      <c r="AD417" s="132">
        <f t="shared" si="122"/>
        <v>1</v>
      </c>
      <c r="AE417" s="132">
        <f t="shared" si="133"/>
        <v>12</v>
      </c>
      <c r="AF417" s="132" t="str">
        <f t="shared" si="137"/>
        <v>2019-12</v>
      </c>
      <c r="AG417" s="130">
        <f t="shared" si="123"/>
        <v>5</v>
      </c>
      <c r="AH417" s="130" t="str">
        <f t="shared" si="121"/>
        <v>Weekdays</v>
      </c>
      <c r="AI417" s="133">
        <f t="shared" si="136"/>
        <v>6</v>
      </c>
      <c r="AJ417" s="53"/>
    </row>
    <row r="418" spans="2:36" ht="16.5" x14ac:dyDescent="0.3">
      <c r="B418" s="19" t="s">
        <v>451</v>
      </c>
      <c r="C418" s="20" t="s">
        <v>42</v>
      </c>
      <c r="D418" s="19" t="s">
        <v>43</v>
      </c>
      <c r="E418" s="19" t="s">
        <v>27</v>
      </c>
      <c r="F418" s="85" t="s">
        <v>31</v>
      </c>
      <c r="G418" s="19" t="s">
        <v>22</v>
      </c>
      <c r="H418" s="21">
        <v>96.11</v>
      </c>
      <c r="I418" s="22">
        <v>1</v>
      </c>
      <c r="J418" s="23">
        <v>4.8055000000000003</v>
      </c>
      <c r="K418" s="23">
        <v>100.91549999999999</v>
      </c>
      <c r="L418" s="24">
        <v>43490</v>
      </c>
      <c r="M418" s="25">
        <v>0.68611111111111112</v>
      </c>
      <c r="N418" s="20" t="s">
        <v>23</v>
      </c>
      <c r="O418" s="23">
        <v>96.11</v>
      </c>
      <c r="P418" s="26">
        <v>4.7619047620000003</v>
      </c>
      <c r="Q418" s="23">
        <v>4.8055000000000003</v>
      </c>
      <c r="R418" s="30">
        <v>7.8</v>
      </c>
      <c r="S418" s="28">
        <f t="shared" si="125"/>
        <v>4.805499999999995</v>
      </c>
      <c r="T418" s="29">
        <f t="shared" si="126"/>
        <v>360.41249999999962</v>
      </c>
      <c r="U418" s="29" t="b">
        <f t="shared" si="127"/>
        <v>0</v>
      </c>
      <c r="V418" s="29" t="b">
        <f t="shared" si="128"/>
        <v>1</v>
      </c>
      <c r="W418" s="29" t="str">
        <f t="shared" si="129"/>
        <v>High Value</v>
      </c>
      <c r="X418" s="129">
        <f t="shared" si="130"/>
        <v>9.6110000000000007</v>
      </c>
      <c r="Y418" s="130">
        <f t="shared" si="131"/>
        <v>25</v>
      </c>
      <c r="Z418" s="130">
        <f t="shared" si="132"/>
        <v>1</v>
      </c>
      <c r="AA418" s="131">
        <f t="shared" si="134"/>
        <v>2019</v>
      </c>
      <c r="AB418" s="132" t="str">
        <f t="shared" si="135"/>
        <v>1-2019</v>
      </c>
      <c r="AC418" s="132" t="str">
        <f t="shared" si="124"/>
        <v>25-1-2019</v>
      </c>
      <c r="AD418" s="132">
        <f t="shared" si="122"/>
        <v>1</v>
      </c>
      <c r="AE418" s="132">
        <f t="shared" si="133"/>
        <v>4</v>
      </c>
      <c r="AF418" s="132" t="str">
        <f t="shared" si="137"/>
        <v>2019-4</v>
      </c>
      <c r="AG418" s="130">
        <f t="shared" si="123"/>
        <v>5</v>
      </c>
      <c r="AH418" s="130" t="str">
        <f t="shared" si="121"/>
        <v>Weekdays</v>
      </c>
      <c r="AI418" s="133">
        <f t="shared" si="136"/>
        <v>6</v>
      </c>
      <c r="AJ418" s="53"/>
    </row>
    <row r="419" spans="2:36" ht="16.5" x14ac:dyDescent="0.3">
      <c r="B419" s="19" t="s">
        <v>452</v>
      </c>
      <c r="C419" s="20" t="s">
        <v>25</v>
      </c>
      <c r="D419" s="19" t="s">
        <v>26</v>
      </c>
      <c r="E419" s="19" t="s">
        <v>27</v>
      </c>
      <c r="F419" s="85" t="s">
        <v>21</v>
      </c>
      <c r="G419" s="19" t="s">
        <v>32</v>
      </c>
      <c r="H419" s="21">
        <v>45.38</v>
      </c>
      <c r="I419" s="22">
        <v>4</v>
      </c>
      <c r="J419" s="23">
        <v>9.0760000000000005</v>
      </c>
      <c r="K419" s="23">
        <v>190.596</v>
      </c>
      <c r="L419" s="24">
        <v>43473</v>
      </c>
      <c r="M419" s="25">
        <v>0.57499999999999996</v>
      </c>
      <c r="N419" s="20" t="s">
        <v>33</v>
      </c>
      <c r="O419" s="23">
        <v>181.52</v>
      </c>
      <c r="P419" s="26">
        <v>4.7619047620000003</v>
      </c>
      <c r="Q419" s="23">
        <v>9.0760000000000005</v>
      </c>
      <c r="R419" s="30">
        <v>8.6999999999999993</v>
      </c>
      <c r="S419" s="28">
        <f t="shared" si="125"/>
        <v>9.0759999999999934</v>
      </c>
      <c r="T419" s="29">
        <f t="shared" si="126"/>
        <v>680.69999999999948</v>
      </c>
      <c r="U419" s="29" t="b">
        <f t="shared" si="127"/>
        <v>1</v>
      </c>
      <c r="V419" s="29" t="b">
        <f t="shared" si="128"/>
        <v>1</v>
      </c>
      <c r="W419" s="29" t="str">
        <f t="shared" si="129"/>
        <v>High Value</v>
      </c>
      <c r="X419" s="129">
        <f t="shared" si="130"/>
        <v>4.5380000000000003</v>
      </c>
      <c r="Y419" s="130">
        <f t="shared" si="131"/>
        <v>8</v>
      </c>
      <c r="Z419" s="130">
        <f t="shared" si="132"/>
        <v>1</v>
      </c>
      <c r="AA419" s="131">
        <f t="shared" si="134"/>
        <v>2019</v>
      </c>
      <c r="AB419" s="132" t="str">
        <f t="shared" si="135"/>
        <v>1-2019</v>
      </c>
      <c r="AC419" s="132" t="str">
        <f t="shared" si="124"/>
        <v>8-1-2019</v>
      </c>
      <c r="AD419" s="132">
        <f t="shared" si="122"/>
        <v>1</v>
      </c>
      <c r="AE419" s="132">
        <f t="shared" si="133"/>
        <v>2</v>
      </c>
      <c r="AF419" s="132" t="str">
        <f t="shared" si="137"/>
        <v>2019-2</v>
      </c>
      <c r="AG419" s="130">
        <f t="shared" si="123"/>
        <v>2</v>
      </c>
      <c r="AH419" s="130" t="str">
        <f t="shared" ref="AH419:AH482" si="138">IF(AG419&gt;=6,"Weekends","Weekdays")</f>
        <v>Weekdays</v>
      </c>
      <c r="AI419" s="133">
        <f t="shared" si="136"/>
        <v>3</v>
      </c>
      <c r="AJ419" s="53"/>
    </row>
    <row r="420" spans="2:36" ht="16.5" x14ac:dyDescent="0.3">
      <c r="B420" s="19" t="s">
        <v>453</v>
      </c>
      <c r="C420" s="20" t="s">
        <v>25</v>
      </c>
      <c r="D420" s="19" t="s">
        <v>26</v>
      </c>
      <c r="E420" s="19" t="s">
        <v>20</v>
      </c>
      <c r="F420" s="85" t="s">
        <v>21</v>
      </c>
      <c r="G420" s="19" t="s">
        <v>22</v>
      </c>
      <c r="H420" s="21">
        <v>81.510000000000005</v>
      </c>
      <c r="I420" s="22">
        <v>1</v>
      </c>
      <c r="J420" s="23">
        <v>4.0754999999999999</v>
      </c>
      <c r="K420" s="23">
        <v>85.585499999999996</v>
      </c>
      <c r="L420" s="24">
        <v>43487</v>
      </c>
      <c r="M420" s="25">
        <v>0.45624999999999999</v>
      </c>
      <c r="N420" s="20" t="s">
        <v>23</v>
      </c>
      <c r="O420" s="23">
        <v>81.510000000000005</v>
      </c>
      <c r="P420" s="26">
        <v>4.7619047620000003</v>
      </c>
      <c r="Q420" s="23">
        <v>4.0754999999999999</v>
      </c>
      <c r="R420" s="30">
        <v>9.1999999999999993</v>
      </c>
      <c r="S420" s="28">
        <f t="shared" si="125"/>
        <v>4.075499999999991</v>
      </c>
      <c r="T420" s="29">
        <f t="shared" si="126"/>
        <v>305.66249999999934</v>
      </c>
      <c r="U420" s="29" t="b">
        <f t="shared" si="127"/>
        <v>0</v>
      </c>
      <c r="V420" s="29" t="b">
        <f t="shared" si="128"/>
        <v>1</v>
      </c>
      <c r="W420" s="29" t="str">
        <f t="shared" si="129"/>
        <v>High Value</v>
      </c>
      <c r="X420" s="129">
        <f t="shared" si="130"/>
        <v>8.1510000000000016</v>
      </c>
      <c r="Y420" s="130">
        <f t="shared" si="131"/>
        <v>22</v>
      </c>
      <c r="Z420" s="130">
        <f t="shared" si="132"/>
        <v>1</v>
      </c>
      <c r="AA420" s="131">
        <f t="shared" si="134"/>
        <v>2019</v>
      </c>
      <c r="AB420" s="132" t="str">
        <f t="shared" si="135"/>
        <v>1-2019</v>
      </c>
      <c r="AC420" s="132" t="str">
        <f t="shared" si="124"/>
        <v>22-1-2019</v>
      </c>
      <c r="AD420" s="132">
        <f t="shared" ref="AD420:AD483" si="139">ROUNDUP(Z420/3,0)</f>
        <v>1</v>
      </c>
      <c r="AE420" s="132">
        <f t="shared" si="133"/>
        <v>4</v>
      </c>
      <c r="AF420" s="132" t="str">
        <f t="shared" si="137"/>
        <v>2019-4</v>
      </c>
      <c r="AG420" s="130">
        <f t="shared" si="123"/>
        <v>2</v>
      </c>
      <c r="AH420" s="130" t="str">
        <f t="shared" si="138"/>
        <v>Weekdays</v>
      </c>
      <c r="AI420" s="133">
        <f t="shared" si="136"/>
        <v>3</v>
      </c>
      <c r="AJ420" s="53"/>
    </row>
    <row r="421" spans="2:36" ht="16.5" x14ac:dyDescent="0.3">
      <c r="B421" s="19" t="s">
        <v>454</v>
      </c>
      <c r="C421" s="20" t="s">
        <v>42</v>
      </c>
      <c r="D421" s="19" t="s">
        <v>43</v>
      </c>
      <c r="E421" s="19" t="s">
        <v>27</v>
      </c>
      <c r="F421" s="85" t="s">
        <v>21</v>
      </c>
      <c r="G421" s="19" t="s">
        <v>22</v>
      </c>
      <c r="H421" s="21">
        <v>57.22</v>
      </c>
      <c r="I421" s="22">
        <v>2</v>
      </c>
      <c r="J421" s="23">
        <v>5.7220000000000004</v>
      </c>
      <c r="K421" s="23">
        <v>120.16200000000001</v>
      </c>
      <c r="L421" s="24">
        <v>43477</v>
      </c>
      <c r="M421" s="25">
        <v>0.71736111111111112</v>
      </c>
      <c r="N421" s="20" t="s">
        <v>23</v>
      </c>
      <c r="O421" s="23">
        <v>114.44</v>
      </c>
      <c r="P421" s="26">
        <v>4.7619047620000003</v>
      </c>
      <c r="Q421" s="23">
        <v>5.7220000000000004</v>
      </c>
      <c r="R421" s="30">
        <v>8.3000000000000007</v>
      </c>
      <c r="S421" s="28">
        <f t="shared" si="125"/>
        <v>5.7220000000000084</v>
      </c>
      <c r="T421" s="29">
        <f t="shared" si="126"/>
        <v>429.15000000000066</v>
      </c>
      <c r="U421" s="29" t="b">
        <f t="shared" si="127"/>
        <v>0</v>
      </c>
      <c r="V421" s="29" t="b">
        <f t="shared" si="128"/>
        <v>1</v>
      </c>
      <c r="W421" s="29" t="str">
        <f t="shared" si="129"/>
        <v>High Value</v>
      </c>
      <c r="X421" s="129">
        <f t="shared" si="130"/>
        <v>5.7220000000000004</v>
      </c>
      <c r="Y421" s="130">
        <f t="shared" si="131"/>
        <v>12</v>
      </c>
      <c r="Z421" s="130">
        <f t="shared" si="132"/>
        <v>1</v>
      </c>
      <c r="AA421" s="131">
        <f t="shared" si="134"/>
        <v>2019</v>
      </c>
      <c r="AB421" s="132" t="str">
        <f t="shared" si="135"/>
        <v>1-2019</v>
      </c>
      <c r="AC421" s="132" t="str">
        <f t="shared" si="124"/>
        <v>12-1-2019</v>
      </c>
      <c r="AD421" s="132">
        <f t="shared" si="139"/>
        <v>1</v>
      </c>
      <c r="AE421" s="132">
        <f t="shared" si="133"/>
        <v>2</v>
      </c>
      <c r="AF421" s="132" t="str">
        <f t="shared" si="137"/>
        <v>2019-2</v>
      </c>
      <c r="AG421" s="130">
        <f t="shared" si="123"/>
        <v>6</v>
      </c>
      <c r="AH421" s="130" t="str">
        <f t="shared" si="138"/>
        <v>Weekends</v>
      </c>
      <c r="AI421" s="133">
        <f t="shared" si="136"/>
        <v>7</v>
      </c>
      <c r="AJ421" s="53"/>
    </row>
    <row r="422" spans="2:36" ht="16.5" x14ac:dyDescent="0.3">
      <c r="B422" s="19" t="s">
        <v>455</v>
      </c>
      <c r="C422" s="20" t="s">
        <v>18</v>
      </c>
      <c r="D422" s="19" t="s">
        <v>19</v>
      </c>
      <c r="E422" s="19" t="s">
        <v>20</v>
      </c>
      <c r="F422" s="85" t="s">
        <v>21</v>
      </c>
      <c r="G422" s="19" t="s">
        <v>28</v>
      </c>
      <c r="H422" s="21">
        <v>25.22</v>
      </c>
      <c r="I422" s="22">
        <v>7</v>
      </c>
      <c r="J422" s="23">
        <v>8.827</v>
      </c>
      <c r="K422" s="23">
        <v>185.36699999999999</v>
      </c>
      <c r="L422" s="24">
        <v>43500</v>
      </c>
      <c r="M422" s="25">
        <v>0.43263888888888891</v>
      </c>
      <c r="N422" s="20" t="s">
        <v>29</v>
      </c>
      <c r="O422" s="23">
        <v>176.54</v>
      </c>
      <c r="P422" s="26">
        <v>4.7619047620000003</v>
      </c>
      <c r="Q422" s="23">
        <v>8.827</v>
      </c>
      <c r="R422" s="30">
        <v>8.1999999999999993</v>
      </c>
      <c r="S422" s="28">
        <f t="shared" si="125"/>
        <v>8.8269999999999982</v>
      </c>
      <c r="T422" s="29">
        <f t="shared" si="126"/>
        <v>662.02499999999986</v>
      </c>
      <c r="U422" s="29" t="b">
        <f t="shared" si="127"/>
        <v>1</v>
      </c>
      <c r="V422" s="29" t="b">
        <f t="shared" si="128"/>
        <v>1</v>
      </c>
      <c r="W422" s="29" t="str">
        <f t="shared" si="129"/>
        <v>High Value</v>
      </c>
      <c r="X422" s="129">
        <f t="shared" si="130"/>
        <v>2.5220000000000002</v>
      </c>
      <c r="Y422" s="130">
        <f t="shared" si="131"/>
        <v>4</v>
      </c>
      <c r="Z422" s="130">
        <f t="shared" si="132"/>
        <v>2</v>
      </c>
      <c r="AA422" s="131">
        <f t="shared" si="134"/>
        <v>2019</v>
      </c>
      <c r="AB422" s="132" t="str">
        <f t="shared" si="135"/>
        <v>2-2019</v>
      </c>
      <c r="AC422" s="132" t="str">
        <f t="shared" si="124"/>
        <v>4-2-2019</v>
      </c>
      <c r="AD422" s="132">
        <f t="shared" si="139"/>
        <v>1</v>
      </c>
      <c r="AE422" s="132">
        <f t="shared" si="133"/>
        <v>6</v>
      </c>
      <c r="AF422" s="132" t="str">
        <f t="shared" si="137"/>
        <v>2019-6</v>
      </c>
      <c r="AG422" s="130">
        <f t="shared" si="123"/>
        <v>1</v>
      </c>
      <c r="AH422" s="130" t="str">
        <f t="shared" si="138"/>
        <v>Weekdays</v>
      </c>
      <c r="AI422" s="133">
        <f t="shared" si="136"/>
        <v>2</v>
      </c>
      <c r="AJ422" s="53"/>
    </row>
    <row r="423" spans="2:36" ht="16.5" x14ac:dyDescent="0.3">
      <c r="B423" s="19" t="s">
        <v>456</v>
      </c>
      <c r="C423" s="20" t="s">
        <v>25</v>
      </c>
      <c r="D423" s="19" t="s">
        <v>26</v>
      </c>
      <c r="E423" s="19" t="s">
        <v>20</v>
      </c>
      <c r="F423" s="85" t="s">
        <v>21</v>
      </c>
      <c r="G423" s="19" t="s">
        <v>44</v>
      </c>
      <c r="H423" s="21">
        <v>38.6</v>
      </c>
      <c r="I423" s="22">
        <v>3</v>
      </c>
      <c r="J423" s="23">
        <v>5.79</v>
      </c>
      <c r="K423" s="23">
        <v>121.59</v>
      </c>
      <c r="L423" s="24">
        <v>43552</v>
      </c>
      <c r="M423" s="25">
        <v>0.58125000000000004</v>
      </c>
      <c r="N423" s="20" t="s">
        <v>23</v>
      </c>
      <c r="O423" s="23">
        <v>115.8</v>
      </c>
      <c r="P423" s="26">
        <v>4.7619047620000003</v>
      </c>
      <c r="Q423" s="23">
        <v>5.79</v>
      </c>
      <c r="R423" s="30">
        <v>7.5</v>
      </c>
      <c r="S423" s="28">
        <f t="shared" si="125"/>
        <v>5.7900000000000063</v>
      </c>
      <c r="T423" s="29">
        <f t="shared" si="126"/>
        <v>434.25000000000045</v>
      </c>
      <c r="U423" s="29" t="b">
        <f t="shared" si="127"/>
        <v>0</v>
      </c>
      <c r="V423" s="29" t="b">
        <f t="shared" si="128"/>
        <v>1</v>
      </c>
      <c r="W423" s="29" t="str">
        <f t="shared" si="129"/>
        <v>High Value</v>
      </c>
      <c r="X423" s="129">
        <f t="shared" si="130"/>
        <v>3.8600000000000003</v>
      </c>
      <c r="Y423" s="130">
        <f t="shared" si="131"/>
        <v>28</v>
      </c>
      <c r="Z423" s="130">
        <f t="shared" si="132"/>
        <v>3</v>
      </c>
      <c r="AA423" s="131">
        <f t="shared" si="134"/>
        <v>2019</v>
      </c>
      <c r="AB423" s="132" t="str">
        <f t="shared" si="135"/>
        <v>3-2019</v>
      </c>
      <c r="AC423" s="132" t="str">
        <f t="shared" si="124"/>
        <v>28-3-2019</v>
      </c>
      <c r="AD423" s="132">
        <f t="shared" si="139"/>
        <v>1</v>
      </c>
      <c r="AE423" s="132">
        <f t="shared" si="133"/>
        <v>13</v>
      </c>
      <c r="AF423" s="132" t="str">
        <f t="shared" si="137"/>
        <v>2019-13</v>
      </c>
      <c r="AG423" s="130">
        <f t="shared" si="123"/>
        <v>4</v>
      </c>
      <c r="AH423" s="130" t="str">
        <f t="shared" si="138"/>
        <v>Weekdays</v>
      </c>
      <c r="AI423" s="133">
        <f t="shared" si="136"/>
        <v>5</v>
      </c>
      <c r="AJ423" s="53"/>
    </row>
    <row r="424" spans="2:36" ht="16.5" x14ac:dyDescent="0.3">
      <c r="B424" s="19" t="s">
        <v>457</v>
      </c>
      <c r="C424" s="20" t="s">
        <v>25</v>
      </c>
      <c r="D424" s="19" t="s">
        <v>26</v>
      </c>
      <c r="E424" s="19" t="s">
        <v>27</v>
      </c>
      <c r="F424" s="85" t="s">
        <v>21</v>
      </c>
      <c r="G424" s="19" t="s">
        <v>28</v>
      </c>
      <c r="H424" s="21">
        <v>84.05</v>
      </c>
      <c r="I424" s="22">
        <v>3</v>
      </c>
      <c r="J424" s="23">
        <v>12.6075</v>
      </c>
      <c r="K424" s="23">
        <v>264.75749999999999</v>
      </c>
      <c r="L424" s="24">
        <v>43488</v>
      </c>
      <c r="M424" s="25">
        <v>0.56180555555555556</v>
      </c>
      <c r="N424" s="20" t="s">
        <v>29</v>
      </c>
      <c r="O424" s="23">
        <v>252.15</v>
      </c>
      <c r="P424" s="26">
        <v>4.7619047620000003</v>
      </c>
      <c r="Q424" s="23">
        <v>12.6075</v>
      </c>
      <c r="R424" s="30">
        <v>9.8000000000000007</v>
      </c>
      <c r="S424" s="28">
        <f t="shared" si="125"/>
        <v>12.607499999999987</v>
      </c>
      <c r="T424" s="29">
        <f t="shared" si="126"/>
        <v>945.56249999999909</v>
      </c>
      <c r="U424" s="29" t="b">
        <f t="shared" si="127"/>
        <v>1</v>
      </c>
      <c r="V424" s="29" t="b">
        <f t="shared" si="128"/>
        <v>1</v>
      </c>
      <c r="W424" s="29" t="str">
        <f t="shared" si="129"/>
        <v>High Value</v>
      </c>
      <c r="X424" s="129">
        <f t="shared" si="130"/>
        <v>8.4049999999999994</v>
      </c>
      <c r="Y424" s="130">
        <f t="shared" si="131"/>
        <v>23</v>
      </c>
      <c r="Z424" s="130">
        <f t="shared" si="132"/>
        <v>1</v>
      </c>
      <c r="AA424" s="131">
        <f t="shared" si="134"/>
        <v>2019</v>
      </c>
      <c r="AB424" s="132" t="str">
        <f t="shared" si="135"/>
        <v>1-2019</v>
      </c>
      <c r="AC424" s="132" t="str">
        <f t="shared" si="124"/>
        <v>23-1-2019</v>
      </c>
      <c r="AD424" s="132">
        <f t="shared" si="139"/>
        <v>1</v>
      </c>
      <c r="AE424" s="132">
        <f t="shared" si="133"/>
        <v>4</v>
      </c>
      <c r="AF424" s="132" t="str">
        <f t="shared" si="137"/>
        <v>2019-4</v>
      </c>
      <c r="AG424" s="130">
        <f t="shared" si="123"/>
        <v>3</v>
      </c>
      <c r="AH424" s="130" t="str">
        <f t="shared" si="138"/>
        <v>Weekdays</v>
      </c>
      <c r="AI424" s="133">
        <f t="shared" si="136"/>
        <v>4</v>
      </c>
      <c r="AJ424" s="53"/>
    </row>
    <row r="425" spans="2:36" ht="16.5" x14ac:dyDescent="0.3">
      <c r="B425" s="19" t="s">
        <v>458</v>
      </c>
      <c r="C425" s="20" t="s">
        <v>25</v>
      </c>
      <c r="D425" s="19" t="s">
        <v>26</v>
      </c>
      <c r="E425" s="19" t="s">
        <v>20</v>
      </c>
      <c r="F425" s="85" t="s">
        <v>21</v>
      </c>
      <c r="G425" s="19" t="s">
        <v>46</v>
      </c>
      <c r="H425" s="21">
        <v>97.21</v>
      </c>
      <c r="I425" s="22">
        <v>10</v>
      </c>
      <c r="J425" s="23">
        <v>48.604999999999997</v>
      </c>
      <c r="K425" s="23">
        <v>1020.705</v>
      </c>
      <c r="L425" s="24">
        <v>43504</v>
      </c>
      <c r="M425" s="25">
        <v>0.54166666666666663</v>
      </c>
      <c r="N425" s="20" t="s">
        <v>33</v>
      </c>
      <c r="O425" s="23">
        <v>972.1</v>
      </c>
      <c r="P425" s="26">
        <v>4.7619047620000003</v>
      </c>
      <c r="Q425" s="23">
        <v>48.604999999999997</v>
      </c>
      <c r="R425" s="27">
        <v>8.6999999999999993</v>
      </c>
      <c r="S425" s="28">
        <f t="shared" si="125"/>
        <v>48.605000000000018</v>
      </c>
      <c r="T425" s="29">
        <f t="shared" si="126"/>
        <v>3645.3750000000014</v>
      </c>
      <c r="U425" s="29" t="b">
        <f t="shared" si="127"/>
        <v>1</v>
      </c>
      <c r="V425" s="29" t="b">
        <f t="shared" si="128"/>
        <v>1</v>
      </c>
      <c r="W425" s="29" t="str">
        <f t="shared" si="129"/>
        <v>High Value</v>
      </c>
      <c r="X425" s="129">
        <f t="shared" si="130"/>
        <v>9.7210000000000001</v>
      </c>
      <c r="Y425" s="130">
        <f t="shared" si="131"/>
        <v>8</v>
      </c>
      <c r="Z425" s="130">
        <f t="shared" si="132"/>
        <v>2</v>
      </c>
      <c r="AA425" s="131">
        <f t="shared" si="134"/>
        <v>2019</v>
      </c>
      <c r="AB425" s="132" t="str">
        <f t="shared" si="135"/>
        <v>2-2019</v>
      </c>
      <c r="AC425" s="132" t="str">
        <f t="shared" si="124"/>
        <v>8-2-2019</v>
      </c>
      <c r="AD425" s="132">
        <f t="shared" si="139"/>
        <v>1</v>
      </c>
      <c r="AE425" s="132">
        <f t="shared" si="133"/>
        <v>6</v>
      </c>
      <c r="AF425" s="132" t="str">
        <f t="shared" si="137"/>
        <v>2019-6</v>
      </c>
      <c r="AG425" s="130">
        <f t="shared" si="123"/>
        <v>5</v>
      </c>
      <c r="AH425" s="130" t="str">
        <f t="shared" si="138"/>
        <v>Weekdays</v>
      </c>
      <c r="AI425" s="133">
        <f t="shared" si="136"/>
        <v>6</v>
      </c>
      <c r="AJ425" s="53"/>
    </row>
    <row r="426" spans="2:36" ht="16.5" x14ac:dyDescent="0.3">
      <c r="B426" s="19" t="s">
        <v>459</v>
      </c>
      <c r="C426" s="20" t="s">
        <v>42</v>
      </c>
      <c r="D426" s="19" t="s">
        <v>43</v>
      </c>
      <c r="E426" s="19" t="s">
        <v>20</v>
      </c>
      <c r="F426" s="85" t="s">
        <v>31</v>
      </c>
      <c r="G426" s="19" t="s">
        <v>46</v>
      </c>
      <c r="H426" s="21">
        <v>25.42</v>
      </c>
      <c r="I426" s="22">
        <v>8</v>
      </c>
      <c r="J426" s="23">
        <v>10.167999999999999</v>
      </c>
      <c r="K426" s="23">
        <v>213.52799999999999</v>
      </c>
      <c r="L426" s="24">
        <v>43543</v>
      </c>
      <c r="M426" s="25">
        <v>0.8208333333333333</v>
      </c>
      <c r="N426" s="20" t="s">
        <v>33</v>
      </c>
      <c r="O426" s="23">
        <v>203.36</v>
      </c>
      <c r="P426" s="26">
        <v>4.7619047620000003</v>
      </c>
      <c r="Q426" s="23">
        <v>10.167999999999999</v>
      </c>
      <c r="R426" s="30">
        <v>6.7</v>
      </c>
      <c r="S426" s="28">
        <f t="shared" si="125"/>
        <v>10.167999999999978</v>
      </c>
      <c r="T426" s="29">
        <f t="shared" si="126"/>
        <v>762.59999999999832</v>
      </c>
      <c r="U426" s="29" t="b">
        <f t="shared" si="127"/>
        <v>1</v>
      </c>
      <c r="V426" s="29" t="b">
        <f t="shared" si="128"/>
        <v>1</v>
      </c>
      <c r="W426" s="29" t="str">
        <f t="shared" si="129"/>
        <v>Low Value</v>
      </c>
      <c r="X426" s="129" t="str">
        <f t="shared" si="130"/>
        <v>Criteria Not matched</v>
      </c>
      <c r="Y426" s="130">
        <f t="shared" si="131"/>
        <v>19</v>
      </c>
      <c r="Z426" s="130">
        <f t="shared" si="132"/>
        <v>3</v>
      </c>
      <c r="AA426" s="131">
        <f t="shared" si="134"/>
        <v>2019</v>
      </c>
      <c r="AB426" s="132" t="str">
        <f t="shared" si="135"/>
        <v>3-2019</v>
      </c>
      <c r="AC426" s="132" t="str">
        <f t="shared" si="124"/>
        <v>19-3-2019</v>
      </c>
      <c r="AD426" s="132">
        <f t="shared" si="139"/>
        <v>1</v>
      </c>
      <c r="AE426" s="132">
        <f t="shared" si="133"/>
        <v>12</v>
      </c>
      <c r="AF426" s="132" t="str">
        <f t="shared" si="137"/>
        <v>2019-12</v>
      </c>
      <c r="AG426" s="130">
        <f t="shared" si="123"/>
        <v>2</v>
      </c>
      <c r="AH426" s="130" t="str">
        <f t="shared" si="138"/>
        <v>Weekdays</v>
      </c>
      <c r="AI426" s="133">
        <f t="shared" si="136"/>
        <v>3</v>
      </c>
      <c r="AJ426" s="53"/>
    </row>
    <row r="427" spans="2:36" ht="16.5" x14ac:dyDescent="0.3">
      <c r="B427" s="19" t="s">
        <v>460</v>
      </c>
      <c r="C427" s="20" t="s">
        <v>25</v>
      </c>
      <c r="D427" s="19" t="s">
        <v>26</v>
      </c>
      <c r="E427" s="19" t="s">
        <v>27</v>
      </c>
      <c r="F427" s="85" t="s">
        <v>31</v>
      </c>
      <c r="G427" s="19" t="s">
        <v>46</v>
      </c>
      <c r="H427" s="21">
        <v>16.28</v>
      </c>
      <c r="I427" s="22">
        <v>1</v>
      </c>
      <c r="J427" s="23">
        <v>0.81399999999999995</v>
      </c>
      <c r="K427" s="23">
        <v>17.094000000000001</v>
      </c>
      <c r="L427" s="24">
        <v>43533</v>
      </c>
      <c r="M427" s="25">
        <v>0.65</v>
      </c>
      <c r="N427" s="20" t="s">
        <v>29</v>
      </c>
      <c r="O427" s="23">
        <v>16.28</v>
      </c>
      <c r="P427" s="26">
        <v>4.7619047620000003</v>
      </c>
      <c r="Q427" s="23">
        <v>0.81399999999999995</v>
      </c>
      <c r="R427" s="30">
        <v>5</v>
      </c>
      <c r="S427" s="28">
        <f t="shared" si="125"/>
        <v>0.81400000000000006</v>
      </c>
      <c r="T427" s="29">
        <f t="shared" si="126"/>
        <v>61.050000000000004</v>
      </c>
      <c r="U427" s="29" t="b">
        <f t="shared" si="127"/>
        <v>0</v>
      </c>
      <c r="V427" s="29" t="b">
        <f t="shared" si="128"/>
        <v>0</v>
      </c>
      <c r="W427" s="29" t="str">
        <f t="shared" si="129"/>
        <v>Low Value</v>
      </c>
      <c r="X427" s="129" t="str">
        <f t="shared" si="130"/>
        <v>Criteria Not matched</v>
      </c>
      <c r="Y427" s="130">
        <f t="shared" si="131"/>
        <v>9</v>
      </c>
      <c r="Z427" s="130">
        <f t="shared" si="132"/>
        <v>3</v>
      </c>
      <c r="AA427" s="131">
        <f t="shared" si="134"/>
        <v>2019</v>
      </c>
      <c r="AB427" s="132" t="str">
        <f t="shared" si="135"/>
        <v>3-2019</v>
      </c>
      <c r="AC427" s="132" t="str">
        <f t="shared" si="124"/>
        <v>9-3-2019</v>
      </c>
      <c r="AD427" s="132">
        <f t="shared" si="139"/>
        <v>1</v>
      </c>
      <c r="AE427" s="132">
        <f t="shared" si="133"/>
        <v>10</v>
      </c>
      <c r="AF427" s="132" t="str">
        <f t="shared" si="137"/>
        <v>2019-10</v>
      </c>
      <c r="AG427" s="130">
        <f t="shared" si="123"/>
        <v>6</v>
      </c>
      <c r="AH427" s="130" t="str">
        <f t="shared" si="138"/>
        <v>Weekends</v>
      </c>
      <c r="AI427" s="133">
        <f t="shared" si="136"/>
        <v>7</v>
      </c>
      <c r="AJ427" s="53"/>
    </row>
    <row r="428" spans="2:36" ht="16.5" x14ac:dyDescent="0.3">
      <c r="B428" s="19" t="s">
        <v>461</v>
      </c>
      <c r="C428" s="20" t="s">
        <v>42</v>
      </c>
      <c r="D428" s="19" t="s">
        <v>43</v>
      </c>
      <c r="E428" s="19" t="s">
        <v>20</v>
      </c>
      <c r="F428" s="85" t="s">
        <v>31</v>
      </c>
      <c r="G428" s="19" t="s">
        <v>46</v>
      </c>
      <c r="H428" s="21">
        <v>40.61</v>
      </c>
      <c r="I428" s="22">
        <v>9</v>
      </c>
      <c r="J428" s="23">
        <v>18.2745</v>
      </c>
      <c r="K428" s="23">
        <v>383.7645</v>
      </c>
      <c r="L428" s="24">
        <v>43467</v>
      </c>
      <c r="M428" s="25">
        <v>0.56944444444444442</v>
      </c>
      <c r="N428" s="20" t="s">
        <v>29</v>
      </c>
      <c r="O428" s="23">
        <v>365.49</v>
      </c>
      <c r="P428" s="26">
        <v>4.7619047620000003</v>
      </c>
      <c r="Q428" s="23">
        <v>18.2745</v>
      </c>
      <c r="R428" s="27">
        <v>7</v>
      </c>
      <c r="S428" s="28">
        <f t="shared" si="125"/>
        <v>18.274499999999989</v>
      </c>
      <c r="T428" s="29">
        <f t="shared" si="126"/>
        <v>1370.5874999999992</v>
      </c>
      <c r="U428" s="29" t="b">
        <f t="shared" si="127"/>
        <v>1</v>
      </c>
      <c r="V428" s="29" t="b">
        <f t="shared" si="128"/>
        <v>1</v>
      </c>
      <c r="W428" s="29" t="str">
        <f t="shared" si="129"/>
        <v>Low Value</v>
      </c>
      <c r="X428" s="129">
        <f t="shared" si="130"/>
        <v>4.0609999999999999</v>
      </c>
      <c r="Y428" s="130">
        <f t="shared" si="131"/>
        <v>2</v>
      </c>
      <c r="Z428" s="130">
        <f t="shared" si="132"/>
        <v>1</v>
      </c>
      <c r="AA428" s="131">
        <f t="shared" si="134"/>
        <v>2019</v>
      </c>
      <c r="AB428" s="132" t="str">
        <f t="shared" si="135"/>
        <v>1-2019</v>
      </c>
      <c r="AC428" s="132" t="str">
        <f t="shared" si="124"/>
        <v>2-1-2019</v>
      </c>
      <c r="AD428" s="132">
        <f t="shared" si="139"/>
        <v>1</v>
      </c>
      <c r="AE428" s="132">
        <f t="shared" si="133"/>
        <v>1</v>
      </c>
      <c r="AF428" s="132" t="str">
        <f t="shared" si="137"/>
        <v>2019-1</v>
      </c>
      <c r="AG428" s="130">
        <f t="shared" si="123"/>
        <v>3</v>
      </c>
      <c r="AH428" s="130" t="str">
        <f t="shared" si="138"/>
        <v>Weekdays</v>
      </c>
      <c r="AI428" s="133">
        <f t="shared" si="136"/>
        <v>4</v>
      </c>
      <c r="AJ428" s="53"/>
    </row>
    <row r="429" spans="2:36" ht="16.5" x14ac:dyDescent="0.3">
      <c r="B429" s="19" t="s">
        <v>462</v>
      </c>
      <c r="C429" s="20" t="s">
        <v>18</v>
      </c>
      <c r="D429" s="19" t="s">
        <v>19</v>
      </c>
      <c r="E429" s="19" t="s">
        <v>20</v>
      </c>
      <c r="F429" s="85" t="s">
        <v>31</v>
      </c>
      <c r="G429" s="19" t="s">
        <v>22</v>
      </c>
      <c r="H429" s="21">
        <v>53.17</v>
      </c>
      <c r="I429" s="22">
        <v>7</v>
      </c>
      <c r="J429" s="23">
        <v>18.609500000000001</v>
      </c>
      <c r="K429" s="23">
        <v>390.79950000000002</v>
      </c>
      <c r="L429" s="24">
        <v>43486</v>
      </c>
      <c r="M429" s="25">
        <v>0.75069444444444444</v>
      </c>
      <c r="N429" s="20" t="s">
        <v>29</v>
      </c>
      <c r="O429" s="23">
        <v>372.19</v>
      </c>
      <c r="P429" s="26">
        <v>4.7619047620000003</v>
      </c>
      <c r="Q429" s="23">
        <v>18.609500000000001</v>
      </c>
      <c r="R429" s="27">
        <v>8.9</v>
      </c>
      <c r="S429" s="28">
        <f t="shared" si="125"/>
        <v>18.609500000000025</v>
      </c>
      <c r="T429" s="29">
        <f t="shared" si="126"/>
        <v>1395.7125000000019</v>
      </c>
      <c r="U429" s="29" t="b">
        <f t="shared" si="127"/>
        <v>1</v>
      </c>
      <c r="V429" s="29" t="b">
        <f t="shared" si="128"/>
        <v>1</v>
      </c>
      <c r="W429" s="29" t="str">
        <f t="shared" si="129"/>
        <v>High Value</v>
      </c>
      <c r="X429" s="129">
        <f t="shared" si="130"/>
        <v>5.3170000000000002</v>
      </c>
      <c r="Y429" s="130">
        <f t="shared" si="131"/>
        <v>21</v>
      </c>
      <c r="Z429" s="130">
        <f t="shared" si="132"/>
        <v>1</v>
      </c>
      <c r="AA429" s="131">
        <f t="shared" si="134"/>
        <v>2019</v>
      </c>
      <c r="AB429" s="132" t="str">
        <f t="shared" si="135"/>
        <v>1-2019</v>
      </c>
      <c r="AC429" s="132" t="str">
        <f t="shared" si="124"/>
        <v>21-1-2019</v>
      </c>
      <c r="AD429" s="132">
        <f t="shared" si="139"/>
        <v>1</v>
      </c>
      <c r="AE429" s="132">
        <f t="shared" si="133"/>
        <v>4</v>
      </c>
      <c r="AF429" s="132" t="str">
        <f t="shared" si="137"/>
        <v>2019-4</v>
      </c>
      <c r="AG429" s="130">
        <f t="shared" si="123"/>
        <v>1</v>
      </c>
      <c r="AH429" s="130" t="str">
        <f t="shared" si="138"/>
        <v>Weekdays</v>
      </c>
      <c r="AI429" s="133">
        <f t="shared" si="136"/>
        <v>2</v>
      </c>
      <c r="AJ429" s="53"/>
    </row>
    <row r="430" spans="2:36" ht="16.5" x14ac:dyDescent="0.3">
      <c r="B430" s="19" t="s">
        <v>463</v>
      </c>
      <c r="C430" s="20" t="s">
        <v>42</v>
      </c>
      <c r="D430" s="19" t="s">
        <v>43</v>
      </c>
      <c r="E430" s="19" t="s">
        <v>20</v>
      </c>
      <c r="F430" s="85" t="s">
        <v>21</v>
      </c>
      <c r="G430" s="19" t="s">
        <v>44</v>
      </c>
      <c r="H430" s="21">
        <v>20.87</v>
      </c>
      <c r="I430" s="22">
        <v>3</v>
      </c>
      <c r="J430" s="23">
        <v>3.1305000000000001</v>
      </c>
      <c r="K430" s="23">
        <v>65.740499999999997</v>
      </c>
      <c r="L430" s="24">
        <v>43544</v>
      </c>
      <c r="M430" s="25">
        <v>0.57847222222222228</v>
      </c>
      <c r="N430" s="20" t="s">
        <v>33</v>
      </c>
      <c r="O430" s="23">
        <v>62.61</v>
      </c>
      <c r="P430" s="26">
        <v>4.7619047620000003</v>
      </c>
      <c r="Q430" s="23">
        <v>3.1305000000000001</v>
      </c>
      <c r="R430" s="30">
        <v>8</v>
      </c>
      <c r="S430" s="28">
        <f t="shared" si="125"/>
        <v>3.1304999999999978</v>
      </c>
      <c r="T430" s="29">
        <f t="shared" si="126"/>
        <v>234.78749999999985</v>
      </c>
      <c r="U430" s="29" t="b">
        <f t="shared" si="127"/>
        <v>0</v>
      </c>
      <c r="V430" s="29" t="b">
        <f t="shared" si="128"/>
        <v>1</v>
      </c>
      <c r="W430" s="29" t="str">
        <f t="shared" si="129"/>
        <v>High Value</v>
      </c>
      <c r="X430" s="129">
        <f t="shared" si="130"/>
        <v>2.0870000000000002</v>
      </c>
      <c r="Y430" s="130">
        <f t="shared" si="131"/>
        <v>20</v>
      </c>
      <c r="Z430" s="130">
        <f t="shared" si="132"/>
        <v>3</v>
      </c>
      <c r="AA430" s="131">
        <f t="shared" si="134"/>
        <v>2019</v>
      </c>
      <c r="AB430" s="132" t="str">
        <f t="shared" si="135"/>
        <v>3-2019</v>
      </c>
      <c r="AC430" s="132" t="str">
        <f t="shared" si="124"/>
        <v>20-3-2019</v>
      </c>
      <c r="AD430" s="132">
        <f t="shared" si="139"/>
        <v>1</v>
      </c>
      <c r="AE430" s="132">
        <f t="shared" si="133"/>
        <v>12</v>
      </c>
      <c r="AF430" s="132" t="str">
        <f t="shared" si="137"/>
        <v>2019-12</v>
      </c>
      <c r="AG430" s="130">
        <f t="shared" si="123"/>
        <v>3</v>
      </c>
      <c r="AH430" s="130" t="str">
        <f t="shared" si="138"/>
        <v>Weekdays</v>
      </c>
      <c r="AI430" s="133">
        <f t="shared" si="136"/>
        <v>4</v>
      </c>
      <c r="AJ430" s="53"/>
    </row>
    <row r="431" spans="2:36" ht="16.5" x14ac:dyDescent="0.3">
      <c r="B431" s="19" t="s">
        <v>464</v>
      </c>
      <c r="C431" s="20" t="s">
        <v>42</v>
      </c>
      <c r="D431" s="19" t="s">
        <v>43</v>
      </c>
      <c r="E431" s="19" t="s">
        <v>27</v>
      </c>
      <c r="F431" s="85" t="s">
        <v>31</v>
      </c>
      <c r="G431" s="19" t="s">
        <v>36</v>
      </c>
      <c r="H431" s="21">
        <v>67.27</v>
      </c>
      <c r="I431" s="22">
        <v>5</v>
      </c>
      <c r="J431" s="23">
        <v>16.817499999999999</v>
      </c>
      <c r="K431" s="23">
        <v>353.16750000000002</v>
      </c>
      <c r="L431" s="24">
        <v>43523</v>
      </c>
      <c r="M431" s="25">
        <v>0.7270833333333333</v>
      </c>
      <c r="N431" s="20" t="s">
        <v>29</v>
      </c>
      <c r="O431" s="23">
        <v>336.35</v>
      </c>
      <c r="P431" s="26">
        <v>4.7619047620000003</v>
      </c>
      <c r="Q431" s="23">
        <v>16.817499999999999</v>
      </c>
      <c r="R431" s="27">
        <v>6.9</v>
      </c>
      <c r="S431" s="28">
        <f t="shared" si="125"/>
        <v>16.817499999999995</v>
      </c>
      <c r="T431" s="29">
        <f t="shared" si="126"/>
        <v>1261.3124999999995</v>
      </c>
      <c r="U431" s="29" t="b">
        <f t="shared" si="127"/>
        <v>1</v>
      </c>
      <c r="V431" s="29" t="b">
        <f t="shared" si="128"/>
        <v>1</v>
      </c>
      <c r="W431" s="29" t="str">
        <f t="shared" si="129"/>
        <v>Low Value</v>
      </c>
      <c r="X431" s="129" t="str">
        <f t="shared" si="130"/>
        <v>Criteria Not matched</v>
      </c>
      <c r="Y431" s="130">
        <f t="shared" si="131"/>
        <v>27</v>
      </c>
      <c r="Z431" s="130">
        <f t="shared" si="132"/>
        <v>2</v>
      </c>
      <c r="AA431" s="131">
        <f t="shared" si="134"/>
        <v>2019</v>
      </c>
      <c r="AB431" s="132" t="str">
        <f t="shared" si="135"/>
        <v>2-2019</v>
      </c>
      <c r="AC431" s="132" t="str">
        <f t="shared" si="124"/>
        <v>27-2-2019</v>
      </c>
      <c r="AD431" s="132">
        <f t="shared" si="139"/>
        <v>1</v>
      </c>
      <c r="AE431" s="132">
        <f t="shared" si="133"/>
        <v>9</v>
      </c>
      <c r="AF431" s="132" t="str">
        <f t="shared" si="137"/>
        <v>2019-9</v>
      </c>
      <c r="AG431" s="130">
        <f t="shared" si="123"/>
        <v>3</v>
      </c>
      <c r="AH431" s="130" t="str">
        <f t="shared" si="138"/>
        <v>Weekdays</v>
      </c>
      <c r="AI431" s="133">
        <f t="shared" si="136"/>
        <v>4</v>
      </c>
      <c r="AJ431" s="53"/>
    </row>
    <row r="432" spans="2:36" ht="16.5" x14ac:dyDescent="0.3">
      <c r="B432" s="19" t="s">
        <v>465</v>
      </c>
      <c r="C432" s="20" t="s">
        <v>18</v>
      </c>
      <c r="D432" s="19" t="s">
        <v>19</v>
      </c>
      <c r="E432" s="19" t="s">
        <v>20</v>
      </c>
      <c r="F432" s="85" t="s">
        <v>21</v>
      </c>
      <c r="G432" s="19" t="s">
        <v>32</v>
      </c>
      <c r="H432" s="21">
        <v>90.65</v>
      </c>
      <c r="I432" s="22">
        <v>10</v>
      </c>
      <c r="J432" s="23">
        <v>45.325000000000003</v>
      </c>
      <c r="K432" s="23">
        <v>951.82500000000005</v>
      </c>
      <c r="L432" s="24">
        <v>43532</v>
      </c>
      <c r="M432" s="25">
        <v>0.45347222222222222</v>
      </c>
      <c r="N432" s="20" t="s">
        <v>23</v>
      </c>
      <c r="O432" s="23">
        <v>906.5</v>
      </c>
      <c r="P432" s="26">
        <v>4.7619047620000003</v>
      </c>
      <c r="Q432" s="23">
        <v>45.325000000000003</v>
      </c>
      <c r="R432" s="27">
        <v>7.3</v>
      </c>
      <c r="S432" s="28">
        <f t="shared" si="125"/>
        <v>45.325000000000045</v>
      </c>
      <c r="T432" s="29">
        <f t="shared" si="126"/>
        <v>3399.3750000000036</v>
      </c>
      <c r="U432" s="29" t="b">
        <f t="shared" si="127"/>
        <v>1</v>
      </c>
      <c r="V432" s="29" t="b">
        <f t="shared" si="128"/>
        <v>1</v>
      </c>
      <c r="W432" s="29" t="str">
        <f t="shared" si="129"/>
        <v>High Value</v>
      </c>
      <c r="X432" s="129">
        <f t="shared" si="130"/>
        <v>9.0650000000000013</v>
      </c>
      <c r="Y432" s="130">
        <f t="shared" si="131"/>
        <v>8</v>
      </c>
      <c r="Z432" s="130">
        <f t="shared" si="132"/>
        <v>3</v>
      </c>
      <c r="AA432" s="131">
        <f t="shared" si="134"/>
        <v>2019</v>
      </c>
      <c r="AB432" s="132" t="str">
        <f t="shared" si="135"/>
        <v>3-2019</v>
      </c>
      <c r="AC432" s="132" t="str">
        <f t="shared" si="124"/>
        <v>8-3-2019</v>
      </c>
      <c r="AD432" s="132">
        <f t="shared" si="139"/>
        <v>1</v>
      </c>
      <c r="AE432" s="132">
        <f t="shared" si="133"/>
        <v>10</v>
      </c>
      <c r="AF432" s="132" t="str">
        <f t="shared" si="137"/>
        <v>2019-10</v>
      </c>
      <c r="AG432" s="130">
        <f t="shared" si="123"/>
        <v>5</v>
      </c>
      <c r="AH432" s="130" t="str">
        <f t="shared" si="138"/>
        <v>Weekdays</v>
      </c>
      <c r="AI432" s="133">
        <f t="shared" si="136"/>
        <v>6</v>
      </c>
      <c r="AJ432" s="53"/>
    </row>
    <row r="433" spans="2:36" ht="16.5" x14ac:dyDescent="0.3">
      <c r="B433" s="19" t="s">
        <v>466</v>
      </c>
      <c r="C433" s="20" t="s">
        <v>42</v>
      </c>
      <c r="D433" s="19" t="s">
        <v>43</v>
      </c>
      <c r="E433" s="19" t="s">
        <v>27</v>
      </c>
      <c r="F433" s="85" t="s">
        <v>31</v>
      </c>
      <c r="G433" s="19" t="s">
        <v>46</v>
      </c>
      <c r="H433" s="21">
        <v>69.08</v>
      </c>
      <c r="I433" s="22">
        <v>2</v>
      </c>
      <c r="J433" s="23">
        <v>6.9080000000000004</v>
      </c>
      <c r="K433" s="23">
        <v>145.06800000000001</v>
      </c>
      <c r="L433" s="24">
        <v>43496</v>
      </c>
      <c r="M433" s="25">
        <v>0.82499999999999996</v>
      </c>
      <c r="N433" s="20" t="s">
        <v>33</v>
      </c>
      <c r="O433" s="23">
        <v>138.16</v>
      </c>
      <c r="P433" s="26">
        <v>4.7619047620000003</v>
      </c>
      <c r="Q433" s="23">
        <v>6.9080000000000004</v>
      </c>
      <c r="R433" s="30">
        <v>6.9</v>
      </c>
      <c r="S433" s="28">
        <f t="shared" si="125"/>
        <v>6.9080000000000155</v>
      </c>
      <c r="T433" s="29">
        <f t="shared" si="126"/>
        <v>518.10000000000116</v>
      </c>
      <c r="U433" s="29" t="b">
        <f t="shared" si="127"/>
        <v>0</v>
      </c>
      <c r="V433" s="29" t="b">
        <f t="shared" si="128"/>
        <v>0</v>
      </c>
      <c r="W433" s="29" t="str">
        <f t="shared" si="129"/>
        <v>Low Value</v>
      </c>
      <c r="X433" s="129" t="str">
        <f t="shared" si="130"/>
        <v>Criteria Not matched</v>
      </c>
      <c r="Y433" s="130">
        <f t="shared" si="131"/>
        <v>31</v>
      </c>
      <c r="Z433" s="130">
        <f t="shared" si="132"/>
        <v>1</v>
      </c>
      <c r="AA433" s="131">
        <f t="shared" si="134"/>
        <v>2019</v>
      </c>
      <c r="AB433" s="132" t="str">
        <f t="shared" si="135"/>
        <v>1-2019</v>
      </c>
      <c r="AC433" s="132" t="str">
        <f t="shared" si="124"/>
        <v>31-1-2019</v>
      </c>
      <c r="AD433" s="132">
        <f t="shared" si="139"/>
        <v>1</v>
      </c>
      <c r="AE433" s="132">
        <f t="shared" si="133"/>
        <v>5</v>
      </c>
      <c r="AF433" s="132" t="str">
        <f t="shared" si="137"/>
        <v>2019-5</v>
      </c>
      <c r="AG433" s="130">
        <f t="shared" si="123"/>
        <v>4</v>
      </c>
      <c r="AH433" s="130" t="str">
        <f t="shared" si="138"/>
        <v>Weekdays</v>
      </c>
      <c r="AI433" s="133">
        <f t="shared" si="136"/>
        <v>5</v>
      </c>
      <c r="AJ433" s="53"/>
    </row>
    <row r="434" spans="2:36" ht="16.5" x14ac:dyDescent="0.3">
      <c r="B434" s="19" t="s">
        <v>467</v>
      </c>
      <c r="C434" s="20" t="s">
        <v>25</v>
      </c>
      <c r="D434" s="19" t="s">
        <v>26</v>
      </c>
      <c r="E434" s="19" t="s">
        <v>27</v>
      </c>
      <c r="F434" s="85" t="s">
        <v>31</v>
      </c>
      <c r="G434" s="19" t="s">
        <v>44</v>
      </c>
      <c r="H434" s="21">
        <v>43.27</v>
      </c>
      <c r="I434" s="22">
        <v>2</v>
      </c>
      <c r="J434" s="23">
        <v>4.327</v>
      </c>
      <c r="K434" s="23">
        <v>90.867000000000004</v>
      </c>
      <c r="L434" s="24">
        <v>43532</v>
      </c>
      <c r="M434" s="25">
        <v>0.70347222222222228</v>
      </c>
      <c r="N434" s="20" t="s">
        <v>23</v>
      </c>
      <c r="O434" s="23">
        <v>86.54</v>
      </c>
      <c r="P434" s="26">
        <v>4.7619047620000003</v>
      </c>
      <c r="Q434" s="23">
        <v>4.327</v>
      </c>
      <c r="R434" s="30">
        <v>5.7</v>
      </c>
      <c r="S434" s="28">
        <f t="shared" si="125"/>
        <v>4.3269999999999982</v>
      </c>
      <c r="T434" s="29">
        <f t="shared" si="126"/>
        <v>324.52499999999986</v>
      </c>
      <c r="U434" s="29" t="b">
        <f t="shared" si="127"/>
        <v>0</v>
      </c>
      <c r="V434" s="29" t="b">
        <f t="shared" si="128"/>
        <v>0</v>
      </c>
      <c r="W434" s="29" t="str">
        <f t="shared" si="129"/>
        <v>Low Value</v>
      </c>
      <c r="X434" s="129" t="str">
        <f t="shared" si="130"/>
        <v>Criteria Not matched</v>
      </c>
      <c r="Y434" s="130">
        <f t="shared" si="131"/>
        <v>8</v>
      </c>
      <c r="Z434" s="130">
        <f t="shared" si="132"/>
        <v>3</v>
      </c>
      <c r="AA434" s="131">
        <f t="shared" si="134"/>
        <v>2019</v>
      </c>
      <c r="AB434" s="132" t="str">
        <f t="shared" si="135"/>
        <v>3-2019</v>
      </c>
      <c r="AC434" s="132" t="str">
        <f t="shared" si="124"/>
        <v>8-3-2019</v>
      </c>
      <c r="AD434" s="132">
        <f t="shared" si="139"/>
        <v>1</v>
      </c>
      <c r="AE434" s="132">
        <f t="shared" si="133"/>
        <v>10</v>
      </c>
      <c r="AF434" s="132" t="str">
        <f t="shared" si="137"/>
        <v>2019-10</v>
      </c>
      <c r="AG434" s="130">
        <f t="shared" si="123"/>
        <v>5</v>
      </c>
      <c r="AH434" s="130" t="str">
        <f t="shared" si="138"/>
        <v>Weekdays</v>
      </c>
      <c r="AI434" s="133">
        <f t="shared" si="136"/>
        <v>6</v>
      </c>
      <c r="AJ434" s="53"/>
    </row>
    <row r="435" spans="2:36" ht="16.5" x14ac:dyDescent="0.3">
      <c r="B435" s="19" t="s">
        <v>468</v>
      </c>
      <c r="C435" s="20" t="s">
        <v>18</v>
      </c>
      <c r="D435" s="19" t="s">
        <v>19</v>
      </c>
      <c r="E435" s="19" t="s">
        <v>27</v>
      </c>
      <c r="F435" s="85" t="s">
        <v>21</v>
      </c>
      <c r="G435" s="19" t="s">
        <v>28</v>
      </c>
      <c r="H435" s="21">
        <v>23.46</v>
      </c>
      <c r="I435" s="22">
        <v>6</v>
      </c>
      <c r="J435" s="23">
        <v>7.0380000000000003</v>
      </c>
      <c r="K435" s="23">
        <v>147.798</v>
      </c>
      <c r="L435" s="24">
        <v>43478</v>
      </c>
      <c r="M435" s="25">
        <v>0.80138888888888893</v>
      </c>
      <c r="N435" s="20" t="s">
        <v>23</v>
      </c>
      <c r="O435" s="23">
        <v>140.76</v>
      </c>
      <c r="P435" s="26">
        <v>4.7619047620000003</v>
      </c>
      <c r="Q435" s="23">
        <v>7.0380000000000003</v>
      </c>
      <c r="R435" s="30">
        <v>6.4</v>
      </c>
      <c r="S435" s="28">
        <f t="shared" si="125"/>
        <v>7.0380000000000109</v>
      </c>
      <c r="T435" s="29">
        <f t="shared" si="126"/>
        <v>527.85000000000082</v>
      </c>
      <c r="U435" s="29" t="b">
        <f t="shared" si="127"/>
        <v>0</v>
      </c>
      <c r="V435" s="29" t="b">
        <f t="shared" si="128"/>
        <v>0</v>
      </c>
      <c r="W435" s="29" t="str">
        <f t="shared" si="129"/>
        <v>Low Value</v>
      </c>
      <c r="X435" s="129" t="str">
        <f t="shared" si="130"/>
        <v>Criteria Not matched</v>
      </c>
      <c r="Y435" s="130">
        <f t="shared" si="131"/>
        <v>13</v>
      </c>
      <c r="Z435" s="130">
        <f t="shared" si="132"/>
        <v>1</v>
      </c>
      <c r="AA435" s="131">
        <f t="shared" si="134"/>
        <v>2019</v>
      </c>
      <c r="AB435" s="132" t="str">
        <f t="shared" si="135"/>
        <v>1-2019</v>
      </c>
      <c r="AC435" s="132" t="str">
        <f t="shared" si="124"/>
        <v>13-1-2019</v>
      </c>
      <c r="AD435" s="132">
        <f t="shared" si="139"/>
        <v>1</v>
      </c>
      <c r="AE435" s="132">
        <f t="shared" si="133"/>
        <v>2</v>
      </c>
      <c r="AF435" s="132" t="str">
        <f t="shared" si="137"/>
        <v>2019-2</v>
      </c>
      <c r="AG435" s="130">
        <f t="shared" si="123"/>
        <v>7</v>
      </c>
      <c r="AH435" s="130" t="str">
        <f t="shared" si="138"/>
        <v>Weekends</v>
      </c>
      <c r="AI435" s="133">
        <f t="shared" si="136"/>
        <v>1</v>
      </c>
      <c r="AJ435" s="53"/>
    </row>
    <row r="436" spans="2:36" ht="16.5" x14ac:dyDescent="0.3">
      <c r="B436" s="19" t="s">
        <v>469</v>
      </c>
      <c r="C436" s="20" t="s">
        <v>42</v>
      </c>
      <c r="D436" s="19" t="s">
        <v>43</v>
      </c>
      <c r="E436" s="19" t="s">
        <v>27</v>
      </c>
      <c r="F436" s="85" t="s">
        <v>31</v>
      </c>
      <c r="G436" s="19" t="s">
        <v>46</v>
      </c>
      <c r="H436" s="21">
        <v>95.54</v>
      </c>
      <c r="I436" s="22">
        <v>7</v>
      </c>
      <c r="J436" s="23">
        <v>33.439</v>
      </c>
      <c r="K436" s="23">
        <v>702.21900000000005</v>
      </c>
      <c r="L436" s="24">
        <v>43533</v>
      </c>
      <c r="M436" s="25">
        <v>0.60833333333333328</v>
      </c>
      <c r="N436" s="20" t="s">
        <v>33</v>
      </c>
      <c r="O436" s="23">
        <v>668.78</v>
      </c>
      <c r="P436" s="26">
        <v>4.7619047620000003</v>
      </c>
      <c r="Q436" s="23">
        <v>33.439</v>
      </c>
      <c r="R436" s="27">
        <v>9.6</v>
      </c>
      <c r="S436" s="28">
        <f t="shared" si="125"/>
        <v>33.439000000000078</v>
      </c>
      <c r="T436" s="29">
        <f t="shared" si="126"/>
        <v>2507.9250000000056</v>
      </c>
      <c r="U436" s="29" t="b">
        <f t="shared" si="127"/>
        <v>1</v>
      </c>
      <c r="V436" s="29" t="b">
        <f t="shared" si="128"/>
        <v>1</v>
      </c>
      <c r="W436" s="29" t="str">
        <f t="shared" si="129"/>
        <v>High Value</v>
      </c>
      <c r="X436" s="129">
        <f t="shared" si="130"/>
        <v>9.5540000000000003</v>
      </c>
      <c r="Y436" s="130">
        <f t="shared" si="131"/>
        <v>9</v>
      </c>
      <c r="Z436" s="130">
        <f t="shared" si="132"/>
        <v>3</v>
      </c>
      <c r="AA436" s="131">
        <f t="shared" si="134"/>
        <v>2019</v>
      </c>
      <c r="AB436" s="132" t="str">
        <f t="shared" si="135"/>
        <v>3-2019</v>
      </c>
      <c r="AC436" s="132" t="str">
        <f t="shared" si="124"/>
        <v>9-3-2019</v>
      </c>
      <c r="AD436" s="132">
        <f t="shared" si="139"/>
        <v>1</v>
      </c>
      <c r="AE436" s="132">
        <f t="shared" si="133"/>
        <v>10</v>
      </c>
      <c r="AF436" s="132" t="str">
        <f t="shared" si="137"/>
        <v>2019-10</v>
      </c>
      <c r="AG436" s="130">
        <f t="shared" ref="AG436:AG499" si="140">WEEKDAY(L436,2)</f>
        <v>6</v>
      </c>
      <c r="AH436" s="130" t="str">
        <f t="shared" si="138"/>
        <v>Weekends</v>
      </c>
      <c r="AI436" s="133">
        <f t="shared" si="136"/>
        <v>7</v>
      </c>
      <c r="AJ436" s="53"/>
    </row>
    <row r="437" spans="2:36" ht="16.5" x14ac:dyDescent="0.3">
      <c r="B437" s="19" t="s">
        <v>470</v>
      </c>
      <c r="C437" s="20" t="s">
        <v>42</v>
      </c>
      <c r="D437" s="19" t="s">
        <v>43</v>
      </c>
      <c r="E437" s="19" t="s">
        <v>27</v>
      </c>
      <c r="F437" s="85" t="s">
        <v>21</v>
      </c>
      <c r="G437" s="19" t="s">
        <v>46</v>
      </c>
      <c r="H437" s="21">
        <v>47.44</v>
      </c>
      <c r="I437" s="22">
        <v>1</v>
      </c>
      <c r="J437" s="23">
        <v>2.3719999999999999</v>
      </c>
      <c r="K437" s="23">
        <v>49.811999999999998</v>
      </c>
      <c r="L437" s="24">
        <v>43518</v>
      </c>
      <c r="M437" s="25">
        <v>0.7631944444444444</v>
      </c>
      <c r="N437" s="20" t="s">
        <v>33</v>
      </c>
      <c r="O437" s="23">
        <v>47.44</v>
      </c>
      <c r="P437" s="26">
        <v>4.7619047620000003</v>
      </c>
      <c r="Q437" s="23">
        <v>2.3719999999999999</v>
      </c>
      <c r="R437" s="30">
        <v>6.8</v>
      </c>
      <c r="S437" s="28">
        <f t="shared" si="125"/>
        <v>2.3719999999999999</v>
      </c>
      <c r="T437" s="29">
        <f t="shared" si="126"/>
        <v>177.89999999999998</v>
      </c>
      <c r="U437" s="29" t="b">
        <f t="shared" si="127"/>
        <v>0</v>
      </c>
      <c r="V437" s="29" t="b">
        <f t="shared" si="128"/>
        <v>0</v>
      </c>
      <c r="W437" s="29" t="str">
        <f t="shared" si="129"/>
        <v>Low Value</v>
      </c>
      <c r="X437" s="129" t="str">
        <f t="shared" si="130"/>
        <v>Criteria Not matched</v>
      </c>
      <c r="Y437" s="130">
        <f t="shared" si="131"/>
        <v>22</v>
      </c>
      <c r="Z437" s="130">
        <f t="shared" si="132"/>
        <v>2</v>
      </c>
      <c r="AA437" s="131">
        <f t="shared" si="134"/>
        <v>2019</v>
      </c>
      <c r="AB437" s="132" t="str">
        <f t="shared" si="135"/>
        <v>2-2019</v>
      </c>
      <c r="AC437" s="132" t="str">
        <f t="shared" si="124"/>
        <v>22-2-2019</v>
      </c>
      <c r="AD437" s="132">
        <f t="shared" si="139"/>
        <v>1</v>
      </c>
      <c r="AE437" s="132">
        <f t="shared" si="133"/>
        <v>8</v>
      </c>
      <c r="AF437" s="132" t="str">
        <f t="shared" si="137"/>
        <v>2019-8</v>
      </c>
      <c r="AG437" s="130">
        <f t="shared" si="140"/>
        <v>5</v>
      </c>
      <c r="AH437" s="130" t="str">
        <f t="shared" si="138"/>
        <v>Weekdays</v>
      </c>
      <c r="AI437" s="133">
        <f t="shared" si="136"/>
        <v>6</v>
      </c>
      <c r="AJ437" s="53"/>
    </row>
    <row r="438" spans="2:36" ht="16.5" x14ac:dyDescent="0.3">
      <c r="B438" s="19" t="s">
        <v>471</v>
      </c>
      <c r="C438" s="20" t="s">
        <v>25</v>
      </c>
      <c r="D438" s="19" t="s">
        <v>26</v>
      </c>
      <c r="E438" s="19" t="s">
        <v>27</v>
      </c>
      <c r="F438" s="85" t="s">
        <v>31</v>
      </c>
      <c r="G438" s="19" t="s">
        <v>36</v>
      </c>
      <c r="H438" s="21">
        <v>99.24</v>
      </c>
      <c r="I438" s="22">
        <v>9</v>
      </c>
      <c r="J438" s="23">
        <v>44.658000000000001</v>
      </c>
      <c r="K438" s="23">
        <v>937.81799999999998</v>
      </c>
      <c r="L438" s="24">
        <v>43543</v>
      </c>
      <c r="M438" s="25">
        <v>0.79791666666666672</v>
      </c>
      <c r="N438" s="20" t="s">
        <v>23</v>
      </c>
      <c r="O438" s="23">
        <v>893.16</v>
      </c>
      <c r="P438" s="26">
        <v>4.7619047620000003</v>
      </c>
      <c r="Q438" s="23">
        <v>44.658000000000001</v>
      </c>
      <c r="R438" s="27">
        <v>9</v>
      </c>
      <c r="S438" s="28">
        <f t="shared" si="125"/>
        <v>44.658000000000015</v>
      </c>
      <c r="T438" s="29">
        <f t="shared" si="126"/>
        <v>3349.3500000000013</v>
      </c>
      <c r="U438" s="29" t="b">
        <f t="shared" si="127"/>
        <v>1</v>
      </c>
      <c r="V438" s="29" t="b">
        <f t="shared" si="128"/>
        <v>1</v>
      </c>
      <c r="W438" s="29" t="str">
        <f t="shared" si="129"/>
        <v>High Value</v>
      </c>
      <c r="X438" s="129">
        <f t="shared" si="130"/>
        <v>9.9239999999999995</v>
      </c>
      <c r="Y438" s="130">
        <f t="shared" si="131"/>
        <v>19</v>
      </c>
      <c r="Z438" s="130">
        <f t="shared" si="132"/>
        <v>3</v>
      </c>
      <c r="AA438" s="131">
        <f t="shared" si="134"/>
        <v>2019</v>
      </c>
      <c r="AB438" s="132" t="str">
        <f t="shared" si="135"/>
        <v>3-2019</v>
      </c>
      <c r="AC438" s="132" t="str">
        <f t="shared" si="124"/>
        <v>19-3-2019</v>
      </c>
      <c r="AD438" s="132">
        <f t="shared" si="139"/>
        <v>1</v>
      </c>
      <c r="AE438" s="132">
        <f t="shared" si="133"/>
        <v>12</v>
      </c>
      <c r="AF438" s="132" t="str">
        <f t="shared" si="137"/>
        <v>2019-12</v>
      </c>
      <c r="AG438" s="130">
        <f t="shared" si="140"/>
        <v>2</v>
      </c>
      <c r="AH438" s="130" t="str">
        <f t="shared" si="138"/>
        <v>Weekdays</v>
      </c>
      <c r="AI438" s="133">
        <f t="shared" si="136"/>
        <v>3</v>
      </c>
      <c r="AJ438" s="53"/>
    </row>
    <row r="439" spans="2:36" ht="16.5" x14ac:dyDescent="0.3">
      <c r="B439" s="19" t="s">
        <v>472</v>
      </c>
      <c r="C439" s="20" t="s">
        <v>25</v>
      </c>
      <c r="D439" s="19" t="s">
        <v>26</v>
      </c>
      <c r="E439" s="19" t="s">
        <v>20</v>
      </c>
      <c r="F439" s="85" t="s">
        <v>31</v>
      </c>
      <c r="G439" s="19" t="s">
        <v>36</v>
      </c>
      <c r="H439" s="21">
        <v>82.93</v>
      </c>
      <c r="I439" s="22">
        <v>4</v>
      </c>
      <c r="J439" s="23">
        <v>16.585999999999999</v>
      </c>
      <c r="K439" s="23">
        <v>348.30599999999998</v>
      </c>
      <c r="L439" s="24">
        <v>43485</v>
      </c>
      <c r="M439" s="25">
        <v>0.70208333333333328</v>
      </c>
      <c r="N439" s="20" t="s">
        <v>23</v>
      </c>
      <c r="O439" s="23">
        <v>331.72</v>
      </c>
      <c r="P439" s="26">
        <v>4.7619047620000003</v>
      </c>
      <c r="Q439" s="23">
        <v>16.585999999999999</v>
      </c>
      <c r="R439" s="27">
        <v>9.6</v>
      </c>
      <c r="S439" s="28">
        <f t="shared" si="125"/>
        <v>16.585999999999956</v>
      </c>
      <c r="T439" s="29">
        <f t="shared" si="126"/>
        <v>1243.9499999999966</v>
      </c>
      <c r="U439" s="29" t="b">
        <f t="shared" si="127"/>
        <v>1</v>
      </c>
      <c r="V439" s="29" t="b">
        <f t="shared" si="128"/>
        <v>1</v>
      </c>
      <c r="W439" s="29" t="str">
        <f t="shared" si="129"/>
        <v>High Value</v>
      </c>
      <c r="X439" s="129">
        <f t="shared" si="130"/>
        <v>8.293000000000001</v>
      </c>
      <c r="Y439" s="130">
        <f t="shared" si="131"/>
        <v>20</v>
      </c>
      <c r="Z439" s="130">
        <f t="shared" si="132"/>
        <v>1</v>
      </c>
      <c r="AA439" s="131">
        <f t="shared" si="134"/>
        <v>2019</v>
      </c>
      <c r="AB439" s="132" t="str">
        <f t="shared" si="135"/>
        <v>1-2019</v>
      </c>
      <c r="AC439" s="132" t="str">
        <f t="shared" si="124"/>
        <v>20-1-2019</v>
      </c>
      <c r="AD439" s="132">
        <f t="shared" si="139"/>
        <v>1</v>
      </c>
      <c r="AE439" s="132">
        <f t="shared" si="133"/>
        <v>3</v>
      </c>
      <c r="AF439" s="132" t="str">
        <f t="shared" si="137"/>
        <v>2019-3</v>
      </c>
      <c r="AG439" s="130">
        <f t="shared" si="140"/>
        <v>7</v>
      </c>
      <c r="AH439" s="130" t="str">
        <f t="shared" si="138"/>
        <v>Weekends</v>
      </c>
      <c r="AI439" s="133">
        <f t="shared" si="136"/>
        <v>1</v>
      </c>
      <c r="AJ439" s="53"/>
    </row>
    <row r="440" spans="2:36" ht="16.5" x14ac:dyDescent="0.3">
      <c r="B440" s="19" t="s">
        <v>473</v>
      </c>
      <c r="C440" s="20" t="s">
        <v>18</v>
      </c>
      <c r="D440" s="19" t="s">
        <v>19</v>
      </c>
      <c r="E440" s="19" t="s">
        <v>27</v>
      </c>
      <c r="F440" s="85" t="s">
        <v>31</v>
      </c>
      <c r="G440" s="19" t="s">
        <v>32</v>
      </c>
      <c r="H440" s="21">
        <v>33.99</v>
      </c>
      <c r="I440" s="22">
        <v>6</v>
      </c>
      <c r="J440" s="23">
        <v>10.196999999999999</v>
      </c>
      <c r="K440" s="23">
        <v>214.137</v>
      </c>
      <c r="L440" s="24">
        <v>43532</v>
      </c>
      <c r="M440" s="25">
        <v>0.65069444444444446</v>
      </c>
      <c r="N440" s="20" t="s">
        <v>33</v>
      </c>
      <c r="O440" s="23">
        <v>203.94</v>
      </c>
      <c r="P440" s="26">
        <v>4.7619047620000003</v>
      </c>
      <c r="Q440" s="23">
        <v>10.196999999999999</v>
      </c>
      <c r="R440" s="30">
        <v>7.7</v>
      </c>
      <c r="S440" s="28">
        <f t="shared" si="125"/>
        <v>10.197000000000003</v>
      </c>
      <c r="T440" s="29">
        <f t="shared" si="126"/>
        <v>764.7750000000002</v>
      </c>
      <c r="U440" s="29" t="b">
        <f t="shared" si="127"/>
        <v>1</v>
      </c>
      <c r="V440" s="29" t="b">
        <f t="shared" si="128"/>
        <v>1</v>
      </c>
      <c r="W440" s="29" t="str">
        <f t="shared" si="129"/>
        <v>High Value</v>
      </c>
      <c r="X440" s="129">
        <f t="shared" si="130"/>
        <v>3.3990000000000005</v>
      </c>
      <c r="Y440" s="130">
        <f t="shared" si="131"/>
        <v>8</v>
      </c>
      <c r="Z440" s="130">
        <f t="shared" si="132"/>
        <v>3</v>
      </c>
      <c r="AA440" s="131">
        <f t="shared" si="134"/>
        <v>2019</v>
      </c>
      <c r="AB440" s="132" t="str">
        <f t="shared" si="135"/>
        <v>3-2019</v>
      </c>
      <c r="AC440" s="132" t="str">
        <f t="shared" si="124"/>
        <v>8-3-2019</v>
      </c>
      <c r="AD440" s="132">
        <f t="shared" si="139"/>
        <v>1</v>
      </c>
      <c r="AE440" s="132">
        <f t="shared" si="133"/>
        <v>10</v>
      </c>
      <c r="AF440" s="132" t="str">
        <f t="shared" si="137"/>
        <v>2019-10</v>
      </c>
      <c r="AG440" s="130">
        <f t="shared" si="140"/>
        <v>5</v>
      </c>
      <c r="AH440" s="130" t="str">
        <f t="shared" si="138"/>
        <v>Weekdays</v>
      </c>
      <c r="AI440" s="133">
        <f t="shared" si="136"/>
        <v>6</v>
      </c>
      <c r="AJ440" s="53"/>
    </row>
    <row r="441" spans="2:36" ht="16.5" x14ac:dyDescent="0.3">
      <c r="B441" s="19" t="s">
        <v>474</v>
      </c>
      <c r="C441" s="20" t="s">
        <v>25</v>
      </c>
      <c r="D441" s="19" t="s">
        <v>26</v>
      </c>
      <c r="E441" s="19" t="s">
        <v>20</v>
      </c>
      <c r="F441" s="85" t="s">
        <v>31</v>
      </c>
      <c r="G441" s="19" t="s">
        <v>44</v>
      </c>
      <c r="H441" s="21">
        <v>17.04</v>
      </c>
      <c r="I441" s="22">
        <v>4</v>
      </c>
      <c r="J441" s="23">
        <v>3.4079999999999999</v>
      </c>
      <c r="K441" s="23">
        <v>71.567999999999998</v>
      </c>
      <c r="L441" s="24">
        <v>43532</v>
      </c>
      <c r="M441" s="25">
        <v>0.84375</v>
      </c>
      <c r="N441" s="20" t="s">
        <v>23</v>
      </c>
      <c r="O441" s="23">
        <v>68.16</v>
      </c>
      <c r="P441" s="26">
        <v>4.7619047620000003</v>
      </c>
      <c r="Q441" s="23">
        <v>3.4079999999999999</v>
      </c>
      <c r="R441" s="30">
        <v>7</v>
      </c>
      <c r="S441" s="28">
        <f t="shared" si="125"/>
        <v>3.4080000000000013</v>
      </c>
      <c r="T441" s="29">
        <f t="shared" si="126"/>
        <v>255.60000000000008</v>
      </c>
      <c r="U441" s="29" t="b">
        <f t="shared" si="127"/>
        <v>0</v>
      </c>
      <c r="V441" s="29" t="b">
        <f t="shared" si="128"/>
        <v>0</v>
      </c>
      <c r="W441" s="29" t="str">
        <f t="shared" si="129"/>
        <v>Low Value</v>
      </c>
      <c r="X441" s="129">
        <f t="shared" si="130"/>
        <v>1.704</v>
      </c>
      <c r="Y441" s="130">
        <f t="shared" si="131"/>
        <v>8</v>
      </c>
      <c r="Z441" s="130">
        <f t="shared" si="132"/>
        <v>3</v>
      </c>
      <c r="AA441" s="131">
        <f t="shared" si="134"/>
        <v>2019</v>
      </c>
      <c r="AB441" s="132" t="str">
        <f t="shared" si="135"/>
        <v>3-2019</v>
      </c>
      <c r="AC441" s="132" t="str">
        <f t="shared" si="124"/>
        <v>8-3-2019</v>
      </c>
      <c r="AD441" s="132">
        <f t="shared" si="139"/>
        <v>1</v>
      </c>
      <c r="AE441" s="132">
        <f t="shared" si="133"/>
        <v>10</v>
      </c>
      <c r="AF441" s="132" t="str">
        <f t="shared" si="137"/>
        <v>2019-10</v>
      </c>
      <c r="AG441" s="130">
        <f t="shared" si="140"/>
        <v>5</v>
      </c>
      <c r="AH441" s="130" t="str">
        <f t="shared" si="138"/>
        <v>Weekdays</v>
      </c>
      <c r="AI441" s="133">
        <f t="shared" si="136"/>
        <v>6</v>
      </c>
      <c r="AJ441" s="53"/>
    </row>
    <row r="442" spans="2:36" ht="16.5" x14ac:dyDescent="0.3">
      <c r="B442" s="19" t="s">
        <v>475</v>
      </c>
      <c r="C442" s="20" t="s">
        <v>25</v>
      </c>
      <c r="D442" s="19" t="s">
        <v>26</v>
      </c>
      <c r="E442" s="19" t="s">
        <v>27</v>
      </c>
      <c r="F442" s="85" t="s">
        <v>21</v>
      </c>
      <c r="G442" s="19" t="s">
        <v>28</v>
      </c>
      <c r="H442" s="21">
        <v>40.86</v>
      </c>
      <c r="I442" s="22">
        <v>8</v>
      </c>
      <c r="J442" s="23">
        <v>16.344000000000001</v>
      </c>
      <c r="K442" s="23">
        <v>343.22399999999999</v>
      </c>
      <c r="L442" s="24">
        <v>43503</v>
      </c>
      <c r="M442" s="25">
        <v>0.60972222222222228</v>
      </c>
      <c r="N442" s="20" t="s">
        <v>33</v>
      </c>
      <c r="O442" s="23">
        <v>326.88</v>
      </c>
      <c r="P442" s="26">
        <v>4.7619047620000003</v>
      </c>
      <c r="Q442" s="23">
        <v>16.344000000000001</v>
      </c>
      <c r="R442" s="27">
        <v>6.5</v>
      </c>
      <c r="S442" s="28">
        <f t="shared" si="125"/>
        <v>16.343999999999994</v>
      </c>
      <c r="T442" s="29">
        <f t="shared" si="126"/>
        <v>1225.7999999999995</v>
      </c>
      <c r="U442" s="29" t="b">
        <f t="shared" si="127"/>
        <v>1</v>
      </c>
      <c r="V442" s="29" t="b">
        <f t="shared" si="128"/>
        <v>1</v>
      </c>
      <c r="W442" s="29" t="str">
        <f t="shared" si="129"/>
        <v>Low Value</v>
      </c>
      <c r="X442" s="129" t="str">
        <f t="shared" si="130"/>
        <v>Criteria Not matched</v>
      </c>
      <c r="Y442" s="130">
        <f t="shared" si="131"/>
        <v>7</v>
      </c>
      <c r="Z442" s="130">
        <f t="shared" si="132"/>
        <v>2</v>
      </c>
      <c r="AA442" s="131">
        <f t="shared" si="134"/>
        <v>2019</v>
      </c>
      <c r="AB442" s="132" t="str">
        <f t="shared" si="135"/>
        <v>2-2019</v>
      </c>
      <c r="AC442" s="132" t="str">
        <f t="shared" si="124"/>
        <v>7-2-2019</v>
      </c>
      <c r="AD442" s="132">
        <f t="shared" si="139"/>
        <v>1</v>
      </c>
      <c r="AE442" s="132">
        <f t="shared" si="133"/>
        <v>6</v>
      </c>
      <c r="AF442" s="132" t="str">
        <f t="shared" si="137"/>
        <v>2019-6</v>
      </c>
      <c r="AG442" s="130">
        <f t="shared" si="140"/>
        <v>4</v>
      </c>
      <c r="AH442" s="130" t="str">
        <f t="shared" si="138"/>
        <v>Weekdays</v>
      </c>
      <c r="AI442" s="133">
        <f t="shared" si="136"/>
        <v>5</v>
      </c>
      <c r="AJ442" s="53"/>
    </row>
    <row r="443" spans="2:36" ht="16.5" x14ac:dyDescent="0.3">
      <c r="B443" s="19" t="s">
        <v>476</v>
      </c>
      <c r="C443" s="20" t="s">
        <v>25</v>
      </c>
      <c r="D443" s="19" t="s">
        <v>26</v>
      </c>
      <c r="E443" s="19" t="s">
        <v>20</v>
      </c>
      <c r="F443" s="85" t="s">
        <v>31</v>
      </c>
      <c r="G443" s="19" t="s">
        <v>44</v>
      </c>
      <c r="H443" s="21">
        <v>17.440000000000001</v>
      </c>
      <c r="I443" s="22">
        <v>5</v>
      </c>
      <c r="J443" s="23">
        <v>4.3600000000000003</v>
      </c>
      <c r="K443" s="23">
        <v>91.56</v>
      </c>
      <c r="L443" s="24">
        <v>43480</v>
      </c>
      <c r="M443" s="25">
        <v>0.80902777777777779</v>
      </c>
      <c r="N443" s="20" t="s">
        <v>29</v>
      </c>
      <c r="O443" s="23">
        <v>87.2</v>
      </c>
      <c r="P443" s="26">
        <v>4.7619047620000003</v>
      </c>
      <c r="Q443" s="23">
        <v>4.3600000000000003</v>
      </c>
      <c r="R443" s="30">
        <v>8.1</v>
      </c>
      <c r="S443" s="28">
        <f t="shared" si="125"/>
        <v>4.3599999999999994</v>
      </c>
      <c r="T443" s="29">
        <f t="shared" si="126"/>
        <v>326.99999999999994</v>
      </c>
      <c r="U443" s="29" t="b">
        <f t="shared" si="127"/>
        <v>0</v>
      </c>
      <c r="V443" s="29" t="b">
        <f t="shared" si="128"/>
        <v>1</v>
      </c>
      <c r="W443" s="29" t="str">
        <f t="shared" si="129"/>
        <v>High Value</v>
      </c>
      <c r="X443" s="129">
        <f t="shared" si="130"/>
        <v>1.7440000000000002</v>
      </c>
      <c r="Y443" s="130">
        <f t="shared" si="131"/>
        <v>15</v>
      </c>
      <c r="Z443" s="130">
        <f t="shared" si="132"/>
        <v>1</v>
      </c>
      <c r="AA443" s="131">
        <f t="shared" si="134"/>
        <v>2019</v>
      </c>
      <c r="AB443" s="132" t="str">
        <f t="shared" si="135"/>
        <v>1-2019</v>
      </c>
      <c r="AC443" s="132" t="str">
        <f t="shared" si="124"/>
        <v>15-1-2019</v>
      </c>
      <c r="AD443" s="132">
        <f t="shared" si="139"/>
        <v>1</v>
      </c>
      <c r="AE443" s="132">
        <f t="shared" si="133"/>
        <v>3</v>
      </c>
      <c r="AF443" s="132" t="str">
        <f t="shared" si="137"/>
        <v>2019-3</v>
      </c>
      <c r="AG443" s="130">
        <f t="shared" si="140"/>
        <v>2</v>
      </c>
      <c r="AH443" s="130" t="str">
        <f t="shared" si="138"/>
        <v>Weekdays</v>
      </c>
      <c r="AI443" s="133">
        <f t="shared" si="136"/>
        <v>3</v>
      </c>
      <c r="AJ443" s="53"/>
    </row>
    <row r="444" spans="2:36" ht="16.5" x14ac:dyDescent="0.3">
      <c r="B444" s="19" t="s">
        <v>477</v>
      </c>
      <c r="C444" s="20" t="s">
        <v>42</v>
      </c>
      <c r="D444" s="19" t="s">
        <v>43</v>
      </c>
      <c r="E444" s="19" t="s">
        <v>20</v>
      </c>
      <c r="F444" s="85" t="s">
        <v>21</v>
      </c>
      <c r="G444" s="19" t="s">
        <v>36</v>
      </c>
      <c r="H444" s="21">
        <v>88.43</v>
      </c>
      <c r="I444" s="22">
        <v>8</v>
      </c>
      <c r="J444" s="23">
        <v>35.372</v>
      </c>
      <c r="K444" s="23">
        <v>742.81200000000001</v>
      </c>
      <c r="L444" s="24">
        <v>43546</v>
      </c>
      <c r="M444" s="25">
        <v>0.81597222222222221</v>
      </c>
      <c r="N444" s="20" t="s">
        <v>33</v>
      </c>
      <c r="O444" s="23">
        <v>707.44</v>
      </c>
      <c r="P444" s="26">
        <v>4.7619047620000003</v>
      </c>
      <c r="Q444" s="23">
        <v>35.372</v>
      </c>
      <c r="R444" s="27">
        <v>4.3</v>
      </c>
      <c r="S444" s="28">
        <f t="shared" si="125"/>
        <v>35.371999999999957</v>
      </c>
      <c r="T444" s="29">
        <f t="shared" si="126"/>
        <v>2652.8999999999969</v>
      </c>
      <c r="U444" s="29" t="b">
        <f t="shared" si="127"/>
        <v>1</v>
      </c>
      <c r="V444" s="29" t="b">
        <f t="shared" si="128"/>
        <v>1</v>
      </c>
      <c r="W444" s="29" t="str">
        <f t="shared" si="129"/>
        <v>Low Value</v>
      </c>
      <c r="X444" s="129" t="str">
        <f t="shared" si="130"/>
        <v>Criteria Not matched</v>
      </c>
      <c r="Y444" s="130">
        <f t="shared" si="131"/>
        <v>22</v>
      </c>
      <c r="Z444" s="130">
        <f t="shared" si="132"/>
        <v>3</v>
      </c>
      <c r="AA444" s="131">
        <f t="shared" si="134"/>
        <v>2019</v>
      </c>
      <c r="AB444" s="132" t="str">
        <f t="shared" si="135"/>
        <v>3-2019</v>
      </c>
      <c r="AC444" s="132" t="str">
        <f t="shared" si="124"/>
        <v>22-3-2019</v>
      </c>
      <c r="AD444" s="132">
        <f t="shared" si="139"/>
        <v>1</v>
      </c>
      <c r="AE444" s="132">
        <f t="shared" si="133"/>
        <v>12</v>
      </c>
      <c r="AF444" s="132" t="str">
        <f t="shared" si="137"/>
        <v>2019-12</v>
      </c>
      <c r="AG444" s="130">
        <f t="shared" si="140"/>
        <v>5</v>
      </c>
      <c r="AH444" s="130" t="str">
        <f t="shared" si="138"/>
        <v>Weekdays</v>
      </c>
      <c r="AI444" s="133">
        <f t="shared" si="136"/>
        <v>6</v>
      </c>
      <c r="AJ444" s="53"/>
    </row>
    <row r="445" spans="2:36" ht="16.5" x14ac:dyDescent="0.3">
      <c r="B445" s="19" t="s">
        <v>478</v>
      </c>
      <c r="C445" s="20" t="s">
        <v>18</v>
      </c>
      <c r="D445" s="19" t="s">
        <v>19</v>
      </c>
      <c r="E445" s="19" t="s">
        <v>20</v>
      </c>
      <c r="F445" s="85" t="s">
        <v>21</v>
      </c>
      <c r="G445" s="19" t="s">
        <v>32</v>
      </c>
      <c r="H445" s="21">
        <v>89.21</v>
      </c>
      <c r="I445" s="22">
        <v>9</v>
      </c>
      <c r="J445" s="23">
        <v>40.144500000000001</v>
      </c>
      <c r="K445" s="23">
        <v>843.03449999999998</v>
      </c>
      <c r="L445" s="24">
        <v>43480</v>
      </c>
      <c r="M445" s="25">
        <v>0.65416666666666667</v>
      </c>
      <c r="N445" s="20" t="s">
        <v>33</v>
      </c>
      <c r="O445" s="23">
        <v>802.89</v>
      </c>
      <c r="P445" s="26">
        <v>4.7619047620000003</v>
      </c>
      <c r="Q445" s="23">
        <v>40.144500000000001</v>
      </c>
      <c r="R445" s="27">
        <v>6.5</v>
      </c>
      <c r="S445" s="28">
        <f t="shared" si="125"/>
        <v>40.144499999999994</v>
      </c>
      <c r="T445" s="29">
        <f t="shared" si="126"/>
        <v>3010.8374999999996</v>
      </c>
      <c r="U445" s="29" t="b">
        <f t="shared" si="127"/>
        <v>1</v>
      </c>
      <c r="V445" s="29" t="b">
        <f t="shared" si="128"/>
        <v>1</v>
      </c>
      <c r="W445" s="29" t="str">
        <f t="shared" si="129"/>
        <v>Low Value</v>
      </c>
      <c r="X445" s="129" t="str">
        <f t="shared" si="130"/>
        <v>Criteria Not matched</v>
      </c>
      <c r="Y445" s="130">
        <f t="shared" si="131"/>
        <v>15</v>
      </c>
      <c r="Z445" s="130">
        <f t="shared" si="132"/>
        <v>1</v>
      </c>
      <c r="AA445" s="131">
        <f t="shared" si="134"/>
        <v>2019</v>
      </c>
      <c r="AB445" s="132" t="str">
        <f t="shared" si="135"/>
        <v>1-2019</v>
      </c>
      <c r="AC445" s="132" t="str">
        <f t="shared" si="124"/>
        <v>15-1-2019</v>
      </c>
      <c r="AD445" s="132">
        <f t="shared" si="139"/>
        <v>1</v>
      </c>
      <c r="AE445" s="132">
        <f t="shared" si="133"/>
        <v>3</v>
      </c>
      <c r="AF445" s="132" t="str">
        <f t="shared" si="137"/>
        <v>2019-3</v>
      </c>
      <c r="AG445" s="130">
        <f t="shared" si="140"/>
        <v>2</v>
      </c>
      <c r="AH445" s="130" t="str">
        <f t="shared" si="138"/>
        <v>Weekdays</v>
      </c>
      <c r="AI445" s="133">
        <f t="shared" si="136"/>
        <v>3</v>
      </c>
      <c r="AJ445" s="53"/>
    </row>
    <row r="446" spans="2:36" ht="16.5" x14ac:dyDescent="0.3">
      <c r="B446" s="19" t="s">
        <v>479</v>
      </c>
      <c r="C446" s="20" t="s">
        <v>25</v>
      </c>
      <c r="D446" s="19" t="s">
        <v>26</v>
      </c>
      <c r="E446" s="19" t="s">
        <v>27</v>
      </c>
      <c r="F446" s="85" t="s">
        <v>31</v>
      </c>
      <c r="G446" s="19" t="s">
        <v>46</v>
      </c>
      <c r="H446" s="21">
        <v>12.78</v>
      </c>
      <c r="I446" s="22">
        <v>1</v>
      </c>
      <c r="J446" s="23">
        <v>0.63900000000000001</v>
      </c>
      <c r="K446" s="23">
        <v>13.419</v>
      </c>
      <c r="L446" s="24">
        <v>43473</v>
      </c>
      <c r="M446" s="25">
        <v>0.59097222222222223</v>
      </c>
      <c r="N446" s="20" t="s">
        <v>23</v>
      </c>
      <c r="O446" s="23">
        <v>12.78</v>
      </c>
      <c r="P446" s="26">
        <v>4.7619047620000003</v>
      </c>
      <c r="Q446" s="23">
        <v>0.63900000000000001</v>
      </c>
      <c r="R446" s="30">
        <v>9.5</v>
      </c>
      <c r="S446" s="28">
        <f t="shared" si="125"/>
        <v>0.63900000000000112</v>
      </c>
      <c r="T446" s="29">
        <f t="shared" si="126"/>
        <v>47.925000000000082</v>
      </c>
      <c r="U446" s="29" t="b">
        <f t="shared" si="127"/>
        <v>0</v>
      </c>
      <c r="V446" s="29" t="b">
        <f t="shared" si="128"/>
        <v>1</v>
      </c>
      <c r="W446" s="29" t="str">
        <f t="shared" si="129"/>
        <v>High Value</v>
      </c>
      <c r="X446" s="129">
        <f t="shared" si="130"/>
        <v>1.278</v>
      </c>
      <c r="Y446" s="130">
        <f t="shared" si="131"/>
        <v>8</v>
      </c>
      <c r="Z446" s="130">
        <f t="shared" si="132"/>
        <v>1</v>
      </c>
      <c r="AA446" s="131">
        <f t="shared" si="134"/>
        <v>2019</v>
      </c>
      <c r="AB446" s="132" t="str">
        <f t="shared" si="135"/>
        <v>1-2019</v>
      </c>
      <c r="AC446" s="132" t="str">
        <f t="shared" si="124"/>
        <v>8-1-2019</v>
      </c>
      <c r="AD446" s="132">
        <f t="shared" si="139"/>
        <v>1</v>
      </c>
      <c r="AE446" s="132">
        <f t="shared" si="133"/>
        <v>2</v>
      </c>
      <c r="AF446" s="132" t="str">
        <f t="shared" si="137"/>
        <v>2019-2</v>
      </c>
      <c r="AG446" s="130">
        <f t="shared" si="140"/>
        <v>2</v>
      </c>
      <c r="AH446" s="130" t="str">
        <f t="shared" si="138"/>
        <v>Weekdays</v>
      </c>
      <c r="AI446" s="133">
        <f t="shared" si="136"/>
        <v>3</v>
      </c>
      <c r="AJ446" s="53"/>
    </row>
    <row r="447" spans="2:36" ht="16.5" x14ac:dyDescent="0.3">
      <c r="B447" s="19" t="s">
        <v>480</v>
      </c>
      <c r="C447" s="20" t="s">
        <v>18</v>
      </c>
      <c r="D447" s="19" t="s">
        <v>19</v>
      </c>
      <c r="E447" s="19" t="s">
        <v>27</v>
      </c>
      <c r="F447" s="85" t="s">
        <v>21</v>
      </c>
      <c r="G447" s="19" t="s">
        <v>36</v>
      </c>
      <c r="H447" s="21">
        <v>19.100000000000001</v>
      </c>
      <c r="I447" s="22">
        <v>7</v>
      </c>
      <c r="J447" s="23">
        <v>6.6849999999999996</v>
      </c>
      <c r="K447" s="23">
        <v>140.38499999999999</v>
      </c>
      <c r="L447" s="24">
        <v>43480</v>
      </c>
      <c r="M447" s="25">
        <v>0.4465277777777778</v>
      </c>
      <c r="N447" s="20" t="s">
        <v>29</v>
      </c>
      <c r="O447" s="23">
        <v>133.69999999999999</v>
      </c>
      <c r="P447" s="26">
        <v>4.7619047620000003</v>
      </c>
      <c r="Q447" s="23">
        <v>6.6849999999999996</v>
      </c>
      <c r="R447" s="30">
        <v>9.6999999999999993</v>
      </c>
      <c r="S447" s="28">
        <f t="shared" si="125"/>
        <v>6.6850000000000023</v>
      </c>
      <c r="T447" s="29">
        <f t="shared" si="126"/>
        <v>501.37500000000017</v>
      </c>
      <c r="U447" s="29" t="b">
        <f t="shared" si="127"/>
        <v>0</v>
      </c>
      <c r="V447" s="29" t="b">
        <f t="shared" si="128"/>
        <v>1</v>
      </c>
      <c r="W447" s="29" t="str">
        <f t="shared" si="129"/>
        <v>High Value</v>
      </c>
      <c r="X447" s="129">
        <f t="shared" si="130"/>
        <v>1.9100000000000001</v>
      </c>
      <c r="Y447" s="130">
        <f t="shared" si="131"/>
        <v>15</v>
      </c>
      <c r="Z447" s="130">
        <f t="shared" si="132"/>
        <v>1</v>
      </c>
      <c r="AA447" s="131">
        <f t="shared" si="134"/>
        <v>2019</v>
      </c>
      <c r="AB447" s="132" t="str">
        <f t="shared" si="135"/>
        <v>1-2019</v>
      </c>
      <c r="AC447" s="132" t="str">
        <f t="shared" si="124"/>
        <v>15-1-2019</v>
      </c>
      <c r="AD447" s="132">
        <f t="shared" si="139"/>
        <v>1</v>
      </c>
      <c r="AE447" s="132">
        <f t="shared" si="133"/>
        <v>3</v>
      </c>
      <c r="AF447" s="132" t="str">
        <f t="shared" si="137"/>
        <v>2019-3</v>
      </c>
      <c r="AG447" s="130">
        <f t="shared" si="140"/>
        <v>2</v>
      </c>
      <c r="AH447" s="130" t="str">
        <f t="shared" si="138"/>
        <v>Weekdays</v>
      </c>
      <c r="AI447" s="133">
        <f t="shared" si="136"/>
        <v>3</v>
      </c>
      <c r="AJ447" s="53"/>
    </row>
    <row r="448" spans="2:36" ht="16.5" x14ac:dyDescent="0.3">
      <c r="B448" s="19" t="s">
        <v>481</v>
      </c>
      <c r="C448" s="20" t="s">
        <v>42</v>
      </c>
      <c r="D448" s="19" t="s">
        <v>43</v>
      </c>
      <c r="E448" s="19" t="s">
        <v>20</v>
      </c>
      <c r="F448" s="85" t="s">
        <v>21</v>
      </c>
      <c r="G448" s="19" t="s">
        <v>22</v>
      </c>
      <c r="H448" s="21">
        <v>19.149999999999999</v>
      </c>
      <c r="I448" s="22">
        <v>1</v>
      </c>
      <c r="J448" s="23">
        <v>0.95750000000000002</v>
      </c>
      <c r="K448" s="23">
        <v>20.107500000000002</v>
      </c>
      <c r="L448" s="24">
        <v>43493</v>
      </c>
      <c r="M448" s="25">
        <v>0.74861111111111112</v>
      </c>
      <c r="N448" s="20" t="s">
        <v>33</v>
      </c>
      <c r="O448" s="23">
        <v>19.149999999999999</v>
      </c>
      <c r="P448" s="26">
        <v>4.7619047620000003</v>
      </c>
      <c r="Q448" s="23">
        <v>0.95750000000000002</v>
      </c>
      <c r="R448" s="30">
        <v>9.5</v>
      </c>
      <c r="S448" s="28">
        <f t="shared" si="125"/>
        <v>0.95750000000000313</v>
      </c>
      <c r="T448" s="29">
        <f t="shared" si="126"/>
        <v>71.812500000000227</v>
      </c>
      <c r="U448" s="29" t="b">
        <f t="shared" si="127"/>
        <v>0</v>
      </c>
      <c r="V448" s="29" t="b">
        <f t="shared" si="128"/>
        <v>1</v>
      </c>
      <c r="W448" s="29" t="str">
        <f t="shared" si="129"/>
        <v>High Value</v>
      </c>
      <c r="X448" s="129">
        <f t="shared" si="130"/>
        <v>1.915</v>
      </c>
      <c r="Y448" s="130">
        <f t="shared" si="131"/>
        <v>28</v>
      </c>
      <c r="Z448" s="130">
        <f t="shared" si="132"/>
        <v>1</v>
      </c>
      <c r="AA448" s="131">
        <f t="shared" si="134"/>
        <v>2019</v>
      </c>
      <c r="AB448" s="132" t="str">
        <f t="shared" si="135"/>
        <v>1-2019</v>
      </c>
      <c r="AC448" s="132" t="str">
        <f t="shared" si="124"/>
        <v>28-1-2019</v>
      </c>
      <c r="AD448" s="132">
        <f t="shared" si="139"/>
        <v>1</v>
      </c>
      <c r="AE448" s="132">
        <f t="shared" si="133"/>
        <v>5</v>
      </c>
      <c r="AF448" s="132" t="str">
        <f t="shared" si="137"/>
        <v>2019-5</v>
      </c>
      <c r="AG448" s="130">
        <f t="shared" si="140"/>
        <v>1</v>
      </c>
      <c r="AH448" s="130" t="str">
        <f t="shared" si="138"/>
        <v>Weekdays</v>
      </c>
      <c r="AI448" s="133">
        <f t="shared" si="136"/>
        <v>2</v>
      </c>
      <c r="AJ448" s="53"/>
    </row>
    <row r="449" spans="2:36" ht="16.5" x14ac:dyDescent="0.3">
      <c r="B449" s="19" t="s">
        <v>482</v>
      </c>
      <c r="C449" s="20" t="s">
        <v>25</v>
      </c>
      <c r="D449" s="19" t="s">
        <v>26</v>
      </c>
      <c r="E449" s="19" t="s">
        <v>20</v>
      </c>
      <c r="F449" s="85" t="s">
        <v>31</v>
      </c>
      <c r="G449" s="19" t="s">
        <v>44</v>
      </c>
      <c r="H449" s="21">
        <v>27.66</v>
      </c>
      <c r="I449" s="22">
        <v>10</v>
      </c>
      <c r="J449" s="23">
        <v>13.83</v>
      </c>
      <c r="K449" s="23">
        <v>290.43</v>
      </c>
      <c r="L449" s="24">
        <v>43510</v>
      </c>
      <c r="M449" s="25">
        <v>0.47638888888888886</v>
      </c>
      <c r="N449" s="20" t="s">
        <v>33</v>
      </c>
      <c r="O449" s="23">
        <v>276.60000000000002</v>
      </c>
      <c r="P449" s="26">
        <v>4.7619047620000003</v>
      </c>
      <c r="Q449" s="23">
        <v>13.83</v>
      </c>
      <c r="R449" s="30">
        <v>8.9</v>
      </c>
      <c r="S449" s="28">
        <f t="shared" si="125"/>
        <v>13.829999999999984</v>
      </c>
      <c r="T449" s="29">
        <f t="shared" si="126"/>
        <v>1037.2499999999989</v>
      </c>
      <c r="U449" s="29" t="b">
        <f t="shared" si="127"/>
        <v>1</v>
      </c>
      <c r="V449" s="29" t="b">
        <f t="shared" si="128"/>
        <v>1</v>
      </c>
      <c r="W449" s="29" t="str">
        <f t="shared" si="129"/>
        <v>High Value</v>
      </c>
      <c r="X449" s="129">
        <f t="shared" si="130"/>
        <v>2.766</v>
      </c>
      <c r="Y449" s="130">
        <f t="shared" si="131"/>
        <v>14</v>
      </c>
      <c r="Z449" s="130">
        <f t="shared" si="132"/>
        <v>2</v>
      </c>
      <c r="AA449" s="131">
        <f t="shared" si="134"/>
        <v>2019</v>
      </c>
      <c r="AB449" s="132" t="str">
        <f t="shared" si="135"/>
        <v>2-2019</v>
      </c>
      <c r="AC449" s="132" t="str">
        <f t="shared" ref="AC449:AC512" si="141">CONCATENATE(Y449,"-"&amp;"",Z449,"-"&amp;"",AA449)</f>
        <v>14-2-2019</v>
      </c>
      <c r="AD449" s="132">
        <f t="shared" si="139"/>
        <v>1</v>
      </c>
      <c r="AE449" s="132">
        <f t="shared" si="133"/>
        <v>7</v>
      </c>
      <c r="AF449" s="132" t="str">
        <f t="shared" si="137"/>
        <v>2019-7</v>
      </c>
      <c r="AG449" s="130">
        <f t="shared" si="140"/>
        <v>4</v>
      </c>
      <c r="AH449" s="130" t="str">
        <f t="shared" si="138"/>
        <v>Weekdays</v>
      </c>
      <c r="AI449" s="133">
        <f t="shared" si="136"/>
        <v>5</v>
      </c>
      <c r="AJ449" s="53"/>
    </row>
    <row r="450" spans="2:36" ht="16.5" x14ac:dyDescent="0.3">
      <c r="B450" s="19" t="s">
        <v>483</v>
      </c>
      <c r="C450" s="20" t="s">
        <v>25</v>
      </c>
      <c r="D450" s="19" t="s">
        <v>26</v>
      </c>
      <c r="E450" s="19" t="s">
        <v>27</v>
      </c>
      <c r="F450" s="85" t="s">
        <v>31</v>
      </c>
      <c r="G450" s="19" t="s">
        <v>46</v>
      </c>
      <c r="H450" s="21">
        <v>45.74</v>
      </c>
      <c r="I450" s="22">
        <v>3</v>
      </c>
      <c r="J450" s="23">
        <v>6.8609999999999998</v>
      </c>
      <c r="K450" s="23">
        <v>144.08099999999999</v>
      </c>
      <c r="L450" s="24">
        <v>43534</v>
      </c>
      <c r="M450" s="25">
        <v>0.73472222222222228</v>
      </c>
      <c r="N450" s="20" t="s">
        <v>33</v>
      </c>
      <c r="O450" s="23">
        <v>137.22</v>
      </c>
      <c r="P450" s="26">
        <v>4.7619047620000003</v>
      </c>
      <c r="Q450" s="23">
        <v>6.8609999999999998</v>
      </c>
      <c r="R450" s="30">
        <v>6.5</v>
      </c>
      <c r="S450" s="28">
        <f t="shared" si="125"/>
        <v>6.86099999999999</v>
      </c>
      <c r="T450" s="29">
        <f t="shared" si="126"/>
        <v>514.57499999999925</v>
      </c>
      <c r="U450" s="29" t="b">
        <f t="shared" si="127"/>
        <v>0</v>
      </c>
      <c r="V450" s="29" t="b">
        <f t="shared" si="128"/>
        <v>0</v>
      </c>
      <c r="W450" s="29" t="str">
        <f t="shared" si="129"/>
        <v>Low Value</v>
      </c>
      <c r="X450" s="129" t="str">
        <f t="shared" si="130"/>
        <v>Criteria Not matched</v>
      </c>
      <c r="Y450" s="130">
        <f t="shared" si="131"/>
        <v>10</v>
      </c>
      <c r="Z450" s="130">
        <f t="shared" si="132"/>
        <v>3</v>
      </c>
      <c r="AA450" s="131">
        <f t="shared" si="134"/>
        <v>2019</v>
      </c>
      <c r="AB450" s="132" t="str">
        <f t="shared" si="135"/>
        <v>3-2019</v>
      </c>
      <c r="AC450" s="132" t="str">
        <f t="shared" si="141"/>
        <v>10-3-2019</v>
      </c>
      <c r="AD450" s="132">
        <f t="shared" si="139"/>
        <v>1</v>
      </c>
      <c r="AE450" s="132">
        <f t="shared" si="133"/>
        <v>10</v>
      </c>
      <c r="AF450" s="132" t="str">
        <f t="shared" si="137"/>
        <v>2019-10</v>
      </c>
      <c r="AG450" s="130">
        <f t="shared" si="140"/>
        <v>7</v>
      </c>
      <c r="AH450" s="130" t="str">
        <f t="shared" si="138"/>
        <v>Weekends</v>
      </c>
      <c r="AI450" s="133">
        <f t="shared" si="136"/>
        <v>1</v>
      </c>
      <c r="AJ450" s="53"/>
    </row>
    <row r="451" spans="2:36" ht="16.5" x14ac:dyDescent="0.3">
      <c r="B451" s="19" t="s">
        <v>484</v>
      </c>
      <c r="C451" s="20" t="s">
        <v>42</v>
      </c>
      <c r="D451" s="19" t="s">
        <v>43</v>
      </c>
      <c r="E451" s="19" t="s">
        <v>20</v>
      </c>
      <c r="F451" s="85" t="s">
        <v>21</v>
      </c>
      <c r="G451" s="19" t="s">
        <v>22</v>
      </c>
      <c r="H451" s="21">
        <v>27.07</v>
      </c>
      <c r="I451" s="22">
        <v>1</v>
      </c>
      <c r="J451" s="23">
        <v>1.3534999999999999</v>
      </c>
      <c r="K451" s="23">
        <v>28.423500000000001</v>
      </c>
      <c r="L451" s="24">
        <v>43477</v>
      </c>
      <c r="M451" s="25">
        <v>0.83819444444444446</v>
      </c>
      <c r="N451" s="20" t="s">
        <v>33</v>
      </c>
      <c r="O451" s="23">
        <v>27.07</v>
      </c>
      <c r="P451" s="26">
        <v>4.7619047620000003</v>
      </c>
      <c r="Q451" s="23">
        <v>1.3534999999999999</v>
      </c>
      <c r="R451" s="30">
        <v>5.3</v>
      </c>
      <c r="S451" s="28">
        <f t="shared" ref="S451:S514" si="142">K451-O451</f>
        <v>1.3535000000000004</v>
      </c>
      <c r="T451" s="29">
        <f t="shared" ref="T451:T514" si="143">$S451*$S$1</f>
        <v>101.51250000000003</v>
      </c>
      <c r="U451" s="29" t="b">
        <f t="shared" si="127"/>
        <v>0</v>
      </c>
      <c r="V451" s="29" t="b">
        <f t="shared" si="128"/>
        <v>0</v>
      </c>
      <c r="W451" s="29" t="str">
        <f t="shared" si="129"/>
        <v>Low Value</v>
      </c>
      <c r="X451" s="129" t="str">
        <f t="shared" si="130"/>
        <v>Criteria Not matched</v>
      </c>
      <c r="Y451" s="130">
        <f t="shared" si="131"/>
        <v>12</v>
      </c>
      <c r="Z451" s="130">
        <f t="shared" si="132"/>
        <v>1</v>
      </c>
      <c r="AA451" s="131">
        <f t="shared" si="134"/>
        <v>2019</v>
      </c>
      <c r="AB451" s="132" t="str">
        <f t="shared" si="135"/>
        <v>1-2019</v>
      </c>
      <c r="AC451" s="132" t="str">
        <f t="shared" si="141"/>
        <v>12-1-2019</v>
      </c>
      <c r="AD451" s="132">
        <f t="shared" si="139"/>
        <v>1</v>
      </c>
      <c r="AE451" s="132">
        <f t="shared" si="133"/>
        <v>2</v>
      </c>
      <c r="AF451" s="132" t="str">
        <f t="shared" si="137"/>
        <v>2019-2</v>
      </c>
      <c r="AG451" s="130">
        <f t="shared" si="140"/>
        <v>6</v>
      </c>
      <c r="AH451" s="130" t="str">
        <f t="shared" si="138"/>
        <v>Weekends</v>
      </c>
      <c r="AI451" s="133">
        <f t="shared" si="136"/>
        <v>7</v>
      </c>
      <c r="AJ451" s="53"/>
    </row>
    <row r="452" spans="2:36" ht="16.5" x14ac:dyDescent="0.3">
      <c r="B452" s="19" t="s">
        <v>485</v>
      </c>
      <c r="C452" s="20" t="s">
        <v>42</v>
      </c>
      <c r="D452" s="19" t="s">
        <v>43</v>
      </c>
      <c r="E452" s="19" t="s">
        <v>20</v>
      </c>
      <c r="F452" s="85" t="s">
        <v>21</v>
      </c>
      <c r="G452" s="19" t="s">
        <v>36</v>
      </c>
      <c r="H452" s="21">
        <v>39.119999999999997</v>
      </c>
      <c r="I452" s="22">
        <v>1</v>
      </c>
      <c r="J452" s="23">
        <v>1.956</v>
      </c>
      <c r="K452" s="23">
        <v>41.076000000000001</v>
      </c>
      <c r="L452" s="24">
        <v>43550</v>
      </c>
      <c r="M452" s="25">
        <v>0.4597222222222222</v>
      </c>
      <c r="N452" s="20" t="s">
        <v>33</v>
      </c>
      <c r="O452" s="23">
        <v>39.119999999999997</v>
      </c>
      <c r="P452" s="26">
        <v>4.7619047620000003</v>
      </c>
      <c r="Q452" s="23">
        <v>1.956</v>
      </c>
      <c r="R452" s="30">
        <v>9.6</v>
      </c>
      <c r="S452" s="28">
        <f t="shared" si="142"/>
        <v>1.9560000000000031</v>
      </c>
      <c r="T452" s="29">
        <f t="shared" si="143"/>
        <v>146.70000000000022</v>
      </c>
      <c r="U452" s="29" t="b">
        <f t="shared" ref="U452:U515" si="144">AND($S452&gt;7.9,$O452&gt;99)</f>
        <v>0</v>
      </c>
      <c r="V452" s="29" t="b">
        <f t="shared" ref="V452:V515" si="145">OR(R452&gt;7.1,K452&gt;149)</f>
        <v>1</v>
      </c>
      <c r="W452" s="29" t="str">
        <f t="shared" ref="W452:W515" si="146">IF($R452&gt;7.1,"High Value","Low Value")</f>
        <v>High Value</v>
      </c>
      <c r="X452" s="129">
        <f t="shared" si="130"/>
        <v>3.9119999999999999</v>
      </c>
      <c r="Y452" s="130">
        <f t="shared" si="131"/>
        <v>26</v>
      </c>
      <c r="Z452" s="130">
        <f t="shared" si="132"/>
        <v>3</v>
      </c>
      <c r="AA452" s="131">
        <f t="shared" si="134"/>
        <v>2019</v>
      </c>
      <c r="AB452" s="132" t="str">
        <f t="shared" si="135"/>
        <v>3-2019</v>
      </c>
      <c r="AC452" s="132" t="str">
        <f t="shared" si="141"/>
        <v>26-3-2019</v>
      </c>
      <c r="AD452" s="132">
        <f t="shared" si="139"/>
        <v>1</v>
      </c>
      <c r="AE452" s="132">
        <f t="shared" si="133"/>
        <v>13</v>
      </c>
      <c r="AF452" s="132" t="str">
        <f t="shared" si="137"/>
        <v>2019-13</v>
      </c>
      <c r="AG452" s="130">
        <f t="shared" si="140"/>
        <v>2</v>
      </c>
      <c r="AH452" s="130" t="str">
        <f t="shared" si="138"/>
        <v>Weekdays</v>
      </c>
      <c r="AI452" s="133">
        <f t="shared" si="136"/>
        <v>3</v>
      </c>
      <c r="AJ452" s="53"/>
    </row>
    <row r="453" spans="2:36" ht="16.5" x14ac:dyDescent="0.3">
      <c r="B453" s="19" t="s">
        <v>486</v>
      </c>
      <c r="C453" s="20" t="s">
        <v>42</v>
      </c>
      <c r="D453" s="19" t="s">
        <v>43</v>
      </c>
      <c r="E453" s="19" t="s">
        <v>27</v>
      </c>
      <c r="F453" s="85" t="s">
        <v>21</v>
      </c>
      <c r="G453" s="19" t="s">
        <v>28</v>
      </c>
      <c r="H453" s="21">
        <v>74.709999999999994</v>
      </c>
      <c r="I453" s="22">
        <v>6</v>
      </c>
      <c r="J453" s="23">
        <v>22.413</v>
      </c>
      <c r="K453" s="23">
        <v>470.673</v>
      </c>
      <c r="L453" s="24">
        <v>43466</v>
      </c>
      <c r="M453" s="25">
        <v>0.79652777777777772</v>
      </c>
      <c r="N453" s="20" t="s">
        <v>29</v>
      </c>
      <c r="O453" s="23">
        <v>448.26</v>
      </c>
      <c r="P453" s="26">
        <v>4.7619047620000003</v>
      </c>
      <c r="Q453" s="23">
        <v>22.413</v>
      </c>
      <c r="R453" s="27">
        <v>6.7</v>
      </c>
      <c r="S453" s="28">
        <f t="shared" si="142"/>
        <v>22.413000000000011</v>
      </c>
      <c r="T453" s="29">
        <f t="shared" si="143"/>
        <v>1680.9750000000008</v>
      </c>
      <c r="U453" s="29" t="b">
        <f t="shared" si="144"/>
        <v>1</v>
      </c>
      <c r="V453" s="29" t="b">
        <f t="shared" si="145"/>
        <v>1</v>
      </c>
      <c r="W453" s="29" t="str">
        <f t="shared" si="146"/>
        <v>Low Value</v>
      </c>
      <c r="X453" s="129" t="str">
        <f t="shared" ref="X453:X516" si="147">IF($R453&gt;6.9,$H453*0.1,"Criteria Not matched")</f>
        <v>Criteria Not matched</v>
      </c>
      <c r="Y453" s="130">
        <f t="shared" si="131"/>
        <v>1</v>
      </c>
      <c r="Z453" s="130">
        <f t="shared" si="132"/>
        <v>1</v>
      </c>
      <c r="AA453" s="131">
        <f t="shared" si="134"/>
        <v>2019</v>
      </c>
      <c r="AB453" s="132" t="str">
        <f t="shared" si="135"/>
        <v>1-2019</v>
      </c>
      <c r="AC453" s="132" t="str">
        <f t="shared" si="141"/>
        <v>1-1-2019</v>
      </c>
      <c r="AD453" s="132">
        <f t="shared" si="139"/>
        <v>1</v>
      </c>
      <c r="AE453" s="132">
        <f t="shared" si="133"/>
        <v>1</v>
      </c>
      <c r="AF453" s="132" t="str">
        <f t="shared" si="137"/>
        <v>2019-1</v>
      </c>
      <c r="AG453" s="130">
        <f t="shared" si="140"/>
        <v>2</v>
      </c>
      <c r="AH453" s="130" t="str">
        <f t="shared" si="138"/>
        <v>Weekdays</v>
      </c>
      <c r="AI453" s="133">
        <f t="shared" si="136"/>
        <v>3</v>
      </c>
      <c r="AJ453" s="53"/>
    </row>
    <row r="454" spans="2:36" ht="16.5" x14ac:dyDescent="0.3">
      <c r="B454" s="19" t="s">
        <v>487</v>
      </c>
      <c r="C454" s="20" t="s">
        <v>42</v>
      </c>
      <c r="D454" s="19" t="s">
        <v>43</v>
      </c>
      <c r="E454" s="19" t="s">
        <v>27</v>
      </c>
      <c r="F454" s="85" t="s">
        <v>31</v>
      </c>
      <c r="G454" s="19" t="s">
        <v>28</v>
      </c>
      <c r="H454" s="21">
        <v>22.01</v>
      </c>
      <c r="I454" s="22">
        <v>6</v>
      </c>
      <c r="J454" s="23">
        <v>6.6029999999999998</v>
      </c>
      <c r="K454" s="23">
        <v>138.66300000000001</v>
      </c>
      <c r="L454" s="24">
        <v>43467</v>
      </c>
      <c r="M454" s="25">
        <v>0.78472222222222221</v>
      </c>
      <c r="N454" s="20" t="s">
        <v>29</v>
      </c>
      <c r="O454" s="23">
        <v>132.06</v>
      </c>
      <c r="P454" s="26">
        <v>4.7619047620000003</v>
      </c>
      <c r="Q454" s="23">
        <v>6.6029999999999998</v>
      </c>
      <c r="R454" s="30">
        <v>7.6</v>
      </c>
      <c r="S454" s="28">
        <f t="shared" si="142"/>
        <v>6.6030000000000086</v>
      </c>
      <c r="T454" s="29">
        <f t="shared" si="143"/>
        <v>495.22500000000065</v>
      </c>
      <c r="U454" s="29" t="b">
        <f t="shared" si="144"/>
        <v>0</v>
      </c>
      <c r="V454" s="29" t="b">
        <f t="shared" si="145"/>
        <v>1</v>
      </c>
      <c r="W454" s="29" t="str">
        <f t="shared" si="146"/>
        <v>High Value</v>
      </c>
      <c r="X454" s="129">
        <f t="shared" si="147"/>
        <v>2.2010000000000001</v>
      </c>
      <c r="Y454" s="130">
        <f t="shared" si="131"/>
        <v>2</v>
      </c>
      <c r="Z454" s="130">
        <f t="shared" si="132"/>
        <v>1</v>
      </c>
      <c r="AA454" s="131">
        <f t="shared" si="134"/>
        <v>2019</v>
      </c>
      <c r="AB454" s="132" t="str">
        <f t="shared" si="135"/>
        <v>1-2019</v>
      </c>
      <c r="AC454" s="132" t="str">
        <f t="shared" si="141"/>
        <v>2-1-2019</v>
      </c>
      <c r="AD454" s="132">
        <f t="shared" si="139"/>
        <v>1</v>
      </c>
      <c r="AE454" s="132">
        <f t="shared" si="133"/>
        <v>1</v>
      </c>
      <c r="AF454" s="132" t="str">
        <f t="shared" si="137"/>
        <v>2019-1</v>
      </c>
      <c r="AG454" s="130">
        <f t="shared" si="140"/>
        <v>3</v>
      </c>
      <c r="AH454" s="130" t="str">
        <f t="shared" si="138"/>
        <v>Weekdays</v>
      </c>
      <c r="AI454" s="133">
        <f t="shared" si="136"/>
        <v>4</v>
      </c>
      <c r="AJ454" s="53"/>
    </row>
    <row r="455" spans="2:36" ht="16.5" x14ac:dyDescent="0.3">
      <c r="B455" s="19" t="s">
        <v>488</v>
      </c>
      <c r="C455" s="20" t="s">
        <v>18</v>
      </c>
      <c r="D455" s="19" t="s">
        <v>19</v>
      </c>
      <c r="E455" s="19" t="s">
        <v>27</v>
      </c>
      <c r="F455" s="85" t="s">
        <v>21</v>
      </c>
      <c r="G455" s="19" t="s">
        <v>44</v>
      </c>
      <c r="H455" s="21">
        <v>63.61</v>
      </c>
      <c r="I455" s="22">
        <v>5</v>
      </c>
      <c r="J455" s="23">
        <v>15.9025</v>
      </c>
      <c r="K455" s="23">
        <v>333.95249999999999</v>
      </c>
      <c r="L455" s="24">
        <v>43540</v>
      </c>
      <c r="M455" s="25">
        <v>0.52986111111111112</v>
      </c>
      <c r="N455" s="20" t="s">
        <v>23</v>
      </c>
      <c r="O455" s="23">
        <v>318.05</v>
      </c>
      <c r="P455" s="26">
        <v>4.7619047620000003</v>
      </c>
      <c r="Q455" s="23">
        <v>15.9025</v>
      </c>
      <c r="R455" s="27">
        <v>4.8</v>
      </c>
      <c r="S455" s="28">
        <f t="shared" si="142"/>
        <v>15.902499999999975</v>
      </c>
      <c r="T455" s="29">
        <f t="shared" si="143"/>
        <v>1192.6874999999982</v>
      </c>
      <c r="U455" s="29" t="b">
        <f t="shared" si="144"/>
        <v>1</v>
      </c>
      <c r="V455" s="29" t="b">
        <f t="shared" si="145"/>
        <v>1</v>
      </c>
      <c r="W455" s="29" t="str">
        <f t="shared" si="146"/>
        <v>Low Value</v>
      </c>
      <c r="X455" s="129" t="str">
        <f t="shared" si="147"/>
        <v>Criteria Not matched</v>
      </c>
      <c r="Y455" s="130">
        <f t="shared" si="131"/>
        <v>16</v>
      </c>
      <c r="Z455" s="130">
        <f t="shared" si="132"/>
        <v>3</v>
      </c>
      <c r="AA455" s="131">
        <f t="shared" si="134"/>
        <v>2019</v>
      </c>
      <c r="AB455" s="132" t="str">
        <f t="shared" si="135"/>
        <v>3-2019</v>
      </c>
      <c r="AC455" s="132" t="str">
        <f t="shared" si="141"/>
        <v>16-3-2019</v>
      </c>
      <c r="AD455" s="132">
        <f t="shared" si="139"/>
        <v>1</v>
      </c>
      <c r="AE455" s="132">
        <f t="shared" si="133"/>
        <v>11</v>
      </c>
      <c r="AF455" s="132" t="str">
        <f t="shared" si="137"/>
        <v>2019-11</v>
      </c>
      <c r="AG455" s="130">
        <f t="shared" si="140"/>
        <v>6</v>
      </c>
      <c r="AH455" s="130" t="str">
        <f t="shared" si="138"/>
        <v>Weekends</v>
      </c>
      <c r="AI455" s="133">
        <f t="shared" si="136"/>
        <v>7</v>
      </c>
      <c r="AJ455" s="53"/>
    </row>
    <row r="456" spans="2:36" ht="16.5" x14ac:dyDescent="0.3">
      <c r="B456" s="19" t="s">
        <v>489</v>
      </c>
      <c r="C456" s="20" t="s">
        <v>18</v>
      </c>
      <c r="D456" s="19" t="s">
        <v>19</v>
      </c>
      <c r="E456" s="19" t="s">
        <v>27</v>
      </c>
      <c r="F456" s="85" t="s">
        <v>31</v>
      </c>
      <c r="G456" s="19" t="s">
        <v>22</v>
      </c>
      <c r="H456" s="21">
        <v>25</v>
      </c>
      <c r="I456" s="22">
        <v>1</v>
      </c>
      <c r="J456" s="23">
        <v>1.25</v>
      </c>
      <c r="K456" s="23">
        <v>26.25</v>
      </c>
      <c r="L456" s="24">
        <v>43527</v>
      </c>
      <c r="M456" s="25">
        <v>0.63124999999999998</v>
      </c>
      <c r="N456" s="20" t="s">
        <v>23</v>
      </c>
      <c r="O456" s="23">
        <v>25</v>
      </c>
      <c r="P456" s="26">
        <v>4.7619047620000003</v>
      </c>
      <c r="Q456" s="23">
        <v>1.25</v>
      </c>
      <c r="R456" s="30">
        <v>5.5</v>
      </c>
      <c r="S456" s="28">
        <f t="shared" si="142"/>
        <v>1.25</v>
      </c>
      <c r="T456" s="29">
        <f t="shared" si="143"/>
        <v>93.75</v>
      </c>
      <c r="U456" s="29" t="b">
        <f t="shared" si="144"/>
        <v>0</v>
      </c>
      <c r="V456" s="29" t="b">
        <f t="shared" si="145"/>
        <v>0</v>
      </c>
      <c r="W456" s="29" t="str">
        <f t="shared" si="146"/>
        <v>Low Value</v>
      </c>
      <c r="X456" s="129" t="str">
        <f t="shared" si="147"/>
        <v>Criteria Not matched</v>
      </c>
      <c r="Y456" s="130">
        <f t="shared" si="131"/>
        <v>3</v>
      </c>
      <c r="Z456" s="130">
        <f t="shared" si="132"/>
        <v>3</v>
      </c>
      <c r="AA456" s="131">
        <f t="shared" si="134"/>
        <v>2019</v>
      </c>
      <c r="AB456" s="132" t="str">
        <f t="shared" si="135"/>
        <v>3-2019</v>
      </c>
      <c r="AC456" s="132" t="str">
        <f t="shared" si="141"/>
        <v>3-3-2019</v>
      </c>
      <c r="AD456" s="132">
        <f t="shared" si="139"/>
        <v>1</v>
      </c>
      <c r="AE456" s="132">
        <f t="shared" si="133"/>
        <v>9</v>
      </c>
      <c r="AF456" s="132" t="str">
        <f t="shared" si="137"/>
        <v>2019-9</v>
      </c>
      <c r="AG456" s="130">
        <f t="shared" si="140"/>
        <v>7</v>
      </c>
      <c r="AH456" s="130" t="str">
        <f t="shared" si="138"/>
        <v>Weekends</v>
      </c>
      <c r="AI456" s="133">
        <f t="shared" si="136"/>
        <v>1</v>
      </c>
      <c r="AJ456" s="53"/>
    </row>
    <row r="457" spans="2:36" ht="16.5" x14ac:dyDescent="0.3">
      <c r="B457" s="19" t="s">
        <v>490</v>
      </c>
      <c r="C457" s="20" t="s">
        <v>18</v>
      </c>
      <c r="D457" s="19" t="s">
        <v>19</v>
      </c>
      <c r="E457" s="19" t="s">
        <v>20</v>
      </c>
      <c r="F457" s="85" t="s">
        <v>31</v>
      </c>
      <c r="G457" s="19" t="s">
        <v>28</v>
      </c>
      <c r="H457" s="21">
        <v>20.77</v>
      </c>
      <c r="I457" s="22">
        <v>4</v>
      </c>
      <c r="J457" s="23">
        <v>4.1539999999999999</v>
      </c>
      <c r="K457" s="23">
        <v>87.233999999999995</v>
      </c>
      <c r="L457" s="24">
        <v>43496</v>
      </c>
      <c r="M457" s="25">
        <v>0.57430555555555551</v>
      </c>
      <c r="N457" s="20" t="s">
        <v>29</v>
      </c>
      <c r="O457" s="23">
        <v>83.08</v>
      </c>
      <c r="P457" s="26">
        <v>4.7619047620000003</v>
      </c>
      <c r="Q457" s="23">
        <v>4.1539999999999999</v>
      </c>
      <c r="R457" s="30">
        <v>4.7</v>
      </c>
      <c r="S457" s="28">
        <f t="shared" si="142"/>
        <v>4.1539999999999964</v>
      </c>
      <c r="T457" s="29">
        <f t="shared" si="143"/>
        <v>311.54999999999973</v>
      </c>
      <c r="U457" s="29" t="b">
        <f t="shared" si="144"/>
        <v>0</v>
      </c>
      <c r="V457" s="29" t="b">
        <f t="shared" si="145"/>
        <v>0</v>
      </c>
      <c r="W457" s="29" t="str">
        <f t="shared" si="146"/>
        <v>Low Value</v>
      </c>
      <c r="X457" s="129" t="str">
        <f t="shared" si="147"/>
        <v>Criteria Not matched</v>
      </c>
      <c r="Y457" s="130">
        <f t="shared" si="131"/>
        <v>31</v>
      </c>
      <c r="Z457" s="130">
        <f t="shared" si="132"/>
        <v>1</v>
      </c>
      <c r="AA457" s="131">
        <f t="shared" si="134"/>
        <v>2019</v>
      </c>
      <c r="AB457" s="132" t="str">
        <f t="shared" si="135"/>
        <v>1-2019</v>
      </c>
      <c r="AC457" s="132" t="str">
        <f t="shared" si="141"/>
        <v>31-1-2019</v>
      </c>
      <c r="AD457" s="132">
        <f t="shared" si="139"/>
        <v>1</v>
      </c>
      <c r="AE457" s="132">
        <f t="shared" si="133"/>
        <v>5</v>
      </c>
      <c r="AF457" s="132" t="str">
        <f t="shared" si="137"/>
        <v>2019-5</v>
      </c>
      <c r="AG457" s="130">
        <f t="shared" si="140"/>
        <v>4</v>
      </c>
      <c r="AH457" s="130" t="str">
        <f t="shared" si="138"/>
        <v>Weekdays</v>
      </c>
      <c r="AI457" s="133">
        <f t="shared" si="136"/>
        <v>5</v>
      </c>
      <c r="AJ457" s="53"/>
    </row>
    <row r="458" spans="2:36" ht="16.5" x14ac:dyDescent="0.3">
      <c r="B458" s="19" t="s">
        <v>491</v>
      </c>
      <c r="C458" s="20" t="s">
        <v>42</v>
      </c>
      <c r="D458" s="19" t="s">
        <v>43</v>
      </c>
      <c r="E458" s="19" t="s">
        <v>20</v>
      </c>
      <c r="F458" s="85" t="s">
        <v>21</v>
      </c>
      <c r="G458" s="19" t="s">
        <v>46</v>
      </c>
      <c r="H458" s="21">
        <v>29.56</v>
      </c>
      <c r="I458" s="22">
        <v>5</v>
      </c>
      <c r="J458" s="23">
        <v>7.39</v>
      </c>
      <c r="K458" s="23">
        <v>155.19</v>
      </c>
      <c r="L458" s="24">
        <v>43509</v>
      </c>
      <c r="M458" s="25">
        <v>0.70763888888888893</v>
      </c>
      <c r="N458" s="20" t="s">
        <v>29</v>
      </c>
      <c r="O458" s="23">
        <v>147.80000000000001</v>
      </c>
      <c r="P458" s="26">
        <v>4.7619047620000003</v>
      </c>
      <c r="Q458" s="23">
        <v>7.39</v>
      </c>
      <c r="R458" s="30">
        <v>6.9</v>
      </c>
      <c r="S458" s="28">
        <f t="shared" si="142"/>
        <v>7.3899999999999864</v>
      </c>
      <c r="T458" s="29">
        <f t="shared" si="143"/>
        <v>554.24999999999898</v>
      </c>
      <c r="U458" s="29" t="b">
        <f t="shared" si="144"/>
        <v>0</v>
      </c>
      <c r="V458" s="29" t="b">
        <f t="shared" si="145"/>
        <v>1</v>
      </c>
      <c r="W458" s="29" t="str">
        <f t="shared" si="146"/>
        <v>Low Value</v>
      </c>
      <c r="X458" s="129" t="str">
        <f t="shared" si="147"/>
        <v>Criteria Not matched</v>
      </c>
      <c r="Y458" s="130">
        <f t="shared" si="131"/>
        <v>13</v>
      </c>
      <c r="Z458" s="130">
        <f t="shared" si="132"/>
        <v>2</v>
      </c>
      <c r="AA458" s="131">
        <f t="shared" si="134"/>
        <v>2019</v>
      </c>
      <c r="AB458" s="132" t="str">
        <f t="shared" si="135"/>
        <v>2-2019</v>
      </c>
      <c r="AC458" s="132" t="str">
        <f t="shared" si="141"/>
        <v>13-2-2019</v>
      </c>
      <c r="AD458" s="132">
        <f t="shared" si="139"/>
        <v>1</v>
      </c>
      <c r="AE458" s="132">
        <f t="shared" si="133"/>
        <v>7</v>
      </c>
      <c r="AF458" s="132" t="str">
        <f t="shared" si="137"/>
        <v>2019-7</v>
      </c>
      <c r="AG458" s="130">
        <f t="shared" si="140"/>
        <v>3</v>
      </c>
      <c r="AH458" s="130" t="str">
        <f t="shared" si="138"/>
        <v>Weekdays</v>
      </c>
      <c r="AI458" s="133">
        <f t="shared" si="136"/>
        <v>4</v>
      </c>
      <c r="AJ458" s="53"/>
    </row>
    <row r="459" spans="2:36" ht="16.5" x14ac:dyDescent="0.3">
      <c r="B459" s="19" t="s">
        <v>492</v>
      </c>
      <c r="C459" s="20" t="s">
        <v>42</v>
      </c>
      <c r="D459" s="19" t="s">
        <v>43</v>
      </c>
      <c r="E459" s="19" t="s">
        <v>20</v>
      </c>
      <c r="F459" s="85" t="s">
        <v>21</v>
      </c>
      <c r="G459" s="19" t="s">
        <v>44</v>
      </c>
      <c r="H459" s="21">
        <v>77.400000000000006</v>
      </c>
      <c r="I459" s="22">
        <v>9</v>
      </c>
      <c r="J459" s="23">
        <v>34.83</v>
      </c>
      <c r="K459" s="23">
        <v>731.43</v>
      </c>
      <c r="L459" s="24">
        <v>43511</v>
      </c>
      <c r="M459" s="25">
        <v>0.59375</v>
      </c>
      <c r="N459" s="20" t="s">
        <v>33</v>
      </c>
      <c r="O459" s="23">
        <v>696.6</v>
      </c>
      <c r="P459" s="26">
        <v>4.7619047620000003</v>
      </c>
      <c r="Q459" s="23">
        <v>34.83</v>
      </c>
      <c r="R459" s="27">
        <v>4.5</v>
      </c>
      <c r="S459" s="28">
        <f t="shared" si="142"/>
        <v>34.829999999999927</v>
      </c>
      <c r="T459" s="29">
        <f t="shared" si="143"/>
        <v>2612.2499999999945</v>
      </c>
      <c r="U459" s="29" t="b">
        <f t="shared" si="144"/>
        <v>1</v>
      </c>
      <c r="V459" s="29" t="b">
        <f t="shared" si="145"/>
        <v>1</v>
      </c>
      <c r="W459" s="29" t="str">
        <f t="shared" si="146"/>
        <v>Low Value</v>
      </c>
      <c r="X459" s="129" t="str">
        <f t="shared" si="147"/>
        <v>Criteria Not matched</v>
      </c>
      <c r="Y459" s="130">
        <f t="shared" si="131"/>
        <v>15</v>
      </c>
      <c r="Z459" s="130">
        <f t="shared" si="132"/>
        <v>2</v>
      </c>
      <c r="AA459" s="131">
        <f t="shared" si="134"/>
        <v>2019</v>
      </c>
      <c r="AB459" s="132" t="str">
        <f t="shared" si="135"/>
        <v>2-2019</v>
      </c>
      <c r="AC459" s="132" t="str">
        <f t="shared" si="141"/>
        <v>15-2-2019</v>
      </c>
      <c r="AD459" s="132">
        <f t="shared" si="139"/>
        <v>1</v>
      </c>
      <c r="AE459" s="132">
        <f t="shared" si="133"/>
        <v>7</v>
      </c>
      <c r="AF459" s="132" t="str">
        <f t="shared" si="137"/>
        <v>2019-7</v>
      </c>
      <c r="AG459" s="130">
        <f t="shared" si="140"/>
        <v>5</v>
      </c>
      <c r="AH459" s="130" t="str">
        <f t="shared" si="138"/>
        <v>Weekdays</v>
      </c>
      <c r="AI459" s="133">
        <f t="shared" si="136"/>
        <v>6</v>
      </c>
      <c r="AJ459" s="53"/>
    </row>
    <row r="460" spans="2:36" ht="16.5" x14ac:dyDescent="0.3">
      <c r="B460" s="19" t="s">
        <v>493</v>
      </c>
      <c r="C460" s="20" t="s">
        <v>42</v>
      </c>
      <c r="D460" s="19" t="s">
        <v>43</v>
      </c>
      <c r="E460" s="19" t="s">
        <v>27</v>
      </c>
      <c r="F460" s="85" t="s">
        <v>31</v>
      </c>
      <c r="G460" s="19" t="s">
        <v>28</v>
      </c>
      <c r="H460" s="21">
        <v>79.39</v>
      </c>
      <c r="I460" s="22">
        <v>10</v>
      </c>
      <c r="J460" s="23">
        <v>39.695</v>
      </c>
      <c r="K460" s="23">
        <v>833.59500000000003</v>
      </c>
      <c r="L460" s="24">
        <v>43503</v>
      </c>
      <c r="M460" s="25">
        <v>0.85</v>
      </c>
      <c r="N460" s="20" t="s">
        <v>29</v>
      </c>
      <c r="O460" s="23">
        <v>793.9</v>
      </c>
      <c r="P460" s="26">
        <v>4.7619047620000003</v>
      </c>
      <c r="Q460" s="23">
        <v>39.695</v>
      </c>
      <c r="R460" s="27">
        <v>6.2</v>
      </c>
      <c r="S460" s="28">
        <f t="shared" si="142"/>
        <v>39.69500000000005</v>
      </c>
      <c r="T460" s="29">
        <f t="shared" si="143"/>
        <v>2977.1250000000036</v>
      </c>
      <c r="U460" s="29" t="b">
        <f t="shared" si="144"/>
        <v>1</v>
      </c>
      <c r="V460" s="29" t="b">
        <f t="shared" si="145"/>
        <v>1</v>
      </c>
      <c r="W460" s="29" t="str">
        <f t="shared" si="146"/>
        <v>Low Value</v>
      </c>
      <c r="X460" s="129" t="str">
        <f t="shared" si="147"/>
        <v>Criteria Not matched</v>
      </c>
      <c r="Y460" s="130">
        <f t="shared" si="131"/>
        <v>7</v>
      </c>
      <c r="Z460" s="130">
        <f t="shared" si="132"/>
        <v>2</v>
      </c>
      <c r="AA460" s="131">
        <f t="shared" si="134"/>
        <v>2019</v>
      </c>
      <c r="AB460" s="132" t="str">
        <f t="shared" si="135"/>
        <v>2-2019</v>
      </c>
      <c r="AC460" s="132" t="str">
        <f t="shared" si="141"/>
        <v>7-2-2019</v>
      </c>
      <c r="AD460" s="132">
        <f t="shared" si="139"/>
        <v>1</v>
      </c>
      <c r="AE460" s="132">
        <f t="shared" si="133"/>
        <v>6</v>
      </c>
      <c r="AF460" s="132" t="str">
        <f t="shared" si="137"/>
        <v>2019-6</v>
      </c>
      <c r="AG460" s="130">
        <f t="shared" si="140"/>
        <v>4</v>
      </c>
      <c r="AH460" s="130" t="str">
        <f t="shared" si="138"/>
        <v>Weekdays</v>
      </c>
      <c r="AI460" s="133">
        <f t="shared" si="136"/>
        <v>5</v>
      </c>
      <c r="AJ460" s="53"/>
    </row>
    <row r="461" spans="2:36" ht="16.5" x14ac:dyDescent="0.3">
      <c r="B461" s="19" t="s">
        <v>494</v>
      </c>
      <c r="C461" s="20" t="s">
        <v>25</v>
      </c>
      <c r="D461" s="19" t="s">
        <v>26</v>
      </c>
      <c r="E461" s="19" t="s">
        <v>20</v>
      </c>
      <c r="F461" s="85" t="s">
        <v>21</v>
      </c>
      <c r="G461" s="19" t="s">
        <v>28</v>
      </c>
      <c r="H461" s="21">
        <v>46.57</v>
      </c>
      <c r="I461" s="22">
        <v>10</v>
      </c>
      <c r="J461" s="23">
        <v>23.285</v>
      </c>
      <c r="K461" s="23">
        <v>488.98500000000001</v>
      </c>
      <c r="L461" s="24">
        <v>43492</v>
      </c>
      <c r="M461" s="25">
        <v>0.58194444444444449</v>
      </c>
      <c r="N461" s="20" t="s">
        <v>29</v>
      </c>
      <c r="O461" s="23">
        <v>465.7</v>
      </c>
      <c r="P461" s="26">
        <v>4.7619047620000003</v>
      </c>
      <c r="Q461" s="23">
        <v>23.285</v>
      </c>
      <c r="R461" s="27">
        <v>7.6</v>
      </c>
      <c r="S461" s="28">
        <f t="shared" si="142"/>
        <v>23.285000000000025</v>
      </c>
      <c r="T461" s="29">
        <f t="shared" si="143"/>
        <v>1746.3750000000018</v>
      </c>
      <c r="U461" s="29" t="b">
        <f t="shared" si="144"/>
        <v>1</v>
      </c>
      <c r="V461" s="29" t="b">
        <f t="shared" si="145"/>
        <v>1</v>
      </c>
      <c r="W461" s="29" t="str">
        <f t="shared" si="146"/>
        <v>High Value</v>
      </c>
      <c r="X461" s="129">
        <f t="shared" si="147"/>
        <v>4.657</v>
      </c>
      <c r="Y461" s="130">
        <f t="shared" si="131"/>
        <v>27</v>
      </c>
      <c r="Z461" s="130">
        <f t="shared" si="132"/>
        <v>1</v>
      </c>
      <c r="AA461" s="131">
        <f t="shared" si="134"/>
        <v>2019</v>
      </c>
      <c r="AB461" s="132" t="str">
        <f t="shared" si="135"/>
        <v>1-2019</v>
      </c>
      <c r="AC461" s="132" t="str">
        <f t="shared" si="141"/>
        <v>27-1-2019</v>
      </c>
      <c r="AD461" s="132">
        <f t="shared" si="139"/>
        <v>1</v>
      </c>
      <c r="AE461" s="132">
        <f t="shared" si="133"/>
        <v>4</v>
      </c>
      <c r="AF461" s="132" t="str">
        <f t="shared" si="137"/>
        <v>2019-4</v>
      </c>
      <c r="AG461" s="130">
        <f t="shared" si="140"/>
        <v>7</v>
      </c>
      <c r="AH461" s="130" t="str">
        <f t="shared" si="138"/>
        <v>Weekends</v>
      </c>
      <c r="AI461" s="133">
        <f t="shared" si="136"/>
        <v>1</v>
      </c>
      <c r="AJ461" s="53"/>
    </row>
    <row r="462" spans="2:36" ht="16.5" x14ac:dyDescent="0.3">
      <c r="B462" s="19" t="s">
        <v>495</v>
      </c>
      <c r="C462" s="20" t="s">
        <v>25</v>
      </c>
      <c r="D462" s="19" t="s">
        <v>26</v>
      </c>
      <c r="E462" s="19" t="s">
        <v>27</v>
      </c>
      <c r="F462" s="85" t="s">
        <v>31</v>
      </c>
      <c r="G462" s="19" t="s">
        <v>44</v>
      </c>
      <c r="H462" s="21">
        <v>35.89</v>
      </c>
      <c r="I462" s="22">
        <v>1</v>
      </c>
      <c r="J462" s="23">
        <v>1.7945</v>
      </c>
      <c r="K462" s="23">
        <v>37.6845</v>
      </c>
      <c r="L462" s="24">
        <v>43519</v>
      </c>
      <c r="M462" s="25">
        <v>0.70277777777777772</v>
      </c>
      <c r="N462" s="20" t="s">
        <v>33</v>
      </c>
      <c r="O462" s="23">
        <v>35.89</v>
      </c>
      <c r="P462" s="26">
        <v>4.7619047620000003</v>
      </c>
      <c r="Q462" s="23">
        <v>1.7945</v>
      </c>
      <c r="R462" s="30">
        <v>7.9</v>
      </c>
      <c r="S462" s="28">
        <f t="shared" si="142"/>
        <v>1.7944999999999993</v>
      </c>
      <c r="T462" s="29">
        <f t="shared" si="143"/>
        <v>134.58749999999995</v>
      </c>
      <c r="U462" s="29" t="b">
        <f t="shared" si="144"/>
        <v>0</v>
      </c>
      <c r="V462" s="29" t="b">
        <f t="shared" si="145"/>
        <v>1</v>
      </c>
      <c r="W462" s="29" t="str">
        <f t="shared" si="146"/>
        <v>High Value</v>
      </c>
      <c r="X462" s="129">
        <f t="shared" si="147"/>
        <v>3.5890000000000004</v>
      </c>
      <c r="Y462" s="130">
        <f t="shared" si="131"/>
        <v>23</v>
      </c>
      <c r="Z462" s="130">
        <f t="shared" si="132"/>
        <v>2</v>
      </c>
      <c r="AA462" s="131">
        <f t="shared" si="134"/>
        <v>2019</v>
      </c>
      <c r="AB462" s="132" t="str">
        <f t="shared" si="135"/>
        <v>2-2019</v>
      </c>
      <c r="AC462" s="132" t="str">
        <f t="shared" si="141"/>
        <v>23-2-2019</v>
      </c>
      <c r="AD462" s="132">
        <f t="shared" si="139"/>
        <v>1</v>
      </c>
      <c r="AE462" s="132">
        <f t="shared" si="133"/>
        <v>8</v>
      </c>
      <c r="AF462" s="132" t="str">
        <f t="shared" si="137"/>
        <v>2019-8</v>
      </c>
      <c r="AG462" s="130">
        <f t="shared" si="140"/>
        <v>6</v>
      </c>
      <c r="AH462" s="130" t="str">
        <f t="shared" si="138"/>
        <v>Weekends</v>
      </c>
      <c r="AI462" s="133">
        <f t="shared" si="136"/>
        <v>7</v>
      </c>
      <c r="AJ462" s="53"/>
    </row>
    <row r="463" spans="2:36" ht="16.5" x14ac:dyDescent="0.3">
      <c r="B463" s="19" t="s">
        <v>496</v>
      </c>
      <c r="C463" s="20" t="s">
        <v>25</v>
      </c>
      <c r="D463" s="19" t="s">
        <v>26</v>
      </c>
      <c r="E463" s="19" t="s">
        <v>27</v>
      </c>
      <c r="F463" s="85" t="s">
        <v>31</v>
      </c>
      <c r="G463" s="19" t="s">
        <v>44</v>
      </c>
      <c r="H463" s="21">
        <v>40.520000000000003</v>
      </c>
      <c r="I463" s="22">
        <v>5</v>
      </c>
      <c r="J463" s="23">
        <v>10.130000000000001</v>
      </c>
      <c r="K463" s="23">
        <v>212.73</v>
      </c>
      <c r="L463" s="24">
        <v>43499</v>
      </c>
      <c r="M463" s="25">
        <v>0.6381944444444444</v>
      </c>
      <c r="N463" s="20" t="s">
        <v>29</v>
      </c>
      <c r="O463" s="23">
        <v>202.6</v>
      </c>
      <c r="P463" s="26">
        <v>4.7619047620000003</v>
      </c>
      <c r="Q463" s="23">
        <v>10.130000000000001</v>
      </c>
      <c r="R463" s="30">
        <v>4.5</v>
      </c>
      <c r="S463" s="28">
        <f t="shared" si="142"/>
        <v>10.129999999999995</v>
      </c>
      <c r="T463" s="29">
        <f t="shared" si="143"/>
        <v>759.74999999999966</v>
      </c>
      <c r="U463" s="29" t="b">
        <f t="shared" si="144"/>
        <v>1</v>
      </c>
      <c r="V463" s="29" t="b">
        <f t="shared" si="145"/>
        <v>1</v>
      </c>
      <c r="W463" s="29" t="str">
        <f t="shared" si="146"/>
        <v>Low Value</v>
      </c>
      <c r="X463" s="129" t="str">
        <f t="shared" si="147"/>
        <v>Criteria Not matched</v>
      </c>
      <c r="Y463" s="130">
        <f t="shared" si="131"/>
        <v>3</v>
      </c>
      <c r="Z463" s="130">
        <f t="shared" si="132"/>
        <v>2</v>
      </c>
      <c r="AA463" s="131">
        <f t="shared" si="134"/>
        <v>2019</v>
      </c>
      <c r="AB463" s="132" t="str">
        <f t="shared" si="135"/>
        <v>2-2019</v>
      </c>
      <c r="AC463" s="132" t="str">
        <f t="shared" si="141"/>
        <v>3-2-2019</v>
      </c>
      <c r="AD463" s="132">
        <f t="shared" si="139"/>
        <v>1</v>
      </c>
      <c r="AE463" s="132">
        <f t="shared" si="133"/>
        <v>5</v>
      </c>
      <c r="AF463" s="132" t="str">
        <f t="shared" si="137"/>
        <v>2019-5</v>
      </c>
      <c r="AG463" s="130">
        <f t="shared" si="140"/>
        <v>7</v>
      </c>
      <c r="AH463" s="130" t="str">
        <f t="shared" si="138"/>
        <v>Weekends</v>
      </c>
      <c r="AI463" s="133">
        <f t="shared" si="136"/>
        <v>1</v>
      </c>
      <c r="AJ463" s="53"/>
    </row>
    <row r="464" spans="2:36" ht="16.5" x14ac:dyDescent="0.3">
      <c r="B464" s="19" t="s">
        <v>497</v>
      </c>
      <c r="C464" s="20" t="s">
        <v>42</v>
      </c>
      <c r="D464" s="19" t="s">
        <v>43</v>
      </c>
      <c r="E464" s="19" t="s">
        <v>20</v>
      </c>
      <c r="F464" s="85" t="s">
        <v>21</v>
      </c>
      <c r="G464" s="19" t="s">
        <v>44</v>
      </c>
      <c r="H464" s="21">
        <v>73.05</v>
      </c>
      <c r="I464" s="22">
        <v>10</v>
      </c>
      <c r="J464" s="23">
        <v>36.524999999999999</v>
      </c>
      <c r="K464" s="23">
        <v>767.02499999999998</v>
      </c>
      <c r="L464" s="24">
        <v>43527</v>
      </c>
      <c r="M464" s="25">
        <v>0.51736111111111116</v>
      </c>
      <c r="N464" s="20" t="s">
        <v>33</v>
      </c>
      <c r="O464" s="23">
        <v>730.5</v>
      </c>
      <c r="P464" s="26">
        <v>4.7619047620000003</v>
      </c>
      <c r="Q464" s="23">
        <v>36.524999999999999</v>
      </c>
      <c r="R464" s="27">
        <v>8.6999999999999993</v>
      </c>
      <c r="S464" s="28">
        <f t="shared" si="142"/>
        <v>36.524999999999977</v>
      </c>
      <c r="T464" s="29">
        <f t="shared" si="143"/>
        <v>2739.3749999999982</v>
      </c>
      <c r="U464" s="29" t="b">
        <f t="shared" si="144"/>
        <v>1</v>
      </c>
      <c r="V464" s="29" t="b">
        <f t="shared" si="145"/>
        <v>1</v>
      </c>
      <c r="W464" s="29" t="str">
        <f t="shared" si="146"/>
        <v>High Value</v>
      </c>
      <c r="X464" s="129">
        <f t="shared" si="147"/>
        <v>7.3049999999999997</v>
      </c>
      <c r="Y464" s="130">
        <f t="shared" si="131"/>
        <v>3</v>
      </c>
      <c r="Z464" s="130">
        <f t="shared" si="132"/>
        <v>3</v>
      </c>
      <c r="AA464" s="131">
        <f t="shared" si="134"/>
        <v>2019</v>
      </c>
      <c r="AB464" s="132" t="str">
        <f t="shared" si="135"/>
        <v>3-2019</v>
      </c>
      <c r="AC464" s="132" t="str">
        <f t="shared" si="141"/>
        <v>3-3-2019</v>
      </c>
      <c r="AD464" s="132">
        <f t="shared" si="139"/>
        <v>1</v>
      </c>
      <c r="AE464" s="132">
        <f t="shared" si="133"/>
        <v>9</v>
      </c>
      <c r="AF464" s="132" t="str">
        <f t="shared" si="137"/>
        <v>2019-9</v>
      </c>
      <c r="AG464" s="130">
        <f t="shared" si="140"/>
        <v>7</v>
      </c>
      <c r="AH464" s="130" t="str">
        <f t="shared" si="138"/>
        <v>Weekends</v>
      </c>
      <c r="AI464" s="133">
        <f t="shared" si="136"/>
        <v>1</v>
      </c>
      <c r="AJ464" s="53"/>
    </row>
    <row r="465" spans="2:36" ht="16.5" x14ac:dyDescent="0.3">
      <c r="B465" s="19" t="s">
        <v>498</v>
      </c>
      <c r="C465" s="20" t="s">
        <v>25</v>
      </c>
      <c r="D465" s="19" t="s">
        <v>26</v>
      </c>
      <c r="E465" s="19" t="s">
        <v>27</v>
      </c>
      <c r="F465" s="85" t="s">
        <v>21</v>
      </c>
      <c r="G465" s="19" t="s">
        <v>36</v>
      </c>
      <c r="H465" s="21">
        <v>73.95</v>
      </c>
      <c r="I465" s="22">
        <v>4</v>
      </c>
      <c r="J465" s="23">
        <v>14.79</v>
      </c>
      <c r="K465" s="23">
        <v>310.58999999999997</v>
      </c>
      <c r="L465" s="24">
        <v>43499</v>
      </c>
      <c r="M465" s="25">
        <v>0.41805555555555557</v>
      </c>
      <c r="N465" s="20" t="s">
        <v>29</v>
      </c>
      <c r="O465" s="23">
        <v>295.8</v>
      </c>
      <c r="P465" s="26">
        <v>4.7619047620000003</v>
      </c>
      <c r="Q465" s="23">
        <v>14.79</v>
      </c>
      <c r="R465" s="30">
        <v>6.1</v>
      </c>
      <c r="S465" s="28">
        <f t="shared" si="142"/>
        <v>14.789999999999964</v>
      </c>
      <c r="T465" s="29">
        <f t="shared" si="143"/>
        <v>1109.2499999999973</v>
      </c>
      <c r="U465" s="29" t="b">
        <f t="shared" si="144"/>
        <v>1</v>
      </c>
      <c r="V465" s="29" t="b">
        <f t="shared" si="145"/>
        <v>1</v>
      </c>
      <c r="W465" s="29" t="str">
        <f t="shared" si="146"/>
        <v>Low Value</v>
      </c>
      <c r="X465" s="129" t="str">
        <f t="shared" si="147"/>
        <v>Criteria Not matched</v>
      </c>
      <c r="Y465" s="130">
        <f t="shared" si="131"/>
        <v>3</v>
      </c>
      <c r="Z465" s="130">
        <f t="shared" si="132"/>
        <v>2</v>
      </c>
      <c r="AA465" s="131">
        <f t="shared" si="134"/>
        <v>2019</v>
      </c>
      <c r="AB465" s="132" t="str">
        <f t="shared" si="135"/>
        <v>2-2019</v>
      </c>
      <c r="AC465" s="132" t="str">
        <f t="shared" si="141"/>
        <v>3-2-2019</v>
      </c>
      <c r="AD465" s="132">
        <f t="shared" si="139"/>
        <v>1</v>
      </c>
      <c r="AE465" s="132">
        <f t="shared" si="133"/>
        <v>5</v>
      </c>
      <c r="AF465" s="132" t="str">
        <f t="shared" si="137"/>
        <v>2019-5</v>
      </c>
      <c r="AG465" s="130">
        <f t="shared" si="140"/>
        <v>7</v>
      </c>
      <c r="AH465" s="130" t="str">
        <f t="shared" si="138"/>
        <v>Weekends</v>
      </c>
      <c r="AI465" s="133">
        <f t="shared" si="136"/>
        <v>1</v>
      </c>
      <c r="AJ465" s="53"/>
    </row>
    <row r="466" spans="2:36" ht="16.5" x14ac:dyDescent="0.3">
      <c r="B466" s="19" t="s">
        <v>499</v>
      </c>
      <c r="C466" s="20" t="s">
        <v>25</v>
      </c>
      <c r="D466" s="19" t="s">
        <v>26</v>
      </c>
      <c r="E466" s="19" t="s">
        <v>20</v>
      </c>
      <c r="F466" s="85" t="s">
        <v>21</v>
      </c>
      <c r="G466" s="19" t="s">
        <v>44</v>
      </c>
      <c r="H466" s="21">
        <v>22.62</v>
      </c>
      <c r="I466" s="22">
        <v>1</v>
      </c>
      <c r="J466" s="23">
        <v>1.131</v>
      </c>
      <c r="K466" s="23">
        <v>23.751000000000001</v>
      </c>
      <c r="L466" s="24">
        <v>43541</v>
      </c>
      <c r="M466" s="25">
        <v>0.79027777777777775</v>
      </c>
      <c r="N466" s="20" t="s">
        <v>29</v>
      </c>
      <c r="O466" s="23">
        <v>22.62</v>
      </c>
      <c r="P466" s="26">
        <v>4.7619047620000003</v>
      </c>
      <c r="Q466" s="23">
        <v>1.131</v>
      </c>
      <c r="R466" s="30">
        <v>6.4</v>
      </c>
      <c r="S466" s="28">
        <f t="shared" si="142"/>
        <v>1.1310000000000002</v>
      </c>
      <c r="T466" s="29">
        <f t="shared" si="143"/>
        <v>84.825000000000017</v>
      </c>
      <c r="U466" s="29" t="b">
        <f t="shared" si="144"/>
        <v>0</v>
      </c>
      <c r="V466" s="29" t="b">
        <f t="shared" si="145"/>
        <v>0</v>
      </c>
      <c r="W466" s="29" t="str">
        <f t="shared" si="146"/>
        <v>Low Value</v>
      </c>
      <c r="X466" s="129" t="str">
        <f t="shared" si="147"/>
        <v>Criteria Not matched</v>
      </c>
      <c r="Y466" s="130">
        <f t="shared" si="131"/>
        <v>17</v>
      </c>
      <c r="Z466" s="130">
        <f t="shared" si="132"/>
        <v>3</v>
      </c>
      <c r="AA466" s="131">
        <f t="shared" si="134"/>
        <v>2019</v>
      </c>
      <c r="AB466" s="132" t="str">
        <f t="shared" si="135"/>
        <v>3-2019</v>
      </c>
      <c r="AC466" s="132" t="str">
        <f t="shared" si="141"/>
        <v>17-3-2019</v>
      </c>
      <c r="AD466" s="132">
        <f t="shared" si="139"/>
        <v>1</v>
      </c>
      <c r="AE466" s="132">
        <f t="shared" si="133"/>
        <v>11</v>
      </c>
      <c r="AF466" s="132" t="str">
        <f t="shared" si="137"/>
        <v>2019-11</v>
      </c>
      <c r="AG466" s="130">
        <f t="shared" si="140"/>
        <v>7</v>
      </c>
      <c r="AH466" s="130" t="str">
        <f t="shared" si="138"/>
        <v>Weekends</v>
      </c>
      <c r="AI466" s="133">
        <f t="shared" si="136"/>
        <v>1</v>
      </c>
      <c r="AJ466" s="53"/>
    </row>
    <row r="467" spans="2:36" ht="16.5" x14ac:dyDescent="0.3">
      <c r="B467" s="19" t="s">
        <v>500</v>
      </c>
      <c r="C467" s="20" t="s">
        <v>18</v>
      </c>
      <c r="D467" s="19" t="s">
        <v>19</v>
      </c>
      <c r="E467" s="19" t="s">
        <v>20</v>
      </c>
      <c r="F467" s="85" t="s">
        <v>31</v>
      </c>
      <c r="G467" s="19" t="s">
        <v>44</v>
      </c>
      <c r="H467" s="21">
        <v>51.34</v>
      </c>
      <c r="I467" s="22">
        <v>5</v>
      </c>
      <c r="J467" s="23">
        <v>12.835000000000001</v>
      </c>
      <c r="K467" s="23">
        <v>269.53500000000003</v>
      </c>
      <c r="L467" s="24">
        <v>43552</v>
      </c>
      <c r="M467" s="25">
        <v>0.64652777777777781</v>
      </c>
      <c r="N467" s="20" t="s">
        <v>33</v>
      </c>
      <c r="O467" s="23">
        <v>256.7</v>
      </c>
      <c r="P467" s="26">
        <v>4.7619047620000003</v>
      </c>
      <c r="Q467" s="23">
        <v>12.835000000000001</v>
      </c>
      <c r="R467" s="30">
        <v>9.1</v>
      </c>
      <c r="S467" s="28">
        <f t="shared" si="142"/>
        <v>12.835000000000036</v>
      </c>
      <c r="T467" s="29">
        <f t="shared" si="143"/>
        <v>962.62500000000273</v>
      </c>
      <c r="U467" s="29" t="b">
        <f t="shared" si="144"/>
        <v>1</v>
      </c>
      <c r="V467" s="29" t="b">
        <f t="shared" si="145"/>
        <v>1</v>
      </c>
      <c r="W467" s="29" t="str">
        <f t="shared" si="146"/>
        <v>High Value</v>
      </c>
      <c r="X467" s="129">
        <f t="shared" si="147"/>
        <v>5.1340000000000003</v>
      </c>
      <c r="Y467" s="130">
        <f t="shared" si="131"/>
        <v>28</v>
      </c>
      <c r="Z467" s="130">
        <f t="shared" si="132"/>
        <v>3</v>
      </c>
      <c r="AA467" s="131">
        <f t="shared" si="134"/>
        <v>2019</v>
      </c>
      <c r="AB467" s="132" t="str">
        <f t="shared" si="135"/>
        <v>3-2019</v>
      </c>
      <c r="AC467" s="132" t="str">
        <f t="shared" si="141"/>
        <v>28-3-2019</v>
      </c>
      <c r="AD467" s="132">
        <f t="shared" si="139"/>
        <v>1</v>
      </c>
      <c r="AE467" s="132">
        <f t="shared" si="133"/>
        <v>13</v>
      </c>
      <c r="AF467" s="132" t="str">
        <f t="shared" si="137"/>
        <v>2019-13</v>
      </c>
      <c r="AG467" s="130">
        <f t="shared" si="140"/>
        <v>4</v>
      </c>
      <c r="AH467" s="130" t="str">
        <f t="shared" si="138"/>
        <v>Weekdays</v>
      </c>
      <c r="AI467" s="133">
        <f t="shared" si="136"/>
        <v>5</v>
      </c>
      <c r="AJ467" s="53"/>
    </row>
    <row r="468" spans="2:36" ht="16.5" x14ac:dyDescent="0.3">
      <c r="B468" s="19" t="s">
        <v>501</v>
      </c>
      <c r="C468" s="20" t="s">
        <v>25</v>
      </c>
      <c r="D468" s="19" t="s">
        <v>26</v>
      </c>
      <c r="E468" s="19" t="s">
        <v>20</v>
      </c>
      <c r="F468" s="85" t="s">
        <v>21</v>
      </c>
      <c r="G468" s="19" t="s">
        <v>36</v>
      </c>
      <c r="H468" s="21">
        <v>54.55</v>
      </c>
      <c r="I468" s="22">
        <v>10</v>
      </c>
      <c r="J468" s="23">
        <v>27.274999999999999</v>
      </c>
      <c r="K468" s="23">
        <v>572.77499999999998</v>
      </c>
      <c r="L468" s="24">
        <v>43526</v>
      </c>
      <c r="M468" s="25">
        <v>0.47361111111111109</v>
      </c>
      <c r="N468" s="20" t="s">
        <v>33</v>
      </c>
      <c r="O468" s="23">
        <v>545.5</v>
      </c>
      <c r="P468" s="26">
        <v>4.7619047620000003</v>
      </c>
      <c r="Q468" s="23">
        <v>27.274999999999999</v>
      </c>
      <c r="R468" s="27">
        <v>7.1</v>
      </c>
      <c r="S468" s="28">
        <f t="shared" si="142"/>
        <v>27.274999999999977</v>
      </c>
      <c r="T468" s="29">
        <f t="shared" si="143"/>
        <v>2045.6249999999982</v>
      </c>
      <c r="U468" s="29" t="b">
        <f t="shared" si="144"/>
        <v>1</v>
      </c>
      <c r="V468" s="29" t="b">
        <f t="shared" si="145"/>
        <v>1</v>
      </c>
      <c r="W468" s="29" t="str">
        <f t="shared" si="146"/>
        <v>Low Value</v>
      </c>
      <c r="X468" s="129">
        <f t="shared" si="147"/>
        <v>5.4550000000000001</v>
      </c>
      <c r="Y468" s="130">
        <f t="shared" si="131"/>
        <v>2</v>
      </c>
      <c r="Z468" s="130">
        <f t="shared" si="132"/>
        <v>3</v>
      </c>
      <c r="AA468" s="131">
        <f t="shared" si="134"/>
        <v>2019</v>
      </c>
      <c r="AB468" s="132" t="str">
        <f t="shared" si="135"/>
        <v>3-2019</v>
      </c>
      <c r="AC468" s="132" t="str">
        <f t="shared" si="141"/>
        <v>2-3-2019</v>
      </c>
      <c r="AD468" s="132">
        <f t="shared" si="139"/>
        <v>1</v>
      </c>
      <c r="AE468" s="132">
        <f t="shared" si="133"/>
        <v>9</v>
      </c>
      <c r="AF468" s="132" t="str">
        <f t="shared" si="137"/>
        <v>2019-9</v>
      </c>
      <c r="AG468" s="130">
        <f t="shared" si="140"/>
        <v>6</v>
      </c>
      <c r="AH468" s="130" t="str">
        <f t="shared" si="138"/>
        <v>Weekends</v>
      </c>
      <c r="AI468" s="133">
        <f t="shared" si="136"/>
        <v>7</v>
      </c>
      <c r="AJ468" s="53"/>
    </row>
    <row r="469" spans="2:36" ht="16.5" x14ac:dyDescent="0.3">
      <c r="B469" s="19" t="s">
        <v>502</v>
      </c>
      <c r="C469" s="20" t="s">
        <v>25</v>
      </c>
      <c r="D469" s="19" t="s">
        <v>26</v>
      </c>
      <c r="E469" s="19" t="s">
        <v>20</v>
      </c>
      <c r="F469" s="85" t="s">
        <v>21</v>
      </c>
      <c r="G469" s="19" t="s">
        <v>22</v>
      </c>
      <c r="H469" s="21">
        <v>37.15</v>
      </c>
      <c r="I469" s="22">
        <v>7</v>
      </c>
      <c r="J469" s="23">
        <v>13.0025</v>
      </c>
      <c r="K469" s="23">
        <v>273.05250000000001</v>
      </c>
      <c r="L469" s="24">
        <v>43504</v>
      </c>
      <c r="M469" s="25">
        <v>0.55000000000000004</v>
      </c>
      <c r="N469" s="20" t="s">
        <v>33</v>
      </c>
      <c r="O469" s="23">
        <v>260.05</v>
      </c>
      <c r="P469" s="26">
        <v>4.7619047620000003</v>
      </c>
      <c r="Q469" s="23">
        <v>13.0025</v>
      </c>
      <c r="R469" s="30">
        <v>7.7</v>
      </c>
      <c r="S469" s="28">
        <f t="shared" si="142"/>
        <v>13.002499999999998</v>
      </c>
      <c r="T469" s="29">
        <f t="shared" si="143"/>
        <v>975.18749999999977</v>
      </c>
      <c r="U469" s="29" t="b">
        <f t="shared" si="144"/>
        <v>1</v>
      </c>
      <c r="V469" s="29" t="b">
        <f t="shared" si="145"/>
        <v>1</v>
      </c>
      <c r="W469" s="29" t="str">
        <f t="shared" si="146"/>
        <v>High Value</v>
      </c>
      <c r="X469" s="129">
        <f t="shared" si="147"/>
        <v>3.7149999999999999</v>
      </c>
      <c r="Y469" s="130">
        <f t="shared" si="131"/>
        <v>8</v>
      </c>
      <c r="Z469" s="130">
        <f t="shared" si="132"/>
        <v>2</v>
      </c>
      <c r="AA469" s="131">
        <f t="shared" si="134"/>
        <v>2019</v>
      </c>
      <c r="AB469" s="132" t="str">
        <f t="shared" si="135"/>
        <v>2-2019</v>
      </c>
      <c r="AC469" s="132" t="str">
        <f t="shared" si="141"/>
        <v>8-2-2019</v>
      </c>
      <c r="AD469" s="132">
        <f t="shared" si="139"/>
        <v>1</v>
      </c>
      <c r="AE469" s="132">
        <f t="shared" si="133"/>
        <v>6</v>
      </c>
      <c r="AF469" s="132" t="str">
        <f t="shared" si="137"/>
        <v>2019-6</v>
      </c>
      <c r="AG469" s="130">
        <f t="shared" si="140"/>
        <v>5</v>
      </c>
      <c r="AH469" s="130" t="str">
        <f t="shared" si="138"/>
        <v>Weekdays</v>
      </c>
      <c r="AI469" s="133">
        <f t="shared" si="136"/>
        <v>6</v>
      </c>
      <c r="AJ469" s="53"/>
    </row>
    <row r="470" spans="2:36" ht="16.5" x14ac:dyDescent="0.3">
      <c r="B470" s="19" t="s">
        <v>503</v>
      </c>
      <c r="C470" s="20" t="s">
        <v>42</v>
      </c>
      <c r="D470" s="19" t="s">
        <v>43</v>
      </c>
      <c r="E470" s="19" t="s">
        <v>27</v>
      </c>
      <c r="F470" s="85" t="s">
        <v>31</v>
      </c>
      <c r="G470" s="19" t="s">
        <v>36</v>
      </c>
      <c r="H470" s="21">
        <v>37.020000000000003</v>
      </c>
      <c r="I470" s="22">
        <v>6</v>
      </c>
      <c r="J470" s="23">
        <v>11.106</v>
      </c>
      <c r="K470" s="23">
        <v>233.226</v>
      </c>
      <c r="L470" s="24">
        <v>43546</v>
      </c>
      <c r="M470" s="25">
        <v>0.7729166666666667</v>
      </c>
      <c r="N470" s="20" t="s">
        <v>29</v>
      </c>
      <c r="O470" s="23">
        <v>222.12</v>
      </c>
      <c r="P470" s="26">
        <v>4.7619047620000003</v>
      </c>
      <c r="Q470" s="23">
        <v>11.106</v>
      </c>
      <c r="R470" s="30">
        <v>4.5</v>
      </c>
      <c r="S470" s="28">
        <f t="shared" si="142"/>
        <v>11.105999999999995</v>
      </c>
      <c r="T470" s="29">
        <f t="shared" si="143"/>
        <v>832.94999999999959</v>
      </c>
      <c r="U470" s="29" t="b">
        <f t="shared" si="144"/>
        <v>1</v>
      </c>
      <c r="V470" s="29" t="b">
        <f t="shared" si="145"/>
        <v>1</v>
      </c>
      <c r="W470" s="29" t="str">
        <f t="shared" si="146"/>
        <v>Low Value</v>
      </c>
      <c r="X470" s="129" t="str">
        <f t="shared" si="147"/>
        <v>Criteria Not matched</v>
      </c>
      <c r="Y470" s="130">
        <f t="shared" ref="Y470:Y533" si="148">DAY(L470)</f>
        <v>22</v>
      </c>
      <c r="Z470" s="130">
        <f t="shared" ref="Z470:Z533" si="149">MONTH(L470)</f>
        <v>3</v>
      </c>
      <c r="AA470" s="131">
        <f t="shared" si="134"/>
        <v>2019</v>
      </c>
      <c r="AB470" s="132" t="str">
        <f t="shared" si="135"/>
        <v>3-2019</v>
      </c>
      <c r="AC470" s="132" t="str">
        <f t="shared" si="141"/>
        <v>22-3-2019</v>
      </c>
      <c r="AD470" s="132">
        <f t="shared" si="139"/>
        <v>1</v>
      </c>
      <c r="AE470" s="132">
        <f t="shared" si="133"/>
        <v>12</v>
      </c>
      <c r="AF470" s="132" t="str">
        <f t="shared" si="137"/>
        <v>2019-12</v>
      </c>
      <c r="AG470" s="130">
        <f t="shared" si="140"/>
        <v>5</v>
      </c>
      <c r="AH470" s="130" t="str">
        <f t="shared" si="138"/>
        <v>Weekdays</v>
      </c>
      <c r="AI470" s="133">
        <f t="shared" si="136"/>
        <v>6</v>
      </c>
      <c r="AJ470" s="53"/>
    </row>
    <row r="471" spans="2:36" ht="16.5" x14ac:dyDescent="0.3">
      <c r="B471" s="19" t="s">
        <v>504</v>
      </c>
      <c r="C471" s="20" t="s">
        <v>25</v>
      </c>
      <c r="D471" s="19" t="s">
        <v>26</v>
      </c>
      <c r="E471" s="19" t="s">
        <v>27</v>
      </c>
      <c r="F471" s="85" t="s">
        <v>31</v>
      </c>
      <c r="G471" s="19" t="s">
        <v>44</v>
      </c>
      <c r="H471" s="21">
        <v>21.58</v>
      </c>
      <c r="I471" s="22">
        <v>1</v>
      </c>
      <c r="J471" s="23">
        <v>1.079</v>
      </c>
      <c r="K471" s="23">
        <v>22.658999999999999</v>
      </c>
      <c r="L471" s="24">
        <v>43505</v>
      </c>
      <c r="M471" s="25">
        <v>0.41805555555555557</v>
      </c>
      <c r="N471" s="20" t="s">
        <v>23</v>
      </c>
      <c r="O471" s="23">
        <v>21.58</v>
      </c>
      <c r="P471" s="26">
        <v>4.7619047620000003</v>
      </c>
      <c r="Q471" s="23">
        <v>1.079</v>
      </c>
      <c r="R471" s="30">
        <v>7.2</v>
      </c>
      <c r="S471" s="28">
        <f t="shared" si="142"/>
        <v>1.0790000000000006</v>
      </c>
      <c r="T471" s="29">
        <f t="shared" si="143"/>
        <v>80.92500000000004</v>
      </c>
      <c r="U471" s="29" t="b">
        <f t="shared" si="144"/>
        <v>0</v>
      </c>
      <c r="V471" s="29" t="b">
        <f t="shared" si="145"/>
        <v>1</v>
      </c>
      <c r="W471" s="29" t="str">
        <f t="shared" si="146"/>
        <v>High Value</v>
      </c>
      <c r="X471" s="129">
        <f t="shared" si="147"/>
        <v>2.1579999999999999</v>
      </c>
      <c r="Y471" s="130">
        <f t="shared" si="148"/>
        <v>9</v>
      </c>
      <c r="Z471" s="130">
        <f t="shared" si="149"/>
        <v>2</v>
      </c>
      <c r="AA471" s="131">
        <f t="shared" si="134"/>
        <v>2019</v>
      </c>
      <c r="AB471" s="132" t="str">
        <f t="shared" si="135"/>
        <v>2-2019</v>
      </c>
      <c r="AC471" s="132" t="str">
        <f t="shared" si="141"/>
        <v>9-2-2019</v>
      </c>
      <c r="AD471" s="132">
        <f t="shared" si="139"/>
        <v>1</v>
      </c>
      <c r="AE471" s="132">
        <f t="shared" ref="AE471:AE534" si="150">WEEKNUM(L471,2)</f>
        <v>6</v>
      </c>
      <c r="AF471" s="132" t="str">
        <f t="shared" si="137"/>
        <v>2019-6</v>
      </c>
      <c r="AG471" s="130">
        <f t="shared" si="140"/>
        <v>6</v>
      </c>
      <c r="AH471" s="130" t="str">
        <f t="shared" si="138"/>
        <v>Weekends</v>
      </c>
      <c r="AI471" s="133">
        <f t="shared" si="136"/>
        <v>7</v>
      </c>
      <c r="AJ471" s="53"/>
    </row>
    <row r="472" spans="2:36" ht="16.5" x14ac:dyDescent="0.3">
      <c r="B472" s="19" t="s">
        <v>505</v>
      </c>
      <c r="C472" s="20" t="s">
        <v>25</v>
      </c>
      <c r="D472" s="19" t="s">
        <v>26</v>
      </c>
      <c r="E472" s="19" t="s">
        <v>20</v>
      </c>
      <c r="F472" s="85" t="s">
        <v>21</v>
      </c>
      <c r="G472" s="19" t="s">
        <v>28</v>
      </c>
      <c r="H472" s="21">
        <v>98.84</v>
      </c>
      <c r="I472" s="22">
        <v>1</v>
      </c>
      <c r="J472" s="23">
        <v>4.9420000000000002</v>
      </c>
      <c r="K472" s="23">
        <v>103.782</v>
      </c>
      <c r="L472" s="24">
        <v>43511</v>
      </c>
      <c r="M472" s="25">
        <v>0.47291666666666665</v>
      </c>
      <c r="N472" s="20" t="s">
        <v>29</v>
      </c>
      <c r="O472" s="23">
        <v>98.84</v>
      </c>
      <c r="P472" s="26">
        <v>4.7619047620000003</v>
      </c>
      <c r="Q472" s="23">
        <v>4.9420000000000002</v>
      </c>
      <c r="R472" s="30">
        <v>8.4</v>
      </c>
      <c r="S472" s="28">
        <f t="shared" si="142"/>
        <v>4.9419999999999931</v>
      </c>
      <c r="T472" s="29">
        <f t="shared" si="143"/>
        <v>370.64999999999947</v>
      </c>
      <c r="U472" s="29" t="b">
        <f t="shared" si="144"/>
        <v>0</v>
      </c>
      <c r="V472" s="29" t="b">
        <f t="shared" si="145"/>
        <v>1</v>
      </c>
      <c r="W472" s="29" t="str">
        <f t="shared" si="146"/>
        <v>High Value</v>
      </c>
      <c r="X472" s="129">
        <f t="shared" si="147"/>
        <v>9.8840000000000003</v>
      </c>
      <c r="Y472" s="130">
        <f t="shared" si="148"/>
        <v>15</v>
      </c>
      <c r="Z472" s="130">
        <f t="shared" si="149"/>
        <v>2</v>
      </c>
      <c r="AA472" s="131">
        <f t="shared" ref="AA472:AA535" si="151">YEAR(L472)</f>
        <v>2019</v>
      </c>
      <c r="AB472" s="132" t="str">
        <f t="shared" ref="AB472:AB535" si="152">CONCATENATE(Z472,"-",AA472)</f>
        <v>2-2019</v>
      </c>
      <c r="AC472" s="132" t="str">
        <f t="shared" si="141"/>
        <v>15-2-2019</v>
      </c>
      <c r="AD472" s="132">
        <f t="shared" si="139"/>
        <v>1</v>
      </c>
      <c r="AE472" s="132">
        <f t="shared" si="150"/>
        <v>7</v>
      </c>
      <c r="AF472" s="132" t="str">
        <f t="shared" si="137"/>
        <v>2019-7</v>
      </c>
      <c r="AG472" s="130">
        <f t="shared" si="140"/>
        <v>5</v>
      </c>
      <c r="AH472" s="130" t="str">
        <f t="shared" si="138"/>
        <v>Weekdays</v>
      </c>
      <c r="AI472" s="133">
        <f t="shared" si="136"/>
        <v>6</v>
      </c>
      <c r="AJ472" s="53"/>
    </row>
    <row r="473" spans="2:36" ht="16.5" x14ac:dyDescent="0.3">
      <c r="B473" s="19" t="s">
        <v>506</v>
      </c>
      <c r="C473" s="20" t="s">
        <v>25</v>
      </c>
      <c r="D473" s="19" t="s">
        <v>26</v>
      </c>
      <c r="E473" s="19" t="s">
        <v>20</v>
      </c>
      <c r="F473" s="85" t="s">
        <v>21</v>
      </c>
      <c r="G473" s="19" t="s">
        <v>32</v>
      </c>
      <c r="H473" s="21">
        <v>83.77</v>
      </c>
      <c r="I473" s="22">
        <v>6</v>
      </c>
      <c r="J473" s="23">
        <v>25.131</v>
      </c>
      <c r="K473" s="23">
        <v>527.75099999999998</v>
      </c>
      <c r="L473" s="24">
        <v>43488</v>
      </c>
      <c r="M473" s="25">
        <v>0.50694444444444442</v>
      </c>
      <c r="N473" s="20" t="s">
        <v>23</v>
      </c>
      <c r="O473" s="23">
        <v>502.62</v>
      </c>
      <c r="P473" s="26">
        <v>4.7619047620000003</v>
      </c>
      <c r="Q473" s="23">
        <v>25.131</v>
      </c>
      <c r="R473" s="27">
        <v>5.4</v>
      </c>
      <c r="S473" s="28">
        <f t="shared" si="142"/>
        <v>25.130999999999972</v>
      </c>
      <c r="T473" s="29">
        <f t="shared" si="143"/>
        <v>1884.824999999998</v>
      </c>
      <c r="U473" s="29" t="b">
        <f t="shared" si="144"/>
        <v>1</v>
      </c>
      <c r="V473" s="29" t="b">
        <f t="shared" si="145"/>
        <v>1</v>
      </c>
      <c r="W473" s="29" t="str">
        <f t="shared" si="146"/>
        <v>Low Value</v>
      </c>
      <c r="X473" s="129" t="str">
        <f t="shared" si="147"/>
        <v>Criteria Not matched</v>
      </c>
      <c r="Y473" s="130">
        <f t="shared" si="148"/>
        <v>23</v>
      </c>
      <c r="Z473" s="130">
        <f t="shared" si="149"/>
        <v>1</v>
      </c>
      <c r="AA473" s="131">
        <f t="shared" si="151"/>
        <v>2019</v>
      </c>
      <c r="AB473" s="132" t="str">
        <f t="shared" si="152"/>
        <v>1-2019</v>
      </c>
      <c r="AC473" s="132" t="str">
        <f t="shared" si="141"/>
        <v>23-1-2019</v>
      </c>
      <c r="AD473" s="132">
        <f t="shared" si="139"/>
        <v>1</v>
      </c>
      <c r="AE473" s="132">
        <f t="shared" si="150"/>
        <v>4</v>
      </c>
      <c r="AF473" s="132" t="str">
        <f t="shared" si="137"/>
        <v>2019-4</v>
      </c>
      <c r="AG473" s="130">
        <f t="shared" si="140"/>
        <v>3</v>
      </c>
      <c r="AH473" s="130" t="str">
        <f t="shared" si="138"/>
        <v>Weekdays</v>
      </c>
      <c r="AI473" s="133">
        <f t="shared" si="136"/>
        <v>4</v>
      </c>
      <c r="AJ473" s="53"/>
    </row>
    <row r="474" spans="2:36" ht="16.5" x14ac:dyDescent="0.3">
      <c r="B474" s="19" t="s">
        <v>507</v>
      </c>
      <c r="C474" s="20" t="s">
        <v>18</v>
      </c>
      <c r="D474" s="19" t="s">
        <v>19</v>
      </c>
      <c r="E474" s="19" t="s">
        <v>20</v>
      </c>
      <c r="F474" s="85" t="s">
        <v>21</v>
      </c>
      <c r="G474" s="19" t="s">
        <v>36</v>
      </c>
      <c r="H474" s="21">
        <v>40.049999999999997</v>
      </c>
      <c r="I474" s="22">
        <v>4</v>
      </c>
      <c r="J474" s="23">
        <v>8.01</v>
      </c>
      <c r="K474" s="23">
        <v>168.21</v>
      </c>
      <c r="L474" s="24">
        <v>43490</v>
      </c>
      <c r="M474" s="25">
        <v>0.4861111111111111</v>
      </c>
      <c r="N474" s="20" t="s">
        <v>29</v>
      </c>
      <c r="O474" s="23">
        <v>160.19999999999999</v>
      </c>
      <c r="P474" s="26">
        <v>4.7619047620000003</v>
      </c>
      <c r="Q474" s="23">
        <v>8.01</v>
      </c>
      <c r="R474" s="30">
        <v>9.6999999999999993</v>
      </c>
      <c r="S474" s="28">
        <f t="shared" si="142"/>
        <v>8.0100000000000193</v>
      </c>
      <c r="T474" s="29">
        <f t="shared" si="143"/>
        <v>600.75000000000148</v>
      </c>
      <c r="U474" s="29" t="b">
        <f t="shared" si="144"/>
        <v>1</v>
      </c>
      <c r="V474" s="29" t="b">
        <f t="shared" si="145"/>
        <v>1</v>
      </c>
      <c r="W474" s="29" t="str">
        <f t="shared" si="146"/>
        <v>High Value</v>
      </c>
      <c r="X474" s="129">
        <f t="shared" si="147"/>
        <v>4.0049999999999999</v>
      </c>
      <c r="Y474" s="130">
        <f t="shared" si="148"/>
        <v>25</v>
      </c>
      <c r="Z474" s="130">
        <f t="shared" si="149"/>
        <v>1</v>
      </c>
      <c r="AA474" s="131">
        <f t="shared" si="151"/>
        <v>2019</v>
      </c>
      <c r="AB474" s="132" t="str">
        <f t="shared" si="152"/>
        <v>1-2019</v>
      </c>
      <c r="AC474" s="132" t="str">
        <f t="shared" si="141"/>
        <v>25-1-2019</v>
      </c>
      <c r="AD474" s="132">
        <f t="shared" si="139"/>
        <v>1</v>
      </c>
      <c r="AE474" s="132">
        <f t="shared" si="150"/>
        <v>4</v>
      </c>
      <c r="AF474" s="132" t="str">
        <f t="shared" si="137"/>
        <v>2019-4</v>
      </c>
      <c r="AG474" s="130">
        <f t="shared" si="140"/>
        <v>5</v>
      </c>
      <c r="AH474" s="130" t="str">
        <f t="shared" si="138"/>
        <v>Weekdays</v>
      </c>
      <c r="AI474" s="133">
        <f t="shared" si="136"/>
        <v>6</v>
      </c>
      <c r="AJ474" s="53"/>
    </row>
    <row r="475" spans="2:36" ht="16.5" x14ac:dyDescent="0.3">
      <c r="B475" s="19" t="s">
        <v>508</v>
      </c>
      <c r="C475" s="20" t="s">
        <v>18</v>
      </c>
      <c r="D475" s="19" t="s">
        <v>19</v>
      </c>
      <c r="E475" s="19" t="s">
        <v>20</v>
      </c>
      <c r="F475" s="85" t="s">
        <v>31</v>
      </c>
      <c r="G475" s="19" t="s">
        <v>46</v>
      </c>
      <c r="H475" s="21">
        <v>43.13</v>
      </c>
      <c r="I475" s="22">
        <v>10</v>
      </c>
      <c r="J475" s="23">
        <v>21.565000000000001</v>
      </c>
      <c r="K475" s="23">
        <v>452.86500000000001</v>
      </c>
      <c r="L475" s="24">
        <v>43498</v>
      </c>
      <c r="M475" s="25">
        <v>0.77152777777777781</v>
      </c>
      <c r="N475" s="20" t="s">
        <v>33</v>
      </c>
      <c r="O475" s="23">
        <v>431.3</v>
      </c>
      <c r="P475" s="26">
        <v>4.7619047620000003</v>
      </c>
      <c r="Q475" s="23">
        <v>21.565000000000001</v>
      </c>
      <c r="R475" s="27">
        <v>5.5</v>
      </c>
      <c r="S475" s="28">
        <f t="shared" si="142"/>
        <v>21.564999999999998</v>
      </c>
      <c r="T475" s="29">
        <f t="shared" si="143"/>
        <v>1617.3749999999998</v>
      </c>
      <c r="U475" s="29" t="b">
        <f t="shared" si="144"/>
        <v>1</v>
      </c>
      <c r="V475" s="29" t="b">
        <f t="shared" si="145"/>
        <v>1</v>
      </c>
      <c r="W475" s="29" t="str">
        <f t="shared" si="146"/>
        <v>Low Value</v>
      </c>
      <c r="X475" s="129" t="str">
        <f t="shared" si="147"/>
        <v>Criteria Not matched</v>
      </c>
      <c r="Y475" s="130">
        <f t="shared" si="148"/>
        <v>2</v>
      </c>
      <c r="Z475" s="130">
        <f t="shared" si="149"/>
        <v>2</v>
      </c>
      <c r="AA475" s="131">
        <f t="shared" si="151"/>
        <v>2019</v>
      </c>
      <c r="AB475" s="132" t="str">
        <f t="shared" si="152"/>
        <v>2-2019</v>
      </c>
      <c r="AC475" s="132" t="str">
        <f t="shared" si="141"/>
        <v>2-2-2019</v>
      </c>
      <c r="AD475" s="132">
        <f t="shared" si="139"/>
        <v>1</v>
      </c>
      <c r="AE475" s="132">
        <f t="shared" si="150"/>
        <v>5</v>
      </c>
      <c r="AF475" s="132" t="str">
        <f t="shared" si="137"/>
        <v>2019-5</v>
      </c>
      <c r="AG475" s="130">
        <f t="shared" si="140"/>
        <v>6</v>
      </c>
      <c r="AH475" s="130" t="str">
        <f t="shared" si="138"/>
        <v>Weekends</v>
      </c>
      <c r="AI475" s="133">
        <f t="shared" si="136"/>
        <v>7</v>
      </c>
      <c r="AJ475" s="53"/>
    </row>
    <row r="476" spans="2:36" ht="16.5" x14ac:dyDescent="0.3">
      <c r="B476" s="19" t="s">
        <v>509</v>
      </c>
      <c r="C476" s="20" t="s">
        <v>42</v>
      </c>
      <c r="D476" s="19" t="s">
        <v>43</v>
      </c>
      <c r="E476" s="19" t="s">
        <v>20</v>
      </c>
      <c r="F476" s="85" t="s">
        <v>31</v>
      </c>
      <c r="G476" s="19" t="s">
        <v>22</v>
      </c>
      <c r="H476" s="21">
        <v>72.569999999999993</v>
      </c>
      <c r="I476" s="22">
        <v>8</v>
      </c>
      <c r="J476" s="23">
        <v>29.027999999999999</v>
      </c>
      <c r="K476" s="23">
        <v>609.58799999999997</v>
      </c>
      <c r="L476" s="24">
        <v>43554</v>
      </c>
      <c r="M476" s="25">
        <v>0.74861111111111112</v>
      </c>
      <c r="N476" s="20" t="s">
        <v>29</v>
      </c>
      <c r="O476" s="23">
        <v>580.55999999999995</v>
      </c>
      <c r="P476" s="26">
        <v>4.7619047620000003</v>
      </c>
      <c r="Q476" s="23">
        <v>29.027999999999999</v>
      </c>
      <c r="R476" s="27">
        <v>4.5999999999999996</v>
      </c>
      <c r="S476" s="28">
        <f t="shared" si="142"/>
        <v>29.02800000000002</v>
      </c>
      <c r="T476" s="29">
        <f t="shared" si="143"/>
        <v>2177.1000000000013</v>
      </c>
      <c r="U476" s="29" t="b">
        <f t="shared" si="144"/>
        <v>1</v>
      </c>
      <c r="V476" s="29" t="b">
        <f t="shared" si="145"/>
        <v>1</v>
      </c>
      <c r="W476" s="29" t="str">
        <f t="shared" si="146"/>
        <v>Low Value</v>
      </c>
      <c r="X476" s="129" t="str">
        <f t="shared" si="147"/>
        <v>Criteria Not matched</v>
      </c>
      <c r="Y476" s="130">
        <f t="shared" si="148"/>
        <v>30</v>
      </c>
      <c r="Z476" s="130">
        <f t="shared" si="149"/>
        <v>3</v>
      </c>
      <c r="AA476" s="131">
        <f t="shared" si="151"/>
        <v>2019</v>
      </c>
      <c r="AB476" s="132" t="str">
        <f t="shared" si="152"/>
        <v>3-2019</v>
      </c>
      <c r="AC476" s="132" t="str">
        <f t="shared" si="141"/>
        <v>30-3-2019</v>
      </c>
      <c r="AD476" s="132">
        <f t="shared" si="139"/>
        <v>1</v>
      </c>
      <c r="AE476" s="132">
        <f t="shared" si="150"/>
        <v>13</v>
      </c>
      <c r="AF476" s="132" t="str">
        <f t="shared" si="137"/>
        <v>2019-13</v>
      </c>
      <c r="AG476" s="130">
        <f t="shared" si="140"/>
        <v>6</v>
      </c>
      <c r="AH476" s="130" t="str">
        <f t="shared" si="138"/>
        <v>Weekends</v>
      </c>
      <c r="AI476" s="133">
        <f t="shared" ref="AI476:AI539" si="153">WEEKDAY(L476,1)</f>
        <v>7</v>
      </c>
      <c r="AJ476" s="53"/>
    </row>
    <row r="477" spans="2:36" ht="16.5" x14ac:dyDescent="0.3">
      <c r="B477" s="19" t="s">
        <v>510</v>
      </c>
      <c r="C477" s="20" t="s">
        <v>18</v>
      </c>
      <c r="D477" s="19" t="s">
        <v>19</v>
      </c>
      <c r="E477" s="19" t="s">
        <v>20</v>
      </c>
      <c r="F477" s="85" t="s">
        <v>21</v>
      </c>
      <c r="G477" s="19" t="s">
        <v>28</v>
      </c>
      <c r="H477" s="21">
        <v>64.44</v>
      </c>
      <c r="I477" s="22">
        <v>5</v>
      </c>
      <c r="J477" s="23">
        <v>16.11</v>
      </c>
      <c r="K477" s="23">
        <v>338.31</v>
      </c>
      <c r="L477" s="24">
        <v>43554</v>
      </c>
      <c r="M477" s="25">
        <v>0.71111111111111114</v>
      </c>
      <c r="N477" s="20" t="s">
        <v>29</v>
      </c>
      <c r="O477" s="23">
        <v>322.2</v>
      </c>
      <c r="P477" s="26">
        <v>4.7619047620000003</v>
      </c>
      <c r="Q477" s="23">
        <v>16.11</v>
      </c>
      <c r="R477" s="27">
        <v>6.6</v>
      </c>
      <c r="S477" s="28">
        <f t="shared" si="142"/>
        <v>16.110000000000014</v>
      </c>
      <c r="T477" s="29">
        <f t="shared" si="143"/>
        <v>1208.2500000000009</v>
      </c>
      <c r="U477" s="29" t="b">
        <f t="shared" si="144"/>
        <v>1</v>
      </c>
      <c r="V477" s="29" t="b">
        <f t="shared" si="145"/>
        <v>1</v>
      </c>
      <c r="W477" s="29" t="str">
        <f t="shared" si="146"/>
        <v>Low Value</v>
      </c>
      <c r="X477" s="129" t="str">
        <f t="shared" si="147"/>
        <v>Criteria Not matched</v>
      </c>
      <c r="Y477" s="130">
        <f t="shared" si="148"/>
        <v>30</v>
      </c>
      <c r="Z477" s="130">
        <f t="shared" si="149"/>
        <v>3</v>
      </c>
      <c r="AA477" s="131">
        <f t="shared" si="151"/>
        <v>2019</v>
      </c>
      <c r="AB477" s="132" t="str">
        <f t="shared" si="152"/>
        <v>3-2019</v>
      </c>
      <c r="AC477" s="132" t="str">
        <f t="shared" si="141"/>
        <v>30-3-2019</v>
      </c>
      <c r="AD477" s="132">
        <f t="shared" si="139"/>
        <v>1</v>
      </c>
      <c r="AE477" s="132">
        <f t="shared" si="150"/>
        <v>13</v>
      </c>
      <c r="AF477" s="132" t="str">
        <f t="shared" ref="AF477:AF540" si="154">CONCATENATE(AA477,"-",AE477)</f>
        <v>2019-13</v>
      </c>
      <c r="AG477" s="130">
        <f t="shared" si="140"/>
        <v>6</v>
      </c>
      <c r="AH477" s="130" t="str">
        <f t="shared" si="138"/>
        <v>Weekends</v>
      </c>
      <c r="AI477" s="133">
        <f t="shared" si="153"/>
        <v>7</v>
      </c>
      <c r="AJ477" s="53"/>
    </row>
    <row r="478" spans="2:36" ht="16.5" x14ac:dyDescent="0.3">
      <c r="B478" s="19" t="s">
        <v>511</v>
      </c>
      <c r="C478" s="20" t="s">
        <v>18</v>
      </c>
      <c r="D478" s="19" t="s">
        <v>19</v>
      </c>
      <c r="E478" s="19" t="s">
        <v>27</v>
      </c>
      <c r="F478" s="85" t="s">
        <v>31</v>
      </c>
      <c r="G478" s="19" t="s">
        <v>22</v>
      </c>
      <c r="H478" s="21">
        <v>65.180000000000007</v>
      </c>
      <c r="I478" s="22">
        <v>3</v>
      </c>
      <c r="J478" s="23">
        <v>9.7769999999999992</v>
      </c>
      <c r="K478" s="23">
        <v>205.31700000000001</v>
      </c>
      <c r="L478" s="24">
        <v>43521</v>
      </c>
      <c r="M478" s="25">
        <v>0.85763888888888884</v>
      </c>
      <c r="N478" s="20" t="s">
        <v>33</v>
      </c>
      <c r="O478" s="23">
        <v>195.54</v>
      </c>
      <c r="P478" s="26">
        <v>4.7619047620000003</v>
      </c>
      <c r="Q478" s="23">
        <v>9.7769999999999992</v>
      </c>
      <c r="R478" s="30">
        <v>6.3</v>
      </c>
      <c r="S478" s="28">
        <f t="shared" si="142"/>
        <v>9.7770000000000152</v>
      </c>
      <c r="T478" s="29">
        <f t="shared" si="143"/>
        <v>733.27500000000111</v>
      </c>
      <c r="U478" s="29" t="b">
        <f t="shared" si="144"/>
        <v>1</v>
      </c>
      <c r="V478" s="29" t="b">
        <f t="shared" si="145"/>
        <v>1</v>
      </c>
      <c r="W478" s="29" t="str">
        <f t="shared" si="146"/>
        <v>Low Value</v>
      </c>
      <c r="X478" s="129" t="str">
        <f t="shared" si="147"/>
        <v>Criteria Not matched</v>
      </c>
      <c r="Y478" s="130">
        <f t="shared" si="148"/>
        <v>25</v>
      </c>
      <c r="Z478" s="130">
        <f t="shared" si="149"/>
        <v>2</v>
      </c>
      <c r="AA478" s="131">
        <f t="shared" si="151"/>
        <v>2019</v>
      </c>
      <c r="AB478" s="132" t="str">
        <f t="shared" si="152"/>
        <v>2-2019</v>
      </c>
      <c r="AC478" s="132" t="str">
        <f t="shared" si="141"/>
        <v>25-2-2019</v>
      </c>
      <c r="AD478" s="132">
        <f t="shared" si="139"/>
        <v>1</v>
      </c>
      <c r="AE478" s="132">
        <f t="shared" si="150"/>
        <v>9</v>
      </c>
      <c r="AF478" s="132" t="str">
        <f t="shared" si="154"/>
        <v>2019-9</v>
      </c>
      <c r="AG478" s="130">
        <f t="shared" si="140"/>
        <v>1</v>
      </c>
      <c r="AH478" s="130" t="str">
        <f t="shared" si="138"/>
        <v>Weekdays</v>
      </c>
      <c r="AI478" s="133">
        <f t="shared" si="153"/>
        <v>2</v>
      </c>
      <c r="AJ478" s="53"/>
    </row>
    <row r="479" spans="2:36" ht="16.5" x14ac:dyDescent="0.3">
      <c r="B479" s="19" t="s">
        <v>512</v>
      </c>
      <c r="C479" s="20" t="s">
        <v>18</v>
      </c>
      <c r="D479" s="19" t="s">
        <v>19</v>
      </c>
      <c r="E479" s="19" t="s">
        <v>27</v>
      </c>
      <c r="F479" s="85" t="s">
        <v>21</v>
      </c>
      <c r="G479" s="19" t="s">
        <v>36</v>
      </c>
      <c r="H479" s="21">
        <v>33.26</v>
      </c>
      <c r="I479" s="22">
        <v>5</v>
      </c>
      <c r="J479" s="23">
        <v>8.3149999999999995</v>
      </c>
      <c r="K479" s="23">
        <v>174.61500000000001</v>
      </c>
      <c r="L479" s="24">
        <v>43542</v>
      </c>
      <c r="M479" s="25">
        <v>0.67361111111111116</v>
      </c>
      <c r="N479" s="20" t="s">
        <v>33</v>
      </c>
      <c r="O479" s="23">
        <v>166.3</v>
      </c>
      <c r="P479" s="26">
        <v>4.7619047620000003</v>
      </c>
      <c r="Q479" s="23">
        <v>8.3149999999999995</v>
      </c>
      <c r="R479" s="30">
        <v>4.2</v>
      </c>
      <c r="S479" s="28">
        <f t="shared" si="142"/>
        <v>8.3149999999999977</v>
      </c>
      <c r="T479" s="29">
        <f t="shared" si="143"/>
        <v>623.62499999999977</v>
      </c>
      <c r="U479" s="29" t="b">
        <f t="shared" si="144"/>
        <v>1</v>
      </c>
      <c r="V479" s="29" t="b">
        <f t="shared" si="145"/>
        <v>1</v>
      </c>
      <c r="W479" s="29" t="str">
        <f t="shared" si="146"/>
        <v>Low Value</v>
      </c>
      <c r="X479" s="129" t="str">
        <f t="shared" si="147"/>
        <v>Criteria Not matched</v>
      </c>
      <c r="Y479" s="130">
        <f t="shared" si="148"/>
        <v>18</v>
      </c>
      <c r="Z479" s="130">
        <f t="shared" si="149"/>
        <v>3</v>
      </c>
      <c r="AA479" s="131">
        <f t="shared" si="151"/>
        <v>2019</v>
      </c>
      <c r="AB479" s="132" t="str">
        <f t="shared" si="152"/>
        <v>3-2019</v>
      </c>
      <c r="AC479" s="132" t="str">
        <f t="shared" si="141"/>
        <v>18-3-2019</v>
      </c>
      <c r="AD479" s="132">
        <f t="shared" si="139"/>
        <v>1</v>
      </c>
      <c r="AE479" s="132">
        <f t="shared" si="150"/>
        <v>12</v>
      </c>
      <c r="AF479" s="132" t="str">
        <f t="shared" si="154"/>
        <v>2019-12</v>
      </c>
      <c r="AG479" s="130">
        <f t="shared" si="140"/>
        <v>1</v>
      </c>
      <c r="AH479" s="130" t="str">
        <f t="shared" si="138"/>
        <v>Weekdays</v>
      </c>
      <c r="AI479" s="133">
        <f t="shared" si="153"/>
        <v>2</v>
      </c>
      <c r="AJ479" s="53"/>
    </row>
    <row r="480" spans="2:36" ht="16.5" x14ac:dyDescent="0.3">
      <c r="B480" s="19" t="s">
        <v>513</v>
      </c>
      <c r="C480" s="20" t="s">
        <v>25</v>
      </c>
      <c r="D480" s="19" t="s">
        <v>26</v>
      </c>
      <c r="E480" s="19" t="s">
        <v>27</v>
      </c>
      <c r="F480" s="85" t="s">
        <v>31</v>
      </c>
      <c r="G480" s="19" t="s">
        <v>28</v>
      </c>
      <c r="H480" s="21">
        <v>84.07</v>
      </c>
      <c r="I480" s="22">
        <v>4</v>
      </c>
      <c r="J480" s="23">
        <v>16.814</v>
      </c>
      <c r="K480" s="23">
        <v>353.09399999999999</v>
      </c>
      <c r="L480" s="24">
        <v>43531</v>
      </c>
      <c r="M480" s="25">
        <v>0.70416666666666672</v>
      </c>
      <c r="N480" s="20" t="s">
        <v>23</v>
      </c>
      <c r="O480" s="23">
        <v>336.28</v>
      </c>
      <c r="P480" s="26">
        <v>4.7619047620000003</v>
      </c>
      <c r="Q480" s="23">
        <v>16.814</v>
      </c>
      <c r="R480" s="27">
        <v>4.4000000000000004</v>
      </c>
      <c r="S480" s="28">
        <f t="shared" si="142"/>
        <v>16.814000000000021</v>
      </c>
      <c r="T480" s="29">
        <f t="shared" si="143"/>
        <v>1261.0500000000015</v>
      </c>
      <c r="U480" s="29" t="b">
        <f t="shared" si="144"/>
        <v>1</v>
      </c>
      <c r="V480" s="29" t="b">
        <f t="shared" si="145"/>
        <v>1</v>
      </c>
      <c r="W480" s="29" t="str">
        <f t="shared" si="146"/>
        <v>Low Value</v>
      </c>
      <c r="X480" s="129" t="str">
        <f t="shared" si="147"/>
        <v>Criteria Not matched</v>
      </c>
      <c r="Y480" s="130">
        <f t="shared" si="148"/>
        <v>7</v>
      </c>
      <c r="Z480" s="130">
        <f t="shared" si="149"/>
        <v>3</v>
      </c>
      <c r="AA480" s="131">
        <f t="shared" si="151"/>
        <v>2019</v>
      </c>
      <c r="AB480" s="132" t="str">
        <f t="shared" si="152"/>
        <v>3-2019</v>
      </c>
      <c r="AC480" s="132" t="str">
        <f t="shared" si="141"/>
        <v>7-3-2019</v>
      </c>
      <c r="AD480" s="132">
        <f t="shared" si="139"/>
        <v>1</v>
      </c>
      <c r="AE480" s="132">
        <f t="shared" si="150"/>
        <v>10</v>
      </c>
      <c r="AF480" s="132" t="str">
        <f t="shared" si="154"/>
        <v>2019-10</v>
      </c>
      <c r="AG480" s="130">
        <f t="shared" si="140"/>
        <v>4</v>
      </c>
      <c r="AH480" s="130" t="str">
        <f t="shared" si="138"/>
        <v>Weekdays</v>
      </c>
      <c r="AI480" s="133">
        <f t="shared" si="153"/>
        <v>5</v>
      </c>
      <c r="AJ480" s="53"/>
    </row>
    <row r="481" spans="2:36" ht="16.5" x14ac:dyDescent="0.3">
      <c r="B481" s="19" t="s">
        <v>514</v>
      </c>
      <c r="C481" s="20" t="s">
        <v>42</v>
      </c>
      <c r="D481" s="19" t="s">
        <v>43</v>
      </c>
      <c r="E481" s="19" t="s">
        <v>27</v>
      </c>
      <c r="F481" s="85" t="s">
        <v>31</v>
      </c>
      <c r="G481" s="19" t="s">
        <v>36</v>
      </c>
      <c r="H481" s="21">
        <v>34.369999999999997</v>
      </c>
      <c r="I481" s="22">
        <v>10</v>
      </c>
      <c r="J481" s="23">
        <v>17.184999999999999</v>
      </c>
      <c r="K481" s="23">
        <v>360.88499999999999</v>
      </c>
      <c r="L481" s="24">
        <v>43540</v>
      </c>
      <c r="M481" s="25">
        <v>0.42430555555555555</v>
      </c>
      <c r="N481" s="20" t="s">
        <v>23</v>
      </c>
      <c r="O481" s="23">
        <v>343.7</v>
      </c>
      <c r="P481" s="26">
        <v>4.7619047620000003</v>
      </c>
      <c r="Q481" s="23">
        <v>17.184999999999999</v>
      </c>
      <c r="R481" s="27">
        <v>6.7</v>
      </c>
      <c r="S481" s="28">
        <f t="shared" si="142"/>
        <v>17.185000000000002</v>
      </c>
      <c r="T481" s="29">
        <f t="shared" si="143"/>
        <v>1288.8750000000002</v>
      </c>
      <c r="U481" s="29" t="b">
        <f t="shared" si="144"/>
        <v>1</v>
      </c>
      <c r="V481" s="29" t="b">
        <f t="shared" si="145"/>
        <v>1</v>
      </c>
      <c r="W481" s="29" t="str">
        <f t="shared" si="146"/>
        <v>Low Value</v>
      </c>
      <c r="X481" s="129" t="str">
        <f t="shared" si="147"/>
        <v>Criteria Not matched</v>
      </c>
      <c r="Y481" s="130">
        <f t="shared" si="148"/>
        <v>16</v>
      </c>
      <c r="Z481" s="130">
        <f t="shared" si="149"/>
        <v>3</v>
      </c>
      <c r="AA481" s="131">
        <f t="shared" si="151"/>
        <v>2019</v>
      </c>
      <c r="AB481" s="132" t="str">
        <f t="shared" si="152"/>
        <v>3-2019</v>
      </c>
      <c r="AC481" s="132" t="str">
        <f t="shared" si="141"/>
        <v>16-3-2019</v>
      </c>
      <c r="AD481" s="132">
        <f t="shared" si="139"/>
        <v>1</v>
      </c>
      <c r="AE481" s="132">
        <f t="shared" si="150"/>
        <v>11</v>
      </c>
      <c r="AF481" s="132" t="str">
        <f t="shared" si="154"/>
        <v>2019-11</v>
      </c>
      <c r="AG481" s="130">
        <f t="shared" si="140"/>
        <v>6</v>
      </c>
      <c r="AH481" s="130" t="str">
        <f t="shared" si="138"/>
        <v>Weekends</v>
      </c>
      <c r="AI481" s="133">
        <f t="shared" si="153"/>
        <v>7</v>
      </c>
      <c r="AJ481" s="53"/>
    </row>
    <row r="482" spans="2:36" ht="16.5" x14ac:dyDescent="0.3">
      <c r="B482" s="19" t="s">
        <v>515</v>
      </c>
      <c r="C482" s="20" t="s">
        <v>18</v>
      </c>
      <c r="D482" s="19" t="s">
        <v>19</v>
      </c>
      <c r="E482" s="19" t="s">
        <v>27</v>
      </c>
      <c r="F482" s="85" t="s">
        <v>31</v>
      </c>
      <c r="G482" s="19" t="s">
        <v>28</v>
      </c>
      <c r="H482" s="21">
        <v>38.6</v>
      </c>
      <c r="I482" s="22">
        <v>1</v>
      </c>
      <c r="J482" s="23">
        <v>1.93</v>
      </c>
      <c r="K482" s="23">
        <v>40.53</v>
      </c>
      <c r="L482" s="24">
        <v>43494</v>
      </c>
      <c r="M482" s="25">
        <v>0.47638888888888886</v>
      </c>
      <c r="N482" s="20" t="s">
        <v>23</v>
      </c>
      <c r="O482" s="23">
        <v>38.6</v>
      </c>
      <c r="P482" s="26">
        <v>4.7619047620000003</v>
      </c>
      <c r="Q482" s="23">
        <v>1.93</v>
      </c>
      <c r="R482" s="30">
        <v>6.7</v>
      </c>
      <c r="S482" s="28">
        <f t="shared" si="142"/>
        <v>1.9299999999999997</v>
      </c>
      <c r="T482" s="29">
        <f t="shared" si="143"/>
        <v>144.74999999999997</v>
      </c>
      <c r="U482" s="29" t="b">
        <f t="shared" si="144"/>
        <v>0</v>
      </c>
      <c r="V482" s="29" t="b">
        <f t="shared" si="145"/>
        <v>0</v>
      </c>
      <c r="W482" s="29" t="str">
        <f t="shared" si="146"/>
        <v>Low Value</v>
      </c>
      <c r="X482" s="129" t="str">
        <f t="shared" si="147"/>
        <v>Criteria Not matched</v>
      </c>
      <c r="Y482" s="130">
        <f t="shared" si="148"/>
        <v>29</v>
      </c>
      <c r="Z482" s="130">
        <f t="shared" si="149"/>
        <v>1</v>
      </c>
      <c r="AA482" s="131">
        <f t="shared" si="151"/>
        <v>2019</v>
      </c>
      <c r="AB482" s="132" t="str">
        <f t="shared" si="152"/>
        <v>1-2019</v>
      </c>
      <c r="AC482" s="132" t="str">
        <f t="shared" si="141"/>
        <v>29-1-2019</v>
      </c>
      <c r="AD482" s="132">
        <f t="shared" si="139"/>
        <v>1</v>
      </c>
      <c r="AE482" s="132">
        <f t="shared" si="150"/>
        <v>5</v>
      </c>
      <c r="AF482" s="132" t="str">
        <f t="shared" si="154"/>
        <v>2019-5</v>
      </c>
      <c r="AG482" s="130">
        <f t="shared" si="140"/>
        <v>2</v>
      </c>
      <c r="AH482" s="130" t="str">
        <f t="shared" si="138"/>
        <v>Weekdays</v>
      </c>
      <c r="AI482" s="133">
        <f t="shared" si="153"/>
        <v>3</v>
      </c>
      <c r="AJ482" s="53"/>
    </row>
    <row r="483" spans="2:36" ht="16.5" x14ac:dyDescent="0.3">
      <c r="B483" s="19" t="s">
        <v>516</v>
      </c>
      <c r="C483" s="20" t="s">
        <v>25</v>
      </c>
      <c r="D483" s="19" t="s">
        <v>26</v>
      </c>
      <c r="E483" s="19" t="s">
        <v>27</v>
      </c>
      <c r="F483" s="85" t="s">
        <v>31</v>
      </c>
      <c r="G483" s="19" t="s">
        <v>44</v>
      </c>
      <c r="H483" s="21">
        <v>65.97</v>
      </c>
      <c r="I483" s="22">
        <v>8</v>
      </c>
      <c r="J483" s="23">
        <v>26.388000000000002</v>
      </c>
      <c r="K483" s="23">
        <v>554.14800000000002</v>
      </c>
      <c r="L483" s="24">
        <v>43498</v>
      </c>
      <c r="M483" s="25">
        <v>0.85347222222222219</v>
      </c>
      <c r="N483" s="20" t="s">
        <v>29</v>
      </c>
      <c r="O483" s="23">
        <v>527.76</v>
      </c>
      <c r="P483" s="26">
        <v>4.7619047620000003</v>
      </c>
      <c r="Q483" s="23">
        <v>26.388000000000002</v>
      </c>
      <c r="R483" s="27">
        <v>8.4</v>
      </c>
      <c r="S483" s="28">
        <f t="shared" si="142"/>
        <v>26.388000000000034</v>
      </c>
      <c r="T483" s="29">
        <f t="shared" si="143"/>
        <v>1979.1000000000026</v>
      </c>
      <c r="U483" s="29" t="b">
        <f t="shared" si="144"/>
        <v>1</v>
      </c>
      <c r="V483" s="29" t="b">
        <f t="shared" si="145"/>
        <v>1</v>
      </c>
      <c r="W483" s="29" t="str">
        <f t="shared" si="146"/>
        <v>High Value</v>
      </c>
      <c r="X483" s="129">
        <f t="shared" si="147"/>
        <v>6.5970000000000004</v>
      </c>
      <c r="Y483" s="130">
        <f t="shared" si="148"/>
        <v>2</v>
      </c>
      <c r="Z483" s="130">
        <f t="shared" si="149"/>
        <v>2</v>
      </c>
      <c r="AA483" s="131">
        <f t="shared" si="151"/>
        <v>2019</v>
      </c>
      <c r="AB483" s="132" t="str">
        <f t="shared" si="152"/>
        <v>2-2019</v>
      </c>
      <c r="AC483" s="132" t="str">
        <f t="shared" si="141"/>
        <v>2-2-2019</v>
      </c>
      <c r="AD483" s="132">
        <f t="shared" si="139"/>
        <v>1</v>
      </c>
      <c r="AE483" s="132">
        <f t="shared" si="150"/>
        <v>5</v>
      </c>
      <c r="AF483" s="132" t="str">
        <f t="shared" si="154"/>
        <v>2019-5</v>
      </c>
      <c r="AG483" s="130">
        <f t="shared" si="140"/>
        <v>6</v>
      </c>
      <c r="AH483" s="130" t="str">
        <f t="shared" ref="AH483:AH546" si="155">IF(AG483&gt;=6,"Weekends","Weekdays")</f>
        <v>Weekends</v>
      </c>
      <c r="AI483" s="133">
        <f t="shared" si="153"/>
        <v>7</v>
      </c>
      <c r="AJ483" s="53"/>
    </row>
    <row r="484" spans="2:36" ht="16.5" x14ac:dyDescent="0.3">
      <c r="B484" s="19" t="s">
        <v>517</v>
      </c>
      <c r="C484" s="20" t="s">
        <v>25</v>
      </c>
      <c r="D484" s="19" t="s">
        <v>26</v>
      </c>
      <c r="E484" s="19" t="s">
        <v>27</v>
      </c>
      <c r="F484" s="85" t="s">
        <v>21</v>
      </c>
      <c r="G484" s="19" t="s">
        <v>28</v>
      </c>
      <c r="H484" s="21">
        <v>32.799999999999997</v>
      </c>
      <c r="I484" s="22">
        <v>10</v>
      </c>
      <c r="J484" s="23">
        <v>16.399999999999999</v>
      </c>
      <c r="K484" s="23">
        <v>344.4</v>
      </c>
      <c r="L484" s="24">
        <v>43511</v>
      </c>
      <c r="M484" s="25">
        <v>0.5083333333333333</v>
      </c>
      <c r="N484" s="20" t="s">
        <v>29</v>
      </c>
      <c r="O484" s="23">
        <v>328</v>
      </c>
      <c r="P484" s="26">
        <v>4.7619047620000003</v>
      </c>
      <c r="Q484" s="23">
        <v>16.399999999999999</v>
      </c>
      <c r="R484" s="27">
        <v>6.2</v>
      </c>
      <c r="S484" s="28">
        <f t="shared" si="142"/>
        <v>16.399999999999977</v>
      </c>
      <c r="T484" s="29">
        <f t="shared" si="143"/>
        <v>1229.9999999999982</v>
      </c>
      <c r="U484" s="29" t="b">
        <f t="shared" si="144"/>
        <v>1</v>
      </c>
      <c r="V484" s="29" t="b">
        <f t="shared" si="145"/>
        <v>1</v>
      </c>
      <c r="W484" s="29" t="str">
        <f t="shared" si="146"/>
        <v>Low Value</v>
      </c>
      <c r="X484" s="129" t="str">
        <f t="shared" si="147"/>
        <v>Criteria Not matched</v>
      </c>
      <c r="Y484" s="130">
        <f t="shared" si="148"/>
        <v>15</v>
      </c>
      <c r="Z484" s="130">
        <f t="shared" si="149"/>
        <v>2</v>
      </c>
      <c r="AA484" s="131">
        <f t="shared" si="151"/>
        <v>2019</v>
      </c>
      <c r="AB484" s="132" t="str">
        <f t="shared" si="152"/>
        <v>2-2019</v>
      </c>
      <c r="AC484" s="132" t="str">
        <f t="shared" si="141"/>
        <v>15-2-2019</v>
      </c>
      <c r="AD484" s="132">
        <f t="shared" ref="AD484:AD547" si="156">ROUNDUP(Z484/3,0)</f>
        <v>1</v>
      </c>
      <c r="AE484" s="132">
        <f t="shared" si="150"/>
        <v>7</v>
      </c>
      <c r="AF484" s="132" t="str">
        <f t="shared" si="154"/>
        <v>2019-7</v>
      </c>
      <c r="AG484" s="130">
        <f t="shared" si="140"/>
        <v>5</v>
      </c>
      <c r="AH484" s="130" t="str">
        <f t="shared" si="155"/>
        <v>Weekdays</v>
      </c>
      <c r="AI484" s="133">
        <f t="shared" si="153"/>
        <v>6</v>
      </c>
      <c r="AJ484" s="53"/>
    </row>
    <row r="485" spans="2:36" ht="16.5" x14ac:dyDescent="0.3">
      <c r="B485" s="19" t="s">
        <v>518</v>
      </c>
      <c r="C485" s="20" t="s">
        <v>18</v>
      </c>
      <c r="D485" s="19" t="s">
        <v>19</v>
      </c>
      <c r="E485" s="19" t="s">
        <v>27</v>
      </c>
      <c r="F485" s="85" t="s">
        <v>31</v>
      </c>
      <c r="G485" s="19" t="s">
        <v>36</v>
      </c>
      <c r="H485" s="21">
        <v>37.14</v>
      </c>
      <c r="I485" s="22">
        <v>5</v>
      </c>
      <c r="J485" s="23">
        <v>9.2850000000000001</v>
      </c>
      <c r="K485" s="23">
        <v>194.98500000000001</v>
      </c>
      <c r="L485" s="24">
        <v>43473</v>
      </c>
      <c r="M485" s="25">
        <v>0.54513888888888884</v>
      </c>
      <c r="N485" s="20" t="s">
        <v>23</v>
      </c>
      <c r="O485" s="23">
        <v>185.7</v>
      </c>
      <c r="P485" s="26">
        <v>4.7619047620000003</v>
      </c>
      <c r="Q485" s="23">
        <v>9.2850000000000001</v>
      </c>
      <c r="R485" s="30">
        <v>5</v>
      </c>
      <c r="S485" s="28">
        <f t="shared" si="142"/>
        <v>9.285000000000025</v>
      </c>
      <c r="T485" s="29">
        <f t="shared" si="143"/>
        <v>696.37500000000182</v>
      </c>
      <c r="U485" s="29" t="b">
        <f t="shared" si="144"/>
        <v>1</v>
      </c>
      <c r="V485" s="29" t="b">
        <f t="shared" si="145"/>
        <v>1</v>
      </c>
      <c r="W485" s="29" t="str">
        <f t="shared" si="146"/>
        <v>Low Value</v>
      </c>
      <c r="X485" s="129" t="str">
        <f t="shared" si="147"/>
        <v>Criteria Not matched</v>
      </c>
      <c r="Y485" s="130">
        <f t="shared" si="148"/>
        <v>8</v>
      </c>
      <c r="Z485" s="130">
        <f t="shared" si="149"/>
        <v>1</v>
      </c>
      <c r="AA485" s="131">
        <f t="shared" si="151"/>
        <v>2019</v>
      </c>
      <c r="AB485" s="132" t="str">
        <f t="shared" si="152"/>
        <v>1-2019</v>
      </c>
      <c r="AC485" s="132" t="str">
        <f t="shared" si="141"/>
        <v>8-1-2019</v>
      </c>
      <c r="AD485" s="132">
        <f t="shared" si="156"/>
        <v>1</v>
      </c>
      <c r="AE485" s="132">
        <f t="shared" si="150"/>
        <v>2</v>
      </c>
      <c r="AF485" s="132" t="str">
        <f t="shared" si="154"/>
        <v>2019-2</v>
      </c>
      <c r="AG485" s="130">
        <f t="shared" si="140"/>
        <v>2</v>
      </c>
      <c r="AH485" s="130" t="str">
        <f t="shared" si="155"/>
        <v>Weekdays</v>
      </c>
      <c r="AI485" s="133">
        <f t="shared" si="153"/>
        <v>3</v>
      </c>
      <c r="AJ485" s="53"/>
    </row>
    <row r="486" spans="2:36" ht="16.5" x14ac:dyDescent="0.3">
      <c r="B486" s="19" t="s">
        <v>519</v>
      </c>
      <c r="C486" s="20" t="s">
        <v>42</v>
      </c>
      <c r="D486" s="19" t="s">
        <v>43</v>
      </c>
      <c r="E486" s="19" t="s">
        <v>20</v>
      </c>
      <c r="F486" s="85" t="s">
        <v>31</v>
      </c>
      <c r="G486" s="19" t="s">
        <v>32</v>
      </c>
      <c r="H486" s="21">
        <v>60.38</v>
      </c>
      <c r="I486" s="22">
        <v>10</v>
      </c>
      <c r="J486" s="23">
        <v>30.19</v>
      </c>
      <c r="K486" s="23">
        <v>633.99</v>
      </c>
      <c r="L486" s="24">
        <v>43508</v>
      </c>
      <c r="M486" s="25">
        <v>0.67986111111111114</v>
      </c>
      <c r="N486" s="20" t="s">
        <v>29</v>
      </c>
      <c r="O486" s="23">
        <v>603.79999999999995</v>
      </c>
      <c r="P486" s="26">
        <v>4.7619047620000003</v>
      </c>
      <c r="Q486" s="23">
        <v>30.19</v>
      </c>
      <c r="R486" s="27">
        <v>6</v>
      </c>
      <c r="S486" s="28">
        <f t="shared" si="142"/>
        <v>30.190000000000055</v>
      </c>
      <c r="T486" s="29">
        <f t="shared" si="143"/>
        <v>2264.2500000000041</v>
      </c>
      <c r="U486" s="29" t="b">
        <f t="shared" si="144"/>
        <v>1</v>
      </c>
      <c r="V486" s="29" t="b">
        <f t="shared" si="145"/>
        <v>1</v>
      </c>
      <c r="W486" s="29" t="str">
        <f t="shared" si="146"/>
        <v>Low Value</v>
      </c>
      <c r="X486" s="129" t="str">
        <f t="shared" si="147"/>
        <v>Criteria Not matched</v>
      </c>
      <c r="Y486" s="130">
        <f t="shared" si="148"/>
        <v>12</v>
      </c>
      <c r="Z486" s="130">
        <f t="shared" si="149"/>
        <v>2</v>
      </c>
      <c r="AA486" s="131">
        <f t="shared" si="151"/>
        <v>2019</v>
      </c>
      <c r="AB486" s="132" t="str">
        <f t="shared" si="152"/>
        <v>2-2019</v>
      </c>
      <c r="AC486" s="132" t="str">
        <f t="shared" si="141"/>
        <v>12-2-2019</v>
      </c>
      <c r="AD486" s="132">
        <f t="shared" si="156"/>
        <v>1</v>
      </c>
      <c r="AE486" s="132">
        <f t="shared" si="150"/>
        <v>7</v>
      </c>
      <c r="AF486" s="132" t="str">
        <f t="shared" si="154"/>
        <v>2019-7</v>
      </c>
      <c r="AG486" s="130">
        <f t="shared" si="140"/>
        <v>2</v>
      </c>
      <c r="AH486" s="130" t="str">
        <f t="shared" si="155"/>
        <v>Weekdays</v>
      </c>
      <c r="AI486" s="133">
        <f t="shared" si="153"/>
        <v>3</v>
      </c>
      <c r="AJ486" s="53"/>
    </row>
    <row r="487" spans="2:36" ht="16.5" x14ac:dyDescent="0.3">
      <c r="B487" s="19" t="s">
        <v>520</v>
      </c>
      <c r="C487" s="20" t="s">
        <v>25</v>
      </c>
      <c r="D487" s="19" t="s">
        <v>26</v>
      </c>
      <c r="E487" s="19" t="s">
        <v>20</v>
      </c>
      <c r="F487" s="85" t="s">
        <v>21</v>
      </c>
      <c r="G487" s="19" t="s">
        <v>36</v>
      </c>
      <c r="H487" s="21">
        <v>36.979999999999997</v>
      </c>
      <c r="I487" s="22">
        <v>10</v>
      </c>
      <c r="J487" s="23">
        <v>18.489999999999998</v>
      </c>
      <c r="K487" s="23">
        <v>388.29</v>
      </c>
      <c r="L487" s="24">
        <v>43466</v>
      </c>
      <c r="M487" s="25">
        <v>0.82499999999999996</v>
      </c>
      <c r="N487" s="20" t="s">
        <v>33</v>
      </c>
      <c r="O487" s="23">
        <v>369.8</v>
      </c>
      <c r="P487" s="26">
        <v>4.7619047620000003</v>
      </c>
      <c r="Q487" s="23">
        <v>18.489999999999998</v>
      </c>
      <c r="R487" s="27">
        <v>7</v>
      </c>
      <c r="S487" s="28">
        <f t="shared" si="142"/>
        <v>18.490000000000009</v>
      </c>
      <c r="T487" s="29">
        <f t="shared" si="143"/>
        <v>1386.7500000000007</v>
      </c>
      <c r="U487" s="29" t="b">
        <f t="shared" si="144"/>
        <v>1</v>
      </c>
      <c r="V487" s="29" t="b">
        <f t="shared" si="145"/>
        <v>1</v>
      </c>
      <c r="W487" s="29" t="str">
        <f t="shared" si="146"/>
        <v>Low Value</v>
      </c>
      <c r="X487" s="129">
        <f t="shared" si="147"/>
        <v>3.698</v>
      </c>
      <c r="Y487" s="130">
        <f t="shared" si="148"/>
        <v>1</v>
      </c>
      <c r="Z487" s="130">
        <f t="shared" si="149"/>
        <v>1</v>
      </c>
      <c r="AA487" s="131">
        <f t="shared" si="151"/>
        <v>2019</v>
      </c>
      <c r="AB487" s="132" t="str">
        <f t="shared" si="152"/>
        <v>1-2019</v>
      </c>
      <c r="AC487" s="132" t="str">
        <f t="shared" si="141"/>
        <v>1-1-2019</v>
      </c>
      <c r="AD487" s="132">
        <f t="shared" si="156"/>
        <v>1</v>
      </c>
      <c r="AE487" s="132">
        <f t="shared" si="150"/>
        <v>1</v>
      </c>
      <c r="AF487" s="132" t="str">
        <f t="shared" si="154"/>
        <v>2019-1</v>
      </c>
      <c r="AG487" s="130">
        <f t="shared" si="140"/>
        <v>2</v>
      </c>
      <c r="AH487" s="130" t="str">
        <f t="shared" si="155"/>
        <v>Weekdays</v>
      </c>
      <c r="AI487" s="133">
        <f t="shared" si="153"/>
        <v>3</v>
      </c>
      <c r="AJ487" s="53"/>
    </row>
    <row r="488" spans="2:36" ht="16.5" x14ac:dyDescent="0.3">
      <c r="B488" s="19" t="s">
        <v>521</v>
      </c>
      <c r="C488" s="20" t="s">
        <v>42</v>
      </c>
      <c r="D488" s="19" t="s">
        <v>43</v>
      </c>
      <c r="E488" s="19" t="s">
        <v>20</v>
      </c>
      <c r="F488" s="85" t="s">
        <v>21</v>
      </c>
      <c r="G488" s="19" t="s">
        <v>36</v>
      </c>
      <c r="H488" s="21">
        <v>49.49</v>
      </c>
      <c r="I488" s="22">
        <v>4</v>
      </c>
      <c r="J488" s="23">
        <v>9.8979999999999997</v>
      </c>
      <c r="K488" s="23">
        <v>207.858</v>
      </c>
      <c r="L488" s="24">
        <v>43545</v>
      </c>
      <c r="M488" s="25">
        <v>0.64236111111111116</v>
      </c>
      <c r="N488" s="20" t="s">
        <v>23</v>
      </c>
      <c r="O488" s="23">
        <v>197.96</v>
      </c>
      <c r="P488" s="26">
        <v>4.7619047620000003</v>
      </c>
      <c r="Q488" s="23">
        <v>9.8979999999999997</v>
      </c>
      <c r="R488" s="30">
        <v>6.6</v>
      </c>
      <c r="S488" s="28">
        <f t="shared" si="142"/>
        <v>9.8979999999999961</v>
      </c>
      <c r="T488" s="29">
        <f t="shared" si="143"/>
        <v>742.34999999999968</v>
      </c>
      <c r="U488" s="29" t="b">
        <f t="shared" si="144"/>
        <v>1</v>
      </c>
      <c r="V488" s="29" t="b">
        <f t="shared" si="145"/>
        <v>1</v>
      </c>
      <c r="W488" s="29" t="str">
        <f t="shared" si="146"/>
        <v>Low Value</v>
      </c>
      <c r="X488" s="129" t="str">
        <f t="shared" si="147"/>
        <v>Criteria Not matched</v>
      </c>
      <c r="Y488" s="130">
        <f t="shared" si="148"/>
        <v>21</v>
      </c>
      <c r="Z488" s="130">
        <f t="shared" si="149"/>
        <v>3</v>
      </c>
      <c r="AA488" s="131">
        <f t="shared" si="151"/>
        <v>2019</v>
      </c>
      <c r="AB488" s="132" t="str">
        <f t="shared" si="152"/>
        <v>3-2019</v>
      </c>
      <c r="AC488" s="132" t="str">
        <f t="shared" si="141"/>
        <v>21-3-2019</v>
      </c>
      <c r="AD488" s="132">
        <f t="shared" si="156"/>
        <v>1</v>
      </c>
      <c r="AE488" s="132">
        <f t="shared" si="150"/>
        <v>12</v>
      </c>
      <c r="AF488" s="132" t="str">
        <f t="shared" si="154"/>
        <v>2019-12</v>
      </c>
      <c r="AG488" s="130">
        <f t="shared" si="140"/>
        <v>4</v>
      </c>
      <c r="AH488" s="130" t="str">
        <f t="shared" si="155"/>
        <v>Weekdays</v>
      </c>
      <c r="AI488" s="133">
        <f t="shared" si="153"/>
        <v>5</v>
      </c>
      <c r="AJ488" s="53"/>
    </row>
    <row r="489" spans="2:36" ht="16.5" x14ac:dyDescent="0.3">
      <c r="B489" s="19" t="s">
        <v>522</v>
      </c>
      <c r="C489" s="20" t="s">
        <v>42</v>
      </c>
      <c r="D489" s="19" t="s">
        <v>43</v>
      </c>
      <c r="E489" s="19" t="s">
        <v>27</v>
      </c>
      <c r="F489" s="85" t="s">
        <v>21</v>
      </c>
      <c r="G489" s="19" t="s">
        <v>46</v>
      </c>
      <c r="H489" s="21">
        <v>41.09</v>
      </c>
      <c r="I489" s="22">
        <v>10</v>
      </c>
      <c r="J489" s="23">
        <v>20.545000000000002</v>
      </c>
      <c r="K489" s="23">
        <v>431.44499999999999</v>
      </c>
      <c r="L489" s="24">
        <v>43524</v>
      </c>
      <c r="M489" s="25">
        <v>0.61250000000000004</v>
      </c>
      <c r="N489" s="20" t="s">
        <v>29</v>
      </c>
      <c r="O489" s="23">
        <v>410.9</v>
      </c>
      <c r="P489" s="26">
        <v>4.7619047620000003</v>
      </c>
      <c r="Q489" s="23">
        <v>20.545000000000002</v>
      </c>
      <c r="R489" s="27">
        <v>7.3</v>
      </c>
      <c r="S489" s="28">
        <f t="shared" si="142"/>
        <v>20.545000000000016</v>
      </c>
      <c r="T489" s="29">
        <f t="shared" si="143"/>
        <v>1540.8750000000011</v>
      </c>
      <c r="U489" s="29" t="b">
        <f t="shared" si="144"/>
        <v>1</v>
      </c>
      <c r="V489" s="29" t="b">
        <f t="shared" si="145"/>
        <v>1</v>
      </c>
      <c r="W489" s="29" t="str">
        <f t="shared" si="146"/>
        <v>High Value</v>
      </c>
      <c r="X489" s="129">
        <f t="shared" si="147"/>
        <v>4.1090000000000009</v>
      </c>
      <c r="Y489" s="130">
        <f t="shared" si="148"/>
        <v>28</v>
      </c>
      <c r="Z489" s="130">
        <f t="shared" si="149"/>
        <v>2</v>
      </c>
      <c r="AA489" s="131">
        <f t="shared" si="151"/>
        <v>2019</v>
      </c>
      <c r="AB489" s="132" t="str">
        <f t="shared" si="152"/>
        <v>2-2019</v>
      </c>
      <c r="AC489" s="132" t="str">
        <f t="shared" si="141"/>
        <v>28-2-2019</v>
      </c>
      <c r="AD489" s="132">
        <f t="shared" si="156"/>
        <v>1</v>
      </c>
      <c r="AE489" s="132">
        <f t="shared" si="150"/>
        <v>9</v>
      </c>
      <c r="AF489" s="132" t="str">
        <f t="shared" si="154"/>
        <v>2019-9</v>
      </c>
      <c r="AG489" s="130">
        <f t="shared" si="140"/>
        <v>4</v>
      </c>
      <c r="AH489" s="130" t="str">
        <f t="shared" si="155"/>
        <v>Weekdays</v>
      </c>
      <c r="AI489" s="133">
        <f t="shared" si="153"/>
        <v>5</v>
      </c>
      <c r="AJ489" s="53"/>
    </row>
    <row r="490" spans="2:36" ht="16.5" x14ac:dyDescent="0.3">
      <c r="B490" s="19" t="s">
        <v>523</v>
      </c>
      <c r="C490" s="20" t="s">
        <v>18</v>
      </c>
      <c r="D490" s="19" t="s">
        <v>19</v>
      </c>
      <c r="E490" s="19" t="s">
        <v>27</v>
      </c>
      <c r="F490" s="85" t="s">
        <v>31</v>
      </c>
      <c r="G490" s="19" t="s">
        <v>46</v>
      </c>
      <c r="H490" s="21">
        <v>37.15</v>
      </c>
      <c r="I490" s="22">
        <v>4</v>
      </c>
      <c r="J490" s="23">
        <v>7.43</v>
      </c>
      <c r="K490" s="23">
        <v>156.03</v>
      </c>
      <c r="L490" s="24">
        <v>43547</v>
      </c>
      <c r="M490" s="25">
        <v>0.79097222222222219</v>
      </c>
      <c r="N490" s="20" t="s">
        <v>23</v>
      </c>
      <c r="O490" s="23">
        <v>148.6</v>
      </c>
      <c r="P490" s="26">
        <v>4.7619047620000003</v>
      </c>
      <c r="Q490" s="23">
        <v>7.43</v>
      </c>
      <c r="R490" s="30">
        <v>8.3000000000000007</v>
      </c>
      <c r="S490" s="28">
        <f t="shared" si="142"/>
        <v>7.4300000000000068</v>
      </c>
      <c r="T490" s="29">
        <f t="shared" si="143"/>
        <v>557.25000000000045</v>
      </c>
      <c r="U490" s="29" t="b">
        <f t="shared" si="144"/>
        <v>0</v>
      </c>
      <c r="V490" s="29" t="b">
        <f t="shared" si="145"/>
        <v>1</v>
      </c>
      <c r="W490" s="29" t="str">
        <f t="shared" si="146"/>
        <v>High Value</v>
      </c>
      <c r="X490" s="129">
        <f t="shared" si="147"/>
        <v>3.7149999999999999</v>
      </c>
      <c r="Y490" s="130">
        <f t="shared" si="148"/>
        <v>23</v>
      </c>
      <c r="Z490" s="130">
        <f t="shared" si="149"/>
        <v>3</v>
      </c>
      <c r="AA490" s="131">
        <f t="shared" si="151"/>
        <v>2019</v>
      </c>
      <c r="AB490" s="132" t="str">
        <f t="shared" si="152"/>
        <v>3-2019</v>
      </c>
      <c r="AC490" s="132" t="str">
        <f t="shared" si="141"/>
        <v>23-3-2019</v>
      </c>
      <c r="AD490" s="132">
        <f t="shared" si="156"/>
        <v>1</v>
      </c>
      <c r="AE490" s="132">
        <f t="shared" si="150"/>
        <v>12</v>
      </c>
      <c r="AF490" s="132" t="str">
        <f t="shared" si="154"/>
        <v>2019-12</v>
      </c>
      <c r="AG490" s="130">
        <f t="shared" si="140"/>
        <v>6</v>
      </c>
      <c r="AH490" s="130" t="str">
        <f t="shared" si="155"/>
        <v>Weekends</v>
      </c>
      <c r="AI490" s="133">
        <f t="shared" si="153"/>
        <v>7</v>
      </c>
      <c r="AJ490" s="53"/>
    </row>
    <row r="491" spans="2:36" ht="16.5" x14ac:dyDescent="0.3">
      <c r="B491" s="19" t="s">
        <v>524</v>
      </c>
      <c r="C491" s="20" t="s">
        <v>25</v>
      </c>
      <c r="D491" s="19" t="s">
        <v>26</v>
      </c>
      <c r="E491" s="19" t="s">
        <v>27</v>
      </c>
      <c r="F491" s="85" t="s">
        <v>31</v>
      </c>
      <c r="G491" s="19" t="s">
        <v>32</v>
      </c>
      <c r="H491" s="21">
        <v>22.96</v>
      </c>
      <c r="I491" s="22">
        <v>1</v>
      </c>
      <c r="J491" s="23">
        <v>1.1479999999999999</v>
      </c>
      <c r="K491" s="23">
        <v>24.108000000000001</v>
      </c>
      <c r="L491" s="24">
        <v>43495</v>
      </c>
      <c r="M491" s="25">
        <v>0.86597222222222225</v>
      </c>
      <c r="N491" s="20" t="s">
        <v>29</v>
      </c>
      <c r="O491" s="23">
        <v>22.96</v>
      </c>
      <c r="P491" s="26">
        <v>4.7619047620000003</v>
      </c>
      <c r="Q491" s="23">
        <v>1.1479999999999999</v>
      </c>
      <c r="R491" s="30">
        <v>4.3</v>
      </c>
      <c r="S491" s="28">
        <f t="shared" si="142"/>
        <v>1.1479999999999997</v>
      </c>
      <c r="T491" s="29">
        <f t="shared" si="143"/>
        <v>86.09999999999998</v>
      </c>
      <c r="U491" s="29" t="b">
        <f t="shared" si="144"/>
        <v>0</v>
      </c>
      <c r="V491" s="29" t="b">
        <f t="shared" si="145"/>
        <v>0</v>
      </c>
      <c r="W491" s="29" t="str">
        <f t="shared" si="146"/>
        <v>Low Value</v>
      </c>
      <c r="X491" s="129" t="str">
        <f t="shared" si="147"/>
        <v>Criteria Not matched</v>
      </c>
      <c r="Y491" s="130">
        <f t="shared" si="148"/>
        <v>30</v>
      </c>
      <c r="Z491" s="130">
        <f t="shared" si="149"/>
        <v>1</v>
      </c>
      <c r="AA491" s="131">
        <f t="shared" si="151"/>
        <v>2019</v>
      </c>
      <c r="AB491" s="132" t="str">
        <f t="shared" si="152"/>
        <v>1-2019</v>
      </c>
      <c r="AC491" s="132" t="str">
        <f t="shared" si="141"/>
        <v>30-1-2019</v>
      </c>
      <c r="AD491" s="132">
        <f t="shared" si="156"/>
        <v>1</v>
      </c>
      <c r="AE491" s="132">
        <f t="shared" si="150"/>
        <v>5</v>
      </c>
      <c r="AF491" s="132" t="str">
        <f t="shared" si="154"/>
        <v>2019-5</v>
      </c>
      <c r="AG491" s="130">
        <f t="shared" si="140"/>
        <v>3</v>
      </c>
      <c r="AH491" s="130" t="str">
        <f t="shared" si="155"/>
        <v>Weekdays</v>
      </c>
      <c r="AI491" s="133">
        <f t="shared" si="153"/>
        <v>4</v>
      </c>
      <c r="AJ491" s="53"/>
    </row>
    <row r="492" spans="2:36" ht="16.5" x14ac:dyDescent="0.3">
      <c r="B492" s="19" t="s">
        <v>525</v>
      </c>
      <c r="C492" s="20" t="s">
        <v>42</v>
      </c>
      <c r="D492" s="19" t="s">
        <v>43</v>
      </c>
      <c r="E492" s="19" t="s">
        <v>20</v>
      </c>
      <c r="F492" s="85" t="s">
        <v>21</v>
      </c>
      <c r="G492" s="19" t="s">
        <v>32</v>
      </c>
      <c r="H492" s="21">
        <v>77.680000000000007</v>
      </c>
      <c r="I492" s="22">
        <v>9</v>
      </c>
      <c r="J492" s="23">
        <v>34.956000000000003</v>
      </c>
      <c r="K492" s="23">
        <v>734.07600000000002</v>
      </c>
      <c r="L492" s="24">
        <v>43500</v>
      </c>
      <c r="M492" s="25">
        <v>0.55625000000000002</v>
      </c>
      <c r="N492" s="20" t="s">
        <v>23</v>
      </c>
      <c r="O492" s="23">
        <v>699.12</v>
      </c>
      <c r="P492" s="26">
        <v>4.7619047620000003</v>
      </c>
      <c r="Q492" s="23">
        <v>34.956000000000003</v>
      </c>
      <c r="R492" s="27">
        <v>9.8000000000000007</v>
      </c>
      <c r="S492" s="28">
        <f t="shared" si="142"/>
        <v>34.956000000000017</v>
      </c>
      <c r="T492" s="29">
        <f t="shared" si="143"/>
        <v>2621.7000000000012</v>
      </c>
      <c r="U492" s="29" t="b">
        <f t="shared" si="144"/>
        <v>1</v>
      </c>
      <c r="V492" s="29" t="b">
        <f t="shared" si="145"/>
        <v>1</v>
      </c>
      <c r="W492" s="29" t="str">
        <f t="shared" si="146"/>
        <v>High Value</v>
      </c>
      <c r="X492" s="129">
        <f t="shared" si="147"/>
        <v>7.7680000000000007</v>
      </c>
      <c r="Y492" s="130">
        <f t="shared" si="148"/>
        <v>4</v>
      </c>
      <c r="Z492" s="130">
        <f t="shared" si="149"/>
        <v>2</v>
      </c>
      <c r="AA492" s="131">
        <f t="shared" si="151"/>
        <v>2019</v>
      </c>
      <c r="AB492" s="132" t="str">
        <f t="shared" si="152"/>
        <v>2-2019</v>
      </c>
      <c r="AC492" s="132" t="str">
        <f t="shared" si="141"/>
        <v>4-2-2019</v>
      </c>
      <c r="AD492" s="132">
        <f t="shared" si="156"/>
        <v>1</v>
      </c>
      <c r="AE492" s="132">
        <f t="shared" si="150"/>
        <v>6</v>
      </c>
      <c r="AF492" s="132" t="str">
        <f t="shared" si="154"/>
        <v>2019-6</v>
      </c>
      <c r="AG492" s="130">
        <f t="shared" si="140"/>
        <v>1</v>
      </c>
      <c r="AH492" s="130" t="str">
        <f t="shared" si="155"/>
        <v>Weekdays</v>
      </c>
      <c r="AI492" s="133">
        <f t="shared" si="153"/>
        <v>2</v>
      </c>
      <c r="AJ492" s="53"/>
    </row>
    <row r="493" spans="2:36" ht="16.5" x14ac:dyDescent="0.3">
      <c r="B493" s="19" t="s">
        <v>526</v>
      </c>
      <c r="C493" s="20" t="s">
        <v>42</v>
      </c>
      <c r="D493" s="19" t="s">
        <v>43</v>
      </c>
      <c r="E493" s="19" t="s">
        <v>27</v>
      </c>
      <c r="F493" s="85" t="s">
        <v>21</v>
      </c>
      <c r="G493" s="19" t="s">
        <v>46</v>
      </c>
      <c r="H493" s="21">
        <v>34.700000000000003</v>
      </c>
      <c r="I493" s="22">
        <v>2</v>
      </c>
      <c r="J493" s="23">
        <v>3.47</v>
      </c>
      <c r="K493" s="23">
        <v>72.87</v>
      </c>
      <c r="L493" s="24">
        <v>43537</v>
      </c>
      <c r="M493" s="25">
        <v>0.82499999999999996</v>
      </c>
      <c r="N493" s="20" t="s">
        <v>23</v>
      </c>
      <c r="O493" s="23">
        <v>69.400000000000006</v>
      </c>
      <c r="P493" s="26">
        <v>4.7619047620000003</v>
      </c>
      <c r="Q493" s="23">
        <v>3.47</v>
      </c>
      <c r="R493" s="30">
        <v>8.1999999999999993</v>
      </c>
      <c r="S493" s="28">
        <f t="shared" si="142"/>
        <v>3.4699999999999989</v>
      </c>
      <c r="T493" s="29">
        <f t="shared" si="143"/>
        <v>260.24999999999989</v>
      </c>
      <c r="U493" s="29" t="b">
        <f t="shared" si="144"/>
        <v>0</v>
      </c>
      <c r="V493" s="29" t="b">
        <f t="shared" si="145"/>
        <v>1</v>
      </c>
      <c r="W493" s="29" t="str">
        <f t="shared" si="146"/>
        <v>High Value</v>
      </c>
      <c r="X493" s="129">
        <f t="shared" si="147"/>
        <v>3.4700000000000006</v>
      </c>
      <c r="Y493" s="130">
        <f t="shared" si="148"/>
        <v>13</v>
      </c>
      <c r="Z493" s="130">
        <f t="shared" si="149"/>
        <v>3</v>
      </c>
      <c r="AA493" s="131">
        <f t="shared" si="151"/>
        <v>2019</v>
      </c>
      <c r="AB493" s="132" t="str">
        <f t="shared" si="152"/>
        <v>3-2019</v>
      </c>
      <c r="AC493" s="132" t="str">
        <f t="shared" si="141"/>
        <v>13-3-2019</v>
      </c>
      <c r="AD493" s="132">
        <f t="shared" si="156"/>
        <v>1</v>
      </c>
      <c r="AE493" s="132">
        <f t="shared" si="150"/>
        <v>11</v>
      </c>
      <c r="AF493" s="132" t="str">
        <f t="shared" si="154"/>
        <v>2019-11</v>
      </c>
      <c r="AG493" s="130">
        <f t="shared" si="140"/>
        <v>3</v>
      </c>
      <c r="AH493" s="130" t="str">
        <f t="shared" si="155"/>
        <v>Weekdays</v>
      </c>
      <c r="AI493" s="133">
        <f t="shared" si="153"/>
        <v>4</v>
      </c>
      <c r="AJ493" s="53"/>
    </row>
    <row r="494" spans="2:36" ht="16.5" x14ac:dyDescent="0.3">
      <c r="B494" s="19" t="s">
        <v>527</v>
      </c>
      <c r="C494" s="20" t="s">
        <v>18</v>
      </c>
      <c r="D494" s="19" t="s">
        <v>19</v>
      </c>
      <c r="E494" s="19" t="s">
        <v>20</v>
      </c>
      <c r="F494" s="85" t="s">
        <v>21</v>
      </c>
      <c r="G494" s="19" t="s">
        <v>46</v>
      </c>
      <c r="H494" s="21">
        <v>19.66</v>
      </c>
      <c r="I494" s="22">
        <v>10</v>
      </c>
      <c r="J494" s="23">
        <v>9.83</v>
      </c>
      <c r="K494" s="23">
        <v>206.43</v>
      </c>
      <c r="L494" s="24">
        <v>43539</v>
      </c>
      <c r="M494" s="25">
        <v>0.76388888888888884</v>
      </c>
      <c r="N494" s="20" t="s">
        <v>33</v>
      </c>
      <c r="O494" s="23">
        <v>196.6</v>
      </c>
      <c r="P494" s="26">
        <v>4.7619047620000003</v>
      </c>
      <c r="Q494" s="23">
        <v>9.83</v>
      </c>
      <c r="R494" s="30">
        <v>7.2</v>
      </c>
      <c r="S494" s="28">
        <f t="shared" si="142"/>
        <v>9.8300000000000125</v>
      </c>
      <c r="T494" s="29">
        <f t="shared" si="143"/>
        <v>737.25000000000091</v>
      </c>
      <c r="U494" s="29" t="b">
        <f t="shared" si="144"/>
        <v>1</v>
      </c>
      <c r="V494" s="29" t="b">
        <f t="shared" si="145"/>
        <v>1</v>
      </c>
      <c r="W494" s="29" t="str">
        <f t="shared" si="146"/>
        <v>High Value</v>
      </c>
      <c r="X494" s="129">
        <f t="shared" si="147"/>
        <v>1.9660000000000002</v>
      </c>
      <c r="Y494" s="130">
        <f t="shared" si="148"/>
        <v>15</v>
      </c>
      <c r="Z494" s="130">
        <f t="shared" si="149"/>
        <v>3</v>
      </c>
      <c r="AA494" s="131">
        <f t="shared" si="151"/>
        <v>2019</v>
      </c>
      <c r="AB494" s="132" t="str">
        <f t="shared" si="152"/>
        <v>3-2019</v>
      </c>
      <c r="AC494" s="132" t="str">
        <f t="shared" si="141"/>
        <v>15-3-2019</v>
      </c>
      <c r="AD494" s="132">
        <f t="shared" si="156"/>
        <v>1</v>
      </c>
      <c r="AE494" s="132">
        <f t="shared" si="150"/>
        <v>11</v>
      </c>
      <c r="AF494" s="132" t="str">
        <f t="shared" si="154"/>
        <v>2019-11</v>
      </c>
      <c r="AG494" s="130">
        <f t="shared" si="140"/>
        <v>5</v>
      </c>
      <c r="AH494" s="130" t="str">
        <f t="shared" si="155"/>
        <v>Weekdays</v>
      </c>
      <c r="AI494" s="133">
        <f t="shared" si="153"/>
        <v>6</v>
      </c>
      <c r="AJ494" s="53"/>
    </row>
    <row r="495" spans="2:36" ht="16.5" x14ac:dyDescent="0.3">
      <c r="B495" s="19" t="s">
        <v>528</v>
      </c>
      <c r="C495" s="20" t="s">
        <v>42</v>
      </c>
      <c r="D495" s="19" t="s">
        <v>43</v>
      </c>
      <c r="E495" s="19" t="s">
        <v>20</v>
      </c>
      <c r="F495" s="85" t="s">
        <v>21</v>
      </c>
      <c r="G495" s="19" t="s">
        <v>22</v>
      </c>
      <c r="H495" s="21">
        <v>25.32</v>
      </c>
      <c r="I495" s="22">
        <v>8</v>
      </c>
      <c r="J495" s="23">
        <v>10.128</v>
      </c>
      <c r="K495" s="23">
        <v>212.68799999999999</v>
      </c>
      <c r="L495" s="24">
        <v>43529</v>
      </c>
      <c r="M495" s="25">
        <v>0.85</v>
      </c>
      <c r="N495" s="20" t="s">
        <v>23</v>
      </c>
      <c r="O495" s="23">
        <v>202.56</v>
      </c>
      <c r="P495" s="26">
        <v>4.7619047620000003</v>
      </c>
      <c r="Q495" s="23">
        <v>10.128</v>
      </c>
      <c r="R495" s="30">
        <v>8.6999999999999993</v>
      </c>
      <c r="S495" s="28">
        <f t="shared" si="142"/>
        <v>10.127999999999986</v>
      </c>
      <c r="T495" s="29">
        <f t="shared" si="143"/>
        <v>759.599999999999</v>
      </c>
      <c r="U495" s="29" t="b">
        <f t="shared" si="144"/>
        <v>1</v>
      </c>
      <c r="V495" s="29" t="b">
        <f t="shared" si="145"/>
        <v>1</v>
      </c>
      <c r="W495" s="29" t="str">
        <f t="shared" si="146"/>
        <v>High Value</v>
      </c>
      <c r="X495" s="129">
        <f t="shared" si="147"/>
        <v>2.532</v>
      </c>
      <c r="Y495" s="130">
        <f t="shared" si="148"/>
        <v>5</v>
      </c>
      <c r="Z495" s="130">
        <f t="shared" si="149"/>
        <v>3</v>
      </c>
      <c r="AA495" s="131">
        <f t="shared" si="151"/>
        <v>2019</v>
      </c>
      <c r="AB495" s="132" t="str">
        <f t="shared" si="152"/>
        <v>3-2019</v>
      </c>
      <c r="AC495" s="132" t="str">
        <f t="shared" si="141"/>
        <v>5-3-2019</v>
      </c>
      <c r="AD495" s="132">
        <f t="shared" si="156"/>
        <v>1</v>
      </c>
      <c r="AE495" s="132">
        <f t="shared" si="150"/>
        <v>10</v>
      </c>
      <c r="AF495" s="132" t="str">
        <f t="shared" si="154"/>
        <v>2019-10</v>
      </c>
      <c r="AG495" s="130">
        <f t="shared" si="140"/>
        <v>2</v>
      </c>
      <c r="AH495" s="130" t="str">
        <f t="shared" si="155"/>
        <v>Weekdays</v>
      </c>
      <c r="AI495" s="133">
        <f t="shared" si="153"/>
        <v>3</v>
      </c>
      <c r="AJ495" s="53"/>
    </row>
    <row r="496" spans="2:36" ht="16.5" x14ac:dyDescent="0.3">
      <c r="B496" s="19" t="s">
        <v>529</v>
      </c>
      <c r="C496" s="20" t="s">
        <v>25</v>
      </c>
      <c r="D496" s="19" t="s">
        <v>26</v>
      </c>
      <c r="E496" s="19" t="s">
        <v>20</v>
      </c>
      <c r="F496" s="85" t="s">
        <v>21</v>
      </c>
      <c r="G496" s="19" t="s">
        <v>32</v>
      </c>
      <c r="H496" s="21">
        <v>12.12</v>
      </c>
      <c r="I496" s="22">
        <v>10</v>
      </c>
      <c r="J496" s="23">
        <v>6.06</v>
      </c>
      <c r="K496" s="23">
        <v>127.26</v>
      </c>
      <c r="L496" s="24">
        <v>43529</v>
      </c>
      <c r="M496" s="25">
        <v>0.57222222222222219</v>
      </c>
      <c r="N496" s="20" t="s">
        <v>33</v>
      </c>
      <c r="O496" s="23">
        <v>121.2</v>
      </c>
      <c r="P496" s="26">
        <v>4.7619047620000003</v>
      </c>
      <c r="Q496" s="23">
        <v>6.06</v>
      </c>
      <c r="R496" s="30">
        <v>8.4</v>
      </c>
      <c r="S496" s="28">
        <f t="shared" si="142"/>
        <v>6.0600000000000023</v>
      </c>
      <c r="T496" s="29">
        <f t="shared" si="143"/>
        <v>454.50000000000017</v>
      </c>
      <c r="U496" s="29" t="b">
        <f t="shared" si="144"/>
        <v>0</v>
      </c>
      <c r="V496" s="29" t="b">
        <f t="shared" si="145"/>
        <v>1</v>
      </c>
      <c r="W496" s="29" t="str">
        <f t="shared" si="146"/>
        <v>High Value</v>
      </c>
      <c r="X496" s="129">
        <f t="shared" si="147"/>
        <v>1.212</v>
      </c>
      <c r="Y496" s="130">
        <f t="shared" si="148"/>
        <v>5</v>
      </c>
      <c r="Z496" s="130">
        <f t="shared" si="149"/>
        <v>3</v>
      </c>
      <c r="AA496" s="131">
        <f t="shared" si="151"/>
        <v>2019</v>
      </c>
      <c r="AB496" s="132" t="str">
        <f t="shared" si="152"/>
        <v>3-2019</v>
      </c>
      <c r="AC496" s="132" t="str">
        <f t="shared" si="141"/>
        <v>5-3-2019</v>
      </c>
      <c r="AD496" s="132">
        <f t="shared" si="156"/>
        <v>1</v>
      </c>
      <c r="AE496" s="132">
        <f t="shared" si="150"/>
        <v>10</v>
      </c>
      <c r="AF496" s="132" t="str">
        <f t="shared" si="154"/>
        <v>2019-10</v>
      </c>
      <c r="AG496" s="130">
        <f t="shared" si="140"/>
        <v>2</v>
      </c>
      <c r="AH496" s="130" t="str">
        <f t="shared" si="155"/>
        <v>Weekdays</v>
      </c>
      <c r="AI496" s="133">
        <f t="shared" si="153"/>
        <v>3</v>
      </c>
      <c r="AJ496" s="53"/>
    </row>
    <row r="497" spans="2:36" ht="16.5" x14ac:dyDescent="0.3">
      <c r="B497" s="19" t="s">
        <v>530</v>
      </c>
      <c r="C497" s="20" t="s">
        <v>42</v>
      </c>
      <c r="D497" s="19" t="s">
        <v>43</v>
      </c>
      <c r="E497" s="19" t="s">
        <v>27</v>
      </c>
      <c r="F497" s="85" t="s">
        <v>31</v>
      </c>
      <c r="G497" s="19" t="s">
        <v>46</v>
      </c>
      <c r="H497" s="21">
        <v>99.89</v>
      </c>
      <c r="I497" s="22">
        <v>2</v>
      </c>
      <c r="J497" s="23">
        <v>9.9890000000000008</v>
      </c>
      <c r="K497" s="23">
        <v>209.76900000000001</v>
      </c>
      <c r="L497" s="24">
        <v>43522</v>
      </c>
      <c r="M497" s="25">
        <v>0.49166666666666664</v>
      </c>
      <c r="N497" s="20" t="s">
        <v>23</v>
      </c>
      <c r="O497" s="23">
        <v>199.78</v>
      </c>
      <c r="P497" s="26">
        <v>4.7619047620000003</v>
      </c>
      <c r="Q497" s="23">
        <v>9.9890000000000008</v>
      </c>
      <c r="R497" s="30">
        <v>7.1</v>
      </c>
      <c r="S497" s="28">
        <f t="shared" si="142"/>
        <v>9.9890000000000043</v>
      </c>
      <c r="T497" s="29">
        <f t="shared" si="143"/>
        <v>749.1750000000003</v>
      </c>
      <c r="U497" s="29" t="b">
        <f t="shared" si="144"/>
        <v>1</v>
      </c>
      <c r="V497" s="29" t="b">
        <f t="shared" si="145"/>
        <v>1</v>
      </c>
      <c r="W497" s="29" t="str">
        <f t="shared" si="146"/>
        <v>Low Value</v>
      </c>
      <c r="X497" s="129">
        <f t="shared" si="147"/>
        <v>9.9890000000000008</v>
      </c>
      <c r="Y497" s="130">
        <f t="shared" si="148"/>
        <v>26</v>
      </c>
      <c r="Z497" s="130">
        <f t="shared" si="149"/>
        <v>2</v>
      </c>
      <c r="AA497" s="131">
        <f t="shared" si="151"/>
        <v>2019</v>
      </c>
      <c r="AB497" s="132" t="str">
        <f t="shared" si="152"/>
        <v>2-2019</v>
      </c>
      <c r="AC497" s="132" t="str">
        <f t="shared" si="141"/>
        <v>26-2-2019</v>
      </c>
      <c r="AD497" s="132">
        <f t="shared" si="156"/>
        <v>1</v>
      </c>
      <c r="AE497" s="132">
        <f t="shared" si="150"/>
        <v>9</v>
      </c>
      <c r="AF497" s="132" t="str">
        <f t="shared" si="154"/>
        <v>2019-9</v>
      </c>
      <c r="AG497" s="130">
        <f t="shared" si="140"/>
        <v>2</v>
      </c>
      <c r="AH497" s="130" t="str">
        <f t="shared" si="155"/>
        <v>Weekdays</v>
      </c>
      <c r="AI497" s="133">
        <f t="shared" si="153"/>
        <v>3</v>
      </c>
      <c r="AJ497" s="53"/>
    </row>
    <row r="498" spans="2:36" ht="16.5" x14ac:dyDescent="0.3">
      <c r="B498" s="19" t="s">
        <v>531</v>
      </c>
      <c r="C498" s="20" t="s">
        <v>42</v>
      </c>
      <c r="D498" s="19" t="s">
        <v>43</v>
      </c>
      <c r="E498" s="19" t="s">
        <v>27</v>
      </c>
      <c r="F498" s="85" t="s">
        <v>31</v>
      </c>
      <c r="G498" s="19" t="s">
        <v>36</v>
      </c>
      <c r="H498" s="21">
        <v>75.92</v>
      </c>
      <c r="I498" s="22">
        <v>8</v>
      </c>
      <c r="J498" s="23">
        <v>30.367999999999999</v>
      </c>
      <c r="K498" s="23">
        <v>637.72799999999995</v>
      </c>
      <c r="L498" s="24">
        <v>43544</v>
      </c>
      <c r="M498" s="25">
        <v>0.59305555555555556</v>
      </c>
      <c r="N498" s="20" t="s">
        <v>29</v>
      </c>
      <c r="O498" s="23">
        <v>607.36</v>
      </c>
      <c r="P498" s="26">
        <v>4.7619047620000003</v>
      </c>
      <c r="Q498" s="23">
        <v>30.367999999999999</v>
      </c>
      <c r="R498" s="27">
        <v>5.5</v>
      </c>
      <c r="S498" s="28">
        <f t="shared" si="142"/>
        <v>30.367999999999938</v>
      </c>
      <c r="T498" s="29">
        <f t="shared" si="143"/>
        <v>2277.5999999999954</v>
      </c>
      <c r="U498" s="29" t="b">
        <f t="shared" si="144"/>
        <v>1</v>
      </c>
      <c r="V498" s="29" t="b">
        <f t="shared" si="145"/>
        <v>1</v>
      </c>
      <c r="W498" s="29" t="str">
        <f t="shared" si="146"/>
        <v>Low Value</v>
      </c>
      <c r="X498" s="129" t="str">
        <f t="shared" si="147"/>
        <v>Criteria Not matched</v>
      </c>
      <c r="Y498" s="130">
        <f t="shared" si="148"/>
        <v>20</v>
      </c>
      <c r="Z498" s="130">
        <f t="shared" si="149"/>
        <v>3</v>
      </c>
      <c r="AA498" s="131">
        <f t="shared" si="151"/>
        <v>2019</v>
      </c>
      <c r="AB498" s="132" t="str">
        <f t="shared" si="152"/>
        <v>3-2019</v>
      </c>
      <c r="AC498" s="132" t="str">
        <f t="shared" si="141"/>
        <v>20-3-2019</v>
      </c>
      <c r="AD498" s="132">
        <f t="shared" si="156"/>
        <v>1</v>
      </c>
      <c r="AE498" s="132">
        <f t="shared" si="150"/>
        <v>12</v>
      </c>
      <c r="AF498" s="132" t="str">
        <f t="shared" si="154"/>
        <v>2019-12</v>
      </c>
      <c r="AG498" s="130">
        <f t="shared" si="140"/>
        <v>3</v>
      </c>
      <c r="AH498" s="130" t="str">
        <f t="shared" si="155"/>
        <v>Weekdays</v>
      </c>
      <c r="AI498" s="133">
        <f t="shared" si="153"/>
        <v>4</v>
      </c>
      <c r="AJ498" s="53"/>
    </row>
    <row r="499" spans="2:36" ht="16.5" x14ac:dyDescent="0.3">
      <c r="B499" s="19" t="s">
        <v>532</v>
      </c>
      <c r="C499" s="20" t="s">
        <v>25</v>
      </c>
      <c r="D499" s="19" t="s">
        <v>26</v>
      </c>
      <c r="E499" s="19" t="s">
        <v>27</v>
      </c>
      <c r="F499" s="85" t="s">
        <v>21</v>
      </c>
      <c r="G499" s="19" t="s">
        <v>28</v>
      </c>
      <c r="H499" s="21">
        <v>63.22</v>
      </c>
      <c r="I499" s="22">
        <v>2</v>
      </c>
      <c r="J499" s="23">
        <v>6.3220000000000001</v>
      </c>
      <c r="K499" s="23">
        <v>132.762</v>
      </c>
      <c r="L499" s="24">
        <v>43466</v>
      </c>
      <c r="M499" s="25">
        <v>0.66041666666666665</v>
      </c>
      <c r="N499" s="20" t="s">
        <v>29</v>
      </c>
      <c r="O499" s="23">
        <v>126.44</v>
      </c>
      <c r="P499" s="26">
        <v>4.7619047620000003</v>
      </c>
      <c r="Q499" s="23">
        <v>6.3220000000000001</v>
      </c>
      <c r="R499" s="30">
        <v>8.5</v>
      </c>
      <c r="S499" s="28">
        <f t="shared" si="142"/>
        <v>6.3220000000000027</v>
      </c>
      <c r="T499" s="29">
        <f t="shared" si="143"/>
        <v>474.1500000000002</v>
      </c>
      <c r="U499" s="29" t="b">
        <f t="shared" si="144"/>
        <v>0</v>
      </c>
      <c r="V499" s="29" t="b">
        <f t="shared" si="145"/>
        <v>1</v>
      </c>
      <c r="W499" s="29" t="str">
        <f t="shared" si="146"/>
        <v>High Value</v>
      </c>
      <c r="X499" s="129">
        <f t="shared" si="147"/>
        <v>6.3220000000000001</v>
      </c>
      <c r="Y499" s="130">
        <f t="shared" si="148"/>
        <v>1</v>
      </c>
      <c r="Z499" s="130">
        <f t="shared" si="149"/>
        <v>1</v>
      </c>
      <c r="AA499" s="131">
        <f t="shared" si="151"/>
        <v>2019</v>
      </c>
      <c r="AB499" s="132" t="str">
        <f t="shared" si="152"/>
        <v>1-2019</v>
      </c>
      <c r="AC499" s="132" t="str">
        <f t="shared" si="141"/>
        <v>1-1-2019</v>
      </c>
      <c r="AD499" s="132">
        <f t="shared" si="156"/>
        <v>1</v>
      </c>
      <c r="AE499" s="132">
        <f t="shared" si="150"/>
        <v>1</v>
      </c>
      <c r="AF499" s="132" t="str">
        <f t="shared" si="154"/>
        <v>2019-1</v>
      </c>
      <c r="AG499" s="130">
        <f t="shared" si="140"/>
        <v>2</v>
      </c>
      <c r="AH499" s="130" t="str">
        <f t="shared" si="155"/>
        <v>Weekdays</v>
      </c>
      <c r="AI499" s="133">
        <f t="shared" si="153"/>
        <v>3</v>
      </c>
      <c r="AJ499" s="53"/>
    </row>
    <row r="500" spans="2:36" ht="16.5" x14ac:dyDescent="0.3">
      <c r="B500" s="19" t="s">
        <v>533</v>
      </c>
      <c r="C500" s="20" t="s">
        <v>25</v>
      </c>
      <c r="D500" s="19" t="s">
        <v>26</v>
      </c>
      <c r="E500" s="19" t="s">
        <v>27</v>
      </c>
      <c r="F500" s="85" t="s">
        <v>21</v>
      </c>
      <c r="G500" s="19" t="s">
        <v>44</v>
      </c>
      <c r="H500" s="21">
        <v>90.24</v>
      </c>
      <c r="I500" s="22">
        <v>6</v>
      </c>
      <c r="J500" s="23">
        <v>27.071999999999999</v>
      </c>
      <c r="K500" s="23">
        <v>568.51199999999994</v>
      </c>
      <c r="L500" s="24">
        <v>43492</v>
      </c>
      <c r="M500" s="25">
        <v>0.47013888888888888</v>
      </c>
      <c r="N500" s="20" t="s">
        <v>29</v>
      </c>
      <c r="O500" s="23">
        <v>541.44000000000005</v>
      </c>
      <c r="P500" s="26">
        <v>4.7619047620000003</v>
      </c>
      <c r="Q500" s="23">
        <v>27.071999999999999</v>
      </c>
      <c r="R500" s="27">
        <v>6.2</v>
      </c>
      <c r="S500" s="28">
        <f t="shared" si="142"/>
        <v>27.071999999999889</v>
      </c>
      <c r="T500" s="29">
        <f t="shared" si="143"/>
        <v>2030.3999999999917</v>
      </c>
      <c r="U500" s="29" t="b">
        <f t="shared" si="144"/>
        <v>1</v>
      </c>
      <c r="V500" s="29" t="b">
        <f t="shared" si="145"/>
        <v>1</v>
      </c>
      <c r="W500" s="29" t="str">
        <f t="shared" si="146"/>
        <v>Low Value</v>
      </c>
      <c r="X500" s="129" t="str">
        <f t="shared" si="147"/>
        <v>Criteria Not matched</v>
      </c>
      <c r="Y500" s="130">
        <f t="shared" si="148"/>
        <v>27</v>
      </c>
      <c r="Z500" s="130">
        <f t="shared" si="149"/>
        <v>1</v>
      </c>
      <c r="AA500" s="131">
        <f t="shared" si="151"/>
        <v>2019</v>
      </c>
      <c r="AB500" s="132" t="str">
        <f t="shared" si="152"/>
        <v>1-2019</v>
      </c>
      <c r="AC500" s="132" t="str">
        <f t="shared" si="141"/>
        <v>27-1-2019</v>
      </c>
      <c r="AD500" s="132">
        <f t="shared" si="156"/>
        <v>1</v>
      </c>
      <c r="AE500" s="132">
        <f t="shared" si="150"/>
        <v>4</v>
      </c>
      <c r="AF500" s="132" t="str">
        <f t="shared" si="154"/>
        <v>2019-4</v>
      </c>
      <c r="AG500" s="130">
        <f t="shared" ref="AG500:AG563" si="157">WEEKDAY(L500,2)</f>
        <v>7</v>
      </c>
      <c r="AH500" s="130" t="str">
        <f t="shared" si="155"/>
        <v>Weekends</v>
      </c>
      <c r="AI500" s="133">
        <f t="shared" si="153"/>
        <v>1</v>
      </c>
      <c r="AJ500" s="53"/>
    </row>
    <row r="501" spans="2:36" ht="16.5" x14ac:dyDescent="0.3">
      <c r="B501" s="19" t="s">
        <v>534</v>
      </c>
      <c r="C501" s="20" t="s">
        <v>42</v>
      </c>
      <c r="D501" s="19" t="s">
        <v>43</v>
      </c>
      <c r="E501" s="19" t="s">
        <v>20</v>
      </c>
      <c r="F501" s="85" t="s">
        <v>21</v>
      </c>
      <c r="G501" s="19" t="s">
        <v>36</v>
      </c>
      <c r="H501" s="21">
        <v>98.13</v>
      </c>
      <c r="I501" s="22">
        <v>1</v>
      </c>
      <c r="J501" s="23">
        <v>4.9065000000000003</v>
      </c>
      <c r="K501" s="23">
        <v>103.0365</v>
      </c>
      <c r="L501" s="24">
        <v>43486</v>
      </c>
      <c r="M501" s="25">
        <v>0.73333333333333328</v>
      </c>
      <c r="N501" s="20" t="s">
        <v>29</v>
      </c>
      <c r="O501" s="23">
        <v>98.13</v>
      </c>
      <c r="P501" s="26">
        <v>4.7619047620000003</v>
      </c>
      <c r="Q501" s="23">
        <v>4.9065000000000003</v>
      </c>
      <c r="R501" s="30">
        <v>8.9</v>
      </c>
      <c r="S501" s="28">
        <f t="shared" si="142"/>
        <v>4.9065000000000083</v>
      </c>
      <c r="T501" s="29">
        <f t="shared" si="143"/>
        <v>367.98750000000064</v>
      </c>
      <c r="U501" s="29" t="b">
        <f t="shared" si="144"/>
        <v>0</v>
      </c>
      <c r="V501" s="29" t="b">
        <f t="shared" si="145"/>
        <v>1</v>
      </c>
      <c r="W501" s="29" t="str">
        <f t="shared" si="146"/>
        <v>High Value</v>
      </c>
      <c r="X501" s="129">
        <f t="shared" si="147"/>
        <v>9.8130000000000006</v>
      </c>
      <c r="Y501" s="130">
        <f t="shared" si="148"/>
        <v>21</v>
      </c>
      <c r="Z501" s="130">
        <f t="shared" si="149"/>
        <v>1</v>
      </c>
      <c r="AA501" s="131">
        <f t="shared" si="151"/>
        <v>2019</v>
      </c>
      <c r="AB501" s="132" t="str">
        <f t="shared" si="152"/>
        <v>1-2019</v>
      </c>
      <c r="AC501" s="132" t="str">
        <f t="shared" si="141"/>
        <v>21-1-2019</v>
      </c>
      <c r="AD501" s="132">
        <f t="shared" si="156"/>
        <v>1</v>
      </c>
      <c r="AE501" s="132">
        <f t="shared" si="150"/>
        <v>4</v>
      </c>
      <c r="AF501" s="132" t="str">
        <f t="shared" si="154"/>
        <v>2019-4</v>
      </c>
      <c r="AG501" s="130">
        <f t="shared" si="157"/>
        <v>1</v>
      </c>
      <c r="AH501" s="130" t="str">
        <f t="shared" si="155"/>
        <v>Weekdays</v>
      </c>
      <c r="AI501" s="133">
        <f t="shared" si="153"/>
        <v>2</v>
      </c>
      <c r="AJ501" s="53"/>
    </row>
    <row r="502" spans="2:36" ht="16.5" x14ac:dyDescent="0.3">
      <c r="B502" s="19" t="s">
        <v>535</v>
      </c>
      <c r="C502" s="20" t="s">
        <v>18</v>
      </c>
      <c r="D502" s="19" t="s">
        <v>19</v>
      </c>
      <c r="E502" s="19" t="s">
        <v>20</v>
      </c>
      <c r="F502" s="85" t="s">
        <v>21</v>
      </c>
      <c r="G502" s="19" t="s">
        <v>36</v>
      </c>
      <c r="H502" s="21">
        <v>51.52</v>
      </c>
      <c r="I502" s="22">
        <v>8</v>
      </c>
      <c r="J502" s="23">
        <v>20.608000000000001</v>
      </c>
      <c r="K502" s="23">
        <v>432.76799999999997</v>
      </c>
      <c r="L502" s="24">
        <v>43498</v>
      </c>
      <c r="M502" s="25">
        <v>0.65763888888888888</v>
      </c>
      <c r="N502" s="20" t="s">
        <v>29</v>
      </c>
      <c r="O502" s="23">
        <v>412.16</v>
      </c>
      <c r="P502" s="26">
        <v>4.7619047620000003</v>
      </c>
      <c r="Q502" s="23">
        <v>20.608000000000001</v>
      </c>
      <c r="R502" s="27">
        <v>9.6</v>
      </c>
      <c r="S502" s="28">
        <f t="shared" si="142"/>
        <v>20.607999999999947</v>
      </c>
      <c r="T502" s="29">
        <f t="shared" si="143"/>
        <v>1545.599999999996</v>
      </c>
      <c r="U502" s="29" t="b">
        <f t="shared" si="144"/>
        <v>1</v>
      </c>
      <c r="V502" s="29" t="b">
        <f t="shared" si="145"/>
        <v>1</v>
      </c>
      <c r="W502" s="29" t="str">
        <f t="shared" si="146"/>
        <v>High Value</v>
      </c>
      <c r="X502" s="129">
        <f t="shared" si="147"/>
        <v>5.152000000000001</v>
      </c>
      <c r="Y502" s="130">
        <f t="shared" si="148"/>
        <v>2</v>
      </c>
      <c r="Z502" s="130">
        <f t="shared" si="149"/>
        <v>2</v>
      </c>
      <c r="AA502" s="131">
        <f t="shared" si="151"/>
        <v>2019</v>
      </c>
      <c r="AB502" s="132" t="str">
        <f t="shared" si="152"/>
        <v>2-2019</v>
      </c>
      <c r="AC502" s="132" t="str">
        <f t="shared" si="141"/>
        <v>2-2-2019</v>
      </c>
      <c r="AD502" s="132">
        <f t="shared" si="156"/>
        <v>1</v>
      </c>
      <c r="AE502" s="132">
        <f t="shared" si="150"/>
        <v>5</v>
      </c>
      <c r="AF502" s="132" t="str">
        <f t="shared" si="154"/>
        <v>2019-5</v>
      </c>
      <c r="AG502" s="130">
        <f t="shared" si="157"/>
        <v>6</v>
      </c>
      <c r="AH502" s="130" t="str">
        <f t="shared" si="155"/>
        <v>Weekends</v>
      </c>
      <c r="AI502" s="133">
        <f t="shared" si="153"/>
        <v>7</v>
      </c>
      <c r="AJ502" s="53"/>
    </row>
    <row r="503" spans="2:36" ht="16.5" x14ac:dyDescent="0.3">
      <c r="B503" s="19" t="s">
        <v>536</v>
      </c>
      <c r="C503" s="20" t="s">
        <v>42</v>
      </c>
      <c r="D503" s="19" t="s">
        <v>43</v>
      </c>
      <c r="E503" s="19" t="s">
        <v>20</v>
      </c>
      <c r="F503" s="85" t="s">
        <v>31</v>
      </c>
      <c r="G503" s="19" t="s">
        <v>36</v>
      </c>
      <c r="H503" s="21">
        <v>73.97</v>
      </c>
      <c r="I503" s="22">
        <v>1</v>
      </c>
      <c r="J503" s="23">
        <v>3.6985000000000001</v>
      </c>
      <c r="K503" s="23">
        <v>77.668499999999995</v>
      </c>
      <c r="L503" s="24">
        <v>43499</v>
      </c>
      <c r="M503" s="25">
        <v>0.66180555555555554</v>
      </c>
      <c r="N503" s="20" t="s">
        <v>33</v>
      </c>
      <c r="O503" s="23">
        <v>73.97</v>
      </c>
      <c r="P503" s="26">
        <v>4.7619047620000003</v>
      </c>
      <c r="Q503" s="23">
        <v>3.6985000000000001</v>
      </c>
      <c r="R503" s="30">
        <v>5.4</v>
      </c>
      <c r="S503" s="28">
        <f t="shared" si="142"/>
        <v>3.6984999999999957</v>
      </c>
      <c r="T503" s="29">
        <f t="shared" si="143"/>
        <v>277.3874999999997</v>
      </c>
      <c r="U503" s="29" t="b">
        <f t="shared" si="144"/>
        <v>0</v>
      </c>
      <c r="V503" s="29" t="b">
        <f t="shared" si="145"/>
        <v>0</v>
      </c>
      <c r="W503" s="29" t="str">
        <f t="shared" si="146"/>
        <v>Low Value</v>
      </c>
      <c r="X503" s="129" t="str">
        <f t="shared" si="147"/>
        <v>Criteria Not matched</v>
      </c>
      <c r="Y503" s="130">
        <f t="shared" si="148"/>
        <v>3</v>
      </c>
      <c r="Z503" s="130">
        <f t="shared" si="149"/>
        <v>2</v>
      </c>
      <c r="AA503" s="131">
        <f t="shared" si="151"/>
        <v>2019</v>
      </c>
      <c r="AB503" s="132" t="str">
        <f t="shared" si="152"/>
        <v>2-2019</v>
      </c>
      <c r="AC503" s="132" t="str">
        <f t="shared" si="141"/>
        <v>3-2-2019</v>
      </c>
      <c r="AD503" s="132">
        <f t="shared" si="156"/>
        <v>1</v>
      </c>
      <c r="AE503" s="132">
        <f t="shared" si="150"/>
        <v>5</v>
      </c>
      <c r="AF503" s="132" t="str">
        <f t="shared" si="154"/>
        <v>2019-5</v>
      </c>
      <c r="AG503" s="130">
        <f t="shared" si="157"/>
        <v>7</v>
      </c>
      <c r="AH503" s="130" t="str">
        <f t="shared" si="155"/>
        <v>Weekends</v>
      </c>
      <c r="AI503" s="133">
        <f t="shared" si="153"/>
        <v>1</v>
      </c>
      <c r="AJ503" s="53"/>
    </row>
    <row r="504" spans="2:36" ht="16.5" x14ac:dyDescent="0.3">
      <c r="B504" s="19" t="s">
        <v>537</v>
      </c>
      <c r="C504" s="20" t="s">
        <v>25</v>
      </c>
      <c r="D504" s="19" t="s">
        <v>26</v>
      </c>
      <c r="E504" s="19" t="s">
        <v>20</v>
      </c>
      <c r="F504" s="85" t="s">
        <v>21</v>
      </c>
      <c r="G504" s="19" t="s">
        <v>46</v>
      </c>
      <c r="H504" s="21">
        <v>31.9</v>
      </c>
      <c r="I504" s="22">
        <v>1</v>
      </c>
      <c r="J504" s="23">
        <v>1.595</v>
      </c>
      <c r="K504" s="23">
        <v>33.494999999999997</v>
      </c>
      <c r="L504" s="24">
        <v>43470</v>
      </c>
      <c r="M504" s="25">
        <v>0.52777777777777779</v>
      </c>
      <c r="N504" s="20" t="s">
        <v>23</v>
      </c>
      <c r="O504" s="23">
        <v>31.9</v>
      </c>
      <c r="P504" s="26">
        <v>4.7619047620000003</v>
      </c>
      <c r="Q504" s="23">
        <v>1.595</v>
      </c>
      <c r="R504" s="30">
        <v>9.1</v>
      </c>
      <c r="S504" s="28">
        <f t="shared" si="142"/>
        <v>1.5949999999999989</v>
      </c>
      <c r="T504" s="29">
        <f t="shared" si="143"/>
        <v>119.62499999999991</v>
      </c>
      <c r="U504" s="29" t="b">
        <f t="shared" si="144"/>
        <v>0</v>
      </c>
      <c r="V504" s="29" t="b">
        <f t="shared" si="145"/>
        <v>1</v>
      </c>
      <c r="W504" s="29" t="str">
        <f t="shared" si="146"/>
        <v>High Value</v>
      </c>
      <c r="X504" s="129">
        <f t="shared" si="147"/>
        <v>3.19</v>
      </c>
      <c r="Y504" s="130">
        <f t="shared" si="148"/>
        <v>5</v>
      </c>
      <c r="Z504" s="130">
        <f t="shared" si="149"/>
        <v>1</v>
      </c>
      <c r="AA504" s="131">
        <f t="shared" si="151"/>
        <v>2019</v>
      </c>
      <c r="AB504" s="132" t="str">
        <f t="shared" si="152"/>
        <v>1-2019</v>
      </c>
      <c r="AC504" s="132" t="str">
        <f t="shared" si="141"/>
        <v>5-1-2019</v>
      </c>
      <c r="AD504" s="132">
        <f t="shared" si="156"/>
        <v>1</v>
      </c>
      <c r="AE504" s="132">
        <f t="shared" si="150"/>
        <v>1</v>
      </c>
      <c r="AF504" s="132" t="str">
        <f t="shared" si="154"/>
        <v>2019-1</v>
      </c>
      <c r="AG504" s="130">
        <f t="shared" si="157"/>
        <v>6</v>
      </c>
      <c r="AH504" s="130" t="str">
        <f t="shared" si="155"/>
        <v>Weekends</v>
      </c>
      <c r="AI504" s="133">
        <f t="shared" si="153"/>
        <v>7</v>
      </c>
      <c r="AJ504" s="53"/>
    </row>
    <row r="505" spans="2:36" ht="16.5" x14ac:dyDescent="0.3">
      <c r="B505" s="19" t="s">
        <v>538</v>
      </c>
      <c r="C505" s="20" t="s">
        <v>25</v>
      </c>
      <c r="D505" s="19" t="s">
        <v>26</v>
      </c>
      <c r="E505" s="19" t="s">
        <v>27</v>
      </c>
      <c r="F505" s="85" t="s">
        <v>31</v>
      </c>
      <c r="G505" s="19" t="s">
        <v>32</v>
      </c>
      <c r="H505" s="21">
        <v>69.400000000000006</v>
      </c>
      <c r="I505" s="22">
        <v>2</v>
      </c>
      <c r="J505" s="23">
        <v>6.94</v>
      </c>
      <c r="K505" s="23">
        <v>145.74</v>
      </c>
      <c r="L505" s="24">
        <v>43492</v>
      </c>
      <c r="M505" s="25">
        <v>0.82499999999999996</v>
      </c>
      <c r="N505" s="20" t="s">
        <v>23</v>
      </c>
      <c r="O505" s="23">
        <v>138.80000000000001</v>
      </c>
      <c r="P505" s="26">
        <v>4.7619047620000003</v>
      </c>
      <c r="Q505" s="23">
        <v>6.94</v>
      </c>
      <c r="R505" s="30">
        <v>9</v>
      </c>
      <c r="S505" s="28">
        <f t="shared" si="142"/>
        <v>6.9399999999999977</v>
      </c>
      <c r="T505" s="29">
        <f t="shared" si="143"/>
        <v>520.49999999999977</v>
      </c>
      <c r="U505" s="29" t="b">
        <f t="shared" si="144"/>
        <v>0</v>
      </c>
      <c r="V505" s="29" t="b">
        <f t="shared" si="145"/>
        <v>1</v>
      </c>
      <c r="W505" s="29" t="str">
        <f t="shared" si="146"/>
        <v>High Value</v>
      </c>
      <c r="X505" s="129">
        <f t="shared" si="147"/>
        <v>6.9400000000000013</v>
      </c>
      <c r="Y505" s="130">
        <f t="shared" si="148"/>
        <v>27</v>
      </c>
      <c r="Z505" s="130">
        <f t="shared" si="149"/>
        <v>1</v>
      </c>
      <c r="AA505" s="131">
        <f t="shared" si="151"/>
        <v>2019</v>
      </c>
      <c r="AB505" s="132" t="str">
        <f t="shared" si="152"/>
        <v>1-2019</v>
      </c>
      <c r="AC505" s="132" t="str">
        <f t="shared" si="141"/>
        <v>27-1-2019</v>
      </c>
      <c r="AD505" s="132">
        <f t="shared" si="156"/>
        <v>1</v>
      </c>
      <c r="AE505" s="132">
        <f t="shared" si="150"/>
        <v>4</v>
      </c>
      <c r="AF505" s="132" t="str">
        <f t="shared" si="154"/>
        <v>2019-4</v>
      </c>
      <c r="AG505" s="130">
        <f t="shared" si="157"/>
        <v>7</v>
      </c>
      <c r="AH505" s="130" t="str">
        <f t="shared" si="155"/>
        <v>Weekends</v>
      </c>
      <c r="AI505" s="133">
        <f t="shared" si="153"/>
        <v>1</v>
      </c>
      <c r="AJ505" s="53"/>
    </row>
    <row r="506" spans="2:36" ht="16.5" x14ac:dyDescent="0.3">
      <c r="B506" s="19" t="s">
        <v>539</v>
      </c>
      <c r="C506" s="20" t="s">
        <v>42</v>
      </c>
      <c r="D506" s="19" t="s">
        <v>43</v>
      </c>
      <c r="E506" s="19" t="s">
        <v>27</v>
      </c>
      <c r="F506" s="85" t="s">
        <v>21</v>
      </c>
      <c r="G506" s="19" t="s">
        <v>36</v>
      </c>
      <c r="H506" s="21">
        <v>93.31</v>
      </c>
      <c r="I506" s="22">
        <v>2</v>
      </c>
      <c r="J506" s="23">
        <v>9.3309999999999995</v>
      </c>
      <c r="K506" s="23">
        <v>195.95099999999999</v>
      </c>
      <c r="L506" s="24">
        <v>43549</v>
      </c>
      <c r="M506" s="25">
        <v>0.74513888888888891</v>
      </c>
      <c r="N506" s="20" t="s">
        <v>29</v>
      </c>
      <c r="O506" s="23">
        <v>186.62</v>
      </c>
      <c r="P506" s="26">
        <v>4.7619047620000003</v>
      </c>
      <c r="Q506" s="23">
        <v>9.3309999999999995</v>
      </c>
      <c r="R506" s="30">
        <v>6.3</v>
      </c>
      <c r="S506" s="28">
        <f t="shared" si="142"/>
        <v>9.3309999999999889</v>
      </c>
      <c r="T506" s="29">
        <f t="shared" si="143"/>
        <v>699.82499999999914</v>
      </c>
      <c r="U506" s="29" t="b">
        <f t="shared" si="144"/>
        <v>1</v>
      </c>
      <c r="V506" s="29" t="b">
        <f t="shared" si="145"/>
        <v>1</v>
      </c>
      <c r="W506" s="29" t="str">
        <f t="shared" si="146"/>
        <v>Low Value</v>
      </c>
      <c r="X506" s="129" t="str">
        <f t="shared" si="147"/>
        <v>Criteria Not matched</v>
      </c>
      <c r="Y506" s="130">
        <f t="shared" si="148"/>
        <v>25</v>
      </c>
      <c r="Z506" s="130">
        <f t="shared" si="149"/>
        <v>3</v>
      </c>
      <c r="AA506" s="131">
        <f t="shared" si="151"/>
        <v>2019</v>
      </c>
      <c r="AB506" s="132" t="str">
        <f t="shared" si="152"/>
        <v>3-2019</v>
      </c>
      <c r="AC506" s="132" t="str">
        <f t="shared" si="141"/>
        <v>25-3-2019</v>
      </c>
      <c r="AD506" s="132">
        <f t="shared" si="156"/>
        <v>1</v>
      </c>
      <c r="AE506" s="132">
        <f t="shared" si="150"/>
        <v>13</v>
      </c>
      <c r="AF506" s="132" t="str">
        <f t="shared" si="154"/>
        <v>2019-13</v>
      </c>
      <c r="AG506" s="130">
        <f t="shared" si="157"/>
        <v>1</v>
      </c>
      <c r="AH506" s="130" t="str">
        <f t="shared" si="155"/>
        <v>Weekdays</v>
      </c>
      <c r="AI506" s="133">
        <f t="shared" si="153"/>
        <v>2</v>
      </c>
      <c r="AJ506" s="53"/>
    </row>
    <row r="507" spans="2:36" ht="16.5" x14ac:dyDescent="0.3">
      <c r="B507" s="19" t="s">
        <v>540</v>
      </c>
      <c r="C507" s="20" t="s">
        <v>42</v>
      </c>
      <c r="D507" s="19" t="s">
        <v>43</v>
      </c>
      <c r="E507" s="19" t="s">
        <v>27</v>
      </c>
      <c r="F507" s="85" t="s">
        <v>31</v>
      </c>
      <c r="G507" s="19" t="s">
        <v>36</v>
      </c>
      <c r="H507" s="21">
        <v>88.45</v>
      </c>
      <c r="I507" s="22">
        <v>1</v>
      </c>
      <c r="J507" s="23">
        <v>4.4225000000000003</v>
      </c>
      <c r="K507" s="23">
        <v>92.872500000000002</v>
      </c>
      <c r="L507" s="24">
        <v>43521</v>
      </c>
      <c r="M507" s="25">
        <v>0.69166666666666665</v>
      </c>
      <c r="N507" s="20" t="s">
        <v>33</v>
      </c>
      <c r="O507" s="23">
        <v>88.45</v>
      </c>
      <c r="P507" s="26">
        <v>4.7619047620000003</v>
      </c>
      <c r="Q507" s="23">
        <v>4.4225000000000003</v>
      </c>
      <c r="R507" s="30">
        <v>9.5</v>
      </c>
      <c r="S507" s="28">
        <f t="shared" si="142"/>
        <v>4.4224999999999994</v>
      </c>
      <c r="T507" s="29">
        <f t="shared" si="143"/>
        <v>331.68749999999994</v>
      </c>
      <c r="U507" s="29" t="b">
        <f t="shared" si="144"/>
        <v>0</v>
      </c>
      <c r="V507" s="29" t="b">
        <f t="shared" si="145"/>
        <v>1</v>
      </c>
      <c r="W507" s="29" t="str">
        <f t="shared" si="146"/>
        <v>High Value</v>
      </c>
      <c r="X507" s="129">
        <f t="shared" si="147"/>
        <v>8.8450000000000006</v>
      </c>
      <c r="Y507" s="130">
        <f t="shared" si="148"/>
        <v>25</v>
      </c>
      <c r="Z507" s="130">
        <f t="shared" si="149"/>
        <v>2</v>
      </c>
      <c r="AA507" s="131">
        <f t="shared" si="151"/>
        <v>2019</v>
      </c>
      <c r="AB507" s="132" t="str">
        <f t="shared" si="152"/>
        <v>2-2019</v>
      </c>
      <c r="AC507" s="132" t="str">
        <f t="shared" si="141"/>
        <v>25-2-2019</v>
      </c>
      <c r="AD507" s="132">
        <f t="shared" si="156"/>
        <v>1</v>
      </c>
      <c r="AE507" s="132">
        <f t="shared" si="150"/>
        <v>9</v>
      </c>
      <c r="AF507" s="132" t="str">
        <f t="shared" si="154"/>
        <v>2019-9</v>
      </c>
      <c r="AG507" s="130">
        <f t="shared" si="157"/>
        <v>1</v>
      </c>
      <c r="AH507" s="130" t="str">
        <f t="shared" si="155"/>
        <v>Weekdays</v>
      </c>
      <c r="AI507" s="133">
        <f t="shared" si="153"/>
        <v>2</v>
      </c>
      <c r="AJ507" s="53"/>
    </row>
    <row r="508" spans="2:36" ht="16.5" x14ac:dyDescent="0.3">
      <c r="B508" s="19" t="s">
        <v>541</v>
      </c>
      <c r="C508" s="20" t="s">
        <v>18</v>
      </c>
      <c r="D508" s="19" t="s">
        <v>19</v>
      </c>
      <c r="E508" s="19" t="s">
        <v>20</v>
      </c>
      <c r="F508" s="85" t="s">
        <v>31</v>
      </c>
      <c r="G508" s="19" t="s">
        <v>28</v>
      </c>
      <c r="H508" s="21">
        <v>24.18</v>
      </c>
      <c r="I508" s="22">
        <v>8</v>
      </c>
      <c r="J508" s="23">
        <v>9.6720000000000006</v>
      </c>
      <c r="K508" s="23">
        <v>203.11199999999999</v>
      </c>
      <c r="L508" s="24">
        <v>43493</v>
      </c>
      <c r="M508" s="25">
        <v>0.87083333333333335</v>
      </c>
      <c r="N508" s="20" t="s">
        <v>23</v>
      </c>
      <c r="O508" s="23">
        <v>193.44</v>
      </c>
      <c r="P508" s="26">
        <v>4.7619047620000003</v>
      </c>
      <c r="Q508" s="23">
        <v>9.6720000000000006</v>
      </c>
      <c r="R508" s="30">
        <v>9.8000000000000007</v>
      </c>
      <c r="S508" s="28">
        <f t="shared" si="142"/>
        <v>9.671999999999997</v>
      </c>
      <c r="T508" s="29">
        <f t="shared" si="143"/>
        <v>725.39999999999975</v>
      </c>
      <c r="U508" s="29" t="b">
        <f t="shared" si="144"/>
        <v>1</v>
      </c>
      <c r="V508" s="29" t="b">
        <f t="shared" si="145"/>
        <v>1</v>
      </c>
      <c r="W508" s="29" t="str">
        <f t="shared" si="146"/>
        <v>High Value</v>
      </c>
      <c r="X508" s="129">
        <f t="shared" si="147"/>
        <v>2.4180000000000001</v>
      </c>
      <c r="Y508" s="130">
        <f t="shared" si="148"/>
        <v>28</v>
      </c>
      <c r="Z508" s="130">
        <f t="shared" si="149"/>
        <v>1</v>
      </c>
      <c r="AA508" s="131">
        <f t="shared" si="151"/>
        <v>2019</v>
      </c>
      <c r="AB508" s="132" t="str">
        <f t="shared" si="152"/>
        <v>1-2019</v>
      </c>
      <c r="AC508" s="132" t="str">
        <f t="shared" si="141"/>
        <v>28-1-2019</v>
      </c>
      <c r="AD508" s="132">
        <f t="shared" si="156"/>
        <v>1</v>
      </c>
      <c r="AE508" s="132">
        <f t="shared" si="150"/>
        <v>5</v>
      </c>
      <c r="AF508" s="132" t="str">
        <f t="shared" si="154"/>
        <v>2019-5</v>
      </c>
      <c r="AG508" s="130">
        <f t="shared" si="157"/>
        <v>1</v>
      </c>
      <c r="AH508" s="130" t="str">
        <f t="shared" si="155"/>
        <v>Weekdays</v>
      </c>
      <c r="AI508" s="133">
        <f t="shared" si="153"/>
        <v>2</v>
      </c>
      <c r="AJ508" s="53"/>
    </row>
    <row r="509" spans="2:36" ht="16.5" x14ac:dyDescent="0.3">
      <c r="B509" s="19" t="s">
        <v>542</v>
      </c>
      <c r="C509" s="20" t="s">
        <v>42</v>
      </c>
      <c r="D509" s="19" t="s">
        <v>43</v>
      </c>
      <c r="E509" s="19" t="s">
        <v>20</v>
      </c>
      <c r="F509" s="85" t="s">
        <v>21</v>
      </c>
      <c r="G509" s="19" t="s">
        <v>36</v>
      </c>
      <c r="H509" s="21">
        <v>48.5</v>
      </c>
      <c r="I509" s="22">
        <v>3</v>
      </c>
      <c r="J509" s="23">
        <v>7.2750000000000004</v>
      </c>
      <c r="K509" s="23">
        <v>152.77500000000001</v>
      </c>
      <c r="L509" s="24">
        <v>43473</v>
      </c>
      <c r="M509" s="25">
        <v>0.53472222222222221</v>
      </c>
      <c r="N509" s="20" t="s">
        <v>29</v>
      </c>
      <c r="O509" s="23">
        <v>145.5</v>
      </c>
      <c r="P509" s="26">
        <v>4.7619047620000003</v>
      </c>
      <c r="Q509" s="23">
        <v>7.2750000000000004</v>
      </c>
      <c r="R509" s="30">
        <v>6.7</v>
      </c>
      <c r="S509" s="28">
        <f t="shared" si="142"/>
        <v>7.2750000000000057</v>
      </c>
      <c r="T509" s="29">
        <f t="shared" si="143"/>
        <v>545.62500000000045</v>
      </c>
      <c r="U509" s="29" t="b">
        <f t="shared" si="144"/>
        <v>0</v>
      </c>
      <c r="V509" s="29" t="b">
        <f t="shared" si="145"/>
        <v>1</v>
      </c>
      <c r="W509" s="29" t="str">
        <f t="shared" si="146"/>
        <v>Low Value</v>
      </c>
      <c r="X509" s="129" t="str">
        <f t="shared" si="147"/>
        <v>Criteria Not matched</v>
      </c>
      <c r="Y509" s="130">
        <f t="shared" si="148"/>
        <v>8</v>
      </c>
      <c r="Z509" s="130">
        <f t="shared" si="149"/>
        <v>1</v>
      </c>
      <c r="AA509" s="131">
        <f t="shared" si="151"/>
        <v>2019</v>
      </c>
      <c r="AB509" s="132" t="str">
        <f t="shared" si="152"/>
        <v>1-2019</v>
      </c>
      <c r="AC509" s="132" t="str">
        <f t="shared" si="141"/>
        <v>8-1-2019</v>
      </c>
      <c r="AD509" s="132">
        <f t="shared" si="156"/>
        <v>1</v>
      </c>
      <c r="AE509" s="132">
        <f t="shared" si="150"/>
        <v>2</v>
      </c>
      <c r="AF509" s="132" t="str">
        <f t="shared" si="154"/>
        <v>2019-2</v>
      </c>
      <c r="AG509" s="130">
        <f t="shared" si="157"/>
        <v>2</v>
      </c>
      <c r="AH509" s="130" t="str">
        <f t="shared" si="155"/>
        <v>Weekdays</v>
      </c>
      <c r="AI509" s="133">
        <f t="shared" si="153"/>
        <v>3</v>
      </c>
      <c r="AJ509" s="53"/>
    </row>
    <row r="510" spans="2:36" ht="16.5" x14ac:dyDescent="0.3">
      <c r="B510" s="19" t="s">
        <v>543</v>
      </c>
      <c r="C510" s="20" t="s">
        <v>42</v>
      </c>
      <c r="D510" s="19" t="s">
        <v>43</v>
      </c>
      <c r="E510" s="19" t="s">
        <v>27</v>
      </c>
      <c r="F510" s="85" t="s">
        <v>21</v>
      </c>
      <c r="G510" s="19" t="s">
        <v>44</v>
      </c>
      <c r="H510" s="21">
        <v>84.05</v>
      </c>
      <c r="I510" s="22">
        <v>6</v>
      </c>
      <c r="J510" s="23">
        <v>25.215</v>
      </c>
      <c r="K510" s="23">
        <v>529.51499999999999</v>
      </c>
      <c r="L510" s="24">
        <v>43494</v>
      </c>
      <c r="M510" s="25">
        <v>0.45</v>
      </c>
      <c r="N510" s="20" t="s">
        <v>33</v>
      </c>
      <c r="O510" s="23">
        <v>504.3</v>
      </c>
      <c r="P510" s="26">
        <v>4.7619047620000003</v>
      </c>
      <c r="Q510" s="23">
        <v>25.215</v>
      </c>
      <c r="R510" s="27">
        <v>7.7</v>
      </c>
      <c r="S510" s="28">
        <f t="shared" si="142"/>
        <v>25.214999999999975</v>
      </c>
      <c r="T510" s="29">
        <f t="shared" si="143"/>
        <v>1891.1249999999982</v>
      </c>
      <c r="U510" s="29" t="b">
        <f t="shared" si="144"/>
        <v>1</v>
      </c>
      <c r="V510" s="29" t="b">
        <f t="shared" si="145"/>
        <v>1</v>
      </c>
      <c r="W510" s="29" t="str">
        <f t="shared" si="146"/>
        <v>High Value</v>
      </c>
      <c r="X510" s="129">
        <f t="shared" si="147"/>
        <v>8.4049999999999994</v>
      </c>
      <c r="Y510" s="130">
        <f t="shared" si="148"/>
        <v>29</v>
      </c>
      <c r="Z510" s="130">
        <f t="shared" si="149"/>
        <v>1</v>
      </c>
      <c r="AA510" s="131">
        <f t="shared" si="151"/>
        <v>2019</v>
      </c>
      <c r="AB510" s="132" t="str">
        <f t="shared" si="152"/>
        <v>1-2019</v>
      </c>
      <c r="AC510" s="132" t="str">
        <f t="shared" si="141"/>
        <v>29-1-2019</v>
      </c>
      <c r="AD510" s="132">
        <f t="shared" si="156"/>
        <v>1</v>
      </c>
      <c r="AE510" s="132">
        <f t="shared" si="150"/>
        <v>5</v>
      </c>
      <c r="AF510" s="132" t="str">
        <f t="shared" si="154"/>
        <v>2019-5</v>
      </c>
      <c r="AG510" s="130">
        <f t="shared" si="157"/>
        <v>2</v>
      </c>
      <c r="AH510" s="130" t="str">
        <f t="shared" si="155"/>
        <v>Weekdays</v>
      </c>
      <c r="AI510" s="133">
        <f t="shared" si="153"/>
        <v>3</v>
      </c>
      <c r="AJ510" s="53"/>
    </row>
    <row r="511" spans="2:36" ht="16.5" x14ac:dyDescent="0.3">
      <c r="B511" s="19" t="s">
        <v>544</v>
      </c>
      <c r="C511" s="20" t="s">
        <v>42</v>
      </c>
      <c r="D511" s="19" t="s">
        <v>43</v>
      </c>
      <c r="E511" s="19" t="s">
        <v>20</v>
      </c>
      <c r="F511" s="85" t="s">
        <v>31</v>
      </c>
      <c r="G511" s="19" t="s">
        <v>22</v>
      </c>
      <c r="H511" s="21">
        <v>61.29</v>
      </c>
      <c r="I511" s="22">
        <v>5</v>
      </c>
      <c r="J511" s="23">
        <v>15.3225</v>
      </c>
      <c r="K511" s="23">
        <v>321.77249999999998</v>
      </c>
      <c r="L511" s="24">
        <v>43553</v>
      </c>
      <c r="M511" s="25">
        <v>0.60277777777777775</v>
      </c>
      <c r="N511" s="20" t="s">
        <v>29</v>
      </c>
      <c r="O511" s="23">
        <v>306.45</v>
      </c>
      <c r="P511" s="26">
        <v>4.7619047620000003</v>
      </c>
      <c r="Q511" s="23">
        <v>15.3225</v>
      </c>
      <c r="R511" s="30">
        <v>7</v>
      </c>
      <c r="S511" s="28">
        <f t="shared" si="142"/>
        <v>15.322499999999991</v>
      </c>
      <c r="T511" s="29">
        <f t="shared" si="143"/>
        <v>1149.1874999999993</v>
      </c>
      <c r="U511" s="29" t="b">
        <f t="shared" si="144"/>
        <v>1</v>
      </c>
      <c r="V511" s="29" t="b">
        <f t="shared" si="145"/>
        <v>1</v>
      </c>
      <c r="W511" s="29" t="str">
        <f t="shared" si="146"/>
        <v>Low Value</v>
      </c>
      <c r="X511" s="129">
        <f t="shared" si="147"/>
        <v>6.1290000000000004</v>
      </c>
      <c r="Y511" s="130">
        <f t="shared" si="148"/>
        <v>29</v>
      </c>
      <c r="Z511" s="130">
        <f t="shared" si="149"/>
        <v>3</v>
      </c>
      <c r="AA511" s="131">
        <f t="shared" si="151"/>
        <v>2019</v>
      </c>
      <c r="AB511" s="132" t="str">
        <f t="shared" si="152"/>
        <v>3-2019</v>
      </c>
      <c r="AC511" s="132" t="str">
        <f t="shared" si="141"/>
        <v>29-3-2019</v>
      </c>
      <c r="AD511" s="132">
        <f t="shared" si="156"/>
        <v>1</v>
      </c>
      <c r="AE511" s="132">
        <f t="shared" si="150"/>
        <v>13</v>
      </c>
      <c r="AF511" s="132" t="str">
        <f t="shared" si="154"/>
        <v>2019-13</v>
      </c>
      <c r="AG511" s="130">
        <f t="shared" si="157"/>
        <v>5</v>
      </c>
      <c r="AH511" s="130" t="str">
        <f t="shared" si="155"/>
        <v>Weekdays</v>
      </c>
      <c r="AI511" s="133">
        <f t="shared" si="153"/>
        <v>6</v>
      </c>
      <c r="AJ511" s="53"/>
    </row>
    <row r="512" spans="2:36" ht="16.5" x14ac:dyDescent="0.3">
      <c r="B512" s="19" t="s">
        <v>545</v>
      </c>
      <c r="C512" s="20" t="s">
        <v>25</v>
      </c>
      <c r="D512" s="19" t="s">
        <v>26</v>
      </c>
      <c r="E512" s="19" t="s">
        <v>20</v>
      </c>
      <c r="F512" s="85" t="s">
        <v>21</v>
      </c>
      <c r="G512" s="19" t="s">
        <v>32</v>
      </c>
      <c r="H512" s="21">
        <v>15.95</v>
      </c>
      <c r="I512" s="22">
        <v>6</v>
      </c>
      <c r="J512" s="23">
        <v>4.7850000000000001</v>
      </c>
      <c r="K512" s="23">
        <v>100.485</v>
      </c>
      <c r="L512" s="24">
        <v>43505</v>
      </c>
      <c r="M512" s="25">
        <v>0.71875</v>
      </c>
      <c r="N512" s="20" t="s">
        <v>33</v>
      </c>
      <c r="O512" s="23">
        <v>95.7</v>
      </c>
      <c r="P512" s="26">
        <v>4.7619047620000003</v>
      </c>
      <c r="Q512" s="23">
        <v>4.7850000000000001</v>
      </c>
      <c r="R512" s="30">
        <v>5.0999999999999996</v>
      </c>
      <c r="S512" s="28">
        <f t="shared" si="142"/>
        <v>4.7849999999999966</v>
      </c>
      <c r="T512" s="29">
        <f t="shared" si="143"/>
        <v>358.87499999999977</v>
      </c>
      <c r="U512" s="29" t="b">
        <f t="shared" si="144"/>
        <v>0</v>
      </c>
      <c r="V512" s="29" t="b">
        <f t="shared" si="145"/>
        <v>0</v>
      </c>
      <c r="W512" s="29" t="str">
        <f t="shared" si="146"/>
        <v>Low Value</v>
      </c>
      <c r="X512" s="129" t="str">
        <f t="shared" si="147"/>
        <v>Criteria Not matched</v>
      </c>
      <c r="Y512" s="130">
        <f t="shared" si="148"/>
        <v>9</v>
      </c>
      <c r="Z512" s="130">
        <f t="shared" si="149"/>
        <v>2</v>
      </c>
      <c r="AA512" s="131">
        <f t="shared" si="151"/>
        <v>2019</v>
      </c>
      <c r="AB512" s="132" t="str">
        <f t="shared" si="152"/>
        <v>2-2019</v>
      </c>
      <c r="AC512" s="132" t="str">
        <f t="shared" si="141"/>
        <v>9-2-2019</v>
      </c>
      <c r="AD512" s="132">
        <f t="shared" si="156"/>
        <v>1</v>
      </c>
      <c r="AE512" s="132">
        <f t="shared" si="150"/>
        <v>6</v>
      </c>
      <c r="AF512" s="132" t="str">
        <f t="shared" si="154"/>
        <v>2019-6</v>
      </c>
      <c r="AG512" s="130">
        <f t="shared" si="157"/>
        <v>6</v>
      </c>
      <c r="AH512" s="130" t="str">
        <f t="shared" si="155"/>
        <v>Weekends</v>
      </c>
      <c r="AI512" s="133">
        <f t="shared" si="153"/>
        <v>7</v>
      </c>
      <c r="AJ512" s="53"/>
    </row>
    <row r="513" spans="2:36" ht="16.5" x14ac:dyDescent="0.3">
      <c r="B513" s="19" t="s">
        <v>546</v>
      </c>
      <c r="C513" s="20" t="s">
        <v>42</v>
      </c>
      <c r="D513" s="19" t="s">
        <v>43</v>
      </c>
      <c r="E513" s="19" t="s">
        <v>20</v>
      </c>
      <c r="F513" s="85" t="s">
        <v>21</v>
      </c>
      <c r="G513" s="19" t="s">
        <v>36</v>
      </c>
      <c r="H513" s="21">
        <v>90.74</v>
      </c>
      <c r="I513" s="22">
        <v>7</v>
      </c>
      <c r="J513" s="23">
        <v>31.759</v>
      </c>
      <c r="K513" s="23">
        <v>666.93899999999996</v>
      </c>
      <c r="L513" s="24">
        <v>43481</v>
      </c>
      <c r="M513" s="25">
        <v>0.75208333333333333</v>
      </c>
      <c r="N513" s="20" t="s">
        <v>33</v>
      </c>
      <c r="O513" s="23">
        <v>635.17999999999995</v>
      </c>
      <c r="P513" s="26">
        <v>4.7619047620000003</v>
      </c>
      <c r="Q513" s="23">
        <v>31.759</v>
      </c>
      <c r="R513" s="27">
        <v>6.2</v>
      </c>
      <c r="S513" s="28">
        <f t="shared" si="142"/>
        <v>31.759000000000015</v>
      </c>
      <c r="T513" s="29">
        <f t="shared" si="143"/>
        <v>2381.9250000000011</v>
      </c>
      <c r="U513" s="29" t="b">
        <f t="shared" si="144"/>
        <v>1</v>
      </c>
      <c r="V513" s="29" t="b">
        <f t="shared" si="145"/>
        <v>1</v>
      </c>
      <c r="W513" s="29" t="str">
        <f t="shared" si="146"/>
        <v>Low Value</v>
      </c>
      <c r="X513" s="129" t="str">
        <f t="shared" si="147"/>
        <v>Criteria Not matched</v>
      </c>
      <c r="Y513" s="130">
        <f t="shared" si="148"/>
        <v>16</v>
      </c>
      <c r="Z513" s="130">
        <f t="shared" si="149"/>
        <v>1</v>
      </c>
      <c r="AA513" s="131">
        <f t="shared" si="151"/>
        <v>2019</v>
      </c>
      <c r="AB513" s="132" t="str">
        <f t="shared" si="152"/>
        <v>1-2019</v>
      </c>
      <c r="AC513" s="132" t="str">
        <f t="shared" ref="AC513:AC576" si="158">CONCATENATE(Y513,"-"&amp;"",Z513,"-"&amp;"",AA513)</f>
        <v>16-1-2019</v>
      </c>
      <c r="AD513" s="132">
        <f t="shared" si="156"/>
        <v>1</v>
      </c>
      <c r="AE513" s="132">
        <f t="shared" si="150"/>
        <v>3</v>
      </c>
      <c r="AF513" s="132" t="str">
        <f t="shared" si="154"/>
        <v>2019-3</v>
      </c>
      <c r="AG513" s="130">
        <f t="shared" si="157"/>
        <v>3</v>
      </c>
      <c r="AH513" s="130" t="str">
        <f t="shared" si="155"/>
        <v>Weekdays</v>
      </c>
      <c r="AI513" s="133">
        <f t="shared" si="153"/>
        <v>4</v>
      </c>
      <c r="AJ513" s="53"/>
    </row>
    <row r="514" spans="2:36" ht="16.5" x14ac:dyDescent="0.3">
      <c r="B514" s="19" t="s">
        <v>547</v>
      </c>
      <c r="C514" s="20" t="s">
        <v>18</v>
      </c>
      <c r="D514" s="19" t="s">
        <v>19</v>
      </c>
      <c r="E514" s="19" t="s">
        <v>27</v>
      </c>
      <c r="F514" s="85" t="s">
        <v>21</v>
      </c>
      <c r="G514" s="19" t="s">
        <v>32</v>
      </c>
      <c r="H514" s="21">
        <v>42.91</v>
      </c>
      <c r="I514" s="22">
        <v>5</v>
      </c>
      <c r="J514" s="23">
        <v>10.727499999999999</v>
      </c>
      <c r="K514" s="23">
        <v>225.2775</v>
      </c>
      <c r="L514" s="24">
        <v>43470</v>
      </c>
      <c r="M514" s="25">
        <v>0.72847222222222219</v>
      </c>
      <c r="N514" s="20" t="s">
        <v>23</v>
      </c>
      <c r="O514" s="23">
        <v>214.55</v>
      </c>
      <c r="P514" s="26">
        <v>4.7619047620000003</v>
      </c>
      <c r="Q514" s="23">
        <v>10.727499999999999</v>
      </c>
      <c r="R514" s="30">
        <v>6.1</v>
      </c>
      <c r="S514" s="28">
        <f t="shared" si="142"/>
        <v>10.727499999999992</v>
      </c>
      <c r="T514" s="29">
        <f t="shared" si="143"/>
        <v>804.56249999999943</v>
      </c>
      <c r="U514" s="29" t="b">
        <f t="shared" si="144"/>
        <v>1</v>
      </c>
      <c r="V514" s="29" t="b">
        <f t="shared" si="145"/>
        <v>1</v>
      </c>
      <c r="W514" s="29" t="str">
        <f t="shared" si="146"/>
        <v>Low Value</v>
      </c>
      <c r="X514" s="129" t="str">
        <f t="shared" si="147"/>
        <v>Criteria Not matched</v>
      </c>
      <c r="Y514" s="130">
        <f t="shared" si="148"/>
        <v>5</v>
      </c>
      <c r="Z514" s="130">
        <f t="shared" si="149"/>
        <v>1</v>
      </c>
      <c r="AA514" s="131">
        <f t="shared" si="151"/>
        <v>2019</v>
      </c>
      <c r="AB514" s="132" t="str">
        <f t="shared" si="152"/>
        <v>1-2019</v>
      </c>
      <c r="AC514" s="132" t="str">
        <f t="shared" si="158"/>
        <v>5-1-2019</v>
      </c>
      <c r="AD514" s="132">
        <f t="shared" si="156"/>
        <v>1</v>
      </c>
      <c r="AE514" s="132">
        <f t="shared" si="150"/>
        <v>1</v>
      </c>
      <c r="AF514" s="132" t="str">
        <f t="shared" si="154"/>
        <v>2019-1</v>
      </c>
      <c r="AG514" s="130">
        <f t="shared" si="157"/>
        <v>6</v>
      </c>
      <c r="AH514" s="130" t="str">
        <f t="shared" si="155"/>
        <v>Weekends</v>
      </c>
      <c r="AI514" s="133">
        <f t="shared" si="153"/>
        <v>7</v>
      </c>
      <c r="AJ514" s="53"/>
    </row>
    <row r="515" spans="2:36" ht="16.5" x14ac:dyDescent="0.3">
      <c r="B515" s="19" t="s">
        <v>548</v>
      </c>
      <c r="C515" s="20" t="s">
        <v>18</v>
      </c>
      <c r="D515" s="19" t="s">
        <v>19</v>
      </c>
      <c r="E515" s="19" t="s">
        <v>27</v>
      </c>
      <c r="F515" s="85" t="s">
        <v>21</v>
      </c>
      <c r="G515" s="19" t="s">
        <v>46</v>
      </c>
      <c r="H515" s="21">
        <v>54.28</v>
      </c>
      <c r="I515" s="22">
        <v>7</v>
      </c>
      <c r="J515" s="23">
        <v>18.998000000000001</v>
      </c>
      <c r="K515" s="23">
        <v>398.95800000000003</v>
      </c>
      <c r="L515" s="24">
        <v>43492</v>
      </c>
      <c r="M515" s="25">
        <v>0.75347222222222221</v>
      </c>
      <c r="N515" s="20" t="s">
        <v>23</v>
      </c>
      <c r="O515" s="23">
        <v>379.96</v>
      </c>
      <c r="P515" s="26">
        <v>4.7619047620000003</v>
      </c>
      <c r="Q515" s="23">
        <v>18.998000000000001</v>
      </c>
      <c r="R515" s="27">
        <v>9.3000000000000007</v>
      </c>
      <c r="S515" s="28">
        <f t="shared" ref="S515:S578" si="159">K515-O515</f>
        <v>18.998000000000047</v>
      </c>
      <c r="T515" s="29">
        <f t="shared" ref="T515:T578" si="160">$S515*$S$1</f>
        <v>1424.8500000000035</v>
      </c>
      <c r="U515" s="29" t="b">
        <f t="shared" si="144"/>
        <v>1</v>
      </c>
      <c r="V515" s="29" t="b">
        <f t="shared" si="145"/>
        <v>1</v>
      </c>
      <c r="W515" s="29" t="str">
        <f t="shared" si="146"/>
        <v>High Value</v>
      </c>
      <c r="X515" s="129">
        <f t="shared" si="147"/>
        <v>5.4280000000000008</v>
      </c>
      <c r="Y515" s="130">
        <f t="shared" si="148"/>
        <v>27</v>
      </c>
      <c r="Z515" s="130">
        <f t="shared" si="149"/>
        <v>1</v>
      </c>
      <c r="AA515" s="131">
        <f t="shared" si="151"/>
        <v>2019</v>
      </c>
      <c r="AB515" s="132" t="str">
        <f t="shared" si="152"/>
        <v>1-2019</v>
      </c>
      <c r="AC515" s="132" t="str">
        <f t="shared" si="158"/>
        <v>27-1-2019</v>
      </c>
      <c r="AD515" s="132">
        <f t="shared" si="156"/>
        <v>1</v>
      </c>
      <c r="AE515" s="132">
        <f t="shared" si="150"/>
        <v>4</v>
      </c>
      <c r="AF515" s="132" t="str">
        <f t="shared" si="154"/>
        <v>2019-4</v>
      </c>
      <c r="AG515" s="130">
        <f t="shared" si="157"/>
        <v>7</v>
      </c>
      <c r="AH515" s="130" t="str">
        <f t="shared" si="155"/>
        <v>Weekends</v>
      </c>
      <c r="AI515" s="133">
        <f t="shared" si="153"/>
        <v>1</v>
      </c>
      <c r="AJ515" s="53"/>
    </row>
    <row r="516" spans="2:36" ht="16.5" x14ac:dyDescent="0.3">
      <c r="B516" s="19" t="s">
        <v>549</v>
      </c>
      <c r="C516" s="20" t="s">
        <v>18</v>
      </c>
      <c r="D516" s="19" t="s">
        <v>19</v>
      </c>
      <c r="E516" s="19" t="s">
        <v>27</v>
      </c>
      <c r="F516" s="85" t="s">
        <v>31</v>
      </c>
      <c r="G516" s="19" t="s">
        <v>28</v>
      </c>
      <c r="H516" s="21">
        <v>99.55</v>
      </c>
      <c r="I516" s="22">
        <v>7</v>
      </c>
      <c r="J516" s="23">
        <v>34.842500000000001</v>
      </c>
      <c r="K516" s="23">
        <v>731.6925</v>
      </c>
      <c r="L516" s="24">
        <v>43538</v>
      </c>
      <c r="M516" s="25">
        <v>0.50486111111111109</v>
      </c>
      <c r="N516" s="20" t="s">
        <v>29</v>
      </c>
      <c r="O516" s="23">
        <v>696.85</v>
      </c>
      <c r="P516" s="26">
        <v>4.7619047620000003</v>
      </c>
      <c r="Q516" s="23">
        <v>34.842500000000001</v>
      </c>
      <c r="R516" s="27">
        <v>7.6</v>
      </c>
      <c r="S516" s="28">
        <f t="shared" si="159"/>
        <v>34.842499999999973</v>
      </c>
      <c r="T516" s="29">
        <f t="shared" si="160"/>
        <v>2613.1874999999982</v>
      </c>
      <c r="U516" s="29" t="b">
        <f t="shared" ref="U516:U579" si="161">AND($S516&gt;7.9,$O516&gt;99)</f>
        <v>1</v>
      </c>
      <c r="V516" s="29" t="b">
        <f t="shared" ref="V516:V579" si="162">OR(R516&gt;7.1,K516&gt;149)</f>
        <v>1</v>
      </c>
      <c r="W516" s="29" t="str">
        <f t="shared" ref="W516:W579" si="163">IF($R516&gt;7.1,"High Value","Low Value")</f>
        <v>High Value</v>
      </c>
      <c r="X516" s="129">
        <f t="shared" si="147"/>
        <v>9.9550000000000001</v>
      </c>
      <c r="Y516" s="130">
        <f t="shared" si="148"/>
        <v>14</v>
      </c>
      <c r="Z516" s="130">
        <f t="shared" si="149"/>
        <v>3</v>
      </c>
      <c r="AA516" s="131">
        <f t="shared" si="151"/>
        <v>2019</v>
      </c>
      <c r="AB516" s="132" t="str">
        <f t="shared" si="152"/>
        <v>3-2019</v>
      </c>
      <c r="AC516" s="132" t="str">
        <f t="shared" si="158"/>
        <v>14-3-2019</v>
      </c>
      <c r="AD516" s="132">
        <f t="shared" si="156"/>
        <v>1</v>
      </c>
      <c r="AE516" s="132">
        <f t="shared" si="150"/>
        <v>11</v>
      </c>
      <c r="AF516" s="132" t="str">
        <f t="shared" si="154"/>
        <v>2019-11</v>
      </c>
      <c r="AG516" s="130">
        <f t="shared" si="157"/>
        <v>4</v>
      </c>
      <c r="AH516" s="130" t="str">
        <f t="shared" si="155"/>
        <v>Weekdays</v>
      </c>
      <c r="AI516" s="133">
        <f t="shared" si="153"/>
        <v>5</v>
      </c>
      <c r="AJ516" s="53"/>
    </row>
    <row r="517" spans="2:36" ht="16.5" x14ac:dyDescent="0.3">
      <c r="B517" s="19" t="s">
        <v>550</v>
      </c>
      <c r="C517" s="20" t="s">
        <v>25</v>
      </c>
      <c r="D517" s="19" t="s">
        <v>26</v>
      </c>
      <c r="E517" s="19" t="s">
        <v>20</v>
      </c>
      <c r="F517" s="85" t="s">
        <v>31</v>
      </c>
      <c r="G517" s="19" t="s">
        <v>36</v>
      </c>
      <c r="H517" s="21">
        <v>58.39</v>
      </c>
      <c r="I517" s="22">
        <v>7</v>
      </c>
      <c r="J517" s="23">
        <v>20.436499999999999</v>
      </c>
      <c r="K517" s="23">
        <v>429.16649999999998</v>
      </c>
      <c r="L517" s="24">
        <v>43519</v>
      </c>
      <c r="M517" s="25">
        <v>0.8256944444444444</v>
      </c>
      <c r="N517" s="20" t="s">
        <v>33</v>
      </c>
      <c r="O517" s="23">
        <v>408.73</v>
      </c>
      <c r="P517" s="26">
        <v>4.7619047620000003</v>
      </c>
      <c r="Q517" s="23">
        <v>20.436499999999999</v>
      </c>
      <c r="R517" s="27">
        <v>8.1999999999999993</v>
      </c>
      <c r="S517" s="28">
        <f t="shared" si="159"/>
        <v>20.436499999999967</v>
      </c>
      <c r="T517" s="29">
        <f t="shared" si="160"/>
        <v>1532.7374999999975</v>
      </c>
      <c r="U517" s="29" t="b">
        <f t="shared" si="161"/>
        <v>1</v>
      </c>
      <c r="V517" s="29" t="b">
        <f t="shared" si="162"/>
        <v>1</v>
      </c>
      <c r="W517" s="29" t="str">
        <f t="shared" si="163"/>
        <v>High Value</v>
      </c>
      <c r="X517" s="129">
        <f t="shared" ref="X517:X580" si="164">IF($R517&gt;6.9,$H517*0.1,"Criteria Not matched")</f>
        <v>5.8390000000000004</v>
      </c>
      <c r="Y517" s="130">
        <f t="shared" si="148"/>
        <v>23</v>
      </c>
      <c r="Z517" s="130">
        <f t="shared" si="149"/>
        <v>2</v>
      </c>
      <c r="AA517" s="131">
        <f t="shared" si="151"/>
        <v>2019</v>
      </c>
      <c r="AB517" s="132" t="str">
        <f t="shared" si="152"/>
        <v>2-2019</v>
      </c>
      <c r="AC517" s="132" t="str">
        <f t="shared" si="158"/>
        <v>23-2-2019</v>
      </c>
      <c r="AD517" s="132">
        <f t="shared" si="156"/>
        <v>1</v>
      </c>
      <c r="AE517" s="132">
        <f t="shared" si="150"/>
        <v>8</v>
      </c>
      <c r="AF517" s="132" t="str">
        <f t="shared" si="154"/>
        <v>2019-8</v>
      </c>
      <c r="AG517" s="130">
        <f t="shared" si="157"/>
        <v>6</v>
      </c>
      <c r="AH517" s="130" t="str">
        <f t="shared" si="155"/>
        <v>Weekends</v>
      </c>
      <c r="AI517" s="133">
        <f t="shared" si="153"/>
        <v>7</v>
      </c>
      <c r="AJ517" s="53"/>
    </row>
    <row r="518" spans="2:36" ht="16.5" x14ac:dyDescent="0.3">
      <c r="B518" s="19" t="s">
        <v>551</v>
      </c>
      <c r="C518" s="20" t="s">
        <v>25</v>
      </c>
      <c r="D518" s="19" t="s">
        <v>26</v>
      </c>
      <c r="E518" s="19" t="s">
        <v>20</v>
      </c>
      <c r="F518" s="85" t="s">
        <v>21</v>
      </c>
      <c r="G518" s="19" t="s">
        <v>46</v>
      </c>
      <c r="H518" s="21">
        <v>51.47</v>
      </c>
      <c r="I518" s="22">
        <v>1</v>
      </c>
      <c r="J518" s="23">
        <v>2.5735000000000001</v>
      </c>
      <c r="K518" s="23">
        <v>54.043500000000002</v>
      </c>
      <c r="L518" s="24">
        <v>43542</v>
      </c>
      <c r="M518" s="25">
        <v>0.66111111111111109</v>
      </c>
      <c r="N518" s="20" t="s">
        <v>23</v>
      </c>
      <c r="O518" s="23">
        <v>51.47</v>
      </c>
      <c r="P518" s="26">
        <v>4.7619047620000003</v>
      </c>
      <c r="Q518" s="23">
        <v>2.5735000000000001</v>
      </c>
      <c r="R518" s="30">
        <v>8.5</v>
      </c>
      <c r="S518" s="28">
        <f t="shared" si="159"/>
        <v>2.5735000000000028</v>
      </c>
      <c r="T518" s="29">
        <f t="shared" si="160"/>
        <v>193.01250000000022</v>
      </c>
      <c r="U518" s="29" t="b">
        <f t="shared" si="161"/>
        <v>0</v>
      </c>
      <c r="V518" s="29" t="b">
        <f t="shared" si="162"/>
        <v>1</v>
      </c>
      <c r="W518" s="29" t="str">
        <f t="shared" si="163"/>
        <v>High Value</v>
      </c>
      <c r="X518" s="129">
        <f t="shared" si="164"/>
        <v>5.1470000000000002</v>
      </c>
      <c r="Y518" s="130">
        <f t="shared" si="148"/>
        <v>18</v>
      </c>
      <c r="Z518" s="130">
        <f t="shared" si="149"/>
        <v>3</v>
      </c>
      <c r="AA518" s="131">
        <f t="shared" si="151"/>
        <v>2019</v>
      </c>
      <c r="AB518" s="132" t="str">
        <f t="shared" si="152"/>
        <v>3-2019</v>
      </c>
      <c r="AC518" s="132" t="str">
        <f t="shared" si="158"/>
        <v>18-3-2019</v>
      </c>
      <c r="AD518" s="132">
        <f t="shared" si="156"/>
        <v>1</v>
      </c>
      <c r="AE518" s="132">
        <f t="shared" si="150"/>
        <v>12</v>
      </c>
      <c r="AF518" s="132" t="str">
        <f t="shared" si="154"/>
        <v>2019-12</v>
      </c>
      <c r="AG518" s="130">
        <f t="shared" si="157"/>
        <v>1</v>
      </c>
      <c r="AH518" s="130" t="str">
        <f t="shared" si="155"/>
        <v>Weekdays</v>
      </c>
      <c r="AI518" s="133">
        <f t="shared" si="153"/>
        <v>2</v>
      </c>
      <c r="AJ518" s="53"/>
    </row>
    <row r="519" spans="2:36" ht="16.5" x14ac:dyDescent="0.3">
      <c r="B519" s="19" t="s">
        <v>552</v>
      </c>
      <c r="C519" s="20" t="s">
        <v>42</v>
      </c>
      <c r="D519" s="19" t="s">
        <v>43</v>
      </c>
      <c r="E519" s="19" t="s">
        <v>20</v>
      </c>
      <c r="F519" s="85" t="s">
        <v>31</v>
      </c>
      <c r="G519" s="19" t="s">
        <v>22</v>
      </c>
      <c r="H519" s="21">
        <v>54.86</v>
      </c>
      <c r="I519" s="22">
        <v>5</v>
      </c>
      <c r="J519" s="23">
        <v>13.715</v>
      </c>
      <c r="K519" s="23">
        <v>288.01499999999999</v>
      </c>
      <c r="L519" s="24">
        <v>43553</v>
      </c>
      <c r="M519" s="25">
        <v>0.7</v>
      </c>
      <c r="N519" s="20" t="s">
        <v>23</v>
      </c>
      <c r="O519" s="23">
        <v>274.3</v>
      </c>
      <c r="P519" s="26">
        <v>4.7619047620000003</v>
      </c>
      <c r="Q519" s="23">
        <v>13.715</v>
      </c>
      <c r="R519" s="30">
        <v>9.8000000000000007</v>
      </c>
      <c r="S519" s="28">
        <f t="shared" si="159"/>
        <v>13.714999999999975</v>
      </c>
      <c r="T519" s="29">
        <f t="shared" si="160"/>
        <v>1028.6249999999982</v>
      </c>
      <c r="U519" s="29" t="b">
        <f t="shared" si="161"/>
        <v>1</v>
      </c>
      <c r="V519" s="29" t="b">
        <f t="shared" si="162"/>
        <v>1</v>
      </c>
      <c r="W519" s="29" t="str">
        <f t="shared" si="163"/>
        <v>High Value</v>
      </c>
      <c r="X519" s="129">
        <f t="shared" si="164"/>
        <v>5.4860000000000007</v>
      </c>
      <c r="Y519" s="130">
        <f t="shared" si="148"/>
        <v>29</v>
      </c>
      <c r="Z519" s="130">
        <f t="shared" si="149"/>
        <v>3</v>
      </c>
      <c r="AA519" s="131">
        <f t="shared" si="151"/>
        <v>2019</v>
      </c>
      <c r="AB519" s="132" t="str">
        <f t="shared" si="152"/>
        <v>3-2019</v>
      </c>
      <c r="AC519" s="132" t="str">
        <f t="shared" si="158"/>
        <v>29-3-2019</v>
      </c>
      <c r="AD519" s="132">
        <f t="shared" si="156"/>
        <v>1</v>
      </c>
      <c r="AE519" s="132">
        <f t="shared" si="150"/>
        <v>13</v>
      </c>
      <c r="AF519" s="132" t="str">
        <f t="shared" si="154"/>
        <v>2019-13</v>
      </c>
      <c r="AG519" s="130">
        <f t="shared" si="157"/>
        <v>5</v>
      </c>
      <c r="AH519" s="130" t="str">
        <f t="shared" si="155"/>
        <v>Weekdays</v>
      </c>
      <c r="AI519" s="133">
        <f t="shared" si="153"/>
        <v>6</v>
      </c>
      <c r="AJ519" s="53"/>
    </row>
    <row r="520" spans="2:36" ht="16.5" x14ac:dyDescent="0.3">
      <c r="B520" s="19" t="s">
        <v>553</v>
      </c>
      <c r="C520" s="20" t="s">
        <v>25</v>
      </c>
      <c r="D520" s="19" t="s">
        <v>26</v>
      </c>
      <c r="E520" s="19" t="s">
        <v>20</v>
      </c>
      <c r="F520" s="85" t="s">
        <v>31</v>
      </c>
      <c r="G520" s="19" t="s">
        <v>32</v>
      </c>
      <c r="H520" s="21">
        <v>39.39</v>
      </c>
      <c r="I520" s="22">
        <v>5</v>
      </c>
      <c r="J520" s="23">
        <v>9.8475000000000001</v>
      </c>
      <c r="K520" s="23">
        <v>206.79750000000001</v>
      </c>
      <c r="L520" s="24">
        <v>43487</v>
      </c>
      <c r="M520" s="25">
        <v>0.86527777777777781</v>
      </c>
      <c r="N520" s="20" t="s">
        <v>33</v>
      </c>
      <c r="O520" s="23">
        <v>196.95</v>
      </c>
      <c r="P520" s="26">
        <v>4.7619047620000003</v>
      </c>
      <c r="Q520" s="23">
        <v>9.8475000000000001</v>
      </c>
      <c r="R520" s="30">
        <v>8.6999999999999993</v>
      </c>
      <c r="S520" s="28">
        <f t="shared" si="159"/>
        <v>9.847500000000025</v>
      </c>
      <c r="T520" s="29">
        <f t="shared" si="160"/>
        <v>738.56250000000182</v>
      </c>
      <c r="U520" s="29" t="b">
        <f t="shared" si="161"/>
        <v>1</v>
      </c>
      <c r="V520" s="29" t="b">
        <f t="shared" si="162"/>
        <v>1</v>
      </c>
      <c r="W520" s="29" t="str">
        <f t="shared" si="163"/>
        <v>High Value</v>
      </c>
      <c r="X520" s="129">
        <f t="shared" si="164"/>
        <v>3.9390000000000001</v>
      </c>
      <c r="Y520" s="130">
        <f t="shared" si="148"/>
        <v>22</v>
      </c>
      <c r="Z520" s="130">
        <f t="shared" si="149"/>
        <v>1</v>
      </c>
      <c r="AA520" s="131">
        <f t="shared" si="151"/>
        <v>2019</v>
      </c>
      <c r="AB520" s="132" t="str">
        <f t="shared" si="152"/>
        <v>1-2019</v>
      </c>
      <c r="AC520" s="132" t="str">
        <f t="shared" si="158"/>
        <v>22-1-2019</v>
      </c>
      <c r="AD520" s="132">
        <f t="shared" si="156"/>
        <v>1</v>
      </c>
      <c r="AE520" s="132">
        <f t="shared" si="150"/>
        <v>4</v>
      </c>
      <c r="AF520" s="132" t="str">
        <f t="shared" si="154"/>
        <v>2019-4</v>
      </c>
      <c r="AG520" s="130">
        <f t="shared" si="157"/>
        <v>2</v>
      </c>
      <c r="AH520" s="130" t="str">
        <f t="shared" si="155"/>
        <v>Weekdays</v>
      </c>
      <c r="AI520" s="133">
        <f t="shared" si="153"/>
        <v>3</v>
      </c>
      <c r="AJ520" s="53"/>
    </row>
    <row r="521" spans="2:36" ht="16.5" x14ac:dyDescent="0.3">
      <c r="B521" s="19" t="s">
        <v>554</v>
      </c>
      <c r="C521" s="20" t="s">
        <v>18</v>
      </c>
      <c r="D521" s="19" t="s">
        <v>19</v>
      </c>
      <c r="E521" s="19" t="s">
        <v>27</v>
      </c>
      <c r="F521" s="85" t="s">
        <v>31</v>
      </c>
      <c r="G521" s="19" t="s">
        <v>32</v>
      </c>
      <c r="H521" s="21">
        <v>34.729999999999997</v>
      </c>
      <c r="I521" s="22">
        <v>2</v>
      </c>
      <c r="J521" s="23">
        <v>3.4729999999999999</v>
      </c>
      <c r="K521" s="23">
        <v>72.933000000000007</v>
      </c>
      <c r="L521" s="24">
        <v>43525</v>
      </c>
      <c r="M521" s="25">
        <v>0.75972222222222219</v>
      </c>
      <c r="N521" s="20" t="s">
        <v>23</v>
      </c>
      <c r="O521" s="23">
        <v>69.459999999999994</v>
      </c>
      <c r="P521" s="26">
        <v>4.7619047620000003</v>
      </c>
      <c r="Q521" s="23">
        <v>3.4729999999999999</v>
      </c>
      <c r="R521" s="30">
        <v>9.6999999999999993</v>
      </c>
      <c r="S521" s="28">
        <f t="shared" si="159"/>
        <v>3.4730000000000132</v>
      </c>
      <c r="T521" s="29">
        <f t="shared" si="160"/>
        <v>260.47500000000099</v>
      </c>
      <c r="U521" s="29" t="b">
        <f t="shared" si="161"/>
        <v>0</v>
      </c>
      <c r="V521" s="29" t="b">
        <f t="shared" si="162"/>
        <v>1</v>
      </c>
      <c r="W521" s="29" t="str">
        <f t="shared" si="163"/>
        <v>High Value</v>
      </c>
      <c r="X521" s="129">
        <f t="shared" si="164"/>
        <v>3.4729999999999999</v>
      </c>
      <c r="Y521" s="130">
        <f t="shared" si="148"/>
        <v>1</v>
      </c>
      <c r="Z521" s="130">
        <f t="shared" si="149"/>
        <v>3</v>
      </c>
      <c r="AA521" s="131">
        <f t="shared" si="151"/>
        <v>2019</v>
      </c>
      <c r="AB521" s="132" t="str">
        <f t="shared" si="152"/>
        <v>3-2019</v>
      </c>
      <c r="AC521" s="132" t="str">
        <f t="shared" si="158"/>
        <v>1-3-2019</v>
      </c>
      <c r="AD521" s="132">
        <f t="shared" si="156"/>
        <v>1</v>
      </c>
      <c r="AE521" s="132">
        <f t="shared" si="150"/>
        <v>9</v>
      </c>
      <c r="AF521" s="132" t="str">
        <f t="shared" si="154"/>
        <v>2019-9</v>
      </c>
      <c r="AG521" s="130">
        <f t="shared" si="157"/>
        <v>5</v>
      </c>
      <c r="AH521" s="130" t="str">
        <f t="shared" si="155"/>
        <v>Weekdays</v>
      </c>
      <c r="AI521" s="133">
        <f t="shared" si="153"/>
        <v>6</v>
      </c>
      <c r="AJ521" s="53"/>
    </row>
    <row r="522" spans="2:36" ht="16.5" x14ac:dyDescent="0.3">
      <c r="B522" s="19" t="s">
        <v>555</v>
      </c>
      <c r="C522" s="20" t="s">
        <v>25</v>
      </c>
      <c r="D522" s="19" t="s">
        <v>26</v>
      </c>
      <c r="E522" s="19" t="s">
        <v>20</v>
      </c>
      <c r="F522" s="85" t="s">
        <v>31</v>
      </c>
      <c r="G522" s="19" t="s">
        <v>36</v>
      </c>
      <c r="H522" s="21">
        <v>71.92</v>
      </c>
      <c r="I522" s="22">
        <v>5</v>
      </c>
      <c r="J522" s="23">
        <v>17.98</v>
      </c>
      <c r="K522" s="23">
        <v>377.58</v>
      </c>
      <c r="L522" s="24">
        <v>43482</v>
      </c>
      <c r="M522" s="25">
        <v>0.62847222222222221</v>
      </c>
      <c r="N522" s="20" t="s">
        <v>33</v>
      </c>
      <c r="O522" s="23">
        <v>359.6</v>
      </c>
      <c r="P522" s="26">
        <v>4.7619047620000003</v>
      </c>
      <c r="Q522" s="23">
        <v>17.98</v>
      </c>
      <c r="R522" s="27">
        <v>4.3</v>
      </c>
      <c r="S522" s="28">
        <f t="shared" si="159"/>
        <v>17.979999999999961</v>
      </c>
      <c r="T522" s="29">
        <f t="shared" si="160"/>
        <v>1348.499999999997</v>
      </c>
      <c r="U522" s="29" t="b">
        <f t="shared" si="161"/>
        <v>1</v>
      </c>
      <c r="V522" s="29" t="b">
        <f t="shared" si="162"/>
        <v>1</v>
      </c>
      <c r="W522" s="29" t="str">
        <f t="shared" si="163"/>
        <v>Low Value</v>
      </c>
      <c r="X522" s="129" t="str">
        <f t="shared" si="164"/>
        <v>Criteria Not matched</v>
      </c>
      <c r="Y522" s="130">
        <f t="shared" si="148"/>
        <v>17</v>
      </c>
      <c r="Z522" s="130">
        <f t="shared" si="149"/>
        <v>1</v>
      </c>
      <c r="AA522" s="131">
        <f t="shared" si="151"/>
        <v>2019</v>
      </c>
      <c r="AB522" s="132" t="str">
        <f t="shared" si="152"/>
        <v>1-2019</v>
      </c>
      <c r="AC522" s="132" t="str">
        <f t="shared" si="158"/>
        <v>17-1-2019</v>
      </c>
      <c r="AD522" s="132">
        <f t="shared" si="156"/>
        <v>1</v>
      </c>
      <c r="AE522" s="132">
        <f t="shared" si="150"/>
        <v>3</v>
      </c>
      <c r="AF522" s="132" t="str">
        <f t="shared" si="154"/>
        <v>2019-3</v>
      </c>
      <c r="AG522" s="130">
        <f t="shared" si="157"/>
        <v>4</v>
      </c>
      <c r="AH522" s="130" t="str">
        <f t="shared" si="155"/>
        <v>Weekdays</v>
      </c>
      <c r="AI522" s="133">
        <f t="shared" si="153"/>
        <v>5</v>
      </c>
      <c r="AJ522" s="53"/>
    </row>
    <row r="523" spans="2:36" ht="16.5" x14ac:dyDescent="0.3">
      <c r="B523" s="19" t="s">
        <v>556</v>
      </c>
      <c r="C523" s="20" t="s">
        <v>42</v>
      </c>
      <c r="D523" s="19" t="s">
        <v>43</v>
      </c>
      <c r="E523" s="19" t="s">
        <v>27</v>
      </c>
      <c r="F523" s="85" t="s">
        <v>21</v>
      </c>
      <c r="G523" s="19" t="s">
        <v>28</v>
      </c>
      <c r="H523" s="21">
        <v>45.71</v>
      </c>
      <c r="I523" s="22">
        <v>3</v>
      </c>
      <c r="J523" s="23">
        <v>6.8564999999999996</v>
      </c>
      <c r="K523" s="23">
        <v>143.98650000000001</v>
      </c>
      <c r="L523" s="24">
        <v>43550</v>
      </c>
      <c r="M523" s="25">
        <v>0.44027777777777777</v>
      </c>
      <c r="N523" s="20" t="s">
        <v>33</v>
      </c>
      <c r="O523" s="23">
        <v>137.13</v>
      </c>
      <c r="P523" s="26">
        <v>4.7619047620000003</v>
      </c>
      <c r="Q523" s="23">
        <v>6.8564999999999996</v>
      </c>
      <c r="R523" s="30">
        <v>7.7</v>
      </c>
      <c r="S523" s="28">
        <f t="shared" si="159"/>
        <v>6.8565000000000111</v>
      </c>
      <c r="T523" s="29">
        <f t="shared" si="160"/>
        <v>514.23750000000086</v>
      </c>
      <c r="U523" s="29" t="b">
        <f t="shared" si="161"/>
        <v>0</v>
      </c>
      <c r="V523" s="29" t="b">
        <f t="shared" si="162"/>
        <v>1</v>
      </c>
      <c r="W523" s="29" t="str">
        <f t="shared" si="163"/>
        <v>High Value</v>
      </c>
      <c r="X523" s="129">
        <f t="shared" si="164"/>
        <v>4.5710000000000006</v>
      </c>
      <c r="Y523" s="130">
        <f t="shared" si="148"/>
        <v>26</v>
      </c>
      <c r="Z523" s="130">
        <f t="shared" si="149"/>
        <v>3</v>
      </c>
      <c r="AA523" s="131">
        <f t="shared" si="151"/>
        <v>2019</v>
      </c>
      <c r="AB523" s="132" t="str">
        <f t="shared" si="152"/>
        <v>3-2019</v>
      </c>
      <c r="AC523" s="132" t="str">
        <f t="shared" si="158"/>
        <v>26-3-2019</v>
      </c>
      <c r="AD523" s="132">
        <f t="shared" si="156"/>
        <v>1</v>
      </c>
      <c r="AE523" s="132">
        <f t="shared" si="150"/>
        <v>13</v>
      </c>
      <c r="AF523" s="132" t="str">
        <f t="shared" si="154"/>
        <v>2019-13</v>
      </c>
      <c r="AG523" s="130">
        <f t="shared" si="157"/>
        <v>2</v>
      </c>
      <c r="AH523" s="130" t="str">
        <f t="shared" si="155"/>
        <v>Weekdays</v>
      </c>
      <c r="AI523" s="133">
        <f t="shared" si="153"/>
        <v>3</v>
      </c>
      <c r="AJ523" s="53"/>
    </row>
    <row r="524" spans="2:36" ht="16.5" x14ac:dyDescent="0.3">
      <c r="B524" s="19" t="s">
        <v>557</v>
      </c>
      <c r="C524" s="20" t="s">
        <v>25</v>
      </c>
      <c r="D524" s="19" t="s">
        <v>26</v>
      </c>
      <c r="E524" s="19" t="s">
        <v>20</v>
      </c>
      <c r="F524" s="85" t="s">
        <v>21</v>
      </c>
      <c r="G524" s="19" t="s">
        <v>32</v>
      </c>
      <c r="H524" s="21">
        <v>83.17</v>
      </c>
      <c r="I524" s="22">
        <v>6</v>
      </c>
      <c r="J524" s="23">
        <v>24.951000000000001</v>
      </c>
      <c r="K524" s="23">
        <v>523.971</v>
      </c>
      <c r="L524" s="24">
        <v>43544</v>
      </c>
      <c r="M524" s="25">
        <v>0.47430555555555554</v>
      </c>
      <c r="N524" s="20" t="s">
        <v>29</v>
      </c>
      <c r="O524" s="23">
        <v>499.02</v>
      </c>
      <c r="P524" s="26">
        <v>4.7619047620000003</v>
      </c>
      <c r="Q524" s="23">
        <v>24.951000000000001</v>
      </c>
      <c r="R524" s="27">
        <v>7.3</v>
      </c>
      <c r="S524" s="28">
        <f t="shared" si="159"/>
        <v>24.951000000000022</v>
      </c>
      <c r="T524" s="29">
        <f t="shared" si="160"/>
        <v>1871.3250000000016</v>
      </c>
      <c r="U524" s="29" t="b">
        <f t="shared" si="161"/>
        <v>1</v>
      </c>
      <c r="V524" s="29" t="b">
        <f t="shared" si="162"/>
        <v>1</v>
      </c>
      <c r="W524" s="29" t="str">
        <f t="shared" si="163"/>
        <v>High Value</v>
      </c>
      <c r="X524" s="129">
        <f t="shared" si="164"/>
        <v>8.3170000000000002</v>
      </c>
      <c r="Y524" s="130">
        <f t="shared" si="148"/>
        <v>20</v>
      </c>
      <c r="Z524" s="130">
        <f t="shared" si="149"/>
        <v>3</v>
      </c>
      <c r="AA524" s="131">
        <f t="shared" si="151"/>
        <v>2019</v>
      </c>
      <c r="AB524" s="132" t="str">
        <f t="shared" si="152"/>
        <v>3-2019</v>
      </c>
      <c r="AC524" s="132" t="str">
        <f t="shared" si="158"/>
        <v>20-3-2019</v>
      </c>
      <c r="AD524" s="132">
        <f t="shared" si="156"/>
        <v>1</v>
      </c>
      <c r="AE524" s="132">
        <f t="shared" si="150"/>
        <v>12</v>
      </c>
      <c r="AF524" s="132" t="str">
        <f t="shared" si="154"/>
        <v>2019-12</v>
      </c>
      <c r="AG524" s="130">
        <f t="shared" si="157"/>
        <v>3</v>
      </c>
      <c r="AH524" s="130" t="str">
        <f t="shared" si="155"/>
        <v>Weekdays</v>
      </c>
      <c r="AI524" s="133">
        <f t="shared" si="153"/>
        <v>4</v>
      </c>
      <c r="AJ524" s="53"/>
    </row>
    <row r="525" spans="2:36" ht="16.5" x14ac:dyDescent="0.3">
      <c r="B525" s="19" t="s">
        <v>558</v>
      </c>
      <c r="C525" s="20" t="s">
        <v>18</v>
      </c>
      <c r="D525" s="19" t="s">
        <v>19</v>
      </c>
      <c r="E525" s="19" t="s">
        <v>20</v>
      </c>
      <c r="F525" s="85" t="s">
        <v>21</v>
      </c>
      <c r="G525" s="19" t="s">
        <v>32</v>
      </c>
      <c r="H525" s="21">
        <v>37.44</v>
      </c>
      <c r="I525" s="22">
        <v>6</v>
      </c>
      <c r="J525" s="23">
        <v>11.231999999999999</v>
      </c>
      <c r="K525" s="23">
        <v>235.87200000000001</v>
      </c>
      <c r="L525" s="24">
        <v>43502</v>
      </c>
      <c r="M525" s="25">
        <v>0.57986111111111116</v>
      </c>
      <c r="N525" s="20" t="s">
        <v>33</v>
      </c>
      <c r="O525" s="23">
        <v>224.64</v>
      </c>
      <c r="P525" s="26">
        <v>4.7619047620000003</v>
      </c>
      <c r="Q525" s="23">
        <v>11.231999999999999</v>
      </c>
      <c r="R525" s="30">
        <v>5.9</v>
      </c>
      <c r="S525" s="28">
        <f t="shared" si="159"/>
        <v>11.232000000000028</v>
      </c>
      <c r="T525" s="29">
        <f t="shared" si="160"/>
        <v>842.40000000000214</v>
      </c>
      <c r="U525" s="29" t="b">
        <f t="shared" si="161"/>
        <v>1</v>
      </c>
      <c r="V525" s="29" t="b">
        <f t="shared" si="162"/>
        <v>1</v>
      </c>
      <c r="W525" s="29" t="str">
        <f t="shared" si="163"/>
        <v>Low Value</v>
      </c>
      <c r="X525" s="129" t="str">
        <f t="shared" si="164"/>
        <v>Criteria Not matched</v>
      </c>
      <c r="Y525" s="130">
        <f t="shared" si="148"/>
        <v>6</v>
      </c>
      <c r="Z525" s="130">
        <f t="shared" si="149"/>
        <v>2</v>
      </c>
      <c r="AA525" s="131">
        <f t="shared" si="151"/>
        <v>2019</v>
      </c>
      <c r="AB525" s="132" t="str">
        <f t="shared" si="152"/>
        <v>2-2019</v>
      </c>
      <c r="AC525" s="132" t="str">
        <f t="shared" si="158"/>
        <v>6-2-2019</v>
      </c>
      <c r="AD525" s="132">
        <f t="shared" si="156"/>
        <v>1</v>
      </c>
      <c r="AE525" s="132">
        <f t="shared" si="150"/>
        <v>6</v>
      </c>
      <c r="AF525" s="132" t="str">
        <f t="shared" si="154"/>
        <v>2019-6</v>
      </c>
      <c r="AG525" s="130">
        <f t="shared" si="157"/>
        <v>3</v>
      </c>
      <c r="AH525" s="130" t="str">
        <f t="shared" si="155"/>
        <v>Weekdays</v>
      </c>
      <c r="AI525" s="133">
        <f t="shared" si="153"/>
        <v>4</v>
      </c>
      <c r="AJ525" s="53"/>
    </row>
    <row r="526" spans="2:36" ht="16.5" x14ac:dyDescent="0.3">
      <c r="B526" s="19" t="s">
        <v>559</v>
      </c>
      <c r="C526" s="20" t="s">
        <v>25</v>
      </c>
      <c r="D526" s="19" t="s">
        <v>26</v>
      </c>
      <c r="E526" s="19" t="s">
        <v>27</v>
      </c>
      <c r="F526" s="85" t="s">
        <v>31</v>
      </c>
      <c r="G526" s="19" t="s">
        <v>22</v>
      </c>
      <c r="H526" s="21">
        <v>62.87</v>
      </c>
      <c r="I526" s="22">
        <v>2</v>
      </c>
      <c r="J526" s="23">
        <v>6.2869999999999999</v>
      </c>
      <c r="K526" s="23">
        <v>132.02699999999999</v>
      </c>
      <c r="L526" s="24">
        <v>43466</v>
      </c>
      <c r="M526" s="25">
        <v>0.48819444444444443</v>
      </c>
      <c r="N526" s="20" t="s">
        <v>29</v>
      </c>
      <c r="O526" s="23">
        <v>125.74</v>
      </c>
      <c r="P526" s="26">
        <v>4.7619047620000003</v>
      </c>
      <c r="Q526" s="23">
        <v>6.2869999999999999</v>
      </c>
      <c r="R526" s="30">
        <v>5</v>
      </c>
      <c r="S526" s="28">
        <f t="shared" si="159"/>
        <v>6.2869999999999919</v>
      </c>
      <c r="T526" s="29">
        <f t="shared" si="160"/>
        <v>471.52499999999941</v>
      </c>
      <c r="U526" s="29" t="b">
        <f t="shared" si="161"/>
        <v>0</v>
      </c>
      <c r="V526" s="29" t="b">
        <f t="shared" si="162"/>
        <v>0</v>
      </c>
      <c r="W526" s="29" t="str">
        <f t="shared" si="163"/>
        <v>Low Value</v>
      </c>
      <c r="X526" s="129" t="str">
        <f t="shared" si="164"/>
        <v>Criteria Not matched</v>
      </c>
      <c r="Y526" s="130">
        <f t="shared" si="148"/>
        <v>1</v>
      </c>
      <c r="Z526" s="130">
        <f t="shared" si="149"/>
        <v>1</v>
      </c>
      <c r="AA526" s="131">
        <f t="shared" si="151"/>
        <v>2019</v>
      </c>
      <c r="AB526" s="132" t="str">
        <f t="shared" si="152"/>
        <v>1-2019</v>
      </c>
      <c r="AC526" s="132" t="str">
        <f t="shared" si="158"/>
        <v>1-1-2019</v>
      </c>
      <c r="AD526" s="132">
        <f t="shared" si="156"/>
        <v>1</v>
      </c>
      <c r="AE526" s="132">
        <f t="shared" si="150"/>
        <v>1</v>
      </c>
      <c r="AF526" s="132" t="str">
        <f t="shared" si="154"/>
        <v>2019-1</v>
      </c>
      <c r="AG526" s="130">
        <f t="shared" si="157"/>
        <v>2</v>
      </c>
      <c r="AH526" s="130" t="str">
        <f t="shared" si="155"/>
        <v>Weekdays</v>
      </c>
      <c r="AI526" s="133">
        <f t="shared" si="153"/>
        <v>3</v>
      </c>
      <c r="AJ526" s="53"/>
    </row>
    <row r="527" spans="2:36" ht="16.5" x14ac:dyDescent="0.3">
      <c r="B527" s="19" t="s">
        <v>560</v>
      </c>
      <c r="C527" s="20" t="s">
        <v>18</v>
      </c>
      <c r="D527" s="19" t="s">
        <v>19</v>
      </c>
      <c r="E527" s="19" t="s">
        <v>27</v>
      </c>
      <c r="F527" s="85" t="s">
        <v>31</v>
      </c>
      <c r="G527" s="19" t="s">
        <v>44</v>
      </c>
      <c r="H527" s="21">
        <v>81.709999999999994</v>
      </c>
      <c r="I527" s="22">
        <v>6</v>
      </c>
      <c r="J527" s="23">
        <v>24.513000000000002</v>
      </c>
      <c r="K527" s="23">
        <v>514.77300000000002</v>
      </c>
      <c r="L527" s="24">
        <v>43492</v>
      </c>
      <c r="M527" s="25">
        <v>0.60833333333333328</v>
      </c>
      <c r="N527" s="20" t="s">
        <v>33</v>
      </c>
      <c r="O527" s="23">
        <v>490.26</v>
      </c>
      <c r="P527" s="26">
        <v>4.7619047620000003</v>
      </c>
      <c r="Q527" s="23">
        <v>24.513000000000002</v>
      </c>
      <c r="R527" s="27">
        <v>8</v>
      </c>
      <c r="S527" s="28">
        <f t="shared" si="159"/>
        <v>24.513000000000034</v>
      </c>
      <c r="T527" s="29">
        <f t="shared" si="160"/>
        <v>1838.4750000000026</v>
      </c>
      <c r="U527" s="29" t="b">
        <f t="shared" si="161"/>
        <v>1</v>
      </c>
      <c r="V527" s="29" t="b">
        <f t="shared" si="162"/>
        <v>1</v>
      </c>
      <c r="W527" s="29" t="str">
        <f t="shared" si="163"/>
        <v>High Value</v>
      </c>
      <c r="X527" s="129">
        <f t="shared" si="164"/>
        <v>8.1709999999999994</v>
      </c>
      <c r="Y527" s="130">
        <f t="shared" si="148"/>
        <v>27</v>
      </c>
      <c r="Z527" s="130">
        <f t="shared" si="149"/>
        <v>1</v>
      </c>
      <c r="AA527" s="131">
        <f t="shared" si="151"/>
        <v>2019</v>
      </c>
      <c r="AB527" s="132" t="str">
        <f t="shared" si="152"/>
        <v>1-2019</v>
      </c>
      <c r="AC527" s="132" t="str">
        <f t="shared" si="158"/>
        <v>27-1-2019</v>
      </c>
      <c r="AD527" s="132">
        <f t="shared" si="156"/>
        <v>1</v>
      </c>
      <c r="AE527" s="132">
        <f t="shared" si="150"/>
        <v>4</v>
      </c>
      <c r="AF527" s="132" t="str">
        <f t="shared" si="154"/>
        <v>2019-4</v>
      </c>
      <c r="AG527" s="130">
        <f t="shared" si="157"/>
        <v>7</v>
      </c>
      <c r="AH527" s="130" t="str">
        <f t="shared" si="155"/>
        <v>Weekends</v>
      </c>
      <c r="AI527" s="133">
        <f t="shared" si="153"/>
        <v>1</v>
      </c>
      <c r="AJ527" s="53"/>
    </row>
    <row r="528" spans="2:36" ht="16.5" x14ac:dyDescent="0.3">
      <c r="B528" s="19" t="s">
        <v>561</v>
      </c>
      <c r="C528" s="20" t="s">
        <v>18</v>
      </c>
      <c r="D528" s="19" t="s">
        <v>19</v>
      </c>
      <c r="E528" s="19" t="s">
        <v>20</v>
      </c>
      <c r="F528" s="85" t="s">
        <v>21</v>
      </c>
      <c r="G528" s="19" t="s">
        <v>36</v>
      </c>
      <c r="H528" s="21">
        <v>91.41</v>
      </c>
      <c r="I528" s="22">
        <v>5</v>
      </c>
      <c r="J528" s="23">
        <v>22.852499999999999</v>
      </c>
      <c r="K528" s="23">
        <v>479.90249999999997</v>
      </c>
      <c r="L528" s="24">
        <v>43521</v>
      </c>
      <c r="M528" s="25">
        <v>0.66874999999999996</v>
      </c>
      <c r="N528" s="20" t="s">
        <v>23</v>
      </c>
      <c r="O528" s="23">
        <v>457.05</v>
      </c>
      <c r="P528" s="26">
        <v>4.7619047620000003</v>
      </c>
      <c r="Q528" s="23">
        <v>22.852499999999999</v>
      </c>
      <c r="R528" s="27">
        <v>7.1</v>
      </c>
      <c r="S528" s="28">
        <f t="shared" si="159"/>
        <v>22.852499999999964</v>
      </c>
      <c r="T528" s="29">
        <f t="shared" si="160"/>
        <v>1713.9374999999973</v>
      </c>
      <c r="U528" s="29" t="b">
        <f t="shared" si="161"/>
        <v>1</v>
      </c>
      <c r="V528" s="29" t="b">
        <f t="shared" si="162"/>
        <v>1</v>
      </c>
      <c r="W528" s="29" t="str">
        <f t="shared" si="163"/>
        <v>Low Value</v>
      </c>
      <c r="X528" s="129">
        <f t="shared" si="164"/>
        <v>9.141</v>
      </c>
      <c r="Y528" s="130">
        <f t="shared" si="148"/>
        <v>25</v>
      </c>
      <c r="Z528" s="130">
        <f t="shared" si="149"/>
        <v>2</v>
      </c>
      <c r="AA528" s="131">
        <f t="shared" si="151"/>
        <v>2019</v>
      </c>
      <c r="AB528" s="132" t="str">
        <f t="shared" si="152"/>
        <v>2-2019</v>
      </c>
      <c r="AC528" s="132" t="str">
        <f t="shared" si="158"/>
        <v>25-2-2019</v>
      </c>
      <c r="AD528" s="132">
        <f t="shared" si="156"/>
        <v>1</v>
      </c>
      <c r="AE528" s="132">
        <f t="shared" si="150"/>
        <v>9</v>
      </c>
      <c r="AF528" s="132" t="str">
        <f t="shared" si="154"/>
        <v>2019-9</v>
      </c>
      <c r="AG528" s="130">
        <f t="shared" si="157"/>
        <v>1</v>
      </c>
      <c r="AH528" s="130" t="str">
        <f t="shared" si="155"/>
        <v>Weekdays</v>
      </c>
      <c r="AI528" s="133">
        <f t="shared" si="153"/>
        <v>2</v>
      </c>
      <c r="AJ528" s="53"/>
    </row>
    <row r="529" spans="2:36" ht="16.5" x14ac:dyDescent="0.3">
      <c r="B529" s="19" t="s">
        <v>562</v>
      </c>
      <c r="C529" s="20" t="s">
        <v>42</v>
      </c>
      <c r="D529" s="19" t="s">
        <v>43</v>
      </c>
      <c r="E529" s="19" t="s">
        <v>27</v>
      </c>
      <c r="F529" s="85" t="s">
        <v>31</v>
      </c>
      <c r="G529" s="19" t="s">
        <v>46</v>
      </c>
      <c r="H529" s="21">
        <v>39.21</v>
      </c>
      <c r="I529" s="22">
        <v>4</v>
      </c>
      <c r="J529" s="23">
        <v>7.8419999999999996</v>
      </c>
      <c r="K529" s="23">
        <v>164.68199999999999</v>
      </c>
      <c r="L529" s="24">
        <v>43481</v>
      </c>
      <c r="M529" s="25">
        <v>0.8354166666666667</v>
      </c>
      <c r="N529" s="20" t="s">
        <v>33</v>
      </c>
      <c r="O529" s="23">
        <v>156.84</v>
      </c>
      <c r="P529" s="26">
        <v>4.7619047620000003</v>
      </c>
      <c r="Q529" s="23">
        <v>7.8419999999999996</v>
      </c>
      <c r="R529" s="30">
        <v>9</v>
      </c>
      <c r="S529" s="28">
        <f t="shared" si="159"/>
        <v>7.8419999999999845</v>
      </c>
      <c r="T529" s="29">
        <f t="shared" si="160"/>
        <v>588.14999999999884</v>
      </c>
      <c r="U529" s="29" t="b">
        <f t="shared" si="161"/>
        <v>0</v>
      </c>
      <c r="V529" s="29" t="b">
        <f t="shared" si="162"/>
        <v>1</v>
      </c>
      <c r="W529" s="29" t="str">
        <f t="shared" si="163"/>
        <v>High Value</v>
      </c>
      <c r="X529" s="129">
        <f t="shared" si="164"/>
        <v>3.9210000000000003</v>
      </c>
      <c r="Y529" s="130">
        <f t="shared" si="148"/>
        <v>16</v>
      </c>
      <c r="Z529" s="130">
        <f t="shared" si="149"/>
        <v>1</v>
      </c>
      <c r="AA529" s="131">
        <f t="shared" si="151"/>
        <v>2019</v>
      </c>
      <c r="AB529" s="132" t="str">
        <f t="shared" si="152"/>
        <v>1-2019</v>
      </c>
      <c r="AC529" s="132" t="str">
        <f t="shared" si="158"/>
        <v>16-1-2019</v>
      </c>
      <c r="AD529" s="132">
        <f t="shared" si="156"/>
        <v>1</v>
      </c>
      <c r="AE529" s="132">
        <f t="shared" si="150"/>
        <v>3</v>
      </c>
      <c r="AF529" s="132" t="str">
        <f t="shared" si="154"/>
        <v>2019-3</v>
      </c>
      <c r="AG529" s="130">
        <f t="shared" si="157"/>
        <v>3</v>
      </c>
      <c r="AH529" s="130" t="str">
        <f t="shared" si="155"/>
        <v>Weekdays</v>
      </c>
      <c r="AI529" s="133">
        <f t="shared" si="153"/>
        <v>4</v>
      </c>
      <c r="AJ529" s="53"/>
    </row>
    <row r="530" spans="2:36" ht="16.5" x14ac:dyDescent="0.3">
      <c r="B530" s="19" t="s">
        <v>563</v>
      </c>
      <c r="C530" s="20" t="s">
        <v>42</v>
      </c>
      <c r="D530" s="19" t="s">
        <v>43</v>
      </c>
      <c r="E530" s="19" t="s">
        <v>20</v>
      </c>
      <c r="F530" s="85" t="s">
        <v>31</v>
      </c>
      <c r="G530" s="19" t="s">
        <v>46</v>
      </c>
      <c r="H530" s="21">
        <v>59.86</v>
      </c>
      <c r="I530" s="22">
        <v>2</v>
      </c>
      <c r="J530" s="23">
        <v>5.9859999999999998</v>
      </c>
      <c r="K530" s="23">
        <v>125.706</v>
      </c>
      <c r="L530" s="24">
        <v>43478</v>
      </c>
      <c r="M530" s="25">
        <v>0.62152777777777779</v>
      </c>
      <c r="N530" s="20" t="s">
        <v>23</v>
      </c>
      <c r="O530" s="23">
        <v>119.72</v>
      </c>
      <c r="P530" s="26">
        <v>4.7619047620000003</v>
      </c>
      <c r="Q530" s="23">
        <v>5.9859999999999998</v>
      </c>
      <c r="R530" s="30">
        <v>6.7</v>
      </c>
      <c r="S530" s="28">
        <f t="shared" si="159"/>
        <v>5.9860000000000042</v>
      </c>
      <c r="T530" s="29">
        <f t="shared" si="160"/>
        <v>448.95000000000033</v>
      </c>
      <c r="U530" s="29" t="b">
        <f t="shared" si="161"/>
        <v>0</v>
      </c>
      <c r="V530" s="29" t="b">
        <f t="shared" si="162"/>
        <v>0</v>
      </c>
      <c r="W530" s="29" t="str">
        <f t="shared" si="163"/>
        <v>Low Value</v>
      </c>
      <c r="X530" s="129" t="str">
        <f t="shared" si="164"/>
        <v>Criteria Not matched</v>
      </c>
      <c r="Y530" s="130">
        <f t="shared" si="148"/>
        <v>13</v>
      </c>
      <c r="Z530" s="130">
        <f t="shared" si="149"/>
        <v>1</v>
      </c>
      <c r="AA530" s="131">
        <f t="shared" si="151"/>
        <v>2019</v>
      </c>
      <c r="AB530" s="132" t="str">
        <f t="shared" si="152"/>
        <v>1-2019</v>
      </c>
      <c r="AC530" s="132" t="str">
        <f t="shared" si="158"/>
        <v>13-1-2019</v>
      </c>
      <c r="AD530" s="132">
        <f t="shared" si="156"/>
        <v>1</v>
      </c>
      <c r="AE530" s="132">
        <f t="shared" si="150"/>
        <v>2</v>
      </c>
      <c r="AF530" s="132" t="str">
        <f t="shared" si="154"/>
        <v>2019-2</v>
      </c>
      <c r="AG530" s="130">
        <f t="shared" si="157"/>
        <v>7</v>
      </c>
      <c r="AH530" s="130" t="str">
        <f t="shared" si="155"/>
        <v>Weekends</v>
      </c>
      <c r="AI530" s="133">
        <f t="shared" si="153"/>
        <v>1</v>
      </c>
      <c r="AJ530" s="53"/>
    </row>
    <row r="531" spans="2:36" ht="16.5" x14ac:dyDescent="0.3">
      <c r="B531" s="19" t="s">
        <v>564</v>
      </c>
      <c r="C531" s="20" t="s">
        <v>42</v>
      </c>
      <c r="D531" s="19" t="s">
        <v>43</v>
      </c>
      <c r="E531" s="19" t="s">
        <v>20</v>
      </c>
      <c r="F531" s="85" t="s">
        <v>21</v>
      </c>
      <c r="G531" s="19" t="s">
        <v>44</v>
      </c>
      <c r="H531" s="21">
        <v>54.36</v>
      </c>
      <c r="I531" s="22">
        <v>10</v>
      </c>
      <c r="J531" s="23">
        <v>27.18</v>
      </c>
      <c r="K531" s="23">
        <v>570.78</v>
      </c>
      <c r="L531" s="24">
        <v>43503</v>
      </c>
      <c r="M531" s="25">
        <v>0.4777777777777778</v>
      </c>
      <c r="N531" s="20" t="s">
        <v>33</v>
      </c>
      <c r="O531" s="23">
        <v>543.6</v>
      </c>
      <c r="P531" s="26">
        <v>4.7619047620000003</v>
      </c>
      <c r="Q531" s="23">
        <v>27.18</v>
      </c>
      <c r="R531" s="27">
        <v>6.1</v>
      </c>
      <c r="S531" s="28">
        <f t="shared" si="159"/>
        <v>27.17999999999995</v>
      </c>
      <c r="T531" s="29">
        <f t="shared" si="160"/>
        <v>2038.4999999999964</v>
      </c>
      <c r="U531" s="29" t="b">
        <f t="shared" si="161"/>
        <v>1</v>
      </c>
      <c r="V531" s="29" t="b">
        <f t="shared" si="162"/>
        <v>1</v>
      </c>
      <c r="W531" s="29" t="str">
        <f t="shared" si="163"/>
        <v>Low Value</v>
      </c>
      <c r="X531" s="129" t="str">
        <f t="shared" si="164"/>
        <v>Criteria Not matched</v>
      </c>
      <c r="Y531" s="130">
        <f t="shared" si="148"/>
        <v>7</v>
      </c>
      <c r="Z531" s="130">
        <f t="shared" si="149"/>
        <v>2</v>
      </c>
      <c r="AA531" s="131">
        <f t="shared" si="151"/>
        <v>2019</v>
      </c>
      <c r="AB531" s="132" t="str">
        <f t="shared" si="152"/>
        <v>2-2019</v>
      </c>
      <c r="AC531" s="132" t="str">
        <f t="shared" si="158"/>
        <v>7-2-2019</v>
      </c>
      <c r="AD531" s="132">
        <f t="shared" si="156"/>
        <v>1</v>
      </c>
      <c r="AE531" s="132">
        <f t="shared" si="150"/>
        <v>6</v>
      </c>
      <c r="AF531" s="132" t="str">
        <f t="shared" si="154"/>
        <v>2019-6</v>
      </c>
      <c r="AG531" s="130">
        <f t="shared" si="157"/>
        <v>4</v>
      </c>
      <c r="AH531" s="130" t="str">
        <f t="shared" si="155"/>
        <v>Weekdays</v>
      </c>
      <c r="AI531" s="133">
        <f t="shared" si="153"/>
        <v>5</v>
      </c>
      <c r="AJ531" s="53"/>
    </row>
    <row r="532" spans="2:36" ht="16.5" x14ac:dyDescent="0.3">
      <c r="B532" s="19" t="s">
        <v>565</v>
      </c>
      <c r="C532" s="20" t="s">
        <v>18</v>
      </c>
      <c r="D532" s="19" t="s">
        <v>19</v>
      </c>
      <c r="E532" s="19" t="s">
        <v>27</v>
      </c>
      <c r="F532" s="85" t="s">
        <v>31</v>
      </c>
      <c r="G532" s="19" t="s">
        <v>36</v>
      </c>
      <c r="H532" s="21">
        <v>98.09</v>
      </c>
      <c r="I532" s="22">
        <v>9</v>
      </c>
      <c r="J532" s="23">
        <v>44.140500000000003</v>
      </c>
      <c r="K532" s="23">
        <v>926.95050000000003</v>
      </c>
      <c r="L532" s="24">
        <v>43513</v>
      </c>
      <c r="M532" s="25">
        <v>0.82013888888888886</v>
      </c>
      <c r="N532" s="20" t="s">
        <v>29</v>
      </c>
      <c r="O532" s="23">
        <v>882.81</v>
      </c>
      <c r="P532" s="26">
        <v>4.7619047620000003</v>
      </c>
      <c r="Q532" s="23">
        <v>44.140500000000003</v>
      </c>
      <c r="R532" s="27">
        <v>9.3000000000000007</v>
      </c>
      <c r="S532" s="28">
        <f t="shared" si="159"/>
        <v>44.140500000000088</v>
      </c>
      <c r="T532" s="29">
        <f t="shared" si="160"/>
        <v>3310.5375000000067</v>
      </c>
      <c r="U532" s="29" t="b">
        <f t="shared" si="161"/>
        <v>1</v>
      </c>
      <c r="V532" s="29" t="b">
        <f t="shared" si="162"/>
        <v>1</v>
      </c>
      <c r="W532" s="29" t="str">
        <f t="shared" si="163"/>
        <v>High Value</v>
      </c>
      <c r="X532" s="129">
        <f t="shared" si="164"/>
        <v>9.8090000000000011</v>
      </c>
      <c r="Y532" s="130">
        <f t="shared" si="148"/>
        <v>17</v>
      </c>
      <c r="Z532" s="130">
        <f t="shared" si="149"/>
        <v>2</v>
      </c>
      <c r="AA532" s="131">
        <f t="shared" si="151"/>
        <v>2019</v>
      </c>
      <c r="AB532" s="132" t="str">
        <f t="shared" si="152"/>
        <v>2-2019</v>
      </c>
      <c r="AC532" s="132" t="str">
        <f t="shared" si="158"/>
        <v>17-2-2019</v>
      </c>
      <c r="AD532" s="132">
        <f t="shared" si="156"/>
        <v>1</v>
      </c>
      <c r="AE532" s="132">
        <f t="shared" si="150"/>
        <v>7</v>
      </c>
      <c r="AF532" s="132" t="str">
        <f t="shared" si="154"/>
        <v>2019-7</v>
      </c>
      <c r="AG532" s="130">
        <f t="shared" si="157"/>
        <v>7</v>
      </c>
      <c r="AH532" s="130" t="str">
        <f t="shared" si="155"/>
        <v>Weekends</v>
      </c>
      <c r="AI532" s="133">
        <f t="shared" si="153"/>
        <v>1</v>
      </c>
      <c r="AJ532" s="53"/>
    </row>
    <row r="533" spans="2:36" ht="16.5" x14ac:dyDescent="0.3">
      <c r="B533" s="19" t="s">
        <v>566</v>
      </c>
      <c r="C533" s="20" t="s">
        <v>18</v>
      </c>
      <c r="D533" s="19" t="s">
        <v>19</v>
      </c>
      <c r="E533" s="19" t="s">
        <v>27</v>
      </c>
      <c r="F533" s="85" t="s">
        <v>31</v>
      </c>
      <c r="G533" s="19" t="s">
        <v>22</v>
      </c>
      <c r="H533" s="21">
        <v>25.43</v>
      </c>
      <c r="I533" s="22">
        <v>6</v>
      </c>
      <c r="J533" s="23">
        <v>7.6289999999999996</v>
      </c>
      <c r="K533" s="23">
        <v>160.209</v>
      </c>
      <c r="L533" s="24">
        <v>43508</v>
      </c>
      <c r="M533" s="25">
        <v>0.79236111111111107</v>
      </c>
      <c r="N533" s="20" t="s">
        <v>23</v>
      </c>
      <c r="O533" s="23">
        <v>152.58000000000001</v>
      </c>
      <c r="P533" s="26">
        <v>4.7619047620000003</v>
      </c>
      <c r="Q533" s="23">
        <v>7.6289999999999996</v>
      </c>
      <c r="R533" s="30">
        <v>7</v>
      </c>
      <c r="S533" s="28">
        <f t="shared" si="159"/>
        <v>7.6289999999999907</v>
      </c>
      <c r="T533" s="29">
        <f t="shared" si="160"/>
        <v>572.17499999999927</v>
      </c>
      <c r="U533" s="29" t="b">
        <f t="shared" si="161"/>
        <v>0</v>
      </c>
      <c r="V533" s="29" t="b">
        <f t="shared" si="162"/>
        <v>1</v>
      </c>
      <c r="W533" s="29" t="str">
        <f t="shared" si="163"/>
        <v>Low Value</v>
      </c>
      <c r="X533" s="129">
        <f t="shared" si="164"/>
        <v>2.5430000000000001</v>
      </c>
      <c r="Y533" s="130">
        <f t="shared" si="148"/>
        <v>12</v>
      </c>
      <c r="Z533" s="130">
        <f t="shared" si="149"/>
        <v>2</v>
      </c>
      <c r="AA533" s="131">
        <f t="shared" si="151"/>
        <v>2019</v>
      </c>
      <c r="AB533" s="132" t="str">
        <f t="shared" si="152"/>
        <v>2-2019</v>
      </c>
      <c r="AC533" s="132" t="str">
        <f t="shared" si="158"/>
        <v>12-2-2019</v>
      </c>
      <c r="AD533" s="132">
        <f t="shared" si="156"/>
        <v>1</v>
      </c>
      <c r="AE533" s="132">
        <f t="shared" si="150"/>
        <v>7</v>
      </c>
      <c r="AF533" s="132" t="str">
        <f t="shared" si="154"/>
        <v>2019-7</v>
      </c>
      <c r="AG533" s="130">
        <f t="shared" si="157"/>
        <v>2</v>
      </c>
      <c r="AH533" s="130" t="str">
        <f t="shared" si="155"/>
        <v>Weekdays</v>
      </c>
      <c r="AI533" s="133">
        <f t="shared" si="153"/>
        <v>3</v>
      </c>
      <c r="AJ533" s="53"/>
    </row>
    <row r="534" spans="2:36" ht="16.5" x14ac:dyDescent="0.3">
      <c r="B534" s="19" t="s">
        <v>567</v>
      </c>
      <c r="C534" s="20" t="s">
        <v>18</v>
      </c>
      <c r="D534" s="19" t="s">
        <v>19</v>
      </c>
      <c r="E534" s="19" t="s">
        <v>20</v>
      </c>
      <c r="F534" s="85" t="s">
        <v>31</v>
      </c>
      <c r="G534" s="19" t="s">
        <v>46</v>
      </c>
      <c r="H534" s="21">
        <v>86.68</v>
      </c>
      <c r="I534" s="22">
        <v>8</v>
      </c>
      <c r="J534" s="23">
        <v>34.671999999999997</v>
      </c>
      <c r="K534" s="23">
        <v>728.11199999999997</v>
      </c>
      <c r="L534" s="24">
        <v>43489</v>
      </c>
      <c r="M534" s="25">
        <v>0.75277777777777777</v>
      </c>
      <c r="N534" s="20" t="s">
        <v>33</v>
      </c>
      <c r="O534" s="23">
        <v>693.44</v>
      </c>
      <c r="P534" s="26">
        <v>4.7619047620000003</v>
      </c>
      <c r="Q534" s="23">
        <v>34.671999999999997</v>
      </c>
      <c r="R534" s="27">
        <v>7.2</v>
      </c>
      <c r="S534" s="28">
        <f t="shared" si="159"/>
        <v>34.671999999999912</v>
      </c>
      <c r="T534" s="29">
        <f t="shared" si="160"/>
        <v>2600.3999999999933</v>
      </c>
      <c r="U534" s="29" t="b">
        <f t="shared" si="161"/>
        <v>1</v>
      </c>
      <c r="V534" s="29" t="b">
        <f t="shared" si="162"/>
        <v>1</v>
      </c>
      <c r="W534" s="29" t="str">
        <f t="shared" si="163"/>
        <v>High Value</v>
      </c>
      <c r="X534" s="129">
        <f t="shared" si="164"/>
        <v>8.668000000000001</v>
      </c>
      <c r="Y534" s="130">
        <f t="shared" ref="Y534:Y597" si="165">DAY(L534)</f>
        <v>24</v>
      </c>
      <c r="Z534" s="130">
        <f t="shared" ref="Z534:Z597" si="166">MONTH(L534)</f>
        <v>1</v>
      </c>
      <c r="AA534" s="131">
        <f t="shared" si="151"/>
        <v>2019</v>
      </c>
      <c r="AB534" s="132" t="str">
        <f t="shared" si="152"/>
        <v>1-2019</v>
      </c>
      <c r="AC534" s="132" t="str">
        <f t="shared" si="158"/>
        <v>24-1-2019</v>
      </c>
      <c r="AD534" s="132">
        <f t="shared" si="156"/>
        <v>1</v>
      </c>
      <c r="AE534" s="132">
        <f t="shared" si="150"/>
        <v>4</v>
      </c>
      <c r="AF534" s="132" t="str">
        <f t="shared" si="154"/>
        <v>2019-4</v>
      </c>
      <c r="AG534" s="130">
        <f t="shared" si="157"/>
        <v>4</v>
      </c>
      <c r="AH534" s="130" t="str">
        <f t="shared" si="155"/>
        <v>Weekdays</v>
      </c>
      <c r="AI534" s="133">
        <f t="shared" si="153"/>
        <v>5</v>
      </c>
      <c r="AJ534" s="53"/>
    </row>
    <row r="535" spans="2:36" ht="16.5" x14ac:dyDescent="0.3">
      <c r="B535" s="19" t="s">
        <v>568</v>
      </c>
      <c r="C535" s="20" t="s">
        <v>42</v>
      </c>
      <c r="D535" s="19" t="s">
        <v>43</v>
      </c>
      <c r="E535" s="19" t="s">
        <v>27</v>
      </c>
      <c r="F535" s="85" t="s">
        <v>31</v>
      </c>
      <c r="G535" s="19" t="s">
        <v>28</v>
      </c>
      <c r="H535" s="21">
        <v>22.95</v>
      </c>
      <c r="I535" s="22">
        <v>10</v>
      </c>
      <c r="J535" s="23">
        <v>11.475</v>
      </c>
      <c r="K535" s="23">
        <v>240.97499999999999</v>
      </c>
      <c r="L535" s="24">
        <v>43502</v>
      </c>
      <c r="M535" s="25">
        <v>0.80555555555555558</v>
      </c>
      <c r="N535" s="20" t="s">
        <v>23</v>
      </c>
      <c r="O535" s="23">
        <v>229.5</v>
      </c>
      <c r="P535" s="26">
        <v>4.7619047620000003</v>
      </c>
      <c r="Q535" s="23">
        <v>11.475</v>
      </c>
      <c r="R535" s="30">
        <v>8.1999999999999993</v>
      </c>
      <c r="S535" s="28">
        <f t="shared" si="159"/>
        <v>11.474999999999994</v>
      </c>
      <c r="T535" s="29">
        <f t="shared" si="160"/>
        <v>860.62499999999955</v>
      </c>
      <c r="U535" s="29" t="b">
        <f t="shared" si="161"/>
        <v>1</v>
      </c>
      <c r="V535" s="29" t="b">
        <f t="shared" si="162"/>
        <v>1</v>
      </c>
      <c r="W535" s="29" t="str">
        <f t="shared" si="163"/>
        <v>High Value</v>
      </c>
      <c r="X535" s="129">
        <f t="shared" si="164"/>
        <v>2.2949999999999999</v>
      </c>
      <c r="Y535" s="130">
        <f t="shared" si="165"/>
        <v>6</v>
      </c>
      <c r="Z535" s="130">
        <f t="shared" si="166"/>
        <v>2</v>
      </c>
      <c r="AA535" s="131">
        <f t="shared" si="151"/>
        <v>2019</v>
      </c>
      <c r="AB535" s="132" t="str">
        <f t="shared" si="152"/>
        <v>2-2019</v>
      </c>
      <c r="AC535" s="132" t="str">
        <f t="shared" si="158"/>
        <v>6-2-2019</v>
      </c>
      <c r="AD535" s="132">
        <f t="shared" si="156"/>
        <v>1</v>
      </c>
      <c r="AE535" s="132">
        <f t="shared" ref="AE535:AE598" si="167">WEEKNUM(L535,2)</f>
        <v>6</v>
      </c>
      <c r="AF535" s="132" t="str">
        <f t="shared" si="154"/>
        <v>2019-6</v>
      </c>
      <c r="AG535" s="130">
        <f t="shared" si="157"/>
        <v>3</v>
      </c>
      <c r="AH535" s="130" t="str">
        <f t="shared" si="155"/>
        <v>Weekdays</v>
      </c>
      <c r="AI535" s="133">
        <f t="shared" si="153"/>
        <v>4</v>
      </c>
      <c r="AJ535" s="53"/>
    </row>
    <row r="536" spans="2:36" ht="16.5" x14ac:dyDescent="0.3">
      <c r="B536" s="19" t="s">
        <v>569</v>
      </c>
      <c r="C536" s="20" t="s">
        <v>25</v>
      </c>
      <c r="D536" s="19" t="s">
        <v>26</v>
      </c>
      <c r="E536" s="19" t="s">
        <v>27</v>
      </c>
      <c r="F536" s="85" t="s">
        <v>21</v>
      </c>
      <c r="G536" s="19" t="s">
        <v>44</v>
      </c>
      <c r="H536" s="21">
        <v>16.309999999999999</v>
      </c>
      <c r="I536" s="22">
        <v>9</v>
      </c>
      <c r="J536" s="23">
        <v>7.3395000000000001</v>
      </c>
      <c r="K536" s="23">
        <v>154.12950000000001</v>
      </c>
      <c r="L536" s="24">
        <v>43550</v>
      </c>
      <c r="M536" s="25">
        <v>0.43819444444444444</v>
      </c>
      <c r="N536" s="20" t="s">
        <v>23</v>
      </c>
      <c r="O536" s="23">
        <v>146.79</v>
      </c>
      <c r="P536" s="26">
        <v>4.7619047620000003</v>
      </c>
      <c r="Q536" s="23">
        <v>7.3395000000000001</v>
      </c>
      <c r="R536" s="30">
        <v>8.4</v>
      </c>
      <c r="S536" s="28">
        <f t="shared" si="159"/>
        <v>7.3395000000000152</v>
      </c>
      <c r="T536" s="29">
        <f t="shared" si="160"/>
        <v>550.46250000000111</v>
      </c>
      <c r="U536" s="29" t="b">
        <f t="shared" si="161"/>
        <v>0</v>
      </c>
      <c r="V536" s="29" t="b">
        <f t="shared" si="162"/>
        <v>1</v>
      </c>
      <c r="W536" s="29" t="str">
        <f t="shared" si="163"/>
        <v>High Value</v>
      </c>
      <c r="X536" s="129">
        <f t="shared" si="164"/>
        <v>1.631</v>
      </c>
      <c r="Y536" s="130">
        <f t="shared" si="165"/>
        <v>26</v>
      </c>
      <c r="Z536" s="130">
        <f t="shared" si="166"/>
        <v>3</v>
      </c>
      <c r="AA536" s="131">
        <f t="shared" ref="AA536:AA599" si="168">YEAR(L536)</f>
        <v>2019</v>
      </c>
      <c r="AB536" s="132" t="str">
        <f t="shared" ref="AB536:AB599" si="169">CONCATENATE(Z536,"-",AA536)</f>
        <v>3-2019</v>
      </c>
      <c r="AC536" s="132" t="str">
        <f t="shared" si="158"/>
        <v>26-3-2019</v>
      </c>
      <c r="AD536" s="132">
        <f t="shared" si="156"/>
        <v>1</v>
      </c>
      <c r="AE536" s="132">
        <f t="shared" si="167"/>
        <v>13</v>
      </c>
      <c r="AF536" s="132" t="str">
        <f t="shared" si="154"/>
        <v>2019-13</v>
      </c>
      <c r="AG536" s="130">
        <f t="shared" si="157"/>
        <v>2</v>
      </c>
      <c r="AH536" s="130" t="str">
        <f t="shared" si="155"/>
        <v>Weekdays</v>
      </c>
      <c r="AI536" s="133">
        <f t="shared" si="153"/>
        <v>3</v>
      </c>
      <c r="AJ536" s="53"/>
    </row>
    <row r="537" spans="2:36" ht="16.5" x14ac:dyDescent="0.3">
      <c r="B537" s="19" t="s">
        <v>570</v>
      </c>
      <c r="C537" s="20" t="s">
        <v>18</v>
      </c>
      <c r="D537" s="19" t="s">
        <v>19</v>
      </c>
      <c r="E537" s="19" t="s">
        <v>27</v>
      </c>
      <c r="F537" s="85" t="s">
        <v>21</v>
      </c>
      <c r="G537" s="19" t="s">
        <v>32</v>
      </c>
      <c r="H537" s="21">
        <v>28.32</v>
      </c>
      <c r="I537" s="22">
        <v>5</v>
      </c>
      <c r="J537" s="23">
        <v>7.08</v>
      </c>
      <c r="K537" s="23">
        <v>148.68</v>
      </c>
      <c r="L537" s="24">
        <v>43535</v>
      </c>
      <c r="M537" s="25">
        <v>0.56111111111111112</v>
      </c>
      <c r="N537" s="20" t="s">
        <v>23</v>
      </c>
      <c r="O537" s="23">
        <v>141.6</v>
      </c>
      <c r="P537" s="26">
        <v>4.7619047620000003</v>
      </c>
      <c r="Q537" s="23">
        <v>7.08</v>
      </c>
      <c r="R537" s="30">
        <v>6.2</v>
      </c>
      <c r="S537" s="28">
        <f t="shared" si="159"/>
        <v>7.0800000000000125</v>
      </c>
      <c r="T537" s="29">
        <f t="shared" si="160"/>
        <v>531.00000000000091</v>
      </c>
      <c r="U537" s="29" t="b">
        <f t="shared" si="161"/>
        <v>0</v>
      </c>
      <c r="V537" s="29" t="b">
        <f t="shared" si="162"/>
        <v>0</v>
      </c>
      <c r="W537" s="29" t="str">
        <f t="shared" si="163"/>
        <v>Low Value</v>
      </c>
      <c r="X537" s="129" t="str">
        <f t="shared" si="164"/>
        <v>Criteria Not matched</v>
      </c>
      <c r="Y537" s="130">
        <f t="shared" si="165"/>
        <v>11</v>
      </c>
      <c r="Z537" s="130">
        <f t="shared" si="166"/>
        <v>3</v>
      </c>
      <c r="AA537" s="131">
        <f t="shared" si="168"/>
        <v>2019</v>
      </c>
      <c r="AB537" s="132" t="str">
        <f t="shared" si="169"/>
        <v>3-2019</v>
      </c>
      <c r="AC537" s="132" t="str">
        <f t="shared" si="158"/>
        <v>11-3-2019</v>
      </c>
      <c r="AD537" s="132">
        <f t="shared" si="156"/>
        <v>1</v>
      </c>
      <c r="AE537" s="132">
        <f t="shared" si="167"/>
        <v>11</v>
      </c>
      <c r="AF537" s="132" t="str">
        <f t="shared" si="154"/>
        <v>2019-11</v>
      </c>
      <c r="AG537" s="130">
        <f t="shared" si="157"/>
        <v>1</v>
      </c>
      <c r="AH537" s="130" t="str">
        <f t="shared" si="155"/>
        <v>Weekdays</v>
      </c>
      <c r="AI537" s="133">
        <f t="shared" si="153"/>
        <v>2</v>
      </c>
      <c r="AJ537" s="53"/>
    </row>
    <row r="538" spans="2:36" ht="16.5" x14ac:dyDescent="0.3">
      <c r="B538" s="19" t="s">
        <v>571</v>
      </c>
      <c r="C538" s="20" t="s">
        <v>25</v>
      </c>
      <c r="D538" s="19" t="s">
        <v>26</v>
      </c>
      <c r="E538" s="19" t="s">
        <v>27</v>
      </c>
      <c r="F538" s="85" t="s">
        <v>31</v>
      </c>
      <c r="G538" s="19" t="s">
        <v>32</v>
      </c>
      <c r="H538" s="21">
        <v>16.670000000000002</v>
      </c>
      <c r="I538" s="22">
        <v>7</v>
      </c>
      <c r="J538" s="23">
        <v>5.8345000000000002</v>
      </c>
      <c r="K538" s="23">
        <v>122.5245</v>
      </c>
      <c r="L538" s="24">
        <v>43503</v>
      </c>
      <c r="M538" s="25">
        <v>0.48333333333333334</v>
      </c>
      <c r="N538" s="20" t="s">
        <v>23</v>
      </c>
      <c r="O538" s="23">
        <v>116.69</v>
      </c>
      <c r="P538" s="26">
        <v>4.7619047620000003</v>
      </c>
      <c r="Q538" s="23">
        <v>5.8345000000000002</v>
      </c>
      <c r="R538" s="30">
        <v>7.4</v>
      </c>
      <c r="S538" s="28">
        <f t="shared" si="159"/>
        <v>5.8345000000000056</v>
      </c>
      <c r="T538" s="29">
        <f t="shared" si="160"/>
        <v>437.58750000000043</v>
      </c>
      <c r="U538" s="29" t="b">
        <f t="shared" si="161"/>
        <v>0</v>
      </c>
      <c r="V538" s="29" t="b">
        <f t="shared" si="162"/>
        <v>1</v>
      </c>
      <c r="W538" s="29" t="str">
        <f t="shared" si="163"/>
        <v>High Value</v>
      </c>
      <c r="X538" s="129">
        <f t="shared" si="164"/>
        <v>1.6670000000000003</v>
      </c>
      <c r="Y538" s="130">
        <f t="shared" si="165"/>
        <v>7</v>
      </c>
      <c r="Z538" s="130">
        <f t="shared" si="166"/>
        <v>2</v>
      </c>
      <c r="AA538" s="131">
        <f t="shared" si="168"/>
        <v>2019</v>
      </c>
      <c r="AB538" s="132" t="str">
        <f t="shared" si="169"/>
        <v>2-2019</v>
      </c>
      <c r="AC538" s="132" t="str">
        <f t="shared" si="158"/>
        <v>7-2-2019</v>
      </c>
      <c r="AD538" s="132">
        <f t="shared" si="156"/>
        <v>1</v>
      </c>
      <c r="AE538" s="132">
        <f t="shared" si="167"/>
        <v>6</v>
      </c>
      <c r="AF538" s="132" t="str">
        <f t="shared" si="154"/>
        <v>2019-6</v>
      </c>
      <c r="AG538" s="130">
        <f t="shared" si="157"/>
        <v>4</v>
      </c>
      <c r="AH538" s="130" t="str">
        <f t="shared" si="155"/>
        <v>Weekdays</v>
      </c>
      <c r="AI538" s="133">
        <f t="shared" si="153"/>
        <v>5</v>
      </c>
      <c r="AJ538" s="53"/>
    </row>
    <row r="539" spans="2:36" ht="16.5" x14ac:dyDescent="0.3">
      <c r="B539" s="19" t="s">
        <v>572</v>
      </c>
      <c r="C539" s="20" t="s">
        <v>42</v>
      </c>
      <c r="D539" s="19" t="s">
        <v>43</v>
      </c>
      <c r="E539" s="19" t="s">
        <v>20</v>
      </c>
      <c r="F539" s="85" t="s">
        <v>21</v>
      </c>
      <c r="G539" s="19" t="s">
        <v>46</v>
      </c>
      <c r="H539" s="21">
        <v>73.959999999999994</v>
      </c>
      <c r="I539" s="22">
        <v>1</v>
      </c>
      <c r="J539" s="23">
        <v>3.698</v>
      </c>
      <c r="K539" s="23">
        <v>77.658000000000001</v>
      </c>
      <c r="L539" s="24">
        <v>43470</v>
      </c>
      <c r="M539" s="25">
        <v>0.48055555555555557</v>
      </c>
      <c r="N539" s="20" t="s">
        <v>33</v>
      </c>
      <c r="O539" s="23">
        <v>73.959999999999994</v>
      </c>
      <c r="P539" s="26">
        <v>4.7619047620000003</v>
      </c>
      <c r="Q539" s="23">
        <v>3.698</v>
      </c>
      <c r="R539" s="30">
        <v>5</v>
      </c>
      <c r="S539" s="28">
        <f t="shared" si="159"/>
        <v>3.6980000000000075</v>
      </c>
      <c r="T539" s="29">
        <f t="shared" si="160"/>
        <v>277.35000000000059</v>
      </c>
      <c r="U539" s="29" t="b">
        <f t="shared" si="161"/>
        <v>0</v>
      </c>
      <c r="V539" s="29" t="b">
        <f t="shared" si="162"/>
        <v>0</v>
      </c>
      <c r="W539" s="29" t="str">
        <f t="shared" si="163"/>
        <v>Low Value</v>
      </c>
      <c r="X539" s="129" t="str">
        <f t="shared" si="164"/>
        <v>Criteria Not matched</v>
      </c>
      <c r="Y539" s="130">
        <f t="shared" si="165"/>
        <v>5</v>
      </c>
      <c r="Z539" s="130">
        <f t="shared" si="166"/>
        <v>1</v>
      </c>
      <c r="AA539" s="131">
        <f t="shared" si="168"/>
        <v>2019</v>
      </c>
      <c r="AB539" s="132" t="str">
        <f t="shared" si="169"/>
        <v>1-2019</v>
      </c>
      <c r="AC539" s="132" t="str">
        <f t="shared" si="158"/>
        <v>5-1-2019</v>
      </c>
      <c r="AD539" s="132">
        <f t="shared" si="156"/>
        <v>1</v>
      </c>
      <c r="AE539" s="132">
        <f t="shared" si="167"/>
        <v>1</v>
      </c>
      <c r="AF539" s="132" t="str">
        <f t="shared" si="154"/>
        <v>2019-1</v>
      </c>
      <c r="AG539" s="130">
        <f t="shared" si="157"/>
        <v>6</v>
      </c>
      <c r="AH539" s="130" t="str">
        <f t="shared" si="155"/>
        <v>Weekends</v>
      </c>
      <c r="AI539" s="133">
        <f t="shared" si="153"/>
        <v>7</v>
      </c>
      <c r="AJ539" s="53"/>
    </row>
    <row r="540" spans="2:36" ht="16.5" x14ac:dyDescent="0.3">
      <c r="B540" s="19" t="s">
        <v>573</v>
      </c>
      <c r="C540" s="20" t="s">
        <v>18</v>
      </c>
      <c r="D540" s="19" t="s">
        <v>19</v>
      </c>
      <c r="E540" s="19" t="s">
        <v>27</v>
      </c>
      <c r="F540" s="85" t="s">
        <v>31</v>
      </c>
      <c r="G540" s="19" t="s">
        <v>32</v>
      </c>
      <c r="H540" s="21">
        <v>97.94</v>
      </c>
      <c r="I540" s="22">
        <v>1</v>
      </c>
      <c r="J540" s="23">
        <v>4.8970000000000002</v>
      </c>
      <c r="K540" s="23">
        <v>102.837</v>
      </c>
      <c r="L540" s="24">
        <v>43531</v>
      </c>
      <c r="M540" s="25">
        <v>0.48888888888888887</v>
      </c>
      <c r="N540" s="20" t="s">
        <v>23</v>
      </c>
      <c r="O540" s="23">
        <v>97.94</v>
      </c>
      <c r="P540" s="26">
        <v>4.7619047620000003</v>
      </c>
      <c r="Q540" s="23">
        <v>4.8970000000000002</v>
      </c>
      <c r="R540" s="30">
        <v>6.9</v>
      </c>
      <c r="S540" s="28">
        <f t="shared" si="159"/>
        <v>4.8970000000000056</v>
      </c>
      <c r="T540" s="29">
        <f t="shared" si="160"/>
        <v>367.27500000000043</v>
      </c>
      <c r="U540" s="29" t="b">
        <f t="shared" si="161"/>
        <v>0</v>
      </c>
      <c r="V540" s="29" t="b">
        <f t="shared" si="162"/>
        <v>0</v>
      </c>
      <c r="W540" s="29" t="str">
        <f t="shared" si="163"/>
        <v>Low Value</v>
      </c>
      <c r="X540" s="129" t="str">
        <f t="shared" si="164"/>
        <v>Criteria Not matched</v>
      </c>
      <c r="Y540" s="130">
        <f t="shared" si="165"/>
        <v>7</v>
      </c>
      <c r="Z540" s="130">
        <f t="shared" si="166"/>
        <v>3</v>
      </c>
      <c r="AA540" s="131">
        <f t="shared" si="168"/>
        <v>2019</v>
      </c>
      <c r="AB540" s="132" t="str">
        <f t="shared" si="169"/>
        <v>3-2019</v>
      </c>
      <c r="AC540" s="132" t="str">
        <f t="shared" si="158"/>
        <v>7-3-2019</v>
      </c>
      <c r="AD540" s="132">
        <f t="shared" si="156"/>
        <v>1</v>
      </c>
      <c r="AE540" s="132">
        <f t="shared" si="167"/>
        <v>10</v>
      </c>
      <c r="AF540" s="132" t="str">
        <f t="shared" si="154"/>
        <v>2019-10</v>
      </c>
      <c r="AG540" s="130">
        <f t="shared" si="157"/>
        <v>4</v>
      </c>
      <c r="AH540" s="130" t="str">
        <f t="shared" si="155"/>
        <v>Weekdays</v>
      </c>
      <c r="AI540" s="133">
        <f t="shared" ref="AI540:AI603" si="170">WEEKDAY(L540,1)</f>
        <v>5</v>
      </c>
      <c r="AJ540" s="53"/>
    </row>
    <row r="541" spans="2:36" ht="16.5" x14ac:dyDescent="0.3">
      <c r="B541" s="19" t="s">
        <v>574</v>
      </c>
      <c r="C541" s="20" t="s">
        <v>18</v>
      </c>
      <c r="D541" s="19" t="s">
        <v>19</v>
      </c>
      <c r="E541" s="19" t="s">
        <v>27</v>
      </c>
      <c r="F541" s="85" t="s">
        <v>21</v>
      </c>
      <c r="G541" s="19" t="s">
        <v>46</v>
      </c>
      <c r="H541" s="21">
        <v>73.05</v>
      </c>
      <c r="I541" s="22">
        <v>4</v>
      </c>
      <c r="J541" s="23">
        <v>14.61</v>
      </c>
      <c r="K541" s="23">
        <v>306.81</v>
      </c>
      <c r="L541" s="24">
        <v>43521</v>
      </c>
      <c r="M541" s="25">
        <v>0.71944444444444444</v>
      </c>
      <c r="N541" s="20" t="s">
        <v>33</v>
      </c>
      <c r="O541" s="23">
        <v>292.2</v>
      </c>
      <c r="P541" s="26">
        <v>4.7619047620000003</v>
      </c>
      <c r="Q541" s="23">
        <v>14.61</v>
      </c>
      <c r="R541" s="30">
        <v>4.9000000000000004</v>
      </c>
      <c r="S541" s="28">
        <f t="shared" si="159"/>
        <v>14.610000000000014</v>
      </c>
      <c r="T541" s="29">
        <f t="shared" si="160"/>
        <v>1095.7500000000009</v>
      </c>
      <c r="U541" s="29" t="b">
        <f t="shared" si="161"/>
        <v>1</v>
      </c>
      <c r="V541" s="29" t="b">
        <f t="shared" si="162"/>
        <v>1</v>
      </c>
      <c r="W541" s="29" t="str">
        <f t="shared" si="163"/>
        <v>Low Value</v>
      </c>
      <c r="X541" s="129" t="str">
        <f t="shared" si="164"/>
        <v>Criteria Not matched</v>
      </c>
      <c r="Y541" s="130">
        <f t="shared" si="165"/>
        <v>25</v>
      </c>
      <c r="Z541" s="130">
        <f t="shared" si="166"/>
        <v>2</v>
      </c>
      <c r="AA541" s="131">
        <f t="shared" si="168"/>
        <v>2019</v>
      </c>
      <c r="AB541" s="132" t="str">
        <f t="shared" si="169"/>
        <v>2-2019</v>
      </c>
      <c r="AC541" s="132" t="str">
        <f t="shared" si="158"/>
        <v>25-2-2019</v>
      </c>
      <c r="AD541" s="132">
        <f t="shared" si="156"/>
        <v>1</v>
      </c>
      <c r="AE541" s="132">
        <f t="shared" si="167"/>
        <v>9</v>
      </c>
      <c r="AF541" s="132" t="str">
        <f t="shared" ref="AF541:AF604" si="171">CONCATENATE(AA541,"-",AE541)</f>
        <v>2019-9</v>
      </c>
      <c r="AG541" s="130">
        <f t="shared" si="157"/>
        <v>1</v>
      </c>
      <c r="AH541" s="130" t="str">
        <f t="shared" si="155"/>
        <v>Weekdays</v>
      </c>
      <c r="AI541" s="133">
        <f t="shared" si="170"/>
        <v>2</v>
      </c>
      <c r="AJ541" s="53"/>
    </row>
    <row r="542" spans="2:36" ht="16.5" x14ac:dyDescent="0.3">
      <c r="B542" s="19" t="s">
        <v>575</v>
      </c>
      <c r="C542" s="20" t="s">
        <v>25</v>
      </c>
      <c r="D542" s="19" t="s">
        <v>26</v>
      </c>
      <c r="E542" s="19" t="s">
        <v>20</v>
      </c>
      <c r="F542" s="85" t="s">
        <v>21</v>
      </c>
      <c r="G542" s="19" t="s">
        <v>44</v>
      </c>
      <c r="H542" s="21">
        <v>87.48</v>
      </c>
      <c r="I542" s="22">
        <v>6</v>
      </c>
      <c r="J542" s="23">
        <v>26.244</v>
      </c>
      <c r="K542" s="23">
        <v>551.12400000000002</v>
      </c>
      <c r="L542" s="24">
        <v>43497</v>
      </c>
      <c r="M542" s="25">
        <v>0.77986111111111112</v>
      </c>
      <c r="N542" s="20" t="s">
        <v>23</v>
      </c>
      <c r="O542" s="23">
        <v>524.88</v>
      </c>
      <c r="P542" s="26">
        <v>4.7619047620000003</v>
      </c>
      <c r="Q542" s="23">
        <v>26.244</v>
      </c>
      <c r="R542" s="27">
        <v>5.0999999999999996</v>
      </c>
      <c r="S542" s="28">
        <f t="shared" si="159"/>
        <v>26.244000000000028</v>
      </c>
      <c r="T542" s="29">
        <f t="shared" si="160"/>
        <v>1968.300000000002</v>
      </c>
      <c r="U542" s="29" t="b">
        <f t="shared" si="161"/>
        <v>1</v>
      </c>
      <c r="V542" s="29" t="b">
        <f t="shared" si="162"/>
        <v>1</v>
      </c>
      <c r="W542" s="29" t="str">
        <f t="shared" si="163"/>
        <v>Low Value</v>
      </c>
      <c r="X542" s="129" t="str">
        <f t="shared" si="164"/>
        <v>Criteria Not matched</v>
      </c>
      <c r="Y542" s="130">
        <f t="shared" si="165"/>
        <v>1</v>
      </c>
      <c r="Z542" s="130">
        <f t="shared" si="166"/>
        <v>2</v>
      </c>
      <c r="AA542" s="131">
        <f t="shared" si="168"/>
        <v>2019</v>
      </c>
      <c r="AB542" s="132" t="str">
        <f t="shared" si="169"/>
        <v>2-2019</v>
      </c>
      <c r="AC542" s="132" t="str">
        <f t="shared" si="158"/>
        <v>1-2-2019</v>
      </c>
      <c r="AD542" s="132">
        <f t="shared" si="156"/>
        <v>1</v>
      </c>
      <c r="AE542" s="132">
        <f t="shared" si="167"/>
        <v>5</v>
      </c>
      <c r="AF542" s="132" t="str">
        <f t="shared" si="171"/>
        <v>2019-5</v>
      </c>
      <c r="AG542" s="130">
        <f t="shared" si="157"/>
        <v>5</v>
      </c>
      <c r="AH542" s="130" t="str">
        <f t="shared" si="155"/>
        <v>Weekdays</v>
      </c>
      <c r="AI542" s="133">
        <f t="shared" si="170"/>
        <v>6</v>
      </c>
      <c r="AJ542" s="53"/>
    </row>
    <row r="543" spans="2:36" ht="16.5" x14ac:dyDescent="0.3">
      <c r="B543" s="19" t="s">
        <v>576</v>
      </c>
      <c r="C543" s="20" t="s">
        <v>18</v>
      </c>
      <c r="D543" s="19" t="s">
        <v>19</v>
      </c>
      <c r="E543" s="19" t="s">
        <v>27</v>
      </c>
      <c r="F543" s="85" t="s">
        <v>31</v>
      </c>
      <c r="G543" s="19" t="s">
        <v>32</v>
      </c>
      <c r="H543" s="21">
        <v>30.68</v>
      </c>
      <c r="I543" s="22">
        <v>3</v>
      </c>
      <c r="J543" s="23">
        <v>4.6020000000000003</v>
      </c>
      <c r="K543" s="23">
        <v>96.641999999999996</v>
      </c>
      <c r="L543" s="24">
        <v>43487</v>
      </c>
      <c r="M543" s="25">
        <v>0.45833333333333331</v>
      </c>
      <c r="N543" s="20" t="s">
        <v>23</v>
      </c>
      <c r="O543" s="23">
        <v>92.04</v>
      </c>
      <c r="P543" s="26">
        <v>4.7619047620000003</v>
      </c>
      <c r="Q543" s="23">
        <v>4.6020000000000003</v>
      </c>
      <c r="R543" s="30">
        <v>9.1</v>
      </c>
      <c r="S543" s="28">
        <f t="shared" si="159"/>
        <v>4.6019999999999897</v>
      </c>
      <c r="T543" s="29">
        <f t="shared" si="160"/>
        <v>345.14999999999924</v>
      </c>
      <c r="U543" s="29" t="b">
        <f t="shared" si="161"/>
        <v>0</v>
      </c>
      <c r="V543" s="29" t="b">
        <f t="shared" si="162"/>
        <v>1</v>
      </c>
      <c r="W543" s="29" t="str">
        <f t="shared" si="163"/>
        <v>High Value</v>
      </c>
      <c r="X543" s="129">
        <f t="shared" si="164"/>
        <v>3.0680000000000001</v>
      </c>
      <c r="Y543" s="130">
        <f t="shared" si="165"/>
        <v>22</v>
      </c>
      <c r="Z543" s="130">
        <f t="shared" si="166"/>
        <v>1</v>
      </c>
      <c r="AA543" s="131">
        <f t="shared" si="168"/>
        <v>2019</v>
      </c>
      <c r="AB543" s="132" t="str">
        <f t="shared" si="169"/>
        <v>1-2019</v>
      </c>
      <c r="AC543" s="132" t="str">
        <f t="shared" si="158"/>
        <v>22-1-2019</v>
      </c>
      <c r="AD543" s="132">
        <f t="shared" si="156"/>
        <v>1</v>
      </c>
      <c r="AE543" s="132">
        <f t="shared" si="167"/>
        <v>4</v>
      </c>
      <c r="AF543" s="132" t="str">
        <f t="shared" si="171"/>
        <v>2019-4</v>
      </c>
      <c r="AG543" s="130">
        <f t="shared" si="157"/>
        <v>2</v>
      </c>
      <c r="AH543" s="130" t="str">
        <f t="shared" si="155"/>
        <v>Weekdays</v>
      </c>
      <c r="AI543" s="133">
        <f t="shared" si="170"/>
        <v>3</v>
      </c>
      <c r="AJ543" s="53"/>
    </row>
    <row r="544" spans="2:36" ht="16.5" x14ac:dyDescent="0.3">
      <c r="B544" s="19" t="s">
        <v>577</v>
      </c>
      <c r="C544" s="20" t="s">
        <v>25</v>
      </c>
      <c r="D544" s="19" t="s">
        <v>26</v>
      </c>
      <c r="E544" s="19" t="s">
        <v>20</v>
      </c>
      <c r="F544" s="85" t="s">
        <v>31</v>
      </c>
      <c r="G544" s="19" t="s">
        <v>22</v>
      </c>
      <c r="H544" s="21">
        <v>75.88</v>
      </c>
      <c r="I544" s="22">
        <v>1</v>
      </c>
      <c r="J544" s="23">
        <v>3.794</v>
      </c>
      <c r="K544" s="23">
        <v>79.674000000000007</v>
      </c>
      <c r="L544" s="24">
        <v>43468</v>
      </c>
      <c r="M544" s="25">
        <v>0.4375</v>
      </c>
      <c r="N544" s="20" t="s">
        <v>33</v>
      </c>
      <c r="O544" s="23">
        <v>75.88</v>
      </c>
      <c r="P544" s="26">
        <v>4.7619047620000003</v>
      </c>
      <c r="Q544" s="23">
        <v>3.794</v>
      </c>
      <c r="R544" s="30">
        <v>7.1</v>
      </c>
      <c r="S544" s="28">
        <f t="shared" si="159"/>
        <v>3.7940000000000111</v>
      </c>
      <c r="T544" s="29">
        <f t="shared" si="160"/>
        <v>284.55000000000086</v>
      </c>
      <c r="U544" s="29" t="b">
        <f t="shared" si="161"/>
        <v>0</v>
      </c>
      <c r="V544" s="29" t="b">
        <f t="shared" si="162"/>
        <v>0</v>
      </c>
      <c r="W544" s="29" t="str">
        <f t="shared" si="163"/>
        <v>Low Value</v>
      </c>
      <c r="X544" s="129">
        <f t="shared" si="164"/>
        <v>7.5880000000000001</v>
      </c>
      <c r="Y544" s="130">
        <f t="shared" si="165"/>
        <v>3</v>
      </c>
      <c r="Z544" s="130">
        <f t="shared" si="166"/>
        <v>1</v>
      </c>
      <c r="AA544" s="131">
        <f t="shared" si="168"/>
        <v>2019</v>
      </c>
      <c r="AB544" s="132" t="str">
        <f t="shared" si="169"/>
        <v>1-2019</v>
      </c>
      <c r="AC544" s="132" t="str">
        <f t="shared" si="158"/>
        <v>3-1-2019</v>
      </c>
      <c r="AD544" s="132">
        <f t="shared" si="156"/>
        <v>1</v>
      </c>
      <c r="AE544" s="132">
        <f t="shared" si="167"/>
        <v>1</v>
      </c>
      <c r="AF544" s="132" t="str">
        <f t="shared" si="171"/>
        <v>2019-1</v>
      </c>
      <c r="AG544" s="130">
        <f t="shared" si="157"/>
        <v>4</v>
      </c>
      <c r="AH544" s="130" t="str">
        <f t="shared" si="155"/>
        <v>Weekdays</v>
      </c>
      <c r="AI544" s="133">
        <f t="shared" si="170"/>
        <v>5</v>
      </c>
      <c r="AJ544" s="53"/>
    </row>
    <row r="545" spans="2:36" ht="16.5" x14ac:dyDescent="0.3">
      <c r="B545" s="19" t="s">
        <v>578</v>
      </c>
      <c r="C545" s="20" t="s">
        <v>42</v>
      </c>
      <c r="D545" s="19" t="s">
        <v>43</v>
      </c>
      <c r="E545" s="19" t="s">
        <v>20</v>
      </c>
      <c r="F545" s="85" t="s">
        <v>21</v>
      </c>
      <c r="G545" s="19" t="s">
        <v>36</v>
      </c>
      <c r="H545" s="21">
        <v>20.18</v>
      </c>
      <c r="I545" s="22">
        <v>4</v>
      </c>
      <c r="J545" s="23">
        <v>4.0359999999999996</v>
      </c>
      <c r="K545" s="23">
        <v>84.756</v>
      </c>
      <c r="L545" s="24">
        <v>43509</v>
      </c>
      <c r="M545" s="25">
        <v>0.50972222222222219</v>
      </c>
      <c r="N545" s="20" t="s">
        <v>33</v>
      </c>
      <c r="O545" s="23">
        <v>80.72</v>
      </c>
      <c r="P545" s="26">
        <v>4.7619047620000003</v>
      </c>
      <c r="Q545" s="23">
        <v>4.0359999999999996</v>
      </c>
      <c r="R545" s="30">
        <v>5</v>
      </c>
      <c r="S545" s="28">
        <f t="shared" si="159"/>
        <v>4.0360000000000014</v>
      </c>
      <c r="T545" s="29">
        <f t="shared" si="160"/>
        <v>302.7000000000001</v>
      </c>
      <c r="U545" s="29" t="b">
        <f t="shared" si="161"/>
        <v>0</v>
      </c>
      <c r="V545" s="29" t="b">
        <f t="shared" si="162"/>
        <v>0</v>
      </c>
      <c r="W545" s="29" t="str">
        <f t="shared" si="163"/>
        <v>Low Value</v>
      </c>
      <c r="X545" s="129" t="str">
        <f t="shared" si="164"/>
        <v>Criteria Not matched</v>
      </c>
      <c r="Y545" s="130">
        <f t="shared" si="165"/>
        <v>13</v>
      </c>
      <c r="Z545" s="130">
        <f t="shared" si="166"/>
        <v>2</v>
      </c>
      <c r="AA545" s="131">
        <f t="shared" si="168"/>
        <v>2019</v>
      </c>
      <c r="AB545" s="132" t="str">
        <f t="shared" si="169"/>
        <v>2-2019</v>
      </c>
      <c r="AC545" s="132" t="str">
        <f t="shared" si="158"/>
        <v>13-2-2019</v>
      </c>
      <c r="AD545" s="132">
        <f t="shared" si="156"/>
        <v>1</v>
      </c>
      <c r="AE545" s="132">
        <f t="shared" si="167"/>
        <v>7</v>
      </c>
      <c r="AF545" s="132" t="str">
        <f t="shared" si="171"/>
        <v>2019-7</v>
      </c>
      <c r="AG545" s="130">
        <f t="shared" si="157"/>
        <v>3</v>
      </c>
      <c r="AH545" s="130" t="str">
        <f t="shared" si="155"/>
        <v>Weekdays</v>
      </c>
      <c r="AI545" s="133">
        <f t="shared" si="170"/>
        <v>4</v>
      </c>
      <c r="AJ545" s="53"/>
    </row>
    <row r="546" spans="2:36" ht="16.5" x14ac:dyDescent="0.3">
      <c r="B546" s="19" t="s">
        <v>579</v>
      </c>
      <c r="C546" s="20" t="s">
        <v>25</v>
      </c>
      <c r="D546" s="19" t="s">
        <v>26</v>
      </c>
      <c r="E546" s="19" t="s">
        <v>20</v>
      </c>
      <c r="F546" s="85" t="s">
        <v>31</v>
      </c>
      <c r="G546" s="19" t="s">
        <v>28</v>
      </c>
      <c r="H546" s="21">
        <v>18.77</v>
      </c>
      <c r="I546" s="22">
        <v>6</v>
      </c>
      <c r="J546" s="23">
        <v>5.6310000000000002</v>
      </c>
      <c r="K546" s="23">
        <v>118.251</v>
      </c>
      <c r="L546" s="24">
        <v>43493</v>
      </c>
      <c r="M546" s="25">
        <v>0.69652777777777775</v>
      </c>
      <c r="N546" s="20" t="s">
        <v>33</v>
      </c>
      <c r="O546" s="23">
        <v>112.62</v>
      </c>
      <c r="P546" s="26">
        <v>4.7619047620000003</v>
      </c>
      <c r="Q546" s="23">
        <v>5.6310000000000002</v>
      </c>
      <c r="R546" s="30">
        <v>5.5</v>
      </c>
      <c r="S546" s="28">
        <f t="shared" si="159"/>
        <v>5.6310000000000002</v>
      </c>
      <c r="T546" s="29">
        <f t="shared" si="160"/>
        <v>422.32500000000005</v>
      </c>
      <c r="U546" s="29" t="b">
        <f t="shared" si="161"/>
        <v>0</v>
      </c>
      <c r="V546" s="29" t="b">
        <f t="shared" si="162"/>
        <v>0</v>
      </c>
      <c r="W546" s="29" t="str">
        <f t="shared" si="163"/>
        <v>Low Value</v>
      </c>
      <c r="X546" s="129" t="str">
        <f t="shared" si="164"/>
        <v>Criteria Not matched</v>
      </c>
      <c r="Y546" s="130">
        <f t="shared" si="165"/>
        <v>28</v>
      </c>
      <c r="Z546" s="130">
        <f t="shared" si="166"/>
        <v>1</v>
      </c>
      <c r="AA546" s="131">
        <f t="shared" si="168"/>
        <v>2019</v>
      </c>
      <c r="AB546" s="132" t="str">
        <f t="shared" si="169"/>
        <v>1-2019</v>
      </c>
      <c r="AC546" s="132" t="str">
        <f t="shared" si="158"/>
        <v>28-1-2019</v>
      </c>
      <c r="AD546" s="132">
        <f t="shared" si="156"/>
        <v>1</v>
      </c>
      <c r="AE546" s="132">
        <f t="shared" si="167"/>
        <v>5</v>
      </c>
      <c r="AF546" s="132" t="str">
        <f t="shared" si="171"/>
        <v>2019-5</v>
      </c>
      <c r="AG546" s="130">
        <f t="shared" si="157"/>
        <v>1</v>
      </c>
      <c r="AH546" s="130" t="str">
        <f t="shared" si="155"/>
        <v>Weekdays</v>
      </c>
      <c r="AI546" s="133">
        <f t="shared" si="170"/>
        <v>2</v>
      </c>
      <c r="AJ546" s="53"/>
    </row>
    <row r="547" spans="2:36" ht="16.5" x14ac:dyDescent="0.3">
      <c r="B547" s="19" t="s">
        <v>580</v>
      </c>
      <c r="C547" s="20" t="s">
        <v>42</v>
      </c>
      <c r="D547" s="19" t="s">
        <v>43</v>
      </c>
      <c r="E547" s="19" t="s">
        <v>27</v>
      </c>
      <c r="F547" s="85" t="s">
        <v>21</v>
      </c>
      <c r="G547" s="19" t="s">
        <v>44</v>
      </c>
      <c r="H547" s="21">
        <v>71.2</v>
      </c>
      <c r="I547" s="22">
        <v>1</v>
      </c>
      <c r="J547" s="23">
        <v>3.56</v>
      </c>
      <c r="K547" s="23">
        <v>74.760000000000005</v>
      </c>
      <c r="L547" s="24">
        <v>43470</v>
      </c>
      <c r="M547" s="25">
        <v>0.86111111111111116</v>
      </c>
      <c r="N547" s="20" t="s">
        <v>33</v>
      </c>
      <c r="O547" s="23">
        <v>71.2</v>
      </c>
      <c r="P547" s="26">
        <v>4.7619047620000003</v>
      </c>
      <c r="Q547" s="23">
        <v>3.56</v>
      </c>
      <c r="R547" s="30">
        <v>9.1999999999999993</v>
      </c>
      <c r="S547" s="28">
        <f t="shared" si="159"/>
        <v>3.5600000000000023</v>
      </c>
      <c r="T547" s="29">
        <f t="shared" si="160"/>
        <v>267.00000000000017</v>
      </c>
      <c r="U547" s="29" t="b">
        <f t="shared" si="161"/>
        <v>0</v>
      </c>
      <c r="V547" s="29" t="b">
        <f t="shared" si="162"/>
        <v>1</v>
      </c>
      <c r="W547" s="29" t="str">
        <f t="shared" si="163"/>
        <v>High Value</v>
      </c>
      <c r="X547" s="129">
        <f t="shared" si="164"/>
        <v>7.120000000000001</v>
      </c>
      <c r="Y547" s="130">
        <f t="shared" si="165"/>
        <v>5</v>
      </c>
      <c r="Z547" s="130">
        <f t="shared" si="166"/>
        <v>1</v>
      </c>
      <c r="AA547" s="131">
        <f t="shared" si="168"/>
        <v>2019</v>
      </c>
      <c r="AB547" s="132" t="str">
        <f t="shared" si="169"/>
        <v>1-2019</v>
      </c>
      <c r="AC547" s="132" t="str">
        <f t="shared" si="158"/>
        <v>5-1-2019</v>
      </c>
      <c r="AD547" s="132">
        <f t="shared" si="156"/>
        <v>1</v>
      </c>
      <c r="AE547" s="132">
        <f t="shared" si="167"/>
        <v>1</v>
      </c>
      <c r="AF547" s="132" t="str">
        <f t="shared" si="171"/>
        <v>2019-1</v>
      </c>
      <c r="AG547" s="130">
        <f t="shared" si="157"/>
        <v>6</v>
      </c>
      <c r="AH547" s="130" t="str">
        <f t="shared" ref="AH547:AH610" si="172">IF(AG547&gt;=6,"Weekends","Weekdays")</f>
        <v>Weekends</v>
      </c>
      <c r="AI547" s="133">
        <f t="shared" si="170"/>
        <v>7</v>
      </c>
      <c r="AJ547" s="53"/>
    </row>
    <row r="548" spans="2:36" ht="16.5" x14ac:dyDescent="0.3">
      <c r="B548" s="19" t="s">
        <v>581</v>
      </c>
      <c r="C548" s="20" t="s">
        <v>42</v>
      </c>
      <c r="D548" s="19" t="s">
        <v>43</v>
      </c>
      <c r="E548" s="19" t="s">
        <v>20</v>
      </c>
      <c r="F548" s="85" t="s">
        <v>31</v>
      </c>
      <c r="G548" s="19" t="s">
        <v>32</v>
      </c>
      <c r="H548" s="21">
        <v>38.81</v>
      </c>
      <c r="I548" s="22">
        <v>4</v>
      </c>
      <c r="J548" s="23">
        <v>7.7619999999999996</v>
      </c>
      <c r="K548" s="23">
        <v>163.00200000000001</v>
      </c>
      <c r="L548" s="24">
        <v>43543</v>
      </c>
      <c r="M548" s="25">
        <v>0.56944444444444442</v>
      </c>
      <c r="N548" s="20" t="s">
        <v>23</v>
      </c>
      <c r="O548" s="23">
        <v>155.24</v>
      </c>
      <c r="P548" s="26">
        <v>4.7619047620000003</v>
      </c>
      <c r="Q548" s="23">
        <v>7.7619999999999996</v>
      </c>
      <c r="R548" s="30">
        <v>4.9000000000000004</v>
      </c>
      <c r="S548" s="28">
        <f t="shared" si="159"/>
        <v>7.7620000000000005</v>
      </c>
      <c r="T548" s="29">
        <f t="shared" si="160"/>
        <v>582.15000000000009</v>
      </c>
      <c r="U548" s="29" t="b">
        <f t="shared" si="161"/>
        <v>0</v>
      </c>
      <c r="V548" s="29" t="b">
        <f t="shared" si="162"/>
        <v>1</v>
      </c>
      <c r="W548" s="29" t="str">
        <f t="shared" si="163"/>
        <v>Low Value</v>
      </c>
      <c r="X548" s="129" t="str">
        <f t="shared" si="164"/>
        <v>Criteria Not matched</v>
      </c>
      <c r="Y548" s="130">
        <f t="shared" si="165"/>
        <v>19</v>
      </c>
      <c r="Z548" s="130">
        <f t="shared" si="166"/>
        <v>3</v>
      </c>
      <c r="AA548" s="131">
        <f t="shared" si="168"/>
        <v>2019</v>
      </c>
      <c r="AB548" s="132" t="str">
        <f t="shared" si="169"/>
        <v>3-2019</v>
      </c>
      <c r="AC548" s="132" t="str">
        <f t="shared" si="158"/>
        <v>19-3-2019</v>
      </c>
      <c r="AD548" s="132">
        <f t="shared" ref="AD548:AD611" si="173">ROUNDUP(Z548/3,0)</f>
        <v>1</v>
      </c>
      <c r="AE548" s="132">
        <f t="shared" si="167"/>
        <v>12</v>
      </c>
      <c r="AF548" s="132" t="str">
        <f t="shared" si="171"/>
        <v>2019-12</v>
      </c>
      <c r="AG548" s="130">
        <f t="shared" si="157"/>
        <v>2</v>
      </c>
      <c r="AH548" s="130" t="str">
        <f t="shared" si="172"/>
        <v>Weekdays</v>
      </c>
      <c r="AI548" s="133">
        <f t="shared" si="170"/>
        <v>3</v>
      </c>
      <c r="AJ548" s="53"/>
    </row>
    <row r="549" spans="2:36" ht="16.5" x14ac:dyDescent="0.3">
      <c r="B549" s="19" t="s">
        <v>582</v>
      </c>
      <c r="C549" s="20" t="s">
        <v>18</v>
      </c>
      <c r="D549" s="19" t="s">
        <v>19</v>
      </c>
      <c r="E549" s="19" t="s">
        <v>27</v>
      </c>
      <c r="F549" s="85" t="s">
        <v>21</v>
      </c>
      <c r="G549" s="19" t="s">
        <v>46</v>
      </c>
      <c r="H549" s="21">
        <v>29.42</v>
      </c>
      <c r="I549" s="22">
        <v>10</v>
      </c>
      <c r="J549" s="23">
        <v>14.71</v>
      </c>
      <c r="K549" s="23">
        <v>308.91000000000003</v>
      </c>
      <c r="L549" s="24">
        <v>43477</v>
      </c>
      <c r="M549" s="25">
        <v>0.68263888888888891</v>
      </c>
      <c r="N549" s="20" t="s">
        <v>23</v>
      </c>
      <c r="O549" s="23">
        <v>294.2</v>
      </c>
      <c r="P549" s="26">
        <v>4.7619047620000003</v>
      </c>
      <c r="Q549" s="23">
        <v>14.71</v>
      </c>
      <c r="R549" s="30">
        <v>8.9</v>
      </c>
      <c r="S549" s="28">
        <f t="shared" si="159"/>
        <v>14.710000000000036</v>
      </c>
      <c r="T549" s="29">
        <f t="shared" si="160"/>
        <v>1103.2500000000027</v>
      </c>
      <c r="U549" s="29" t="b">
        <f t="shared" si="161"/>
        <v>1</v>
      </c>
      <c r="V549" s="29" t="b">
        <f t="shared" si="162"/>
        <v>1</v>
      </c>
      <c r="W549" s="29" t="str">
        <f t="shared" si="163"/>
        <v>High Value</v>
      </c>
      <c r="X549" s="129">
        <f t="shared" si="164"/>
        <v>2.9420000000000002</v>
      </c>
      <c r="Y549" s="130">
        <f t="shared" si="165"/>
        <v>12</v>
      </c>
      <c r="Z549" s="130">
        <f t="shared" si="166"/>
        <v>1</v>
      </c>
      <c r="AA549" s="131">
        <f t="shared" si="168"/>
        <v>2019</v>
      </c>
      <c r="AB549" s="132" t="str">
        <f t="shared" si="169"/>
        <v>1-2019</v>
      </c>
      <c r="AC549" s="132" t="str">
        <f t="shared" si="158"/>
        <v>12-1-2019</v>
      </c>
      <c r="AD549" s="132">
        <f t="shared" si="173"/>
        <v>1</v>
      </c>
      <c r="AE549" s="132">
        <f t="shared" si="167"/>
        <v>2</v>
      </c>
      <c r="AF549" s="132" t="str">
        <f t="shared" si="171"/>
        <v>2019-2</v>
      </c>
      <c r="AG549" s="130">
        <f t="shared" si="157"/>
        <v>6</v>
      </c>
      <c r="AH549" s="130" t="str">
        <f t="shared" si="172"/>
        <v>Weekends</v>
      </c>
      <c r="AI549" s="133">
        <f t="shared" si="170"/>
        <v>7</v>
      </c>
      <c r="AJ549" s="53"/>
    </row>
    <row r="550" spans="2:36" ht="16.5" x14ac:dyDescent="0.3">
      <c r="B550" s="19" t="s">
        <v>583</v>
      </c>
      <c r="C550" s="20" t="s">
        <v>18</v>
      </c>
      <c r="D550" s="19" t="s">
        <v>19</v>
      </c>
      <c r="E550" s="19" t="s">
        <v>27</v>
      </c>
      <c r="F550" s="85" t="s">
        <v>31</v>
      </c>
      <c r="G550" s="19" t="s">
        <v>36</v>
      </c>
      <c r="H550" s="21">
        <v>60.95</v>
      </c>
      <c r="I550" s="22">
        <v>9</v>
      </c>
      <c r="J550" s="23">
        <v>27.427499999999998</v>
      </c>
      <c r="K550" s="23">
        <v>575.97749999999996</v>
      </c>
      <c r="L550" s="24">
        <v>43472</v>
      </c>
      <c r="M550" s="25">
        <v>0.50555555555555554</v>
      </c>
      <c r="N550" s="20" t="s">
        <v>33</v>
      </c>
      <c r="O550" s="23">
        <v>548.54999999999995</v>
      </c>
      <c r="P550" s="26">
        <v>4.7619047620000003</v>
      </c>
      <c r="Q550" s="23">
        <v>27.427499999999998</v>
      </c>
      <c r="R550" s="27">
        <v>6</v>
      </c>
      <c r="S550" s="28">
        <f t="shared" si="159"/>
        <v>27.427500000000009</v>
      </c>
      <c r="T550" s="29">
        <f t="shared" si="160"/>
        <v>2057.0625000000009</v>
      </c>
      <c r="U550" s="29" t="b">
        <f t="shared" si="161"/>
        <v>1</v>
      </c>
      <c r="V550" s="29" t="b">
        <f t="shared" si="162"/>
        <v>1</v>
      </c>
      <c r="W550" s="29" t="str">
        <f t="shared" si="163"/>
        <v>Low Value</v>
      </c>
      <c r="X550" s="129" t="str">
        <f t="shared" si="164"/>
        <v>Criteria Not matched</v>
      </c>
      <c r="Y550" s="130">
        <f t="shared" si="165"/>
        <v>7</v>
      </c>
      <c r="Z550" s="130">
        <f t="shared" si="166"/>
        <v>1</v>
      </c>
      <c r="AA550" s="131">
        <f t="shared" si="168"/>
        <v>2019</v>
      </c>
      <c r="AB550" s="132" t="str">
        <f t="shared" si="169"/>
        <v>1-2019</v>
      </c>
      <c r="AC550" s="132" t="str">
        <f t="shared" si="158"/>
        <v>7-1-2019</v>
      </c>
      <c r="AD550" s="132">
        <f t="shared" si="173"/>
        <v>1</v>
      </c>
      <c r="AE550" s="132">
        <f t="shared" si="167"/>
        <v>2</v>
      </c>
      <c r="AF550" s="132" t="str">
        <f t="shared" si="171"/>
        <v>2019-2</v>
      </c>
      <c r="AG550" s="130">
        <f t="shared" si="157"/>
        <v>1</v>
      </c>
      <c r="AH550" s="130" t="str">
        <f t="shared" si="172"/>
        <v>Weekdays</v>
      </c>
      <c r="AI550" s="133">
        <f t="shared" si="170"/>
        <v>2</v>
      </c>
      <c r="AJ550" s="53"/>
    </row>
    <row r="551" spans="2:36" ht="16.5" x14ac:dyDescent="0.3">
      <c r="B551" s="19" t="s">
        <v>584</v>
      </c>
      <c r="C551" s="20" t="s">
        <v>42</v>
      </c>
      <c r="D551" s="19" t="s">
        <v>43</v>
      </c>
      <c r="E551" s="19" t="s">
        <v>27</v>
      </c>
      <c r="F551" s="85" t="s">
        <v>21</v>
      </c>
      <c r="G551" s="19" t="s">
        <v>36</v>
      </c>
      <c r="H551" s="21">
        <v>51.54</v>
      </c>
      <c r="I551" s="22">
        <v>5</v>
      </c>
      <c r="J551" s="23">
        <v>12.885</v>
      </c>
      <c r="K551" s="23">
        <v>270.58499999999998</v>
      </c>
      <c r="L551" s="24">
        <v>43491</v>
      </c>
      <c r="M551" s="25">
        <v>0.73958333333333337</v>
      </c>
      <c r="N551" s="20" t="s">
        <v>29</v>
      </c>
      <c r="O551" s="23">
        <v>257.7</v>
      </c>
      <c r="P551" s="26">
        <v>4.7619047620000003</v>
      </c>
      <c r="Q551" s="23">
        <v>12.885</v>
      </c>
      <c r="R551" s="30">
        <v>4.2</v>
      </c>
      <c r="S551" s="28">
        <f t="shared" si="159"/>
        <v>12.884999999999991</v>
      </c>
      <c r="T551" s="29">
        <f t="shared" si="160"/>
        <v>966.37499999999932</v>
      </c>
      <c r="U551" s="29" t="b">
        <f t="shared" si="161"/>
        <v>1</v>
      </c>
      <c r="V551" s="29" t="b">
        <f t="shared" si="162"/>
        <v>1</v>
      </c>
      <c r="W551" s="29" t="str">
        <f t="shared" si="163"/>
        <v>Low Value</v>
      </c>
      <c r="X551" s="129" t="str">
        <f t="shared" si="164"/>
        <v>Criteria Not matched</v>
      </c>
      <c r="Y551" s="130">
        <f t="shared" si="165"/>
        <v>26</v>
      </c>
      <c r="Z551" s="130">
        <f t="shared" si="166"/>
        <v>1</v>
      </c>
      <c r="AA551" s="131">
        <f t="shared" si="168"/>
        <v>2019</v>
      </c>
      <c r="AB551" s="132" t="str">
        <f t="shared" si="169"/>
        <v>1-2019</v>
      </c>
      <c r="AC551" s="132" t="str">
        <f t="shared" si="158"/>
        <v>26-1-2019</v>
      </c>
      <c r="AD551" s="132">
        <f t="shared" si="173"/>
        <v>1</v>
      </c>
      <c r="AE551" s="132">
        <f t="shared" si="167"/>
        <v>4</v>
      </c>
      <c r="AF551" s="132" t="str">
        <f t="shared" si="171"/>
        <v>2019-4</v>
      </c>
      <c r="AG551" s="130">
        <f t="shared" si="157"/>
        <v>6</v>
      </c>
      <c r="AH551" s="130" t="str">
        <f t="shared" si="172"/>
        <v>Weekends</v>
      </c>
      <c r="AI551" s="133">
        <f t="shared" si="170"/>
        <v>7</v>
      </c>
      <c r="AJ551" s="53"/>
    </row>
    <row r="552" spans="2:36" ht="16.5" x14ac:dyDescent="0.3">
      <c r="B552" s="19" t="s">
        <v>585</v>
      </c>
      <c r="C552" s="20" t="s">
        <v>18</v>
      </c>
      <c r="D552" s="19" t="s">
        <v>19</v>
      </c>
      <c r="E552" s="19" t="s">
        <v>27</v>
      </c>
      <c r="F552" s="85" t="s">
        <v>21</v>
      </c>
      <c r="G552" s="19" t="s">
        <v>28</v>
      </c>
      <c r="H552" s="21">
        <v>66.06</v>
      </c>
      <c r="I552" s="22">
        <v>6</v>
      </c>
      <c r="J552" s="23">
        <v>19.818000000000001</v>
      </c>
      <c r="K552" s="23">
        <v>416.178</v>
      </c>
      <c r="L552" s="24">
        <v>43488</v>
      </c>
      <c r="M552" s="25">
        <v>0.43611111111111112</v>
      </c>
      <c r="N552" s="20" t="s">
        <v>29</v>
      </c>
      <c r="O552" s="23">
        <v>396.36</v>
      </c>
      <c r="P552" s="26">
        <v>4.7619047620000003</v>
      </c>
      <c r="Q552" s="23">
        <v>19.818000000000001</v>
      </c>
      <c r="R552" s="27">
        <v>7.3</v>
      </c>
      <c r="S552" s="28">
        <f t="shared" si="159"/>
        <v>19.817999999999984</v>
      </c>
      <c r="T552" s="29">
        <f t="shared" si="160"/>
        <v>1486.3499999999988</v>
      </c>
      <c r="U552" s="29" t="b">
        <f t="shared" si="161"/>
        <v>1</v>
      </c>
      <c r="V552" s="29" t="b">
        <f t="shared" si="162"/>
        <v>1</v>
      </c>
      <c r="W552" s="29" t="str">
        <f t="shared" si="163"/>
        <v>High Value</v>
      </c>
      <c r="X552" s="129">
        <f t="shared" si="164"/>
        <v>6.6060000000000008</v>
      </c>
      <c r="Y552" s="130">
        <f t="shared" si="165"/>
        <v>23</v>
      </c>
      <c r="Z552" s="130">
        <f t="shared" si="166"/>
        <v>1</v>
      </c>
      <c r="AA552" s="131">
        <f t="shared" si="168"/>
        <v>2019</v>
      </c>
      <c r="AB552" s="132" t="str">
        <f t="shared" si="169"/>
        <v>1-2019</v>
      </c>
      <c r="AC552" s="132" t="str">
        <f t="shared" si="158"/>
        <v>23-1-2019</v>
      </c>
      <c r="AD552" s="132">
        <f t="shared" si="173"/>
        <v>1</v>
      </c>
      <c r="AE552" s="132">
        <f t="shared" si="167"/>
        <v>4</v>
      </c>
      <c r="AF552" s="132" t="str">
        <f t="shared" si="171"/>
        <v>2019-4</v>
      </c>
      <c r="AG552" s="130">
        <f t="shared" si="157"/>
        <v>3</v>
      </c>
      <c r="AH552" s="130" t="str">
        <f t="shared" si="172"/>
        <v>Weekdays</v>
      </c>
      <c r="AI552" s="133">
        <f t="shared" si="170"/>
        <v>4</v>
      </c>
      <c r="AJ552" s="53"/>
    </row>
    <row r="553" spans="2:36" ht="16.5" x14ac:dyDescent="0.3">
      <c r="B553" s="19" t="s">
        <v>586</v>
      </c>
      <c r="C553" s="20" t="s">
        <v>42</v>
      </c>
      <c r="D553" s="19" t="s">
        <v>43</v>
      </c>
      <c r="E553" s="19" t="s">
        <v>27</v>
      </c>
      <c r="F553" s="85" t="s">
        <v>31</v>
      </c>
      <c r="G553" s="19" t="s">
        <v>46</v>
      </c>
      <c r="H553" s="21">
        <v>57.27</v>
      </c>
      <c r="I553" s="22">
        <v>3</v>
      </c>
      <c r="J553" s="23">
        <v>8.5905000000000005</v>
      </c>
      <c r="K553" s="23">
        <v>180.40049999999999</v>
      </c>
      <c r="L553" s="24">
        <v>43505</v>
      </c>
      <c r="M553" s="25">
        <v>0.85486111111111107</v>
      </c>
      <c r="N553" s="20" t="s">
        <v>23</v>
      </c>
      <c r="O553" s="23">
        <v>171.81</v>
      </c>
      <c r="P553" s="26">
        <v>4.7619047620000003</v>
      </c>
      <c r="Q553" s="23">
        <v>8.5905000000000005</v>
      </c>
      <c r="R553" s="30">
        <v>6.5</v>
      </c>
      <c r="S553" s="28">
        <f t="shared" si="159"/>
        <v>8.5904999999999916</v>
      </c>
      <c r="T553" s="29">
        <f t="shared" si="160"/>
        <v>644.28749999999934</v>
      </c>
      <c r="U553" s="29" t="b">
        <f t="shared" si="161"/>
        <v>1</v>
      </c>
      <c r="V553" s="29" t="b">
        <f t="shared" si="162"/>
        <v>1</v>
      </c>
      <c r="W553" s="29" t="str">
        <f t="shared" si="163"/>
        <v>Low Value</v>
      </c>
      <c r="X553" s="129" t="str">
        <f t="shared" si="164"/>
        <v>Criteria Not matched</v>
      </c>
      <c r="Y553" s="130">
        <f t="shared" si="165"/>
        <v>9</v>
      </c>
      <c r="Z553" s="130">
        <f t="shared" si="166"/>
        <v>2</v>
      </c>
      <c r="AA553" s="131">
        <f t="shared" si="168"/>
        <v>2019</v>
      </c>
      <c r="AB553" s="132" t="str">
        <f t="shared" si="169"/>
        <v>2-2019</v>
      </c>
      <c r="AC553" s="132" t="str">
        <f t="shared" si="158"/>
        <v>9-2-2019</v>
      </c>
      <c r="AD553" s="132">
        <f t="shared" si="173"/>
        <v>1</v>
      </c>
      <c r="AE553" s="132">
        <f t="shared" si="167"/>
        <v>6</v>
      </c>
      <c r="AF553" s="132" t="str">
        <f t="shared" si="171"/>
        <v>2019-6</v>
      </c>
      <c r="AG553" s="130">
        <f t="shared" si="157"/>
        <v>6</v>
      </c>
      <c r="AH553" s="130" t="str">
        <f t="shared" si="172"/>
        <v>Weekends</v>
      </c>
      <c r="AI553" s="133">
        <f t="shared" si="170"/>
        <v>7</v>
      </c>
      <c r="AJ553" s="53"/>
    </row>
    <row r="554" spans="2:36" ht="16.5" x14ac:dyDescent="0.3">
      <c r="B554" s="19" t="s">
        <v>587</v>
      </c>
      <c r="C554" s="20" t="s">
        <v>42</v>
      </c>
      <c r="D554" s="19" t="s">
        <v>43</v>
      </c>
      <c r="E554" s="19" t="s">
        <v>27</v>
      </c>
      <c r="F554" s="85" t="s">
        <v>21</v>
      </c>
      <c r="G554" s="19" t="s">
        <v>46</v>
      </c>
      <c r="H554" s="21">
        <v>54.31</v>
      </c>
      <c r="I554" s="22">
        <v>9</v>
      </c>
      <c r="J554" s="23">
        <v>24.439499999999999</v>
      </c>
      <c r="K554" s="23">
        <v>513.22950000000003</v>
      </c>
      <c r="L554" s="24">
        <v>43518</v>
      </c>
      <c r="M554" s="25">
        <v>0.45069444444444445</v>
      </c>
      <c r="N554" s="20" t="s">
        <v>29</v>
      </c>
      <c r="O554" s="23">
        <v>488.79</v>
      </c>
      <c r="P554" s="26">
        <v>4.7619047620000003</v>
      </c>
      <c r="Q554" s="23">
        <v>24.439499999999999</v>
      </c>
      <c r="R554" s="27">
        <v>8.9</v>
      </c>
      <c r="S554" s="28">
        <f t="shared" si="159"/>
        <v>24.43950000000001</v>
      </c>
      <c r="T554" s="29">
        <f t="shared" si="160"/>
        <v>1832.9625000000008</v>
      </c>
      <c r="U554" s="29" t="b">
        <f t="shared" si="161"/>
        <v>1</v>
      </c>
      <c r="V554" s="29" t="b">
        <f t="shared" si="162"/>
        <v>1</v>
      </c>
      <c r="W554" s="29" t="str">
        <f t="shared" si="163"/>
        <v>High Value</v>
      </c>
      <c r="X554" s="129">
        <f t="shared" si="164"/>
        <v>5.4310000000000009</v>
      </c>
      <c r="Y554" s="130">
        <f t="shared" si="165"/>
        <v>22</v>
      </c>
      <c r="Z554" s="130">
        <f t="shared" si="166"/>
        <v>2</v>
      </c>
      <c r="AA554" s="131">
        <f t="shared" si="168"/>
        <v>2019</v>
      </c>
      <c r="AB554" s="132" t="str">
        <f t="shared" si="169"/>
        <v>2-2019</v>
      </c>
      <c r="AC554" s="132" t="str">
        <f t="shared" si="158"/>
        <v>22-2-2019</v>
      </c>
      <c r="AD554" s="132">
        <f t="shared" si="173"/>
        <v>1</v>
      </c>
      <c r="AE554" s="132">
        <f t="shared" si="167"/>
        <v>8</v>
      </c>
      <c r="AF554" s="132" t="str">
        <f t="shared" si="171"/>
        <v>2019-8</v>
      </c>
      <c r="AG554" s="130">
        <f t="shared" si="157"/>
        <v>5</v>
      </c>
      <c r="AH554" s="130" t="str">
        <f t="shared" si="172"/>
        <v>Weekdays</v>
      </c>
      <c r="AI554" s="133">
        <f t="shared" si="170"/>
        <v>6</v>
      </c>
      <c r="AJ554" s="53"/>
    </row>
    <row r="555" spans="2:36" ht="16.5" x14ac:dyDescent="0.3">
      <c r="B555" s="19" t="s">
        <v>588</v>
      </c>
      <c r="C555" s="20" t="s">
        <v>42</v>
      </c>
      <c r="D555" s="19" t="s">
        <v>43</v>
      </c>
      <c r="E555" s="19" t="s">
        <v>27</v>
      </c>
      <c r="F555" s="85" t="s">
        <v>21</v>
      </c>
      <c r="G555" s="19" t="s">
        <v>22</v>
      </c>
      <c r="H555" s="21">
        <v>58.24</v>
      </c>
      <c r="I555" s="22">
        <v>9</v>
      </c>
      <c r="J555" s="23">
        <v>26.207999999999998</v>
      </c>
      <c r="K555" s="23">
        <v>550.36800000000005</v>
      </c>
      <c r="L555" s="24">
        <v>43501</v>
      </c>
      <c r="M555" s="25">
        <v>0.52361111111111114</v>
      </c>
      <c r="N555" s="20" t="s">
        <v>29</v>
      </c>
      <c r="O555" s="23">
        <v>524.16</v>
      </c>
      <c r="P555" s="26">
        <v>4.7619047620000003</v>
      </c>
      <c r="Q555" s="23">
        <v>26.207999999999998</v>
      </c>
      <c r="R555" s="27">
        <v>9.6999999999999993</v>
      </c>
      <c r="S555" s="28">
        <f t="shared" si="159"/>
        <v>26.208000000000084</v>
      </c>
      <c r="T555" s="29">
        <f t="shared" si="160"/>
        <v>1965.6000000000063</v>
      </c>
      <c r="U555" s="29" t="b">
        <f t="shared" si="161"/>
        <v>1</v>
      </c>
      <c r="V555" s="29" t="b">
        <f t="shared" si="162"/>
        <v>1</v>
      </c>
      <c r="W555" s="29" t="str">
        <f t="shared" si="163"/>
        <v>High Value</v>
      </c>
      <c r="X555" s="129">
        <f t="shared" si="164"/>
        <v>5.8240000000000007</v>
      </c>
      <c r="Y555" s="130">
        <f t="shared" si="165"/>
        <v>5</v>
      </c>
      <c r="Z555" s="130">
        <f t="shared" si="166"/>
        <v>2</v>
      </c>
      <c r="AA555" s="131">
        <f t="shared" si="168"/>
        <v>2019</v>
      </c>
      <c r="AB555" s="132" t="str">
        <f t="shared" si="169"/>
        <v>2-2019</v>
      </c>
      <c r="AC555" s="132" t="str">
        <f t="shared" si="158"/>
        <v>5-2-2019</v>
      </c>
      <c r="AD555" s="132">
        <f t="shared" si="173"/>
        <v>1</v>
      </c>
      <c r="AE555" s="132">
        <f t="shared" si="167"/>
        <v>6</v>
      </c>
      <c r="AF555" s="132" t="str">
        <f t="shared" si="171"/>
        <v>2019-6</v>
      </c>
      <c r="AG555" s="130">
        <f t="shared" si="157"/>
        <v>2</v>
      </c>
      <c r="AH555" s="130" t="str">
        <f t="shared" si="172"/>
        <v>Weekdays</v>
      </c>
      <c r="AI555" s="133">
        <f t="shared" si="170"/>
        <v>3</v>
      </c>
      <c r="AJ555" s="53"/>
    </row>
    <row r="556" spans="2:36" ht="16.5" x14ac:dyDescent="0.3">
      <c r="B556" s="19" t="s">
        <v>589</v>
      </c>
      <c r="C556" s="20" t="s">
        <v>25</v>
      </c>
      <c r="D556" s="19" t="s">
        <v>26</v>
      </c>
      <c r="E556" s="19" t="s">
        <v>27</v>
      </c>
      <c r="F556" s="85" t="s">
        <v>31</v>
      </c>
      <c r="G556" s="19" t="s">
        <v>28</v>
      </c>
      <c r="H556" s="21">
        <v>22.21</v>
      </c>
      <c r="I556" s="22">
        <v>6</v>
      </c>
      <c r="J556" s="23">
        <v>6.6630000000000003</v>
      </c>
      <c r="K556" s="23">
        <v>139.923</v>
      </c>
      <c r="L556" s="24">
        <v>43531</v>
      </c>
      <c r="M556" s="25">
        <v>0.43263888888888891</v>
      </c>
      <c r="N556" s="20" t="s">
        <v>33</v>
      </c>
      <c r="O556" s="23">
        <v>133.26</v>
      </c>
      <c r="P556" s="26">
        <v>4.7619047620000003</v>
      </c>
      <c r="Q556" s="23">
        <v>6.6630000000000003</v>
      </c>
      <c r="R556" s="30">
        <v>8.6</v>
      </c>
      <c r="S556" s="28">
        <f t="shared" si="159"/>
        <v>6.6630000000000109</v>
      </c>
      <c r="T556" s="29">
        <f t="shared" si="160"/>
        <v>499.72500000000082</v>
      </c>
      <c r="U556" s="29" t="b">
        <f t="shared" si="161"/>
        <v>0</v>
      </c>
      <c r="V556" s="29" t="b">
        <f t="shared" si="162"/>
        <v>1</v>
      </c>
      <c r="W556" s="29" t="str">
        <f t="shared" si="163"/>
        <v>High Value</v>
      </c>
      <c r="X556" s="129">
        <f t="shared" si="164"/>
        <v>2.2210000000000001</v>
      </c>
      <c r="Y556" s="130">
        <f t="shared" si="165"/>
        <v>7</v>
      </c>
      <c r="Z556" s="130">
        <f t="shared" si="166"/>
        <v>3</v>
      </c>
      <c r="AA556" s="131">
        <f t="shared" si="168"/>
        <v>2019</v>
      </c>
      <c r="AB556" s="132" t="str">
        <f t="shared" si="169"/>
        <v>3-2019</v>
      </c>
      <c r="AC556" s="132" t="str">
        <f t="shared" si="158"/>
        <v>7-3-2019</v>
      </c>
      <c r="AD556" s="132">
        <f t="shared" si="173"/>
        <v>1</v>
      </c>
      <c r="AE556" s="132">
        <f t="shared" si="167"/>
        <v>10</v>
      </c>
      <c r="AF556" s="132" t="str">
        <f t="shared" si="171"/>
        <v>2019-10</v>
      </c>
      <c r="AG556" s="130">
        <f t="shared" si="157"/>
        <v>4</v>
      </c>
      <c r="AH556" s="130" t="str">
        <f t="shared" si="172"/>
        <v>Weekdays</v>
      </c>
      <c r="AI556" s="133">
        <f t="shared" si="170"/>
        <v>5</v>
      </c>
      <c r="AJ556" s="53"/>
    </row>
    <row r="557" spans="2:36" ht="16.5" x14ac:dyDescent="0.3">
      <c r="B557" s="19" t="s">
        <v>590</v>
      </c>
      <c r="C557" s="20" t="s">
        <v>18</v>
      </c>
      <c r="D557" s="19" t="s">
        <v>19</v>
      </c>
      <c r="E557" s="19" t="s">
        <v>20</v>
      </c>
      <c r="F557" s="85" t="s">
        <v>31</v>
      </c>
      <c r="G557" s="19" t="s">
        <v>28</v>
      </c>
      <c r="H557" s="21">
        <v>19.32</v>
      </c>
      <c r="I557" s="22">
        <v>7</v>
      </c>
      <c r="J557" s="23">
        <v>6.7619999999999996</v>
      </c>
      <c r="K557" s="23">
        <v>142.00200000000001</v>
      </c>
      <c r="L557" s="24">
        <v>43549</v>
      </c>
      <c r="M557" s="25">
        <v>0.78541666666666665</v>
      </c>
      <c r="N557" s="20" t="s">
        <v>29</v>
      </c>
      <c r="O557" s="23">
        <v>135.24</v>
      </c>
      <c r="P557" s="26">
        <v>4.7619047620000003</v>
      </c>
      <c r="Q557" s="23">
        <v>6.7619999999999996</v>
      </c>
      <c r="R557" s="30">
        <v>6.9</v>
      </c>
      <c r="S557" s="28">
        <f t="shared" si="159"/>
        <v>6.7620000000000005</v>
      </c>
      <c r="T557" s="29">
        <f t="shared" si="160"/>
        <v>507.15000000000003</v>
      </c>
      <c r="U557" s="29" t="b">
        <f t="shared" si="161"/>
        <v>0</v>
      </c>
      <c r="V557" s="29" t="b">
        <f t="shared" si="162"/>
        <v>0</v>
      </c>
      <c r="W557" s="29" t="str">
        <f t="shared" si="163"/>
        <v>Low Value</v>
      </c>
      <c r="X557" s="129" t="str">
        <f t="shared" si="164"/>
        <v>Criteria Not matched</v>
      </c>
      <c r="Y557" s="130">
        <f t="shared" si="165"/>
        <v>25</v>
      </c>
      <c r="Z557" s="130">
        <f t="shared" si="166"/>
        <v>3</v>
      </c>
      <c r="AA557" s="131">
        <f t="shared" si="168"/>
        <v>2019</v>
      </c>
      <c r="AB557" s="132" t="str">
        <f t="shared" si="169"/>
        <v>3-2019</v>
      </c>
      <c r="AC557" s="132" t="str">
        <f t="shared" si="158"/>
        <v>25-3-2019</v>
      </c>
      <c r="AD557" s="132">
        <f t="shared" si="173"/>
        <v>1</v>
      </c>
      <c r="AE557" s="132">
        <f t="shared" si="167"/>
        <v>13</v>
      </c>
      <c r="AF557" s="132" t="str">
        <f t="shared" si="171"/>
        <v>2019-13</v>
      </c>
      <c r="AG557" s="130">
        <f t="shared" si="157"/>
        <v>1</v>
      </c>
      <c r="AH557" s="130" t="str">
        <f t="shared" si="172"/>
        <v>Weekdays</v>
      </c>
      <c r="AI557" s="133">
        <f t="shared" si="170"/>
        <v>2</v>
      </c>
      <c r="AJ557" s="53"/>
    </row>
    <row r="558" spans="2:36" ht="16.5" x14ac:dyDescent="0.3">
      <c r="B558" s="19" t="s">
        <v>591</v>
      </c>
      <c r="C558" s="20" t="s">
        <v>42</v>
      </c>
      <c r="D558" s="19" t="s">
        <v>43</v>
      </c>
      <c r="E558" s="19" t="s">
        <v>27</v>
      </c>
      <c r="F558" s="85" t="s">
        <v>31</v>
      </c>
      <c r="G558" s="19" t="s">
        <v>32</v>
      </c>
      <c r="H558" s="21">
        <v>37.479999999999997</v>
      </c>
      <c r="I558" s="22">
        <v>3</v>
      </c>
      <c r="J558" s="23">
        <v>5.6219999999999999</v>
      </c>
      <c r="K558" s="23">
        <v>118.062</v>
      </c>
      <c r="L558" s="24">
        <v>43485</v>
      </c>
      <c r="M558" s="25">
        <v>0.57291666666666663</v>
      </c>
      <c r="N558" s="20" t="s">
        <v>33</v>
      </c>
      <c r="O558" s="23">
        <v>112.44</v>
      </c>
      <c r="P558" s="26">
        <v>4.7619047620000003</v>
      </c>
      <c r="Q558" s="23">
        <v>5.6219999999999999</v>
      </c>
      <c r="R558" s="30">
        <v>7.7</v>
      </c>
      <c r="S558" s="28">
        <f t="shared" si="159"/>
        <v>5.6219999999999999</v>
      </c>
      <c r="T558" s="29">
        <f t="shared" si="160"/>
        <v>421.65</v>
      </c>
      <c r="U558" s="29" t="b">
        <f t="shared" si="161"/>
        <v>0</v>
      </c>
      <c r="V558" s="29" t="b">
        <f t="shared" si="162"/>
        <v>1</v>
      </c>
      <c r="W558" s="29" t="str">
        <f t="shared" si="163"/>
        <v>High Value</v>
      </c>
      <c r="X558" s="129">
        <f t="shared" si="164"/>
        <v>3.7479999999999998</v>
      </c>
      <c r="Y558" s="130">
        <f t="shared" si="165"/>
        <v>20</v>
      </c>
      <c r="Z558" s="130">
        <f t="shared" si="166"/>
        <v>1</v>
      </c>
      <c r="AA558" s="131">
        <f t="shared" si="168"/>
        <v>2019</v>
      </c>
      <c r="AB558" s="132" t="str">
        <f t="shared" si="169"/>
        <v>1-2019</v>
      </c>
      <c r="AC558" s="132" t="str">
        <f t="shared" si="158"/>
        <v>20-1-2019</v>
      </c>
      <c r="AD558" s="132">
        <f t="shared" si="173"/>
        <v>1</v>
      </c>
      <c r="AE558" s="132">
        <f t="shared" si="167"/>
        <v>3</v>
      </c>
      <c r="AF558" s="132" t="str">
        <f t="shared" si="171"/>
        <v>2019-3</v>
      </c>
      <c r="AG558" s="130">
        <f t="shared" si="157"/>
        <v>7</v>
      </c>
      <c r="AH558" s="130" t="str">
        <f t="shared" si="172"/>
        <v>Weekends</v>
      </c>
      <c r="AI558" s="133">
        <f t="shared" si="170"/>
        <v>1</v>
      </c>
      <c r="AJ558" s="53"/>
    </row>
    <row r="559" spans="2:36" ht="16.5" x14ac:dyDescent="0.3">
      <c r="B559" s="19" t="s">
        <v>592</v>
      </c>
      <c r="C559" s="20" t="s">
        <v>42</v>
      </c>
      <c r="D559" s="19" t="s">
        <v>43</v>
      </c>
      <c r="E559" s="19" t="s">
        <v>20</v>
      </c>
      <c r="F559" s="85" t="s">
        <v>21</v>
      </c>
      <c r="G559" s="19" t="s">
        <v>46</v>
      </c>
      <c r="H559" s="21">
        <v>72.040000000000006</v>
      </c>
      <c r="I559" s="22">
        <v>2</v>
      </c>
      <c r="J559" s="23">
        <v>7.2039999999999997</v>
      </c>
      <c r="K559" s="23">
        <v>151.28399999999999</v>
      </c>
      <c r="L559" s="24">
        <v>43500</v>
      </c>
      <c r="M559" s="25">
        <v>0.81805555555555554</v>
      </c>
      <c r="N559" s="20" t="s">
        <v>29</v>
      </c>
      <c r="O559" s="23">
        <v>144.08000000000001</v>
      </c>
      <c r="P559" s="26">
        <v>4.7619047620000003</v>
      </c>
      <c r="Q559" s="23">
        <v>7.2039999999999997</v>
      </c>
      <c r="R559" s="30">
        <v>9.5</v>
      </c>
      <c r="S559" s="28">
        <f t="shared" si="159"/>
        <v>7.2039999999999793</v>
      </c>
      <c r="T559" s="29">
        <f t="shared" si="160"/>
        <v>540.29999999999848</v>
      </c>
      <c r="U559" s="29" t="b">
        <f t="shared" si="161"/>
        <v>0</v>
      </c>
      <c r="V559" s="29" t="b">
        <f t="shared" si="162"/>
        <v>1</v>
      </c>
      <c r="W559" s="29" t="str">
        <f t="shared" si="163"/>
        <v>High Value</v>
      </c>
      <c r="X559" s="129">
        <f t="shared" si="164"/>
        <v>7.2040000000000006</v>
      </c>
      <c r="Y559" s="130">
        <f t="shared" si="165"/>
        <v>4</v>
      </c>
      <c r="Z559" s="130">
        <f t="shared" si="166"/>
        <v>2</v>
      </c>
      <c r="AA559" s="131">
        <f t="shared" si="168"/>
        <v>2019</v>
      </c>
      <c r="AB559" s="132" t="str">
        <f t="shared" si="169"/>
        <v>2-2019</v>
      </c>
      <c r="AC559" s="132" t="str">
        <f t="shared" si="158"/>
        <v>4-2-2019</v>
      </c>
      <c r="AD559" s="132">
        <f t="shared" si="173"/>
        <v>1</v>
      </c>
      <c r="AE559" s="132">
        <f t="shared" si="167"/>
        <v>6</v>
      </c>
      <c r="AF559" s="132" t="str">
        <f t="shared" si="171"/>
        <v>2019-6</v>
      </c>
      <c r="AG559" s="130">
        <f t="shared" si="157"/>
        <v>1</v>
      </c>
      <c r="AH559" s="130" t="str">
        <f t="shared" si="172"/>
        <v>Weekdays</v>
      </c>
      <c r="AI559" s="133">
        <f t="shared" si="170"/>
        <v>2</v>
      </c>
      <c r="AJ559" s="53"/>
    </row>
    <row r="560" spans="2:36" ht="16.5" x14ac:dyDescent="0.3">
      <c r="B560" s="19" t="s">
        <v>593</v>
      </c>
      <c r="C560" s="20" t="s">
        <v>25</v>
      </c>
      <c r="D560" s="19" t="s">
        <v>26</v>
      </c>
      <c r="E560" s="19" t="s">
        <v>20</v>
      </c>
      <c r="F560" s="85" t="s">
        <v>21</v>
      </c>
      <c r="G560" s="19" t="s">
        <v>44</v>
      </c>
      <c r="H560" s="21">
        <v>98.52</v>
      </c>
      <c r="I560" s="22">
        <v>10</v>
      </c>
      <c r="J560" s="23">
        <v>49.26</v>
      </c>
      <c r="K560" s="23">
        <v>1034.46</v>
      </c>
      <c r="L560" s="24">
        <v>43495</v>
      </c>
      <c r="M560" s="25">
        <v>0.84930555555555554</v>
      </c>
      <c r="N560" s="20" t="s">
        <v>23</v>
      </c>
      <c r="O560" s="23">
        <v>985.2</v>
      </c>
      <c r="P560" s="26">
        <v>4.7619047620000003</v>
      </c>
      <c r="Q560" s="23">
        <v>49.26</v>
      </c>
      <c r="R560" s="27">
        <v>4.5</v>
      </c>
      <c r="S560" s="28">
        <f t="shared" si="159"/>
        <v>49.259999999999991</v>
      </c>
      <c r="T560" s="29">
        <f t="shared" si="160"/>
        <v>3694.4999999999991</v>
      </c>
      <c r="U560" s="29" t="b">
        <f t="shared" si="161"/>
        <v>1</v>
      </c>
      <c r="V560" s="29" t="b">
        <f t="shared" si="162"/>
        <v>1</v>
      </c>
      <c r="W560" s="29" t="str">
        <f t="shared" si="163"/>
        <v>Low Value</v>
      </c>
      <c r="X560" s="129" t="str">
        <f t="shared" si="164"/>
        <v>Criteria Not matched</v>
      </c>
      <c r="Y560" s="130">
        <f t="shared" si="165"/>
        <v>30</v>
      </c>
      <c r="Z560" s="130">
        <f t="shared" si="166"/>
        <v>1</v>
      </c>
      <c r="AA560" s="131">
        <f t="shared" si="168"/>
        <v>2019</v>
      </c>
      <c r="AB560" s="132" t="str">
        <f t="shared" si="169"/>
        <v>1-2019</v>
      </c>
      <c r="AC560" s="132" t="str">
        <f t="shared" si="158"/>
        <v>30-1-2019</v>
      </c>
      <c r="AD560" s="132">
        <f t="shared" si="173"/>
        <v>1</v>
      </c>
      <c r="AE560" s="132">
        <f t="shared" si="167"/>
        <v>5</v>
      </c>
      <c r="AF560" s="132" t="str">
        <f t="shared" si="171"/>
        <v>2019-5</v>
      </c>
      <c r="AG560" s="130">
        <f t="shared" si="157"/>
        <v>3</v>
      </c>
      <c r="AH560" s="130" t="str">
        <f t="shared" si="172"/>
        <v>Weekdays</v>
      </c>
      <c r="AI560" s="133">
        <f t="shared" si="170"/>
        <v>4</v>
      </c>
      <c r="AJ560" s="53"/>
    </row>
    <row r="561" spans="2:36" ht="16.5" x14ac:dyDescent="0.3">
      <c r="B561" s="19" t="s">
        <v>594</v>
      </c>
      <c r="C561" s="20" t="s">
        <v>18</v>
      </c>
      <c r="D561" s="19" t="s">
        <v>19</v>
      </c>
      <c r="E561" s="19" t="s">
        <v>20</v>
      </c>
      <c r="F561" s="85" t="s">
        <v>31</v>
      </c>
      <c r="G561" s="19" t="s">
        <v>44</v>
      </c>
      <c r="H561" s="21">
        <v>41.66</v>
      </c>
      <c r="I561" s="22">
        <v>6</v>
      </c>
      <c r="J561" s="23">
        <v>12.497999999999999</v>
      </c>
      <c r="K561" s="23">
        <v>262.45800000000003</v>
      </c>
      <c r="L561" s="24">
        <v>43467</v>
      </c>
      <c r="M561" s="25">
        <v>0.64166666666666672</v>
      </c>
      <c r="N561" s="20" t="s">
        <v>23</v>
      </c>
      <c r="O561" s="23">
        <v>249.96</v>
      </c>
      <c r="P561" s="26">
        <v>4.7619047620000003</v>
      </c>
      <c r="Q561" s="23">
        <v>12.497999999999999</v>
      </c>
      <c r="R561" s="30">
        <v>5.6</v>
      </c>
      <c r="S561" s="28">
        <f t="shared" si="159"/>
        <v>12.498000000000019</v>
      </c>
      <c r="T561" s="29">
        <f t="shared" si="160"/>
        <v>937.35000000000139</v>
      </c>
      <c r="U561" s="29" t="b">
        <f t="shared" si="161"/>
        <v>1</v>
      </c>
      <c r="V561" s="29" t="b">
        <f t="shared" si="162"/>
        <v>1</v>
      </c>
      <c r="W561" s="29" t="str">
        <f t="shared" si="163"/>
        <v>Low Value</v>
      </c>
      <c r="X561" s="129" t="str">
        <f t="shared" si="164"/>
        <v>Criteria Not matched</v>
      </c>
      <c r="Y561" s="130">
        <f t="shared" si="165"/>
        <v>2</v>
      </c>
      <c r="Z561" s="130">
        <f t="shared" si="166"/>
        <v>1</v>
      </c>
      <c r="AA561" s="131">
        <f t="shared" si="168"/>
        <v>2019</v>
      </c>
      <c r="AB561" s="132" t="str">
        <f t="shared" si="169"/>
        <v>1-2019</v>
      </c>
      <c r="AC561" s="132" t="str">
        <f t="shared" si="158"/>
        <v>2-1-2019</v>
      </c>
      <c r="AD561" s="132">
        <f t="shared" si="173"/>
        <v>1</v>
      </c>
      <c r="AE561" s="132">
        <f t="shared" si="167"/>
        <v>1</v>
      </c>
      <c r="AF561" s="132" t="str">
        <f t="shared" si="171"/>
        <v>2019-1</v>
      </c>
      <c r="AG561" s="130">
        <f t="shared" si="157"/>
        <v>3</v>
      </c>
      <c r="AH561" s="130" t="str">
        <f t="shared" si="172"/>
        <v>Weekdays</v>
      </c>
      <c r="AI561" s="133">
        <f t="shared" si="170"/>
        <v>4</v>
      </c>
      <c r="AJ561" s="53"/>
    </row>
    <row r="562" spans="2:36" ht="16.5" x14ac:dyDescent="0.3">
      <c r="B562" s="19" t="s">
        <v>595</v>
      </c>
      <c r="C562" s="20" t="s">
        <v>18</v>
      </c>
      <c r="D562" s="19" t="s">
        <v>19</v>
      </c>
      <c r="E562" s="19" t="s">
        <v>20</v>
      </c>
      <c r="F562" s="85" t="s">
        <v>21</v>
      </c>
      <c r="G562" s="19" t="s">
        <v>32</v>
      </c>
      <c r="H562" s="21">
        <v>72.42</v>
      </c>
      <c r="I562" s="22">
        <v>3</v>
      </c>
      <c r="J562" s="23">
        <v>10.863</v>
      </c>
      <c r="K562" s="23">
        <v>228.12299999999999</v>
      </c>
      <c r="L562" s="24">
        <v>43553</v>
      </c>
      <c r="M562" s="25">
        <v>0.70416666666666672</v>
      </c>
      <c r="N562" s="20" t="s">
        <v>23</v>
      </c>
      <c r="O562" s="23">
        <v>217.26</v>
      </c>
      <c r="P562" s="26">
        <v>4.7619047620000003</v>
      </c>
      <c r="Q562" s="23">
        <v>10.863</v>
      </c>
      <c r="R562" s="30">
        <v>8.1999999999999993</v>
      </c>
      <c r="S562" s="28">
        <f t="shared" si="159"/>
        <v>10.863</v>
      </c>
      <c r="T562" s="29">
        <f t="shared" si="160"/>
        <v>814.72499999999991</v>
      </c>
      <c r="U562" s="29" t="b">
        <f t="shared" si="161"/>
        <v>1</v>
      </c>
      <c r="V562" s="29" t="b">
        <f t="shared" si="162"/>
        <v>1</v>
      </c>
      <c r="W562" s="29" t="str">
        <f t="shared" si="163"/>
        <v>High Value</v>
      </c>
      <c r="X562" s="129">
        <f t="shared" si="164"/>
        <v>7.2420000000000009</v>
      </c>
      <c r="Y562" s="130">
        <f t="shared" si="165"/>
        <v>29</v>
      </c>
      <c r="Z562" s="130">
        <f t="shared" si="166"/>
        <v>3</v>
      </c>
      <c r="AA562" s="131">
        <f t="shared" si="168"/>
        <v>2019</v>
      </c>
      <c r="AB562" s="132" t="str">
        <f t="shared" si="169"/>
        <v>3-2019</v>
      </c>
      <c r="AC562" s="132" t="str">
        <f t="shared" si="158"/>
        <v>29-3-2019</v>
      </c>
      <c r="AD562" s="132">
        <f t="shared" si="173"/>
        <v>1</v>
      </c>
      <c r="AE562" s="132">
        <f t="shared" si="167"/>
        <v>13</v>
      </c>
      <c r="AF562" s="132" t="str">
        <f t="shared" si="171"/>
        <v>2019-13</v>
      </c>
      <c r="AG562" s="130">
        <f t="shared" si="157"/>
        <v>5</v>
      </c>
      <c r="AH562" s="130" t="str">
        <f t="shared" si="172"/>
        <v>Weekdays</v>
      </c>
      <c r="AI562" s="133">
        <f t="shared" si="170"/>
        <v>6</v>
      </c>
      <c r="AJ562" s="53"/>
    </row>
    <row r="563" spans="2:36" ht="16.5" x14ac:dyDescent="0.3">
      <c r="B563" s="19" t="s">
        <v>596</v>
      </c>
      <c r="C563" s="20" t="s">
        <v>42</v>
      </c>
      <c r="D563" s="19" t="s">
        <v>43</v>
      </c>
      <c r="E563" s="19" t="s">
        <v>27</v>
      </c>
      <c r="F563" s="85" t="s">
        <v>31</v>
      </c>
      <c r="G563" s="19" t="s">
        <v>28</v>
      </c>
      <c r="H563" s="21">
        <v>21.58</v>
      </c>
      <c r="I563" s="22">
        <v>9</v>
      </c>
      <c r="J563" s="23">
        <v>9.7110000000000003</v>
      </c>
      <c r="K563" s="23">
        <v>203.93100000000001</v>
      </c>
      <c r="L563" s="24">
        <v>43538</v>
      </c>
      <c r="M563" s="25">
        <v>0.52222222222222225</v>
      </c>
      <c r="N563" s="20" t="s">
        <v>29</v>
      </c>
      <c r="O563" s="23">
        <v>194.22</v>
      </c>
      <c r="P563" s="26">
        <v>4.7619047620000003</v>
      </c>
      <c r="Q563" s="23">
        <v>9.7110000000000003</v>
      </c>
      <c r="R563" s="30">
        <v>7.3</v>
      </c>
      <c r="S563" s="28">
        <f t="shared" si="159"/>
        <v>9.7110000000000127</v>
      </c>
      <c r="T563" s="29">
        <f t="shared" si="160"/>
        <v>728.32500000000095</v>
      </c>
      <c r="U563" s="29" t="b">
        <f t="shared" si="161"/>
        <v>1</v>
      </c>
      <c r="V563" s="29" t="b">
        <f t="shared" si="162"/>
        <v>1</v>
      </c>
      <c r="W563" s="29" t="str">
        <f t="shared" si="163"/>
        <v>High Value</v>
      </c>
      <c r="X563" s="129">
        <f t="shared" si="164"/>
        <v>2.1579999999999999</v>
      </c>
      <c r="Y563" s="130">
        <f t="shared" si="165"/>
        <v>14</v>
      </c>
      <c r="Z563" s="130">
        <f t="shared" si="166"/>
        <v>3</v>
      </c>
      <c r="AA563" s="131">
        <f t="shared" si="168"/>
        <v>2019</v>
      </c>
      <c r="AB563" s="132" t="str">
        <f t="shared" si="169"/>
        <v>3-2019</v>
      </c>
      <c r="AC563" s="132" t="str">
        <f t="shared" si="158"/>
        <v>14-3-2019</v>
      </c>
      <c r="AD563" s="132">
        <f t="shared" si="173"/>
        <v>1</v>
      </c>
      <c r="AE563" s="132">
        <f t="shared" si="167"/>
        <v>11</v>
      </c>
      <c r="AF563" s="132" t="str">
        <f t="shared" si="171"/>
        <v>2019-11</v>
      </c>
      <c r="AG563" s="130">
        <f t="shared" si="157"/>
        <v>4</v>
      </c>
      <c r="AH563" s="130" t="str">
        <f t="shared" si="172"/>
        <v>Weekdays</v>
      </c>
      <c r="AI563" s="133">
        <f t="shared" si="170"/>
        <v>5</v>
      </c>
      <c r="AJ563" s="53"/>
    </row>
    <row r="564" spans="2:36" ht="16.5" x14ac:dyDescent="0.3">
      <c r="B564" s="19" t="s">
        <v>597</v>
      </c>
      <c r="C564" s="20" t="s">
        <v>25</v>
      </c>
      <c r="D564" s="19" t="s">
        <v>26</v>
      </c>
      <c r="E564" s="19" t="s">
        <v>27</v>
      </c>
      <c r="F564" s="85" t="s">
        <v>31</v>
      </c>
      <c r="G564" s="19" t="s">
        <v>44</v>
      </c>
      <c r="H564" s="21">
        <v>89.2</v>
      </c>
      <c r="I564" s="22">
        <v>10</v>
      </c>
      <c r="J564" s="23">
        <v>44.6</v>
      </c>
      <c r="K564" s="23">
        <v>936.6</v>
      </c>
      <c r="L564" s="24">
        <v>43507</v>
      </c>
      <c r="M564" s="25">
        <v>0.65416666666666667</v>
      </c>
      <c r="N564" s="20" t="s">
        <v>33</v>
      </c>
      <c r="O564" s="23">
        <v>892</v>
      </c>
      <c r="P564" s="26">
        <v>4.7619047620000003</v>
      </c>
      <c r="Q564" s="23">
        <v>44.6</v>
      </c>
      <c r="R564" s="27">
        <v>4.4000000000000004</v>
      </c>
      <c r="S564" s="28">
        <f t="shared" si="159"/>
        <v>44.600000000000023</v>
      </c>
      <c r="T564" s="29">
        <f t="shared" si="160"/>
        <v>3345.0000000000018</v>
      </c>
      <c r="U564" s="29" t="b">
        <f t="shared" si="161"/>
        <v>1</v>
      </c>
      <c r="V564" s="29" t="b">
        <f t="shared" si="162"/>
        <v>1</v>
      </c>
      <c r="W564" s="29" t="str">
        <f t="shared" si="163"/>
        <v>Low Value</v>
      </c>
      <c r="X564" s="129" t="str">
        <f t="shared" si="164"/>
        <v>Criteria Not matched</v>
      </c>
      <c r="Y564" s="130">
        <f t="shared" si="165"/>
        <v>11</v>
      </c>
      <c r="Z564" s="130">
        <f t="shared" si="166"/>
        <v>2</v>
      </c>
      <c r="AA564" s="131">
        <f t="shared" si="168"/>
        <v>2019</v>
      </c>
      <c r="AB564" s="132" t="str">
        <f t="shared" si="169"/>
        <v>2-2019</v>
      </c>
      <c r="AC564" s="132" t="str">
        <f t="shared" si="158"/>
        <v>11-2-2019</v>
      </c>
      <c r="AD564" s="132">
        <f t="shared" si="173"/>
        <v>1</v>
      </c>
      <c r="AE564" s="132">
        <f t="shared" si="167"/>
        <v>7</v>
      </c>
      <c r="AF564" s="132" t="str">
        <f t="shared" si="171"/>
        <v>2019-7</v>
      </c>
      <c r="AG564" s="130">
        <f t="shared" ref="AG564:AG627" si="174">WEEKDAY(L564,2)</f>
        <v>1</v>
      </c>
      <c r="AH564" s="130" t="str">
        <f t="shared" si="172"/>
        <v>Weekdays</v>
      </c>
      <c r="AI564" s="133">
        <f t="shared" si="170"/>
        <v>2</v>
      </c>
      <c r="AJ564" s="53"/>
    </row>
    <row r="565" spans="2:36" ht="16.5" x14ac:dyDescent="0.3">
      <c r="B565" s="19" t="s">
        <v>598</v>
      </c>
      <c r="C565" s="20" t="s">
        <v>42</v>
      </c>
      <c r="D565" s="19" t="s">
        <v>43</v>
      </c>
      <c r="E565" s="19" t="s">
        <v>27</v>
      </c>
      <c r="F565" s="85" t="s">
        <v>21</v>
      </c>
      <c r="G565" s="19" t="s">
        <v>28</v>
      </c>
      <c r="H565" s="21">
        <v>42.42</v>
      </c>
      <c r="I565" s="22">
        <v>8</v>
      </c>
      <c r="J565" s="23">
        <v>16.968</v>
      </c>
      <c r="K565" s="23">
        <v>356.32799999999997</v>
      </c>
      <c r="L565" s="24">
        <v>43495</v>
      </c>
      <c r="M565" s="25">
        <v>0.58194444444444449</v>
      </c>
      <c r="N565" s="20" t="s">
        <v>23</v>
      </c>
      <c r="O565" s="23">
        <v>339.36</v>
      </c>
      <c r="P565" s="26">
        <v>4.7619047620000003</v>
      </c>
      <c r="Q565" s="23">
        <v>16.968</v>
      </c>
      <c r="R565" s="27">
        <v>5.7</v>
      </c>
      <c r="S565" s="28">
        <f t="shared" si="159"/>
        <v>16.967999999999961</v>
      </c>
      <c r="T565" s="29">
        <f t="shared" si="160"/>
        <v>1272.5999999999972</v>
      </c>
      <c r="U565" s="29" t="b">
        <f t="shared" si="161"/>
        <v>1</v>
      </c>
      <c r="V565" s="29" t="b">
        <f t="shared" si="162"/>
        <v>1</v>
      </c>
      <c r="W565" s="29" t="str">
        <f t="shared" si="163"/>
        <v>Low Value</v>
      </c>
      <c r="X565" s="129" t="str">
        <f t="shared" si="164"/>
        <v>Criteria Not matched</v>
      </c>
      <c r="Y565" s="130">
        <f t="shared" si="165"/>
        <v>30</v>
      </c>
      <c r="Z565" s="130">
        <f t="shared" si="166"/>
        <v>1</v>
      </c>
      <c r="AA565" s="131">
        <f t="shared" si="168"/>
        <v>2019</v>
      </c>
      <c r="AB565" s="132" t="str">
        <f t="shared" si="169"/>
        <v>1-2019</v>
      </c>
      <c r="AC565" s="132" t="str">
        <f t="shared" si="158"/>
        <v>30-1-2019</v>
      </c>
      <c r="AD565" s="132">
        <f t="shared" si="173"/>
        <v>1</v>
      </c>
      <c r="AE565" s="132">
        <f t="shared" si="167"/>
        <v>5</v>
      </c>
      <c r="AF565" s="132" t="str">
        <f t="shared" si="171"/>
        <v>2019-5</v>
      </c>
      <c r="AG565" s="130">
        <f t="shared" si="174"/>
        <v>3</v>
      </c>
      <c r="AH565" s="130" t="str">
        <f t="shared" si="172"/>
        <v>Weekdays</v>
      </c>
      <c r="AI565" s="133">
        <f t="shared" si="170"/>
        <v>4</v>
      </c>
      <c r="AJ565" s="53"/>
    </row>
    <row r="566" spans="2:36" ht="16.5" x14ac:dyDescent="0.3">
      <c r="B566" s="19" t="s">
        <v>599</v>
      </c>
      <c r="C566" s="20" t="s">
        <v>18</v>
      </c>
      <c r="D566" s="19" t="s">
        <v>19</v>
      </c>
      <c r="E566" s="19" t="s">
        <v>20</v>
      </c>
      <c r="F566" s="85" t="s">
        <v>31</v>
      </c>
      <c r="G566" s="19" t="s">
        <v>28</v>
      </c>
      <c r="H566" s="21">
        <v>74.510000000000005</v>
      </c>
      <c r="I566" s="22">
        <v>6</v>
      </c>
      <c r="J566" s="23">
        <v>22.353000000000002</v>
      </c>
      <c r="K566" s="23">
        <v>469.41300000000001</v>
      </c>
      <c r="L566" s="24">
        <v>43544</v>
      </c>
      <c r="M566" s="25">
        <v>0.63055555555555554</v>
      </c>
      <c r="N566" s="20" t="s">
        <v>23</v>
      </c>
      <c r="O566" s="23">
        <v>447.06</v>
      </c>
      <c r="P566" s="26">
        <v>4.7619047620000003</v>
      </c>
      <c r="Q566" s="23">
        <v>22.353000000000002</v>
      </c>
      <c r="R566" s="27">
        <v>5</v>
      </c>
      <c r="S566" s="28">
        <f t="shared" si="159"/>
        <v>22.353000000000009</v>
      </c>
      <c r="T566" s="29">
        <f t="shared" si="160"/>
        <v>1676.4750000000006</v>
      </c>
      <c r="U566" s="29" t="b">
        <f t="shared" si="161"/>
        <v>1</v>
      </c>
      <c r="V566" s="29" t="b">
        <f t="shared" si="162"/>
        <v>1</v>
      </c>
      <c r="W566" s="29" t="str">
        <f t="shared" si="163"/>
        <v>Low Value</v>
      </c>
      <c r="X566" s="129" t="str">
        <f t="shared" si="164"/>
        <v>Criteria Not matched</v>
      </c>
      <c r="Y566" s="130">
        <f t="shared" si="165"/>
        <v>20</v>
      </c>
      <c r="Z566" s="130">
        <f t="shared" si="166"/>
        <v>3</v>
      </c>
      <c r="AA566" s="131">
        <f t="shared" si="168"/>
        <v>2019</v>
      </c>
      <c r="AB566" s="132" t="str">
        <f t="shared" si="169"/>
        <v>3-2019</v>
      </c>
      <c r="AC566" s="132" t="str">
        <f t="shared" si="158"/>
        <v>20-3-2019</v>
      </c>
      <c r="AD566" s="132">
        <f t="shared" si="173"/>
        <v>1</v>
      </c>
      <c r="AE566" s="132">
        <f t="shared" si="167"/>
        <v>12</v>
      </c>
      <c r="AF566" s="132" t="str">
        <f t="shared" si="171"/>
        <v>2019-12</v>
      </c>
      <c r="AG566" s="130">
        <f t="shared" si="174"/>
        <v>3</v>
      </c>
      <c r="AH566" s="130" t="str">
        <f t="shared" si="172"/>
        <v>Weekdays</v>
      </c>
      <c r="AI566" s="133">
        <f t="shared" si="170"/>
        <v>4</v>
      </c>
      <c r="AJ566" s="53"/>
    </row>
    <row r="567" spans="2:36" ht="16.5" x14ac:dyDescent="0.3">
      <c r="B567" s="19" t="s">
        <v>600</v>
      </c>
      <c r="C567" s="20" t="s">
        <v>42</v>
      </c>
      <c r="D567" s="19" t="s">
        <v>43</v>
      </c>
      <c r="E567" s="19" t="s">
        <v>27</v>
      </c>
      <c r="F567" s="85" t="s">
        <v>31</v>
      </c>
      <c r="G567" s="19" t="s">
        <v>46</v>
      </c>
      <c r="H567" s="21">
        <v>99.25</v>
      </c>
      <c r="I567" s="22">
        <v>2</v>
      </c>
      <c r="J567" s="23">
        <v>9.9250000000000007</v>
      </c>
      <c r="K567" s="23">
        <v>208.42500000000001</v>
      </c>
      <c r="L567" s="24">
        <v>43544</v>
      </c>
      <c r="M567" s="25">
        <v>0.54305555555555551</v>
      </c>
      <c r="N567" s="20" t="s">
        <v>29</v>
      </c>
      <c r="O567" s="23">
        <v>198.5</v>
      </c>
      <c r="P567" s="26">
        <v>4.7619047620000003</v>
      </c>
      <c r="Q567" s="23">
        <v>9.9250000000000007</v>
      </c>
      <c r="R567" s="30">
        <v>9</v>
      </c>
      <c r="S567" s="28">
        <f t="shared" si="159"/>
        <v>9.9250000000000114</v>
      </c>
      <c r="T567" s="29">
        <f t="shared" si="160"/>
        <v>744.37500000000091</v>
      </c>
      <c r="U567" s="29" t="b">
        <f t="shared" si="161"/>
        <v>1</v>
      </c>
      <c r="V567" s="29" t="b">
        <f t="shared" si="162"/>
        <v>1</v>
      </c>
      <c r="W567" s="29" t="str">
        <f t="shared" si="163"/>
        <v>High Value</v>
      </c>
      <c r="X567" s="129">
        <f t="shared" si="164"/>
        <v>9.9250000000000007</v>
      </c>
      <c r="Y567" s="130">
        <f t="shared" si="165"/>
        <v>20</v>
      </c>
      <c r="Z567" s="130">
        <f t="shared" si="166"/>
        <v>3</v>
      </c>
      <c r="AA567" s="131">
        <f t="shared" si="168"/>
        <v>2019</v>
      </c>
      <c r="AB567" s="132" t="str">
        <f t="shared" si="169"/>
        <v>3-2019</v>
      </c>
      <c r="AC567" s="132" t="str">
        <f t="shared" si="158"/>
        <v>20-3-2019</v>
      </c>
      <c r="AD567" s="132">
        <f t="shared" si="173"/>
        <v>1</v>
      </c>
      <c r="AE567" s="132">
        <f t="shared" si="167"/>
        <v>12</v>
      </c>
      <c r="AF567" s="132" t="str">
        <f t="shared" si="171"/>
        <v>2019-12</v>
      </c>
      <c r="AG567" s="130">
        <f t="shared" si="174"/>
        <v>3</v>
      </c>
      <c r="AH567" s="130" t="str">
        <f t="shared" si="172"/>
        <v>Weekdays</v>
      </c>
      <c r="AI567" s="133">
        <f t="shared" si="170"/>
        <v>4</v>
      </c>
      <c r="AJ567" s="53"/>
    </row>
    <row r="568" spans="2:36" ht="16.5" x14ac:dyDescent="0.3">
      <c r="B568" s="19" t="s">
        <v>601</v>
      </c>
      <c r="C568" s="20" t="s">
        <v>18</v>
      </c>
      <c r="D568" s="19" t="s">
        <v>19</v>
      </c>
      <c r="E568" s="19" t="s">
        <v>27</v>
      </c>
      <c r="F568" s="85" t="s">
        <v>21</v>
      </c>
      <c r="G568" s="19" t="s">
        <v>44</v>
      </c>
      <c r="H568" s="21">
        <v>81.209999999999994</v>
      </c>
      <c r="I568" s="22">
        <v>10</v>
      </c>
      <c r="J568" s="23">
        <v>40.604999999999997</v>
      </c>
      <c r="K568" s="23">
        <v>852.70500000000004</v>
      </c>
      <c r="L568" s="24">
        <v>43482</v>
      </c>
      <c r="M568" s="25">
        <v>0.54236111111111107</v>
      </c>
      <c r="N568" s="20" t="s">
        <v>33</v>
      </c>
      <c r="O568" s="23">
        <v>812.1</v>
      </c>
      <c r="P568" s="26">
        <v>4.7619047620000003</v>
      </c>
      <c r="Q568" s="23">
        <v>40.604999999999997</v>
      </c>
      <c r="R568" s="27">
        <v>6.3</v>
      </c>
      <c r="S568" s="28">
        <f t="shared" si="159"/>
        <v>40.605000000000018</v>
      </c>
      <c r="T568" s="29">
        <f t="shared" si="160"/>
        <v>3045.3750000000014</v>
      </c>
      <c r="U568" s="29" t="b">
        <f t="shared" si="161"/>
        <v>1</v>
      </c>
      <c r="V568" s="29" t="b">
        <f t="shared" si="162"/>
        <v>1</v>
      </c>
      <c r="W568" s="29" t="str">
        <f t="shared" si="163"/>
        <v>Low Value</v>
      </c>
      <c r="X568" s="129" t="str">
        <f t="shared" si="164"/>
        <v>Criteria Not matched</v>
      </c>
      <c r="Y568" s="130">
        <f t="shared" si="165"/>
        <v>17</v>
      </c>
      <c r="Z568" s="130">
        <f t="shared" si="166"/>
        <v>1</v>
      </c>
      <c r="AA568" s="131">
        <f t="shared" si="168"/>
        <v>2019</v>
      </c>
      <c r="AB568" s="132" t="str">
        <f t="shared" si="169"/>
        <v>1-2019</v>
      </c>
      <c r="AC568" s="132" t="str">
        <f t="shared" si="158"/>
        <v>17-1-2019</v>
      </c>
      <c r="AD568" s="132">
        <f t="shared" si="173"/>
        <v>1</v>
      </c>
      <c r="AE568" s="132">
        <f t="shared" si="167"/>
        <v>3</v>
      </c>
      <c r="AF568" s="132" t="str">
        <f t="shared" si="171"/>
        <v>2019-3</v>
      </c>
      <c r="AG568" s="130">
        <f t="shared" si="174"/>
        <v>4</v>
      </c>
      <c r="AH568" s="130" t="str">
        <f t="shared" si="172"/>
        <v>Weekdays</v>
      </c>
      <c r="AI568" s="133">
        <f t="shared" si="170"/>
        <v>5</v>
      </c>
      <c r="AJ568" s="53"/>
    </row>
    <row r="569" spans="2:36" ht="16.5" x14ac:dyDescent="0.3">
      <c r="B569" s="19" t="s">
        <v>602</v>
      </c>
      <c r="C569" s="20" t="s">
        <v>25</v>
      </c>
      <c r="D569" s="19" t="s">
        <v>26</v>
      </c>
      <c r="E569" s="19" t="s">
        <v>27</v>
      </c>
      <c r="F569" s="85" t="s">
        <v>21</v>
      </c>
      <c r="G569" s="19" t="s">
        <v>36</v>
      </c>
      <c r="H569" s="21">
        <v>49.33</v>
      </c>
      <c r="I569" s="22">
        <v>10</v>
      </c>
      <c r="J569" s="23">
        <v>24.664999999999999</v>
      </c>
      <c r="K569" s="23">
        <v>517.96500000000003</v>
      </c>
      <c r="L569" s="24">
        <v>43499</v>
      </c>
      <c r="M569" s="25">
        <v>0.69444444444444442</v>
      </c>
      <c r="N569" s="20" t="s">
        <v>33</v>
      </c>
      <c r="O569" s="23">
        <v>493.3</v>
      </c>
      <c r="P569" s="26">
        <v>4.7619047620000003</v>
      </c>
      <c r="Q569" s="23">
        <v>24.664999999999999</v>
      </c>
      <c r="R569" s="27">
        <v>9.4</v>
      </c>
      <c r="S569" s="28">
        <f t="shared" si="159"/>
        <v>24.66500000000002</v>
      </c>
      <c r="T569" s="29">
        <f t="shared" si="160"/>
        <v>1849.8750000000016</v>
      </c>
      <c r="U569" s="29" t="b">
        <f t="shared" si="161"/>
        <v>1</v>
      </c>
      <c r="V569" s="29" t="b">
        <f t="shared" si="162"/>
        <v>1</v>
      </c>
      <c r="W569" s="29" t="str">
        <f t="shared" si="163"/>
        <v>High Value</v>
      </c>
      <c r="X569" s="129">
        <f t="shared" si="164"/>
        <v>4.9329999999999998</v>
      </c>
      <c r="Y569" s="130">
        <f t="shared" si="165"/>
        <v>3</v>
      </c>
      <c r="Z569" s="130">
        <f t="shared" si="166"/>
        <v>2</v>
      </c>
      <c r="AA569" s="131">
        <f t="shared" si="168"/>
        <v>2019</v>
      </c>
      <c r="AB569" s="132" t="str">
        <f t="shared" si="169"/>
        <v>2-2019</v>
      </c>
      <c r="AC569" s="132" t="str">
        <f t="shared" si="158"/>
        <v>3-2-2019</v>
      </c>
      <c r="AD569" s="132">
        <f t="shared" si="173"/>
        <v>1</v>
      </c>
      <c r="AE569" s="132">
        <f t="shared" si="167"/>
        <v>5</v>
      </c>
      <c r="AF569" s="132" t="str">
        <f t="shared" si="171"/>
        <v>2019-5</v>
      </c>
      <c r="AG569" s="130">
        <f t="shared" si="174"/>
        <v>7</v>
      </c>
      <c r="AH569" s="130" t="str">
        <f t="shared" si="172"/>
        <v>Weekends</v>
      </c>
      <c r="AI569" s="133">
        <f t="shared" si="170"/>
        <v>1</v>
      </c>
      <c r="AJ569" s="53"/>
    </row>
    <row r="570" spans="2:36" ht="16.5" x14ac:dyDescent="0.3">
      <c r="B570" s="19" t="s">
        <v>603</v>
      </c>
      <c r="C570" s="20" t="s">
        <v>18</v>
      </c>
      <c r="D570" s="19" t="s">
        <v>19</v>
      </c>
      <c r="E570" s="19" t="s">
        <v>27</v>
      </c>
      <c r="F570" s="85" t="s">
        <v>21</v>
      </c>
      <c r="G570" s="19" t="s">
        <v>46</v>
      </c>
      <c r="H570" s="21">
        <v>65.739999999999995</v>
      </c>
      <c r="I570" s="22">
        <v>9</v>
      </c>
      <c r="J570" s="23">
        <v>29.582999999999998</v>
      </c>
      <c r="K570" s="23">
        <v>621.24300000000005</v>
      </c>
      <c r="L570" s="24">
        <v>43466</v>
      </c>
      <c r="M570" s="25">
        <v>0.57986111111111116</v>
      </c>
      <c r="N570" s="20" t="s">
        <v>29</v>
      </c>
      <c r="O570" s="23">
        <v>591.66</v>
      </c>
      <c r="P570" s="26">
        <v>4.7619047620000003</v>
      </c>
      <c r="Q570" s="23">
        <v>29.582999999999998</v>
      </c>
      <c r="R570" s="27">
        <v>7.7</v>
      </c>
      <c r="S570" s="28">
        <f t="shared" si="159"/>
        <v>29.583000000000084</v>
      </c>
      <c r="T570" s="29">
        <f t="shared" si="160"/>
        <v>2218.7250000000063</v>
      </c>
      <c r="U570" s="29" t="b">
        <f t="shared" si="161"/>
        <v>1</v>
      </c>
      <c r="V570" s="29" t="b">
        <f t="shared" si="162"/>
        <v>1</v>
      </c>
      <c r="W570" s="29" t="str">
        <f t="shared" si="163"/>
        <v>High Value</v>
      </c>
      <c r="X570" s="129">
        <f t="shared" si="164"/>
        <v>6.5739999999999998</v>
      </c>
      <c r="Y570" s="130">
        <f t="shared" si="165"/>
        <v>1</v>
      </c>
      <c r="Z570" s="130">
        <f t="shared" si="166"/>
        <v>1</v>
      </c>
      <c r="AA570" s="131">
        <f t="shared" si="168"/>
        <v>2019</v>
      </c>
      <c r="AB570" s="132" t="str">
        <f t="shared" si="169"/>
        <v>1-2019</v>
      </c>
      <c r="AC570" s="132" t="str">
        <f t="shared" si="158"/>
        <v>1-1-2019</v>
      </c>
      <c r="AD570" s="132">
        <f t="shared" si="173"/>
        <v>1</v>
      </c>
      <c r="AE570" s="132">
        <f t="shared" si="167"/>
        <v>1</v>
      </c>
      <c r="AF570" s="132" t="str">
        <f t="shared" si="171"/>
        <v>2019-1</v>
      </c>
      <c r="AG570" s="130">
        <f t="shared" si="174"/>
        <v>2</v>
      </c>
      <c r="AH570" s="130" t="str">
        <f t="shared" si="172"/>
        <v>Weekdays</v>
      </c>
      <c r="AI570" s="133">
        <f t="shared" si="170"/>
        <v>3</v>
      </c>
      <c r="AJ570" s="53"/>
    </row>
    <row r="571" spans="2:36" ht="16.5" x14ac:dyDescent="0.3">
      <c r="B571" s="19" t="s">
        <v>604</v>
      </c>
      <c r="C571" s="20" t="s">
        <v>42</v>
      </c>
      <c r="D571" s="19" t="s">
        <v>43</v>
      </c>
      <c r="E571" s="19" t="s">
        <v>27</v>
      </c>
      <c r="F571" s="85" t="s">
        <v>21</v>
      </c>
      <c r="G571" s="19" t="s">
        <v>46</v>
      </c>
      <c r="H571" s="21">
        <v>79.86</v>
      </c>
      <c r="I571" s="22">
        <v>7</v>
      </c>
      <c r="J571" s="23">
        <v>27.951000000000001</v>
      </c>
      <c r="K571" s="23">
        <v>586.971</v>
      </c>
      <c r="L571" s="24">
        <v>43475</v>
      </c>
      <c r="M571" s="25">
        <v>0.43958333333333333</v>
      </c>
      <c r="N571" s="20" t="s">
        <v>33</v>
      </c>
      <c r="O571" s="23">
        <v>559.02</v>
      </c>
      <c r="P571" s="26">
        <v>4.7619047620000003</v>
      </c>
      <c r="Q571" s="23">
        <v>27.951000000000001</v>
      </c>
      <c r="R571" s="27">
        <v>5.5</v>
      </c>
      <c r="S571" s="28">
        <f t="shared" si="159"/>
        <v>27.951000000000022</v>
      </c>
      <c r="T571" s="29">
        <f t="shared" si="160"/>
        <v>2096.3250000000016</v>
      </c>
      <c r="U571" s="29" t="b">
        <f t="shared" si="161"/>
        <v>1</v>
      </c>
      <c r="V571" s="29" t="b">
        <f t="shared" si="162"/>
        <v>1</v>
      </c>
      <c r="W571" s="29" t="str">
        <f t="shared" si="163"/>
        <v>Low Value</v>
      </c>
      <c r="X571" s="129" t="str">
        <f t="shared" si="164"/>
        <v>Criteria Not matched</v>
      </c>
      <c r="Y571" s="130">
        <f t="shared" si="165"/>
        <v>10</v>
      </c>
      <c r="Z571" s="130">
        <f t="shared" si="166"/>
        <v>1</v>
      </c>
      <c r="AA571" s="131">
        <f t="shared" si="168"/>
        <v>2019</v>
      </c>
      <c r="AB571" s="132" t="str">
        <f t="shared" si="169"/>
        <v>1-2019</v>
      </c>
      <c r="AC571" s="132" t="str">
        <f t="shared" si="158"/>
        <v>10-1-2019</v>
      </c>
      <c r="AD571" s="132">
        <f t="shared" si="173"/>
        <v>1</v>
      </c>
      <c r="AE571" s="132">
        <f t="shared" si="167"/>
        <v>2</v>
      </c>
      <c r="AF571" s="132" t="str">
        <f t="shared" si="171"/>
        <v>2019-2</v>
      </c>
      <c r="AG571" s="130">
        <f t="shared" si="174"/>
        <v>4</v>
      </c>
      <c r="AH571" s="130" t="str">
        <f t="shared" si="172"/>
        <v>Weekdays</v>
      </c>
      <c r="AI571" s="133">
        <f t="shared" si="170"/>
        <v>5</v>
      </c>
      <c r="AJ571" s="53"/>
    </row>
    <row r="572" spans="2:36" ht="16.5" x14ac:dyDescent="0.3">
      <c r="B572" s="19" t="s">
        <v>605</v>
      </c>
      <c r="C572" s="20" t="s">
        <v>25</v>
      </c>
      <c r="D572" s="19" t="s">
        <v>26</v>
      </c>
      <c r="E572" s="19" t="s">
        <v>27</v>
      </c>
      <c r="F572" s="85" t="s">
        <v>21</v>
      </c>
      <c r="G572" s="19" t="s">
        <v>36</v>
      </c>
      <c r="H572" s="21">
        <v>73.98</v>
      </c>
      <c r="I572" s="22">
        <v>7</v>
      </c>
      <c r="J572" s="23">
        <v>25.893000000000001</v>
      </c>
      <c r="K572" s="23">
        <v>543.75300000000004</v>
      </c>
      <c r="L572" s="24">
        <v>43526</v>
      </c>
      <c r="M572" s="25">
        <v>0.6958333333333333</v>
      </c>
      <c r="N572" s="20" t="s">
        <v>23</v>
      </c>
      <c r="O572" s="23">
        <v>517.86</v>
      </c>
      <c r="P572" s="26">
        <v>4.7619047620000003</v>
      </c>
      <c r="Q572" s="23">
        <v>25.893000000000001</v>
      </c>
      <c r="R572" s="27">
        <v>4.0999999999999996</v>
      </c>
      <c r="S572" s="28">
        <f t="shared" si="159"/>
        <v>25.893000000000029</v>
      </c>
      <c r="T572" s="29">
        <f t="shared" si="160"/>
        <v>1941.9750000000022</v>
      </c>
      <c r="U572" s="29" t="b">
        <f t="shared" si="161"/>
        <v>1</v>
      </c>
      <c r="V572" s="29" t="b">
        <f t="shared" si="162"/>
        <v>1</v>
      </c>
      <c r="W572" s="29" t="str">
        <f t="shared" si="163"/>
        <v>Low Value</v>
      </c>
      <c r="X572" s="129" t="str">
        <f t="shared" si="164"/>
        <v>Criteria Not matched</v>
      </c>
      <c r="Y572" s="130">
        <f t="shared" si="165"/>
        <v>2</v>
      </c>
      <c r="Z572" s="130">
        <f t="shared" si="166"/>
        <v>3</v>
      </c>
      <c r="AA572" s="131">
        <f t="shared" si="168"/>
        <v>2019</v>
      </c>
      <c r="AB572" s="132" t="str">
        <f t="shared" si="169"/>
        <v>3-2019</v>
      </c>
      <c r="AC572" s="132" t="str">
        <f t="shared" si="158"/>
        <v>2-3-2019</v>
      </c>
      <c r="AD572" s="132">
        <f t="shared" si="173"/>
        <v>1</v>
      </c>
      <c r="AE572" s="132">
        <f t="shared" si="167"/>
        <v>9</v>
      </c>
      <c r="AF572" s="132" t="str">
        <f t="shared" si="171"/>
        <v>2019-9</v>
      </c>
      <c r="AG572" s="130">
        <f t="shared" si="174"/>
        <v>6</v>
      </c>
      <c r="AH572" s="130" t="str">
        <f t="shared" si="172"/>
        <v>Weekends</v>
      </c>
      <c r="AI572" s="133">
        <f t="shared" si="170"/>
        <v>7</v>
      </c>
      <c r="AJ572" s="53"/>
    </row>
    <row r="573" spans="2:36" ht="16.5" x14ac:dyDescent="0.3">
      <c r="B573" s="19" t="s">
        <v>606</v>
      </c>
      <c r="C573" s="20" t="s">
        <v>42</v>
      </c>
      <c r="D573" s="19" t="s">
        <v>43</v>
      </c>
      <c r="E573" s="19" t="s">
        <v>20</v>
      </c>
      <c r="F573" s="85" t="s">
        <v>21</v>
      </c>
      <c r="G573" s="19" t="s">
        <v>32</v>
      </c>
      <c r="H573" s="21">
        <v>82.04</v>
      </c>
      <c r="I573" s="22">
        <v>5</v>
      </c>
      <c r="J573" s="23">
        <v>20.51</v>
      </c>
      <c r="K573" s="23">
        <v>430.71</v>
      </c>
      <c r="L573" s="24">
        <v>43521</v>
      </c>
      <c r="M573" s="25">
        <v>0.71944444444444444</v>
      </c>
      <c r="N573" s="20" t="s">
        <v>33</v>
      </c>
      <c r="O573" s="23">
        <v>410.2</v>
      </c>
      <c r="P573" s="26">
        <v>4.7619047620000003</v>
      </c>
      <c r="Q573" s="23">
        <v>20.51</v>
      </c>
      <c r="R573" s="27">
        <v>7.6</v>
      </c>
      <c r="S573" s="28">
        <f t="shared" si="159"/>
        <v>20.509999999999991</v>
      </c>
      <c r="T573" s="29">
        <f t="shared" si="160"/>
        <v>1538.2499999999993</v>
      </c>
      <c r="U573" s="29" t="b">
        <f t="shared" si="161"/>
        <v>1</v>
      </c>
      <c r="V573" s="29" t="b">
        <f t="shared" si="162"/>
        <v>1</v>
      </c>
      <c r="W573" s="29" t="str">
        <f t="shared" si="163"/>
        <v>High Value</v>
      </c>
      <c r="X573" s="129">
        <f t="shared" si="164"/>
        <v>8.2040000000000006</v>
      </c>
      <c r="Y573" s="130">
        <f t="shared" si="165"/>
        <v>25</v>
      </c>
      <c r="Z573" s="130">
        <f t="shared" si="166"/>
        <v>2</v>
      </c>
      <c r="AA573" s="131">
        <f t="shared" si="168"/>
        <v>2019</v>
      </c>
      <c r="AB573" s="132" t="str">
        <f t="shared" si="169"/>
        <v>2-2019</v>
      </c>
      <c r="AC573" s="132" t="str">
        <f t="shared" si="158"/>
        <v>25-2-2019</v>
      </c>
      <c r="AD573" s="132">
        <f t="shared" si="173"/>
        <v>1</v>
      </c>
      <c r="AE573" s="132">
        <f t="shared" si="167"/>
        <v>9</v>
      </c>
      <c r="AF573" s="132" t="str">
        <f t="shared" si="171"/>
        <v>2019-9</v>
      </c>
      <c r="AG573" s="130">
        <f t="shared" si="174"/>
        <v>1</v>
      </c>
      <c r="AH573" s="130" t="str">
        <f t="shared" si="172"/>
        <v>Weekdays</v>
      </c>
      <c r="AI573" s="133">
        <f t="shared" si="170"/>
        <v>2</v>
      </c>
      <c r="AJ573" s="53"/>
    </row>
    <row r="574" spans="2:36" ht="16.5" x14ac:dyDescent="0.3">
      <c r="B574" s="19" t="s">
        <v>607</v>
      </c>
      <c r="C574" s="20" t="s">
        <v>42</v>
      </c>
      <c r="D574" s="19" t="s">
        <v>43</v>
      </c>
      <c r="E574" s="19" t="s">
        <v>20</v>
      </c>
      <c r="F574" s="85" t="s">
        <v>31</v>
      </c>
      <c r="G574" s="19" t="s">
        <v>36</v>
      </c>
      <c r="H574" s="21">
        <v>26.67</v>
      </c>
      <c r="I574" s="22">
        <v>10</v>
      </c>
      <c r="J574" s="23">
        <v>13.335000000000001</v>
      </c>
      <c r="K574" s="23">
        <v>280.03500000000003</v>
      </c>
      <c r="L574" s="24">
        <v>43494</v>
      </c>
      <c r="M574" s="25">
        <v>0.49166666666666664</v>
      </c>
      <c r="N574" s="20" t="s">
        <v>29</v>
      </c>
      <c r="O574" s="23">
        <v>266.7</v>
      </c>
      <c r="P574" s="26">
        <v>4.7619047620000003</v>
      </c>
      <c r="Q574" s="23">
        <v>13.335000000000001</v>
      </c>
      <c r="R574" s="30">
        <v>8.6</v>
      </c>
      <c r="S574" s="28">
        <f t="shared" si="159"/>
        <v>13.335000000000036</v>
      </c>
      <c r="T574" s="29">
        <f t="shared" si="160"/>
        <v>1000.1250000000027</v>
      </c>
      <c r="U574" s="29" t="b">
        <f t="shared" si="161"/>
        <v>1</v>
      </c>
      <c r="V574" s="29" t="b">
        <f t="shared" si="162"/>
        <v>1</v>
      </c>
      <c r="W574" s="29" t="str">
        <f t="shared" si="163"/>
        <v>High Value</v>
      </c>
      <c r="X574" s="129">
        <f t="shared" si="164"/>
        <v>2.6670000000000003</v>
      </c>
      <c r="Y574" s="130">
        <f t="shared" si="165"/>
        <v>29</v>
      </c>
      <c r="Z574" s="130">
        <f t="shared" si="166"/>
        <v>1</v>
      </c>
      <c r="AA574" s="131">
        <f t="shared" si="168"/>
        <v>2019</v>
      </c>
      <c r="AB574" s="132" t="str">
        <f t="shared" si="169"/>
        <v>1-2019</v>
      </c>
      <c r="AC574" s="132" t="str">
        <f t="shared" si="158"/>
        <v>29-1-2019</v>
      </c>
      <c r="AD574" s="132">
        <f t="shared" si="173"/>
        <v>1</v>
      </c>
      <c r="AE574" s="132">
        <f t="shared" si="167"/>
        <v>5</v>
      </c>
      <c r="AF574" s="132" t="str">
        <f t="shared" si="171"/>
        <v>2019-5</v>
      </c>
      <c r="AG574" s="130">
        <f t="shared" si="174"/>
        <v>2</v>
      </c>
      <c r="AH574" s="130" t="str">
        <f t="shared" si="172"/>
        <v>Weekdays</v>
      </c>
      <c r="AI574" s="133">
        <f t="shared" si="170"/>
        <v>3</v>
      </c>
      <c r="AJ574" s="53"/>
    </row>
    <row r="575" spans="2:36" ht="16.5" x14ac:dyDescent="0.3">
      <c r="B575" s="19" t="s">
        <v>608</v>
      </c>
      <c r="C575" s="20" t="s">
        <v>18</v>
      </c>
      <c r="D575" s="19" t="s">
        <v>19</v>
      </c>
      <c r="E575" s="19" t="s">
        <v>20</v>
      </c>
      <c r="F575" s="85" t="s">
        <v>31</v>
      </c>
      <c r="G575" s="19" t="s">
        <v>44</v>
      </c>
      <c r="H575" s="21">
        <v>10.130000000000001</v>
      </c>
      <c r="I575" s="22">
        <v>7</v>
      </c>
      <c r="J575" s="23">
        <v>3.5455000000000001</v>
      </c>
      <c r="K575" s="23">
        <v>74.455500000000001</v>
      </c>
      <c r="L575" s="24">
        <v>43534</v>
      </c>
      <c r="M575" s="25">
        <v>0.81597222222222221</v>
      </c>
      <c r="N575" s="20" t="s">
        <v>23</v>
      </c>
      <c r="O575" s="23">
        <v>70.91</v>
      </c>
      <c r="P575" s="26">
        <v>4.7619047620000003</v>
      </c>
      <c r="Q575" s="23">
        <v>3.5455000000000001</v>
      </c>
      <c r="R575" s="30">
        <v>8.3000000000000007</v>
      </c>
      <c r="S575" s="28">
        <f t="shared" si="159"/>
        <v>3.5455000000000041</v>
      </c>
      <c r="T575" s="29">
        <f t="shared" si="160"/>
        <v>265.91250000000031</v>
      </c>
      <c r="U575" s="29" t="b">
        <f t="shared" si="161"/>
        <v>0</v>
      </c>
      <c r="V575" s="29" t="b">
        <f t="shared" si="162"/>
        <v>1</v>
      </c>
      <c r="W575" s="29" t="str">
        <f t="shared" si="163"/>
        <v>High Value</v>
      </c>
      <c r="X575" s="129">
        <f t="shared" si="164"/>
        <v>1.0130000000000001</v>
      </c>
      <c r="Y575" s="130">
        <f t="shared" si="165"/>
        <v>10</v>
      </c>
      <c r="Z575" s="130">
        <f t="shared" si="166"/>
        <v>3</v>
      </c>
      <c r="AA575" s="131">
        <f t="shared" si="168"/>
        <v>2019</v>
      </c>
      <c r="AB575" s="132" t="str">
        <f t="shared" si="169"/>
        <v>3-2019</v>
      </c>
      <c r="AC575" s="132" t="str">
        <f t="shared" si="158"/>
        <v>10-3-2019</v>
      </c>
      <c r="AD575" s="132">
        <f t="shared" si="173"/>
        <v>1</v>
      </c>
      <c r="AE575" s="132">
        <f t="shared" si="167"/>
        <v>10</v>
      </c>
      <c r="AF575" s="132" t="str">
        <f t="shared" si="171"/>
        <v>2019-10</v>
      </c>
      <c r="AG575" s="130">
        <f t="shared" si="174"/>
        <v>7</v>
      </c>
      <c r="AH575" s="130" t="str">
        <f t="shared" si="172"/>
        <v>Weekends</v>
      </c>
      <c r="AI575" s="133">
        <f t="shared" si="170"/>
        <v>1</v>
      </c>
      <c r="AJ575" s="53"/>
    </row>
    <row r="576" spans="2:36" ht="16.5" x14ac:dyDescent="0.3">
      <c r="B576" s="19" t="s">
        <v>609</v>
      </c>
      <c r="C576" s="20" t="s">
        <v>42</v>
      </c>
      <c r="D576" s="19" t="s">
        <v>43</v>
      </c>
      <c r="E576" s="19" t="s">
        <v>27</v>
      </c>
      <c r="F576" s="85" t="s">
        <v>31</v>
      </c>
      <c r="G576" s="19" t="s">
        <v>44</v>
      </c>
      <c r="H576" s="21">
        <v>72.39</v>
      </c>
      <c r="I576" s="22">
        <v>2</v>
      </c>
      <c r="J576" s="23">
        <v>7.2389999999999999</v>
      </c>
      <c r="K576" s="23">
        <v>152.01900000000001</v>
      </c>
      <c r="L576" s="24">
        <v>43478</v>
      </c>
      <c r="M576" s="25">
        <v>0.82986111111111116</v>
      </c>
      <c r="N576" s="20" t="s">
        <v>33</v>
      </c>
      <c r="O576" s="23">
        <v>144.78</v>
      </c>
      <c r="P576" s="26">
        <v>4.7619047620000003</v>
      </c>
      <c r="Q576" s="23">
        <v>7.2389999999999999</v>
      </c>
      <c r="R576" s="30">
        <v>8.1</v>
      </c>
      <c r="S576" s="28">
        <f t="shared" si="159"/>
        <v>7.2390000000000043</v>
      </c>
      <c r="T576" s="29">
        <f t="shared" si="160"/>
        <v>542.9250000000003</v>
      </c>
      <c r="U576" s="29" t="b">
        <f t="shared" si="161"/>
        <v>0</v>
      </c>
      <c r="V576" s="29" t="b">
        <f t="shared" si="162"/>
        <v>1</v>
      </c>
      <c r="W576" s="29" t="str">
        <f t="shared" si="163"/>
        <v>High Value</v>
      </c>
      <c r="X576" s="129">
        <f t="shared" si="164"/>
        <v>7.2390000000000008</v>
      </c>
      <c r="Y576" s="130">
        <f t="shared" si="165"/>
        <v>13</v>
      </c>
      <c r="Z576" s="130">
        <f t="shared" si="166"/>
        <v>1</v>
      </c>
      <c r="AA576" s="131">
        <f t="shared" si="168"/>
        <v>2019</v>
      </c>
      <c r="AB576" s="132" t="str">
        <f t="shared" si="169"/>
        <v>1-2019</v>
      </c>
      <c r="AC576" s="132" t="str">
        <f t="shared" si="158"/>
        <v>13-1-2019</v>
      </c>
      <c r="AD576" s="132">
        <f t="shared" si="173"/>
        <v>1</v>
      </c>
      <c r="AE576" s="132">
        <f t="shared" si="167"/>
        <v>2</v>
      </c>
      <c r="AF576" s="132" t="str">
        <f t="shared" si="171"/>
        <v>2019-2</v>
      </c>
      <c r="AG576" s="130">
        <f t="shared" si="174"/>
        <v>7</v>
      </c>
      <c r="AH576" s="130" t="str">
        <f t="shared" si="172"/>
        <v>Weekends</v>
      </c>
      <c r="AI576" s="133">
        <f t="shared" si="170"/>
        <v>1</v>
      </c>
      <c r="AJ576" s="53"/>
    </row>
    <row r="577" spans="2:36" ht="16.5" x14ac:dyDescent="0.3">
      <c r="B577" s="19" t="s">
        <v>610</v>
      </c>
      <c r="C577" s="20" t="s">
        <v>18</v>
      </c>
      <c r="D577" s="19" t="s">
        <v>19</v>
      </c>
      <c r="E577" s="19" t="s">
        <v>27</v>
      </c>
      <c r="F577" s="85" t="s">
        <v>31</v>
      </c>
      <c r="G577" s="19" t="s">
        <v>36</v>
      </c>
      <c r="H577" s="21">
        <v>85.91</v>
      </c>
      <c r="I577" s="22">
        <v>5</v>
      </c>
      <c r="J577" s="23">
        <v>21.477499999999999</v>
      </c>
      <c r="K577" s="23">
        <v>451.02749999999997</v>
      </c>
      <c r="L577" s="24">
        <v>43546</v>
      </c>
      <c r="M577" s="25">
        <v>0.60624999999999996</v>
      </c>
      <c r="N577" s="20" t="s">
        <v>33</v>
      </c>
      <c r="O577" s="23">
        <v>429.55</v>
      </c>
      <c r="P577" s="26">
        <v>4.7619047620000003</v>
      </c>
      <c r="Q577" s="23">
        <v>21.477499999999999</v>
      </c>
      <c r="R577" s="27">
        <v>8.6</v>
      </c>
      <c r="S577" s="28">
        <f t="shared" si="159"/>
        <v>21.477499999999964</v>
      </c>
      <c r="T577" s="29">
        <f t="shared" si="160"/>
        <v>1610.8124999999973</v>
      </c>
      <c r="U577" s="29" t="b">
        <f t="shared" si="161"/>
        <v>1</v>
      </c>
      <c r="V577" s="29" t="b">
        <f t="shared" si="162"/>
        <v>1</v>
      </c>
      <c r="W577" s="29" t="str">
        <f t="shared" si="163"/>
        <v>High Value</v>
      </c>
      <c r="X577" s="129">
        <f t="shared" si="164"/>
        <v>8.5909999999999993</v>
      </c>
      <c r="Y577" s="130">
        <f t="shared" si="165"/>
        <v>22</v>
      </c>
      <c r="Z577" s="130">
        <f t="shared" si="166"/>
        <v>3</v>
      </c>
      <c r="AA577" s="131">
        <f t="shared" si="168"/>
        <v>2019</v>
      </c>
      <c r="AB577" s="132" t="str">
        <f t="shared" si="169"/>
        <v>3-2019</v>
      </c>
      <c r="AC577" s="132" t="str">
        <f t="shared" ref="AC577:AC640" si="175">CONCATENATE(Y577,"-"&amp;"",Z577,"-"&amp;"",AA577)</f>
        <v>22-3-2019</v>
      </c>
      <c r="AD577" s="132">
        <f t="shared" si="173"/>
        <v>1</v>
      </c>
      <c r="AE577" s="132">
        <f t="shared" si="167"/>
        <v>12</v>
      </c>
      <c r="AF577" s="132" t="str">
        <f t="shared" si="171"/>
        <v>2019-12</v>
      </c>
      <c r="AG577" s="130">
        <f t="shared" si="174"/>
        <v>5</v>
      </c>
      <c r="AH577" s="130" t="str">
        <f t="shared" si="172"/>
        <v>Weekdays</v>
      </c>
      <c r="AI577" s="133">
        <f t="shared" si="170"/>
        <v>6</v>
      </c>
      <c r="AJ577" s="53"/>
    </row>
    <row r="578" spans="2:36" ht="16.5" x14ac:dyDescent="0.3">
      <c r="B578" s="19" t="s">
        <v>611</v>
      </c>
      <c r="C578" s="20" t="s">
        <v>42</v>
      </c>
      <c r="D578" s="19" t="s">
        <v>43</v>
      </c>
      <c r="E578" s="19" t="s">
        <v>20</v>
      </c>
      <c r="F578" s="85" t="s">
        <v>31</v>
      </c>
      <c r="G578" s="19" t="s">
        <v>46</v>
      </c>
      <c r="H578" s="21">
        <v>81.31</v>
      </c>
      <c r="I578" s="22">
        <v>7</v>
      </c>
      <c r="J578" s="23">
        <v>28.458500000000001</v>
      </c>
      <c r="K578" s="23">
        <v>597.62850000000003</v>
      </c>
      <c r="L578" s="24">
        <v>43525</v>
      </c>
      <c r="M578" s="25">
        <v>0.8256944444444444</v>
      </c>
      <c r="N578" s="20" t="s">
        <v>23</v>
      </c>
      <c r="O578" s="23">
        <v>569.16999999999996</v>
      </c>
      <c r="P578" s="26">
        <v>4.7619047620000003</v>
      </c>
      <c r="Q578" s="23">
        <v>28.458500000000001</v>
      </c>
      <c r="R578" s="27">
        <v>6.3</v>
      </c>
      <c r="S578" s="28">
        <f t="shared" si="159"/>
        <v>28.458500000000072</v>
      </c>
      <c r="T578" s="29">
        <f t="shared" si="160"/>
        <v>2134.3875000000053</v>
      </c>
      <c r="U578" s="29" t="b">
        <f t="shared" si="161"/>
        <v>1</v>
      </c>
      <c r="V578" s="29" t="b">
        <f t="shared" si="162"/>
        <v>1</v>
      </c>
      <c r="W578" s="29" t="str">
        <f t="shared" si="163"/>
        <v>Low Value</v>
      </c>
      <c r="X578" s="129" t="str">
        <f t="shared" si="164"/>
        <v>Criteria Not matched</v>
      </c>
      <c r="Y578" s="130">
        <f t="shared" si="165"/>
        <v>1</v>
      </c>
      <c r="Z578" s="130">
        <f t="shared" si="166"/>
        <v>3</v>
      </c>
      <c r="AA578" s="131">
        <f t="shared" si="168"/>
        <v>2019</v>
      </c>
      <c r="AB578" s="132" t="str">
        <f t="shared" si="169"/>
        <v>3-2019</v>
      </c>
      <c r="AC578" s="132" t="str">
        <f t="shared" si="175"/>
        <v>1-3-2019</v>
      </c>
      <c r="AD578" s="132">
        <f t="shared" si="173"/>
        <v>1</v>
      </c>
      <c r="AE578" s="132">
        <f t="shared" si="167"/>
        <v>9</v>
      </c>
      <c r="AF578" s="132" t="str">
        <f t="shared" si="171"/>
        <v>2019-9</v>
      </c>
      <c r="AG578" s="130">
        <f t="shared" si="174"/>
        <v>5</v>
      </c>
      <c r="AH578" s="130" t="str">
        <f t="shared" si="172"/>
        <v>Weekdays</v>
      </c>
      <c r="AI578" s="133">
        <f t="shared" si="170"/>
        <v>6</v>
      </c>
      <c r="AJ578" s="53"/>
    </row>
    <row r="579" spans="2:36" ht="16.5" x14ac:dyDescent="0.3">
      <c r="B579" s="19" t="s">
        <v>612</v>
      </c>
      <c r="C579" s="20" t="s">
        <v>42</v>
      </c>
      <c r="D579" s="19" t="s">
        <v>43</v>
      </c>
      <c r="E579" s="19" t="s">
        <v>27</v>
      </c>
      <c r="F579" s="85" t="s">
        <v>31</v>
      </c>
      <c r="G579" s="19" t="s">
        <v>44</v>
      </c>
      <c r="H579" s="21">
        <v>60.3</v>
      </c>
      <c r="I579" s="22">
        <v>4</v>
      </c>
      <c r="J579" s="23">
        <v>12.06</v>
      </c>
      <c r="K579" s="23">
        <v>253.26</v>
      </c>
      <c r="L579" s="24">
        <v>43516</v>
      </c>
      <c r="M579" s="25">
        <v>0.77986111111111112</v>
      </c>
      <c r="N579" s="20" t="s">
        <v>29</v>
      </c>
      <c r="O579" s="23">
        <v>241.2</v>
      </c>
      <c r="P579" s="26">
        <v>4.7619047620000003</v>
      </c>
      <c r="Q579" s="23">
        <v>12.06</v>
      </c>
      <c r="R579" s="30">
        <v>5.8</v>
      </c>
      <c r="S579" s="28">
        <f t="shared" ref="S579:S642" si="176">K579-O579</f>
        <v>12.060000000000002</v>
      </c>
      <c r="T579" s="29">
        <f t="shared" ref="T579:T642" si="177">$S579*$S$1</f>
        <v>904.50000000000023</v>
      </c>
      <c r="U579" s="29" t="b">
        <f t="shared" si="161"/>
        <v>1</v>
      </c>
      <c r="V579" s="29" t="b">
        <f t="shared" si="162"/>
        <v>1</v>
      </c>
      <c r="W579" s="29" t="str">
        <f t="shared" si="163"/>
        <v>Low Value</v>
      </c>
      <c r="X579" s="129" t="str">
        <f t="shared" si="164"/>
        <v>Criteria Not matched</v>
      </c>
      <c r="Y579" s="130">
        <f t="shared" si="165"/>
        <v>20</v>
      </c>
      <c r="Z579" s="130">
        <f t="shared" si="166"/>
        <v>2</v>
      </c>
      <c r="AA579" s="131">
        <f t="shared" si="168"/>
        <v>2019</v>
      </c>
      <c r="AB579" s="132" t="str">
        <f t="shared" si="169"/>
        <v>2-2019</v>
      </c>
      <c r="AC579" s="132" t="str">
        <f t="shared" si="175"/>
        <v>20-2-2019</v>
      </c>
      <c r="AD579" s="132">
        <f t="shared" si="173"/>
        <v>1</v>
      </c>
      <c r="AE579" s="132">
        <f t="shared" si="167"/>
        <v>8</v>
      </c>
      <c r="AF579" s="132" t="str">
        <f t="shared" si="171"/>
        <v>2019-8</v>
      </c>
      <c r="AG579" s="130">
        <f t="shared" si="174"/>
        <v>3</v>
      </c>
      <c r="AH579" s="130" t="str">
        <f t="shared" si="172"/>
        <v>Weekdays</v>
      </c>
      <c r="AI579" s="133">
        <f t="shared" si="170"/>
        <v>4</v>
      </c>
      <c r="AJ579" s="53"/>
    </row>
    <row r="580" spans="2:36" ht="16.5" x14ac:dyDescent="0.3">
      <c r="B580" s="19" t="s">
        <v>613</v>
      </c>
      <c r="C580" s="20" t="s">
        <v>25</v>
      </c>
      <c r="D580" s="19" t="s">
        <v>26</v>
      </c>
      <c r="E580" s="19" t="s">
        <v>27</v>
      </c>
      <c r="F580" s="85" t="s">
        <v>31</v>
      </c>
      <c r="G580" s="19" t="s">
        <v>44</v>
      </c>
      <c r="H580" s="21">
        <v>31.77</v>
      </c>
      <c r="I580" s="22">
        <v>4</v>
      </c>
      <c r="J580" s="23">
        <v>6.3540000000000001</v>
      </c>
      <c r="K580" s="23">
        <v>133.434</v>
      </c>
      <c r="L580" s="24">
        <v>43479</v>
      </c>
      <c r="M580" s="25">
        <v>0.61319444444444449</v>
      </c>
      <c r="N580" s="20" t="s">
        <v>23</v>
      </c>
      <c r="O580" s="23">
        <v>127.08</v>
      </c>
      <c r="P580" s="26">
        <v>4.7619047620000003</v>
      </c>
      <c r="Q580" s="23">
        <v>6.3540000000000001</v>
      </c>
      <c r="R580" s="30">
        <v>6.2</v>
      </c>
      <c r="S580" s="28">
        <f t="shared" si="176"/>
        <v>6.3539999999999992</v>
      </c>
      <c r="T580" s="29">
        <f t="shared" si="177"/>
        <v>476.54999999999995</v>
      </c>
      <c r="U580" s="29" t="b">
        <f t="shared" ref="U580:U643" si="178">AND($S580&gt;7.9,$O580&gt;99)</f>
        <v>0</v>
      </c>
      <c r="V580" s="29" t="b">
        <f t="shared" ref="V580:V643" si="179">OR(R580&gt;7.1,K580&gt;149)</f>
        <v>0</v>
      </c>
      <c r="W580" s="29" t="str">
        <f t="shared" ref="W580:W643" si="180">IF($R580&gt;7.1,"High Value","Low Value")</f>
        <v>Low Value</v>
      </c>
      <c r="X580" s="129" t="str">
        <f t="shared" si="164"/>
        <v>Criteria Not matched</v>
      </c>
      <c r="Y580" s="130">
        <f t="shared" si="165"/>
        <v>14</v>
      </c>
      <c r="Z580" s="130">
        <f t="shared" si="166"/>
        <v>1</v>
      </c>
      <c r="AA580" s="131">
        <f t="shared" si="168"/>
        <v>2019</v>
      </c>
      <c r="AB580" s="132" t="str">
        <f t="shared" si="169"/>
        <v>1-2019</v>
      </c>
      <c r="AC580" s="132" t="str">
        <f t="shared" si="175"/>
        <v>14-1-2019</v>
      </c>
      <c r="AD580" s="132">
        <f t="shared" si="173"/>
        <v>1</v>
      </c>
      <c r="AE580" s="132">
        <f t="shared" si="167"/>
        <v>3</v>
      </c>
      <c r="AF580" s="132" t="str">
        <f t="shared" si="171"/>
        <v>2019-3</v>
      </c>
      <c r="AG580" s="130">
        <f t="shared" si="174"/>
        <v>1</v>
      </c>
      <c r="AH580" s="130" t="str">
        <f t="shared" si="172"/>
        <v>Weekdays</v>
      </c>
      <c r="AI580" s="133">
        <f t="shared" si="170"/>
        <v>2</v>
      </c>
      <c r="AJ580" s="53"/>
    </row>
    <row r="581" spans="2:36" ht="16.5" x14ac:dyDescent="0.3">
      <c r="B581" s="19" t="s">
        <v>614</v>
      </c>
      <c r="C581" s="20" t="s">
        <v>18</v>
      </c>
      <c r="D581" s="19" t="s">
        <v>19</v>
      </c>
      <c r="E581" s="19" t="s">
        <v>27</v>
      </c>
      <c r="F581" s="85" t="s">
        <v>21</v>
      </c>
      <c r="G581" s="19" t="s">
        <v>22</v>
      </c>
      <c r="H581" s="21">
        <v>64.27</v>
      </c>
      <c r="I581" s="22">
        <v>4</v>
      </c>
      <c r="J581" s="23">
        <v>12.853999999999999</v>
      </c>
      <c r="K581" s="23">
        <v>269.93400000000003</v>
      </c>
      <c r="L581" s="24">
        <v>43550</v>
      </c>
      <c r="M581" s="25">
        <v>0.57916666666666672</v>
      </c>
      <c r="N581" s="20" t="s">
        <v>29</v>
      </c>
      <c r="O581" s="23">
        <v>257.08</v>
      </c>
      <c r="P581" s="26">
        <v>4.7619047620000003</v>
      </c>
      <c r="Q581" s="23">
        <v>12.853999999999999</v>
      </c>
      <c r="R581" s="30">
        <v>7.7</v>
      </c>
      <c r="S581" s="28">
        <f t="shared" si="176"/>
        <v>12.854000000000042</v>
      </c>
      <c r="T581" s="29">
        <f t="shared" si="177"/>
        <v>964.05000000000314</v>
      </c>
      <c r="U581" s="29" t="b">
        <f t="shared" si="178"/>
        <v>1</v>
      </c>
      <c r="V581" s="29" t="b">
        <f t="shared" si="179"/>
        <v>1</v>
      </c>
      <c r="W581" s="29" t="str">
        <f t="shared" si="180"/>
        <v>High Value</v>
      </c>
      <c r="X581" s="129">
        <f t="shared" ref="X581:X644" si="181">IF($R581&gt;6.9,$H581*0.1,"Criteria Not matched")</f>
        <v>6.4269999999999996</v>
      </c>
      <c r="Y581" s="130">
        <f t="shared" si="165"/>
        <v>26</v>
      </c>
      <c r="Z581" s="130">
        <f t="shared" si="166"/>
        <v>3</v>
      </c>
      <c r="AA581" s="131">
        <f t="shared" si="168"/>
        <v>2019</v>
      </c>
      <c r="AB581" s="132" t="str">
        <f t="shared" si="169"/>
        <v>3-2019</v>
      </c>
      <c r="AC581" s="132" t="str">
        <f t="shared" si="175"/>
        <v>26-3-2019</v>
      </c>
      <c r="AD581" s="132">
        <f t="shared" si="173"/>
        <v>1</v>
      </c>
      <c r="AE581" s="132">
        <f t="shared" si="167"/>
        <v>13</v>
      </c>
      <c r="AF581" s="132" t="str">
        <f t="shared" si="171"/>
        <v>2019-13</v>
      </c>
      <c r="AG581" s="130">
        <f t="shared" si="174"/>
        <v>2</v>
      </c>
      <c r="AH581" s="130" t="str">
        <f t="shared" si="172"/>
        <v>Weekdays</v>
      </c>
      <c r="AI581" s="133">
        <f t="shared" si="170"/>
        <v>3</v>
      </c>
      <c r="AJ581" s="53"/>
    </row>
    <row r="582" spans="2:36" ht="16.5" x14ac:dyDescent="0.3">
      <c r="B582" s="19" t="s">
        <v>615</v>
      </c>
      <c r="C582" s="20" t="s">
        <v>42</v>
      </c>
      <c r="D582" s="19" t="s">
        <v>43</v>
      </c>
      <c r="E582" s="19" t="s">
        <v>27</v>
      </c>
      <c r="F582" s="85" t="s">
        <v>31</v>
      </c>
      <c r="G582" s="19" t="s">
        <v>22</v>
      </c>
      <c r="H582" s="21">
        <v>69.510000000000005</v>
      </c>
      <c r="I582" s="22">
        <v>2</v>
      </c>
      <c r="J582" s="23">
        <v>6.9509999999999996</v>
      </c>
      <c r="K582" s="23">
        <v>145.971</v>
      </c>
      <c r="L582" s="24">
        <v>43525</v>
      </c>
      <c r="M582" s="25">
        <v>0.51041666666666663</v>
      </c>
      <c r="N582" s="20" t="s">
        <v>23</v>
      </c>
      <c r="O582" s="23">
        <v>139.02000000000001</v>
      </c>
      <c r="P582" s="26">
        <v>4.7619047620000003</v>
      </c>
      <c r="Q582" s="23">
        <v>6.9509999999999996</v>
      </c>
      <c r="R582" s="30">
        <v>8.1</v>
      </c>
      <c r="S582" s="28">
        <f t="shared" si="176"/>
        <v>6.9509999999999934</v>
      </c>
      <c r="T582" s="29">
        <f t="shared" si="177"/>
        <v>521.32499999999948</v>
      </c>
      <c r="U582" s="29" t="b">
        <f t="shared" si="178"/>
        <v>0</v>
      </c>
      <c r="V582" s="29" t="b">
        <f t="shared" si="179"/>
        <v>1</v>
      </c>
      <c r="W582" s="29" t="str">
        <f t="shared" si="180"/>
        <v>High Value</v>
      </c>
      <c r="X582" s="129">
        <f t="shared" si="181"/>
        <v>6.9510000000000005</v>
      </c>
      <c r="Y582" s="130">
        <f t="shared" si="165"/>
        <v>1</v>
      </c>
      <c r="Z582" s="130">
        <f t="shared" si="166"/>
        <v>3</v>
      </c>
      <c r="AA582" s="131">
        <f t="shared" si="168"/>
        <v>2019</v>
      </c>
      <c r="AB582" s="132" t="str">
        <f t="shared" si="169"/>
        <v>3-2019</v>
      </c>
      <c r="AC582" s="132" t="str">
        <f t="shared" si="175"/>
        <v>1-3-2019</v>
      </c>
      <c r="AD582" s="132">
        <f t="shared" si="173"/>
        <v>1</v>
      </c>
      <c r="AE582" s="132">
        <f t="shared" si="167"/>
        <v>9</v>
      </c>
      <c r="AF582" s="132" t="str">
        <f t="shared" si="171"/>
        <v>2019-9</v>
      </c>
      <c r="AG582" s="130">
        <f t="shared" si="174"/>
        <v>5</v>
      </c>
      <c r="AH582" s="130" t="str">
        <f t="shared" si="172"/>
        <v>Weekdays</v>
      </c>
      <c r="AI582" s="133">
        <f t="shared" si="170"/>
        <v>6</v>
      </c>
      <c r="AJ582" s="53"/>
    </row>
    <row r="583" spans="2:36" ht="16.5" x14ac:dyDescent="0.3">
      <c r="B583" s="19" t="s">
        <v>616</v>
      </c>
      <c r="C583" s="20" t="s">
        <v>25</v>
      </c>
      <c r="D583" s="19" t="s">
        <v>26</v>
      </c>
      <c r="E583" s="19" t="s">
        <v>27</v>
      </c>
      <c r="F583" s="85" t="s">
        <v>31</v>
      </c>
      <c r="G583" s="19" t="s">
        <v>44</v>
      </c>
      <c r="H583" s="21">
        <v>27.22</v>
      </c>
      <c r="I583" s="22">
        <v>3</v>
      </c>
      <c r="J583" s="23">
        <v>4.0830000000000002</v>
      </c>
      <c r="K583" s="23">
        <v>85.742999999999995</v>
      </c>
      <c r="L583" s="24">
        <v>43472</v>
      </c>
      <c r="M583" s="25">
        <v>0.52569444444444446</v>
      </c>
      <c r="N583" s="20" t="s">
        <v>29</v>
      </c>
      <c r="O583" s="23">
        <v>81.66</v>
      </c>
      <c r="P583" s="26">
        <v>4.7619047620000003</v>
      </c>
      <c r="Q583" s="23">
        <v>4.0830000000000002</v>
      </c>
      <c r="R583" s="30">
        <v>7.3</v>
      </c>
      <c r="S583" s="28">
        <f t="shared" si="176"/>
        <v>4.0829999999999984</v>
      </c>
      <c r="T583" s="29">
        <f t="shared" si="177"/>
        <v>306.22499999999991</v>
      </c>
      <c r="U583" s="29" t="b">
        <f t="shared" si="178"/>
        <v>0</v>
      </c>
      <c r="V583" s="29" t="b">
        <f t="shared" si="179"/>
        <v>1</v>
      </c>
      <c r="W583" s="29" t="str">
        <f t="shared" si="180"/>
        <v>High Value</v>
      </c>
      <c r="X583" s="129">
        <f t="shared" si="181"/>
        <v>2.722</v>
      </c>
      <c r="Y583" s="130">
        <f t="shared" si="165"/>
        <v>7</v>
      </c>
      <c r="Z583" s="130">
        <f t="shared" si="166"/>
        <v>1</v>
      </c>
      <c r="AA583" s="131">
        <f t="shared" si="168"/>
        <v>2019</v>
      </c>
      <c r="AB583" s="132" t="str">
        <f t="shared" si="169"/>
        <v>1-2019</v>
      </c>
      <c r="AC583" s="132" t="str">
        <f t="shared" si="175"/>
        <v>7-1-2019</v>
      </c>
      <c r="AD583" s="132">
        <f t="shared" si="173"/>
        <v>1</v>
      </c>
      <c r="AE583" s="132">
        <f t="shared" si="167"/>
        <v>2</v>
      </c>
      <c r="AF583" s="132" t="str">
        <f t="shared" si="171"/>
        <v>2019-2</v>
      </c>
      <c r="AG583" s="130">
        <f t="shared" si="174"/>
        <v>1</v>
      </c>
      <c r="AH583" s="130" t="str">
        <f t="shared" si="172"/>
        <v>Weekdays</v>
      </c>
      <c r="AI583" s="133">
        <f t="shared" si="170"/>
        <v>2</v>
      </c>
      <c r="AJ583" s="53"/>
    </row>
    <row r="584" spans="2:36" ht="16.5" x14ac:dyDescent="0.3">
      <c r="B584" s="19" t="s">
        <v>617</v>
      </c>
      <c r="C584" s="20" t="s">
        <v>18</v>
      </c>
      <c r="D584" s="19" t="s">
        <v>19</v>
      </c>
      <c r="E584" s="19" t="s">
        <v>20</v>
      </c>
      <c r="F584" s="85" t="s">
        <v>21</v>
      </c>
      <c r="G584" s="19" t="s">
        <v>22</v>
      </c>
      <c r="H584" s="21">
        <v>77.680000000000007</v>
      </c>
      <c r="I584" s="22">
        <v>4</v>
      </c>
      <c r="J584" s="23">
        <v>15.536</v>
      </c>
      <c r="K584" s="23">
        <v>326.25599999999997</v>
      </c>
      <c r="L584" s="24">
        <v>43497</v>
      </c>
      <c r="M584" s="25">
        <v>0.82916666666666672</v>
      </c>
      <c r="N584" s="20" t="s">
        <v>29</v>
      </c>
      <c r="O584" s="23">
        <v>310.72000000000003</v>
      </c>
      <c r="P584" s="26">
        <v>4.7619047620000003</v>
      </c>
      <c r="Q584" s="23">
        <v>15.536</v>
      </c>
      <c r="R584" s="27">
        <v>8.4</v>
      </c>
      <c r="S584" s="28">
        <f t="shared" si="176"/>
        <v>15.535999999999945</v>
      </c>
      <c r="T584" s="29">
        <f t="shared" si="177"/>
        <v>1165.1999999999957</v>
      </c>
      <c r="U584" s="29" t="b">
        <f t="shared" si="178"/>
        <v>1</v>
      </c>
      <c r="V584" s="29" t="b">
        <f t="shared" si="179"/>
        <v>1</v>
      </c>
      <c r="W584" s="29" t="str">
        <f t="shared" si="180"/>
        <v>High Value</v>
      </c>
      <c r="X584" s="129">
        <f t="shared" si="181"/>
        <v>7.7680000000000007</v>
      </c>
      <c r="Y584" s="130">
        <f t="shared" si="165"/>
        <v>1</v>
      </c>
      <c r="Z584" s="130">
        <f t="shared" si="166"/>
        <v>2</v>
      </c>
      <c r="AA584" s="131">
        <f t="shared" si="168"/>
        <v>2019</v>
      </c>
      <c r="AB584" s="132" t="str">
        <f t="shared" si="169"/>
        <v>2-2019</v>
      </c>
      <c r="AC584" s="132" t="str">
        <f t="shared" si="175"/>
        <v>1-2-2019</v>
      </c>
      <c r="AD584" s="132">
        <f t="shared" si="173"/>
        <v>1</v>
      </c>
      <c r="AE584" s="132">
        <f t="shared" si="167"/>
        <v>5</v>
      </c>
      <c r="AF584" s="132" t="str">
        <f t="shared" si="171"/>
        <v>2019-5</v>
      </c>
      <c r="AG584" s="130">
        <f t="shared" si="174"/>
        <v>5</v>
      </c>
      <c r="AH584" s="130" t="str">
        <f t="shared" si="172"/>
        <v>Weekdays</v>
      </c>
      <c r="AI584" s="133">
        <f t="shared" si="170"/>
        <v>6</v>
      </c>
      <c r="AJ584" s="53"/>
    </row>
    <row r="585" spans="2:36" ht="16.5" x14ac:dyDescent="0.3">
      <c r="B585" s="19" t="s">
        <v>618</v>
      </c>
      <c r="C585" s="20" t="s">
        <v>25</v>
      </c>
      <c r="D585" s="19" t="s">
        <v>26</v>
      </c>
      <c r="E585" s="19" t="s">
        <v>20</v>
      </c>
      <c r="F585" s="85" t="s">
        <v>21</v>
      </c>
      <c r="G585" s="19" t="s">
        <v>46</v>
      </c>
      <c r="H585" s="21">
        <v>92.98</v>
      </c>
      <c r="I585" s="22">
        <v>2</v>
      </c>
      <c r="J585" s="23">
        <v>9.298</v>
      </c>
      <c r="K585" s="23">
        <v>195.25800000000001</v>
      </c>
      <c r="L585" s="24">
        <v>43509</v>
      </c>
      <c r="M585" s="25">
        <v>0.62916666666666665</v>
      </c>
      <c r="N585" s="20" t="s">
        <v>33</v>
      </c>
      <c r="O585" s="23">
        <v>185.96</v>
      </c>
      <c r="P585" s="26">
        <v>4.7619047620000003</v>
      </c>
      <c r="Q585" s="23">
        <v>9.298</v>
      </c>
      <c r="R585" s="30">
        <v>8</v>
      </c>
      <c r="S585" s="28">
        <f t="shared" si="176"/>
        <v>9.2980000000000018</v>
      </c>
      <c r="T585" s="29">
        <f t="shared" si="177"/>
        <v>697.35000000000014</v>
      </c>
      <c r="U585" s="29" t="b">
        <f t="shared" si="178"/>
        <v>1</v>
      </c>
      <c r="V585" s="29" t="b">
        <f t="shared" si="179"/>
        <v>1</v>
      </c>
      <c r="W585" s="29" t="str">
        <f t="shared" si="180"/>
        <v>High Value</v>
      </c>
      <c r="X585" s="129">
        <f t="shared" si="181"/>
        <v>9.298</v>
      </c>
      <c r="Y585" s="130">
        <f t="shared" si="165"/>
        <v>13</v>
      </c>
      <c r="Z585" s="130">
        <f t="shared" si="166"/>
        <v>2</v>
      </c>
      <c r="AA585" s="131">
        <f t="shared" si="168"/>
        <v>2019</v>
      </c>
      <c r="AB585" s="132" t="str">
        <f t="shared" si="169"/>
        <v>2-2019</v>
      </c>
      <c r="AC585" s="132" t="str">
        <f t="shared" si="175"/>
        <v>13-2-2019</v>
      </c>
      <c r="AD585" s="132">
        <f t="shared" si="173"/>
        <v>1</v>
      </c>
      <c r="AE585" s="132">
        <f t="shared" si="167"/>
        <v>7</v>
      </c>
      <c r="AF585" s="132" t="str">
        <f t="shared" si="171"/>
        <v>2019-7</v>
      </c>
      <c r="AG585" s="130">
        <f t="shared" si="174"/>
        <v>3</v>
      </c>
      <c r="AH585" s="130" t="str">
        <f t="shared" si="172"/>
        <v>Weekdays</v>
      </c>
      <c r="AI585" s="133">
        <f t="shared" si="170"/>
        <v>4</v>
      </c>
      <c r="AJ585" s="53"/>
    </row>
    <row r="586" spans="2:36" ht="16.5" x14ac:dyDescent="0.3">
      <c r="B586" s="19" t="s">
        <v>619</v>
      </c>
      <c r="C586" s="20" t="s">
        <v>42</v>
      </c>
      <c r="D586" s="19" t="s">
        <v>43</v>
      </c>
      <c r="E586" s="19" t="s">
        <v>20</v>
      </c>
      <c r="F586" s="85" t="s">
        <v>21</v>
      </c>
      <c r="G586" s="19" t="s">
        <v>46</v>
      </c>
      <c r="H586" s="21">
        <v>18.079999999999998</v>
      </c>
      <c r="I586" s="22">
        <v>4</v>
      </c>
      <c r="J586" s="23">
        <v>3.6160000000000001</v>
      </c>
      <c r="K586" s="23">
        <v>75.936000000000007</v>
      </c>
      <c r="L586" s="24">
        <v>43479</v>
      </c>
      <c r="M586" s="25">
        <v>0.75208333333333333</v>
      </c>
      <c r="N586" s="20" t="s">
        <v>33</v>
      </c>
      <c r="O586" s="23">
        <v>72.319999999999993</v>
      </c>
      <c r="P586" s="26">
        <v>4.7619047620000003</v>
      </c>
      <c r="Q586" s="23">
        <v>3.6160000000000001</v>
      </c>
      <c r="R586" s="30">
        <v>9.5</v>
      </c>
      <c r="S586" s="28">
        <f t="shared" si="176"/>
        <v>3.6160000000000139</v>
      </c>
      <c r="T586" s="29">
        <f t="shared" si="177"/>
        <v>271.20000000000107</v>
      </c>
      <c r="U586" s="29" t="b">
        <f t="shared" si="178"/>
        <v>0</v>
      </c>
      <c r="V586" s="29" t="b">
        <f t="shared" si="179"/>
        <v>1</v>
      </c>
      <c r="W586" s="29" t="str">
        <f t="shared" si="180"/>
        <v>High Value</v>
      </c>
      <c r="X586" s="129">
        <f t="shared" si="181"/>
        <v>1.8079999999999998</v>
      </c>
      <c r="Y586" s="130">
        <f t="shared" si="165"/>
        <v>14</v>
      </c>
      <c r="Z586" s="130">
        <f t="shared" si="166"/>
        <v>1</v>
      </c>
      <c r="AA586" s="131">
        <f t="shared" si="168"/>
        <v>2019</v>
      </c>
      <c r="AB586" s="132" t="str">
        <f t="shared" si="169"/>
        <v>1-2019</v>
      </c>
      <c r="AC586" s="132" t="str">
        <f t="shared" si="175"/>
        <v>14-1-2019</v>
      </c>
      <c r="AD586" s="132">
        <f t="shared" si="173"/>
        <v>1</v>
      </c>
      <c r="AE586" s="132">
        <f t="shared" si="167"/>
        <v>3</v>
      </c>
      <c r="AF586" s="132" t="str">
        <f t="shared" si="171"/>
        <v>2019-3</v>
      </c>
      <c r="AG586" s="130">
        <f t="shared" si="174"/>
        <v>1</v>
      </c>
      <c r="AH586" s="130" t="str">
        <f t="shared" si="172"/>
        <v>Weekdays</v>
      </c>
      <c r="AI586" s="133">
        <f t="shared" si="170"/>
        <v>2</v>
      </c>
      <c r="AJ586" s="53"/>
    </row>
    <row r="587" spans="2:36" ht="16.5" x14ac:dyDescent="0.3">
      <c r="B587" s="19" t="s">
        <v>620</v>
      </c>
      <c r="C587" s="20" t="s">
        <v>42</v>
      </c>
      <c r="D587" s="19" t="s">
        <v>43</v>
      </c>
      <c r="E587" s="19" t="s">
        <v>27</v>
      </c>
      <c r="F587" s="85" t="s">
        <v>31</v>
      </c>
      <c r="G587" s="19" t="s">
        <v>36</v>
      </c>
      <c r="H587" s="21">
        <v>63.06</v>
      </c>
      <c r="I587" s="22">
        <v>3</v>
      </c>
      <c r="J587" s="23">
        <v>9.4589999999999996</v>
      </c>
      <c r="K587" s="23">
        <v>198.63900000000001</v>
      </c>
      <c r="L587" s="24">
        <v>43484</v>
      </c>
      <c r="M587" s="25">
        <v>0.66527777777777775</v>
      </c>
      <c r="N587" s="20" t="s">
        <v>23</v>
      </c>
      <c r="O587" s="23">
        <v>189.18</v>
      </c>
      <c r="P587" s="26">
        <v>4.7619047620000003</v>
      </c>
      <c r="Q587" s="23">
        <v>9.4589999999999996</v>
      </c>
      <c r="R587" s="30">
        <v>7</v>
      </c>
      <c r="S587" s="28">
        <f t="shared" si="176"/>
        <v>9.4590000000000032</v>
      </c>
      <c r="T587" s="29">
        <f t="shared" si="177"/>
        <v>709.42500000000018</v>
      </c>
      <c r="U587" s="29" t="b">
        <f t="shared" si="178"/>
        <v>1</v>
      </c>
      <c r="V587" s="29" t="b">
        <f t="shared" si="179"/>
        <v>1</v>
      </c>
      <c r="W587" s="29" t="str">
        <f t="shared" si="180"/>
        <v>Low Value</v>
      </c>
      <c r="X587" s="129">
        <f t="shared" si="181"/>
        <v>6.3060000000000009</v>
      </c>
      <c r="Y587" s="130">
        <f t="shared" si="165"/>
        <v>19</v>
      </c>
      <c r="Z587" s="130">
        <f t="shared" si="166"/>
        <v>1</v>
      </c>
      <c r="AA587" s="131">
        <f t="shared" si="168"/>
        <v>2019</v>
      </c>
      <c r="AB587" s="132" t="str">
        <f t="shared" si="169"/>
        <v>1-2019</v>
      </c>
      <c r="AC587" s="132" t="str">
        <f t="shared" si="175"/>
        <v>19-1-2019</v>
      </c>
      <c r="AD587" s="132">
        <f t="shared" si="173"/>
        <v>1</v>
      </c>
      <c r="AE587" s="132">
        <f t="shared" si="167"/>
        <v>3</v>
      </c>
      <c r="AF587" s="132" t="str">
        <f t="shared" si="171"/>
        <v>2019-3</v>
      </c>
      <c r="AG587" s="130">
        <f t="shared" si="174"/>
        <v>6</v>
      </c>
      <c r="AH587" s="130" t="str">
        <f t="shared" si="172"/>
        <v>Weekends</v>
      </c>
      <c r="AI587" s="133">
        <f t="shared" si="170"/>
        <v>7</v>
      </c>
      <c r="AJ587" s="53"/>
    </row>
    <row r="588" spans="2:36" ht="16.5" x14ac:dyDescent="0.3">
      <c r="B588" s="19" t="s">
        <v>621</v>
      </c>
      <c r="C588" s="20" t="s">
        <v>18</v>
      </c>
      <c r="D588" s="19" t="s">
        <v>19</v>
      </c>
      <c r="E588" s="19" t="s">
        <v>27</v>
      </c>
      <c r="F588" s="85" t="s">
        <v>31</v>
      </c>
      <c r="G588" s="19" t="s">
        <v>22</v>
      </c>
      <c r="H588" s="21">
        <v>51.71</v>
      </c>
      <c r="I588" s="22">
        <v>4</v>
      </c>
      <c r="J588" s="23">
        <v>10.342000000000001</v>
      </c>
      <c r="K588" s="23">
        <v>217.18199999999999</v>
      </c>
      <c r="L588" s="24">
        <v>43533</v>
      </c>
      <c r="M588" s="25">
        <v>0.57847222222222228</v>
      </c>
      <c r="N588" s="20" t="s">
        <v>33</v>
      </c>
      <c r="O588" s="23">
        <v>206.84</v>
      </c>
      <c r="P588" s="26">
        <v>4.7619047620000003</v>
      </c>
      <c r="Q588" s="23">
        <v>10.342000000000001</v>
      </c>
      <c r="R588" s="30">
        <v>9.8000000000000007</v>
      </c>
      <c r="S588" s="28">
        <f t="shared" si="176"/>
        <v>10.341999999999985</v>
      </c>
      <c r="T588" s="29">
        <f t="shared" si="177"/>
        <v>775.64999999999884</v>
      </c>
      <c r="U588" s="29" t="b">
        <f t="shared" si="178"/>
        <v>1</v>
      </c>
      <c r="V588" s="29" t="b">
        <f t="shared" si="179"/>
        <v>1</v>
      </c>
      <c r="W588" s="29" t="str">
        <f t="shared" si="180"/>
        <v>High Value</v>
      </c>
      <c r="X588" s="129">
        <f t="shared" si="181"/>
        <v>5.1710000000000003</v>
      </c>
      <c r="Y588" s="130">
        <f t="shared" si="165"/>
        <v>9</v>
      </c>
      <c r="Z588" s="130">
        <f t="shared" si="166"/>
        <v>3</v>
      </c>
      <c r="AA588" s="131">
        <f t="shared" si="168"/>
        <v>2019</v>
      </c>
      <c r="AB588" s="132" t="str">
        <f t="shared" si="169"/>
        <v>3-2019</v>
      </c>
      <c r="AC588" s="132" t="str">
        <f t="shared" si="175"/>
        <v>9-3-2019</v>
      </c>
      <c r="AD588" s="132">
        <f t="shared" si="173"/>
        <v>1</v>
      </c>
      <c r="AE588" s="132">
        <f t="shared" si="167"/>
        <v>10</v>
      </c>
      <c r="AF588" s="132" t="str">
        <f t="shared" si="171"/>
        <v>2019-10</v>
      </c>
      <c r="AG588" s="130">
        <f t="shared" si="174"/>
        <v>6</v>
      </c>
      <c r="AH588" s="130" t="str">
        <f t="shared" si="172"/>
        <v>Weekends</v>
      </c>
      <c r="AI588" s="133">
        <f t="shared" si="170"/>
        <v>7</v>
      </c>
      <c r="AJ588" s="53"/>
    </row>
    <row r="589" spans="2:36" ht="16.5" x14ac:dyDescent="0.3">
      <c r="B589" s="19" t="s">
        <v>622</v>
      </c>
      <c r="C589" s="20" t="s">
        <v>18</v>
      </c>
      <c r="D589" s="19" t="s">
        <v>19</v>
      </c>
      <c r="E589" s="19" t="s">
        <v>27</v>
      </c>
      <c r="F589" s="85" t="s">
        <v>21</v>
      </c>
      <c r="G589" s="19" t="s">
        <v>44</v>
      </c>
      <c r="H589" s="21">
        <v>52.34</v>
      </c>
      <c r="I589" s="22">
        <v>3</v>
      </c>
      <c r="J589" s="23">
        <v>7.851</v>
      </c>
      <c r="K589" s="23">
        <v>164.87100000000001</v>
      </c>
      <c r="L589" s="24">
        <v>43551</v>
      </c>
      <c r="M589" s="25">
        <v>0.5854166666666667</v>
      </c>
      <c r="N589" s="20" t="s">
        <v>29</v>
      </c>
      <c r="O589" s="23">
        <v>157.02000000000001</v>
      </c>
      <c r="P589" s="26">
        <v>4.7619047620000003</v>
      </c>
      <c r="Q589" s="23">
        <v>7.851</v>
      </c>
      <c r="R589" s="30">
        <v>9.1999999999999993</v>
      </c>
      <c r="S589" s="28">
        <f t="shared" si="176"/>
        <v>7.8509999999999991</v>
      </c>
      <c r="T589" s="29">
        <f t="shared" si="177"/>
        <v>588.82499999999993</v>
      </c>
      <c r="U589" s="29" t="b">
        <f t="shared" si="178"/>
        <v>0</v>
      </c>
      <c r="V589" s="29" t="b">
        <f t="shared" si="179"/>
        <v>1</v>
      </c>
      <c r="W589" s="29" t="str">
        <f t="shared" si="180"/>
        <v>High Value</v>
      </c>
      <c r="X589" s="129">
        <f t="shared" si="181"/>
        <v>5.2340000000000009</v>
      </c>
      <c r="Y589" s="130">
        <f t="shared" si="165"/>
        <v>27</v>
      </c>
      <c r="Z589" s="130">
        <f t="shared" si="166"/>
        <v>3</v>
      </c>
      <c r="AA589" s="131">
        <f t="shared" si="168"/>
        <v>2019</v>
      </c>
      <c r="AB589" s="132" t="str">
        <f t="shared" si="169"/>
        <v>3-2019</v>
      </c>
      <c r="AC589" s="132" t="str">
        <f t="shared" si="175"/>
        <v>27-3-2019</v>
      </c>
      <c r="AD589" s="132">
        <f t="shared" si="173"/>
        <v>1</v>
      </c>
      <c r="AE589" s="132">
        <f t="shared" si="167"/>
        <v>13</v>
      </c>
      <c r="AF589" s="132" t="str">
        <f t="shared" si="171"/>
        <v>2019-13</v>
      </c>
      <c r="AG589" s="130">
        <f t="shared" si="174"/>
        <v>3</v>
      </c>
      <c r="AH589" s="130" t="str">
        <f t="shared" si="172"/>
        <v>Weekdays</v>
      </c>
      <c r="AI589" s="133">
        <f t="shared" si="170"/>
        <v>4</v>
      </c>
      <c r="AJ589" s="53"/>
    </row>
    <row r="590" spans="2:36" ht="16.5" x14ac:dyDescent="0.3">
      <c r="B590" s="19" t="s">
        <v>623</v>
      </c>
      <c r="C590" s="20" t="s">
        <v>18</v>
      </c>
      <c r="D590" s="19" t="s">
        <v>19</v>
      </c>
      <c r="E590" s="19" t="s">
        <v>27</v>
      </c>
      <c r="F590" s="85" t="s">
        <v>21</v>
      </c>
      <c r="G590" s="19" t="s">
        <v>36</v>
      </c>
      <c r="H590" s="21">
        <v>43.06</v>
      </c>
      <c r="I590" s="22">
        <v>5</v>
      </c>
      <c r="J590" s="23">
        <v>10.765000000000001</v>
      </c>
      <c r="K590" s="23">
        <v>226.065</v>
      </c>
      <c r="L590" s="24">
        <v>43500</v>
      </c>
      <c r="M590" s="25">
        <v>0.69305555555555554</v>
      </c>
      <c r="N590" s="20" t="s">
        <v>23</v>
      </c>
      <c r="O590" s="23">
        <v>215.3</v>
      </c>
      <c r="P590" s="26">
        <v>4.7619047620000003</v>
      </c>
      <c r="Q590" s="23">
        <v>10.765000000000001</v>
      </c>
      <c r="R590" s="30">
        <v>7.7</v>
      </c>
      <c r="S590" s="28">
        <f t="shared" si="176"/>
        <v>10.764999999999986</v>
      </c>
      <c r="T590" s="29">
        <f t="shared" si="177"/>
        <v>807.37499999999898</v>
      </c>
      <c r="U590" s="29" t="b">
        <f t="shared" si="178"/>
        <v>1</v>
      </c>
      <c r="V590" s="29" t="b">
        <f t="shared" si="179"/>
        <v>1</v>
      </c>
      <c r="W590" s="29" t="str">
        <f t="shared" si="180"/>
        <v>High Value</v>
      </c>
      <c r="X590" s="129">
        <f t="shared" si="181"/>
        <v>4.306</v>
      </c>
      <c r="Y590" s="130">
        <f t="shared" si="165"/>
        <v>4</v>
      </c>
      <c r="Z590" s="130">
        <f t="shared" si="166"/>
        <v>2</v>
      </c>
      <c r="AA590" s="131">
        <f t="shared" si="168"/>
        <v>2019</v>
      </c>
      <c r="AB590" s="132" t="str">
        <f t="shared" si="169"/>
        <v>2-2019</v>
      </c>
      <c r="AC590" s="132" t="str">
        <f t="shared" si="175"/>
        <v>4-2-2019</v>
      </c>
      <c r="AD590" s="132">
        <f t="shared" si="173"/>
        <v>1</v>
      </c>
      <c r="AE590" s="132">
        <f t="shared" si="167"/>
        <v>6</v>
      </c>
      <c r="AF590" s="132" t="str">
        <f t="shared" si="171"/>
        <v>2019-6</v>
      </c>
      <c r="AG590" s="130">
        <f t="shared" si="174"/>
        <v>1</v>
      </c>
      <c r="AH590" s="130" t="str">
        <f t="shared" si="172"/>
        <v>Weekdays</v>
      </c>
      <c r="AI590" s="133">
        <f t="shared" si="170"/>
        <v>2</v>
      </c>
      <c r="AJ590" s="53"/>
    </row>
    <row r="591" spans="2:36" ht="16.5" x14ac:dyDescent="0.3">
      <c r="B591" s="19" t="s">
        <v>624</v>
      </c>
      <c r="C591" s="20" t="s">
        <v>25</v>
      </c>
      <c r="D591" s="19" t="s">
        <v>26</v>
      </c>
      <c r="E591" s="19" t="s">
        <v>27</v>
      </c>
      <c r="F591" s="85" t="s">
        <v>31</v>
      </c>
      <c r="G591" s="19" t="s">
        <v>46</v>
      </c>
      <c r="H591" s="21">
        <v>59.61</v>
      </c>
      <c r="I591" s="22">
        <v>10</v>
      </c>
      <c r="J591" s="23">
        <v>29.805</v>
      </c>
      <c r="K591" s="23">
        <v>625.90499999999997</v>
      </c>
      <c r="L591" s="24">
        <v>43538</v>
      </c>
      <c r="M591" s="25">
        <v>0.46319444444444446</v>
      </c>
      <c r="N591" s="20" t="s">
        <v>29</v>
      </c>
      <c r="O591" s="23">
        <v>596.1</v>
      </c>
      <c r="P591" s="26">
        <v>4.7619047620000003</v>
      </c>
      <c r="Q591" s="23">
        <v>29.805</v>
      </c>
      <c r="R591" s="27">
        <v>5.3</v>
      </c>
      <c r="S591" s="28">
        <f t="shared" si="176"/>
        <v>29.80499999999995</v>
      </c>
      <c r="T591" s="29">
        <f t="shared" si="177"/>
        <v>2235.3749999999964</v>
      </c>
      <c r="U591" s="29" t="b">
        <f t="shared" si="178"/>
        <v>1</v>
      </c>
      <c r="V591" s="29" t="b">
        <f t="shared" si="179"/>
        <v>1</v>
      </c>
      <c r="W591" s="29" t="str">
        <f t="shared" si="180"/>
        <v>Low Value</v>
      </c>
      <c r="X591" s="129" t="str">
        <f t="shared" si="181"/>
        <v>Criteria Not matched</v>
      </c>
      <c r="Y591" s="130">
        <f t="shared" si="165"/>
        <v>14</v>
      </c>
      <c r="Z591" s="130">
        <f t="shared" si="166"/>
        <v>3</v>
      </c>
      <c r="AA591" s="131">
        <f t="shared" si="168"/>
        <v>2019</v>
      </c>
      <c r="AB591" s="132" t="str">
        <f t="shared" si="169"/>
        <v>3-2019</v>
      </c>
      <c r="AC591" s="132" t="str">
        <f t="shared" si="175"/>
        <v>14-3-2019</v>
      </c>
      <c r="AD591" s="132">
        <f t="shared" si="173"/>
        <v>1</v>
      </c>
      <c r="AE591" s="132">
        <f t="shared" si="167"/>
        <v>11</v>
      </c>
      <c r="AF591" s="132" t="str">
        <f t="shared" si="171"/>
        <v>2019-11</v>
      </c>
      <c r="AG591" s="130">
        <f t="shared" si="174"/>
        <v>4</v>
      </c>
      <c r="AH591" s="130" t="str">
        <f t="shared" si="172"/>
        <v>Weekdays</v>
      </c>
      <c r="AI591" s="133">
        <f t="shared" si="170"/>
        <v>5</v>
      </c>
      <c r="AJ591" s="53"/>
    </row>
    <row r="592" spans="2:36" ht="16.5" x14ac:dyDescent="0.3">
      <c r="B592" s="19" t="s">
        <v>625</v>
      </c>
      <c r="C592" s="20" t="s">
        <v>18</v>
      </c>
      <c r="D592" s="19" t="s">
        <v>19</v>
      </c>
      <c r="E592" s="19" t="s">
        <v>27</v>
      </c>
      <c r="F592" s="85" t="s">
        <v>31</v>
      </c>
      <c r="G592" s="19" t="s">
        <v>22</v>
      </c>
      <c r="H592" s="21">
        <v>14.62</v>
      </c>
      <c r="I592" s="22">
        <v>5</v>
      </c>
      <c r="J592" s="23">
        <v>3.6549999999999998</v>
      </c>
      <c r="K592" s="23">
        <v>76.754999999999995</v>
      </c>
      <c r="L592" s="24">
        <v>43528</v>
      </c>
      <c r="M592" s="25">
        <v>0.51597222222222228</v>
      </c>
      <c r="N592" s="20" t="s">
        <v>29</v>
      </c>
      <c r="O592" s="23">
        <v>73.099999999999994</v>
      </c>
      <c r="P592" s="26">
        <v>4.7619047620000003</v>
      </c>
      <c r="Q592" s="23">
        <v>3.6549999999999998</v>
      </c>
      <c r="R592" s="30">
        <v>4.4000000000000004</v>
      </c>
      <c r="S592" s="28">
        <f t="shared" si="176"/>
        <v>3.6550000000000011</v>
      </c>
      <c r="T592" s="29">
        <f t="shared" si="177"/>
        <v>274.12500000000011</v>
      </c>
      <c r="U592" s="29" t="b">
        <f t="shared" si="178"/>
        <v>0</v>
      </c>
      <c r="V592" s="29" t="b">
        <f t="shared" si="179"/>
        <v>0</v>
      </c>
      <c r="W592" s="29" t="str">
        <f t="shared" si="180"/>
        <v>Low Value</v>
      </c>
      <c r="X592" s="129" t="str">
        <f t="shared" si="181"/>
        <v>Criteria Not matched</v>
      </c>
      <c r="Y592" s="130">
        <f t="shared" si="165"/>
        <v>4</v>
      </c>
      <c r="Z592" s="130">
        <f t="shared" si="166"/>
        <v>3</v>
      </c>
      <c r="AA592" s="131">
        <f t="shared" si="168"/>
        <v>2019</v>
      </c>
      <c r="AB592" s="132" t="str">
        <f t="shared" si="169"/>
        <v>3-2019</v>
      </c>
      <c r="AC592" s="132" t="str">
        <f t="shared" si="175"/>
        <v>4-3-2019</v>
      </c>
      <c r="AD592" s="132">
        <f t="shared" si="173"/>
        <v>1</v>
      </c>
      <c r="AE592" s="132">
        <f t="shared" si="167"/>
        <v>10</v>
      </c>
      <c r="AF592" s="132" t="str">
        <f t="shared" si="171"/>
        <v>2019-10</v>
      </c>
      <c r="AG592" s="130">
        <f t="shared" si="174"/>
        <v>1</v>
      </c>
      <c r="AH592" s="130" t="str">
        <f t="shared" si="172"/>
        <v>Weekdays</v>
      </c>
      <c r="AI592" s="133">
        <f t="shared" si="170"/>
        <v>2</v>
      </c>
      <c r="AJ592" s="53"/>
    </row>
    <row r="593" spans="2:36" ht="16.5" x14ac:dyDescent="0.3">
      <c r="B593" s="19" t="s">
        <v>626</v>
      </c>
      <c r="C593" s="20" t="s">
        <v>25</v>
      </c>
      <c r="D593" s="19" t="s">
        <v>26</v>
      </c>
      <c r="E593" s="19" t="s">
        <v>20</v>
      </c>
      <c r="F593" s="85" t="s">
        <v>31</v>
      </c>
      <c r="G593" s="19" t="s">
        <v>22</v>
      </c>
      <c r="H593" s="21">
        <v>46.53</v>
      </c>
      <c r="I593" s="22">
        <v>6</v>
      </c>
      <c r="J593" s="23">
        <v>13.959</v>
      </c>
      <c r="K593" s="23">
        <v>293.13900000000001</v>
      </c>
      <c r="L593" s="24">
        <v>43527</v>
      </c>
      <c r="M593" s="25">
        <v>0.45416666666666666</v>
      </c>
      <c r="N593" s="20" t="s">
        <v>33</v>
      </c>
      <c r="O593" s="23">
        <v>279.18</v>
      </c>
      <c r="P593" s="26">
        <v>4.7619047620000003</v>
      </c>
      <c r="Q593" s="23">
        <v>13.959</v>
      </c>
      <c r="R593" s="30">
        <v>4.3</v>
      </c>
      <c r="S593" s="28">
        <f t="shared" si="176"/>
        <v>13.959000000000003</v>
      </c>
      <c r="T593" s="29">
        <f t="shared" si="177"/>
        <v>1046.9250000000002</v>
      </c>
      <c r="U593" s="29" t="b">
        <f t="shared" si="178"/>
        <v>1</v>
      </c>
      <c r="V593" s="29" t="b">
        <f t="shared" si="179"/>
        <v>1</v>
      </c>
      <c r="W593" s="29" t="str">
        <f t="shared" si="180"/>
        <v>Low Value</v>
      </c>
      <c r="X593" s="129" t="str">
        <f t="shared" si="181"/>
        <v>Criteria Not matched</v>
      </c>
      <c r="Y593" s="130">
        <f t="shared" si="165"/>
        <v>3</v>
      </c>
      <c r="Z593" s="130">
        <f t="shared" si="166"/>
        <v>3</v>
      </c>
      <c r="AA593" s="131">
        <f t="shared" si="168"/>
        <v>2019</v>
      </c>
      <c r="AB593" s="132" t="str">
        <f t="shared" si="169"/>
        <v>3-2019</v>
      </c>
      <c r="AC593" s="132" t="str">
        <f t="shared" si="175"/>
        <v>3-3-2019</v>
      </c>
      <c r="AD593" s="132">
        <f t="shared" si="173"/>
        <v>1</v>
      </c>
      <c r="AE593" s="132">
        <f t="shared" si="167"/>
        <v>9</v>
      </c>
      <c r="AF593" s="132" t="str">
        <f t="shared" si="171"/>
        <v>2019-9</v>
      </c>
      <c r="AG593" s="130">
        <f t="shared" si="174"/>
        <v>7</v>
      </c>
      <c r="AH593" s="130" t="str">
        <f t="shared" si="172"/>
        <v>Weekends</v>
      </c>
      <c r="AI593" s="133">
        <f t="shared" si="170"/>
        <v>1</v>
      </c>
      <c r="AJ593" s="53"/>
    </row>
    <row r="594" spans="2:36" ht="16.5" x14ac:dyDescent="0.3">
      <c r="B594" s="19" t="s">
        <v>627</v>
      </c>
      <c r="C594" s="20" t="s">
        <v>25</v>
      </c>
      <c r="D594" s="19" t="s">
        <v>26</v>
      </c>
      <c r="E594" s="19" t="s">
        <v>20</v>
      </c>
      <c r="F594" s="85" t="s">
        <v>21</v>
      </c>
      <c r="G594" s="19" t="s">
        <v>32</v>
      </c>
      <c r="H594" s="21">
        <v>24.24</v>
      </c>
      <c r="I594" s="22">
        <v>7</v>
      </c>
      <c r="J594" s="23">
        <v>8.484</v>
      </c>
      <c r="K594" s="23">
        <v>178.16399999999999</v>
      </c>
      <c r="L594" s="24">
        <v>43492</v>
      </c>
      <c r="M594" s="25">
        <v>0.73472222222222228</v>
      </c>
      <c r="N594" s="20" t="s">
        <v>23</v>
      </c>
      <c r="O594" s="23">
        <v>169.68</v>
      </c>
      <c r="P594" s="26">
        <v>4.7619047620000003</v>
      </c>
      <c r="Q594" s="23">
        <v>8.484</v>
      </c>
      <c r="R594" s="30">
        <v>9.4</v>
      </c>
      <c r="S594" s="28">
        <f t="shared" si="176"/>
        <v>8.4839999999999804</v>
      </c>
      <c r="T594" s="29">
        <f t="shared" si="177"/>
        <v>636.29999999999859</v>
      </c>
      <c r="U594" s="29" t="b">
        <f t="shared" si="178"/>
        <v>1</v>
      </c>
      <c r="V594" s="29" t="b">
        <f t="shared" si="179"/>
        <v>1</v>
      </c>
      <c r="W594" s="29" t="str">
        <f t="shared" si="180"/>
        <v>High Value</v>
      </c>
      <c r="X594" s="129">
        <f t="shared" si="181"/>
        <v>2.4239999999999999</v>
      </c>
      <c r="Y594" s="130">
        <f t="shared" si="165"/>
        <v>27</v>
      </c>
      <c r="Z594" s="130">
        <f t="shared" si="166"/>
        <v>1</v>
      </c>
      <c r="AA594" s="131">
        <f t="shared" si="168"/>
        <v>2019</v>
      </c>
      <c r="AB594" s="132" t="str">
        <f t="shared" si="169"/>
        <v>1-2019</v>
      </c>
      <c r="AC594" s="132" t="str">
        <f t="shared" si="175"/>
        <v>27-1-2019</v>
      </c>
      <c r="AD594" s="132">
        <f t="shared" si="173"/>
        <v>1</v>
      </c>
      <c r="AE594" s="132">
        <f t="shared" si="167"/>
        <v>4</v>
      </c>
      <c r="AF594" s="132" t="str">
        <f t="shared" si="171"/>
        <v>2019-4</v>
      </c>
      <c r="AG594" s="130">
        <f t="shared" si="174"/>
        <v>7</v>
      </c>
      <c r="AH594" s="130" t="str">
        <f t="shared" si="172"/>
        <v>Weekends</v>
      </c>
      <c r="AI594" s="133">
        <f t="shared" si="170"/>
        <v>1</v>
      </c>
      <c r="AJ594" s="53"/>
    </row>
    <row r="595" spans="2:36" ht="16.5" x14ac:dyDescent="0.3">
      <c r="B595" s="19" t="s">
        <v>628</v>
      </c>
      <c r="C595" s="20" t="s">
        <v>18</v>
      </c>
      <c r="D595" s="19" t="s">
        <v>19</v>
      </c>
      <c r="E595" s="19" t="s">
        <v>20</v>
      </c>
      <c r="F595" s="85" t="s">
        <v>21</v>
      </c>
      <c r="G595" s="19" t="s">
        <v>36</v>
      </c>
      <c r="H595" s="21">
        <v>45.58</v>
      </c>
      <c r="I595" s="22">
        <v>1</v>
      </c>
      <c r="J595" s="23">
        <v>2.2789999999999999</v>
      </c>
      <c r="K595" s="23">
        <v>47.859000000000002</v>
      </c>
      <c r="L595" s="24">
        <v>43503</v>
      </c>
      <c r="M595" s="25">
        <v>0.59236111111111112</v>
      </c>
      <c r="N595" s="20" t="s">
        <v>29</v>
      </c>
      <c r="O595" s="23">
        <v>45.58</v>
      </c>
      <c r="P595" s="26">
        <v>4.7619047620000003</v>
      </c>
      <c r="Q595" s="23">
        <v>2.2789999999999999</v>
      </c>
      <c r="R595" s="30">
        <v>9.8000000000000007</v>
      </c>
      <c r="S595" s="28">
        <f t="shared" si="176"/>
        <v>2.2790000000000035</v>
      </c>
      <c r="T595" s="29">
        <f t="shared" si="177"/>
        <v>170.92500000000027</v>
      </c>
      <c r="U595" s="29" t="b">
        <f t="shared" si="178"/>
        <v>0</v>
      </c>
      <c r="V595" s="29" t="b">
        <f t="shared" si="179"/>
        <v>1</v>
      </c>
      <c r="W595" s="29" t="str">
        <f t="shared" si="180"/>
        <v>High Value</v>
      </c>
      <c r="X595" s="129">
        <f t="shared" si="181"/>
        <v>4.5579999999999998</v>
      </c>
      <c r="Y595" s="130">
        <f t="shared" si="165"/>
        <v>7</v>
      </c>
      <c r="Z595" s="130">
        <f t="shared" si="166"/>
        <v>2</v>
      </c>
      <c r="AA595" s="131">
        <f t="shared" si="168"/>
        <v>2019</v>
      </c>
      <c r="AB595" s="132" t="str">
        <f t="shared" si="169"/>
        <v>2-2019</v>
      </c>
      <c r="AC595" s="132" t="str">
        <f t="shared" si="175"/>
        <v>7-2-2019</v>
      </c>
      <c r="AD595" s="132">
        <f t="shared" si="173"/>
        <v>1</v>
      </c>
      <c r="AE595" s="132">
        <f t="shared" si="167"/>
        <v>6</v>
      </c>
      <c r="AF595" s="132" t="str">
        <f t="shared" si="171"/>
        <v>2019-6</v>
      </c>
      <c r="AG595" s="130">
        <f t="shared" si="174"/>
        <v>4</v>
      </c>
      <c r="AH595" s="130" t="str">
        <f t="shared" si="172"/>
        <v>Weekdays</v>
      </c>
      <c r="AI595" s="133">
        <f t="shared" si="170"/>
        <v>5</v>
      </c>
      <c r="AJ595" s="53"/>
    </row>
    <row r="596" spans="2:36" ht="16.5" x14ac:dyDescent="0.3">
      <c r="B596" s="19" t="s">
        <v>629</v>
      </c>
      <c r="C596" s="20" t="s">
        <v>18</v>
      </c>
      <c r="D596" s="19" t="s">
        <v>19</v>
      </c>
      <c r="E596" s="19" t="s">
        <v>20</v>
      </c>
      <c r="F596" s="85" t="s">
        <v>21</v>
      </c>
      <c r="G596" s="19" t="s">
        <v>36</v>
      </c>
      <c r="H596" s="21">
        <v>75.2</v>
      </c>
      <c r="I596" s="22">
        <v>3</v>
      </c>
      <c r="J596" s="23">
        <v>11.28</v>
      </c>
      <c r="K596" s="23">
        <v>236.88</v>
      </c>
      <c r="L596" s="24">
        <v>43501</v>
      </c>
      <c r="M596" s="25">
        <v>0.49375000000000002</v>
      </c>
      <c r="N596" s="20" t="s">
        <v>23</v>
      </c>
      <c r="O596" s="23">
        <v>225.6</v>
      </c>
      <c r="P596" s="26">
        <v>4.7619047620000003</v>
      </c>
      <c r="Q596" s="23">
        <v>11.28</v>
      </c>
      <c r="R596" s="30">
        <v>4.8</v>
      </c>
      <c r="S596" s="28">
        <f t="shared" si="176"/>
        <v>11.280000000000001</v>
      </c>
      <c r="T596" s="29">
        <f t="shared" si="177"/>
        <v>846.00000000000011</v>
      </c>
      <c r="U596" s="29" t="b">
        <f t="shared" si="178"/>
        <v>1</v>
      </c>
      <c r="V596" s="29" t="b">
        <f t="shared" si="179"/>
        <v>1</v>
      </c>
      <c r="W596" s="29" t="str">
        <f t="shared" si="180"/>
        <v>Low Value</v>
      </c>
      <c r="X596" s="129" t="str">
        <f t="shared" si="181"/>
        <v>Criteria Not matched</v>
      </c>
      <c r="Y596" s="130">
        <f t="shared" si="165"/>
        <v>5</v>
      </c>
      <c r="Z596" s="130">
        <f t="shared" si="166"/>
        <v>2</v>
      </c>
      <c r="AA596" s="131">
        <f t="shared" si="168"/>
        <v>2019</v>
      </c>
      <c r="AB596" s="132" t="str">
        <f t="shared" si="169"/>
        <v>2-2019</v>
      </c>
      <c r="AC596" s="132" t="str">
        <f t="shared" si="175"/>
        <v>5-2-2019</v>
      </c>
      <c r="AD596" s="132">
        <f t="shared" si="173"/>
        <v>1</v>
      </c>
      <c r="AE596" s="132">
        <f t="shared" si="167"/>
        <v>6</v>
      </c>
      <c r="AF596" s="132" t="str">
        <f t="shared" si="171"/>
        <v>2019-6</v>
      </c>
      <c r="AG596" s="130">
        <f t="shared" si="174"/>
        <v>2</v>
      </c>
      <c r="AH596" s="130" t="str">
        <f t="shared" si="172"/>
        <v>Weekdays</v>
      </c>
      <c r="AI596" s="133">
        <f t="shared" si="170"/>
        <v>3</v>
      </c>
      <c r="AJ596" s="53"/>
    </row>
    <row r="597" spans="2:36" ht="16.5" x14ac:dyDescent="0.3">
      <c r="B597" s="19" t="s">
        <v>630</v>
      </c>
      <c r="C597" s="20" t="s">
        <v>42</v>
      </c>
      <c r="D597" s="19" t="s">
        <v>43</v>
      </c>
      <c r="E597" s="19" t="s">
        <v>20</v>
      </c>
      <c r="F597" s="85" t="s">
        <v>31</v>
      </c>
      <c r="G597" s="19" t="s">
        <v>36</v>
      </c>
      <c r="H597" s="21">
        <v>96.8</v>
      </c>
      <c r="I597" s="22">
        <v>3</v>
      </c>
      <c r="J597" s="23">
        <v>14.52</v>
      </c>
      <c r="K597" s="23">
        <v>304.92</v>
      </c>
      <c r="L597" s="24">
        <v>43539</v>
      </c>
      <c r="M597" s="25">
        <v>0.54513888888888884</v>
      </c>
      <c r="N597" s="20" t="s">
        <v>29</v>
      </c>
      <c r="O597" s="23">
        <v>290.39999999999998</v>
      </c>
      <c r="P597" s="26">
        <v>4.7619047620000003</v>
      </c>
      <c r="Q597" s="23">
        <v>14.52</v>
      </c>
      <c r="R597" s="30">
        <v>5.3</v>
      </c>
      <c r="S597" s="28">
        <f t="shared" si="176"/>
        <v>14.520000000000039</v>
      </c>
      <c r="T597" s="29">
        <f t="shared" si="177"/>
        <v>1089.000000000003</v>
      </c>
      <c r="U597" s="29" t="b">
        <f t="shared" si="178"/>
        <v>1</v>
      </c>
      <c r="V597" s="29" t="b">
        <f t="shared" si="179"/>
        <v>1</v>
      </c>
      <c r="W597" s="29" t="str">
        <f t="shared" si="180"/>
        <v>Low Value</v>
      </c>
      <c r="X597" s="129" t="str">
        <f t="shared" si="181"/>
        <v>Criteria Not matched</v>
      </c>
      <c r="Y597" s="130">
        <f t="shared" si="165"/>
        <v>15</v>
      </c>
      <c r="Z597" s="130">
        <f t="shared" si="166"/>
        <v>3</v>
      </c>
      <c r="AA597" s="131">
        <f t="shared" si="168"/>
        <v>2019</v>
      </c>
      <c r="AB597" s="132" t="str">
        <f t="shared" si="169"/>
        <v>3-2019</v>
      </c>
      <c r="AC597" s="132" t="str">
        <f t="shared" si="175"/>
        <v>15-3-2019</v>
      </c>
      <c r="AD597" s="132">
        <f t="shared" si="173"/>
        <v>1</v>
      </c>
      <c r="AE597" s="132">
        <f t="shared" si="167"/>
        <v>11</v>
      </c>
      <c r="AF597" s="132" t="str">
        <f t="shared" si="171"/>
        <v>2019-11</v>
      </c>
      <c r="AG597" s="130">
        <f t="shared" si="174"/>
        <v>5</v>
      </c>
      <c r="AH597" s="130" t="str">
        <f t="shared" si="172"/>
        <v>Weekdays</v>
      </c>
      <c r="AI597" s="133">
        <f t="shared" si="170"/>
        <v>6</v>
      </c>
      <c r="AJ597" s="53"/>
    </row>
    <row r="598" spans="2:36" ht="16.5" x14ac:dyDescent="0.3">
      <c r="B598" s="19" t="s">
        <v>631</v>
      </c>
      <c r="C598" s="20" t="s">
        <v>42</v>
      </c>
      <c r="D598" s="19" t="s">
        <v>43</v>
      </c>
      <c r="E598" s="19" t="s">
        <v>27</v>
      </c>
      <c r="F598" s="85" t="s">
        <v>31</v>
      </c>
      <c r="G598" s="19" t="s">
        <v>22</v>
      </c>
      <c r="H598" s="21">
        <v>14.82</v>
      </c>
      <c r="I598" s="22">
        <v>3</v>
      </c>
      <c r="J598" s="23">
        <v>2.2229999999999999</v>
      </c>
      <c r="K598" s="23">
        <v>46.683</v>
      </c>
      <c r="L598" s="24">
        <v>43525</v>
      </c>
      <c r="M598" s="25">
        <v>0.47916666666666669</v>
      </c>
      <c r="N598" s="20" t="s">
        <v>33</v>
      </c>
      <c r="O598" s="23">
        <v>44.46</v>
      </c>
      <c r="P598" s="26">
        <v>4.7619047620000003</v>
      </c>
      <c r="Q598" s="23">
        <v>2.2229999999999999</v>
      </c>
      <c r="R598" s="30">
        <v>8.6999999999999993</v>
      </c>
      <c r="S598" s="28">
        <f t="shared" si="176"/>
        <v>2.222999999999999</v>
      </c>
      <c r="T598" s="29">
        <f t="shared" si="177"/>
        <v>166.72499999999991</v>
      </c>
      <c r="U598" s="29" t="b">
        <f t="shared" si="178"/>
        <v>0</v>
      </c>
      <c r="V598" s="29" t="b">
        <f t="shared" si="179"/>
        <v>1</v>
      </c>
      <c r="W598" s="29" t="str">
        <f t="shared" si="180"/>
        <v>High Value</v>
      </c>
      <c r="X598" s="129">
        <f t="shared" si="181"/>
        <v>1.4820000000000002</v>
      </c>
      <c r="Y598" s="130">
        <f t="shared" ref="Y598:Y661" si="182">DAY(L598)</f>
        <v>1</v>
      </c>
      <c r="Z598" s="130">
        <f t="shared" ref="Z598:Z661" si="183">MONTH(L598)</f>
        <v>3</v>
      </c>
      <c r="AA598" s="131">
        <f t="shared" si="168"/>
        <v>2019</v>
      </c>
      <c r="AB598" s="132" t="str">
        <f t="shared" si="169"/>
        <v>3-2019</v>
      </c>
      <c r="AC598" s="132" t="str">
        <f t="shared" si="175"/>
        <v>1-3-2019</v>
      </c>
      <c r="AD598" s="132">
        <f t="shared" si="173"/>
        <v>1</v>
      </c>
      <c r="AE598" s="132">
        <f t="shared" si="167"/>
        <v>9</v>
      </c>
      <c r="AF598" s="132" t="str">
        <f t="shared" si="171"/>
        <v>2019-9</v>
      </c>
      <c r="AG598" s="130">
        <f t="shared" si="174"/>
        <v>5</v>
      </c>
      <c r="AH598" s="130" t="str">
        <f t="shared" si="172"/>
        <v>Weekdays</v>
      </c>
      <c r="AI598" s="133">
        <f t="shared" si="170"/>
        <v>6</v>
      </c>
      <c r="AJ598" s="53"/>
    </row>
    <row r="599" spans="2:36" ht="16.5" x14ac:dyDescent="0.3">
      <c r="B599" s="19" t="s">
        <v>632</v>
      </c>
      <c r="C599" s="20" t="s">
        <v>18</v>
      </c>
      <c r="D599" s="19" t="s">
        <v>19</v>
      </c>
      <c r="E599" s="19" t="s">
        <v>27</v>
      </c>
      <c r="F599" s="85" t="s">
        <v>31</v>
      </c>
      <c r="G599" s="19" t="s">
        <v>44</v>
      </c>
      <c r="H599" s="21">
        <v>52.2</v>
      </c>
      <c r="I599" s="22">
        <v>3</v>
      </c>
      <c r="J599" s="23">
        <v>7.83</v>
      </c>
      <c r="K599" s="23">
        <v>164.43</v>
      </c>
      <c r="L599" s="24">
        <v>43511</v>
      </c>
      <c r="M599" s="25">
        <v>0.5625</v>
      </c>
      <c r="N599" s="20" t="s">
        <v>33</v>
      </c>
      <c r="O599" s="23">
        <v>156.6</v>
      </c>
      <c r="P599" s="26">
        <v>4.7619047620000003</v>
      </c>
      <c r="Q599" s="23">
        <v>7.83</v>
      </c>
      <c r="R599" s="30">
        <v>9.5</v>
      </c>
      <c r="S599" s="28">
        <f t="shared" si="176"/>
        <v>7.8300000000000125</v>
      </c>
      <c r="T599" s="29">
        <f t="shared" si="177"/>
        <v>587.25000000000091</v>
      </c>
      <c r="U599" s="29" t="b">
        <f t="shared" si="178"/>
        <v>0</v>
      </c>
      <c r="V599" s="29" t="b">
        <f t="shared" si="179"/>
        <v>1</v>
      </c>
      <c r="W599" s="29" t="str">
        <f t="shared" si="180"/>
        <v>High Value</v>
      </c>
      <c r="X599" s="129">
        <f t="shared" si="181"/>
        <v>5.2200000000000006</v>
      </c>
      <c r="Y599" s="130">
        <f t="shared" si="182"/>
        <v>15</v>
      </c>
      <c r="Z599" s="130">
        <f t="shared" si="183"/>
        <v>2</v>
      </c>
      <c r="AA599" s="131">
        <f t="shared" si="168"/>
        <v>2019</v>
      </c>
      <c r="AB599" s="132" t="str">
        <f t="shared" si="169"/>
        <v>2-2019</v>
      </c>
      <c r="AC599" s="132" t="str">
        <f t="shared" si="175"/>
        <v>15-2-2019</v>
      </c>
      <c r="AD599" s="132">
        <f t="shared" si="173"/>
        <v>1</v>
      </c>
      <c r="AE599" s="132">
        <f t="shared" ref="AE599:AE662" si="184">WEEKNUM(L599,2)</f>
        <v>7</v>
      </c>
      <c r="AF599" s="132" t="str">
        <f t="shared" si="171"/>
        <v>2019-7</v>
      </c>
      <c r="AG599" s="130">
        <f t="shared" si="174"/>
        <v>5</v>
      </c>
      <c r="AH599" s="130" t="str">
        <f t="shared" si="172"/>
        <v>Weekdays</v>
      </c>
      <c r="AI599" s="133">
        <f t="shared" si="170"/>
        <v>6</v>
      </c>
      <c r="AJ599" s="53"/>
    </row>
    <row r="600" spans="2:36" ht="16.5" x14ac:dyDescent="0.3">
      <c r="B600" s="19" t="s">
        <v>633</v>
      </c>
      <c r="C600" s="20" t="s">
        <v>25</v>
      </c>
      <c r="D600" s="19" t="s">
        <v>26</v>
      </c>
      <c r="E600" s="19" t="s">
        <v>27</v>
      </c>
      <c r="F600" s="85" t="s">
        <v>21</v>
      </c>
      <c r="G600" s="19" t="s">
        <v>36</v>
      </c>
      <c r="H600" s="21">
        <v>46.66</v>
      </c>
      <c r="I600" s="22">
        <v>9</v>
      </c>
      <c r="J600" s="23">
        <v>20.997</v>
      </c>
      <c r="K600" s="23">
        <v>440.93700000000001</v>
      </c>
      <c r="L600" s="24">
        <v>43513</v>
      </c>
      <c r="M600" s="25">
        <v>0.7993055555555556</v>
      </c>
      <c r="N600" s="20" t="s">
        <v>23</v>
      </c>
      <c r="O600" s="23">
        <v>419.94</v>
      </c>
      <c r="P600" s="26">
        <v>4.7619047620000003</v>
      </c>
      <c r="Q600" s="23">
        <v>20.997</v>
      </c>
      <c r="R600" s="27">
        <v>5.3</v>
      </c>
      <c r="S600" s="28">
        <f t="shared" si="176"/>
        <v>20.997000000000014</v>
      </c>
      <c r="T600" s="29">
        <f t="shared" si="177"/>
        <v>1574.775000000001</v>
      </c>
      <c r="U600" s="29" t="b">
        <f t="shared" si="178"/>
        <v>1</v>
      </c>
      <c r="V600" s="29" t="b">
        <f t="shared" si="179"/>
        <v>1</v>
      </c>
      <c r="W600" s="29" t="str">
        <f t="shared" si="180"/>
        <v>Low Value</v>
      </c>
      <c r="X600" s="129" t="str">
        <f t="shared" si="181"/>
        <v>Criteria Not matched</v>
      </c>
      <c r="Y600" s="130">
        <f t="shared" si="182"/>
        <v>17</v>
      </c>
      <c r="Z600" s="130">
        <f t="shared" si="183"/>
        <v>2</v>
      </c>
      <c r="AA600" s="131">
        <f t="shared" ref="AA600:AA663" si="185">YEAR(L600)</f>
        <v>2019</v>
      </c>
      <c r="AB600" s="132" t="str">
        <f t="shared" ref="AB600:AB663" si="186">CONCATENATE(Z600,"-",AA600)</f>
        <v>2-2019</v>
      </c>
      <c r="AC600" s="132" t="str">
        <f t="shared" si="175"/>
        <v>17-2-2019</v>
      </c>
      <c r="AD600" s="132">
        <f t="shared" si="173"/>
        <v>1</v>
      </c>
      <c r="AE600" s="132">
        <f t="shared" si="184"/>
        <v>7</v>
      </c>
      <c r="AF600" s="132" t="str">
        <f t="shared" si="171"/>
        <v>2019-7</v>
      </c>
      <c r="AG600" s="130">
        <f t="shared" si="174"/>
        <v>7</v>
      </c>
      <c r="AH600" s="130" t="str">
        <f t="shared" si="172"/>
        <v>Weekends</v>
      </c>
      <c r="AI600" s="133">
        <f t="shared" si="170"/>
        <v>1</v>
      </c>
      <c r="AJ600" s="53"/>
    </row>
    <row r="601" spans="2:36" ht="16.5" x14ac:dyDescent="0.3">
      <c r="B601" s="19" t="s">
        <v>634</v>
      </c>
      <c r="C601" s="20" t="s">
        <v>25</v>
      </c>
      <c r="D601" s="19" t="s">
        <v>26</v>
      </c>
      <c r="E601" s="19" t="s">
        <v>27</v>
      </c>
      <c r="F601" s="85" t="s">
        <v>21</v>
      </c>
      <c r="G601" s="19" t="s">
        <v>46</v>
      </c>
      <c r="H601" s="21">
        <v>36.85</v>
      </c>
      <c r="I601" s="22">
        <v>5</v>
      </c>
      <c r="J601" s="23">
        <v>9.2125000000000004</v>
      </c>
      <c r="K601" s="23">
        <v>193.46250000000001</v>
      </c>
      <c r="L601" s="24">
        <v>43491</v>
      </c>
      <c r="M601" s="25">
        <v>0.78680555555555554</v>
      </c>
      <c r="N601" s="20" t="s">
        <v>29</v>
      </c>
      <c r="O601" s="23">
        <v>184.25</v>
      </c>
      <c r="P601" s="26">
        <v>4.7619047620000003</v>
      </c>
      <c r="Q601" s="23">
        <v>9.2125000000000004</v>
      </c>
      <c r="R601" s="30">
        <v>9.1999999999999993</v>
      </c>
      <c r="S601" s="28">
        <f t="shared" si="176"/>
        <v>9.2125000000000057</v>
      </c>
      <c r="T601" s="29">
        <f t="shared" si="177"/>
        <v>690.93750000000045</v>
      </c>
      <c r="U601" s="29" t="b">
        <f t="shared" si="178"/>
        <v>1</v>
      </c>
      <c r="V601" s="29" t="b">
        <f t="shared" si="179"/>
        <v>1</v>
      </c>
      <c r="W601" s="29" t="str">
        <f t="shared" si="180"/>
        <v>High Value</v>
      </c>
      <c r="X601" s="129">
        <f t="shared" si="181"/>
        <v>3.6850000000000005</v>
      </c>
      <c r="Y601" s="130">
        <f t="shared" si="182"/>
        <v>26</v>
      </c>
      <c r="Z601" s="130">
        <f t="shared" si="183"/>
        <v>1</v>
      </c>
      <c r="AA601" s="131">
        <f t="shared" si="185"/>
        <v>2019</v>
      </c>
      <c r="AB601" s="132" t="str">
        <f t="shared" si="186"/>
        <v>1-2019</v>
      </c>
      <c r="AC601" s="132" t="str">
        <f t="shared" si="175"/>
        <v>26-1-2019</v>
      </c>
      <c r="AD601" s="132">
        <f t="shared" si="173"/>
        <v>1</v>
      </c>
      <c r="AE601" s="132">
        <f t="shared" si="184"/>
        <v>4</v>
      </c>
      <c r="AF601" s="132" t="str">
        <f t="shared" si="171"/>
        <v>2019-4</v>
      </c>
      <c r="AG601" s="130">
        <f t="shared" si="174"/>
        <v>6</v>
      </c>
      <c r="AH601" s="130" t="str">
        <f t="shared" si="172"/>
        <v>Weekends</v>
      </c>
      <c r="AI601" s="133">
        <f t="shared" si="170"/>
        <v>7</v>
      </c>
      <c r="AJ601" s="53"/>
    </row>
    <row r="602" spans="2:36" ht="16.5" x14ac:dyDescent="0.3">
      <c r="B602" s="19" t="s">
        <v>635</v>
      </c>
      <c r="C602" s="20" t="s">
        <v>18</v>
      </c>
      <c r="D602" s="19" t="s">
        <v>19</v>
      </c>
      <c r="E602" s="19" t="s">
        <v>20</v>
      </c>
      <c r="F602" s="85" t="s">
        <v>21</v>
      </c>
      <c r="G602" s="19" t="s">
        <v>32</v>
      </c>
      <c r="H602" s="21">
        <v>70.319999999999993</v>
      </c>
      <c r="I602" s="22">
        <v>2</v>
      </c>
      <c r="J602" s="23">
        <v>7.032</v>
      </c>
      <c r="K602" s="23">
        <v>147.672</v>
      </c>
      <c r="L602" s="24">
        <v>43548</v>
      </c>
      <c r="M602" s="25">
        <v>0.59861111111111109</v>
      </c>
      <c r="N602" s="20" t="s">
        <v>23</v>
      </c>
      <c r="O602" s="23">
        <v>140.63999999999999</v>
      </c>
      <c r="P602" s="26">
        <v>4.7619047620000003</v>
      </c>
      <c r="Q602" s="23">
        <v>7.032</v>
      </c>
      <c r="R602" s="30">
        <v>9.6</v>
      </c>
      <c r="S602" s="28">
        <f t="shared" si="176"/>
        <v>7.0320000000000107</v>
      </c>
      <c r="T602" s="29">
        <f t="shared" si="177"/>
        <v>527.40000000000077</v>
      </c>
      <c r="U602" s="29" t="b">
        <f t="shared" si="178"/>
        <v>0</v>
      </c>
      <c r="V602" s="29" t="b">
        <f t="shared" si="179"/>
        <v>1</v>
      </c>
      <c r="W602" s="29" t="str">
        <f t="shared" si="180"/>
        <v>High Value</v>
      </c>
      <c r="X602" s="129">
        <f t="shared" si="181"/>
        <v>7.032</v>
      </c>
      <c r="Y602" s="130">
        <f t="shared" si="182"/>
        <v>24</v>
      </c>
      <c r="Z602" s="130">
        <f t="shared" si="183"/>
        <v>3</v>
      </c>
      <c r="AA602" s="131">
        <f t="shared" si="185"/>
        <v>2019</v>
      </c>
      <c r="AB602" s="132" t="str">
        <f t="shared" si="186"/>
        <v>3-2019</v>
      </c>
      <c r="AC602" s="132" t="str">
        <f t="shared" si="175"/>
        <v>24-3-2019</v>
      </c>
      <c r="AD602" s="132">
        <f t="shared" si="173"/>
        <v>1</v>
      </c>
      <c r="AE602" s="132">
        <f t="shared" si="184"/>
        <v>12</v>
      </c>
      <c r="AF602" s="132" t="str">
        <f t="shared" si="171"/>
        <v>2019-12</v>
      </c>
      <c r="AG602" s="130">
        <f t="shared" si="174"/>
        <v>7</v>
      </c>
      <c r="AH602" s="130" t="str">
        <f t="shared" si="172"/>
        <v>Weekends</v>
      </c>
      <c r="AI602" s="133">
        <f t="shared" si="170"/>
        <v>1</v>
      </c>
      <c r="AJ602" s="53"/>
    </row>
    <row r="603" spans="2:36" ht="16.5" x14ac:dyDescent="0.3">
      <c r="B603" s="19" t="s">
        <v>636</v>
      </c>
      <c r="C603" s="20" t="s">
        <v>25</v>
      </c>
      <c r="D603" s="19" t="s">
        <v>26</v>
      </c>
      <c r="E603" s="19" t="s">
        <v>27</v>
      </c>
      <c r="F603" s="85" t="s">
        <v>31</v>
      </c>
      <c r="G603" s="19" t="s">
        <v>28</v>
      </c>
      <c r="H603" s="21">
        <v>83.08</v>
      </c>
      <c r="I603" s="22">
        <v>1</v>
      </c>
      <c r="J603" s="23">
        <v>4.1539999999999999</v>
      </c>
      <c r="K603" s="23">
        <v>87.233999999999995</v>
      </c>
      <c r="L603" s="24">
        <v>43488</v>
      </c>
      <c r="M603" s="25">
        <v>0.71944444444444444</v>
      </c>
      <c r="N603" s="20" t="s">
        <v>23</v>
      </c>
      <c r="O603" s="23">
        <v>83.08</v>
      </c>
      <c r="P603" s="26">
        <v>4.7619047620000003</v>
      </c>
      <c r="Q603" s="23">
        <v>4.1539999999999999</v>
      </c>
      <c r="R603" s="30">
        <v>6.4</v>
      </c>
      <c r="S603" s="28">
        <f t="shared" si="176"/>
        <v>4.1539999999999964</v>
      </c>
      <c r="T603" s="29">
        <f t="shared" si="177"/>
        <v>311.54999999999973</v>
      </c>
      <c r="U603" s="29" t="b">
        <f t="shared" si="178"/>
        <v>0</v>
      </c>
      <c r="V603" s="29" t="b">
        <f t="shared" si="179"/>
        <v>0</v>
      </c>
      <c r="W603" s="29" t="str">
        <f t="shared" si="180"/>
        <v>Low Value</v>
      </c>
      <c r="X603" s="129" t="str">
        <f t="shared" si="181"/>
        <v>Criteria Not matched</v>
      </c>
      <c r="Y603" s="130">
        <f t="shared" si="182"/>
        <v>23</v>
      </c>
      <c r="Z603" s="130">
        <f t="shared" si="183"/>
        <v>1</v>
      </c>
      <c r="AA603" s="131">
        <f t="shared" si="185"/>
        <v>2019</v>
      </c>
      <c r="AB603" s="132" t="str">
        <f t="shared" si="186"/>
        <v>1-2019</v>
      </c>
      <c r="AC603" s="132" t="str">
        <f t="shared" si="175"/>
        <v>23-1-2019</v>
      </c>
      <c r="AD603" s="132">
        <f t="shared" si="173"/>
        <v>1</v>
      </c>
      <c r="AE603" s="132">
        <f t="shared" si="184"/>
        <v>4</v>
      </c>
      <c r="AF603" s="132" t="str">
        <f t="shared" si="171"/>
        <v>2019-4</v>
      </c>
      <c r="AG603" s="130">
        <f t="shared" si="174"/>
        <v>3</v>
      </c>
      <c r="AH603" s="130" t="str">
        <f t="shared" si="172"/>
        <v>Weekdays</v>
      </c>
      <c r="AI603" s="133">
        <f t="shared" si="170"/>
        <v>4</v>
      </c>
      <c r="AJ603" s="53"/>
    </row>
    <row r="604" spans="2:36" ht="16.5" x14ac:dyDescent="0.3">
      <c r="B604" s="19" t="s">
        <v>637</v>
      </c>
      <c r="C604" s="20" t="s">
        <v>25</v>
      </c>
      <c r="D604" s="19" t="s">
        <v>26</v>
      </c>
      <c r="E604" s="19" t="s">
        <v>27</v>
      </c>
      <c r="F604" s="85" t="s">
        <v>21</v>
      </c>
      <c r="G604" s="19" t="s">
        <v>46</v>
      </c>
      <c r="H604" s="21">
        <v>64.989999999999995</v>
      </c>
      <c r="I604" s="22">
        <v>1</v>
      </c>
      <c r="J604" s="23">
        <v>3.2494999999999998</v>
      </c>
      <c r="K604" s="23">
        <v>68.239500000000007</v>
      </c>
      <c r="L604" s="24">
        <v>43491</v>
      </c>
      <c r="M604" s="25">
        <v>0.42083333333333334</v>
      </c>
      <c r="N604" s="20" t="s">
        <v>33</v>
      </c>
      <c r="O604" s="23">
        <v>64.989999999999995</v>
      </c>
      <c r="P604" s="26">
        <v>4.7619047620000003</v>
      </c>
      <c r="Q604" s="23">
        <v>3.2494999999999998</v>
      </c>
      <c r="R604" s="30">
        <v>4.5</v>
      </c>
      <c r="S604" s="28">
        <f t="shared" si="176"/>
        <v>3.2495000000000118</v>
      </c>
      <c r="T604" s="29">
        <f t="shared" si="177"/>
        <v>243.71250000000089</v>
      </c>
      <c r="U604" s="29" t="b">
        <f t="shared" si="178"/>
        <v>0</v>
      </c>
      <c r="V604" s="29" t="b">
        <f t="shared" si="179"/>
        <v>0</v>
      </c>
      <c r="W604" s="29" t="str">
        <f t="shared" si="180"/>
        <v>Low Value</v>
      </c>
      <c r="X604" s="129" t="str">
        <f t="shared" si="181"/>
        <v>Criteria Not matched</v>
      </c>
      <c r="Y604" s="130">
        <f t="shared" si="182"/>
        <v>26</v>
      </c>
      <c r="Z604" s="130">
        <f t="shared" si="183"/>
        <v>1</v>
      </c>
      <c r="AA604" s="131">
        <f t="shared" si="185"/>
        <v>2019</v>
      </c>
      <c r="AB604" s="132" t="str">
        <f t="shared" si="186"/>
        <v>1-2019</v>
      </c>
      <c r="AC604" s="132" t="str">
        <f t="shared" si="175"/>
        <v>26-1-2019</v>
      </c>
      <c r="AD604" s="132">
        <f t="shared" si="173"/>
        <v>1</v>
      </c>
      <c r="AE604" s="132">
        <f t="shared" si="184"/>
        <v>4</v>
      </c>
      <c r="AF604" s="132" t="str">
        <f t="shared" si="171"/>
        <v>2019-4</v>
      </c>
      <c r="AG604" s="130">
        <f t="shared" si="174"/>
        <v>6</v>
      </c>
      <c r="AH604" s="130" t="str">
        <f t="shared" si="172"/>
        <v>Weekends</v>
      </c>
      <c r="AI604" s="133">
        <f t="shared" ref="AI604:AI667" si="187">WEEKDAY(L604,1)</f>
        <v>7</v>
      </c>
      <c r="AJ604" s="53"/>
    </row>
    <row r="605" spans="2:36" ht="16.5" x14ac:dyDescent="0.3">
      <c r="B605" s="19" t="s">
        <v>638</v>
      </c>
      <c r="C605" s="20" t="s">
        <v>25</v>
      </c>
      <c r="D605" s="19" t="s">
        <v>26</v>
      </c>
      <c r="E605" s="19" t="s">
        <v>27</v>
      </c>
      <c r="F605" s="85" t="s">
        <v>31</v>
      </c>
      <c r="G605" s="19" t="s">
        <v>44</v>
      </c>
      <c r="H605" s="21">
        <v>77.56</v>
      </c>
      <c r="I605" s="22">
        <v>10</v>
      </c>
      <c r="J605" s="23">
        <v>38.78</v>
      </c>
      <c r="K605" s="23">
        <v>814.38</v>
      </c>
      <c r="L605" s="24">
        <v>43538</v>
      </c>
      <c r="M605" s="25">
        <v>0.85763888888888884</v>
      </c>
      <c r="N605" s="20" t="s">
        <v>23</v>
      </c>
      <c r="O605" s="23">
        <v>775.6</v>
      </c>
      <c r="P605" s="26">
        <v>4.7619047620000003</v>
      </c>
      <c r="Q605" s="23">
        <v>38.78</v>
      </c>
      <c r="R605" s="27">
        <v>6.9</v>
      </c>
      <c r="S605" s="28">
        <f t="shared" si="176"/>
        <v>38.779999999999973</v>
      </c>
      <c r="T605" s="29">
        <f t="shared" si="177"/>
        <v>2908.4999999999982</v>
      </c>
      <c r="U605" s="29" t="b">
        <f t="shared" si="178"/>
        <v>1</v>
      </c>
      <c r="V605" s="29" t="b">
        <f t="shared" si="179"/>
        <v>1</v>
      </c>
      <c r="W605" s="29" t="str">
        <f t="shared" si="180"/>
        <v>Low Value</v>
      </c>
      <c r="X605" s="129" t="str">
        <f t="shared" si="181"/>
        <v>Criteria Not matched</v>
      </c>
      <c r="Y605" s="130">
        <f t="shared" si="182"/>
        <v>14</v>
      </c>
      <c r="Z605" s="130">
        <f t="shared" si="183"/>
        <v>3</v>
      </c>
      <c r="AA605" s="131">
        <f t="shared" si="185"/>
        <v>2019</v>
      </c>
      <c r="AB605" s="132" t="str">
        <f t="shared" si="186"/>
        <v>3-2019</v>
      </c>
      <c r="AC605" s="132" t="str">
        <f t="shared" si="175"/>
        <v>14-3-2019</v>
      </c>
      <c r="AD605" s="132">
        <f t="shared" si="173"/>
        <v>1</v>
      </c>
      <c r="AE605" s="132">
        <f t="shared" si="184"/>
        <v>11</v>
      </c>
      <c r="AF605" s="132" t="str">
        <f t="shared" ref="AF605:AF668" si="188">CONCATENATE(AA605,"-",AE605)</f>
        <v>2019-11</v>
      </c>
      <c r="AG605" s="130">
        <f t="shared" si="174"/>
        <v>4</v>
      </c>
      <c r="AH605" s="130" t="str">
        <f t="shared" si="172"/>
        <v>Weekdays</v>
      </c>
      <c r="AI605" s="133">
        <f t="shared" si="187"/>
        <v>5</v>
      </c>
      <c r="AJ605" s="53"/>
    </row>
    <row r="606" spans="2:36" ht="16.5" x14ac:dyDescent="0.3">
      <c r="B606" s="19" t="s">
        <v>639</v>
      </c>
      <c r="C606" s="20" t="s">
        <v>42</v>
      </c>
      <c r="D606" s="19" t="s">
        <v>43</v>
      </c>
      <c r="E606" s="19" t="s">
        <v>27</v>
      </c>
      <c r="F606" s="85" t="s">
        <v>21</v>
      </c>
      <c r="G606" s="19" t="s">
        <v>36</v>
      </c>
      <c r="H606" s="21">
        <v>54.51</v>
      </c>
      <c r="I606" s="22">
        <v>6</v>
      </c>
      <c r="J606" s="23">
        <v>16.353000000000002</v>
      </c>
      <c r="K606" s="23">
        <v>343.41300000000001</v>
      </c>
      <c r="L606" s="24">
        <v>43541</v>
      </c>
      <c r="M606" s="25">
        <v>0.57916666666666672</v>
      </c>
      <c r="N606" s="20" t="s">
        <v>23</v>
      </c>
      <c r="O606" s="23">
        <v>327.06</v>
      </c>
      <c r="P606" s="26">
        <v>4.7619047620000003</v>
      </c>
      <c r="Q606" s="23">
        <v>16.353000000000002</v>
      </c>
      <c r="R606" s="27">
        <v>7.8</v>
      </c>
      <c r="S606" s="28">
        <f t="shared" si="176"/>
        <v>16.353000000000009</v>
      </c>
      <c r="T606" s="29">
        <f t="shared" si="177"/>
        <v>1226.4750000000006</v>
      </c>
      <c r="U606" s="29" t="b">
        <f t="shared" si="178"/>
        <v>1</v>
      </c>
      <c r="V606" s="29" t="b">
        <f t="shared" si="179"/>
        <v>1</v>
      </c>
      <c r="W606" s="29" t="str">
        <f t="shared" si="180"/>
        <v>High Value</v>
      </c>
      <c r="X606" s="129">
        <f t="shared" si="181"/>
        <v>5.4510000000000005</v>
      </c>
      <c r="Y606" s="130">
        <f t="shared" si="182"/>
        <v>17</v>
      </c>
      <c r="Z606" s="130">
        <f t="shared" si="183"/>
        <v>3</v>
      </c>
      <c r="AA606" s="131">
        <f t="shared" si="185"/>
        <v>2019</v>
      </c>
      <c r="AB606" s="132" t="str">
        <f t="shared" si="186"/>
        <v>3-2019</v>
      </c>
      <c r="AC606" s="132" t="str">
        <f t="shared" si="175"/>
        <v>17-3-2019</v>
      </c>
      <c r="AD606" s="132">
        <f t="shared" si="173"/>
        <v>1</v>
      </c>
      <c r="AE606" s="132">
        <f t="shared" si="184"/>
        <v>11</v>
      </c>
      <c r="AF606" s="132" t="str">
        <f t="shared" si="188"/>
        <v>2019-11</v>
      </c>
      <c r="AG606" s="130">
        <f t="shared" si="174"/>
        <v>7</v>
      </c>
      <c r="AH606" s="130" t="str">
        <f t="shared" si="172"/>
        <v>Weekends</v>
      </c>
      <c r="AI606" s="133">
        <f t="shared" si="187"/>
        <v>1</v>
      </c>
      <c r="AJ606" s="53"/>
    </row>
    <row r="607" spans="2:36" ht="16.5" x14ac:dyDescent="0.3">
      <c r="B607" s="19" t="s">
        <v>640</v>
      </c>
      <c r="C607" s="20" t="s">
        <v>25</v>
      </c>
      <c r="D607" s="19" t="s">
        <v>26</v>
      </c>
      <c r="E607" s="19" t="s">
        <v>20</v>
      </c>
      <c r="F607" s="85" t="s">
        <v>21</v>
      </c>
      <c r="G607" s="19" t="s">
        <v>46</v>
      </c>
      <c r="H607" s="21">
        <v>51.89</v>
      </c>
      <c r="I607" s="22">
        <v>7</v>
      </c>
      <c r="J607" s="23">
        <v>18.1615</v>
      </c>
      <c r="K607" s="23">
        <v>381.39150000000001</v>
      </c>
      <c r="L607" s="24">
        <v>43473</v>
      </c>
      <c r="M607" s="25">
        <v>0.83888888888888891</v>
      </c>
      <c r="N607" s="20" t="s">
        <v>29</v>
      </c>
      <c r="O607" s="23">
        <v>363.23</v>
      </c>
      <c r="P607" s="26">
        <v>4.7619047620000003</v>
      </c>
      <c r="Q607" s="23">
        <v>18.1615</v>
      </c>
      <c r="R607" s="27">
        <v>4.5</v>
      </c>
      <c r="S607" s="28">
        <f t="shared" si="176"/>
        <v>18.16149999999999</v>
      </c>
      <c r="T607" s="29">
        <f t="shared" si="177"/>
        <v>1362.1124999999993</v>
      </c>
      <c r="U607" s="29" t="b">
        <f t="shared" si="178"/>
        <v>1</v>
      </c>
      <c r="V607" s="29" t="b">
        <f t="shared" si="179"/>
        <v>1</v>
      </c>
      <c r="W607" s="29" t="str">
        <f t="shared" si="180"/>
        <v>Low Value</v>
      </c>
      <c r="X607" s="129" t="str">
        <f t="shared" si="181"/>
        <v>Criteria Not matched</v>
      </c>
      <c r="Y607" s="130">
        <f t="shared" si="182"/>
        <v>8</v>
      </c>
      <c r="Z607" s="130">
        <f t="shared" si="183"/>
        <v>1</v>
      </c>
      <c r="AA607" s="131">
        <f t="shared" si="185"/>
        <v>2019</v>
      </c>
      <c r="AB607" s="132" t="str">
        <f t="shared" si="186"/>
        <v>1-2019</v>
      </c>
      <c r="AC607" s="132" t="str">
        <f t="shared" si="175"/>
        <v>8-1-2019</v>
      </c>
      <c r="AD607" s="132">
        <f t="shared" si="173"/>
        <v>1</v>
      </c>
      <c r="AE607" s="132">
        <f t="shared" si="184"/>
        <v>2</v>
      </c>
      <c r="AF607" s="132" t="str">
        <f t="shared" si="188"/>
        <v>2019-2</v>
      </c>
      <c r="AG607" s="130">
        <f t="shared" si="174"/>
        <v>2</v>
      </c>
      <c r="AH607" s="130" t="str">
        <f t="shared" si="172"/>
        <v>Weekdays</v>
      </c>
      <c r="AI607" s="133">
        <f t="shared" si="187"/>
        <v>3</v>
      </c>
      <c r="AJ607" s="53"/>
    </row>
    <row r="608" spans="2:36" ht="16.5" x14ac:dyDescent="0.3">
      <c r="B608" s="19" t="s">
        <v>641</v>
      </c>
      <c r="C608" s="20" t="s">
        <v>42</v>
      </c>
      <c r="D608" s="19" t="s">
        <v>43</v>
      </c>
      <c r="E608" s="19" t="s">
        <v>27</v>
      </c>
      <c r="F608" s="85" t="s">
        <v>31</v>
      </c>
      <c r="G608" s="19" t="s">
        <v>32</v>
      </c>
      <c r="H608" s="21">
        <v>31.75</v>
      </c>
      <c r="I608" s="22">
        <v>4</v>
      </c>
      <c r="J608" s="23">
        <v>6.35</v>
      </c>
      <c r="K608" s="23">
        <v>133.35</v>
      </c>
      <c r="L608" s="24">
        <v>43504</v>
      </c>
      <c r="M608" s="25">
        <v>0.6430555555555556</v>
      </c>
      <c r="N608" s="20" t="s">
        <v>29</v>
      </c>
      <c r="O608" s="23">
        <v>127</v>
      </c>
      <c r="P608" s="26">
        <v>4.7619047620000003</v>
      </c>
      <c r="Q608" s="23">
        <v>6.35</v>
      </c>
      <c r="R608" s="30">
        <v>8.6</v>
      </c>
      <c r="S608" s="28">
        <f t="shared" si="176"/>
        <v>6.3499999999999943</v>
      </c>
      <c r="T608" s="29">
        <f t="shared" si="177"/>
        <v>476.24999999999955</v>
      </c>
      <c r="U608" s="29" t="b">
        <f t="shared" si="178"/>
        <v>0</v>
      </c>
      <c r="V608" s="29" t="b">
        <f t="shared" si="179"/>
        <v>1</v>
      </c>
      <c r="W608" s="29" t="str">
        <f t="shared" si="180"/>
        <v>High Value</v>
      </c>
      <c r="X608" s="129">
        <f t="shared" si="181"/>
        <v>3.1750000000000003</v>
      </c>
      <c r="Y608" s="130">
        <f t="shared" si="182"/>
        <v>8</v>
      </c>
      <c r="Z608" s="130">
        <f t="shared" si="183"/>
        <v>2</v>
      </c>
      <c r="AA608" s="131">
        <f t="shared" si="185"/>
        <v>2019</v>
      </c>
      <c r="AB608" s="132" t="str">
        <f t="shared" si="186"/>
        <v>2-2019</v>
      </c>
      <c r="AC608" s="132" t="str">
        <f t="shared" si="175"/>
        <v>8-2-2019</v>
      </c>
      <c r="AD608" s="132">
        <f t="shared" si="173"/>
        <v>1</v>
      </c>
      <c r="AE608" s="132">
        <f t="shared" si="184"/>
        <v>6</v>
      </c>
      <c r="AF608" s="132" t="str">
        <f t="shared" si="188"/>
        <v>2019-6</v>
      </c>
      <c r="AG608" s="130">
        <f t="shared" si="174"/>
        <v>5</v>
      </c>
      <c r="AH608" s="130" t="str">
        <f t="shared" si="172"/>
        <v>Weekdays</v>
      </c>
      <c r="AI608" s="133">
        <f t="shared" si="187"/>
        <v>6</v>
      </c>
      <c r="AJ608" s="53"/>
    </row>
    <row r="609" spans="2:36" ht="16.5" x14ac:dyDescent="0.3">
      <c r="B609" s="19" t="s">
        <v>642</v>
      </c>
      <c r="C609" s="20" t="s">
        <v>18</v>
      </c>
      <c r="D609" s="19" t="s">
        <v>19</v>
      </c>
      <c r="E609" s="19" t="s">
        <v>20</v>
      </c>
      <c r="F609" s="85" t="s">
        <v>21</v>
      </c>
      <c r="G609" s="19" t="s">
        <v>46</v>
      </c>
      <c r="H609" s="21">
        <v>53.65</v>
      </c>
      <c r="I609" s="22">
        <v>7</v>
      </c>
      <c r="J609" s="23">
        <v>18.7775</v>
      </c>
      <c r="K609" s="23">
        <v>394.32749999999999</v>
      </c>
      <c r="L609" s="24">
        <v>43506</v>
      </c>
      <c r="M609" s="25">
        <v>0.53888888888888886</v>
      </c>
      <c r="N609" s="20" t="s">
        <v>23</v>
      </c>
      <c r="O609" s="23">
        <v>375.55</v>
      </c>
      <c r="P609" s="26">
        <v>4.7619047620000003</v>
      </c>
      <c r="Q609" s="23">
        <v>18.7775</v>
      </c>
      <c r="R609" s="27">
        <v>5.2</v>
      </c>
      <c r="S609" s="28">
        <f t="shared" si="176"/>
        <v>18.777499999999975</v>
      </c>
      <c r="T609" s="29">
        <f t="shared" si="177"/>
        <v>1408.3124999999982</v>
      </c>
      <c r="U609" s="29" t="b">
        <f t="shared" si="178"/>
        <v>1</v>
      </c>
      <c r="V609" s="29" t="b">
        <f t="shared" si="179"/>
        <v>1</v>
      </c>
      <c r="W609" s="29" t="str">
        <f t="shared" si="180"/>
        <v>Low Value</v>
      </c>
      <c r="X609" s="129" t="str">
        <f t="shared" si="181"/>
        <v>Criteria Not matched</v>
      </c>
      <c r="Y609" s="130">
        <f t="shared" si="182"/>
        <v>10</v>
      </c>
      <c r="Z609" s="130">
        <f t="shared" si="183"/>
        <v>2</v>
      </c>
      <c r="AA609" s="131">
        <f t="shared" si="185"/>
        <v>2019</v>
      </c>
      <c r="AB609" s="132" t="str">
        <f t="shared" si="186"/>
        <v>2-2019</v>
      </c>
      <c r="AC609" s="132" t="str">
        <f t="shared" si="175"/>
        <v>10-2-2019</v>
      </c>
      <c r="AD609" s="132">
        <f t="shared" si="173"/>
        <v>1</v>
      </c>
      <c r="AE609" s="132">
        <f t="shared" si="184"/>
        <v>6</v>
      </c>
      <c r="AF609" s="132" t="str">
        <f t="shared" si="188"/>
        <v>2019-6</v>
      </c>
      <c r="AG609" s="130">
        <f t="shared" si="174"/>
        <v>7</v>
      </c>
      <c r="AH609" s="130" t="str">
        <f t="shared" si="172"/>
        <v>Weekends</v>
      </c>
      <c r="AI609" s="133">
        <f t="shared" si="187"/>
        <v>1</v>
      </c>
      <c r="AJ609" s="53"/>
    </row>
    <row r="610" spans="2:36" ht="16.5" x14ac:dyDescent="0.3">
      <c r="B610" s="19" t="s">
        <v>643</v>
      </c>
      <c r="C610" s="20" t="s">
        <v>25</v>
      </c>
      <c r="D610" s="19" t="s">
        <v>26</v>
      </c>
      <c r="E610" s="19" t="s">
        <v>20</v>
      </c>
      <c r="F610" s="85" t="s">
        <v>21</v>
      </c>
      <c r="G610" s="19" t="s">
        <v>44</v>
      </c>
      <c r="H610" s="21">
        <v>49.79</v>
      </c>
      <c r="I610" s="22">
        <v>4</v>
      </c>
      <c r="J610" s="23">
        <v>9.9580000000000002</v>
      </c>
      <c r="K610" s="23">
        <v>209.11799999999999</v>
      </c>
      <c r="L610" s="24">
        <v>43552</v>
      </c>
      <c r="M610" s="25">
        <v>0.80277777777777781</v>
      </c>
      <c r="N610" s="20" t="s">
        <v>33</v>
      </c>
      <c r="O610" s="23">
        <v>199.16</v>
      </c>
      <c r="P610" s="26">
        <v>4.7619047620000003</v>
      </c>
      <c r="Q610" s="23">
        <v>9.9580000000000002</v>
      </c>
      <c r="R610" s="30">
        <v>6.4</v>
      </c>
      <c r="S610" s="28">
        <f t="shared" si="176"/>
        <v>9.9579999999999984</v>
      </c>
      <c r="T610" s="29">
        <f t="shared" si="177"/>
        <v>746.84999999999991</v>
      </c>
      <c r="U610" s="29" t="b">
        <f t="shared" si="178"/>
        <v>1</v>
      </c>
      <c r="V610" s="29" t="b">
        <f t="shared" si="179"/>
        <v>1</v>
      </c>
      <c r="W610" s="29" t="str">
        <f t="shared" si="180"/>
        <v>Low Value</v>
      </c>
      <c r="X610" s="129" t="str">
        <f t="shared" si="181"/>
        <v>Criteria Not matched</v>
      </c>
      <c r="Y610" s="130">
        <f t="shared" si="182"/>
        <v>28</v>
      </c>
      <c r="Z610" s="130">
        <f t="shared" si="183"/>
        <v>3</v>
      </c>
      <c r="AA610" s="131">
        <f t="shared" si="185"/>
        <v>2019</v>
      </c>
      <c r="AB610" s="132" t="str">
        <f t="shared" si="186"/>
        <v>3-2019</v>
      </c>
      <c r="AC610" s="132" t="str">
        <f t="shared" si="175"/>
        <v>28-3-2019</v>
      </c>
      <c r="AD610" s="132">
        <f t="shared" si="173"/>
        <v>1</v>
      </c>
      <c r="AE610" s="132">
        <f t="shared" si="184"/>
        <v>13</v>
      </c>
      <c r="AF610" s="132" t="str">
        <f t="shared" si="188"/>
        <v>2019-13</v>
      </c>
      <c r="AG610" s="130">
        <f t="shared" si="174"/>
        <v>4</v>
      </c>
      <c r="AH610" s="130" t="str">
        <f t="shared" si="172"/>
        <v>Weekdays</v>
      </c>
      <c r="AI610" s="133">
        <f t="shared" si="187"/>
        <v>5</v>
      </c>
      <c r="AJ610" s="53"/>
    </row>
    <row r="611" spans="2:36" ht="16.5" x14ac:dyDescent="0.3">
      <c r="B611" s="19" t="s">
        <v>644</v>
      </c>
      <c r="C611" s="20" t="s">
        <v>18</v>
      </c>
      <c r="D611" s="19" t="s">
        <v>19</v>
      </c>
      <c r="E611" s="19" t="s">
        <v>27</v>
      </c>
      <c r="F611" s="85" t="s">
        <v>31</v>
      </c>
      <c r="G611" s="19" t="s">
        <v>46</v>
      </c>
      <c r="H611" s="21">
        <v>30.61</v>
      </c>
      <c r="I611" s="22">
        <v>1</v>
      </c>
      <c r="J611" s="23">
        <v>1.5305</v>
      </c>
      <c r="K611" s="23">
        <v>32.140500000000003</v>
      </c>
      <c r="L611" s="24">
        <v>43488</v>
      </c>
      <c r="M611" s="25">
        <v>0.51388888888888884</v>
      </c>
      <c r="N611" s="20" t="s">
        <v>23</v>
      </c>
      <c r="O611" s="23">
        <v>30.61</v>
      </c>
      <c r="P611" s="26">
        <v>4.7619047620000003</v>
      </c>
      <c r="Q611" s="23">
        <v>1.5305</v>
      </c>
      <c r="R611" s="30">
        <v>5.2</v>
      </c>
      <c r="S611" s="28">
        <f t="shared" si="176"/>
        <v>1.5305000000000035</v>
      </c>
      <c r="T611" s="29">
        <f t="shared" si="177"/>
        <v>114.78750000000026</v>
      </c>
      <c r="U611" s="29" t="b">
        <f t="shared" si="178"/>
        <v>0</v>
      </c>
      <c r="V611" s="29" t="b">
        <f t="shared" si="179"/>
        <v>0</v>
      </c>
      <c r="W611" s="29" t="str">
        <f t="shared" si="180"/>
        <v>Low Value</v>
      </c>
      <c r="X611" s="129" t="str">
        <f t="shared" si="181"/>
        <v>Criteria Not matched</v>
      </c>
      <c r="Y611" s="130">
        <f t="shared" si="182"/>
        <v>23</v>
      </c>
      <c r="Z611" s="130">
        <f t="shared" si="183"/>
        <v>1</v>
      </c>
      <c r="AA611" s="131">
        <f t="shared" si="185"/>
        <v>2019</v>
      </c>
      <c r="AB611" s="132" t="str">
        <f t="shared" si="186"/>
        <v>1-2019</v>
      </c>
      <c r="AC611" s="132" t="str">
        <f t="shared" si="175"/>
        <v>23-1-2019</v>
      </c>
      <c r="AD611" s="132">
        <f t="shared" si="173"/>
        <v>1</v>
      </c>
      <c r="AE611" s="132">
        <f t="shared" si="184"/>
        <v>4</v>
      </c>
      <c r="AF611" s="132" t="str">
        <f t="shared" si="188"/>
        <v>2019-4</v>
      </c>
      <c r="AG611" s="130">
        <f t="shared" si="174"/>
        <v>3</v>
      </c>
      <c r="AH611" s="130" t="str">
        <f t="shared" ref="AH611:AH674" si="189">IF(AG611&gt;=6,"Weekends","Weekdays")</f>
        <v>Weekdays</v>
      </c>
      <c r="AI611" s="133">
        <f t="shared" si="187"/>
        <v>4</v>
      </c>
      <c r="AJ611" s="53"/>
    </row>
    <row r="612" spans="2:36" ht="16.5" x14ac:dyDescent="0.3">
      <c r="B612" s="19" t="s">
        <v>645</v>
      </c>
      <c r="C612" s="20" t="s">
        <v>42</v>
      </c>
      <c r="D612" s="19" t="s">
        <v>43</v>
      </c>
      <c r="E612" s="19" t="s">
        <v>20</v>
      </c>
      <c r="F612" s="85" t="s">
        <v>31</v>
      </c>
      <c r="G612" s="19" t="s">
        <v>44</v>
      </c>
      <c r="H612" s="21">
        <v>57.89</v>
      </c>
      <c r="I612" s="22">
        <v>2</v>
      </c>
      <c r="J612" s="23">
        <v>5.7889999999999997</v>
      </c>
      <c r="K612" s="23">
        <v>121.569</v>
      </c>
      <c r="L612" s="24">
        <v>43482</v>
      </c>
      <c r="M612" s="25">
        <v>0.44236111111111109</v>
      </c>
      <c r="N612" s="20" t="s">
        <v>23</v>
      </c>
      <c r="O612" s="23">
        <v>115.78</v>
      </c>
      <c r="P612" s="26">
        <v>4.7619047620000003</v>
      </c>
      <c r="Q612" s="23">
        <v>5.7889999999999997</v>
      </c>
      <c r="R612" s="30">
        <v>8.9</v>
      </c>
      <c r="S612" s="28">
        <f t="shared" si="176"/>
        <v>5.7890000000000015</v>
      </c>
      <c r="T612" s="29">
        <f t="shared" si="177"/>
        <v>434.17500000000013</v>
      </c>
      <c r="U612" s="29" t="b">
        <f t="shared" si="178"/>
        <v>0</v>
      </c>
      <c r="V612" s="29" t="b">
        <f t="shared" si="179"/>
        <v>1</v>
      </c>
      <c r="W612" s="29" t="str">
        <f t="shared" si="180"/>
        <v>High Value</v>
      </c>
      <c r="X612" s="129">
        <f t="shared" si="181"/>
        <v>5.7890000000000006</v>
      </c>
      <c r="Y612" s="130">
        <f t="shared" si="182"/>
        <v>17</v>
      </c>
      <c r="Z612" s="130">
        <f t="shared" si="183"/>
        <v>1</v>
      </c>
      <c r="AA612" s="131">
        <f t="shared" si="185"/>
        <v>2019</v>
      </c>
      <c r="AB612" s="132" t="str">
        <f t="shared" si="186"/>
        <v>1-2019</v>
      </c>
      <c r="AC612" s="132" t="str">
        <f t="shared" si="175"/>
        <v>17-1-2019</v>
      </c>
      <c r="AD612" s="132">
        <f t="shared" ref="AD612:AD675" si="190">ROUNDUP(Z612/3,0)</f>
        <v>1</v>
      </c>
      <c r="AE612" s="132">
        <f t="shared" si="184"/>
        <v>3</v>
      </c>
      <c r="AF612" s="132" t="str">
        <f t="shared" si="188"/>
        <v>2019-3</v>
      </c>
      <c r="AG612" s="130">
        <f t="shared" si="174"/>
        <v>4</v>
      </c>
      <c r="AH612" s="130" t="str">
        <f t="shared" si="189"/>
        <v>Weekdays</v>
      </c>
      <c r="AI612" s="133">
        <f t="shared" si="187"/>
        <v>5</v>
      </c>
      <c r="AJ612" s="53"/>
    </row>
    <row r="613" spans="2:36" ht="16.5" x14ac:dyDescent="0.3">
      <c r="B613" s="19" t="s">
        <v>646</v>
      </c>
      <c r="C613" s="20" t="s">
        <v>18</v>
      </c>
      <c r="D613" s="19" t="s">
        <v>19</v>
      </c>
      <c r="E613" s="19" t="s">
        <v>27</v>
      </c>
      <c r="F613" s="85" t="s">
        <v>21</v>
      </c>
      <c r="G613" s="19" t="s">
        <v>28</v>
      </c>
      <c r="H613" s="21">
        <v>28.96</v>
      </c>
      <c r="I613" s="22">
        <v>1</v>
      </c>
      <c r="J613" s="23">
        <v>1.448</v>
      </c>
      <c r="K613" s="23">
        <v>30.408000000000001</v>
      </c>
      <c r="L613" s="24">
        <v>43503</v>
      </c>
      <c r="M613" s="25">
        <v>0.42916666666666664</v>
      </c>
      <c r="N613" s="20" t="s">
        <v>33</v>
      </c>
      <c r="O613" s="23">
        <v>28.96</v>
      </c>
      <c r="P613" s="26">
        <v>4.7619047620000003</v>
      </c>
      <c r="Q613" s="23">
        <v>1.448</v>
      </c>
      <c r="R613" s="30">
        <v>6.2</v>
      </c>
      <c r="S613" s="28">
        <f t="shared" si="176"/>
        <v>1.4480000000000004</v>
      </c>
      <c r="T613" s="29">
        <f t="shared" si="177"/>
        <v>108.60000000000002</v>
      </c>
      <c r="U613" s="29" t="b">
        <f t="shared" si="178"/>
        <v>0</v>
      </c>
      <c r="V613" s="29" t="b">
        <f t="shared" si="179"/>
        <v>0</v>
      </c>
      <c r="W613" s="29" t="str">
        <f t="shared" si="180"/>
        <v>Low Value</v>
      </c>
      <c r="X613" s="129" t="str">
        <f t="shared" si="181"/>
        <v>Criteria Not matched</v>
      </c>
      <c r="Y613" s="130">
        <f t="shared" si="182"/>
        <v>7</v>
      </c>
      <c r="Z613" s="130">
        <f t="shared" si="183"/>
        <v>2</v>
      </c>
      <c r="AA613" s="131">
        <f t="shared" si="185"/>
        <v>2019</v>
      </c>
      <c r="AB613" s="132" t="str">
        <f t="shared" si="186"/>
        <v>2-2019</v>
      </c>
      <c r="AC613" s="132" t="str">
        <f t="shared" si="175"/>
        <v>7-2-2019</v>
      </c>
      <c r="AD613" s="132">
        <f t="shared" si="190"/>
        <v>1</v>
      </c>
      <c r="AE613" s="132">
        <f t="shared" si="184"/>
        <v>6</v>
      </c>
      <c r="AF613" s="132" t="str">
        <f t="shared" si="188"/>
        <v>2019-6</v>
      </c>
      <c r="AG613" s="130">
        <f t="shared" si="174"/>
        <v>4</v>
      </c>
      <c r="AH613" s="130" t="str">
        <f t="shared" si="189"/>
        <v>Weekdays</v>
      </c>
      <c r="AI613" s="133">
        <f t="shared" si="187"/>
        <v>5</v>
      </c>
      <c r="AJ613" s="53"/>
    </row>
    <row r="614" spans="2:36" ht="16.5" x14ac:dyDescent="0.3">
      <c r="B614" s="19" t="s">
        <v>647</v>
      </c>
      <c r="C614" s="20" t="s">
        <v>25</v>
      </c>
      <c r="D614" s="19" t="s">
        <v>26</v>
      </c>
      <c r="E614" s="19" t="s">
        <v>20</v>
      </c>
      <c r="F614" s="85" t="s">
        <v>21</v>
      </c>
      <c r="G614" s="19" t="s">
        <v>44</v>
      </c>
      <c r="H614" s="21">
        <v>98.97</v>
      </c>
      <c r="I614" s="22">
        <v>9</v>
      </c>
      <c r="J614" s="23">
        <v>44.536499999999997</v>
      </c>
      <c r="K614" s="23">
        <v>935.26649999999995</v>
      </c>
      <c r="L614" s="24">
        <v>43533</v>
      </c>
      <c r="M614" s="25">
        <v>0.47430555555555554</v>
      </c>
      <c r="N614" s="20" t="s">
        <v>29</v>
      </c>
      <c r="O614" s="23">
        <v>890.73</v>
      </c>
      <c r="P614" s="26">
        <v>4.7619047620000003</v>
      </c>
      <c r="Q614" s="23">
        <v>44.536499999999997</v>
      </c>
      <c r="R614" s="27">
        <v>6.7</v>
      </c>
      <c r="S614" s="28">
        <f t="shared" si="176"/>
        <v>44.536499999999933</v>
      </c>
      <c r="T614" s="29">
        <f t="shared" si="177"/>
        <v>3340.2374999999947</v>
      </c>
      <c r="U614" s="29" t="b">
        <f t="shared" si="178"/>
        <v>1</v>
      </c>
      <c r="V614" s="29" t="b">
        <f t="shared" si="179"/>
        <v>1</v>
      </c>
      <c r="W614" s="29" t="str">
        <f t="shared" si="180"/>
        <v>Low Value</v>
      </c>
      <c r="X614" s="129" t="str">
        <f t="shared" si="181"/>
        <v>Criteria Not matched</v>
      </c>
      <c r="Y614" s="130">
        <f t="shared" si="182"/>
        <v>9</v>
      </c>
      <c r="Z614" s="130">
        <f t="shared" si="183"/>
        <v>3</v>
      </c>
      <c r="AA614" s="131">
        <f t="shared" si="185"/>
        <v>2019</v>
      </c>
      <c r="AB614" s="132" t="str">
        <f t="shared" si="186"/>
        <v>3-2019</v>
      </c>
      <c r="AC614" s="132" t="str">
        <f t="shared" si="175"/>
        <v>9-3-2019</v>
      </c>
      <c r="AD614" s="132">
        <f t="shared" si="190"/>
        <v>1</v>
      </c>
      <c r="AE614" s="132">
        <f t="shared" si="184"/>
        <v>10</v>
      </c>
      <c r="AF614" s="132" t="str">
        <f t="shared" si="188"/>
        <v>2019-10</v>
      </c>
      <c r="AG614" s="130">
        <f t="shared" si="174"/>
        <v>6</v>
      </c>
      <c r="AH614" s="130" t="str">
        <f t="shared" si="189"/>
        <v>Weekends</v>
      </c>
      <c r="AI614" s="133">
        <f t="shared" si="187"/>
        <v>7</v>
      </c>
      <c r="AJ614" s="53"/>
    </row>
    <row r="615" spans="2:36" ht="16.5" x14ac:dyDescent="0.3">
      <c r="B615" s="19" t="s">
        <v>648</v>
      </c>
      <c r="C615" s="20" t="s">
        <v>42</v>
      </c>
      <c r="D615" s="19" t="s">
        <v>43</v>
      </c>
      <c r="E615" s="19" t="s">
        <v>20</v>
      </c>
      <c r="F615" s="85" t="s">
        <v>31</v>
      </c>
      <c r="G615" s="19" t="s">
        <v>46</v>
      </c>
      <c r="H615" s="21">
        <v>93.22</v>
      </c>
      <c r="I615" s="22">
        <v>3</v>
      </c>
      <c r="J615" s="23">
        <v>13.983000000000001</v>
      </c>
      <c r="K615" s="23">
        <v>293.64299999999997</v>
      </c>
      <c r="L615" s="24">
        <v>43489</v>
      </c>
      <c r="M615" s="25">
        <v>0.48958333333333331</v>
      </c>
      <c r="N615" s="20" t="s">
        <v>29</v>
      </c>
      <c r="O615" s="23">
        <v>279.66000000000003</v>
      </c>
      <c r="P615" s="26">
        <v>4.7619047620000003</v>
      </c>
      <c r="Q615" s="23">
        <v>13.983000000000001</v>
      </c>
      <c r="R615" s="30">
        <v>7.2</v>
      </c>
      <c r="S615" s="28">
        <f t="shared" si="176"/>
        <v>13.982999999999947</v>
      </c>
      <c r="T615" s="29">
        <f t="shared" si="177"/>
        <v>1048.724999999996</v>
      </c>
      <c r="U615" s="29" t="b">
        <f t="shared" si="178"/>
        <v>1</v>
      </c>
      <c r="V615" s="29" t="b">
        <f t="shared" si="179"/>
        <v>1</v>
      </c>
      <c r="W615" s="29" t="str">
        <f t="shared" si="180"/>
        <v>High Value</v>
      </c>
      <c r="X615" s="129">
        <f t="shared" si="181"/>
        <v>9.322000000000001</v>
      </c>
      <c r="Y615" s="130">
        <f t="shared" si="182"/>
        <v>24</v>
      </c>
      <c r="Z615" s="130">
        <f t="shared" si="183"/>
        <v>1</v>
      </c>
      <c r="AA615" s="131">
        <f t="shared" si="185"/>
        <v>2019</v>
      </c>
      <c r="AB615" s="132" t="str">
        <f t="shared" si="186"/>
        <v>1-2019</v>
      </c>
      <c r="AC615" s="132" t="str">
        <f t="shared" si="175"/>
        <v>24-1-2019</v>
      </c>
      <c r="AD615" s="132">
        <f t="shared" si="190"/>
        <v>1</v>
      </c>
      <c r="AE615" s="132">
        <f t="shared" si="184"/>
        <v>4</v>
      </c>
      <c r="AF615" s="132" t="str">
        <f t="shared" si="188"/>
        <v>2019-4</v>
      </c>
      <c r="AG615" s="130">
        <f t="shared" si="174"/>
        <v>4</v>
      </c>
      <c r="AH615" s="130" t="str">
        <f t="shared" si="189"/>
        <v>Weekdays</v>
      </c>
      <c r="AI615" s="133">
        <f t="shared" si="187"/>
        <v>5</v>
      </c>
      <c r="AJ615" s="53"/>
    </row>
    <row r="616" spans="2:36" ht="16.5" x14ac:dyDescent="0.3">
      <c r="B616" s="19" t="s">
        <v>649</v>
      </c>
      <c r="C616" s="20" t="s">
        <v>25</v>
      </c>
      <c r="D616" s="19" t="s">
        <v>26</v>
      </c>
      <c r="E616" s="19" t="s">
        <v>20</v>
      </c>
      <c r="F616" s="85" t="s">
        <v>31</v>
      </c>
      <c r="G616" s="19" t="s">
        <v>36</v>
      </c>
      <c r="H616" s="21">
        <v>80.930000000000007</v>
      </c>
      <c r="I616" s="22">
        <v>1</v>
      </c>
      <c r="J616" s="23">
        <v>4.0465</v>
      </c>
      <c r="K616" s="23">
        <v>84.976500000000001</v>
      </c>
      <c r="L616" s="24">
        <v>43484</v>
      </c>
      <c r="M616" s="25">
        <v>0.67222222222222228</v>
      </c>
      <c r="N616" s="20" t="s">
        <v>33</v>
      </c>
      <c r="O616" s="23">
        <v>80.930000000000007</v>
      </c>
      <c r="P616" s="26">
        <v>4.7619047620000003</v>
      </c>
      <c r="Q616" s="23">
        <v>4.0465</v>
      </c>
      <c r="R616" s="30">
        <v>9</v>
      </c>
      <c r="S616" s="28">
        <f t="shared" si="176"/>
        <v>4.0464999999999947</v>
      </c>
      <c r="T616" s="29">
        <f t="shared" si="177"/>
        <v>303.48749999999961</v>
      </c>
      <c r="U616" s="29" t="b">
        <f t="shared" si="178"/>
        <v>0</v>
      </c>
      <c r="V616" s="29" t="b">
        <f t="shared" si="179"/>
        <v>1</v>
      </c>
      <c r="W616" s="29" t="str">
        <f t="shared" si="180"/>
        <v>High Value</v>
      </c>
      <c r="X616" s="129">
        <f t="shared" si="181"/>
        <v>8.0930000000000017</v>
      </c>
      <c r="Y616" s="130">
        <f t="shared" si="182"/>
        <v>19</v>
      </c>
      <c r="Z616" s="130">
        <f t="shared" si="183"/>
        <v>1</v>
      </c>
      <c r="AA616" s="131">
        <f t="shared" si="185"/>
        <v>2019</v>
      </c>
      <c r="AB616" s="132" t="str">
        <f t="shared" si="186"/>
        <v>1-2019</v>
      </c>
      <c r="AC616" s="132" t="str">
        <f t="shared" si="175"/>
        <v>19-1-2019</v>
      </c>
      <c r="AD616" s="132">
        <f t="shared" si="190"/>
        <v>1</v>
      </c>
      <c r="AE616" s="132">
        <f t="shared" si="184"/>
        <v>3</v>
      </c>
      <c r="AF616" s="132" t="str">
        <f t="shared" si="188"/>
        <v>2019-3</v>
      </c>
      <c r="AG616" s="130">
        <f t="shared" si="174"/>
        <v>6</v>
      </c>
      <c r="AH616" s="130" t="str">
        <f t="shared" si="189"/>
        <v>Weekends</v>
      </c>
      <c r="AI616" s="133">
        <f t="shared" si="187"/>
        <v>7</v>
      </c>
      <c r="AJ616" s="53"/>
    </row>
    <row r="617" spans="2:36" ht="16.5" x14ac:dyDescent="0.3">
      <c r="B617" s="19" t="s">
        <v>650</v>
      </c>
      <c r="C617" s="20" t="s">
        <v>18</v>
      </c>
      <c r="D617" s="19" t="s">
        <v>19</v>
      </c>
      <c r="E617" s="19" t="s">
        <v>20</v>
      </c>
      <c r="F617" s="85" t="s">
        <v>31</v>
      </c>
      <c r="G617" s="19" t="s">
        <v>44</v>
      </c>
      <c r="H617" s="21">
        <v>67.45</v>
      </c>
      <c r="I617" s="22">
        <v>10</v>
      </c>
      <c r="J617" s="23">
        <v>33.725000000000001</v>
      </c>
      <c r="K617" s="23">
        <v>708.22500000000002</v>
      </c>
      <c r="L617" s="24">
        <v>43499</v>
      </c>
      <c r="M617" s="25">
        <v>0.47569444444444442</v>
      </c>
      <c r="N617" s="20" t="s">
        <v>23</v>
      </c>
      <c r="O617" s="23">
        <v>674.5</v>
      </c>
      <c r="P617" s="26">
        <v>4.7619047620000003</v>
      </c>
      <c r="Q617" s="23">
        <v>33.725000000000001</v>
      </c>
      <c r="R617" s="27">
        <v>4.2</v>
      </c>
      <c r="S617" s="28">
        <f t="shared" si="176"/>
        <v>33.725000000000023</v>
      </c>
      <c r="T617" s="29">
        <f t="shared" si="177"/>
        <v>2529.3750000000018</v>
      </c>
      <c r="U617" s="29" t="b">
        <f t="shared" si="178"/>
        <v>1</v>
      </c>
      <c r="V617" s="29" t="b">
        <f t="shared" si="179"/>
        <v>1</v>
      </c>
      <c r="W617" s="29" t="str">
        <f t="shared" si="180"/>
        <v>Low Value</v>
      </c>
      <c r="X617" s="129" t="str">
        <f t="shared" si="181"/>
        <v>Criteria Not matched</v>
      </c>
      <c r="Y617" s="130">
        <f t="shared" si="182"/>
        <v>3</v>
      </c>
      <c r="Z617" s="130">
        <f t="shared" si="183"/>
        <v>2</v>
      </c>
      <c r="AA617" s="131">
        <f t="shared" si="185"/>
        <v>2019</v>
      </c>
      <c r="AB617" s="132" t="str">
        <f t="shared" si="186"/>
        <v>2-2019</v>
      </c>
      <c r="AC617" s="132" t="str">
        <f t="shared" si="175"/>
        <v>3-2-2019</v>
      </c>
      <c r="AD617" s="132">
        <f t="shared" si="190"/>
        <v>1</v>
      </c>
      <c r="AE617" s="132">
        <f t="shared" si="184"/>
        <v>5</v>
      </c>
      <c r="AF617" s="132" t="str">
        <f t="shared" si="188"/>
        <v>2019-5</v>
      </c>
      <c r="AG617" s="130">
        <f t="shared" si="174"/>
        <v>7</v>
      </c>
      <c r="AH617" s="130" t="str">
        <f t="shared" si="189"/>
        <v>Weekends</v>
      </c>
      <c r="AI617" s="133">
        <f t="shared" si="187"/>
        <v>1</v>
      </c>
      <c r="AJ617" s="53"/>
    </row>
    <row r="618" spans="2:36" ht="16.5" x14ac:dyDescent="0.3">
      <c r="B618" s="19" t="s">
        <v>651</v>
      </c>
      <c r="C618" s="20" t="s">
        <v>18</v>
      </c>
      <c r="D618" s="19" t="s">
        <v>19</v>
      </c>
      <c r="E618" s="19" t="s">
        <v>20</v>
      </c>
      <c r="F618" s="85" t="s">
        <v>21</v>
      </c>
      <c r="G618" s="19" t="s">
        <v>36</v>
      </c>
      <c r="H618" s="21">
        <v>38.72</v>
      </c>
      <c r="I618" s="22">
        <v>9</v>
      </c>
      <c r="J618" s="23">
        <v>17.423999999999999</v>
      </c>
      <c r="K618" s="23">
        <v>365.904</v>
      </c>
      <c r="L618" s="24">
        <v>43544</v>
      </c>
      <c r="M618" s="25">
        <v>0.51666666666666672</v>
      </c>
      <c r="N618" s="20" t="s">
        <v>23</v>
      </c>
      <c r="O618" s="23">
        <v>348.48</v>
      </c>
      <c r="P618" s="26">
        <v>4.7619047620000003</v>
      </c>
      <c r="Q618" s="23">
        <v>17.423999999999999</v>
      </c>
      <c r="R618" s="27">
        <v>4.2</v>
      </c>
      <c r="S618" s="28">
        <f t="shared" si="176"/>
        <v>17.423999999999978</v>
      </c>
      <c r="T618" s="29">
        <f t="shared" si="177"/>
        <v>1306.7999999999984</v>
      </c>
      <c r="U618" s="29" t="b">
        <f t="shared" si="178"/>
        <v>1</v>
      </c>
      <c r="V618" s="29" t="b">
        <f t="shared" si="179"/>
        <v>1</v>
      </c>
      <c r="W618" s="29" t="str">
        <f t="shared" si="180"/>
        <v>Low Value</v>
      </c>
      <c r="X618" s="129" t="str">
        <f t="shared" si="181"/>
        <v>Criteria Not matched</v>
      </c>
      <c r="Y618" s="130">
        <f t="shared" si="182"/>
        <v>20</v>
      </c>
      <c r="Z618" s="130">
        <f t="shared" si="183"/>
        <v>3</v>
      </c>
      <c r="AA618" s="131">
        <f t="shared" si="185"/>
        <v>2019</v>
      </c>
      <c r="AB618" s="132" t="str">
        <f t="shared" si="186"/>
        <v>3-2019</v>
      </c>
      <c r="AC618" s="132" t="str">
        <f t="shared" si="175"/>
        <v>20-3-2019</v>
      </c>
      <c r="AD618" s="132">
        <f t="shared" si="190"/>
        <v>1</v>
      </c>
      <c r="AE618" s="132">
        <f t="shared" si="184"/>
        <v>12</v>
      </c>
      <c r="AF618" s="132" t="str">
        <f t="shared" si="188"/>
        <v>2019-12</v>
      </c>
      <c r="AG618" s="130">
        <f t="shared" si="174"/>
        <v>3</v>
      </c>
      <c r="AH618" s="130" t="str">
        <f t="shared" si="189"/>
        <v>Weekdays</v>
      </c>
      <c r="AI618" s="133">
        <f t="shared" si="187"/>
        <v>4</v>
      </c>
      <c r="AJ618" s="53"/>
    </row>
    <row r="619" spans="2:36" ht="16.5" x14ac:dyDescent="0.3">
      <c r="B619" s="19" t="s">
        <v>652</v>
      </c>
      <c r="C619" s="20" t="s">
        <v>42</v>
      </c>
      <c r="D619" s="19" t="s">
        <v>43</v>
      </c>
      <c r="E619" s="19" t="s">
        <v>20</v>
      </c>
      <c r="F619" s="85" t="s">
        <v>31</v>
      </c>
      <c r="G619" s="19" t="s">
        <v>36</v>
      </c>
      <c r="H619" s="21">
        <v>72.599999999999994</v>
      </c>
      <c r="I619" s="22">
        <v>6</v>
      </c>
      <c r="J619" s="23">
        <v>21.78</v>
      </c>
      <c r="K619" s="23">
        <v>457.38</v>
      </c>
      <c r="L619" s="24">
        <v>43478</v>
      </c>
      <c r="M619" s="25">
        <v>0.82708333333333328</v>
      </c>
      <c r="N619" s="20" t="s">
        <v>29</v>
      </c>
      <c r="O619" s="23">
        <v>435.6</v>
      </c>
      <c r="P619" s="26">
        <v>4.7619047620000003</v>
      </c>
      <c r="Q619" s="23">
        <v>21.78</v>
      </c>
      <c r="R619" s="27">
        <v>6.9</v>
      </c>
      <c r="S619" s="28">
        <f t="shared" si="176"/>
        <v>21.779999999999973</v>
      </c>
      <c r="T619" s="29">
        <f t="shared" si="177"/>
        <v>1633.499999999998</v>
      </c>
      <c r="U619" s="29" t="b">
        <f t="shared" si="178"/>
        <v>1</v>
      </c>
      <c r="V619" s="29" t="b">
        <f t="shared" si="179"/>
        <v>1</v>
      </c>
      <c r="W619" s="29" t="str">
        <f t="shared" si="180"/>
        <v>Low Value</v>
      </c>
      <c r="X619" s="129" t="str">
        <f t="shared" si="181"/>
        <v>Criteria Not matched</v>
      </c>
      <c r="Y619" s="130">
        <f t="shared" si="182"/>
        <v>13</v>
      </c>
      <c r="Z619" s="130">
        <f t="shared" si="183"/>
        <v>1</v>
      </c>
      <c r="AA619" s="131">
        <f t="shared" si="185"/>
        <v>2019</v>
      </c>
      <c r="AB619" s="132" t="str">
        <f t="shared" si="186"/>
        <v>1-2019</v>
      </c>
      <c r="AC619" s="132" t="str">
        <f t="shared" si="175"/>
        <v>13-1-2019</v>
      </c>
      <c r="AD619" s="132">
        <f t="shared" si="190"/>
        <v>1</v>
      </c>
      <c r="AE619" s="132">
        <f t="shared" si="184"/>
        <v>2</v>
      </c>
      <c r="AF619" s="132" t="str">
        <f t="shared" si="188"/>
        <v>2019-2</v>
      </c>
      <c r="AG619" s="130">
        <f t="shared" si="174"/>
        <v>7</v>
      </c>
      <c r="AH619" s="130" t="str">
        <f t="shared" si="189"/>
        <v>Weekends</v>
      </c>
      <c r="AI619" s="133">
        <f t="shared" si="187"/>
        <v>1</v>
      </c>
      <c r="AJ619" s="53"/>
    </row>
    <row r="620" spans="2:36" ht="16.5" x14ac:dyDescent="0.3">
      <c r="B620" s="19" t="s">
        <v>653</v>
      </c>
      <c r="C620" s="20" t="s">
        <v>25</v>
      </c>
      <c r="D620" s="19" t="s">
        <v>26</v>
      </c>
      <c r="E620" s="19" t="s">
        <v>20</v>
      </c>
      <c r="F620" s="85" t="s">
        <v>31</v>
      </c>
      <c r="G620" s="19" t="s">
        <v>28</v>
      </c>
      <c r="H620" s="21">
        <v>87.91</v>
      </c>
      <c r="I620" s="22">
        <v>5</v>
      </c>
      <c r="J620" s="23">
        <v>21.977499999999999</v>
      </c>
      <c r="K620" s="23">
        <v>461.52749999999997</v>
      </c>
      <c r="L620" s="24">
        <v>43538</v>
      </c>
      <c r="M620" s="25">
        <v>0.75694444444444442</v>
      </c>
      <c r="N620" s="20" t="s">
        <v>23</v>
      </c>
      <c r="O620" s="23">
        <v>439.55</v>
      </c>
      <c r="P620" s="26">
        <v>4.7619047620000003</v>
      </c>
      <c r="Q620" s="23">
        <v>21.977499999999999</v>
      </c>
      <c r="R620" s="27">
        <v>4.4000000000000004</v>
      </c>
      <c r="S620" s="28">
        <f t="shared" si="176"/>
        <v>21.977499999999964</v>
      </c>
      <c r="T620" s="29">
        <f t="shared" si="177"/>
        <v>1648.3124999999973</v>
      </c>
      <c r="U620" s="29" t="b">
        <f t="shared" si="178"/>
        <v>1</v>
      </c>
      <c r="V620" s="29" t="b">
        <f t="shared" si="179"/>
        <v>1</v>
      </c>
      <c r="W620" s="29" t="str">
        <f t="shared" si="180"/>
        <v>Low Value</v>
      </c>
      <c r="X620" s="129" t="str">
        <f t="shared" si="181"/>
        <v>Criteria Not matched</v>
      </c>
      <c r="Y620" s="130">
        <f t="shared" si="182"/>
        <v>14</v>
      </c>
      <c r="Z620" s="130">
        <f t="shared" si="183"/>
        <v>3</v>
      </c>
      <c r="AA620" s="131">
        <f t="shared" si="185"/>
        <v>2019</v>
      </c>
      <c r="AB620" s="132" t="str">
        <f t="shared" si="186"/>
        <v>3-2019</v>
      </c>
      <c r="AC620" s="132" t="str">
        <f t="shared" si="175"/>
        <v>14-3-2019</v>
      </c>
      <c r="AD620" s="132">
        <f t="shared" si="190"/>
        <v>1</v>
      </c>
      <c r="AE620" s="132">
        <f t="shared" si="184"/>
        <v>11</v>
      </c>
      <c r="AF620" s="132" t="str">
        <f t="shared" si="188"/>
        <v>2019-11</v>
      </c>
      <c r="AG620" s="130">
        <f t="shared" si="174"/>
        <v>4</v>
      </c>
      <c r="AH620" s="130" t="str">
        <f t="shared" si="189"/>
        <v>Weekdays</v>
      </c>
      <c r="AI620" s="133">
        <f t="shared" si="187"/>
        <v>5</v>
      </c>
      <c r="AJ620" s="53"/>
    </row>
    <row r="621" spans="2:36" ht="16.5" x14ac:dyDescent="0.3">
      <c r="B621" s="19" t="s">
        <v>654</v>
      </c>
      <c r="C621" s="20" t="s">
        <v>18</v>
      </c>
      <c r="D621" s="19" t="s">
        <v>19</v>
      </c>
      <c r="E621" s="19" t="s">
        <v>20</v>
      </c>
      <c r="F621" s="85" t="s">
        <v>31</v>
      </c>
      <c r="G621" s="19" t="s">
        <v>44</v>
      </c>
      <c r="H621" s="21">
        <v>98.53</v>
      </c>
      <c r="I621" s="22">
        <v>6</v>
      </c>
      <c r="J621" s="23">
        <v>29.559000000000001</v>
      </c>
      <c r="K621" s="23">
        <v>620.73900000000003</v>
      </c>
      <c r="L621" s="24">
        <v>43488</v>
      </c>
      <c r="M621" s="25">
        <v>0.47361111111111109</v>
      </c>
      <c r="N621" s="20" t="s">
        <v>33</v>
      </c>
      <c r="O621" s="23">
        <v>591.17999999999995</v>
      </c>
      <c r="P621" s="26">
        <v>4.7619047620000003</v>
      </c>
      <c r="Q621" s="23">
        <v>29.559000000000001</v>
      </c>
      <c r="R621" s="27">
        <v>4</v>
      </c>
      <c r="S621" s="28">
        <f t="shared" si="176"/>
        <v>29.559000000000083</v>
      </c>
      <c r="T621" s="29">
        <f t="shared" si="177"/>
        <v>2216.9250000000061</v>
      </c>
      <c r="U621" s="29" t="b">
        <f t="shared" si="178"/>
        <v>1</v>
      </c>
      <c r="V621" s="29" t="b">
        <f t="shared" si="179"/>
        <v>1</v>
      </c>
      <c r="W621" s="29" t="str">
        <f t="shared" si="180"/>
        <v>Low Value</v>
      </c>
      <c r="X621" s="129" t="str">
        <f t="shared" si="181"/>
        <v>Criteria Not matched</v>
      </c>
      <c r="Y621" s="130">
        <f t="shared" si="182"/>
        <v>23</v>
      </c>
      <c r="Z621" s="130">
        <f t="shared" si="183"/>
        <v>1</v>
      </c>
      <c r="AA621" s="131">
        <f t="shared" si="185"/>
        <v>2019</v>
      </c>
      <c r="AB621" s="132" t="str">
        <f t="shared" si="186"/>
        <v>1-2019</v>
      </c>
      <c r="AC621" s="132" t="str">
        <f t="shared" si="175"/>
        <v>23-1-2019</v>
      </c>
      <c r="AD621" s="132">
        <f t="shared" si="190"/>
        <v>1</v>
      </c>
      <c r="AE621" s="132">
        <f t="shared" si="184"/>
        <v>4</v>
      </c>
      <c r="AF621" s="132" t="str">
        <f t="shared" si="188"/>
        <v>2019-4</v>
      </c>
      <c r="AG621" s="130">
        <f t="shared" si="174"/>
        <v>3</v>
      </c>
      <c r="AH621" s="130" t="str">
        <f t="shared" si="189"/>
        <v>Weekdays</v>
      </c>
      <c r="AI621" s="133">
        <f t="shared" si="187"/>
        <v>4</v>
      </c>
      <c r="AJ621" s="53"/>
    </row>
    <row r="622" spans="2:36" ht="16.5" x14ac:dyDescent="0.3">
      <c r="B622" s="19" t="s">
        <v>655</v>
      </c>
      <c r="C622" s="20" t="s">
        <v>25</v>
      </c>
      <c r="D622" s="19" t="s">
        <v>26</v>
      </c>
      <c r="E622" s="19" t="s">
        <v>20</v>
      </c>
      <c r="F622" s="85" t="s">
        <v>21</v>
      </c>
      <c r="G622" s="19" t="s">
        <v>46</v>
      </c>
      <c r="H622" s="21">
        <v>43.46</v>
      </c>
      <c r="I622" s="22">
        <v>6</v>
      </c>
      <c r="J622" s="23">
        <v>13.038</v>
      </c>
      <c r="K622" s="23">
        <v>273.798</v>
      </c>
      <c r="L622" s="24">
        <v>43503</v>
      </c>
      <c r="M622" s="25">
        <v>0.74652777777777779</v>
      </c>
      <c r="N622" s="20" t="s">
        <v>23</v>
      </c>
      <c r="O622" s="23">
        <v>260.76</v>
      </c>
      <c r="P622" s="26">
        <v>4.7619047620000003</v>
      </c>
      <c r="Q622" s="23">
        <v>13.038</v>
      </c>
      <c r="R622" s="30">
        <v>8.5</v>
      </c>
      <c r="S622" s="28">
        <f t="shared" si="176"/>
        <v>13.038000000000011</v>
      </c>
      <c r="T622" s="29">
        <f t="shared" si="177"/>
        <v>977.85000000000082</v>
      </c>
      <c r="U622" s="29" t="b">
        <f t="shared" si="178"/>
        <v>1</v>
      </c>
      <c r="V622" s="29" t="b">
        <f t="shared" si="179"/>
        <v>1</v>
      </c>
      <c r="W622" s="29" t="str">
        <f t="shared" si="180"/>
        <v>High Value</v>
      </c>
      <c r="X622" s="129">
        <f t="shared" si="181"/>
        <v>4.3460000000000001</v>
      </c>
      <c r="Y622" s="130">
        <f t="shared" si="182"/>
        <v>7</v>
      </c>
      <c r="Z622" s="130">
        <f t="shared" si="183"/>
        <v>2</v>
      </c>
      <c r="AA622" s="131">
        <f t="shared" si="185"/>
        <v>2019</v>
      </c>
      <c r="AB622" s="132" t="str">
        <f t="shared" si="186"/>
        <v>2-2019</v>
      </c>
      <c r="AC622" s="132" t="str">
        <f t="shared" si="175"/>
        <v>7-2-2019</v>
      </c>
      <c r="AD622" s="132">
        <f t="shared" si="190"/>
        <v>1</v>
      </c>
      <c r="AE622" s="132">
        <f t="shared" si="184"/>
        <v>6</v>
      </c>
      <c r="AF622" s="132" t="str">
        <f t="shared" si="188"/>
        <v>2019-6</v>
      </c>
      <c r="AG622" s="130">
        <f t="shared" si="174"/>
        <v>4</v>
      </c>
      <c r="AH622" s="130" t="str">
        <f t="shared" si="189"/>
        <v>Weekdays</v>
      </c>
      <c r="AI622" s="133">
        <f t="shared" si="187"/>
        <v>5</v>
      </c>
      <c r="AJ622" s="53"/>
    </row>
    <row r="623" spans="2:36" ht="16.5" x14ac:dyDescent="0.3">
      <c r="B623" s="19" t="s">
        <v>656</v>
      </c>
      <c r="C623" s="20" t="s">
        <v>18</v>
      </c>
      <c r="D623" s="19" t="s">
        <v>19</v>
      </c>
      <c r="E623" s="19" t="s">
        <v>27</v>
      </c>
      <c r="F623" s="85" t="s">
        <v>21</v>
      </c>
      <c r="G623" s="19" t="s">
        <v>44</v>
      </c>
      <c r="H623" s="21">
        <v>71.680000000000007</v>
      </c>
      <c r="I623" s="22">
        <v>3</v>
      </c>
      <c r="J623" s="23">
        <v>10.752000000000001</v>
      </c>
      <c r="K623" s="23">
        <v>225.792</v>
      </c>
      <c r="L623" s="24">
        <v>43552</v>
      </c>
      <c r="M623" s="25">
        <v>0.64583333333333337</v>
      </c>
      <c r="N623" s="20" t="s">
        <v>33</v>
      </c>
      <c r="O623" s="23">
        <v>215.04</v>
      </c>
      <c r="P623" s="26">
        <v>4.7619047620000003</v>
      </c>
      <c r="Q623" s="23">
        <v>10.752000000000001</v>
      </c>
      <c r="R623" s="30">
        <v>9.1999999999999993</v>
      </c>
      <c r="S623" s="28">
        <f t="shared" si="176"/>
        <v>10.75200000000001</v>
      </c>
      <c r="T623" s="29">
        <f t="shared" si="177"/>
        <v>806.40000000000077</v>
      </c>
      <c r="U623" s="29" t="b">
        <f t="shared" si="178"/>
        <v>1</v>
      </c>
      <c r="V623" s="29" t="b">
        <f t="shared" si="179"/>
        <v>1</v>
      </c>
      <c r="W623" s="29" t="str">
        <f t="shared" si="180"/>
        <v>High Value</v>
      </c>
      <c r="X623" s="129">
        <f t="shared" si="181"/>
        <v>7.168000000000001</v>
      </c>
      <c r="Y623" s="130">
        <f t="shared" si="182"/>
        <v>28</v>
      </c>
      <c r="Z623" s="130">
        <f t="shared" si="183"/>
        <v>3</v>
      </c>
      <c r="AA623" s="131">
        <f t="shared" si="185"/>
        <v>2019</v>
      </c>
      <c r="AB623" s="132" t="str">
        <f t="shared" si="186"/>
        <v>3-2019</v>
      </c>
      <c r="AC623" s="132" t="str">
        <f t="shared" si="175"/>
        <v>28-3-2019</v>
      </c>
      <c r="AD623" s="132">
        <f t="shared" si="190"/>
        <v>1</v>
      </c>
      <c r="AE623" s="132">
        <f t="shared" si="184"/>
        <v>13</v>
      </c>
      <c r="AF623" s="132" t="str">
        <f t="shared" si="188"/>
        <v>2019-13</v>
      </c>
      <c r="AG623" s="130">
        <f t="shared" si="174"/>
        <v>4</v>
      </c>
      <c r="AH623" s="130" t="str">
        <f t="shared" si="189"/>
        <v>Weekdays</v>
      </c>
      <c r="AI623" s="133">
        <f t="shared" si="187"/>
        <v>5</v>
      </c>
      <c r="AJ623" s="53"/>
    </row>
    <row r="624" spans="2:36" ht="16.5" x14ac:dyDescent="0.3">
      <c r="B624" s="19" t="s">
        <v>657</v>
      </c>
      <c r="C624" s="20" t="s">
        <v>18</v>
      </c>
      <c r="D624" s="19" t="s">
        <v>19</v>
      </c>
      <c r="E624" s="19" t="s">
        <v>20</v>
      </c>
      <c r="F624" s="85" t="s">
        <v>21</v>
      </c>
      <c r="G624" s="19" t="s">
        <v>44</v>
      </c>
      <c r="H624" s="21">
        <v>91.61</v>
      </c>
      <c r="I624" s="22">
        <v>1</v>
      </c>
      <c r="J624" s="23">
        <v>4.5804999999999998</v>
      </c>
      <c r="K624" s="23">
        <v>96.1905</v>
      </c>
      <c r="L624" s="24">
        <v>43544</v>
      </c>
      <c r="M624" s="25">
        <v>0.82222222222222219</v>
      </c>
      <c r="N624" s="20" t="s">
        <v>29</v>
      </c>
      <c r="O624" s="23">
        <v>91.61</v>
      </c>
      <c r="P624" s="26">
        <v>4.7619047620000003</v>
      </c>
      <c r="Q624" s="23">
        <v>4.5804999999999998</v>
      </c>
      <c r="R624" s="30">
        <v>9.8000000000000007</v>
      </c>
      <c r="S624" s="28">
        <f t="shared" si="176"/>
        <v>4.5805000000000007</v>
      </c>
      <c r="T624" s="29">
        <f t="shared" si="177"/>
        <v>343.53750000000002</v>
      </c>
      <c r="U624" s="29" t="b">
        <f t="shared" si="178"/>
        <v>0</v>
      </c>
      <c r="V624" s="29" t="b">
        <f t="shared" si="179"/>
        <v>1</v>
      </c>
      <c r="W624" s="29" t="str">
        <f t="shared" si="180"/>
        <v>High Value</v>
      </c>
      <c r="X624" s="129">
        <f t="shared" si="181"/>
        <v>9.1609999999999996</v>
      </c>
      <c r="Y624" s="130">
        <f t="shared" si="182"/>
        <v>20</v>
      </c>
      <c r="Z624" s="130">
        <f t="shared" si="183"/>
        <v>3</v>
      </c>
      <c r="AA624" s="131">
        <f t="shared" si="185"/>
        <v>2019</v>
      </c>
      <c r="AB624" s="132" t="str">
        <f t="shared" si="186"/>
        <v>3-2019</v>
      </c>
      <c r="AC624" s="132" t="str">
        <f t="shared" si="175"/>
        <v>20-3-2019</v>
      </c>
      <c r="AD624" s="132">
        <f t="shared" si="190"/>
        <v>1</v>
      </c>
      <c r="AE624" s="132">
        <f t="shared" si="184"/>
        <v>12</v>
      </c>
      <c r="AF624" s="132" t="str">
        <f t="shared" si="188"/>
        <v>2019-12</v>
      </c>
      <c r="AG624" s="130">
        <f t="shared" si="174"/>
        <v>3</v>
      </c>
      <c r="AH624" s="130" t="str">
        <f t="shared" si="189"/>
        <v>Weekdays</v>
      </c>
      <c r="AI624" s="133">
        <f t="shared" si="187"/>
        <v>4</v>
      </c>
      <c r="AJ624" s="53"/>
    </row>
    <row r="625" spans="2:36" ht="16.5" x14ac:dyDescent="0.3">
      <c r="B625" s="19" t="s">
        <v>658</v>
      </c>
      <c r="C625" s="20" t="s">
        <v>42</v>
      </c>
      <c r="D625" s="19" t="s">
        <v>43</v>
      </c>
      <c r="E625" s="19" t="s">
        <v>20</v>
      </c>
      <c r="F625" s="85" t="s">
        <v>21</v>
      </c>
      <c r="G625" s="19" t="s">
        <v>32</v>
      </c>
      <c r="H625" s="21">
        <v>94.59</v>
      </c>
      <c r="I625" s="22">
        <v>7</v>
      </c>
      <c r="J625" s="23">
        <v>33.106499999999997</v>
      </c>
      <c r="K625" s="23">
        <v>695.23649999999998</v>
      </c>
      <c r="L625" s="24">
        <v>43482</v>
      </c>
      <c r="M625" s="25">
        <v>0.64375000000000004</v>
      </c>
      <c r="N625" s="20" t="s">
        <v>33</v>
      </c>
      <c r="O625" s="23">
        <v>662.13</v>
      </c>
      <c r="P625" s="26">
        <v>4.7619047620000003</v>
      </c>
      <c r="Q625" s="23">
        <v>33.106499999999997</v>
      </c>
      <c r="R625" s="27">
        <v>4.9000000000000004</v>
      </c>
      <c r="S625" s="28">
        <f t="shared" si="176"/>
        <v>33.106499999999983</v>
      </c>
      <c r="T625" s="29">
        <f t="shared" si="177"/>
        <v>2482.9874999999988</v>
      </c>
      <c r="U625" s="29" t="b">
        <f t="shared" si="178"/>
        <v>1</v>
      </c>
      <c r="V625" s="29" t="b">
        <f t="shared" si="179"/>
        <v>1</v>
      </c>
      <c r="W625" s="29" t="str">
        <f t="shared" si="180"/>
        <v>Low Value</v>
      </c>
      <c r="X625" s="129" t="str">
        <f t="shared" si="181"/>
        <v>Criteria Not matched</v>
      </c>
      <c r="Y625" s="130">
        <f t="shared" si="182"/>
        <v>17</v>
      </c>
      <c r="Z625" s="130">
        <f t="shared" si="183"/>
        <v>1</v>
      </c>
      <c r="AA625" s="131">
        <f t="shared" si="185"/>
        <v>2019</v>
      </c>
      <c r="AB625" s="132" t="str">
        <f t="shared" si="186"/>
        <v>1-2019</v>
      </c>
      <c r="AC625" s="132" t="str">
        <f t="shared" si="175"/>
        <v>17-1-2019</v>
      </c>
      <c r="AD625" s="132">
        <f t="shared" si="190"/>
        <v>1</v>
      </c>
      <c r="AE625" s="132">
        <f t="shared" si="184"/>
        <v>3</v>
      </c>
      <c r="AF625" s="132" t="str">
        <f t="shared" si="188"/>
        <v>2019-3</v>
      </c>
      <c r="AG625" s="130">
        <f t="shared" si="174"/>
        <v>4</v>
      </c>
      <c r="AH625" s="130" t="str">
        <f t="shared" si="189"/>
        <v>Weekdays</v>
      </c>
      <c r="AI625" s="133">
        <f t="shared" si="187"/>
        <v>5</v>
      </c>
      <c r="AJ625" s="53"/>
    </row>
    <row r="626" spans="2:36" ht="16.5" x14ac:dyDescent="0.3">
      <c r="B626" s="19" t="s">
        <v>659</v>
      </c>
      <c r="C626" s="20" t="s">
        <v>42</v>
      </c>
      <c r="D626" s="19" t="s">
        <v>43</v>
      </c>
      <c r="E626" s="19" t="s">
        <v>27</v>
      </c>
      <c r="F626" s="85" t="s">
        <v>21</v>
      </c>
      <c r="G626" s="19" t="s">
        <v>46</v>
      </c>
      <c r="H626" s="21">
        <v>83.25</v>
      </c>
      <c r="I626" s="22">
        <v>10</v>
      </c>
      <c r="J626" s="23">
        <v>41.625</v>
      </c>
      <c r="K626" s="23">
        <v>874.125</v>
      </c>
      <c r="L626" s="24">
        <v>43477</v>
      </c>
      <c r="M626" s="25">
        <v>0.47569444444444442</v>
      </c>
      <c r="N626" s="20" t="s">
        <v>33</v>
      </c>
      <c r="O626" s="23">
        <v>832.5</v>
      </c>
      <c r="P626" s="26">
        <v>4.7619047620000003</v>
      </c>
      <c r="Q626" s="23">
        <v>41.625</v>
      </c>
      <c r="R626" s="27">
        <v>4.4000000000000004</v>
      </c>
      <c r="S626" s="28">
        <f t="shared" si="176"/>
        <v>41.625</v>
      </c>
      <c r="T626" s="29">
        <f t="shared" si="177"/>
        <v>3121.875</v>
      </c>
      <c r="U626" s="29" t="b">
        <f t="shared" si="178"/>
        <v>1</v>
      </c>
      <c r="V626" s="29" t="b">
        <f t="shared" si="179"/>
        <v>1</v>
      </c>
      <c r="W626" s="29" t="str">
        <f t="shared" si="180"/>
        <v>Low Value</v>
      </c>
      <c r="X626" s="129" t="str">
        <f t="shared" si="181"/>
        <v>Criteria Not matched</v>
      </c>
      <c r="Y626" s="130">
        <f t="shared" si="182"/>
        <v>12</v>
      </c>
      <c r="Z626" s="130">
        <f t="shared" si="183"/>
        <v>1</v>
      </c>
      <c r="AA626" s="131">
        <f t="shared" si="185"/>
        <v>2019</v>
      </c>
      <c r="AB626" s="132" t="str">
        <f t="shared" si="186"/>
        <v>1-2019</v>
      </c>
      <c r="AC626" s="132" t="str">
        <f t="shared" si="175"/>
        <v>12-1-2019</v>
      </c>
      <c r="AD626" s="132">
        <f t="shared" si="190"/>
        <v>1</v>
      </c>
      <c r="AE626" s="132">
        <f t="shared" si="184"/>
        <v>2</v>
      </c>
      <c r="AF626" s="132" t="str">
        <f t="shared" si="188"/>
        <v>2019-2</v>
      </c>
      <c r="AG626" s="130">
        <f t="shared" si="174"/>
        <v>6</v>
      </c>
      <c r="AH626" s="130" t="str">
        <f t="shared" si="189"/>
        <v>Weekends</v>
      </c>
      <c r="AI626" s="133">
        <f t="shared" si="187"/>
        <v>7</v>
      </c>
      <c r="AJ626" s="53"/>
    </row>
    <row r="627" spans="2:36" ht="16.5" x14ac:dyDescent="0.3">
      <c r="B627" s="19" t="s">
        <v>660</v>
      </c>
      <c r="C627" s="20" t="s">
        <v>42</v>
      </c>
      <c r="D627" s="19" t="s">
        <v>43</v>
      </c>
      <c r="E627" s="19" t="s">
        <v>20</v>
      </c>
      <c r="F627" s="85" t="s">
        <v>31</v>
      </c>
      <c r="G627" s="19" t="s">
        <v>46</v>
      </c>
      <c r="H627" s="21">
        <v>91.35</v>
      </c>
      <c r="I627" s="22">
        <v>1</v>
      </c>
      <c r="J627" s="23">
        <v>4.5674999999999999</v>
      </c>
      <c r="K627" s="23">
        <v>95.917500000000004</v>
      </c>
      <c r="L627" s="24">
        <v>43512</v>
      </c>
      <c r="M627" s="25">
        <v>0.65416666666666667</v>
      </c>
      <c r="N627" s="20" t="s">
        <v>29</v>
      </c>
      <c r="O627" s="23">
        <v>91.35</v>
      </c>
      <c r="P627" s="26">
        <v>4.7619047620000003</v>
      </c>
      <c r="Q627" s="23">
        <v>4.5674999999999999</v>
      </c>
      <c r="R627" s="30">
        <v>6.8</v>
      </c>
      <c r="S627" s="28">
        <f t="shared" si="176"/>
        <v>4.5675000000000097</v>
      </c>
      <c r="T627" s="29">
        <f t="shared" si="177"/>
        <v>342.56250000000074</v>
      </c>
      <c r="U627" s="29" t="b">
        <f t="shared" si="178"/>
        <v>0</v>
      </c>
      <c r="V627" s="29" t="b">
        <f t="shared" si="179"/>
        <v>0</v>
      </c>
      <c r="W627" s="29" t="str">
        <f t="shared" si="180"/>
        <v>Low Value</v>
      </c>
      <c r="X627" s="129" t="str">
        <f t="shared" si="181"/>
        <v>Criteria Not matched</v>
      </c>
      <c r="Y627" s="130">
        <f t="shared" si="182"/>
        <v>16</v>
      </c>
      <c r="Z627" s="130">
        <f t="shared" si="183"/>
        <v>2</v>
      </c>
      <c r="AA627" s="131">
        <f t="shared" si="185"/>
        <v>2019</v>
      </c>
      <c r="AB627" s="132" t="str">
        <f t="shared" si="186"/>
        <v>2-2019</v>
      </c>
      <c r="AC627" s="132" t="str">
        <f t="shared" si="175"/>
        <v>16-2-2019</v>
      </c>
      <c r="AD627" s="132">
        <f t="shared" si="190"/>
        <v>1</v>
      </c>
      <c r="AE627" s="132">
        <f t="shared" si="184"/>
        <v>7</v>
      </c>
      <c r="AF627" s="132" t="str">
        <f t="shared" si="188"/>
        <v>2019-7</v>
      </c>
      <c r="AG627" s="130">
        <f t="shared" si="174"/>
        <v>6</v>
      </c>
      <c r="AH627" s="130" t="str">
        <f t="shared" si="189"/>
        <v>Weekends</v>
      </c>
      <c r="AI627" s="133">
        <f t="shared" si="187"/>
        <v>7</v>
      </c>
      <c r="AJ627" s="53"/>
    </row>
    <row r="628" spans="2:36" ht="16.5" x14ac:dyDescent="0.3">
      <c r="B628" s="19" t="s">
        <v>661</v>
      </c>
      <c r="C628" s="20" t="s">
        <v>42</v>
      </c>
      <c r="D628" s="19" t="s">
        <v>43</v>
      </c>
      <c r="E628" s="19" t="s">
        <v>20</v>
      </c>
      <c r="F628" s="85" t="s">
        <v>21</v>
      </c>
      <c r="G628" s="19" t="s">
        <v>44</v>
      </c>
      <c r="H628" s="21">
        <v>78.88</v>
      </c>
      <c r="I628" s="22">
        <v>2</v>
      </c>
      <c r="J628" s="23">
        <v>7.8879999999999999</v>
      </c>
      <c r="K628" s="23">
        <v>165.648</v>
      </c>
      <c r="L628" s="24">
        <v>43491</v>
      </c>
      <c r="M628" s="25">
        <v>0.6694444444444444</v>
      </c>
      <c r="N628" s="20" t="s">
        <v>29</v>
      </c>
      <c r="O628" s="23">
        <v>157.76</v>
      </c>
      <c r="P628" s="26">
        <v>4.7619047620000003</v>
      </c>
      <c r="Q628" s="23">
        <v>7.8879999999999999</v>
      </c>
      <c r="R628" s="30">
        <v>9.1</v>
      </c>
      <c r="S628" s="28">
        <f t="shared" si="176"/>
        <v>7.8880000000000052</v>
      </c>
      <c r="T628" s="29">
        <f t="shared" si="177"/>
        <v>591.60000000000036</v>
      </c>
      <c r="U628" s="29" t="b">
        <f t="shared" si="178"/>
        <v>0</v>
      </c>
      <c r="V628" s="29" t="b">
        <f t="shared" si="179"/>
        <v>1</v>
      </c>
      <c r="W628" s="29" t="str">
        <f t="shared" si="180"/>
        <v>High Value</v>
      </c>
      <c r="X628" s="129">
        <f t="shared" si="181"/>
        <v>7.8879999999999999</v>
      </c>
      <c r="Y628" s="130">
        <f t="shared" si="182"/>
        <v>26</v>
      </c>
      <c r="Z628" s="130">
        <f t="shared" si="183"/>
        <v>1</v>
      </c>
      <c r="AA628" s="131">
        <f t="shared" si="185"/>
        <v>2019</v>
      </c>
      <c r="AB628" s="132" t="str">
        <f t="shared" si="186"/>
        <v>1-2019</v>
      </c>
      <c r="AC628" s="132" t="str">
        <f t="shared" si="175"/>
        <v>26-1-2019</v>
      </c>
      <c r="AD628" s="132">
        <f t="shared" si="190"/>
        <v>1</v>
      </c>
      <c r="AE628" s="132">
        <f t="shared" si="184"/>
        <v>4</v>
      </c>
      <c r="AF628" s="132" t="str">
        <f t="shared" si="188"/>
        <v>2019-4</v>
      </c>
      <c r="AG628" s="130">
        <f t="shared" ref="AG628:AG691" si="191">WEEKDAY(L628,2)</f>
        <v>6</v>
      </c>
      <c r="AH628" s="130" t="str">
        <f t="shared" si="189"/>
        <v>Weekends</v>
      </c>
      <c r="AI628" s="133">
        <f t="shared" si="187"/>
        <v>7</v>
      </c>
      <c r="AJ628" s="53"/>
    </row>
    <row r="629" spans="2:36" ht="16.5" x14ac:dyDescent="0.3">
      <c r="B629" s="19" t="s">
        <v>662</v>
      </c>
      <c r="C629" s="20" t="s">
        <v>18</v>
      </c>
      <c r="D629" s="19" t="s">
        <v>19</v>
      </c>
      <c r="E629" s="19" t="s">
        <v>27</v>
      </c>
      <c r="F629" s="85" t="s">
        <v>31</v>
      </c>
      <c r="G629" s="19" t="s">
        <v>36</v>
      </c>
      <c r="H629" s="21">
        <v>60.87</v>
      </c>
      <c r="I629" s="22">
        <v>2</v>
      </c>
      <c r="J629" s="23">
        <v>6.0869999999999997</v>
      </c>
      <c r="K629" s="23">
        <v>127.827</v>
      </c>
      <c r="L629" s="24">
        <v>43533</v>
      </c>
      <c r="M629" s="25">
        <v>0.52569444444444446</v>
      </c>
      <c r="N629" s="20" t="s">
        <v>23</v>
      </c>
      <c r="O629" s="23">
        <v>121.74</v>
      </c>
      <c r="P629" s="26">
        <v>4.7619047620000003</v>
      </c>
      <c r="Q629" s="23">
        <v>6.0869999999999997</v>
      </c>
      <c r="R629" s="30">
        <v>8.6999999999999993</v>
      </c>
      <c r="S629" s="28">
        <f t="shared" si="176"/>
        <v>6.0870000000000033</v>
      </c>
      <c r="T629" s="29">
        <f t="shared" si="177"/>
        <v>456.52500000000026</v>
      </c>
      <c r="U629" s="29" t="b">
        <f t="shared" si="178"/>
        <v>0</v>
      </c>
      <c r="V629" s="29" t="b">
        <f t="shared" si="179"/>
        <v>1</v>
      </c>
      <c r="W629" s="29" t="str">
        <f t="shared" si="180"/>
        <v>High Value</v>
      </c>
      <c r="X629" s="129">
        <f t="shared" si="181"/>
        <v>6.0869999999999997</v>
      </c>
      <c r="Y629" s="130">
        <f t="shared" si="182"/>
        <v>9</v>
      </c>
      <c r="Z629" s="130">
        <f t="shared" si="183"/>
        <v>3</v>
      </c>
      <c r="AA629" s="131">
        <f t="shared" si="185"/>
        <v>2019</v>
      </c>
      <c r="AB629" s="132" t="str">
        <f t="shared" si="186"/>
        <v>3-2019</v>
      </c>
      <c r="AC629" s="132" t="str">
        <f t="shared" si="175"/>
        <v>9-3-2019</v>
      </c>
      <c r="AD629" s="132">
        <f t="shared" si="190"/>
        <v>1</v>
      </c>
      <c r="AE629" s="132">
        <f t="shared" si="184"/>
        <v>10</v>
      </c>
      <c r="AF629" s="132" t="str">
        <f t="shared" si="188"/>
        <v>2019-10</v>
      </c>
      <c r="AG629" s="130">
        <f t="shared" si="191"/>
        <v>6</v>
      </c>
      <c r="AH629" s="130" t="str">
        <f t="shared" si="189"/>
        <v>Weekends</v>
      </c>
      <c r="AI629" s="133">
        <f t="shared" si="187"/>
        <v>7</v>
      </c>
      <c r="AJ629" s="53"/>
    </row>
    <row r="630" spans="2:36" ht="16.5" x14ac:dyDescent="0.3">
      <c r="B630" s="19" t="s">
        <v>663</v>
      </c>
      <c r="C630" s="20" t="s">
        <v>42</v>
      </c>
      <c r="D630" s="19" t="s">
        <v>43</v>
      </c>
      <c r="E630" s="19" t="s">
        <v>20</v>
      </c>
      <c r="F630" s="85" t="s">
        <v>31</v>
      </c>
      <c r="G630" s="19" t="s">
        <v>22</v>
      </c>
      <c r="H630" s="21">
        <v>82.58</v>
      </c>
      <c r="I630" s="22">
        <v>10</v>
      </c>
      <c r="J630" s="23">
        <v>41.29</v>
      </c>
      <c r="K630" s="23">
        <v>867.09</v>
      </c>
      <c r="L630" s="24">
        <v>43538</v>
      </c>
      <c r="M630" s="25">
        <v>0.6118055555555556</v>
      </c>
      <c r="N630" s="20" t="s">
        <v>29</v>
      </c>
      <c r="O630" s="23">
        <v>825.8</v>
      </c>
      <c r="P630" s="26">
        <v>4.7619047620000003</v>
      </c>
      <c r="Q630" s="23">
        <v>41.29</v>
      </c>
      <c r="R630" s="27">
        <v>5</v>
      </c>
      <c r="S630" s="28">
        <f t="shared" si="176"/>
        <v>41.290000000000077</v>
      </c>
      <c r="T630" s="29">
        <f t="shared" si="177"/>
        <v>3096.7500000000059</v>
      </c>
      <c r="U630" s="29" t="b">
        <f t="shared" si="178"/>
        <v>1</v>
      </c>
      <c r="V630" s="29" t="b">
        <f t="shared" si="179"/>
        <v>1</v>
      </c>
      <c r="W630" s="29" t="str">
        <f t="shared" si="180"/>
        <v>Low Value</v>
      </c>
      <c r="X630" s="129" t="str">
        <f t="shared" si="181"/>
        <v>Criteria Not matched</v>
      </c>
      <c r="Y630" s="130">
        <f t="shared" si="182"/>
        <v>14</v>
      </c>
      <c r="Z630" s="130">
        <f t="shared" si="183"/>
        <v>3</v>
      </c>
      <c r="AA630" s="131">
        <f t="shared" si="185"/>
        <v>2019</v>
      </c>
      <c r="AB630" s="132" t="str">
        <f t="shared" si="186"/>
        <v>3-2019</v>
      </c>
      <c r="AC630" s="132" t="str">
        <f t="shared" si="175"/>
        <v>14-3-2019</v>
      </c>
      <c r="AD630" s="132">
        <f t="shared" si="190"/>
        <v>1</v>
      </c>
      <c r="AE630" s="132">
        <f t="shared" si="184"/>
        <v>11</v>
      </c>
      <c r="AF630" s="132" t="str">
        <f t="shared" si="188"/>
        <v>2019-11</v>
      </c>
      <c r="AG630" s="130">
        <f t="shared" si="191"/>
        <v>4</v>
      </c>
      <c r="AH630" s="130" t="str">
        <f t="shared" si="189"/>
        <v>Weekdays</v>
      </c>
      <c r="AI630" s="133">
        <f t="shared" si="187"/>
        <v>5</v>
      </c>
      <c r="AJ630" s="53"/>
    </row>
    <row r="631" spans="2:36" ht="16.5" x14ac:dyDescent="0.3">
      <c r="B631" s="19" t="s">
        <v>664</v>
      </c>
      <c r="C631" s="20" t="s">
        <v>18</v>
      </c>
      <c r="D631" s="19" t="s">
        <v>19</v>
      </c>
      <c r="E631" s="19" t="s">
        <v>20</v>
      </c>
      <c r="F631" s="85" t="s">
        <v>31</v>
      </c>
      <c r="G631" s="19" t="s">
        <v>32</v>
      </c>
      <c r="H631" s="21">
        <v>53.3</v>
      </c>
      <c r="I631" s="22">
        <v>3</v>
      </c>
      <c r="J631" s="23">
        <v>7.9950000000000001</v>
      </c>
      <c r="K631" s="23">
        <v>167.89500000000001</v>
      </c>
      <c r="L631" s="24">
        <v>43490</v>
      </c>
      <c r="M631" s="25">
        <v>0.59652777777777777</v>
      </c>
      <c r="N631" s="20" t="s">
        <v>23</v>
      </c>
      <c r="O631" s="23">
        <v>159.9</v>
      </c>
      <c r="P631" s="26">
        <v>4.7619047620000003</v>
      </c>
      <c r="Q631" s="23">
        <v>7.9950000000000001</v>
      </c>
      <c r="R631" s="30">
        <v>7.5</v>
      </c>
      <c r="S631" s="28">
        <f t="shared" si="176"/>
        <v>7.9950000000000045</v>
      </c>
      <c r="T631" s="29">
        <f t="shared" si="177"/>
        <v>599.62500000000034</v>
      </c>
      <c r="U631" s="29" t="b">
        <f t="shared" si="178"/>
        <v>1</v>
      </c>
      <c r="V631" s="29" t="b">
        <f t="shared" si="179"/>
        <v>1</v>
      </c>
      <c r="W631" s="29" t="str">
        <f t="shared" si="180"/>
        <v>High Value</v>
      </c>
      <c r="X631" s="129">
        <f t="shared" si="181"/>
        <v>5.33</v>
      </c>
      <c r="Y631" s="130">
        <f t="shared" si="182"/>
        <v>25</v>
      </c>
      <c r="Z631" s="130">
        <f t="shared" si="183"/>
        <v>1</v>
      </c>
      <c r="AA631" s="131">
        <f t="shared" si="185"/>
        <v>2019</v>
      </c>
      <c r="AB631" s="132" t="str">
        <f t="shared" si="186"/>
        <v>1-2019</v>
      </c>
      <c r="AC631" s="132" t="str">
        <f t="shared" si="175"/>
        <v>25-1-2019</v>
      </c>
      <c r="AD631" s="132">
        <f t="shared" si="190"/>
        <v>1</v>
      </c>
      <c r="AE631" s="132">
        <f t="shared" si="184"/>
        <v>4</v>
      </c>
      <c r="AF631" s="132" t="str">
        <f t="shared" si="188"/>
        <v>2019-4</v>
      </c>
      <c r="AG631" s="130">
        <f t="shared" si="191"/>
        <v>5</v>
      </c>
      <c r="AH631" s="130" t="str">
        <f t="shared" si="189"/>
        <v>Weekdays</v>
      </c>
      <c r="AI631" s="133">
        <f t="shared" si="187"/>
        <v>6</v>
      </c>
      <c r="AJ631" s="53"/>
    </row>
    <row r="632" spans="2:36" ht="16.5" x14ac:dyDescent="0.3">
      <c r="B632" s="19" t="s">
        <v>665</v>
      </c>
      <c r="C632" s="20" t="s">
        <v>18</v>
      </c>
      <c r="D632" s="19" t="s">
        <v>19</v>
      </c>
      <c r="E632" s="19" t="s">
        <v>27</v>
      </c>
      <c r="F632" s="85" t="s">
        <v>21</v>
      </c>
      <c r="G632" s="19" t="s">
        <v>46</v>
      </c>
      <c r="H632" s="21">
        <v>12.09</v>
      </c>
      <c r="I632" s="22">
        <v>1</v>
      </c>
      <c r="J632" s="23">
        <v>0.60450000000000004</v>
      </c>
      <c r="K632" s="23">
        <v>12.6945</v>
      </c>
      <c r="L632" s="24">
        <v>43491</v>
      </c>
      <c r="M632" s="25">
        <v>0.7631944444444444</v>
      </c>
      <c r="N632" s="20" t="s">
        <v>33</v>
      </c>
      <c r="O632" s="23">
        <v>12.09</v>
      </c>
      <c r="P632" s="26">
        <v>4.7619047620000003</v>
      </c>
      <c r="Q632" s="23">
        <v>0.60450000000000004</v>
      </c>
      <c r="R632" s="30">
        <v>8.1999999999999993</v>
      </c>
      <c r="S632" s="28">
        <f t="shared" si="176"/>
        <v>0.60449999999999982</v>
      </c>
      <c r="T632" s="29">
        <f t="shared" si="177"/>
        <v>45.337499999999984</v>
      </c>
      <c r="U632" s="29" t="b">
        <f t="shared" si="178"/>
        <v>0</v>
      </c>
      <c r="V632" s="29" t="b">
        <f t="shared" si="179"/>
        <v>1</v>
      </c>
      <c r="W632" s="29" t="str">
        <f t="shared" si="180"/>
        <v>High Value</v>
      </c>
      <c r="X632" s="129">
        <f t="shared" si="181"/>
        <v>1.2090000000000001</v>
      </c>
      <c r="Y632" s="130">
        <f t="shared" si="182"/>
        <v>26</v>
      </c>
      <c r="Z632" s="130">
        <f t="shared" si="183"/>
        <v>1</v>
      </c>
      <c r="AA632" s="131">
        <f t="shared" si="185"/>
        <v>2019</v>
      </c>
      <c r="AB632" s="132" t="str">
        <f t="shared" si="186"/>
        <v>1-2019</v>
      </c>
      <c r="AC632" s="132" t="str">
        <f t="shared" si="175"/>
        <v>26-1-2019</v>
      </c>
      <c r="AD632" s="132">
        <f t="shared" si="190"/>
        <v>1</v>
      </c>
      <c r="AE632" s="132">
        <f t="shared" si="184"/>
        <v>4</v>
      </c>
      <c r="AF632" s="132" t="str">
        <f t="shared" si="188"/>
        <v>2019-4</v>
      </c>
      <c r="AG632" s="130">
        <f t="shared" si="191"/>
        <v>6</v>
      </c>
      <c r="AH632" s="130" t="str">
        <f t="shared" si="189"/>
        <v>Weekends</v>
      </c>
      <c r="AI632" s="133">
        <f t="shared" si="187"/>
        <v>7</v>
      </c>
      <c r="AJ632" s="53"/>
    </row>
    <row r="633" spans="2:36" ht="16.5" x14ac:dyDescent="0.3">
      <c r="B633" s="19" t="s">
        <v>666</v>
      </c>
      <c r="C633" s="20" t="s">
        <v>18</v>
      </c>
      <c r="D633" s="19" t="s">
        <v>19</v>
      </c>
      <c r="E633" s="19" t="s">
        <v>27</v>
      </c>
      <c r="F633" s="85" t="s">
        <v>31</v>
      </c>
      <c r="G633" s="19" t="s">
        <v>36</v>
      </c>
      <c r="H633" s="21">
        <v>64.19</v>
      </c>
      <c r="I633" s="22">
        <v>10</v>
      </c>
      <c r="J633" s="23">
        <v>32.094999999999999</v>
      </c>
      <c r="K633" s="23">
        <v>673.995</v>
      </c>
      <c r="L633" s="24">
        <v>43484</v>
      </c>
      <c r="M633" s="25">
        <v>0.58888888888888891</v>
      </c>
      <c r="N633" s="20" t="s">
        <v>33</v>
      </c>
      <c r="O633" s="23">
        <v>641.9</v>
      </c>
      <c r="P633" s="26">
        <v>4.7619047620000003</v>
      </c>
      <c r="Q633" s="23">
        <v>32.094999999999999</v>
      </c>
      <c r="R633" s="27">
        <v>6.7</v>
      </c>
      <c r="S633" s="28">
        <f t="shared" si="176"/>
        <v>32.095000000000027</v>
      </c>
      <c r="T633" s="29">
        <f t="shared" si="177"/>
        <v>2407.1250000000018</v>
      </c>
      <c r="U633" s="29" t="b">
        <f t="shared" si="178"/>
        <v>1</v>
      </c>
      <c r="V633" s="29" t="b">
        <f t="shared" si="179"/>
        <v>1</v>
      </c>
      <c r="W633" s="29" t="str">
        <f t="shared" si="180"/>
        <v>Low Value</v>
      </c>
      <c r="X633" s="129" t="str">
        <f t="shared" si="181"/>
        <v>Criteria Not matched</v>
      </c>
      <c r="Y633" s="130">
        <f t="shared" si="182"/>
        <v>19</v>
      </c>
      <c r="Z633" s="130">
        <f t="shared" si="183"/>
        <v>1</v>
      </c>
      <c r="AA633" s="131">
        <f t="shared" si="185"/>
        <v>2019</v>
      </c>
      <c r="AB633" s="132" t="str">
        <f t="shared" si="186"/>
        <v>1-2019</v>
      </c>
      <c r="AC633" s="132" t="str">
        <f t="shared" si="175"/>
        <v>19-1-2019</v>
      </c>
      <c r="AD633" s="132">
        <f t="shared" si="190"/>
        <v>1</v>
      </c>
      <c r="AE633" s="132">
        <f t="shared" si="184"/>
        <v>3</v>
      </c>
      <c r="AF633" s="132" t="str">
        <f t="shared" si="188"/>
        <v>2019-3</v>
      </c>
      <c r="AG633" s="130">
        <f t="shared" si="191"/>
        <v>6</v>
      </c>
      <c r="AH633" s="130" t="str">
        <f t="shared" si="189"/>
        <v>Weekends</v>
      </c>
      <c r="AI633" s="133">
        <f t="shared" si="187"/>
        <v>7</v>
      </c>
      <c r="AJ633" s="53"/>
    </row>
    <row r="634" spans="2:36" ht="16.5" x14ac:dyDescent="0.3">
      <c r="B634" s="19" t="s">
        <v>667</v>
      </c>
      <c r="C634" s="20" t="s">
        <v>18</v>
      </c>
      <c r="D634" s="19" t="s">
        <v>19</v>
      </c>
      <c r="E634" s="19" t="s">
        <v>27</v>
      </c>
      <c r="F634" s="85" t="s">
        <v>31</v>
      </c>
      <c r="G634" s="19" t="s">
        <v>28</v>
      </c>
      <c r="H634" s="21">
        <v>78.31</v>
      </c>
      <c r="I634" s="22">
        <v>3</v>
      </c>
      <c r="J634" s="23">
        <v>11.746499999999999</v>
      </c>
      <c r="K634" s="23">
        <v>246.6765</v>
      </c>
      <c r="L634" s="24">
        <v>43529</v>
      </c>
      <c r="M634" s="25">
        <v>0.69305555555555554</v>
      </c>
      <c r="N634" s="20" t="s">
        <v>23</v>
      </c>
      <c r="O634" s="23">
        <v>234.93</v>
      </c>
      <c r="P634" s="26">
        <v>4.7619047620000003</v>
      </c>
      <c r="Q634" s="23">
        <v>11.746499999999999</v>
      </c>
      <c r="R634" s="30">
        <v>5.4</v>
      </c>
      <c r="S634" s="28">
        <f t="shared" si="176"/>
        <v>11.746499999999997</v>
      </c>
      <c r="T634" s="29">
        <f t="shared" si="177"/>
        <v>880.98749999999984</v>
      </c>
      <c r="U634" s="29" t="b">
        <f t="shared" si="178"/>
        <v>1</v>
      </c>
      <c r="V634" s="29" t="b">
        <f t="shared" si="179"/>
        <v>1</v>
      </c>
      <c r="W634" s="29" t="str">
        <f t="shared" si="180"/>
        <v>Low Value</v>
      </c>
      <c r="X634" s="129" t="str">
        <f t="shared" si="181"/>
        <v>Criteria Not matched</v>
      </c>
      <c r="Y634" s="130">
        <f t="shared" si="182"/>
        <v>5</v>
      </c>
      <c r="Z634" s="130">
        <f t="shared" si="183"/>
        <v>3</v>
      </c>
      <c r="AA634" s="131">
        <f t="shared" si="185"/>
        <v>2019</v>
      </c>
      <c r="AB634" s="132" t="str">
        <f t="shared" si="186"/>
        <v>3-2019</v>
      </c>
      <c r="AC634" s="132" t="str">
        <f t="shared" si="175"/>
        <v>5-3-2019</v>
      </c>
      <c r="AD634" s="132">
        <f t="shared" si="190"/>
        <v>1</v>
      </c>
      <c r="AE634" s="132">
        <f t="shared" si="184"/>
        <v>10</v>
      </c>
      <c r="AF634" s="132" t="str">
        <f t="shared" si="188"/>
        <v>2019-10</v>
      </c>
      <c r="AG634" s="130">
        <f t="shared" si="191"/>
        <v>2</v>
      </c>
      <c r="AH634" s="130" t="str">
        <f t="shared" si="189"/>
        <v>Weekdays</v>
      </c>
      <c r="AI634" s="133">
        <f t="shared" si="187"/>
        <v>3</v>
      </c>
      <c r="AJ634" s="53"/>
    </row>
    <row r="635" spans="2:36" ht="16.5" x14ac:dyDescent="0.3">
      <c r="B635" s="19" t="s">
        <v>668</v>
      </c>
      <c r="C635" s="20" t="s">
        <v>18</v>
      </c>
      <c r="D635" s="19" t="s">
        <v>19</v>
      </c>
      <c r="E635" s="19" t="s">
        <v>20</v>
      </c>
      <c r="F635" s="85" t="s">
        <v>31</v>
      </c>
      <c r="G635" s="19" t="s">
        <v>44</v>
      </c>
      <c r="H635" s="21">
        <v>83.77</v>
      </c>
      <c r="I635" s="22">
        <v>2</v>
      </c>
      <c r="J635" s="23">
        <v>8.3770000000000007</v>
      </c>
      <c r="K635" s="23">
        <v>175.917</v>
      </c>
      <c r="L635" s="24">
        <v>43480</v>
      </c>
      <c r="M635" s="25">
        <v>0.45416666666666666</v>
      </c>
      <c r="N635" s="20" t="s">
        <v>33</v>
      </c>
      <c r="O635" s="23">
        <v>167.54</v>
      </c>
      <c r="P635" s="26">
        <v>4.7619047620000003</v>
      </c>
      <c r="Q635" s="23">
        <v>8.3770000000000007</v>
      </c>
      <c r="R635" s="30">
        <v>7</v>
      </c>
      <c r="S635" s="28">
        <f t="shared" si="176"/>
        <v>8.3770000000000095</v>
      </c>
      <c r="T635" s="29">
        <f t="shared" si="177"/>
        <v>628.27500000000077</v>
      </c>
      <c r="U635" s="29" t="b">
        <f t="shared" si="178"/>
        <v>1</v>
      </c>
      <c r="V635" s="29" t="b">
        <f t="shared" si="179"/>
        <v>1</v>
      </c>
      <c r="W635" s="29" t="str">
        <f t="shared" si="180"/>
        <v>Low Value</v>
      </c>
      <c r="X635" s="129">
        <f t="shared" si="181"/>
        <v>8.3770000000000007</v>
      </c>
      <c r="Y635" s="130">
        <f t="shared" si="182"/>
        <v>15</v>
      </c>
      <c r="Z635" s="130">
        <f t="shared" si="183"/>
        <v>1</v>
      </c>
      <c r="AA635" s="131">
        <f t="shared" si="185"/>
        <v>2019</v>
      </c>
      <c r="AB635" s="132" t="str">
        <f t="shared" si="186"/>
        <v>1-2019</v>
      </c>
      <c r="AC635" s="132" t="str">
        <f t="shared" si="175"/>
        <v>15-1-2019</v>
      </c>
      <c r="AD635" s="132">
        <f t="shared" si="190"/>
        <v>1</v>
      </c>
      <c r="AE635" s="132">
        <f t="shared" si="184"/>
        <v>3</v>
      </c>
      <c r="AF635" s="132" t="str">
        <f t="shared" si="188"/>
        <v>2019-3</v>
      </c>
      <c r="AG635" s="130">
        <f t="shared" si="191"/>
        <v>2</v>
      </c>
      <c r="AH635" s="130" t="str">
        <f t="shared" si="189"/>
        <v>Weekdays</v>
      </c>
      <c r="AI635" s="133">
        <f t="shared" si="187"/>
        <v>3</v>
      </c>
      <c r="AJ635" s="53"/>
    </row>
    <row r="636" spans="2:36" ht="16.5" x14ac:dyDescent="0.3">
      <c r="B636" s="19" t="s">
        <v>669</v>
      </c>
      <c r="C636" s="20" t="s">
        <v>42</v>
      </c>
      <c r="D636" s="19" t="s">
        <v>43</v>
      </c>
      <c r="E636" s="19" t="s">
        <v>27</v>
      </c>
      <c r="F636" s="85" t="s">
        <v>31</v>
      </c>
      <c r="G636" s="19" t="s">
        <v>32</v>
      </c>
      <c r="H636" s="21">
        <v>99.7</v>
      </c>
      <c r="I636" s="22">
        <v>3</v>
      </c>
      <c r="J636" s="23">
        <v>14.955</v>
      </c>
      <c r="K636" s="23">
        <v>314.05500000000001</v>
      </c>
      <c r="L636" s="24">
        <v>43542</v>
      </c>
      <c r="M636" s="25">
        <v>0.47847222222222224</v>
      </c>
      <c r="N636" s="20" t="s">
        <v>23</v>
      </c>
      <c r="O636" s="23">
        <v>299.10000000000002</v>
      </c>
      <c r="P636" s="26">
        <v>4.7619047620000003</v>
      </c>
      <c r="Q636" s="23">
        <v>14.955</v>
      </c>
      <c r="R636" s="30">
        <v>4.7</v>
      </c>
      <c r="S636" s="28">
        <f t="shared" si="176"/>
        <v>14.954999999999984</v>
      </c>
      <c r="T636" s="29">
        <f t="shared" si="177"/>
        <v>1121.6249999999989</v>
      </c>
      <c r="U636" s="29" t="b">
        <f t="shared" si="178"/>
        <v>1</v>
      </c>
      <c r="V636" s="29" t="b">
        <f t="shared" si="179"/>
        <v>1</v>
      </c>
      <c r="W636" s="29" t="str">
        <f t="shared" si="180"/>
        <v>Low Value</v>
      </c>
      <c r="X636" s="129" t="str">
        <f t="shared" si="181"/>
        <v>Criteria Not matched</v>
      </c>
      <c r="Y636" s="130">
        <f t="shared" si="182"/>
        <v>18</v>
      </c>
      <c r="Z636" s="130">
        <f t="shared" si="183"/>
        <v>3</v>
      </c>
      <c r="AA636" s="131">
        <f t="shared" si="185"/>
        <v>2019</v>
      </c>
      <c r="AB636" s="132" t="str">
        <f t="shared" si="186"/>
        <v>3-2019</v>
      </c>
      <c r="AC636" s="132" t="str">
        <f t="shared" si="175"/>
        <v>18-3-2019</v>
      </c>
      <c r="AD636" s="132">
        <f t="shared" si="190"/>
        <v>1</v>
      </c>
      <c r="AE636" s="132">
        <f t="shared" si="184"/>
        <v>12</v>
      </c>
      <c r="AF636" s="132" t="str">
        <f t="shared" si="188"/>
        <v>2019-12</v>
      </c>
      <c r="AG636" s="130">
        <f t="shared" si="191"/>
        <v>1</v>
      </c>
      <c r="AH636" s="130" t="str">
        <f t="shared" si="189"/>
        <v>Weekdays</v>
      </c>
      <c r="AI636" s="133">
        <f t="shared" si="187"/>
        <v>2</v>
      </c>
      <c r="AJ636" s="53"/>
    </row>
    <row r="637" spans="2:36" ht="16.5" x14ac:dyDescent="0.3">
      <c r="B637" s="19" t="s">
        <v>670</v>
      </c>
      <c r="C637" s="20" t="s">
        <v>42</v>
      </c>
      <c r="D637" s="19" t="s">
        <v>43</v>
      </c>
      <c r="E637" s="19" t="s">
        <v>20</v>
      </c>
      <c r="F637" s="85" t="s">
        <v>31</v>
      </c>
      <c r="G637" s="19" t="s">
        <v>44</v>
      </c>
      <c r="H637" s="21">
        <v>79.91</v>
      </c>
      <c r="I637" s="22">
        <v>3</v>
      </c>
      <c r="J637" s="23">
        <v>11.986499999999999</v>
      </c>
      <c r="K637" s="23">
        <v>251.7165</v>
      </c>
      <c r="L637" s="24">
        <v>43544</v>
      </c>
      <c r="M637" s="25">
        <v>0.81111111111111112</v>
      </c>
      <c r="N637" s="20" t="s">
        <v>33</v>
      </c>
      <c r="O637" s="23">
        <v>239.73</v>
      </c>
      <c r="P637" s="26">
        <v>4.7619047620000003</v>
      </c>
      <c r="Q637" s="23">
        <v>11.986499999999999</v>
      </c>
      <c r="R637" s="30">
        <v>5</v>
      </c>
      <c r="S637" s="28">
        <f t="shared" si="176"/>
        <v>11.986500000000007</v>
      </c>
      <c r="T637" s="29">
        <f t="shared" si="177"/>
        <v>898.98750000000052</v>
      </c>
      <c r="U637" s="29" t="b">
        <f t="shared" si="178"/>
        <v>1</v>
      </c>
      <c r="V637" s="29" t="b">
        <f t="shared" si="179"/>
        <v>1</v>
      </c>
      <c r="W637" s="29" t="str">
        <f t="shared" si="180"/>
        <v>Low Value</v>
      </c>
      <c r="X637" s="129" t="str">
        <f t="shared" si="181"/>
        <v>Criteria Not matched</v>
      </c>
      <c r="Y637" s="130">
        <f t="shared" si="182"/>
        <v>20</v>
      </c>
      <c r="Z637" s="130">
        <f t="shared" si="183"/>
        <v>3</v>
      </c>
      <c r="AA637" s="131">
        <f t="shared" si="185"/>
        <v>2019</v>
      </c>
      <c r="AB637" s="132" t="str">
        <f t="shared" si="186"/>
        <v>3-2019</v>
      </c>
      <c r="AC637" s="132" t="str">
        <f t="shared" si="175"/>
        <v>20-3-2019</v>
      </c>
      <c r="AD637" s="132">
        <f t="shared" si="190"/>
        <v>1</v>
      </c>
      <c r="AE637" s="132">
        <f t="shared" si="184"/>
        <v>12</v>
      </c>
      <c r="AF637" s="132" t="str">
        <f t="shared" si="188"/>
        <v>2019-12</v>
      </c>
      <c r="AG637" s="130">
        <f t="shared" si="191"/>
        <v>3</v>
      </c>
      <c r="AH637" s="130" t="str">
        <f t="shared" si="189"/>
        <v>Weekdays</v>
      </c>
      <c r="AI637" s="133">
        <f t="shared" si="187"/>
        <v>4</v>
      </c>
      <c r="AJ637" s="53"/>
    </row>
    <row r="638" spans="2:36" ht="16.5" x14ac:dyDescent="0.3">
      <c r="B638" s="19" t="s">
        <v>671</v>
      </c>
      <c r="C638" s="20" t="s">
        <v>42</v>
      </c>
      <c r="D638" s="19" t="s">
        <v>43</v>
      </c>
      <c r="E638" s="19" t="s">
        <v>20</v>
      </c>
      <c r="F638" s="85" t="s">
        <v>31</v>
      </c>
      <c r="G638" s="19" t="s">
        <v>22</v>
      </c>
      <c r="H638" s="21">
        <v>66.47</v>
      </c>
      <c r="I638" s="22">
        <v>10</v>
      </c>
      <c r="J638" s="23">
        <v>33.234999999999999</v>
      </c>
      <c r="K638" s="23">
        <v>697.93499999999995</v>
      </c>
      <c r="L638" s="24">
        <v>43480</v>
      </c>
      <c r="M638" s="25">
        <v>0.62569444444444444</v>
      </c>
      <c r="N638" s="20" t="s">
        <v>33</v>
      </c>
      <c r="O638" s="23">
        <v>664.7</v>
      </c>
      <c r="P638" s="26">
        <v>4.7619047620000003</v>
      </c>
      <c r="Q638" s="23">
        <v>33.234999999999999</v>
      </c>
      <c r="R638" s="27">
        <v>5</v>
      </c>
      <c r="S638" s="28">
        <f t="shared" si="176"/>
        <v>33.2349999999999</v>
      </c>
      <c r="T638" s="29">
        <f t="shared" si="177"/>
        <v>2492.6249999999927</v>
      </c>
      <c r="U638" s="29" t="b">
        <f t="shared" si="178"/>
        <v>1</v>
      </c>
      <c r="V638" s="29" t="b">
        <f t="shared" si="179"/>
        <v>1</v>
      </c>
      <c r="W638" s="29" t="str">
        <f t="shared" si="180"/>
        <v>Low Value</v>
      </c>
      <c r="X638" s="129" t="str">
        <f t="shared" si="181"/>
        <v>Criteria Not matched</v>
      </c>
      <c r="Y638" s="130">
        <f t="shared" si="182"/>
        <v>15</v>
      </c>
      <c r="Z638" s="130">
        <f t="shared" si="183"/>
        <v>1</v>
      </c>
      <c r="AA638" s="131">
        <f t="shared" si="185"/>
        <v>2019</v>
      </c>
      <c r="AB638" s="132" t="str">
        <f t="shared" si="186"/>
        <v>1-2019</v>
      </c>
      <c r="AC638" s="132" t="str">
        <f t="shared" si="175"/>
        <v>15-1-2019</v>
      </c>
      <c r="AD638" s="132">
        <f t="shared" si="190"/>
        <v>1</v>
      </c>
      <c r="AE638" s="132">
        <f t="shared" si="184"/>
        <v>3</v>
      </c>
      <c r="AF638" s="132" t="str">
        <f t="shared" si="188"/>
        <v>2019-3</v>
      </c>
      <c r="AG638" s="130">
        <f t="shared" si="191"/>
        <v>2</v>
      </c>
      <c r="AH638" s="130" t="str">
        <f t="shared" si="189"/>
        <v>Weekdays</v>
      </c>
      <c r="AI638" s="133">
        <f t="shared" si="187"/>
        <v>3</v>
      </c>
      <c r="AJ638" s="53"/>
    </row>
    <row r="639" spans="2:36" ht="16.5" x14ac:dyDescent="0.3">
      <c r="B639" s="19" t="s">
        <v>672</v>
      </c>
      <c r="C639" s="20" t="s">
        <v>18</v>
      </c>
      <c r="D639" s="19" t="s">
        <v>19</v>
      </c>
      <c r="E639" s="19" t="s">
        <v>27</v>
      </c>
      <c r="F639" s="85" t="s">
        <v>31</v>
      </c>
      <c r="G639" s="19" t="s">
        <v>22</v>
      </c>
      <c r="H639" s="21">
        <v>28.95</v>
      </c>
      <c r="I639" s="22">
        <v>7</v>
      </c>
      <c r="J639" s="23">
        <v>10.1325</v>
      </c>
      <c r="K639" s="23">
        <v>212.7825</v>
      </c>
      <c r="L639" s="24">
        <v>43527</v>
      </c>
      <c r="M639" s="25">
        <v>0.85486111111111107</v>
      </c>
      <c r="N639" s="20" t="s">
        <v>33</v>
      </c>
      <c r="O639" s="23">
        <v>202.65</v>
      </c>
      <c r="P639" s="26">
        <v>4.7619047620000003</v>
      </c>
      <c r="Q639" s="23">
        <v>10.1325</v>
      </c>
      <c r="R639" s="30">
        <v>6</v>
      </c>
      <c r="S639" s="28">
        <f t="shared" si="176"/>
        <v>10.132499999999993</v>
      </c>
      <c r="T639" s="29">
        <f t="shared" si="177"/>
        <v>759.93749999999955</v>
      </c>
      <c r="U639" s="29" t="b">
        <f t="shared" si="178"/>
        <v>1</v>
      </c>
      <c r="V639" s="29" t="b">
        <f t="shared" si="179"/>
        <v>1</v>
      </c>
      <c r="W639" s="29" t="str">
        <f t="shared" si="180"/>
        <v>Low Value</v>
      </c>
      <c r="X639" s="129" t="str">
        <f t="shared" si="181"/>
        <v>Criteria Not matched</v>
      </c>
      <c r="Y639" s="130">
        <f t="shared" si="182"/>
        <v>3</v>
      </c>
      <c r="Z639" s="130">
        <f t="shared" si="183"/>
        <v>3</v>
      </c>
      <c r="AA639" s="131">
        <f t="shared" si="185"/>
        <v>2019</v>
      </c>
      <c r="AB639" s="132" t="str">
        <f t="shared" si="186"/>
        <v>3-2019</v>
      </c>
      <c r="AC639" s="132" t="str">
        <f t="shared" si="175"/>
        <v>3-3-2019</v>
      </c>
      <c r="AD639" s="132">
        <f t="shared" si="190"/>
        <v>1</v>
      </c>
      <c r="AE639" s="132">
        <f t="shared" si="184"/>
        <v>9</v>
      </c>
      <c r="AF639" s="132" t="str">
        <f t="shared" si="188"/>
        <v>2019-9</v>
      </c>
      <c r="AG639" s="130">
        <f t="shared" si="191"/>
        <v>7</v>
      </c>
      <c r="AH639" s="130" t="str">
        <f t="shared" si="189"/>
        <v>Weekends</v>
      </c>
      <c r="AI639" s="133">
        <f t="shared" si="187"/>
        <v>1</v>
      </c>
      <c r="AJ639" s="53"/>
    </row>
    <row r="640" spans="2:36" ht="16.5" x14ac:dyDescent="0.3">
      <c r="B640" s="19" t="s">
        <v>673</v>
      </c>
      <c r="C640" s="20" t="s">
        <v>25</v>
      </c>
      <c r="D640" s="19" t="s">
        <v>26</v>
      </c>
      <c r="E640" s="19" t="s">
        <v>27</v>
      </c>
      <c r="F640" s="85" t="s">
        <v>21</v>
      </c>
      <c r="G640" s="19" t="s">
        <v>28</v>
      </c>
      <c r="H640" s="21">
        <v>46.2</v>
      </c>
      <c r="I640" s="22">
        <v>1</v>
      </c>
      <c r="J640" s="23">
        <v>2.31</v>
      </c>
      <c r="K640" s="23">
        <v>48.51</v>
      </c>
      <c r="L640" s="24">
        <v>43543</v>
      </c>
      <c r="M640" s="25">
        <v>0.51111111111111107</v>
      </c>
      <c r="N640" s="20" t="s">
        <v>29</v>
      </c>
      <c r="O640" s="23">
        <v>46.2</v>
      </c>
      <c r="P640" s="26">
        <v>4.7619047620000003</v>
      </c>
      <c r="Q640" s="23">
        <v>2.31</v>
      </c>
      <c r="R640" s="30">
        <v>6.3</v>
      </c>
      <c r="S640" s="28">
        <f t="shared" si="176"/>
        <v>2.3099999999999952</v>
      </c>
      <c r="T640" s="29">
        <f t="shared" si="177"/>
        <v>173.24999999999963</v>
      </c>
      <c r="U640" s="29" t="b">
        <f t="shared" si="178"/>
        <v>0</v>
      </c>
      <c r="V640" s="29" t="b">
        <f t="shared" si="179"/>
        <v>0</v>
      </c>
      <c r="W640" s="29" t="str">
        <f t="shared" si="180"/>
        <v>Low Value</v>
      </c>
      <c r="X640" s="129" t="str">
        <f t="shared" si="181"/>
        <v>Criteria Not matched</v>
      </c>
      <c r="Y640" s="130">
        <f t="shared" si="182"/>
        <v>19</v>
      </c>
      <c r="Z640" s="130">
        <f t="shared" si="183"/>
        <v>3</v>
      </c>
      <c r="AA640" s="131">
        <f t="shared" si="185"/>
        <v>2019</v>
      </c>
      <c r="AB640" s="132" t="str">
        <f t="shared" si="186"/>
        <v>3-2019</v>
      </c>
      <c r="AC640" s="132" t="str">
        <f t="shared" si="175"/>
        <v>19-3-2019</v>
      </c>
      <c r="AD640" s="132">
        <f t="shared" si="190"/>
        <v>1</v>
      </c>
      <c r="AE640" s="132">
        <f t="shared" si="184"/>
        <v>12</v>
      </c>
      <c r="AF640" s="132" t="str">
        <f t="shared" si="188"/>
        <v>2019-12</v>
      </c>
      <c r="AG640" s="130">
        <f t="shared" si="191"/>
        <v>2</v>
      </c>
      <c r="AH640" s="130" t="str">
        <f t="shared" si="189"/>
        <v>Weekdays</v>
      </c>
      <c r="AI640" s="133">
        <f t="shared" si="187"/>
        <v>3</v>
      </c>
      <c r="AJ640" s="53"/>
    </row>
    <row r="641" spans="2:36" ht="16.5" x14ac:dyDescent="0.3">
      <c r="B641" s="19" t="s">
        <v>674</v>
      </c>
      <c r="C641" s="20" t="s">
        <v>42</v>
      </c>
      <c r="D641" s="19" t="s">
        <v>43</v>
      </c>
      <c r="E641" s="19" t="s">
        <v>20</v>
      </c>
      <c r="F641" s="85" t="s">
        <v>21</v>
      </c>
      <c r="G641" s="19" t="s">
        <v>44</v>
      </c>
      <c r="H641" s="21">
        <v>17.63</v>
      </c>
      <c r="I641" s="22">
        <v>5</v>
      </c>
      <c r="J641" s="23">
        <v>4.4074999999999998</v>
      </c>
      <c r="K641" s="23">
        <v>92.557500000000005</v>
      </c>
      <c r="L641" s="24">
        <v>43532</v>
      </c>
      <c r="M641" s="25">
        <v>0.64375000000000004</v>
      </c>
      <c r="N641" s="20" t="s">
        <v>29</v>
      </c>
      <c r="O641" s="23">
        <v>88.15</v>
      </c>
      <c r="P641" s="26">
        <v>4.7619047620000003</v>
      </c>
      <c r="Q641" s="23">
        <v>4.4074999999999998</v>
      </c>
      <c r="R641" s="30">
        <v>8.5</v>
      </c>
      <c r="S641" s="28">
        <f t="shared" si="176"/>
        <v>4.4074999999999989</v>
      </c>
      <c r="T641" s="29">
        <f t="shared" si="177"/>
        <v>330.56249999999989</v>
      </c>
      <c r="U641" s="29" t="b">
        <f t="shared" si="178"/>
        <v>0</v>
      </c>
      <c r="V641" s="29" t="b">
        <f t="shared" si="179"/>
        <v>1</v>
      </c>
      <c r="W641" s="29" t="str">
        <f t="shared" si="180"/>
        <v>High Value</v>
      </c>
      <c r="X641" s="129">
        <f t="shared" si="181"/>
        <v>1.7629999999999999</v>
      </c>
      <c r="Y641" s="130">
        <f t="shared" si="182"/>
        <v>8</v>
      </c>
      <c r="Z641" s="130">
        <f t="shared" si="183"/>
        <v>3</v>
      </c>
      <c r="AA641" s="131">
        <f t="shared" si="185"/>
        <v>2019</v>
      </c>
      <c r="AB641" s="132" t="str">
        <f t="shared" si="186"/>
        <v>3-2019</v>
      </c>
      <c r="AC641" s="132" t="str">
        <f t="shared" ref="AC641:AC704" si="192">CONCATENATE(Y641,"-"&amp;"",Z641,"-"&amp;"",AA641)</f>
        <v>8-3-2019</v>
      </c>
      <c r="AD641" s="132">
        <f t="shared" si="190"/>
        <v>1</v>
      </c>
      <c r="AE641" s="132">
        <f t="shared" si="184"/>
        <v>10</v>
      </c>
      <c r="AF641" s="132" t="str">
        <f t="shared" si="188"/>
        <v>2019-10</v>
      </c>
      <c r="AG641" s="130">
        <f t="shared" si="191"/>
        <v>5</v>
      </c>
      <c r="AH641" s="130" t="str">
        <f t="shared" si="189"/>
        <v>Weekdays</v>
      </c>
      <c r="AI641" s="133">
        <f t="shared" si="187"/>
        <v>6</v>
      </c>
      <c r="AJ641" s="53"/>
    </row>
    <row r="642" spans="2:36" ht="16.5" x14ac:dyDescent="0.3">
      <c r="B642" s="19" t="s">
        <v>675</v>
      </c>
      <c r="C642" s="20" t="s">
        <v>42</v>
      </c>
      <c r="D642" s="19" t="s">
        <v>43</v>
      </c>
      <c r="E642" s="19" t="s">
        <v>27</v>
      </c>
      <c r="F642" s="85" t="s">
        <v>31</v>
      </c>
      <c r="G642" s="19" t="s">
        <v>46</v>
      </c>
      <c r="H642" s="21">
        <v>52.42</v>
      </c>
      <c r="I642" s="22">
        <v>3</v>
      </c>
      <c r="J642" s="23">
        <v>7.8630000000000004</v>
      </c>
      <c r="K642" s="23">
        <v>165.12299999999999</v>
      </c>
      <c r="L642" s="24">
        <v>43523</v>
      </c>
      <c r="M642" s="25">
        <v>0.73333333333333328</v>
      </c>
      <c r="N642" s="20" t="s">
        <v>23</v>
      </c>
      <c r="O642" s="23">
        <v>157.26</v>
      </c>
      <c r="P642" s="26">
        <v>4.7619047620000003</v>
      </c>
      <c r="Q642" s="23">
        <v>7.8630000000000004</v>
      </c>
      <c r="R642" s="30">
        <v>7.5</v>
      </c>
      <c r="S642" s="28">
        <f t="shared" si="176"/>
        <v>7.8629999999999995</v>
      </c>
      <c r="T642" s="29">
        <f t="shared" si="177"/>
        <v>589.72499999999991</v>
      </c>
      <c r="U642" s="29" t="b">
        <f t="shared" si="178"/>
        <v>0</v>
      </c>
      <c r="V642" s="29" t="b">
        <f t="shared" si="179"/>
        <v>1</v>
      </c>
      <c r="W642" s="29" t="str">
        <f t="shared" si="180"/>
        <v>High Value</v>
      </c>
      <c r="X642" s="129">
        <f t="shared" si="181"/>
        <v>5.2420000000000009</v>
      </c>
      <c r="Y642" s="130">
        <f t="shared" si="182"/>
        <v>27</v>
      </c>
      <c r="Z642" s="130">
        <f t="shared" si="183"/>
        <v>2</v>
      </c>
      <c r="AA642" s="131">
        <f t="shared" si="185"/>
        <v>2019</v>
      </c>
      <c r="AB642" s="132" t="str">
        <f t="shared" si="186"/>
        <v>2-2019</v>
      </c>
      <c r="AC642" s="132" t="str">
        <f t="shared" si="192"/>
        <v>27-2-2019</v>
      </c>
      <c r="AD642" s="132">
        <f t="shared" si="190"/>
        <v>1</v>
      </c>
      <c r="AE642" s="132">
        <f t="shared" si="184"/>
        <v>9</v>
      </c>
      <c r="AF642" s="132" t="str">
        <f t="shared" si="188"/>
        <v>2019-9</v>
      </c>
      <c r="AG642" s="130">
        <f t="shared" si="191"/>
        <v>3</v>
      </c>
      <c r="AH642" s="130" t="str">
        <f t="shared" si="189"/>
        <v>Weekdays</v>
      </c>
      <c r="AI642" s="133">
        <f t="shared" si="187"/>
        <v>4</v>
      </c>
      <c r="AJ642" s="53"/>
    </row>
    <row r="643" spans="2:36" ht="16.5" x14ac:dyDescent="0.3">
      <c r="B643" s="19" t="s">
        <v>676</v>
      </c>
      <c r="C643" s="20" t="s">
        <v>42</v>
      </c>
      <c r="D643" s="19" t="s">
        <v>43</v>
      </c>
      <c r="E643" s="19" t="s">
        <v>20</v>
      </c>
      <c r="F643" s="85" t="s">
        <v>21</v>
      </c>
      <c r="G643" s="19" t="s">
        <v>44</v>
      </c>
      <c r="H643" s="21">
        <v>98.79</v>
      </c>
      <c r="I643" s="22">
        <v>3</v>
      </c>
      <c r="J643" s="23">
        <v>14.8185</v>
      </c>
      <c r="K643" s="23">
        <v>311.18849999999998</v>
      </c>
      <c r="L643" s="24">
        <v>43519</v>
      </c>
      <c r="M643" s="25">
        <v>0.83333333333333337</v>
      </c>
      <c r="N643" s="20" t="s">
        <v>23</v>
      </c>
      <c r="O643" s="23">
        <v>296.37</v>
      </c>
      <c r="P643" s="26">
        <v>4.7619047620000003</v>
      </c>
      <c r="Q643" s="23">
        <v>14.8185</v>
      </c>
      <c r="R643" s="30">
        <v>6.4</v>
      </c>
      <c r="S643" s="28">
        <f t="shared" ref="S643:S706" si="193">K643-O643</f>
        <v>14.818499999999972</v>
      </c>
      <c r="T643" s="29">
        <f t="shared" ref="T643:T706" si="194">$S643*$S$1</f>
        <v>1111.387499999998</v>
      </c>
      <c r="U643" s="29" t="b">
        <f t="shared" si="178"/>
        <v>1</v>
      </c>
      <c r="V643" s="29" t="b">
        <f t="shared" si="179"/>
        <v>1</v>
      </c>
      <c r="W643" s="29" t="str">
        <f t="shared" si="180"/>
        <v>Low Value</v>
      </c>
      <c r="X643" s="129" t="str">
        <f t="shared" si="181"/>
        <v>Criteria Not matched</v>
      </c>
      <c r="Y643" s="130">
        <f t="shared" si="182"/>
        <v>23</v>
      </c>
      <c r="Z643" s="130">
        <f t="shared" si="183"/>
        <v>2</v>
      </c>
      <c r="AA643" s="131">
        <f t="shared" si="185"/>
        <v>2019</v>
      </c>
      <c r="AB643" s="132" t="str">
        <f t="shared" si="186"/>
        <v>2-2019</v>
      </c>
      <c r="AC643" s="132" t="str">
        <f t="shared" si="192"/>
        <v>23-2-2019</v>
      </c>
      <c r="AD643" s="132">
        <f t="shared" si="190"/>
        <v>1</v>
      </c>
      <c r="AE643" s="132">
        <f t="shared" si="184"/>
        <v>8</v>
      </c>
      <c r="AF643" s="132" t="str">
        <f t="shared" si="188"/>
        <v>2019-8</v>
      </c>
      <c r="AG643" s="130">
        <f t="shared" si="191"/>
        <v>6</v>
      </c>
      <c r="AH643" s="130" t="str">
        <f t="shared" si="189"/>
        <v>Weekends</v>
      </c>
      <c r="AI643" s="133">
        <f t="shared" si="187"/>
        <v>7</v>
      </c>
      <c r="AJ643" s="53"/>
    </row>
    <row r="644" spans="2:36" ht="16.5" x14ac:dyDescent="0.3">
      <c r="B644" s="19" t="s">
        <v>677</v>
      </c>
      <c r="C644" s="20" t="s">
        <v>25</v>
      </c>
      <c r="D644" s="19" t="s">
        <v>26</v>
      </c>
      <c r="E644" s="19" t="s">
        <v>20</v>
      </c>
      <c r="F644" s="85" t="s">
        <v>21</v>
      </c>
      <c r="G644" s="19" t="s">
        <v>28</v>
      </c>
      <c r="H644" s="21">
        <v>88.55</v>
      </c>
      <c r="I644" s="22">
        <v>8</v>
      </c>
      <c r="J644" s="23">
        <v>35.42</v>
      </c>
      <c r="K644" s="23">
        <v>743.82</v>
      </c>
      <c r="L644" s="24">
        <v>43543</v>
      </c>
      <c r="M644" s="25">
        <v>0.64513888888888893</v>
      </c>
      <c r="N644" s="20" t="s">
        <v>23</v>
      </c>
      <c r="O644" s="23">
        <v>708.4</v>
      </c>
      <c r="P644" s="26">
        <v>4.7619047620000003</v>
      </c>
      <c r="Q644" s="23">
        <v>35.42</v>
      </c>
      <c r="R644" s="27">
        <v>4.7</v>
      </c>
      <c r="S644" s="28">
        <f t="shared" si="193"/>
        <v>35.420000000000073</v>
      </c>
      <c r="T644" s="29">
        <f t="shared" si="194"/>
        <v>2656.5000000000055</v>
      </c>
      <c r="U644" s="29" t="b">
        <f t="shared" ref="U644:U707" si="195">AND($S644&gt;7.9,$O644&gt;99)</f>
        <v>1</v>
      </c>
      <c r="V644" s="29" t="b">
        <f t="shared" ref="V644:V707" si="196">OR(R644&gt;7.1,K644&gt;149)</f>
        <v>1</v>
      </c>
      <c r="W644" s="29" t="str">
        <f t="shared" ref="W644:W707" si="197">IF($R644&gt;7.1,"High Value","Low Value")</f>
        <v>Low Value</v>
      </c>
      <c r="X644" s="129" t="str">
        <f t="shared" si="181"/>
        <v>Criteria Not matched</v>
      </c>
      <c r="Y644" s="130">
        <f t="shared" si="182"/>
        <v>19</v>
      </c>
      <c r="Z644" s="130">
        <f t="shared" si="183"/>
        <v>3</v>
      </c>
      <c r="AA644" s="131">
        <f t="shared" si="185"/>
        <v>2019</v>
      </c>
      <c r="AB644" s="132" t="str">
        <f t="shared" si="186"/>
        <v>3-2019</v>
      </c>
      <c r="AC644" s="132" t="str">
        <f t="shared" si="192"/>
        <v>19-3-2019</v>
      </c>
      <c r="AD644" s="132">
        <f t="shared" si="190"/>
        <v>1</v>
      </c>
      <c r="AE644" s="132">
        <f t="shared" si="184"/>
        <v>12</v>
      </c>
      <c r="AF644" s="132" t="str">
        <f t="shared" si="188"/>
        <v>2019-12</v>
      </c>
      <c r="AG644" s="130">
        <f t="shared" si="191"/>
        <v>2</v>
      </c>
      <c r="AH644" s="130" t="str">
        <f t="shared" si="189"/>
        <v>Weekdays</v>
      </c>
      <c r="AI644" s="133">
        <f t="shared" si="187"/>
        <v>3</v>
      </c>
      <c r="AJ644" s="53"/>
    </row>
    <row r="645" spans="2:36" ht="16.5" x14ac:dyDescent="0.3">
      <c r="B645" s="19" t="s">
        <v>678</v>
      </c>
      <c r="C645" s="20" t="s">
        <v>42</v>
      </c>
      <c r="D645" s="19" t="s">
        <v>43</v>
      </c>
      <c r="E645" s="19" t="s">
        <v>20</v>
      </c>
      <c r="F645" s="85" t="s">
        <v>31</v>
      </c>
      <c r="G645" s="19" t="s">
        <v>28</v>
      </c>
      <c r="H645" s="21">
        <v>55.67</v>
      </c>
      <c r="I645" s="22">
        <v>2</v>
      </c>
      <c r="J645" s="23">
        <v>5.5670000000000002</v>
      </c>
      <c r="K645" s="23">
        <v>116.907</v>
      </c>
      <c r="L645" s="24">
        <v>43551</v>
      </c>
      <c r="M645" s="25">
        <v>0.63055555555555554</v>
      </c>
      <c r="N645" s="20" t="s">
        <v>23</v>
      </c>
      <c r="O645" s="23">
        <v>111.34</v>
      </c>
      <c r="P645" s="26">
        <v>4.7619047620000003</v>
      </c>
      <c r="Q645" s="23">
        <v>5.5670000000000002</v>
      </c>
      <c r="R645" s="30">
        <v>6</v>
      </c>
      <c r="S645" s="28">
        <f t="shared" si="193"/>
        <v>5.5669999999999931</v>
      </c>
      <c r="T645" s="29">
        <f t="shared" si="194"/>
        <v>417.52499999999947</v>
      </c>
      <c r="U645" s="29" t="b">
        <f t="shared" si="195"/>
        <v>0</v>
      </c>
      <c r="V645" s="29" t="b">
        <f t="shared" si="196"/>
        <v>0</v>
      </c>
      <c r="W645" s="29" t="str">
        <f t="shared" si="197"/>
        <v>Low Value</v>
      </c>
      <c r="X645" s="129" t="str">
        <f t="shared" ref="X645:X708" si="198">IF($R645&gt;6.9,$H645*0.1,"Criteria Not matched")</f>
        <v>Criteria Not matched</v>
      </c>
      <c r="Y645" s="130">
        <f t="shared" si="182"/>
        <v>27</v>
      </c>
      <c r="Z645" s="130">
        <f t="shared" si="183"/>
        <v>3</v>
      </c>
      <c r="AA645" s="131">
        <f t="shared" si="185"/>
        <v>2019</v>
      </c>
      <c r="AB645" s="132" t="str">
        <f t="shared" si="186"/>
        <v>3-2019</v>
      </c>
      <c r="AC645" s="132" t="str">
        <f t="shared" si="192"/>
        <v>27-3-2019</v>
      </c>
      <c r="AD645" s="132">
        <f t="shared" si="190"/>
        <v>1</v>
      </c>
      <c r="AE645" s="132">
        <f t="shared" si="184"/>
        <v>13</v>
      </c>
      <c r="AF645" s="132" t="str">
        <f t="shared" si="188"/>
        <v>2019-13</v>
      </c>
      <c r="AG645" s="130">
        <f t="shared" si="191"/>
        <v>3</v>
      </c>
      <c r="AH645" s="130" t="str">
        <f t="shared" si="189"/>
        <v>Weekdays</v>
      </c>
      <c r="AI645" s="133">
        <f t="shared" si="187"/>
        <v>4</v>
      </c>
      <c r="AJ645" s="53"/>
    </row>
    <row r="646" spans="2:36" ht="16.5" x14ac:dyDescent="0.3">
      <c r="B646" s="19" t="s">
        <v>679</v>
      </c>
      <c r="C646" s="20" t="s">
        <v>25</v>
      </c>
      <c r="D646" s="19" t="s">
        <v>26</v>
      </c>
      <c r="E646" s="19" t="s">
        <v>20</v>
      </c>
      <c r="F646" s="85" t="s">
        <v>21</v>
      </c>
      <c r="G646" s="19" t="s">
        <v>44</v>
      </c>
      <c r="H646" s="21">
        <v>72.52</v>
      </c>
      <c r="I646" s="22">
        <v>8</v>
      </c>
      <c r="J646" s="23">
        <v>29.007999999999999</v>
      </c>
      <c r="K646" s="23">
        <v>609.16800000000001</v>
      </c>
      <c r="L646" s="24">
        <v>43554</v>
      </c>
      <c r="M646" s="25">
        <v>0.80972222222222223</v>
      </c>
      <c r="N646" s="20" t="s">
        <v>33</v>
      </c>
      <c r="O646" s="23">
        <v>580.16</v>
      </c>
      <c r="P646" s="26">
        <v>4.7619047620000003</v>
      </c>
      <c r="Q646" s="23">
        <v>29.007999999999999</v>
      </c>
      <c r="R646" s="27">
        <v>4</v>
      </c>
      <c r="S646" s="28">
        <f t="shared" si="193"/>
        <v>29.008000000000038</v>
      </c>
      <c r="T646" s="29">
        <f t="shared" si="194"/>
        <v>2175.6000000000031</v>
      </c>
      <c r="U646" s="29" t="b">
        <f t="shared" si="195"/>
        <v>1</v>
      </c>
      <c r="V646" s="29" t="b">
        <f t="shared" si="196"/>
        <v>1</v>
      </c>
      <c r="W646" s="29" t="str">
        <f t="shared" si="197"/>
        <v>Low Value</v>
      </c>
      <c r="X646" s="129" t="str">
        <f t="shared" si="198"/>
        <v>Criteria Not matched</v>
      </c>
      <c r="Y646" s="130">
        <f t="shared" si="182"/>
        <v>30</v>
      </c>
      <c r="Z646" s="130">
        <f t="shared" si="183"/>
        <v>3</v>
      </c>
      <c r="AA646" s="131">
        <f t="shared" si="185"/>
        <v>2019</v>
      </c>
      <c r="AB646" s="132" t="str">
        <f t="shared" si="186"/>
        <v>3-2019</v>
      </c>
      <c r="AC646" s="132" t="str">
        <f t="shared" si="192"/>
        <v>30-3-2019</v>
      </c>
      <c r="AD646" s="132">
        <f t="shared" si="190"/>
        <v>1</v>
      </c>
      <c r="AE646" s="132">
        <f t="shared" si="184"/>
        <v>13</v>
      </c>
      <c r="AF646" s="132" t="str">
        <f t="shared" si="188"/>
        <v>2019-13</v>
      </c>
      <c r="AG646" s="130">
        <f t="shared" si="191"/>
        <v>6</v>
      </c>
      <c r="AH646" s="130" t="str">
        <f t="shared" si="189"/>
        <v>Weekends</v>
      </c>
      <c r="AI646" s="133">
        <f t="shared" si="187"/>
        <v>7</v>
      </c>
      <c r="AJ646" s="53"/>
    </row>
    <row r="647" spans="2:36" ht="16.5" x14ac:dyDescent="0.3">
      <c r="B647" s="19" t="s">
        <v>680</v>
      </c>
      <c r="C647" s="20" t="s">
        <v>25</v>
      </c>
      <c r="D647" s="19" t="s">
        <v>26</v>
      </c>
      <c r="E647" s="19" t="s">
        <v>20</v>
      </c>
      <c r="F647" s="85" t="s">
        <v>31</v>
      </c>
      <c r="G647" s="19" t="s">
        <v>28</v>
      </c>
      <c r="H647" s="21">
        <v>12.05</v>
      </c>
      <c r="I647" s="22">
        <v>5</v>
      </c>
      <c r="J647" s="23">
        <v>3.0125000000000002</v>
      </c>
      <c r="K647" s="23">
        <v>63.262500000000003</v>
      </c>
      <c r="L647" s="24">
        <v>43512</v>
      </c>
      <c r="M647" s="25">
        <v>0.66180555555555554</v>
      </c>
      <c r="N647" s="20" t="s">
        <v>23</v>
      </c>
      <c r="O647" s="23">
        <v>60.25</v>
      </c>
      <c r="P647" s="26">
        <v>4.7619047620000003</v>
      </c>
      <c r="Q647" s="23">
        <v>3.0125000000000002</v>
      </c>
      <c r="R647" s="30">
        <v>5.5</v>
      </c>
      <c r="S647" s="28">
        <f t="shared" si="193"/>
        <v>3.0125000000000028</v>
      </c>
      <c r="T647" s="29">
        <f t="shared" si="194"/>
        <v>225.93750000000023</v>
      </c>
      <c r="U647" s="29" t="b">
        <f t="shared" si="195"/>
        <v>0</v>
      </c>
      <c r="V647" s="29" t="b">
        <f t="shared" si="196"/>
        <v>0</v>
      </c>
      <c r="W647" s="29" t="str">
        <f t="shared" si="197"/>
        <v>Low Value</v>
      </c>
      <c r="X647" s="129" t="str">
        <f t="shared" si="198"/>
        <v>Criteria Not matched</v>
      </c>
      <c r="Y647" s="130">
        <f t="shared" si="182"/>
        <v>16</v>
      </c>
      <c r="Z647" s="130">
        <f t="shared" si="183"/>
        <v>2</v>
      </c>
      <c r="AA647" s="131">
        <f t="shared" si="185"/>
        <v>2019</v>
      </c>
      <c r="AB647" s="132" t="str">
        <f t="shared" si="186"/>
        <v>2-2019</v>
      </c>
      <c r="AC647" s="132" t="str">
        <f t="shared" si="192"/>
        <v>16-2-2019</v>
      </c>
      <c r="AD647" s="132">
        <f t="shared" si="190"/>
        <v>1</v>
      </c>
      <c r="AE647" s="132">
        <f t="shared" si="184"/>
        <v>7</v>
      </c>
      <c r="AF647" s="132" t="str">
        <f t="shared" si="188"/>
        <v>2019-7</v>
      </c>
      <c r="AG647" s="130">
        <f t="shared" si="191"/>
        <v>6</v>
      </c>
      <c r="AH647" s="130" t="str">
        <f t="shared" si="189"/>
        <v>Weekends</v>
      </c>
      <c r="AI647" s="133">
        <f t="shared" si="187"/>
        <v>7</v>
      </c>
      <c r="AJ647" s="53"/>
    </row>
    <row r="648" spans="2:36" ht="16.5" x14ac:dyDescent="0.3">
      <c r="B648" s="19" t="s">
        <v>681</v>
      </c>
      <c r="C648" s="20" t="s">
        <v>18</v>
      </c>
      <c r="D648" s="19" t="s">
        <v>19</v>
      </c>
      <c r="E648" s="19" t="s">
        <v>20</v>
      </c>
      <c r="F648" s="85" t="s">
        <v>31</v>
      </c>
      <c r="G648" s="19" t="s">
        <v>32</v>
      </c>
      <c r="H648" s="21">
        <v>19.36</v>
      </c>
      <c r="I648" s="22">
        <v>9</v>
      </c>
      <c r="J648" s="23">
        <v>8.7119999999999997</v>
      </c>
      <c r="K648" s="23">
        <v>182.952</v>
      </c>
      <c r="L648" s="24">
        <v>43483</v>
      </c>
      <c r="M648" s="25">
        <v>0.77986111111111112</v>
      </c>
      <c r="N648" s="20" t="s">
        <v>23</v>
      </c>
      <c r="O648" s="23">
        <v>174.24</v>
      </c>
      <c r="P648" s="26">
        <v>4.7619047620000003</v>
      </c>
      <c r="Q648" s="23">
        <v>8.7119999999999997</v>
      </c>
      <c r="R648" s="30">
        <v>8.6999999999999993</v>
      </c>
      <c r="S648" s="28">
        <f t="shared" si="193"/>
        <v>8.7119999999999891</v>
      </c>
      <c r="T648" s="29">
        <f t="shared" si="194"/>
        <v>653.39999999999918</v>
      </c>
      <c r="U648" s="29" t="b">
        <f t="shared" si="195"/>
        <v>1</v>
      </c>
      <c r="V648" s="29" t="b">
        <f t="shared" si="196"/>
        <v>1</v>
      </c>
      <c r="W648" s="29" t="str">
        <f t="shared" si="197"/>
        <v>High Value</v>
      </c>
      <c r="X648" s="129">
        <f t="shared" si="198"/>
        <v>1.9359999999999999</v>
      </c>
      <c r="Y648" s="130">
        <f t="shared" si="182"/>
        <v>18</v>
      </c>
      <c r="Z648" s="130">
        <f t="shared" si="183"/>
        <v>1</v>
      </c>
      <c r="AA648" s="131">
        <f t="shared" si="185"/>
        <v>2019</v>
      </c>
      <c r="AB648" s="132" t="str">
        <f t="shared" si="186"/>
        <v>1-2019</v>
      </c>
      <c r="AC648" s="132" t="str">
        <f t="shared" si="192"/>
        <v>18-1-2019</v>
      </c>
      <c r="AD648" s="132">
        <f t="shared" si="190"/>
        <v>1</v>
      </c>
      <c r="AE648" s="132">
        <f t="shared" si="184"/>
        <v>3</v>
      </c>
      <c r="AF648" s="132" t="str">
        <f t="shared" si="188"/>
        <v>2019-3</v>
      </c>
      <c r="AG648" s="130">
        <f t="shared" si="191"/>
        <v>5</v>
      </c>
      <c r="AH648" s="130" t="str">
        <f t="shared" si="189"/>
        <v>Weekdays</v>
      </c>
      <c r="AI648" s="133">
        <f t="shared" si="187"/>
        <v>6</v>
      </c>
      <c r="AJ648" s="53"/>
    </row>
    <row r="649" spans="2:36" ht="16.5" x14ac:dyDescent="0.3">
      <c r="B649" s="19" t="s">
        <v>682</v>
      </c>
      <c r="C649" s="20" t="s">
        <v>25</v>
      </c>
      <c r="D649" s="19" t="s">
        <v>26</v>
      </c>
      <c r="E649" s="19" t="s">
        <v>27</v>
      </c>
      <c r="F649" s="85" t="s">
        <v>31</v>
      </c>
      <c r="G649" s="19" t="s">
        <v>22</v>
      </c>
      <c r="H649" s="21">
        <v>70.209999999999994</v>
      </c>
      <c r="I649" s="22">
        <v>6</v>
      </c>
      <c r="J649" s="23">
        <v>21.062999999999999</v>
      </c>
      <c r="K649" s="23">
        <v>442.32299999999998</v>
      </c>
      <c r="L649" s="24">
        <v>43554</v>
      </c>
      <c r="M649" s="25">
        <v>0.62361111111111112</v>
      </c>
      <c r="N649" s="20" t="s">
        <v>29</v>
      </c>
      <c r="O649" s="23">
        <v>421.26</v>
      </c>
      <c r="P649" s="26">
        <v>4.7619047620000003</v>
      </c>
      <c r="Q649" s="23">
        <v>21.062999999999999</v>
      </c>
      <c r="R649" s="27">
        <v>7.4</v>
      </c>
      <c r="S649" s="28">
        <f t="shared" si="193"/>
        <v>21.062999999999988</v>
      </c>
      <c r="T649" s="29">
        <f t="shared" si="194"/>
        <v>1579.724999999999</v>
      </c>
      <c r="U649" s="29" t="b">
        <f t="shared" si="195"/>
        <v>1</v>
      </c>
      <c r="V649" s="29" t="b">
        <f t="shared" si="196"/>
        <v>1</v>
      </c>
      <c r="W649" s="29" t="str">
        <f t="shared" si="197"/>
        <v>High Value</v>
      </c>
      <c r="X649" s="129">
        <f t="shared" si="198"/>
        <v>7.0209999999999999</v>
      </c>
      <c r="Y649" s="130">
        <f t="shared" si="182"/>
        <v>30</v>
      </c>
      <c r="Z649" s="130">
        <f t="shared" si="183"/>
        <v>3</v>
      </c>
      <c r="AA649" s="131">
        <f t="shared" si="185"/>
        <v>2019</v>
      </c>
      <c r="AB649" s="132" t="str">
        <f t="shared" si="186"/>
        <v>3-2019</v>
      </c>
      <c r="AC649" s="132" t="str">
        <f t="shared" si="192"/>
        <v>30-3-2019</v>
      </c>
      <c r="AD649" s="132">
        <f t="shared" si="190"/>
        <v>1</v>
      </c>
      <c r="AE649" s="132">
        <f t="shared" si="184"/>
        <v>13</v>
      </c>
      <c r="AF649" s="132" t="str">
        <f t="shared" si="188"/>
        <v>2019-13</v>
      </c>
      <c r="AG649" s="130">
        <f t="shared" si="191"/>
        <v>6</v>
      </c>
      <c r="AH649" s="130" t="str">
        <f t="shared" si="189"/>
        <v>Weekends</v>
      </c>
      <c r="AI649" s="133">
        <f t="shared" si="187"/>
        <v>7</v>
      </c>
      <c r="AJ649" s="53"/>
    </row>
    <row r="650" spans="2:36" ht="16.5" x14ac:dyDescent="0.3">
      <c r="B650" s="19" t="s">
        <v>683</v>
      </c>
      <c r="C650" s="20" t="s">
        <v>42</v>
      </c>
      <c r="D650" s="19" t="s">
        <v>43</v>
      </c>
      <c r="E650" s="19" t="s">
        <v>20</v>
      </c>
      <c r="F650" s="85" t="s">
        <v>31</v>
      </c>
      <c r="G650" s="19" t="s">
        <v>46</v>
      </c>
      <c r="H650" s="21">
        <v>33.630000000000003</v>
      </c>
      <c r="I650" s="22">
        <v>1</v>
      </c>
      <c r="J650" s="23">
        <v>1.6815</v>
      </c>
      <c r="K650" s="23">
        <v>35.311500000000002</v>
      </c>
      <c r="L650" s="24">
        <v>43544</v>
      </c>
      <c r="M650" s="25">
        <v>0.82986111111111116</v>
      </c>
      <c r="N650" s="20" t="s">
        <v>29</v>
      </c>
      <c r="O650" s="23">
        <v>33.630000000000003</v>
      </c>
      <c r="P650" s="26">
        <v>4.7619047620000003</v>
      </c>
      <c r="Q650" s="23">
        <v>1.6815</v>
      </c>
      <c r="R650" s="30">
        <v>5.6</v>
      </c>
      <c r="S650" s="28">
        <f t="shared" si="193"/>
        <v>1.6814999999999998</v>
      </c>
      <c r="T650" s="29">
        <f t="shared" si="194"/>
        <v>126.11249999999998</v>
      </c>
      <c r="U650" s="29" t="b">
        <f t="shared" si="195"/>
        <v>0</v>
      </c>
      <c r="V650" s="29" t="b">
        <f t="shared" si="196"/>
        <v>0</v>
      </c>
      <c r="W650" s="29" t="str">
        <f t="shared" si="197"/>
        <v>Low Value</v>
      </c>
      <c r="X650" s="129" t="str">
        <f t="shared" si="198"/>
        <v>Criteria Not matched</v>
      </c>
      <c r="Y650" s="130">
        <f t="shared" si="182"/>
        <v>20</v>
      </c>
      <c r="Z650" s="130">
        <f t="shared" si="183"/>
        <v>3</v>
      </c>
      <c r="AA650" s="131">
        <f t="shared" si="185"/>
        <v>2019</v>
      </c>
      <c r="AB650" s="132" t="str">
        <f t="shared" si="186"/>
        <v>3-2019</v>
      </c>
      <c r="AC650" s="132" t="str">
        <f t="shared" si="192"/>
        <v>20-3-2019</v>
      </c>
      <c r="AD650" s="132">
        <f t="shared" si="190"/>
        <v>1</v>
      </c>
      <c r="AE650" s="132">
        <f t="shared" si="184"/>
        <v>12</v>
      </c>
      <c r="AF650" s="132" t="str">
        <f t="shared" si="188"/>
        <v>2019-12</v>
      </c>
      <c r="AG650" s="130">
        <f t="shared" si="191"/>
        <v>3</v>
      </c>
      <c r="AH650" s="130" t="str">
        <f t="shared" si="189"/>
        <v>Weekdays</v>
      </c>
      <c r="AI650" s="133">
        <f t="shared" si="187"/>
        <v>4</v>
      </c>
      <c r="AJ650" s="53"/>
    </row>
    <row r="651" spans="2:36" ht="16.5" x14ac:dyDescent="0.3">
      <c r="B651" s="19" t="s">
        <v>684</v>
      </c>
      <c r="C651" s="20" t="s">
        <v>25</v>
      </c>
      <c r="D651" s="19" t="s">
        <v>26</v>
      </c>
      <c r="E651" s="19" t="s">
        <v>20</v>
      </c>
      <c r="F651" s="85" t="s">
        <v>21</v>
      </c>
      <c r="G651" s="19" t="s">
        <v>36</v>
      </c>
      <c r="H651" s="21">
        <v>15.49</v>
      </c>
      <c r="I651" s="22">
        <v>2</v>
      </c>
      <c r="J651" s="23">
        <v>1.5489999999999999</v>
      </c>
      <c r="K651" s="23">
        <v>32.529000000000003</v>
      </c>
      <c r="L651" s="24">
        <v>43481</v>
      </c>
      <c r="M651" s="25">
        <v>0.63194444444444442</v>
      </c>
      <c r="N651" s="20" t="s">
        <v>29</v>
      </c>
      <c r="O651" s="23">
        <v>30.98</v>
      </c>
      <c r="P651" s="26">
        <v>4.7619047620000003</v>
      </c>
      <c r="Q651" s="23">
        <v>1.5489999999999999</v>
      </c>
      <c r="R651" s="30">
        <v>6.3</v>
      </c>
      <c r="S651" s="28">
        <f t="shared" si="193"/>
        <v>1.549000000000003</v>
      </c>
      <c r="T651" s="29">
        <f t="shared" si="194"/>
        <v>116.17500000000022</v>
      </c>
      <c r="U651" s="29" t="b">
        <f t="shared" si="195"/>
        <v>0</v>
      </c>
      <c r="V651" s="29" t="b">
        <f t="shared" si="196"/>
        <v>0</v>
      </c>
      <c r="W651" s="29" t="str">
        <f t="shared" si="197"/>
        <v>Low Value</v>
      </c>
      <c r="X651" s="129" t="str">
        <f t="shared" si="198"/>
        <v>Criteria Not matched</v>
      </c>
      <c r="Y651" s="130">
        <f t="shared" si="182"/>
        <v>16</v>
      </c>
      <c r="Z651" s="130">
        <f t="shared" si="183"/>
        <v>1</v>
      </c>
      <c r="AA651" s="131">
        <f t="shared" si="185"/>
        <v>2019</v>
      </c>
      <c r="AB651" s="132" t="str">
        <f t="shared" si="186"/>
        <v>1-2019</v>
      </c>
      <c r="AC651" s="132" t="str">
        <f t="shared" si="192"/>
        <v>16-1-2019</v>
      </c>
      <c r="AD651" s="132">
        <f t="shared" si="190"/>
        <v>1</v>
      </c>
      <c r="AE651" s="132">
        <f t="shared" si="184"/>
        <v>3</v>
      </c>
      <c r="AF651" s="132" t="str">
        <f t="shared" si="188"/>
        <v>2019-3</v>
      </c>
      <c r="AG651" s="130">
        <f t="shared" si="191"/>
        <v>3</v>
      </c>
      <c r="AH651" s="130" t="str">
        <f t="shared" si="189"/>
        <v>Weekdays</v>
      </c>
      <c r="AI651" s="133">
        <f t="shared" si="187"/>
        <v>4</v>
      </c>
      <c r="AJ651" s="53"/>
    </row>
    <row r="652" spans="2:36" ht="16.5" x14ac:dyDescent="0.3">
      <c r="B652" s="19" t="s">
        <v>685</v>
      </c>
      <c r="C652" s="20" t="s">
        <v>25</v>
      </c>
      <c r="D652" s="19" t="s">
        <v>26</v>
      </c>
      <c r="E652" s="19" t="s">
        <v>27</v>
      </c>
      <c r="F652" s="85" t="s">
        <v>31</v>
      </c>
      <c r="G652" s="19" t="s">
        <v>28</v>
      </c>
      <c r="H652" s="21">
        <v>24.74</v>
      </c>
      <c r="I652" s="22">
        <v>10</v>
      </c>
      <c r="J652" s="23">
        <v>12.37</v>
      </c>
      <c r="K652" s="23">
        <v>259.77</v>
      </c>
      <c r="L652" s="24">
        <v>43520</v>
      </c>
      <c r="M652" s="25">
        <v>0.69722222222222219</v>
      </c>
      <c r="N652" s="20" t="s">
        <v>29</v>
      </c>
      <c r="O652" s="23">
        <v>247.4</v>
      </c>
      <c r="P652" s="26">
        <v>4.7619047620000003</v>
      </c>
      <c r="Q652" s="23">
        <v>12.37</v>
      </c>
      <c r="R652" s="30">
        <v>7.1</v>
      </c>
      <c r="S652" s="28">
        <f t="shared" si="193"/>
        <v>12.369999999999976</v>
      </c>
      <c r="T652" s="29">
        <f t="shared" si="194"/>
        <v>927.74999999999818</v>
      </c>
      <c r="U652" s="29" t="b">
        <f t="shared" si="195"/>
        <v>1</v>
      </c>
      <c r="V652" s="29" t="b">
        <f t="shared" si="196"/>
        <v>1</v>
      </c>
      <c r="W652" s="29" t="str">
        <f t="shared" si="197"/>
        <v>Low Value</v>
      </c>
      <c r="X652" s="129">
        <f t="shared" si="198"/>
        <v>2.4740000000000002</v>
      </c>
      <c r="Y652" s="130">
        <f t="shared" si="182"/>
        <v>24</v>
      </c>
      <c r="Z652" s="130">
        <f t="shared" si="183"/>
        <v>2</v>
      </c>
      <c r="AA652" s="131">
        <f t="shared" si="185"/>
        <v>2019</v>
      </c>
      <c r="AB652" s="132" t="str">
        <f t="shared" si="186"/>
        <v>2-2019</v>
      </c>
      <c r="AC652" s="132" t="str">
        <f t="shared" si="192"/>
        <v>24-2-2019</v>
      </c>
      <c r="AD652" s="132">
        <f t="shared" si="190"/>
        <v>1</v>
      </c>
      <c r="AE652" s="132">
        <f t="shared" si="184"/>
        <v>8</v>
      </c>
      <c r="AF652" s="132" t="str">
        <f t="shared" si="188"/>
        <v>2019-8</v>
      </c>
      <c r="AG652" s="130">
        <f t="shared" si="191"/>
        <v>7</v>
      </c>
      <c r="AH652" s="130" t="str">
        <f t="shared" si="189"/>
        <v>Weekends</v>
      </c>
      <c r="AI652" s="133">
        <f t="shared" si="187"/>
        <v>1</v>
      </c>
      <c r="AJ652" s="53"/>
    </row>
    <row r="653" spans="2:36" ht="16.5" x14ac:dyDescent="0.3">
      <c r="B653" s="19" t="s">
        <v>686</v>
      </c>
      <c r="C653" s="20" t="s">
        <v>42</v>
      </c>
      <c r="D653" s="19" t="s">
        <v>43</v>
      </c>
      <c r="E653" s="19" t="s">
        <v>27</v>
      </c>
      <c r="F653" s="85" t="s">
        <v>31</v>
      </c>
      <c r="G653" s="19" t="s">
        <v>28</v>
      </c>
      <c r="H653" s="21">
        <v>75.66</v>
      </c>
      <c r="I653" s="22">
        <v>5</v>
      </c>
      <c r="J653" s="23">
        <v>18.914999999999999</v>
      </c>
      <c r="K653" s="23">
        <v>397.21499999999997</v>
      </c>
      <c r="L653" s="24">
        <v>43480</v>
      </c>
      <c r="M653" s="25">
        <v>0.76527777777777772</v>
      </c>
      <c r="N653" s="20" t="s">
        <v>23</v>
      </c>
      <c r="O653" s="23">
        <v>378.3</v>
      </c>
      <c r="P653" s="26">
        <v>4.7619047620000003</v>
      </c>
      <c r="Q653" s="23">
        <v>18.914999999999999</v>
      </c>
      <c r="R653" s="27">
        <v>7.8</v>
      </c>
      <c r="S653" s="28">
        <f t="shared" si="193"/>
        <v>18.914999999999964</v>
      </c>
      <c r="T653" s="29">
        <f t="shared" si="194"/>
        <v>1418.6249999999973</v>
      </c>
      <c r="U653" s="29" t="b">
        <f t="shared" si="195"/>
        <v>1</v>
      </c>
      <c r="V653" s="29" t="b">
        <f t="shared" si="196"/>
        <v>1</v>
      </c>
      <c r="W653" s="29" t="str">
        <f t="shared" si="197"/>
        <v>High Value</v>
      </c>
      <c r="X653" s="129">
        <f t="shared" si="198"/>
        <v>7.5659999999999998</v>
      </c>
      <c r="Y653" s="130">
        <f t="shared" si="182"/>
        <v>15</v>
      </c>
      <c r="Z653" s="130">
        <f t="shared" si="183"/>
        <v>1</v>
      </c>
      <c r="AA653" s="131">
        <f t="shared" si="185"/>
        <v>2019</v>
      </c>
      <c r="AB653" s="132" t="str">
        <f t="shared" si="186"/>
        <v>1-2019</v>
      </c>
      <c r="AC653" s="132" t="str">
        <f t="shared" si="192"/>
        <v>15-1-2019</v>
      </c>
      <c r="AD653" s="132">
        <f t="shared" si="190"/>
        <v>1</v>
      </c>
      <c r="AE653" s="132">
        <f t="shared" si="184"/>
        <v>3</v>
      </c>
      <c r="AF653" s="132" t="str">
        <f t="shared" si="188"/>
        <v>2019-3</v>
      </c>
      <c r="AG653" s="130">
        <f t="shared" si="191"/>
        <v>2</v>
      </c>
      <c r="AH653" s="130" t="str">
        <f t="shared" si="189"/>
        <v>Weekdays</v>
      </c>
      <c r="AI653" s="133">
        <f t="shared" si="187"/>
        <v>3</v>
      </c>
      <c r="AJ653" s="53"/>
    </row>
    <row r="654" spans="2:36" ht="16.5" x14ac:dyDescent="0.3">
      <c r="B654" s="19" t="s">
        <v>687</v>
      </c>
      <c r="C654" s="20" t="s">
        <v>42</v>
      </c>
      <c r="D654" s="19" t="s">
        <v>43</v>
      </c>
      <c r="E654" s="19" t="s">
        <v>27</v>
      </c>
      <c r="F654" s="85" t="s">
        <v>21</v>
      </c>
      <c r="G654" s="19" t="s">
        <v>22</v>
      </c>
      <c r="H654" s="21">
        <v>55.81</v>
      </c>
      <c r="I654" s="22">
        <v>6</v>
      </c>
      <c r="J654" s="23">
        <v>16.742999999999999</v>
      </c>
      <c r="K654" s="23">
        <v>351.60300000000001</v>
      </c>
      <c r="L654" s="24">
        <v>43487</v>
      </c>
      <c r="M654" s="25">
        <v>0.49444444444444446</v>
      </c>
      <c r="N654" s="20" t="s">
        <v>29</v>
      </c>
      <c r="O654" s="23">
        <v>334.86</v>
      </c>
      <c r="P654" s="26">
        <v>4.7619047620000003</v>
      </c>
      <c r="Q654" s="23">
        <v>16.742999999999999</v>
      </c>
      <c r="R654" s="27">
        <v>9.9</v>
      </c>
      <c r="S654" s="28">
        <f t="shared" si="193"/>
        <v>16.742999999999995</v>
      </c>
      <c r="T654" s="29">
        <f t="shared" si="194"/>
        <v>1255.7249999999997</v>
      </c>
      <c r="U654" s="29" t="b">
        <f t="shared" si="195"/>
        <v>1</v>
      </c>
      <c r="V654" s="29" t="b">
        <f t="shared" si="196"/>
        <v>1</v>
      </c>
      <c r="W654" s="29" t="str">
        <f t="shared" si="197"/>
        <v>High Value</v>
      </c>
      <c r="X654" s="129">
        <f t="shared" si="198"/>
        <v>5.5810000000000004</v>
      </c>
      <c r="Y654" s="130">
        <f t="shared" si="182"/>
        <v>22</v>
      </c>
      <c r="Z654" s="130">
        <f t="shared" si="183"/>
        <v>1</v>
      </c>
      <c r="AA654" s="131">
        <f t="shared" si="185"/>
        <v>2019</v>
      </c>
      <c r="AB654" s="132" t="str">
        <f t="shared" si="186"/>
        <v>1-2019</v>
      </c>
      <c r="AC654" s="132" t="str">
        <f t="shared" si="192"/>
        <v>22-1-2019</v>
      </c>
      <c r="AD654" s="132">
        <f t="shared" si="190"/>
        <v>1</v>
      </c>
      <c r="AE654" s="132">
        <f t="shared" si="184"/>
        <v>4</v>
      </c>
      <c r="AF654" s="132" t="str">
        <f t="shared" si="188"/>
        <v>2019-4</v>
      </c>
      <c r="AG654" s="130">
        <f t="shared" si="191"/>
        <v>2</v>
      </c>
      <c r="AH654" s="130" t="str">
        <f t="shared" si="189"/>
        <v>Weekdays</v>
      </c>
      <c r="AI654" s="133">
        <f t="shared" si="187"/>
        <v>3</v>
      </c>
      <c r="AJ654" s="53"/>
    </row>
    <row r="655" spans="2:36" ht="16.5" x14ac:dyDescent="0.3">
      <c r="B655" s="19" t="s">
        <v>688</v>
      </c>
      <c r="C655" s="20" t="s">
        <v>18</v>
      </c>
      <c r="D655" s="19" t="s">
        <v>19</v>
      </c>
      <c r="E655" s="19" t="s">
        <v>20</v>
      </c>
      <c r="F655" s="85" t="s">
        <v>31</v>
      </c>
      <c r="G655" s="19" t="s">
        <v>32</v>
      </c>
      <c r="H655" s="21">
        <v>72.78</v>
      </c>
      <c r="I655" s="22">
        <v>10</v>
      </c>
      <c r="J655" s="23">
        <v>36.39</v>
      </c>
      <c r="K655" s="23">
        <v>764.19</v>
      </c>
      <c r="L655" s="24">
        <v>43499</v>
      </c>
      <c r="M655" s="25">
        <v>0.72499999999999998</v>
      </c>
      <c r="N655" s="20" t="s">
        <v>29</v>
      </c>
      <c r="O655" s="23">
        <v>727.8</v>
      </c>
      <c r="P655" s="26">
        <v>4.7619047620000003</v>
      </c>
      <c r="Q655" s="23">
        <v>36.39</v>
      </c>
      <c r="R655" s="27">
        <v>7.3</v>
      </c>
      <c r="S655" s="28">
        <f t="shared" si="193"/>
        <v>36.3900000000001</v>
      </c>
      <c r="T655" s="29">
        <f t="shared" si="194"/>
        <v>2729.2500000000073</v>
      </c>
      <c r="U655" s="29" t="b">
        <f t="shared" si="195"/>
        <v>1</v>
      </c>
      <c r="V655" s="29" t="b">
        <f t="shared" si="196"/>
        <v>1</v>
      </c>
      <c r="W655" s="29" t="str">
        <f t="shared" si="197"/>
        <v>High Value</v>
      </c>
      <c r="X655" s="129">
        <f t="shared" si="198"/>
        <v>7.2780000000000005</v>
      </c>
      <c r="Y655" s="130">
        <f t="shared" si="182"/>
        <v>3</v>
      </c>
      <c r="Z655" s="130">
        <f t="shared" si="183"/>
        <v>2</v>
      </c>
      <c r="AA655" s="131">
        <f t="shared" si="185"/>
        <v>2019</v>
      </c>
      <c r="AB655" s="132" t="str">
        <f t="shared" si="186"/>
        <v>2-2019</v>
      </c>
      <c r="AC655" s="132" t="str">
        <f t="shared" si="192"/>
        <v>3-2-2019</v>
      </c>
      <c r="AD655" s="132">
        <f t="shared" si="190"/>
        <v>1</v>
      </c>
      <c r="AE655" s="132">
        <f t="shared" si="184"/>
        <v>5</v>
      </c>
      <c r="AF655" s="132" t="str">
        <f t="shared" si="188"/>
        <v>2019-5</v>
      </c>
      <c r="AG655" s="130">
        <f t="shared" si="191"/>
        <v>7</v>
      </c>
      <c r="AH655" s="130" t="str">
        <f t="shared" si="189"/>
        <v>Weekends</v>
      </c>
      <c r="AI655" s="133">
        <f t="shared" si="187"/>
        <v>1</v>
      </c>
      <c r="AJ655" s="53"/>
    </row>
    <row r="656" spans="2:36" ht="16.5" x14ac:dyDescent="0.3">
      <c r="B656" s="19" t="s">
        <v>689</v>
      </c>
      <c r="C656" s="20" t="s">
        <v>42</v>
      </c>
      <c r="D656" s="19" t="s">
        <v>43</v>
      </c>
      <c r="E656" s="19" t="s">
        <v>20</v>
      </c>
      <c r="F656" s="85" t="s">
        <v>31</v>
      </c>
      <c r="G656" s="19" t="s">
        <v>36</v>
      </c>
      <c r="H656" s="21">
        <v>37.32</v>
      </c>
      <c r="I656" s="22">
        <v>9</v>
      </c>
      <c r="J656" s="23">
        <v>16.794</v>
      </c>
      <c r="K656" s="23">
        <v>352.67399999999998</v>
      </c>
      <c r="L656" s="24">
        <v>43530</v>
      </c>
      <c r="M656" s="25">
        <v>0.64652777777777781</v>
      </c>
      <c r="N656" s="20" t="s">
        <v>23</v>
      </c>
      <c r="O656" s="23">
        <v>335.88</v>
      </c>
      <c r="P656" s="26">
        <v>4.7619047620000003</v>
      </c>
      <c r="Q656" s="23">
        <v>16.794</v>
      </c>
      <c r="R656" s="27">
        <v>5.0999999999999996</v>
      </c>
      <c r="S656" s="28">
        <f t="shared" si="193"/>
        <v>16.793999999999983</v>
      </c>
      <c r="T656" s="29">
        <f t="shared" si="194"/>
        <v>1259.5499999999988</v>
      </c>
      <c r="U656" s="29" t="b">
        <f t="shared" si="195"/>
        <v>1</v>
      </c>
      <c r="V656" s="29" t="b">
        <f t="shared" si="196"/>
        <v>1</v>
      </c>
      <c r="W656" s="29" t="str">
        <f t="shared" si="197"/>
        <v>Low Value</v>
      </c>
      <c r="X656" s="129" t="str">
        <f t="shared" si="198"/>
        <v>Criteria Not matched</v>
      </c>
      <c r="Y656" s="130">
        <f t="shared" si="182"/>
        <v>6</v>
      </c>
      <c r="Z656" s="130">
        <f t="shared" si="183"/>
        <v>3</v>
      </c>
      <c r="AA656" s="131">
        <f t="shared" si="185"/>
        <v>2019</v>
      </c>
      <c r="AB656" s="132" t="str">
        <f t="shared" si="186"/>
        <v>3-2019</v>
      </c>
      <c r="AC656" s="132" t="str">
        <f t="shared" si="192"/>
        <v>6-3-2019</v>
      </c>
      <c r="AD656" s="132">
        <f t="shared" si="190"/>
        <v>1</v>
      </c>
      <c r="AE656" s="132">
        <f t="shared" si="184"/>
        <v>10</v>
      </c>
      <c r="AF656" s="132" t="str">
        <f t="shared" si="188"/>
        <v>2019-10</v>
      </c>
      <c r="AG656" s="130">
        <f t="shared" si="191"/>
        <v>3</v>
      </c>
      <c r="AH656" s="130" t="str">
        <f t="shared" si="189"/>
        <v>Weekdays</v>
      </c>
      <c r="AI656" s="133">
        <f t="shared" si="187"/>
        <v>4</v>
      </c>
      <c r="AJ656" s="53"/>
    </row>
    <row r="657" spans="2:36" ht="16.5" x14ac:dyDescent="0.3">
      <c r="B657" s="19" t="s">
        <v>690</v>
      </c>
      <c r="C657" s="20" t="s">
        <v>42</v>
      </c>
      <c r="D657" s="19" t="s">
        <v>43</v>
      </c>
      <c r="E657" s="19" t="s">
        <v>20</v>
      </c>
      <c r="F657" s="85" t="s">
        <v>31</v>
      </c>
      <c r="G657" s="19" t="s">
        <v>46</v>
      </c>
      <c r="H657" s="21">
        <v>60.18</v>
      </c>
      <c r="I657" s="22">
        <v>4</v>
      </c>
      <c r="J657" s="23">
        <v>12.036</v>
      </c>
      <c r="K657" s="23">
        <v>252.756</v>
      </c>
      <c r="L657" s="24">
        <v>43512</v>
      </c>
      <c r="M657" s="25">
        <v>0.75277777777777777</v>
      </c>
      <c r="N657" s="20" t="s">
        <v>33</v>
      </c>
      <c r="O657" s="23">
        <v>240.72</v>
      </c>
      <c r="P657" s="26">
        <v>4.7619047620000003</v>
      </c>
      <c r="Q657" s="23">
        <v>12.036</v>
      </c>
      <c r="R657" s="30">
        <v>9.4</v>
      </c>
      <c r="S657" s="28">
        <f t="shared" si="193"/>
        <v>12.036000000000001</v>
      </c>
      <c r="T657" s="29">
        <f t="shared" si="194"/>
        <v>902.7</v>
      </c>
      <c r="U657" s="29" t="b">
        <f t="shared" si="195"/>
        <v>1</v>
      </c>
      <c r="V657" s="29" t="b">
        <f t="shared" si="196"/>
        <v>1</v>
      </c>
      <c r="W657" s="29" t="str">
        <f t="shared" si="197"/>
        <v>High Value</v>
      </c>
      <c r="X657" s="129">
        <f t="shared" si="198"/>
        <v>6.0180000000000007</v>
      </c>
      <c r="Y657" s="130">
        <f t="shared" si="182"/>
        <v>16</v>
      </c>
      <c r="Z657" s="130">
        <f t="shared" si="183"/>
        <v>2</v>
      </c>
      <c r="AA657" s="131">
        <f t="shared" si="185"/>
        <v>2019</v>
      </c>
      <c r="AB657" s="132" t="str">
        <f t="shared" si="186"/>
        <v>2-2019</v>
      </c>
      <c r="AC657" s="132" t="str">
        <f t="shared" si="192"/>
        <v>16-2-2019</v>
      </c>
      <c r="AD657" s="132">
        <f t="shared" si="190"/>
        <v>1</v>
      </c>
      <c r="AE657" s="132">
        <f t="shared" si="184"/>
        <v>7</v>
      </c>
      <c r="AF657" s="132" t="str">
        <f t="shared" si="188"/>
        <v>2019-7</v>
      </c>
      <c r="AG657" s="130">
        <f t="shared" si="191"/>
        <v>6</v>
      </c>
      <c r="AH657" s="130" t="str">
        <f t="shared" si="189"/>
        <v>Weekends</v>
      </c>
      <c r="AI657" s="133">
        <f t="shared" si="187"/>
        <v>7</v>
      </c>
      <c r="AJ657" s="53"/>
    </row>
    <row r="658" spans="2:36" ht="16.5" x14ac:dyDescent="0.3">
      <c r="B658" s="19" t="s">
        <v>691</v>
      </c>
      <c r="C658" s="20" t="s">
        <v>18</v>
      </c>
      <c r="D658" s="19" t="s">
        <v>19</v>
      </c>
      <c r="E658" s="19" t="s">
        <v>27</v>
      </c>
      <c r="F658" s="85" t="s">
        <v>21</v>
      </c>
      <c r="G658" s="19" t="s">
        <v>28</v>
      </c>
      <c r="H658" s="21">
        <v>15.69</v>
      </c>
      <c r="I658" s="22">
        <v>3</v>
      </c>
      <c r="J658" s="23">
        <v>2.3534999999999999</v>
      </c>
      <c r="K658" s="23">
        <v>49.423499999999997</v>
      </c>
      <c r="L658" s="24">
        <v>43538</v>
      </c>
      <c r="M658" s="25">
        <v>0.59236111111111112</v>
      </c>
      <c r="N658" s="20" t="s">
        <v>33</v>
      </c>
      <c r="O658" s="23">
        <v>47.07</v>
      </c>
      <c r="P658" s="26">
        <v>4.7619047620000003</v>
      </c>
      <c r="Q658" s="23">
        <v>2.3534999999999999</v>
      </c>
      <c r="R658" s="30">
        <v>5.8</v>
      </c>
      <c r="S658" s="28">
        <f t="shared" si="193"/>
        <v>2.3534999999999968</v>
      </c>
      <c r="T658" s="29">
        <f t="shared" si="194"/>
        <v>176.51249999999976</v>
      </c>
      <c r="U658" s="29" t="b">
        <f t="shared" si="195"/>
        <v>0</v>
      </c>
      <c r="V658" s="29" t="b">
        <f t="shared" si="196"/>
        <v>0</v>
      </c>
      <c r="W658" s="29" t="str">
        <f t="shared" si="197"/>
        <v>Low Value</v>
      </c>
      <c r="X658" s="129" t="str">
        <f t="shared" si="198"/>
        <v>Criteria Not matched</v>
      </c>
      <c r="Y658" s="130">
        <f t="shared" si="182"/>
        <v>14</v>
      </c>
      <c r="Z658" s="130">
        <f t="shared" si="183"/>
        <v>3</v>
      </c>
      <c r="AA658" s="131">
        <f t="shared" si="185"/>
        <v>2019</v>
      </c>
      <c r="AB658" s="132" t="str">
        <f t="shared" si="186"/>
        <v>3-2019</v>
      </c>
      <c r="AC658" s="132" t="str">
        <f t="shared" si="192"/>
        <v>14-3-2019</v>
      </c>
      <c r="AD658" s="132">
        <f t="shared" si="190"/>
        <v>1</v>
      </c>
      <c r="AE658" s="132">
        <f t="shared" si="184"/>
        <v>11</v>
      </c>
      <c r="AF658" s="132" t="str">
        <f t="shared" si="188"/>
        <v>2019-11</v>
      </c>
      <c r="AG658" s="130">
        <f t="shared" si="191"/>
        <v>4</v>
      </c>
      <c r="AH658" s="130" t="str">
        <f t="shared" si="189"/>
        <v>Weekdays</v>
      </c>
      <c r="AI658" s="133">
        <f t="shared" si="187"/>
        <v>5</v>
      </c>
      <c r="AJ658" s="53"/>
    </row>
    <row r="659" spans="2:36" ht="16.5" x14ac:dyDescent="0.3">
      <c r="B659" s="19" t="s">
        <v>692</v>
      </c>
      <c r="C659" s="20" t="s">
        <v>25</v>
      </c>
      <c r="D659" s="19" t="s">
        <v>26</v>
      </c>
      <c r="E659" s="19" t="s">
        <v>27</v>
      </c>
      <c r="F659" s="85" t="s">
        <v>21</v>
      </c>
      <c r="G659" s="19" t="s">
        <v>28</v>
      </c>
      <c r="H659" s="21">
        <v>99.69</v>
      </c>
      <c r="I659" s="22">
        <v>1</v>
      </c>
      <c r="J659" s="23">
        <v>4.9844999999999997</v>
      </c>
      <c r="K659" s="23">
        <v>104.67449999999999</v>
      </c>
      <c r="L659" s="24">
        <v>43523</v>
      </c>
      <c r="M659" s="25">
        <v>0.43263888888888891</v>
      </c>
      <c r="N659" s="20" t="s">
        <v>33</v>
      </c>
      <c r="O659" s="23">
        <v>99.69</v>
      </c>
      <c r="P659" s="26">
        <v>4.7619047620000003</v>
      </c>
      <c r="Q659" s="23">
        <v>4.9844999999999997</v>
      </c>
      <c r="R659" s="30">
        <v>8</v>
      </c>
      <c r="S659" s="28">
        <f t="shared" si="193"/>
        <v>4.984499999999997</v>
      </c>
      <c r="T659" s="29">
        <f t="shared" si="194"/>
        <v>373.83749999999975</v>
      </c>
      <c r="U659" s="29" t="b">
        <f t="shared" si="195"/>
        <v>0</v>
      </c>
      <c r="V659" s="29" t="b">
        <f t="shared" si="196"/>
        <v>1</v>
      </c>
      <c r="W659" s="29" t="str">
        <f t="shared" si="197"/>
        <v>High Value</v>
      </c>
      <c r="X659" s="129">
        <f t="shared" si="198"/>
        <v>9.9690000000000012</v>
      </c>
      <c r="Y659" s="130">
        <f t="shared" si="182"/>
        <v>27</v>
      </c>
      <c r="Z659" s="130">
        <f t="shared" si="183"/>
        <v>2</v>
      </c>
      <c r="AA659" s="131">
        <f t="shared" si="185"/>
        <v>2019</v>
      </c>
      <c r="AB659" s="132" t="str">
        <f t="shared" si="186"/>
        <v>2-2019</v>
      </c>
      <c r="AC659" s="132" t="str">
        <f t="shared" si="192"/>
        <v>27-2-2019</v>
      </c>
      <c r="AD659" s="132">
        <f t="shared" si="190"/>
        <v>1</v>
      </c>
      <c r="AE659" s="132">
        <f t="shared" si="184"/>
        <v>9</v>
      </c>
      <c r="AF659" s="132" t="str">
        <f t="shared" si="188"/>
        <v>2019-9</v>
      </c>
      <c r="AG659" s="130">
        <f t="shared" si="191"/>
        <v>3</v>
      </c>
      <c r="AH659" s="130" t="str">
        <f t="shared" si="189"/>
        <v>Weekdays</v>
      </c>
      <c r="AI659" s="133">
        <f t="shared" si="187"/>
        <v>4</v>
      </c>
      <c r="AJ659" s="53"/>
    </row>
    <row r="660" spans="2:36" ht="16.5" x14ac:dyDescent="0.3">
      <c r="B660" s="19" t="s">
        <v>693</v>
      </c>
      <c r="C660" s="20" t="s">
        <v>18</v>
      </c>
      <c r="D660" s="19" t="s">
        <v>19</v>
      </c>
      <c r="E660" s="19" t="s">
        <v>20</v>
      </c>
      <c r="F660" s="85" t="s">
        <v>21</v>
      </c>
      <c r="G660" s="19" t="s">
        <v>46</v>
      </c>
      <c r="H660" s="21">
        <v>88.15</v>
      </c>
      <c r="I660" s="22">
        <v>3</v>
      </c>
      <c r="J660" s="23">
        <v>13.2225</v>
      </c>
      <c r="K660" s="23">
        <v>277.67250000000001</v>
      </c>
      <c r="L660" s="24">
        <v>43483</v>
      </c>
      <c r="M660" s="25">
        <v>0.42430555555555555</v>
      </c>
      <c r="N660" s="20" t="s">
        <v>23</v>
      </c>
      <c r="O660" s="23">
        <v>264.45</v>
      </c>
      <c r="P660" s="26">
        <v>4.7619047620000003</v>
      </c>
      <c r="Q660" s="23">
        <v>13.2225</v>
      </c>
      <c r="R660" s="30">
        <v>7.9</v>
      </c>
      <c r="S660" s="28">
        <f t="shared" si="193"/>
        <v>13.222500000000025</v>
      </c>
      <c r="T660" s="29">
        <f t="shared" si="194"/>
        <v>991.68750000000182</v>
      </c>
      <c r="U660" s="29" t="b">
        <f t="shared" si="195"/>
        <v>1</v>
      </c>
      <c r="V660" s="29" t="b">
        <f t="shared" si="196"/>
        <v>1</v>
      </c>
      <c r="W660" s="29" t="str">
        <f t="shared" si="197"/>
        <v>High Value</v>
      </c>
      <c r="X660" s="129">
        <f t="shared" si="198"/>
        <v>8.8150000000000013</v>
      </c>
      <c r="Y660" s="130">
        <f t="shared" si="182"/>
        <v>18</v>
      </c>
      <c r="Z660" s="130">
        <f t="shared" si="183"/>
        <v>1</v>
      </c>
      <c r="AA660" s="131">
        <f t="shared" si="185"/>
        <v>2019</v>
      </c>
      <c r="AB660" s="132" t="str">
        <f t="shared" si="186"/>
        <v>1-2019</v>
      </c>
      <c r="AC660" s="132" t="str">
        <f t="shared" si="192"/>
        <v>18-1-2019</v>
      </c>
      <c r="AD660" s="132">
        <f t="shared" si="190"/>
        <v>1</v>
      </c>
      <c r="AE660" s="132">
        <f t="shared" si="184"/>
        <v>3</v>
      </c>
      <c r="AF660" s="132" t="str">
        <f t="shared" si="188"/>
        <v>2019-3</v>
      </c>
      <c r="AG660" s="130">
        <f t="shared" si="191"/>
        <v>5</v>
      </c>
      <c r="AH660" s="130" t="str">
        <f t="shared" si="189"/>
        <v>Weekdays</v>
      </c>
      <c r="AI660" s="133">
        <f t="shared" si="187"/>
        <v>6</v>
      </c>
      <c r="AJ660" s="53"/>
    </row>
    <row r="661" spans="2:36" ht="16.5" x14ac:dyDescent="0.3">
      <c r="B661" s="19" t="s">
        <v>694</v>
      </c>
      <c r="C661" s="20" t="s">
        <v>18</v>
      </c>
      <c r="D661" s="19" t="s">
        <v>19</v>
      </c>
      <c r="E661" s="19" t="s">
        <v>20</v>
      </c>
      <c r="F661" s="85" t="s">
        <v>21</v>
      </c>
      <c r="G661" s="19" t="s">
        <v>36</v>
      </c>
      <c r="H661" s="21">
        <v>27.93</v>
      </c>
      <c r="I661" s="22">
        <v>5</v>
      </c>
      <c r="J661" s="23">
        <v>6.9824999999999999</v>
      </c>
      <c r="K661" s="23">
        <v>146.63249999999999</v>
      </c>
      <c r="L661" s="24">
        <v>43494</v>
      </c>
      <c r="M661" s="25">
        <v>0.65833333333333333</v>
      </c>
      <c r="N661" s="20" t="s">
        <v>29</v>
      </c>
      <c r="O661" s="23">
        <v>139.65</v>
      </c>
      <c r="P661" s="26">
        <v>4.7619047620000003</v>
      </c>
      <c r="Q661" s="23">
        <v>6.9824999999999999</v>
      </c>
      <c r="R661" s="30">
        <v>5.9</v>
      </c>
      <c r="S661" s="28">
        <f t="shared" si="193"/>
        <v>6.9824999999999875</v>
      </c>
      <c r="T661" s="29">
        <f t="shared" si="194"/>
        <v>523.68749999999909</v>
      </c>
      <c r="U661" s="29" t="b">
        <f t="shared" si="195"/>
        <v>0</v>
      </c>
      <c r="V661" s="29" t="b">
        <f t="shared" si="196"/>
        <v>0</v>
      </c>
      <c r="W661" s="29" t="str">
        <f t="shared" si="197"/>
        <v>Low Value</v>
      </c>
      <c r="X661" s="129" t="str">
        <f t="shared" si="198"/>
        <v>Criteria Not matched</v>
      </c>
      <c r="Y661" s="130">
        <f t="shared" si="182"/>
        <v>29</v>
      </c>
      <c r="Z661" s="130">
        <f t="shared" si="183"/>
        <v>1</v>
      </c>
      <c r="AA661" s="131">
        <f t="shared" si="185"/>
        <v>2019</v>
      </c>
      <c r="AB661" s="132" t="str">
        <f t="shared" si="186"/>
        <v>1-2019</v>
      </c>
      <c r="AC661" s="132" t="str">
        <f t="shared" si="192"/>
        <v>29-1-2019</v>
      </c>
      <c r="AD661" s="132">
        <f t="shared" si="190"/>
        <v>1</v>
      </c>
      <c r="AE661" s="132">
        <f t="shared" si="184"/>
        <v>5</v>
      </c>
      <c r="AF661" s="132" t="str">
        <f t="shared" si="188"/>
        <v>2019-5</v>
      </c>
      <c r="AG661" s="130">
        <f t="shared" si="191"/>
        <v>2</v>
      </c>
      <c r="AH661" s="130" t="str">
        <f t="shared" si="189"/>
        <v>Weekdays</v>
      </c>
      <c r="AI661" s="133">
        <f t="shared" si="187"/>
        <v>3</v>
      </c>
      <c r="AJ661" s="53"/>
    </row>
    <row r="662" spans="2:36" ht="16.5" x14ac:dyDescent="0.3">
      <c r="B662" s="19" t="s">
        <v>695</v>
      </c>
      <c r="C662" s="20" t="s">
        <v>18</v>
      </c>
      <c r="D662" s="19" t="s">
        <v>19</v>
      </c>
      <c r="E662" s="19" t="s">
        <v>20</v>
      </c>
      <c r="F662" s="85" t="s">
        <v>31</v>
      </c>
      <c r="G662" s="19" t="s">
        <v>46</v>
      </c>
      <c r="H662" s="21">
        <v>55.45</v>
      </c>
      <c r="I662" s="22">
        <v>1</v>
      </c>
      <c r="J662" s="23">
        <v>2.7725</v>
      </c>
      <c r="K662" s="23">
        <v>58.222499999999997</v>
      </c>
      <c r="L662" s="24">
        <v>43522</v>
      </c>
      <c r="M662" s="25">
        <v>0.74027777777777781</v>
      </c>
      <c r="N662" s="20" t="s">
        <v>33</v>
      </c>
      <c r="O662" s="23">
        <v>55.45</v>
      </c>
      <c r="P662" s="26">
        <v>4.7619047620000003</v>
      </c>
      <c r="Q662" s="23">
        <v>2.7725</v>
      </c>
      <c r="R662" s="30">
        <v>4.9000000000000004</v>
      </c>
      <c r="S662" s="28">
        <f t="shared" si="193"/>
        <v>2.7724999999999937</v>
      </c>
      <c r="T662" s="29">
        <f t="shared" si="194"/>
        <v>207.93749999999955</v>
      </c>
      <c r="U662" s="29" t="b">
        <f t="shared" si="195"/>
        <v>0</v>
      </c>
      <c r="V662" s="29" t="b">
        <f t="shared" si="196"/>
        <v>0</v>
      </c>
      <c r="W662" s="29" t="str">
        <f t="shared" si="197"/>
        <v>Low Value</v>
      </c>
      <c r="X662" s="129" t="str">
        <f t="shared" si="198"/>
        <v>Criteria Not matched</v>
      </c>
      <c r="Y662" s="130">
        <f t="shared" ref="Y662:Y725" si="199">DAY(L662)</f>
        <v>26</v>
      </c>
      <c r="Z662" s="130">
        <f t="shared" ref="Z662:Z725" si="200">MONTH(L662)</f>
        <v>2</v>
      </c>
      <c r="AA662" s="131">
        <f t="shared" si="185"/>
        <v>2019</v>
      </c>
      <c r="AB662" s="132" t="str">
        <f t="shared" si="186"/>
        <v>2-2019</v>
      </c>
      <c r="AC662" s="132" t="str">
        <f t="shared" si="192"/>
        <v>26-2-2019</v>
      </c>
      <c r="AD662" s="132">
        <f t="shared" si="190"/>
        <v>1</v>
      </c>
      <c r="AE662" s="132">
        <f t="shared" si="184"/>
        <v>9</v>
      </c>
      <c r="AF662" s="132" t="str">
        <f t="shared" si="188"/>
        <v>2019-9</v>
      </c>
      <c r="AG662" s="130">
        <f t="shared" si="191"/>
        <v>2</v>
      </c>
      <c r="AH662" s="130" t="str">
        <f t="shared" si="189"/>
        <v>Weekdays</v>
      </c>
      <c r="AI662" s="133">
        <f t="shared" si="187"/>
        <v>3</v>
      </c>
      <c r="AJ662" s="53"/>
    </row>
    <row r="663" spans="2:36" ht="16.5" x14ac:dyDescent="0.3">
      <c r="B663" s="19" t="s">
        <v>696</v>
      </c>
      <c r="C663" s="20" t="s">
        <v>42</v>
      </c>
      <c r="D663" s="19" t="s">
        <v>43</v>
      </c>
      <c r="E663" s="19" t="s">
        <v>27</v>
      </c>
      <c r="F663" s="85" t="s">
        <v>21</v>
      </c>
      <c r="G663" s="19" t="s">
        <v>36</v>
      </c>
      <c r="H663" s="21">
        <v>42.97</v>
      </c>
      <c r="I663" s="22">
        <v>3</v>
      </c>
      <c r="J663" s="23">
        <v>6.4455</v>
      </c>
      <c r="K663" s="23">
        <v>135.35550000000001</v>
      </c>
      <c r="L663" s="24">
        <v>43499</v>
      </c>
      <c r="M663" s="25">
        <v>0.49027777777777776</v>
      </c>
      <c r="N663" s="20" t="s">
        <v>29</v>
      </c>
      <c r="O663" s="23">
        <v>128.91</v>
      </c>
      <c r="P663" s="26">
        <v>4.7619047620000003</v>
      </c>
      <c r="Q663" s="23">
        <v>6.4455</v>
      </c>
      <c r="R663" s="30">
        <v>9.3000000000000007</v>
      </c>
      <c r="S663" s="28">
        <f t="shared" si="193"/>
        <v>6.4455000000000098</v>
      </c>
      <c r="T663" s="29">
        <f t="shared" si="194"/>
        <v>483.4125000000007</v>
      </c>
      <c r="U663" s="29" t="b">
        <f t="shared" si="195"/>
        <v>0</v>
      </c>
      <c r="V663" s="29" t="b">
        <f t="shared" si="196"/>
        <v>1</v>
      </c>
      <c r="W663" s="29" t="str">
        <f t="shared" si="197"/>
        <v>High Value</v>
      </c>
      <c r="X663" s="129">
        <f t="shared" si="198"/>
        <v>4.2969999999999997</v>
      </c>
      <c r="Y663" s="130">
        <f t="shared" si="199"/>
        <v>3</v>
      </c>
      <c r="Z663" s="130">
        <f t="shared" si="200"/>
        <v>2</v>
      </c>
      <c r="AA663" s="131">
        <f t="shared" si="185"/>
        <v>2019</v>
      </c>
      <c r="AB663" s="132" t="str">
        <f t="shared" si="186"/>
        <v>2-2019</v>
      </c>
      <c r="AC663" s="132" t="str">
        <f t="shared" si="192"/>
        <v>3-2-2019</v>
      </c>
      <c r="AD663" s="132">
        <f t="shared" si="190"/>
        <v>1</v>
      </c>
      <c r="AE663" s="132">
        <f t="shared" ref="AE663:AE726" si="201">WEEKNUM(L663,2)</f>
        <v>5</v>
      </c>
      <c r="AF663" s="132" t="str">
        <f t="shared" si="188"/>
        <v>2019-5</v>
      </c>
      <c r="AG663" s="130">
        <f t="shared" si="191"/>
        <v>7</v>
      </c>
      <c r="AH663" s="130" t="str">
        <f t="shared" si="189"/>
        <v>Weekends</v>
      </c>
      <c r="AI663" s="133">
        <f t="shared" si="187"/>
        <v>1</v>
      </c>
      <c r="AJ663" s="53"/>
    </row>
    <row r="664" spans="2:36" ht="16.5" x14ac:dyDescent="0.3">
      <c r="B664" s="19" t="s">
        <v>697</v>
      </c>
      <c r="C664" s="20" t="s">
        <v>25</v>
      </c>
      <c r="D664" s="19" t="s">
        <v>26</v>
      </c>
      <c r="E664" s="19" t="s">
        <v>20</v>
      </c>
      <c r="F664" s="85" t="s">
        <v>31</v>
      </c>
      <c r="G664" s="19" t="s">
        <v>36</v>
      </c>
      <c r="H664" s="21">
        <v>17.14</v>
      </c>
      <c r="I664" s="22">
        <v>7</v>
      </c>
      <c r="J664" s="23">
        <v>5.9989999999999997</v>
      </c>
      <c r="K664" s="23">
        <v>125.979</v>
      </c>
      <c r="L664" s="24">
        <v>43481</v>
      </c>
      <c r="M664" s="25">
        <v>0.50486111111111109</v>
      </c>
      <c r="N664" s="20" t="s">
        <v>33</v>
      </c>
      <c r="O664" s="23">
        <v>119.98</v>
      </c>
      <c r="P664" s="26">
        <v>4.7619047620000003</v>
      </c>
      <c r="Q664" s="23">
        <v>5.9989999999999997</v>
      </c>
      <c r="R664" s="30">
        <v>7.9</v>
      </c>
      <c r="S664" s="28">
        <f t="shared" si="193"/>
        <v>5.9989999999999952</v>
      </c>
      <c r="T664" s="29">
        <f t="shared" si="194"/>
        <v>449.92499999999961</v>
      </c>
      <c r="U664" s="29" t="b">
        <f t="shared" si="195"/>
        <v>0</v>
      </c>
      <c r="V664" s="29" t="b">
        <f t="shared" si="196"/>
        <v>1</v>
      </c>
      <c r="W664" s="29" t="str">
        <f t="shared" si="197"/>
        <v>High Value</v>
      </c>
      <c r="X664" s="129">
        <f t="shared" si="198"/>
        <v>1.7140000000000002</v>
      </c>
      <c r="Y664" s="130">
        <f t="shared" si="199"/>
        <v>16</v>
      </c>
      <c r="Z664" s="130">
        <f t="shared" si="200"/>
        <v>1</v>
      </c>
      <c r="AA664" s="131">
        <f t="shared" ref="AA664:AA727" si="202">YEAR(L664)</f>
        <v>2019</v>
      </c>
      <c r="AB664" s="132" t="str">
        <f t="shared" ref="AB664:AB727" si="203">CONCATENATE(Z664,"-",AA664)</f>
        <v>1-2019</v>
      </c>
      <c r="AC664" s="132" t="str">
        <f t="shared" si="192"/>
        <v>16-1-2019</v>
      </c>
      <c r="AD664" s="132">
        <f t="shared" si="190"/>
        <v>1</v>
      </c>
      <c r="AE664" s="132">
        <f t="shared" si="201"/>
        <v>3</v>
      </c>
      <c r="AF664" s="132" t="str">
        <f t="shared" si="188"/>
        <v>2019-3</v>
      </c>
      <c r="AG664" s="130">
        <f t="shared" si="191"/>
        <v>3</v>
      </c>
      <c r="AH664" s="130" t="str">
        <f t="shared" si="189"/>
        <v>Weekdays</v>
      </c>
      <c r="AI664" s="133">
        <f t="shared" si="187"/>
        <v>4</v>
      </c>
      <c r="AJ664" s="53"/>
    </row>
    <row r="665" spans="2:36" ht="16.5" x14ac:dyDescent="0.3">
      <c r="B665" s="19" t="s">
        <v>698</v>
      </c>
      <c r="C665" s="20" t="s">
        <v>42</v>
      </c>
      <c r="D665" s="19" t="s">
        <v>43</v>
      </c>
      <c r="E665" s="19" t="s">
        <v>20</v>
      </c>
      <c r="F665" s="85" t="s">
        <v>21</v>
      </c>
      <c r="G665" s="19" t="s">
        <v>46</v>
      </c>
      <c r="H665" s="21">
        <v>58.75</v>
      </c>
      <c r="I665" s="22">
        <v>6</v>
      </c>
      <c r="J665" s="23">
        <v>17.625</v>
      </c>
      <c r="K665" s="23">
        <v>370.125</v>
      </c>
      <c r="L665" s="24">
        <v>43548</v>
      </c>
      <c r="M665" s="25">
        <v>0.75972222222222219</v>
      </c>
      <c r="N665" s="20" t="s">
        <v>33</v>
      </c>
      <c r="O665" s="23">
        <v>352.5</v>
      </c>
      <c r="P665" s="26">
        <v>4.7619047620000003</v>
      </c>
      <c r="Q665" s="23">
        <v>17.625</v>
      </c>
      <c r="R665" s="27">
        <v>5.9</v>
      </c>
      <c r="S665" s="28">
        <f t="shared" si="193"/>
        <v>17.625</v>
      </c>
      <c r="T665" s="29">
        <f t="shared" si="194"/>
        <v>1321.875</v>
      </c>
      <c r="U665" s="29" t="b">
        <f t="shared" si="195"/>
        <v>1</v>
      </c>
      <c r="V665" s="29" t="b">
        <f t="shared" si="196"/>
        <v>1</v>
      </c>
      <c r="W665" s="29" t="str">
        <f t="shared" si="197"/>
        <v>Low Value</v>
      </c>
      <c r="X665" s="129" t="str">
        <f t="shared" si="198"/>
        <v>Criteria Not matched</v>
      </c>
      <c r="Y665" s="130">
        <f t="shared" si="199"/>
        <v>24</v>
      </c>
      <c r="Z665" s="130">
        <f t="shared" si="200"/>
        <v>3</v>
      </c>
      <c r="AA665" s="131">
        <f t="shared" si="202"/>
        <v>2019</v>
      </c>
      <c r="AB665" s="132" t="str">
        <f t="shared" si="203"/>
        <v>3-2019</v>
      </c>
      <c r="AC665" s="132" t="str">
        <f t="shared" si="192"/>
        <v>24-3-2019</v>
      </c>
      <c r="AD665" s="132">
        <f t="shared" si="190"/>
        <v>1</v>
      </c>
      <c r="AE665" s="132">
        <f t="shared" si="201"/>
        <v>12</v>
      </c>
      <c r="AF665" s="132" t="str">
        <f t="shared" si="188"/>
        <v>2019-12</v>
      </c>
      <c r="AG665" s="130">
        <f t="shared" si="191"/>
        <v>7</v>
      </c>
      <c r="AH665" s="130" t="str">
        <f t="shared" si="189"/>
        <v>Weekends</v>
      </c>
      <c r="AI665" s="133">
        <f t="shared" si="187"/>
        <v>1</v>
      </c>
      <c r="AJ665" s="53"/>
    </row>
    <row r="666" spans="2:36" ht="16.5" x14ac:dyDescent="0.3">
      <c r="B666" s="19" t="s">
        <v>699</v>
      </c>
      <c r="C666" s="20" t="s">
        <v>25</v>
      </c>
      <c r="D666" s="19" t="s">
        <v>26</v>
      </c>
      <c r="E666" s="19" t="s">
        <v>20</v>
      </c>
      <c r="F666" s="85" t="s">
        <v>21</v>
      </c>
      <c r="G666" s="19" t="s">
        <v>44</v>
      </c>
      <c r="H666" s="21">
        <v>87.1</v>
      </c>
      <c r="I666" s="22">
        <v>10</v>
      </c>
      <c r="J666" s="23">
        <v>43.55</v>
      </c>
      <c r="K666" s="23">
        <v>914.55</v>
      </c>
      <c r="L666" s="24">
        <v>43508</v>
      </c>
      <c r="M666" s="25">
        <v>0.61458333333333337</v>
      </c>
      <c r="N666" s="20" t="s">
        <v>33</v>
      </c>
      <c r="O666" s="23">
        <v>871</v>
      </c>
      <c r="P666" s="26">
        <v>4.7619047620000003</v>
      </c>
      <c r="Q666" s="23">
        <v>43.55</v>
      </c>
      <c r="R666" s="27">
        <v>9.9</v>
      </c>
      <c r="S666" s="28">
        <f t="shared" si="193"/>
        <v>43.549999999999955</v>
      </c>
      <c r="T666" s="29">
        <f t="shared" si="194"/>
        <v>3266.2499999999964</v>
      </c>
      <c r="U666" s="29" t="b">
        <f t="shared" si="195"/>
        <v>1</v>
      </c>
      <c r="V666" s="29" t="b">
        <f t="shared" si="196"/>
        <v>1</v>
      </c>
      <c r="W666" s="29" t="str">
        <f t="shared" si="197"/>
        <v>High Value</v>
      </c>
      <c r="X666" s="129">
        <f t="shared" si="198"/>
        <v>8.7099999999999991</v>
      </c>
      <c r="Y666" s="130">
        <f t="shared" si="199"/>
        <v>12</v>
      </c>
      <c r="Z666" s="130">
        <f t="shared" si="200"/>
        <v>2</v>
      </c>
      <c r="AA666" s="131">
        <f t="shared" si="202"/>
        <v>2019</v>
      </c>
      <c r="AB666" s="132" t="str">
        <f t="shared" si="203"/>
        <v>2-2019</v>
      </c>
      <c r="AC666" s="132" t="str">
        <f t="shared" si="192"/>
        <v>12-2-2019</v>
      </c>
      <c r="AD666" s="132">
        <f t="shared" si="190"/>
        <v>1</v>
      </c>
      <c r="AE666" s="132">
        <f t="shared" si="201"/>
        <v>7</v>
      </c>
      <c r="AF666" s="132" t="str">
        <f t="shared" si="188"/>
        <v>2019-7</v>
      </c>
      <c r="AG666" s="130">
        <f t="shared" si="191"/>
        <v>2</v>
      </c>
      <c r="AH666" s="130" t="str">
        <f t="shared" si="189"/>
        <v>Weekdays</v>
      </c>
      <c r="AI666" s="133">
        <f t="shared" si="187"/>
        <v>3</v>
      </c>
      <c r="AJ666" s="53"/>
    </row>
    <row r="667" spans="2:36" ht="16.5" x14ac:dyDescent="0.3">
      <c r="B667" s="19" t="s">
        <v>700</v>
      </c>
      <c r="C667" s="20" t="s">
        <v>25</v>
      </c>
      <c r="D667" s="19" t="s">
        <v>26</v>
      </c>
      <c r="E667" s="19" t="s">
        <v>27</v>
      </c>
      <c r="F667" s="85" t="s">
        <v>21</v>
      </c>
      <c r="G667" s="19" t="s">
        <v>36</v>
      </c>
      <c r="H667" s="21">
        <v>98.8</v>
      </c>
      <c r="I667" s="22">
        <v>2</v>
      </c>
      <c r="J667" s="23">
        <v>9.8800000000000008</v>
      </c>
      <c r="K667" s="23">
        <v>207.48</v>
      </c>
      <c r="L667" s="24">
        <v>43517</v>
      </c>
      <c r="M667" s="25">
        <v>0.48541666666666666</v>
      </c>
      <c r="N667" s="20" t="s">
        <v>29</v>
      </c>
      <c r="O667" s="23">
        <v>197.6</v>
      </c>
      <c r="P667" s="26">
        <v>4.7619047620000003</v>
      </c>
      <c r="Q667" s="23">
        <v>9.8800000000000008</v>
      </c>
      <c r="R667" s="30">
        <v>7.7</v>
      </c>
      <c r="S667" s="28">
        <f t="shared" si="193"/>
        <v>9.8799999999999955</v>
      </c>
      <c r="T667" s="29">
        <f t="shared" si="194"/>
        <v>740.99999999999966</v>
      </c>
      <c r="U667" s="29" t="b">
        <f t="shared" si="195"/>
        <v>1</v>
      </c>
      <c r="V667" s="29" t="b">
        <f t="shared" si="196"/>
        <v>1</v>
      </c>
      <c r="W667" s="29" t="str">
        <f t="shared" si="197"/>
        <v>High Value</v>
      </c>
      <c r="X667" s="129">
        <f t="shared" si="198"/>
        <v>9.8800000000000008</v>
      </c>
      <c r="Y667" s="130">
        <f t="shared" si="199"/>
        <v>21</v>
      </c>
      <c r="Z667" s="130">
        <f t="shared" si="200"/>
        <v>2</v>
      </c>
      <c r="AA667" s="131">
        <f t="shared" si="202"/>
        <v>2019</v>
      </c>
      <c r="AB667" s="132" t="str">
        <f t="shared" si="203"/>
        <v>2-2019</v>
      </c>
      <c r="AC667" s="132" t="str">
        <f t="shared" si="192"/>
        <v>21-2-2019</v>
      </c>
      <c r="AD667" s="132">
        <f t="shared" si="190"/>
        <v>1</v>
      </c>
      <c r="AE667" s="132">
        <f t="shared" si="201"/>
        <v>8</v>
      </c>
      <c r="AF667" s="132" t="str">
        <f t="shared" si="188"/>
        <v>2019-8</v>
      </c>
      <c r="AG667" s="130">
        <f t="shared" si="191"/>
        <v>4</v>
      </c>
      <c r="AH667" s="130" t="str">
        <f t="shared" si="189"/>
        <v>Weekdays</v>
      </c>
      <c r="AI667" s="133">
        <f t="shared" si="187"/>
        <v>5</v>
      </c>
      <c r="AJ667" s="53"/>
    </row>
    <row r="668" spans="2:36" ht="16.5" x14ac:dyDescent="0.3">
      <c r="B668" s="19" t="s">
        <v>701</v>
      </c>
      <c r="C668" s="20" t="s">
        <v>18</v>
      </c>
      <c r="D668" s="19" t="s">
        <v>19</v>
      </c>
      <c r="E668" s="19" t="s">
        <v>27</v>
      </c>
      <c r="F668" s="85" t="s">
        <v>21</v>
      </c>
      <c r="G668" s="19" t="s">
        <v>46</v>
      </c>
      <c r="H668" s="21">
        <v>48.63</v>
      </c>
      <c r="I668" s="22">
        <v>4</v>
      </c>
      <c r="J668" s="23">
        <v>9.7260000000000009</v>
      </c>
      <c r="K668" s="23">
        <v>204.24600000000001</v>
      </c>
      <c r="L668" s="24">
        <v>43500</v>
      </c>
      <c r="M668" s="25">
        <v>0.65555555555555556</v>
      </c>
      <c r="N668" s="20" t="s">
        <v>23</v>
      </c>
      <c r="O668" s="23">
        <v>194.52</v>
      </c>
      <c r="P668" s="26">
        <v>4.7619047620000003</v>
      </c>
      <c r="Q668" s="23">
        <v>9.7260000000000009</v>
      </c>
      <c r="R668" s="30">
        <v>7.6</v>
      </c>
      <c r="S668" s="28">
        <f t="shared" si="193"/>
        <v>9.7259999999999991</v>
      </c>
      <c r="T668" s="29">
        <f t="shared" si="194"/>
        <v>729.44999999999993</v>
      </c>
      <c r="U668" s="29" t="b">
        <f t="shared" si="195"/>
        <v>1</v>
      </c>
      <c r="V668" s="29" t="b">
        <f t="shared" si="196"/>
        <v>1</v>
      </c>
      <c r="W668" s="29" t="str">
        <f t="shared" si="197"/>
        <v>High Value</v>
      </c>
      <c r="X668" s="129">
        <f t="shared" si="198"/>
        <v>4.8630000000000004</v>
      </c>
      <c r="Y668" s="130">
        <f t="shared" si="199"/>
        <v>4</v>
      </c>
      <c r="Z668" s="130">
        <f t="shared" si="200"/>
        <v>2</v>
      </c>
      <c r="AA668" s="131">
        <f t="shared" si="202"/>
        <v>2019</v>
      </c>
      <c r="AB668" s="132" t="str">
        <f t="shared" si="203"/>
        <v>2-2019</v>
      </c>
      <c r="AC668" s="132" t="str">
        <f t="shared" si="192"/>
        <v>4-2-2019</v>
      </c>
      <c r="AD668" s="132">
        <f t="shared" si="190"/>
        <v>1</v>
      </c>
      <c r="AE668" s="132">
        <f t="shared" si="201"/>
        <v>6</v>
      </c>
      <c r="AF668" s="132" t="str">
        <f t="shared" si="188"/>
        <v>2019-6</v>
      </c>
      <c r="AG668" s="130">
        <f t="shared" si="191"/>
        <v>1</v>
      </c>
      <c r="AH668" s="130" t="str">
        <f t="shared" si="189"/>
        <v>Weekdays</v>
      </c>
      <c r="AI668" s="133">
        <f t="shared" ref="AI668:AI731" si="204">WEEKDAY(L668,1)</f>
        <v>2</v>
      </c>
      <c r="AJ668" s="53"/>
    </row>
    <row r="669" spans="2:36" ht="16.5" x14ac:dyDescent="0.3">
      <c r="B669" s="19" t="s">
        <v>702</v>
      </c>
      <c r="C669" s="20" t="s">
        <v>42</v>
      </c>
      <c r="D669" s="19" t="s">
        <v>43</v>
      </c>
      <c r="E669" s="19" t="s">
        <v>20</v>
      </c>
      <c r="F669" s="85" t="s">
        <v>31</v>
      </c>
      <c r="G669" s="19" t="s">
        <v>44</v>
      </c>
      <c r="H669" s="21">
        <v>57.74</v>
      </c>
      <c r="I669" s="22">
        <v>3</v>
      </c>
      <c r="J669" s="23">
        <v>8.6609999999999996</v>
      </c>
      <c r="K669" s="23">
        <v>181.881</v>
      </c>
      <c r="L669" s="24">
        <v>43516</v>
      </c>
      <c r="M669" s="25">
        <v>0.54583333333333328</v>
      </c>
      <c r="N669" s="20" t="s">
        <v>23</v>
      </c>
      <c r="O669" s="23">
        <v>173.22</v>
      </c>
      <c r="P669" s="26">
        <v>4.7619047620000003</v>
      </c>
      <c r="Q669" s="23">
        <v>8.6609999999999996</v>
      </c>
      <c r="R669" s="30">
        <v>7.7</v>
      </c>
      <c r="S669" s="28">
        <f t="shared" si="193"/>
        <v>8.6610000000000014</v>
      </c>
      <c r="T669" s="29">
        <f t="shared" si="194"/>
        <v>649.57500000000005</v>
      </c>
      <c r="U669" s="29" t="b">
        <f t="shared" si="195"/>
        <v>1</v>
      </c>
      <c r="V669" s="29" t="b">
        <f t="shared" si="196"/>
        <v>1</v>
      </c>
      <c r="W669" s="29" t="str">
        <f t="shared" si="197"/>
        <v>High Value</v>
      </c>
      <c r="X669" s="129">
        <f t="shared" si="198"/>
        <v>5.7740000000000009</v>
      </c>
      <c r="Y669" s="130">
        <f t="shared" si="199"/>
        <v>20</v>
      </c>
      <c r="Z669" s="130">
        <f t="shared" si="200"/>
        <v>2</v>
      </c>
      <c r="AA669" s="131">
        <f t="shared" si="202"/>
        <v>2019</v>
      </c>
      <c r="AB669" s="132" t="str">
        <f t="shared" si="203"/>
        <v>2-2019</v>
      </c>
      <c r="AC669" s="132" t="str">
        <f t="shared" si="192"/>
        <v>20-2-2019</v>
      </c>
      <c r="AD669" s="132">
        <f t="shared" si="190"/>
        <v>1</v>
      </c>
      <c r="AE669" s="132">
        <f t="shared" si="201"/>
        <v>8</v>
      </c>
      <c r="AF669" s="132" t="str">
        <f t="shared" ref="AF669:AF732" si="205">CONCATENATE(AA669,"-",AE669)</f>
        <v>2019-8</v>
      </c>
      <c r="AG669" s="130">
        <f t="shared" si="191"/>
        <v>3</v>
      </c>
      <c r="AH669" s="130" t="str">
        <f t="shared" si="189"/>
        <v>Weekdays</v>
      </c>
      <c r="AI669" s="133">
        <f t="shared" si="204"/>
        <v>4</v>
      </c>
      <c r="AJ669" s="53"/>
    </row>
    <row r="670" spans="2:36" ht="16.5" x14ac:dyDescent="0.3">
      <c r="B670" s="19" t="s">
        <v>703</v>
      </c>
      <c r="C670" s="20" t="s">
        <v>42</v>
      </c>
      <c r="D670" s="19" t="s">
        <v>43</v>
      </c>
      <c r="E670" s="19" t="s">
        <v>27</v>
      </c>
      <c r="F670" s="85" t="s">
        <v>21</v>
      </c>
      <c r="G670" s="19" t="s">
        <v>22</v>
      </c>
      <c r="H670" s="21">
        <v>17.97</v>
      </c>
      <c r="I670" s="22">
        <v>4</v>
      </c>
      <c r="J670" s="23">
        <v>3.5939999999999999</v>
      </c>
      <c r="K670" s="23">
        <v>75.474000000000004</v>
      </c>
      <c r="L670" s="24">
        <v>43519</v>
      </c>
      <c r="M670" s="25">
        <v>0.86319444444444449</v>
      </c>
      <c r="N670" s="20" t="s">
        <v>23</v>
      </c>
      <c r="O670" s="23">
        <v>71.88</v>
      </c>
      <c r="P670" s="26">
        <v>4.7619047620000003</v>
      </c>
      <c r="Q670" s="23">
        <v>3.5939999999999999</v>
      </c>
      <c r="R670" s="30">
        <v>6.4</v>
      </c>
      <c r="S670" s="28">
        <f t="shared" si="193"/>
        <v>3.5940000000000083</v>
      </c>
      <c r="T670" s="29">
        <f t="shared" si="194"/>
        <v>269.55000000000064</v>
      </c>
      <c r="U670" s="29" t="b">
        <f t="shared" si="195"/>
        <v>0</v>
      </c>
      <c r="V670" s="29" t="b">
        <f t="shared" si="196"/>
        <v>0</v>
      </c>
      <c r="W670" s="29" t="str">
        <f t="shared" si="197"/>
        <v>Low Value</v>
      </c>
      <c r="X670" s="129" t="str">
        <f t="shared" si="198"/>
        <v>Criteria Not matched</v>
      </c>
      <c r="Y670" s="130">
        <f t="shared" si="199"/>
        <v>23</v>
      </c>
      <c r="Z670" s="130">
        <f t="shared" si="200"/>
        <v>2</v>
      </c>
      <c r="AA670" s="131">
        <f t="shared" si="202"/>
        <v>2019</v>
      </c>
      <c r="AB670" s="132" t="str">
        <f t="shared" si="203"/>
        <v>2-2019</v>
      </c>
      <c r="AC670" s="132" t="str">
        <f t="shared" si="192"/>
        <v>23-2-2019</v>
      </c>
      <c r="AD670" s="132">
        <f t="shared" si="190"/>
        <v>1</v>
      </c>
      <c r="AE670" s="132">
        <f t="shared" si="201"/>
        <v>8</v>
      </c>
      <c r="AF670" s="132" t="str">
        <f t="shared" si="205"/>
        <v>2019-8</v>
      </c>
      <c r="AG670" s="130">
        <f t="shared" si="191"/>
        <v>6</v>
      </c>
      <c r="AH670" s="130" t="str">
        <f t="shared" si="189"/>
        <v>Weekends</v>
      </c>
      <c r="AI670" s="133">
        <f t="shared" si="204"/>
        <v>7</v>
      </c>
      <c r="AJ670" s="53"/>
    </row>
    <row r="671" spans="2:36" ht="16.5" x14ac:dyDescent="0.3">
      <c r="B671" s="19" t="s">
        <v>704</v>
      </c>
      <c r="C671" s="20" t="s">
        <v>25</v>
      </c>
      <c r="D671" s="19" t="s">
        <v>26</v>
      </c>
      <c r="E671" s="19" t="s">
        <v>20</v>
      </c>
      <c r="F671" s="85" t="s">
        <v>21</v>
      </c>
      <c r="G671" s="19" t="s">
        <v>22</v>
      </c>
      <c r="H671" s="21">
        <v>47.71</v>
      </c>
      <c r="I671" s="22">
        <v>6</v>
      </c>
      <c r="J671" s="23">
        <v>14.313000000000001</v>
      </c>
      <c r="K671" s="23">
        <v>300.57299999999998</v>
      </c>
      <c r="L671" s="24">
        <v>43512</v>
      </c>
      <c r="M671" s="25">
        <v>0.59652777777777777</v>
      </c>
      <c r="N671" s="20" t="s">
        <v>23</v>
      </c>
      <c r="O671" s="23">
        <v>286.26</v>
      </c>
      <c r="P671" s="26">
        <v>4.7619047620000003</v>
      </c>
      <c r="Q671" s="23">
        <v>14.313000000000001</v>
      </c>
      <c r="R671" s="30">
        <v>4.4000000000000004</v>
      </c>
      <c r="S671" s="28">
        <f t="shared" si="193"/>
        <v>14.312999999999988</v>
      </c>
      <c r="T671" s="29">
        <f t="shared" si="194"/>
        <v>1073.474999999999</v>
      </c>
      <c r="U671" s="29" t="b">
        <f t="shared" si="195"/>
        <v>1</v>
      </c>
      <c r="V671" s="29" t="b">
        <f t="shared" si="196"/>
        <v>1</v>
      </c>
      <c r="W671" s="29" t="str">
        <f t="shared" si="197"/>
        <v>Low Value</v>
      </c>
      <c r="X671" s="129" t="str">
        <f t="shared" si="198"/>
        <v>Criteria Not matched</v>
      </c>
      <c r="Y671" s="130">
        <f t="shared" si="199"/>
        <v>16</v>
      </c>
      <c r="Z671" s="130">
        <f t="shared" si="200"/>
        <v>2</v>
      </c>
      <c r="AA671" s="131">
        <f t="shared" si="202"/>
        <v>2019</v>
      </c>
      <c r="AB671" s="132" t="str">
        <f t="shared" si="203"/>
        <v>2-2019</v>
      </c>
      <c r="AC671" s="132" t="str">
        <f t="shared" si="192"/>
        <v>16-2-2019</v>
      </c>
      <c r="AD671" s="132">
        <f t="shared" si="190"/>
        <v>1</v>
      </c>
      <c r="AE671" s="132">
        <f t="shared" si="201"/>
        <v>7</v>
      </c>
      <c r="AF671" s="132" t="str">
        <f t="shared" si="205"/>
        <v>2019-7</v>
      </c>
      <c r="AG671" s="130">
        <f t="shared" si="191"/>
        <v>6</v>
      </c>
      <c r="AH671" s="130" t="str">
        <f t="shared" si="189"/>
        <v>Weekends</v>
      </c>
      <c r="AI671" s="133">
        <f t="shared" si="204"/>
        <v>7</v>
      </c>
      <c r="AJ671" s="53"/>
    </row>
    <row r="672" spans="2:36" ht="16.5" x14ac:dyDescent="0.3">
      <c r="B672" s="19" t="s">
        <v>705</v>
      </c>
      <c r="C672" s="20" t="s">
        <v>42</v>
      </c>
      <c r="D672" s="19" t="s">
        <v>43</v>
      </c>
      <c r="E672" s="19" t="s">
        <v>27</v>
      </c>
      <c r="F672" s="85" t="s">
        <v>21</v>
      </c>
      <c r="G672" s="19" t="s">
        <v>36</v>
      </c>
      <c r="H672" s="21">
        <v>40.619999999999997</v>
      </c>
      <c r="I672" s="22">
        <v>2</v>
      </c>
      <c r="J672" s="23">
        <v>4.0620000000000003</v>
      </c>
      <c r="K672" s="23">
        <v>85.302000000000007</v>
      </c>
      <c r="L672" s="24">
        <v>43482</v>
      </c>
      <c r="M672" s="25">
        <v>0.41736111111111113</v>
      </c>
      <c r="N672" s="20" t="s">
        <v>33</v>
      </c>
      <c r="O672" s="23">
        <v>81.239999999999995</v>
      </c>
      <c r="P672" s="26">
        <v>4.7619047620000003</v>
      </c>
      <c r="Q672" s="23">
        <v>4.0620000000000003</v>
      </c>
      <c r="R672" s="30">
        <v>4.0999999999999996</v>
      </c>
      <c r="S672" s="28">
        <f t="shared" si="193"/>
        <v>4.0620000000000118</v>
      </c>
      <c r="T672" s="29">
        <f t="shared" si="194"/>
        <v>304.65000000000089</v>
      </c>
      <c r="U672" s="29" t="b">
        <f t="shared" si="195"/>
        <v>0</v>
      </c>
      <c r="V672" s="29" t="b">
        <f t="shared" si="196"/>
        <v>0</v>
      </c>
      <c r="W672" s="29" t="str">
        <f t="shared" si="197"/>
        <v>Low Value</v>
      </c>
      <c r="X672" s="129" t="str">
        <f t="shared" si="198"/>
        <v>Criteria Not matched</v>
      </c>
      <c r="Y672" s="130">
        <f t="shared" si="199"/>
        <v>17</v>
      </c>
      <c r="Z672" s="130">
        <f t="shared" si="200"/>
        <v>1</v>
      </c>
      <c r="AA672" s="131">
        <f t="shared" si="202"/>
        <v>2019</v>
      </c>
      <c r="AB672" s="132" t="str">
        <f t="shared" si="203"/>
        <v>1-2019</v>
      </c>
      <c r="AC672" s="132" t="str">
        <f t="shared" si="192"/>
        <v>17-1-2019</v>
      </c>
      <c r="AD672" s="132">
        <f t="shared" si="190"/>
        <v>1</v>
      </c>
      <c r="AE672" s="132">
        <f t="shared" si="201"/>
        <v>3</v>
      </c>
      <c r="AF672" s="132" t="str">
        <f t="shared" si="205"/>
        <v>2019-3</v>
      </c>
      <c r="AG672" s="130">
        <f t="shared" si="191"/>
        <v>4</v>
      </c>
      <c r="AH672" s="130" t="str">
        <f t="shared" si="189"/>
        <v>Weekdays</v>
      </c>
      <c r="AI672" s="133">
        <f t="shared" si="204"/>
        <v>5</v>
      </c>
      <c r="AJ672" s="53"/>
    </row>
    <row r="673" spans="2:36" ht="16.5" x14ac:dyDescent="0.3">
      <c r="B673" s="19" t="s">
        <v>706</v>
      </c>
      <c r="C673" s="20" t="s">
        <v>18</v>
      </c>
      <c r="D673" s="19" t="s">
        <v>19</v>
      </c>
      <c r="E673" s="19" t="s">
        <v>20</v>
      </c>
      <c r="F673" s="85" t="s">
        <v>31</v>
      </c>
      <c r="G673" s="19" t="s">
        <v>46</v>
      </c>
      <c r="H673" s="21">
        <v>56.04</v>
      </c>
      <c r="I673" s="22">
        <v>10</v>
      </c>
      <c r="J673" s="23">
        <v>28.02</v>
      </c>
      <c r="K673" s="23">
        <v>588.41999999999996</v>
      </c>
      <c r="L673" s="24">
        <v>43479</v>
      </c>
      <c r="M673" s="25">
        <v>0.8125</v>
      </c>
      <c r="N673" s="20" t="s">
        <v>23</v>
      </c>
      <c r="O673" s="23">
        <v>560.4</v>
      </c>
      <c r="P673" s="26">
        <v>4.7619047620000003</v>
      </c>
      <c r="Q673" s="23">
        <v>28.02</v>
      </c>
      <c r="R673" s="27">
        <v>4.4000000000000004</v>
      </c>
      <c r="S673" s="28">
        <f t="shared" si="193"/>
        <v>28.019999999999982</v>
      </c>
      <c r="T673" s="29">
        <f t="shared" si="194"/>
        <v>2101.4999999999986</v>
      </c>
      <c r="U673" s="29" t="b">
        <f t="shared" si="195"/>
        <v>1</v>
      </c>
      <c r="V673" s="29" t="b">
        <f t="shared" si="196"/>
        <v>1</v>
      </c>
      <c r="W673" s="29" t="str">
        <f t="shared" si="197"/>
        <v>Low Value</v>
      </c>
      <c r="X673" s="129" t="str">
        <f t="shared" si="198"/>
        <v>Criteria Not matched</v>
      </c>
      <c r="Y673" s="130">
        <f t="shared" si="199"/>
        <v>14</v>
      </c>
      <c r="Z673" s="130">
        <f t="shared" si="200"/>
        <v>1</v>
      </c>
      <c r="AA673" s="131">
        <f t="shared" si="202"/>
        <v>2019</v>
      </c>
      <c r="AB673" s="132" t="str">
        <f t="shared" si="203"/>
        <v>1-2019</v>
      </c>
      <c r="AC673" s="132" t="str">
        <f t="shared" si="192"/>
        <v>14-1-2019</v>
      </c>
      <c r="AD673" s="132">
        <f t="shared" si="190"/>
        <v>1</v>
      </c>
      <c r="AE673" s="132">
        <f t="shared" si="201"/>
        <v>3</v>
      </c>
      <c r="AF673" s="132" t="str">
        <f t="shared" si="205"/>
        <v>2019-3</v>
      </c>
      <c r="AG673" s="130">
        <f t="shared" si="191"/>
        <v>1</v>
      </c>
      <c r="AH673" s="130" t="str">
        <f t="shared" si="189"/>
        <v>Weekdays</v>
      </c>
      <c r="AI673" s="133">
        <f t="shared" si="204"/>
        <v>2</v>
      </c>
      <c r="AJ673" s="53"/>
    </row>
    <row r="674" spans="2:36" ht="16.5" x14ac:dyDescent="0.3">
      <c r="B674" s="19" t="s">
        <v>707</v>
      </c>
      <c r="C674" s="20" t="s">
        <v>42</v>
      </c>
      <c r="D674" s="19" t="s">
        <v>43</v>
      </c>
      <c r="E674" s="19" t="s">
        <v>20</v>
      </c>
      <c r="F674" s="85" t="s">
        <v>31</v>
      </c>
      <c r="G674" s="19" t="s">
        <v>44</v>
      </c>
      <c r="H674" s="21">
        <v>93.4</v>
      </c>
      <c r="I674" s="22">
        <v>2</v>
      </c>
      <c r="J674" s="23">
        <v>9.34</v>
      </c>
      <c r="K674" s="23">
        <v>196.14</v>
      </c>
      <c r="L674" s="24">
        <v>43554</v>
      </c>
      <c r="M674" s="25">
        <v>0.69027777777777777</v>
      </c>
      <c r="N674" s="20" t="s">
        <v>29</v>
      </c>
      <c r="O674" s="23">
        <v>186.8</v>
      </c>
      <c r="P674" s="26">
        <v>4.7619047620000003</v>
      </c>
      <c r="Q674" s="23">
        <v>9.34</v>
      </c>
      <c r="R674" s="30">
        <v>5.5</v>
      </c>
      <c r="S674" s="28">
        <f t="shared" si="193"/>
        <v>9.339999999999975</v>
      </c>
      <c r="T674" s="29">
        <f t="shared" si="194"/>
        <v>700.49999999999818</v>
      </c>
      <c r="U674" s="29" t="b">
        <f t="shared" si="195"/>
        <v>1</v>
      </c>
      <c r="V674" s="29" t="b">
        <f t="shared" si="196"/>
        <v>1</v>
      </c>
      <c r="W674" s="29" t="str">
        <f t="shared" si="197"/>
        <v>Low Value</v>
      </c>
      <c r="X674" s="129" t="str">
        <f t="shared" si="198"/>
        <v>Criteria Not matched</v>
      </c>
      <c r="Y674" s="130">
        <f t="shared" si="199"/>
        <v>30</v>
      </c>
      <c r="Z674" s="130">
        <f t="shared" si="200"/>
        <v>3</v>
      </c>
      <c r="AA674" s="131">
        <f t="shared" si="202"/>
        <v>2019</v>
      </c>
      <c r="AB674" s="132" t="str">
        <f t="shared" si="203"/>
        <v>3-2019</v>
      </c>
      <c r="AC674" s="132" t="str">
        <f t="shared" si="192"/>
        <v>30-3-2019</v>
      </c>
      <c r="AD674" s="132">
        <f t="shared" si="190"/>
        <v>1</v>
      </c>
      <c r="AE674" s="132">
        <f t="shared" si="201"/>
        <v>13</v>
      </c>
      <c r="AF674" s="132" t="str">
        <f t="shared" si="205"/>
        <v>2019-13</v>
      </c>
      <c r="AG674" s="130">
        <f t="shared" si="191"/>
        <v>6</v>
      </c>
      <c r="AH674" s="130" t="str">
        <f t="shared" si="189"/>
        <v>Weekends</v>
      </c>
      <c r="AI674" s="133">
        <f t="shared" si="204"/>
        <v>7</v>
      </c>
      <c r="AJ674" s="53"/>
    </row>
    <row r="675" spans="2:36" ht="16.5" x14ac:dyDescent="0.3">
      <c r="B675" s="19" t="s">
        <v>708</v>
      </c>
      <c r="C675" s="20" t="s">
        <v>42</v>
      </c>
      <c r="D675" s="19" t="s">
        <v>43</v>
      </c>
      <c r="E675" s="19" t="s">
        <v>27</v>
      </c>
      <c r="F675" s="85" t="s">
        <v>21</v>
      </c>
      <c r="G675" s="19" t="s">
        <v>22</v>
      </c>
      <c r="H675" s="21">
        <v>73.41</v>
      </c>
      <c r="I675" s="22">
        <v>3</v>
      </c>
      <c r="J675" s="23">
        <v>11.0115</v>
      </c>
      <c r="K675" s="23">
        <v>231.2415</v>
      </c>
      <c r="L675" s="24">
        <v>43526</v>
      </c>
      <c r="M675" s="25">
        <v>0.54861111111111116</v>
      </c>
      <c r="N675" s="20" t="s">
        <v>23</v>
      </c>
      <c r="O675" s="23">
        <v>220.23</v>
      </c>
      <c r="P675" s="26">
        <v>4.7619047620000003</v>
      </c>
      <c r="Q675" s="23">
        <v>11.0115</v>
      </c>
      <c r="R675" s="30">
        <v>4</v>
      </c>
      <c r="S675" s="28">
        <f t="shared" si="193"/>
        <v>11.011500000000012</v>
      </c>
      <c r="T675" s="29">
        <f t="shared" si="194"/>
        <v>825.86250000000086</v>
      </c>
      <c r="U675" s="29" t="b">
        <f t="shared" si="195"/>
        <v>1</v>
      </c>
      <c r="V675" s="29" t="b">
        <f t="shared" si="196"/>
        <v>1</v>
      </c>
      <c r="W675" s="29" t="str">
        <f t="shared" si="197"/>
        <v>Low Value</v>
      </c>
      <c r="X675" s="129" t="str">
        <f t="shared" si="198"/>
        <v>Criteria Not matched</v>
      </c>
      <c r="Y675" s="130">
        <f t="shared" si="199"/>
        <v>2</v>
      </c>
      <c r="Z675" s="130">
        <f t="shared" si="200"/>
        <v>3</v>
      </c>
      <c r="AA675" s="131">
        <f t="shared" si="202"/>
        <v>2019</v>
      </c>
      <c r="AB675" s="132" t="str">
        <f t="shared" si="203"/>
        <v>3-2019</v>
      </c>
      <c r="AC675" s="132" t="str">
        <f t="shared" si="192"/>
        <v>2-3-2019</v>
      </c>
      <c r="AD675" s="132">
        <f t="shared" si="190"/>
        <v>1</v>
      </c>
      <c r="AE675" s="132">
        <f t="shared" si="201"/>
        <v>9</v>
      </c>
      <c r="AF675" s="132" t="str">
        <f t="shared" si="205"/>
        <v>2019-9</v>
      </c>
      <c r="AG675" s="130">
        <f t="shared" si="191"/>
        <v>6</v>
      </c>
      <c r="AH675" s="130" t="str">
        <f t="shared" ref="AH675:AH738" si="206">IF(AG675&gt;=6,"Weekends","Weekdays")</f>
        <v>Weekends</v>
      </c>
      <c r="AI675" s="133">
        <f t="shared" si="204"/>
        <v>7</v>
      </c>
      <c r="AJ675" s="53"/>
    </row>
    <row r="676" spans="2:36" ht="16.5" x14ac:dyDescent="0.3">
      <c r="B676" s="19" t="s">
        <v>709</v>
      </c>
      <c r="C676" s="20" t="s">
        <v>25</v>
      </c>
      <c r="D676" s="19" t="s">
        <v>26</v>
      </c>
      <c r="E676" s="19" t="s">
        <v>27</v>
      </c>
      <c r="F676" s="85" t="s">
        <v>31</v>
      </c>
      <c r="G676" s="19" t="s">
        <v>22</v>
      </c>
      <c r="H676" s="21">
        <v>33.64</v>
      </c>
      <c r="I676" s="22">
        <v>8</v>
      </c>
      <c r="J676" s="23">
        <v>13.456</v>
      </c>
      <c r="K676" s="23">
        <v>282.57600000000002</v>
      </c>
      <c r="L676" s="24">
        <v>43511</v>
      </c>
      <c r="M676" s="25">
        <v>0.71527777777777779</v>
      </c>
      <c r="N676" s="20" t="s">
        <v>33</v>
      </c>
      <c r="O676" s="23">
        <v>269.12</v>
      </c>
      <c r="P676" s="26">
        <v>4.7619047620000003</v>
      </c>
      <c r="Q676" s="23">
        <v>13.456</v>
      </c>
      <c r="R676" s="30">
        <v>9.3000000000000007</v>
      </c>
      <c r="S676" s="28">
        <f t="shared" si="193"/>
        <v>13.456000000000017</v>
      </c>
      <c r="T676" s="29">
        <f t="shared" si="194"/>
        <v>1009.2000000000013</v>
      </c>
      <c r="U676" s="29" t="b">
        <f t="shared" si="195"/>
        <v>1</v>
      </c>
      <c r="V676" s="29" t="b">
        <f t="shared" si="196"/>
        <v>1</v>
      </c>
      <c r="W676" s="29" t="str">
        <f t="shared" si="197"/>
        <v>High Value</v>
      </c>
      <c r="X676" s="129">
        <f t="shared" si="198"/>
        <v>3.3640000000000003</v>
      </c>
      <c r="Y676" s="130">
        <f t="shared" si="199"/>
        <v>15</v>
      </c>
      <c r="Z676" s="130">
        <f t="shared" si="200"/>
        <v>2</v>
      </c>
      <c r="AA676" s="131">
        <f t="shared" si="202"/>
        <v>2019</v>
      </c>
      <c r="AB676" s="132" t="str">
        <f t="shared" si="203"/>
        <v>2-2019</v>
      </c>
      <c r="AC676" s="132" t="str">
        <f t="shared" si="192"/>
        <v>15-2-2019</v>
      </c>
      <c r="AD676" s="132">
        <f t="shared" ref="AD676:AD739" si="207">ROUNDUP(Z676/3,0)</f>
        <v>1</v>
      </c>
      <c r="AE676" s="132">
        <f t="shared" si="201"/>
        <v>7</v>
      </c>
      <c r="AF676" s="132" t="str">
        <f t="shared" si="205"/>
        <v>2019-7</v>
      </c>
      <c r="AG676" s="130">
        <f t="shared" si="191"/>
        <v>5</v>
      </c>
      <c r="AH676" s="130" t="str">
        <f t="shared" si="206"/>
        <v>Weekdays</v>
      </c>
      <c r="AI676" s="133">
        <f t="shared" si="204"/>
        <v>6</v>
      </c>
      <c r="AJ676" s="53"/>
    </row>
    <row r="677" spans="2:36" ht="16.5" x14ac:dyDescent="0.3">
      <c r="B677" s="19" t="s">
        <v>710</v>
      </c>
      <c r="C677" s="20" t="s">
        <v>18</v>
      </c>
      <c r="D677" s="19" t="s">
        <v>19</v>
      </c>
      <c r="E677" s="19" t="s">
        <v>27</v>
      </c>
      <c r="F677" s="85" t="s">
        <v>21</v>
      </c>
      <c r="G677" s="19" t="s">
        <v>28</v>
      </c>
      <c r="H677" s="21">
        <v>45.48</v>
      </c>
      <c r="I677" s="22">
        <v>10</v>
      </c>
      <c r="J677" s="23">
        <v>22.74</v>
      </c>
      <c r="K677" s="23">
        <v>477.54</v>
      </c>
      <c r="L677" s="24">
        <v>43525</v>
      </c>
      <c r="M677" s="25">
        <v>0.43194444444444446</v>
      </c>
      <c r="N677" s="20" t="s">
        <v>33</v>
      </c>
      <c r="O677" s="23">
        <v>454.8</v>
      </c>
      <c r="P677" s="26">
        <v>4.7619047620000003</v>
      </c>
      <c r="Q677" s="23">
        <v>22.74</v>
      </c>
      <c r="R677" s="27">
        <v>4.8</v>
      </c>
      <c r="S677" s="28">
        <f t="shared" si="193"/>
        <v>22.740000000000009</v>
      </c>
      <c r="T677" s="29">
        <f t="shared" si="194"/>
        <v>1705.5000000000007</v>
      </c>
      <c r="U677" s="29" t="b">
        <f t="shared" si="195"/>
        <v>1</v>
      </c>
      <c r="V677" s="29" t="b">
        <f t="shared" si="196"/>
        <v>1</v>
      </c>
      <c r="W677" s="29" t="str">
        <f t="shared" si="197"/>
        <v>Low Value</v>
      </c>
      <c r="X677" s="129" t="str">
        <f t="shared" si="198"/>
        <v>Criteria Not matched</v>
      </c>
      <c r="Y677" s="130">
        <f t="shared" si="199"/>
        <v>1</v>
      </c>
      <c r="Z677" s="130">
        <f t="shared" si="200"/>
        <v>3</v>
      </c>
      <c r="AA677" s="131">
        <f t="shared" si="202"/>
        <v>2019</v>
      </c>
      <c r="AB677" s="132" t="str">
        <f t="shared" si="203"/>
        <v>3-2019</v>
      </c>
      <c r="AC677" s="132" t="str">
        <f t="shared" si="192"/>
        <v>1-3-2019</v>
      </c>
      <c r="AD677" s="132">
        <f t="shared" si="207"/>
        <v>1</v>
      </c>
      <c r="AE677" s="132">
        <f t="shared" si="201"/>
        <v>9</v>
      </c>
      <c r="AF677" s="132" t="str">
        <f t="shared" si="205"/>
        <v>2019-9</v>
      </c>
      <c r="AG677" s="130">
        <f t="shared" si="191"/>
        <v>5</v>
      </c>
      <c r="AH677" s="130" t="str">
        <f t="shared" si="206"/>
        <v>Weekdays</v>
      </c>
      <c r="AI677" s="133">
        <f t="shared" si="204"/>
        <v>6</v>
      </c>
      <c r="AJ677" s="53"/>
    </row>
    <row r="678" spans="2:36" ht="16.5" x14ac:dyDescent="0.3">
      <c r="B678" s="19" t="s">
        <v>711</v>
      </c>
      <c r="C678" s="20" t="s">
        <v>42</v>
      </c>
      <c r="D678" s="19" t="s">
        <v>43</v>
      </c>
      <c r="E678" s="19" t="s">
        <v>20</v>
      </c>
      <c r="F678" s="85" t="s">
        <v>31</v>
      </c>
      <c r="G678" s="19" t="s">
        <v>46</v>
      </c>
      <c r="H678" s="21">
        <v>83.77</v>
      </c>
      <c r="I678" s="22">
        <v>2</v>
      </c>
      <c r="J678" s="23">
        <v>8.3770000000000007</v>
      </c>
      <c r="K678" s="23">
        <v>175.917</v>
      </c>
      <c r="L678" s="24">
        <v>43520</v>
      </c>
      <c r="M678" s="25">
        <v>0.83125000000000004</v>
      </c>
      <c r="N678" s="20" t="s">
        <v>29</v>
      </c>
      <c r="O678" s="23">
        <v>167.54</v>
      </c>
      <c r="P678" s="26">
        <v>4.7619047620000003</v>
      </c>
      <c r="Q678" s="23">
        <v>8.3770000000000007</v>
      </c>
      <c r="R678" s="30">
        <v>4.5999999999999996</v>
      </c>
      <c r="S678" s="28">
        <f t="shared" si="193"/>
        <v>8.3770000000000095</v>
      </c>
      <c r="T678" s="29">
        <f t="shared" si="194"/>
        <v>628.27500000000077</v>
      </c>
      <c r="U678" s="29" t="b">
        <f t="shared" si="195"/>
        <v>1</v>
      </c>
      <c r="V678" s="29" t="b">
        <f t="shared" si="196"/>
        <v>1</v>
      </c>
      <c r="W678" s="29" t="str">
        <f t="shared" si="197"/>
        <v>Low Value</v>
      </c>
      <c r="X678" s="129" t="str">
        <f t="shared" si="198"/>
        <v>Criteria Not matched</v>
      </c>
      <c r="Y678" s="130">
        <f t="shared" si="199"/>
        <v>24</v>
      </c>
      <c r="Z678" s="130">
        <f t="shared" si="200"/>
        <v>2</v>
      </c>
      <c r="AA678" s="131">
        <f t="shared" si="202"/>
        <v>2019</v>
      </c>
      <c r="AB678" s="132" t="str">
        <f t="shared" si="203"/>
        <v>2-2019</v>
      </c>
      <c r="AC678" s="132" t="str">
        <f t="shared" si="192"/>
        <v>24-2-2019</v>
      </c>
      <c r="AD678" s="132">
        <f t="shared" si="207"/>
        <v>1</v>
      </c>
      <c r="AE678" s="132">
        <f t="shared" si="201"/>
        <v>8</v>
      </c>
      <c r="AF678" s="132" t="str">
        <f t="shared" si="205"/>
        <v>2019-8</v>
      </c>
      <c r="AG678" s="130">
        <f t="shared" si="191"/>
        <v>7</v>
      </c>
      <c r="AH678" s="130" t="str">
        <f t="shared" si="206"/>
        <v>Weekends</v>
      </c>
      <c r="AI678" s="133">
        <f t="shared" si="204"/>
        <v>1</v>
      </c>
      <c r="AJ678" s="53"/>
    </row>
    <row r="679" spans="2:36" ht="16.5" x14ac:dyDescent="0.3">
      <c r="B679" s="19" t="s">
        <v>712</v>
      </c>
      <c r="C679" s="20" t="s">
        <v>42</v>
      </c>
      <c r="D679" s="19" t="s">
        <v>43</v>
      </c>
      <c r="E679" s="19" t="s">
        <v>20</v>
      </c>
      <c r="F679" s="85" t="s">
        <v>21</v>
      </c>
      <c r="G679" s="19" t="s">
        <v>36</v>
      </c>
      <c r="H679" s="21">
        <v>64.08</v>
      </c>
      <c r="I679" s="22">
        <v>7</v>
      </c>
      <c r="J679" s="23">
        <v>22.428000000000001</v>
      </c>
      <c r="K679" s="23">
        <v>470.988</v>
      </c>
      <c r="L679" s="24">
        <v>43515</v>
      </c>
      <c r="M679" s="25">
        <v>0.81180555555555556</v>
      </c>
      <c r="N679" s="20" t="s">
        <v>33</v>
      </c>
      <c r="O679" s="23">
        <v>448.56</v>
      </c>
      <c r="P679" s="26">
        <v>4.7619047620000003</v>
      </c>
      <c r="Q679" s="23">
        <v>22.428000000000001</v>
      </c>
      <c r="R679" s="27">
        <v>7.3</v>
      </c>
      <c r="S679" s="28">
        <f t="shared" si="193"/>
        <v>22.427999999999997</v>
      </c>
      <c r="T679" s="29">
        <f t="shared" si="194"/>
        <v>1682.1</v>
      </c>
      <c r="U679" s="29" t="b">
        <f t="shared" si="195"/>
        <v>1</v>
      </c>
      <c r="V679" s="29" t="b">
        <f t="shared" si="196"/>
        <v>1</v>
      </c>
      <c r="W679" s="29" t="str">
        <f t="shared" si="197"/>
        <v>High Value</v>
      </c>
      <c r="X679" s="129">
        <f t="shared" si="198"/>
        <v>6.4080000000000004</v>
      </c>
      <c r="Y679" s="130">
        <f t="shared" si="199"/>
        <v>19</v>
      </c>
      <c r="Z679" s="130">
        <f t="shared" si="200"/>
        <v>2</v>
      </c>
      <c r="AA679" s="131">
        <f t="shared" si="202"/>
        <v>2019</v>
      </c>
      <c r="AB679" s="132" t="str">
        <f t="shared" si="203"/>
        <v>2-2019</v>
      </c>
      <c r="AC679" s="132" t="str">
        <f t="shared" si="192"/>
        <v>19-2-2019</v>
      </c>
      <c r="AD679" s="132">
        <f t="shared" si="207"/>
        <v>1</v>
      </c>
      <c r="AE679" s="132">
        <f t="shared" si="201"/>
        <v>8</v>
      </c>
      <c r="AF679" s="132" t="str">
        <f t="shared" si="205"/>
        <v>2019-8</v>
      </c>
      <c r="AG679" s="130">
        <f t="shared" si="191"/>
        <v>2</v>
      </c>
      <c r="AH679" s="130" t="str">
        <f t="shared" si="206"/>
        <v>Weekdays</v>
      </c>
      <c r="AI679" s="133">
        <f t="shared" si="204"/>
        <v>3</v>
      </c>
      <c r="AJ679" s="53"/>
    </row>
    <row r="680" spans="2:36" ht="16.5" x14ac:dyDescent="0.3">
      <c r="B680" s="19" t="s">
        <v>713</v>
      </c>
      <c r="C680" s="20" t="s">
        <v>18</v>
      </c>
      <c r="D680" s="19" t="s">
        <v>19</v>
      </c>
      <c r="E680" s="19" t="s">
        <v>20</v>
      </c>
      <c r="F680" s="85" t="s">
        <v>21</v>
      </c>
      <c r="G680" s="19" t="s">
        <v>44</v>
      </c>
      <c r="H680" s="21">
        <v>73.47</v>
      </c>
      <c r="I680" s="22">
        <v>4</v>
      </c>
      <c r="J680" s="23">
        <v>14.694000000000001</v>
      </c>
      <c r="K680" s="23">
        <v>308.57400000000001</v>
      </c>
      <c r="L680" s="24">
        <v>43519</v>
      </c>
      <c r="M680" s="25">
        <v>0.77083333333333337</v>
      </c>
      <c r="N680" s="20" t="s">
        <v>29</v>
      </c>
      <c r="O680" s="23">
        <v>293.88</v>
      </c>
      <c r="P680" s="26">
        <v>4.7619047620000003</v>
      </c>
      <c r="Q680" s="23">
        <v>14.694000000000001</v>
      </c>
      <c r="R680" s="30">
        <v>6</v>
      </c>
      <c r="S680" s="28">
        <f t="shared" si="193"/>
        <v>14.694000000000017</v>
      </c>
      <c r="T680" s="29">
        <f t="shared" si="194"/>
        <v>1102.0500000000013</v>
      </c>
      <c r="U680" s="29" t="b">
        <f t="shared" si="195"/>
        <v>1</v>
      </c>
      <c r="V680" s="29" t="b">
        <f t="shared" si="196"/>
        <v>1</v>
      </c>
      <c r="W680" s="29" t="str">
        <f t="shared" si="197"/>
        <v>Low Value</v>
      </c>
      <c r="X680" s="129" t="str">
        <f t="shared" si="198"/>
        <v>Criteria Not matched</v>
      </c>
      <c r="Y680" s="130">
        <f t="shared" si="199"/>
        <v>23</v>
      </c>
      <c r="Z680" s="130">
        <f t="shared" si="200"/>
        <v>2</v>
      </c>
      <c r="AA680" s="131">
        <f t="shared" si="202"/>
        <v>2019</v>
      </c>
      <c r="AB680" s="132" t="str">
        <f t="shared" si="203"/>
        <v>2-2019</v>
      </c>
      <c r="AC680" s="132" t="str">
        <f t="shared" si="192"/>
        <v>23-2-2019</v>
      </c>
      <c r="AD680" s="132">
        <f t="shared" si="207"/>
        <v>1</v>
      </c>
      <c r="AE680" s="132">
        <f t="shared" si="201"/>
        <v>8</v>
      </c>
      <c r="AF680" s="132" t="str">
        <f t="shared" si="205"/>
        <v>2019-8</v>
      </c>
      <c r="AG680" s="130">
        <f t="shared" si="191"/>
        <v>6</v>
      </c>
      <c r="AH680" s="130" t="str">
        <f t="shared" si="206"/>
        <v>Weekends</v>
      </c>
      <c r="AI680" s="133">
        <f t="shared" si="204"/>
        <v>7</v>
      </c>
      <c r="AJ680" s="53"/>
    </row>
    <row r="681" spans="2:36" ht="16.5" x14ac:dyDescent="0.3">
      <c r="B681" s="19" t="s">
        <v>714</v>
      </c>
      <c r="C681" s="20" t="s">
        <v>25</v>
      </c>
      <c r="D681" s="19" t="s">
        <v>26</v>
      </c>
      <c r="E681" s="19" t="s">
        <v>27</v>
      </c>
      <c r="F681" s="85" t="s">
        <v>31</v>
      </c>
      <c r="G681" s="19" t="s">
        <v>22</v>
      </c>
      <c r="H681" s="21">
        <v>58.95</v>
      </c>
      <c r="I681" s="22">
        <v>10</v>
      </c>
      <c r="J681" s="23">
        <v>29.475000000000001</v>
      </c>
      <c r="K681" s="23">
        <v>618.97500000000002</v>
      </c>
      <c r="L681" s="24">
        <v>43503</v>
      </c>
      <c r="M681" s="25">
        <v>0.6020833333333333</v>
      </c>
      <c r="N681" s="20" t="s">
        <v>23</v>
      </c>
      <c r="O681" s="23">
        <v>589.5</v>
      </c>
      <c r="P681" s="26">
        <v>4.7619047620000003</v>
      </c>
      <c r="Q681" s="23">
        <v>29.475000000000001</v>
      </c>
      <c r="R681" s="27">
        <v>8.1</v>
      </c>
      <c r="S681" s="28">
        <f t="shared" si="193"/>
        <v>29.475000000000023</v>
      </c>
      <c r="T681" s="29">
        <f t="shared" si="194"/>
        <v>2210.6250000000018</v>
      </c>
      <c r="U681" s="29" t="b">
        <f t="shared" si="195"/>
        <v>1</v>
      </c>
      <c r="V681" s="29" t="b">
        <f t="shared" si="196"/>
        <v>1</v>
      </c>
      <c r="W681" s="29" t="str">
        <f t="shared" si="197"/>
        <v>High Value</v>
      </c>
      <c r="X681" s="129">
        <f t="shared" si="198"/>
        <v>5.8950000000000005</v>
      </c>
      <c r="Y681" s="130">
        <f t="shared" si="199"/>
        <v>7</v>
      </c>
      <c r="Z681" s="130">
        <f t="shared" si="200"/>
        <v>2</v>
      </c>
      <c r="AA681" s="131">
        <f t="shared" si="202"/>
        <v>2019</v>
      </c>
      <c r="AB681" s="132" t="str">
        <f t="shared" si="203"/>
        <v>2-2019</v>
      </c>
      <c r="AC681" s="132" t="str">
        <f t="shared" si="192"/>
        <v>7-2-2019</v>
      </c>
      <c r="AD681" s="132">
        <f t="shared" si="207"/>
        <v>1</v>
      </c>
      <c r="AE681" s="132">
        <f t="shared" si="201"/>
        <v>6</v>
      </c>
      <c r="AF681" s="132" t="str">
        <f t="shared" si="205"/>
        <v>2019-6</v>
      </c>
      <c r="AG681" s="130">
        <f t="shared" si="191"/>
        <v>4</v>
      </c>
      <c r="AH681" s="130" t="str">
        <f t="shared" si="206"/>
        <v>Weekdays</v>
      </c>
      <c r="AI681" s="133">
        <f t="shared" si="204"/>
        <v>5</v>
      </c>
      <c r="AJ681" s="53"/>
    </row>
    <row r="682" spans="2:36" ht="16.5" x14ac:dyDescent="0.3">
      <c r="B682" s="19" t="s">
        <v>715</v>
      </c>
      <c r="C682" s="20" t="s">
        <v>18</v>
      </c>
      <c r="D682" s="19" t="s">
        <v>19</v>
      </c>
      <c r="E682" s="19" t="s">
        <v>20</v>
      </c>
      <c r="F682" s="85" t="s">
        <v>31</v>
      </c>
      <c r="G682" s="19" t="s">
        <v>44</v>
      </c>
      <c r="H682" s="21">
        <v>48.5</v>
      </c>
      <c r="I682" s="22">
        <v>6</v>
      </c>
      <c r="J682" s="23">
        <v>14.55</v>
      </c>
      <c r="K682" s="23">
        <v>305.55</v>
      </c>
      <c r="L682" s="24">
        <v>43476</v>
      </c>
      <c r="M682" s="25">
        <v>0.58125000000000004</v>
      </c>
      <c r="N682" s="20" t="s">
        <v>23</v>
      </c>
      <c r="O682" s="23">
        <v>291</v>
      </c>
      <c r="P682" s="26">
        <v>4.7619047620000003</v>
      </c>
      <c r="Q682" s="23">
        <v>14.55</v>
      </c>
      <c r="R682" s="30">
        <v>9.4</v>
      </c>
      <c r="S682" s="28">
        <f t="shared" si="193"/>
        <v>14.550000000000011</v>
      </c>
      <c r="T682" s="29">
        <f t="shared" si="194"/>
        <v>1091.2500000000009</v>
      </c>
      <c r="U682" s="29" t="b">
        <f t="shared" si="195"/>
        <v>1</v>
      </c>
      <c r="V682" s="29" t="b">
        <f t="shared" si="196"/>
        <v>1</v>
      </c>
      <c r="W682" s="29" t="str">
        <f t="shared" si="197"/>
        <v>High Value</v>
      </c>
      <c r="X682" s="129">
        <f t="shared" si="198"/>
        <v>4.8500000000000005</v>
      </c>
      <c r="Y682" s="130">
        <f t="shared" si="199"/>
        <v>11</v>
      </c>
      <c r="Z682" s="130">
        <f t="shared" si="200"/>
        <v>1</v>
      </c>
      <c r="AA682" s="131">
        <f t="shared" si="202"/>
        <v>2019</v>
      </c>
      <c r="AB682" s="132" t="str">
        <f t="shared" si="203"/>
        <v>1-2019</v>
      </c>
      <c r="AC682" s="132" t="str">
        <f t="shared" si="192"/>
        <v>11-1-2019</v>
      </c>
      <c r="AD682" s="132">
        <f t="shared" si="207"/>
        <v>1</v>
      </c>
      <c r="AE682" s="132">
        <f t="shared" si="201"/>
        <v>2</v>
      </c>
      <c r="AF682" s="132" t="str">
        <f t="shared" si="205"/>
        <v>2019-2</v>
      </c>
      <c r="AG682" s="130">
        <f t="shared" si="191"/>
        <v>5</v>
      </c>
      <c r="AH682" s="130" t="str">
        <f t="shared" si="206"/>
        <v>Weekdays</v>
      </c>
      <c r="AI682" s="133">
        <f t="shared" si="204"/>
        <v>6</v>
      </c>
      <c r="AJ682" s="53"/>
    </row>
    <row r="683" spans="2:36" ht="16.5" x14ac:dyDescent="0.3">
      <c r="B683" s="19" t="s">
        <v>716</v>
      </c>
      <c r="C683" s="20" t="s">
        <v>42</v>
      </c>
      <c r="D683" s="19" t="s">
        <v>43</v>
      </c>
      <c r="E683" s="19" t="s">
        <v>20</v>
      </c>
      <c r="F683" s="85" t="s">
        <v>21</v>
      </c>
      <c r="G683" s="19" t="s">
        <v>28</v>
      </c>
      <c r="H683" s="21">
        <v>39.479999999999997</v>
      </c>
      <c r="I683" s="22">
        <v>1</v>
      </c>
      <c r="J683" s="23">
        <v>1.974</v>
      </c>
      <c r="K683" s="23">
        <v>41.454000000000001</v>
      </c>
      <c r="L683" s="24">
        <v>43508</v>
      </c>
      <c r="M683" s="25">
        <v>0.82152777777777775</v>
      </c>
      <c r="N683" s="20" t="s">
        <v>29</v>
      </c>
      <c r="O683" s="23">
        <v>39.479999999999997</v>
      </c>
      <c r="P683" s="26">
        <v>4.7619047620000003</v>
      </c>
      <c r="Q683" s="23">
        <v>1.974</v>
      </c>
      <c r="R683" s="30">
        <v>6.5</v>
      </c>
      <c r="S683" s="28">
        <f t="shared" si="193"/>
        <v>1.9740000000000038</v>
      </c>
      <c r="T683" s="29">
        <f t="shared" si="194"/>
        <v>148.0500000000003</v>
      </c>
      <c r="U683" s="29" t="b">
        <f t="shared" si="195"/>
        <v>0</v>
      </c>
      <c r="V683" s="29" t="b">
        <f t="shared" si="196"/>
        <v>0</v>
      </c>
      <c r="W683" s="29" t="str">
        <f t="shared" si="197"/>
        <v>Low Value</v>
      </c>
      <c r="X683" s="129" t="str">
        <f t="shared" si="198"/>
        <v>Criteria Not matched</v>
      </c>
      <c r="Y683" s="130">
        <f t="shared" si="199"/>
        <v>12</v>
      </c>
      <c r="Z683" s="130">
        <f t="shared" si="200"/>
        <v>2</v>
      </c>
      <c r="AA683" s="131">
        <f t="shared" si="202"/>
        <v>2019</v>
      </c>
      <c r="AB683" s="132" t="str">
        <f t="shared" si="203"/>
        <v>2-2019</v>
      </c>
      <c r="AC683" s="132" t="str">
        <f t="shared" si="192"/>
        <v>12-2-2019</v>
      </c>
      <c r="AD683" s="132">
        <f t="shared" si="207"/>
        <v>1</v>
      </c>
      <c r="AE683" s="132">
        <f t="shared" si="201"/>
        <v>7</v>
      </c>
      <c r="AF683" s="132" t="str">
        <f t="shared" si="205"/>
        <v>2019-7</v>
      </c>
      <c r="AG683" s="130">
        <f t="shared" si="191"/>
        <v>2</v>
      </c>
      <c r="AH683" s="130" t="str">
        <f t="shared" si="206"/>
        <v>Weekdays</v>
      </c>
      <c r="AI683" s="133">
        <f t="shared" si="204"/>
        <v>3</v>
      </c>
      <c r="AJ683" s="53"/>
    </row>
    <row r="684" spans="2:36" ht="16.5" x14ac:dyDescent="0.3">
      <c r="B684" s="19" t="s">
        <v>717</v>
      </c>
      <c r="C684" s="20" t="s">
        <v>42</v>
      </c>
      <c r="D684" s="19" t="s">
        <v>43</v>
      </c>
      <c r="E684" s="19" t="s">
        <v>27</v>
      </c>
      <c r="F684" s="85" t="s">
        <v>21</v>
      </c>
      <c r="G684" s="19" t="s">
        <v>36</v>
      </c>
      <c r="H684" s="21">
        <v>34.81</v>
      </c>
      <c r="I684" s="22">
        <v>1</v>
      </c>
      <c r="J684" s="23">
        <v>1.7404999999999999</v>
      </c>
      <c r="K684" s="23">
        <v>36.5505</v>
      </c>
      <c r="L684" s="24">
        <v>43479</v>
      </c>
      <c r="M684" s="25">
        <v>0.42430555555555555</v>
      </c>
      <c r="N684" s="20" t="s">
        <v>33</v>
      </c>
      <c r="O684" s="23">
        <v>34.81</v>
      </c>
      <c r="P684" s="26">
        <v>4.7619047620000003</v>
      </c>
      <c r="Q684" s="23">
        <v>1.7404999999999999</v>
      </c>
      <c r="R684" s="30">
        <v>7</v>
      </c>
      <c r="S684" s="28">
        <f t="shared" si="193"/>
        <v>1.7404999999999973</v>
      </c>
      <c r="T684" s="29">
        <f t="shared" si="194"/>
        <v>130.5374999999998</v>
      </c>
      <c r="U684" s="29" t="b">
        <f t="shared" si="195"/>
        <v>0</v>
      </c>
      <c r="V684" s="29" t="b">
        <f t="shared" si="196"/>
        <v>0</v>
      </c>
      <c r="W684" s="29" t="str">
        <f t="shared" si="197"/>
        <v>Low Value</v>
      </c>
      <c r="X684" s="129">
        <f t="shared" si="198"/>
        <v>3.4810000000000003</v>
      </c>
      <c r="Y684" s="130">
        <f t="shared" si="199"/>
        <v>14</v>
      </c>
      <c r="Z684" s="130">
        <f t="shared" si="200"/>
        <v>1</v>
      </c>
      <c r="AA684" s="131">
        <f t="shared" si="202"/>
        <v>2019</v>
      </c>
      <c r="AB684" s="132" t="str">
        <f t="shared" si="203"/>
        <v>1-2019</v>
      </c>
      <c r="AC684" s="132" t="str">
        <f t="shared" si="192"/>
        <v>14-1-2019</v>
      </c>
      <c r="AD684" s="132">
        <f t="shared" si="207"/>
        <v>1</v>
      </c>
      <c r="AE684" s="132">
        <f t="shared" si="201"/>
        <v>3</v>
      </c>
      <c r="AF684" s="132" t="str">
        <f t="shared" si="205"/>
        <v>2019-3</v>
      </c>
      <c r="AG684" s="130">
        <f t="shared" si="191"/>
        <v>1</v>
      </c>
      <c r="AH684" s="130" t="str">
        <f t="shared" si="206"/>
        <v>Weekdays</v>
      </c>
      <c r="AI684" s="133">
        <f t="shared" si="204"/>
        <v>2</v>
      </c>
      <c r="AJ684" s="53"/>
    </row>
    <row r="685" spans="2:36" ht="16.5" x14ac:dyDescent="0.3">
      <c r="B685" s="19" t="s">
        <v>718</v>
      </c>
      <c r="C685" s="20" t="s">
        <v>25</v>
      </c>
      <c r="D685" s="19" t="s">
        <v>26</v>
      </c>
      <c r="E685" s="19" t="s">
        <v>27</v>
      </c>
      <c r="F685" s="85" t="s">
        <v>21</v>
      </c>
      <c r="G685" s="19" t="s">
        <v>46</v>
      </c>
      <c r="H685" s="21">
        <v>49.32</v>
      </c>
      <c r="I685" s="22">
        <v>6</v>
      </c>
      <c r="J685" s="23">
        <v>14.795999999999999</v>
      </c>
      <c r="K685" s="23">
        <v>310.71600000000001</v>
      </c>
      <c r="L685" s="24">
        <v>43474</v>
      </c>
      <c r="M685" s="25">
        <v>0.57361111111111107</v>
      </c>
      <c r="N685" s="20" t="s">
        <v>23</v>
      </c>
      <c r="O685" s="23">
        <v>295.92</v>
      </c>
      <c r="P685" s="26">
        <v>4.7619047620000003</v>
      </c>
      <c r="Q685" s="23">
        <v>14.795999999999999</v>
      </c>
      <c r="R685" s="30">
        <v>7.1</v>
      </c>
      <c r="S685" s="28">
        <f t="shared" si="193"/>
        <v>14.795999999999992</v>
      </c>
      <c r="T685" s="29">
        <f t="shared" si="194"/>
        <v>1109.6999999999994</v>
      </c>
      <c r="U685" s="29" t="b">
        <f t="shared" si="195"/>
        <v>1</v>
      </c>
      <c r="V685" s="29" t="b">
        <f t="shared" si="196"/>
        <v>1</v>
      </c>
      <c r="W685" s="29" t="str">
        <f t="shared" si="197"/>
        <v>Low Value</v>
      </c>
      <c r="X685" s="129">
        <f t="shared" si="198"/>
        <v>4.9320000000000004</v>
      </c>
      <c r="Y685" s="130">
        <f t="shared" si="199"/>
        <v>9</v>
      </c>
      <c r="Z685" s="130">
        <f t="shared" si="200"/>
        <v>1</v>
      </c>
      <c r="AA685" s="131">
        <f t="shared" si="202"/>
        <v>2019</v>
      </c>
      <c r="AB685" s="132" t="str">
        <f t="shared" si="203"/>
        <v>1-2019</v>
      </c>
      <c r="AC685" s="132" t="str">
        <f t="shared" si="192"/>
        <v>9-1-2019</v>
      </c>
      <c r="AD685" s="132">
        <f t="shared" si="207"/>
        <v>1</v>
      </c>
      <c r="AE685" s="132">
        <f t="shared" si="201"/>
        <v>2</v>
      </c>
      <c r="AF685" s="132" t="str">
        <f t="shared" si="205"/>
        <v>2019-2</v>
      </c>
      <c r="AG685" s="130">
        <f t="shared" si="191"/>
        <v>3</v>
      </c>
      <c r="AH685" s="130" t="str">
        <f t="shared" si="206"/>
        <v>Weekdays</v>
      </c>
      <c r="AI685" s="133">
        <f t="shared" si="204"/>
        <v>4</v>
      </c>
      <c r="AJ685" s="53"/>
    </row>
    <row r="686" spans="2:36" ht="16.5" x14ac:dyDescent="0.3">
      <c r="B686" s="19" t="s">
        <v>719</v>
      </c>
      <c r="C686" s="20" t="s">
        <v>18</v>
      </c>
      <c r="D686" s="19" t="s">
        <v>19</v>
      </c>
      <c r="E686" s="19" t="s">
        <v>20</v>
      </c>
      <c r="F686" s="85" t="s">
        <v>31</v>
      </c>
      <c r="G686" s="19" t="s">
        <v>46</v>
      </c>
      <c r="H686" s="21">
        <v>21.48</v>
      </c>
      <c r="I686" s="22">
        <v>2</v>
      </c>
      <c r="J686" s="23">
        <v>2.1480000000000001</v>
      </c>
      <c r="K686" s="23">
        <v>45.107999999999997</v>
      </c>
      <c r="L686" s="24">
        <v>43523</v>
      </c>
      <c r="M686" s="25">
        <v>0.51527777777777772</v>
      </c>
      <c r="N686" s="20" t="s">
        <v>23</v>
      </c>
      <c r="O686" s="23">
        <v>42.96</v>
      </c>
      <c r="P686" s="26">
        <v>4.7619047620000003</v>
      </c>
      <c r="Q686" s="23">
        <v>2.1480000000000001</v>
      </c>
      <c r="R686" s="30">
        <v>6.6</v>
      </c>
      <c r="S686" s="28">
        <f t="shared" si="193"/>
        <v>2.1479999999999961</v>
      </c>
      <c r="T686" s="29">
        <f t="shared" si="194"/>
        <v>161.09999999999971</v>
      </c>
      <c r="U686" s="29" t="b">
        <f t="shared" si="195"/>
        <v>0</v>
      </c>
      <c r="V686" s="29" t="b">
        <f t="shared" si="196"/>
        <v>0</v>
      </c>
      <c r="W686" s="29" t="str">
        <f t="shared" si="197"/>
        <v>Low Value</v>
      </c>
      <c r="X686" s="129" t="str">
        <f t="shared" si="198"/>
        <v>Criteria Not matched</v>
      </c>
      <c r="Y686" s="130">
        <f t="shared" si="199"/>
        <v>27</v>
      </c>
      <c r="Z686" s="130">
        <f t="shared" si="200"/>
        <v>2</v>
      </c>
      <c r="AA686" s="131">
        <f t="shared" si="202"/>
        <v>2019</v>
      </c>
      <c r="AB686" s="132" t="str">
        <f t="shared" si="203"/>
        <v>2-2019</v>
      </c>
      <c r="AC686" s="132" t="str">
        <f t="shared" si="192"/>
        <v>27-2-2019</v>
      </c>
      <c r="AD686" s="132">
        <f t="shared" si="207"/>
        <v>1</v>
      </c>
      <c r="AE686" s="132">
        <f t="shared" si="201"/>
        <v>9</v>
      </c>
      <c r="AF686" s="132" t="str">
        <f t="shared" si="205"/>
        <v>2019-9</v>
      </c>
      <c r="AG686" s="130">
        <f t="shared" si="191"/>
        <v>3</v>
      </c>
      <c r="AH686" s="130" t="str">
        <f t="shared" si="206"/>
        <v>Weekdays</v>
      </c>
      <c r="AI686" s="133">
        <f t="shared" si="204"/>
        <v>4</v>
      </c>
      <c r="AJ686" s="53"/>
    </row>
    <row r="687" spans="2:36" ht="16.5" x14ac:dyDescent="0.3">
      <c r="B687" s="19" t="s">
        <v>720</v>
      </c>
      <c r="C687" s="20" t="s">
        <v>42</v>
      </c>
      <c r="D687" s="19" t="s">
        <v>43</v>
      </c>
      <c r="E687" s="19" t="s">
        <v>20</v>
      </c>
      <c r="F687" s="85" t="s">
        <v>21</v>
      </c>
      <c r="G687" s="19" t="s">
        <v>36</v>
      </c>
      <c r="H687" s="21">
        <v>23.08</v>
      </c>
      <c r="I687" s="22">
        <v>6</v>
      </c>
      <c r="J687" s="23">
        <v>6.9240000000000004</v>
      </c>
      <c r="K687" s="23">
        <v>145.404</v>
      </c>
      <c r="L687" s="24">
        <v>43489</v>
      </c>
      <c r="M687" s="25">
        <v>0.80555555555555558</v>
      </c>
      <c r="N687" s="20" t="s">
        <v>23</v>
      </c>
      <c r="O687" s="23">
        <v>138.47999999999999</v>
      </c>
      <c r="P687" s="26">
        <v>4.7619047620000003</v>
      </c>
      <c r="Q687" s="23">
        <v>6.9240000000000004</v>
      </c>
      <c r="R687" s="30">
        <v>4.9000000000000004</v>
      </c>
      <c r="S687" s="28">
        <f t="shared" si="193"/>
        <v>6.9240000000000066</v>
      </c>
      <c r="T687" s="29">
        <f t="shared" si="194"/>
        <v>519.30000000000052</v>
      </c>
      <c r="U687" s="29" t="b">
        <f t="shared" si="195"/>
        <v>0</v>
      </c>
      <c r="V687" s="29" t="b">
        <f t="shared" si="196"/>
        <v>0</v>
      </c>
      <c r="W687" s="29" t="str">
        <f t="shared" si="197"/>
        <v>Low Value</v>
      </c>
      <c r="X687" s="129" t="str">
        <f t="shared" si="198"/>
        <v>Criteria Not matched</v>
      </c>
      <c r="Y687" s="130">
        <f t="shared" si="199"/>
        <v>24</v>
      </c>
      <c r="Z687" s="130">
        <f t="shared" si="200"/>
        <v>1</v>
      </c>
      <c r="AA687" s="131">
        <f t="shared" si="202"/>
        <v>2019</v>
      </c>
      <c r="AB687" s="132" t="str">
        <f t="shared" si="203"/>
        <v>1-2019</v>
      </c>
      <c r="AC687" s="132" t="str">
        <f t="shared" si="192"/>
        <v>24-1-2019</v>
      </c>
      <c r="AD687" s="132">
        <f t="shared" si="207"/>
        <v>1</v>
      </c>
      <c r="AE687" s="132">
        <f t="shared" si="201"/>
        <v>4</v>
      </c>
      <c r="AF687" s="132" t="str">
        <f t="shared" si="205"/>
        <v>2019-4</v>
      </c>
      <c r="AG687" s="130">
        <f t="shared" si="191"/>
        <v>4</v>
      </c>
      <c r="AH687" s="130" t="str">
        <f t="shared" si="206"/>
        <v>Weekdays</v>
      </c>
      <c r="AI687" s="133">
        <f t="shared" si="204"/>
        <v>5</v>
      </c>
      <c r="AJ687" s="53"/>
    </row>
    <row r="688" spans="2:36" ht="16.5" x14ac:dyDescent="0.3">
      <c r="B688" s="19" t="s">
        <v>721</v>
      </c>
      <c r="C688" s="20" t="s">
        <v>42</v>
      </c>
      <c r="D688" s="19" t="s">
        <v>43</v>
      </c>
      <c r="E688" s="19" t="s">
        <v>20</v>
      </c>
      <c r="F688" s="85" t="s">
        <v>21</v>
      </c>
      <c r="G688" s="19" t="s">
        <v>32</v>
      </c>
      <c r="H688" s="21">
        <v>49.1</v>
      </c>
      <c r="I688" s="22">
        <v>2</v>
      </c>
      <c r="J688" s="23">
        <v>4.91</v>
      </c>
      <c r="K688" s="23">
        <v>103.11</v>
      </c>
      <c r="L688" s="24">
        <v>43473</v>
      </c>
      <c r="M688" s="25">
        <v>0.54027777777777775</v>
      </c>
      <c r="N688" s="20" t="s">
        <v>33</v>
      </c>
      <c r="O688" s="23">
        <v>98.2</v>
      </c>
      <c r="P688" s="26">
        <v>4.7619047620000003</v>
      </c>
      <c r="Q688" s="23">
        <v>4.91</v>
      </c>
      <c r="R688" s="30">
        <v>6.4</v>
      </c>
      <c r="S688" s="28">
        <f t="shared" si="193"/>
        <v>4.9099999999999966</v>
      </c>
      <c r="T688" s="29">
        <f t="shared" si="194"/>
        <v>368.24999999999977</v>
      </c>
      <c r="U688" s="29" t="b">
        <f t="shared" si="195"/>
        <v>0</v>
      </c>
      <c r="V688" s="29" t="b">
        <f t="shared" si="196"/>
        <v>0</v>
      </c>
      <c r="W688" s="29" t="str">
        <f t="shared" si="197"/>
        <v>Low Value</v>
      </c>
      <c r="X688" s="129" t="str">
        <f t="shared" si="198"/>
        <v>Criteria Not matched</v>
      </c>
      <c r="Y688" s="130">
        <f t="shared" si="199"/>
        <v>8</v>
      </c>
      <c r="Z688" s="130">
        <f t="shared" si="200"/>
        <v>1</v>
      </c>
      <c r="AA688" s="131">
        <f t="shared" si="202"/>
        <v>2019</v>
      </c>
      <c r="AB688" s="132" t="str">
        <f t="shared" si="203"/>
        <v>1-2019</v>
      </c>
      <c r="AC688" s="132" t="str">
        <f t="shared" si="192"/>
        <v>8-1-2019</v>
      </c>
      <c r="AD688" s="132">
        <f t="shared" si="207"/>
        <v>1</v>
      </c>
      <c r="AE688" s="132">
        <f t="shared" si="201"/>
        <v>2</v>
      </c>
      <c r="AF688" s="132" t="str">
        <f t="shared" si="205"/>
        <v>2019-2</v>
      </c>
      <c r="AG688" s="130">
        <f t="shared" si="191"/>
        <v>2</v>
      </c>
      <c r="AH688" s="130" t="str">
        <f t="shared" si="206"/>
        <v>Weekdays</v>
      </c>
      <c r="AI688" s="133">
        <f t="shared" si="204"/>
        <v>3</v>
      </c>
      <c r="AJ688" s="53"/>
    </row>
    <row r="689" spans="2:36" ht="16.5" x14ac:dyDescent="0.3">
      <c r="B689" s="19" t="s">
        <v>722</v>
      </c>
      <c r="C689" s="20" t="s">
        <v>42</v>
      </c>
      <c r="D689" s="19" t="s">
        <v>43</v>
      </c>
      <c r="E689" s="19" t="s">
        <v>20</v>
      </c>
      <c r="F689" s="85" t="s">
        <v>21</v>
      </c>
      <c r="G689" s="19" t="s">
        <v>36</v>
      </c>
      <c r="H689" s="21">
        <v>64.83</v>
      </c>
      <c r="I689" s="22">
        <v>2</v>
      </c>
      <c r="J689" s="23">
        <v>6.4829999999999997</v>
      </c>
      <c r="K689" s="23">
        <v>136.143</v>
      </c>
      <c r="L689" s="24">
        <v>43473</v>
      </c>
      <c r="M689" s="25">
        <v>0.49930555555555556</v>
      </c>
      <c r="N689" s="20" t="s">
        <v>33</v>
      </c>
      <c r="O689" s="23">
        <v>129.66</v>
      </c>
      <c r="P689" s="26">
        <v>4.7619047620000003</v>
      </c>
      <c r="Q689" s="23">
        <v>6.4829999999999997</v>
      </c>
      <c r="R689" s="30">
        <v>8</v>
      </c>
      <c r="S689" s="28">
        <f t="shared" si="193"/>
        <v>6.4830000000000041</v>
      </c>
      <c r="T689" s="29">
        <f t="shared" si="194"/>
        <v>486.22500000000031</v>
      </c>
      <c r="U689" s="29" t="b">
        <f t="shared" si="195"/>
        <v>0</v>
      </c>
      <c r="V689" s="29" t="b">
        <f t="shared" si="196"/>
        <v>1</v>
      </c>
      <c r="W689" s="29" t="str">
        <f t="shared" si="197"/>
        <v>High Value</v>
      </c>
      <c r="X689" s="129">
        <f t="shared" si="198"/>
        <v>6.4830000000000005</v>
      </c>
      <c r="Y689" s="130">
        <f t="shared" si="199"/>
        <v>8</v>
      </c>
      <c r="Z689" s="130">
        <f t="shared" si="200"/>
        <v>1</v>
      </c>
      <c r="AA689" s="131">
        <f t="shared" si="202"/>
        <v>2019</v>
      </c>
      <c r="AB689" s="132" t="str">
        <f t="shared" si="203"/>
        <v>1-2019</v>
      </c>
      <c r="AC689" s="132" t="str">
        <f t="shared" si="192"/>
        <v>8-1-2019</v>
      </c>
      <c r="AD689" s="132">
        <f t="shared" si="207"/>
        <v>1</v>
      </c>
      <c r="AE689" s="132">
        <f t="shared" si="201"/>
        <v>2</v>
      </c>
      <c r="AF689" s="132" t="str">
        <f t="shared" si="205"/>
        <v>2019-2</v>
      </c>
      <c r="AG689" s="130">
        <f t="shared" si="191"/>
        <v>2</v>
      </c>
      <c r="AH689" s="130" t="str">
        <f t="shared" si="206"/>
        <v>Weekdays</v>
      </c>
      <c r="AI689" s="133">
        <f t="shared" si="204"/>
        <v>3</v>
      </c>
      <c r="AJ689" s="53"/>
    </row>
    <row r="690" spans="2:36" ht="16.5" x14ac:dyDescent="0.3">
      <c r="B690" s="19" t="s">
        <v>723</v>
      </c>
      <c r="C690" s="20" t="s">
        <v>18</v>
      </c>
      <c r="D690" s="19" t="s">
        <v>19</v>
      </c>
      <c r="E690" s="19" t="s">
        <v>20</v>
      </c>
      <c r="F690" s="85" t="s">
        <v>31</v>
      </c>
      <c r="G690" s="19" t="s">
        <v>32</v>
      </c>
      <c r="H690" s="21">
        <v>63.56</v>
      </c>
      <c r="I690" s="22">
        <v>10</v>
      </c>
      <c r="J690" s="23">
        <v>31.78</v>
      </c>
      <c r="K690" s="23">
        <v>667.38</v>
      </c>
      <c r="L690" s="24">
        <v>43481</v>
      </c>
      <c r="M690" s="25">
        <v>0.74930555555555556</v>
      </c>
      <c r="N690" s="20" t="s">
        <v>29</v>
      </c>
      <c r="O690" s="23">
        <v>635.6</v>
      </c>
      <c r="P690" s="26">
        <v>4.7619047620000003</v>
      </c>
      <c r="Q690" s="23">
        <v>31.78</v>
      </c>
      <c r="R690" s="27">
        <v>4.3</v>
      </c>
      <c r="S690" s="28">
        <f t="shared" si="193"/>
        <v>31.779999999999973</v>
      </c>
      <c r="T690" s="29">
        <f t="shared" si="194"/>
        <v>2383.4999999999982</v>
      </c>
      <c r="U690" s="29" t="b">
        <f t="shared" si="195"/>
        <v>1</v>
      </c>
      <c r="V690" s="29" t="b">
        <f t="shared" si="196"/>
        <v>1</v>
      </c>
      <c r="W690" s="29" t="str">
        <f t="shared" si="197"/>
        <v>Low Value</v>
      </c>
      <c r="X690" s="129" t="str">
        <f t="shared" si="198"/>
        <v>Criteria Not matched</v>
      </c>
      <c r="Y690" s="130">
        <f t="shared" si="199"/>
        <v>16</v>
      </c>
      <c r="Z690" s="130">
        <f t="shared" si="200"/>
        <v>1</v>
      </c>
      <c r="AA690" s="131">
        <f t="shared" si="202"/>
        <v>2019</v>
      </c>
      <c r="AB690" s="132" t="str">
        <f t="shared" si="203"/>
        <v>1-2019</v>
      </c>
      <c r="AC690" s="132" t="str">
        <f t="shared" si="192"/>
        <v>16-1-2019</v>
      </c>
      <c r="AD690" s="132">
        <f t="shared" si="207"/>
        <v>1</v>
      </c>
      <c r="AE690" s="132">
        <f t="shared" si="201"/>
        <v>3</v>
      </c>
      <c r="AF690" s="132" t="str">
        <f t="shared" si="205"/>
        <v>2019-3</v>
      </c>
      <c r="AG690" s="130">
        <f t="shared" si="191"/>
        <v>3</v>
      </c>
      <c r="AH690" s="130" t="str">
        <f t="shared" si="206"/>
        <v>Weekdays</v>
      </c>
      <c r="AI690" s="133">
        <f t="shared" si="204"/>
        <v>4</v>
      </c>
      <c r="AJ690" s="53"/>
    </row>
    <row r="691" spans="2:36" ht="16.5" x14ac:dyDescent="0.3">
      <c r="B691" s="19" t="s">
        <v>724</v>
      </c>
      <c r="C691" s="20" t="s">
        <v>25</v>
      </c>
      <c r="D691" s="19" t="s">
        <v>26</v>
      </c>
      <c r="E691" s="19" t="s">
        <v>20</v>
      </c>
      <c r="F691" s="85" t="s">
        <v>31</v>
      </c>
      <c r="G691" s="19" t="s">
        <v>36</v>
      </c>
      <c r="H691" s="21">
        <v>72.88</v>
      </c>
      <c r="I691" s="22">
        <v>2</v>
      </c>
      <c r="J691" s="23">
        <v>7.2880000000000003</v>
      </c>
      <c r="K691" s="23">
        <v>153.048</v>
      </c>
      <c r="L691" s="24">
        <v>43537</v>
      </c>
      <c r="M691" s="25">
        <v>0.53541666666666665</v>
      </c>
      <c r="N691" s="20" t="s">
        <v>29</v>
      </c>
      <c r="O691" s="23">
        <v>145.76</v>
      </c>
      <c r="P691" s="26">
        <v>4.7619047620000003</v>
      </c>
      <c r="Q691" s="23">
        <v>7.2880000000000003</v>
      </c>
      <c r="R691" s="30">
        <v>6.1</v>
      </c>
      <c r="S691" s="28">
        <f t="shared" si="193"/>
        <v>7.2880000000000109</v>
      </c>
      <c r="T691" s="29">
        <f t="shared" si="194"/>
        <v>546.60000000000082</v>
      </c>
      <c r="U691" s="29" t="b">
        <f t="shared" si="195"/>
        <v>0</v>
      </c>
      <c r="V691" s="29" t="b">
        <f t="shared" si="196"/>
        <v>1</v>
      </c>
      <c r="W691" s="29" t="str">
        <f t="shared" si="197"/>
        <v>Low Value</v>
      </c>
      <c r="X691" s="129" t="str">
        <f t="shared" si="198"/>
        <v>Criteria Not matched</v>
      </c>
      <c r="Y691" s="130">
        <f t="shared" si="199"/>
        <v>13</v>
      </c>
      <c r="Z691" s="130">
        <f t="shared" si="200"/>
        <v>3</v>
      </c>
      <c r="AA691" s="131">
        <f t="shared" si="202"/>
        <v>2019</v>
      </c>
      <c r="AB691" s="132" t="str">
        <f t="shared" si="203"/>
        <v>3-2019</v>
      </c>
      <c r="AC691" s="132" t="str">
        <f t="shared" si="192"/>
        <v>13-3-2019</v>
      </c>
      <c r="AD691" s="132">
        <f t="shared" si="207"/>
        <v>1</v>
      </c>
      <c r="AE691" s="132">
        <f t="shared" si="201"/>
        <v>11</v>
      </c>
      <c r="AF691" s="132" t="str">
        <f t="shared" si="205"/>
        <v>2019-11</v>
      </c>
      <c r="AG691" s="130">
        <f t="shared" si="191"/>
        <v>3</v>
      </c>
      <c r="AH691" s="130" t="str">
        <f t="shared" si="206"/>
        <v>Weekdays</v>
      </c>
      <c r="AI691" s="133">
        <f t="shared" si="204"/>
        <v>4</v>
      </c>
      <c r="AJ691" s="53"/>
    </row>
    <row r="692" spans="2:36" ht="16.5" x14ac:dyDescent="0.3">
      <c r="B692" s="19" t="s">
        <v>725</v>
      </c>
      <c r="C692" s="20" t="s">
        <v>18</v>
      </c>
      <c r="D692" s="19" t="s">
        <v>19</v>
      </c>
      <c r="E692" s="19" t="s">
        <v>27</v>
      </c>
      <c r="F692" s="85" t="s">
        <v>21</v>
      </c>
      <c r="G692" s="19" t="s">
        <v>44</v>
      </c>
      <c r="H692" s="21">
        <v>67.099999999999994</v>
      </c>
      <c r="I692" s="22">
        <v>3</v>
      </c>
      <c r="J692" s="23">
        <v>10.065</v>
      </c>
      <c r="K692" s="23">
        <v>211.36500000000001</v>
      </c>
      <c r="L692" s="24">
        <v>43511</v>
      </c>
      <c r="M692" s="25">
        <v>0.44166666666666665</v>
      </c>
      <c r="N692" s="20" t="s">
        <v>29</v>
      </c>
      <c r="O692" s="23">
        <v>201.3</v>
      </c>
      <c r="P692" s="26">
        <v>4.7619047620000003</v>
      </c>
      <c r="Q692" s="23">
        <v>10.065</v>
      </c>
      <c r="R692" s="30">
        <v>7.5</v>
      </c>
      <c r="S692" s="28">
        <f t="shared" si="193"/>
        <v>10.064999999999998</v>
      </c>
      <c r="T692" s="29">
        <f t="shared" si="194"/>
        <v>754.87499999999977</v>
      </c>
      <c r="U692" s="29" t="b">
        <f t="shared" si="195"/>
        <v>1</v>
      </c>
      <c r="V692" s="29" t="b">
        <f t="shared" si="196"/>
        <v>1</v>
      </c>
      <c r="W692" s="29" t="str">
        <f t="shared" si="197"/>
        <v>High Value</v>
      </c>
      <c r="X692" s="129">
        <f t="shared" si="198"/>
        <v>6.71</v>
      </c>
      <c r="Y692" s="130">
        <f t="shared" si="199"/>
        <v>15</v>
      </c>
      <c r="Z692" s="130">
        <f t="shared" si="200"/>
        <v>2</v>
      </c>
      <c r="AA692" s="131">
        <f t="shared" si="202"/>
        <v>2019</v>
      </c>
      <c r="AB692" s="132" t="str">
        <f t="shared" si="203"/>
        <v>2-2019</v>
      </c>
      <c r="AC692" s="132" t="str">
        <f t="shared" si="192"/>
        <v>15-2-2019</v>
      </c>
      <c r="AD692" s="132">
        <f t="shared" si="207"/>
        <v>1</v>
      </c>
      <c r="AE692" s="132">
        <f t="shared" si="201"/>
        <v>7</v>
      </c>
      <c r="AF692" s="132" t="str">
        <f t="shared" si="205"/>
        <v>2019-7</v>
      </c>
      <c r="AG692" s="130">
        <f t="shared" ref="AG692:AG755" si="208">WEEKDAY(L692,2)</f>
        <v>5</v>
      </c>
      <c r="AH692" s="130" t="str">
        <f t="shared" si="206"/>
        <v>Weekdays</v>
      </c>
      <c r="AI692" s="133">
        <f t="shared" si="204"/>
        <v>6</v>
      </c>
      <c r="AJ692" s="53"/>
    </row>
    <row r="693" spans="2:36" ht="16.5" x14ac:dyDescent="0.3">
      <c r="B693" s="19" t="s">
        <v>726</v>
      </c>
      <c r="C693" s="20" t="s">
        <v>25</v>
      </c>
      <c r="D693" s="19" t="s">
        <v>26</v>
      </c>
      <c r="E693" s="19" t="s">
        <v>20</v>
      </c>
      <c r="F693" s="85" t="s">
        <v>21</v>
      </c>
      <c r="G693" s="19" t="s">
        <v>36</v>
      </c>
      <c r="H693" s="21">
        <v>70.19</v>
      </c>
      <c r="I693" s="22">
        <v>9</v>
      </c>
      <c r="J693" s="23">
        <v>31.5855</v>
      </c>
      <c r="K693" s="23">
        <v>663.29549999999995</v>
      </c>
      <c r="L693" s="24">
        <v>43490</v>
      </c>
      <c r="M693" s="25">
        <v>0.56805555555555554</v>
      </c>
      <c r="N693" s="20" t="s">
        <v>29</v>
      </c>
      <c r="O693" s="23">
        <v>631.71</v>
      </c>
      <c r="P693" s="26">
        <v>4.7619047620000003</v>
      </c>
      <c r="Q693" s="23">
        <v>31.5855</v>
      </c>
      <c r="R693" s="27">
        <v>6.7</v>
      </c>
      <c r="S693" s="28">
        <f t="shared" si="193"/>
        <v>31.585499999999911</v>
      </c>
      <c r="T693" s="29">
        <f t="shared" si="194"/>
        <v>2368.9124999999931</v>
      </c>
      <c r="U693" s="29" t="b">
        <f t="shared" si="195"/>
        <v>1</v>
      </c>
      <c r="V693" s="29" t="b">
        <f t="shared" si="196"/>
        <v>1</v>
      </c>
      <c r="W693" s="29" t="str">
        <f t="shared" si="197"/>
        <v>Low Value</v>
      </c>
      <c r="X693" s="129" t="str">
        <f t="shared" si="198"/>
        <v>Criteria Not matched</v>
      </c>
      <c r="Y693" s="130">
        <f t="shared" si="199"/>
        <v>25</v>
      </c>
      <c r="Z693" s="130">
        <f t="shared" si="200"/>
        <v>1</v>
      </c>
      <c r="AA693" s="131">
        <f t="shared" si="202"/>
        <v>2019</v>
      </c>
      <c r="AB693" s="132" t="str">
        <f t="shared" si="203"/>
        <v>1-2019</v>
      </c>
      <c r="AC693" s="132" t="str">
        <f t="shared" si="192"/>
        <v>25-1-2019</v>
      </c>
      <c r="AD693" s="132">
        <f t="shared" si="207"/>
        <v>1</v>
      </c>
      <c r="AE693" s="132">
        <f t="shared" si="201"/>
        <v>4</v>
      </c>
      <c r="AF693" s="132" t="str">
        <f t="shared" si="205"/>
        <v>2019-4</v>
      </c>
      <c r="AG693" s="130">
        <f t="shared" si="208"/>
        <v>5</v>
      </c>
      <c r="AH693" s="130" t="str">
        <f t="shared" si="206"/>
        <v>Weekdays</v>
      </c>
      <c r="AI693" s="133">
        <f t="shared" si="204"/>
        <v>6</v>
      </c>
      <c r="AJ693" s="53"/>
    </row>
    <row r="694" spans="2:36" ht="16.5" x14ac:dyDescent="0.3">
      <c r="B694" s="19" t="s">
        <v>727</v>
      </c>
      <c r="C694" s="20" t="s">
        <v>25</v>
      </c>
      <c r="D694" s="19" t="s">
        <v>26</v>
      </c>
      <c r="E694" s="19" t="s">
        <v>20</v>
      </c>
      <c r="F694" s="85" t="s">
        <v>31</v>
      </c>
      <c r="G694" s="19" t="s">
        <v>44</v>
      </c>
      <c r="H694" s="21">
        <v>55.04</v>
      </c>
      <c r="I694" s="22">
        <v>7</v>
      </c>
      <c r="J694" s="23">
        <v>19.263999999999999</v>
      </c>
      <c r="K694" s="23">
        <v>404.54399999999998</v>
      </c>
      <c r="L694" s="24">
        <v>43536</v>
      </c>
      <c r="M694" s="25">
        <v>0.81874999999999998</v>
      </c>
      <c r="N694" s="20" t="s">
        <v>23</v>
      </c>
      <c r="O694" s="23">
        <v>385.28</v>
      </c>
      <c r="P694" s="26">
        <v>4.7619047620000003</v>
      </c>
      <c r="Q694" s="23">
        <v>19.263999999999999</v>
      </c>
      <c r="R694" s="27">
        <v>5.2</v>
      </c>
      <c r="S694" s="28">
        <f t="shared" si="193"/>
        <v>19.26400000000001</v>
      </c>
      <c r="T694" s="29">
        <f t="shared" si="194"/>
        <v>1444.8000000000006</v>
      </c>
      <c r="U694" s="29" t="b">
        <f t="shared" si="195"/>
        <v>1</v>
      </c>
      <c r="V694" s="29" t="b">
        <f t="shared" si="196"/>
        <v>1</v>
      </c>
      <c r="W694" s="29" t="str">
        <f t="shared" si="197"/>
        <v>Low Value</v>
      </c>
      <c r="X694" s="129" t="str">
        <f t="shared" si="198"/>
        <v>Criteria Not matched</v>
      </c>
      <c r="Y694" s="130">
        <f t="shared" si="199"/>
        <v>12</v>
      </c>
      <c r="Z694" s="130">
        <f t="shared" si="200"/>
        <v>3</v>
      </c>
      <c r="AA694" s="131">
        <f t="shared" si="202"/>
        <v>2019</v>
      </c>
      <c r="AB694" s="132" t="str">
        <f t="shared" si="203"/>
        <v>3-2019</v>
      </c>
      <c r="AC694" s="132" t="str">
        <f t="shared" si="192"/>
        <v>12-3-2019</v>
      </c>
      <c r="AD694" s="132">
        <f t="shared" si="207"/>
        <v>1</v>
      </c>
      <c r="AE694" s="132">
        <f t="shared" si="201"/>
        <v>11</v>
      </c>
      <c r="AF694" s="132" t="str">
        <f t="shared" si="205"/>
        <v>2019-11</v>
      </c>
      <c r="AG694" s="130">
        <f t="shared" si="208"/>
        <v>2</v>
      </c>
      <c r="AH694" s="130" t="str">
        <f t="shared" si="206"/>
        <v>Weekdays</v>
      </c>
      <c r="AI694" s="133">
        <f t="shared" si="204"/>
        <v>3</v>
      </c>
      <c r="AJ694" s="53"/>
    </row>
    <row r="695" spans="2:36" ht="16.5" x14ac:dyDescent="0.3">
      <c r="B695" s="19" t="s">
        <v>728</v>
      </c>
      <c r="C695" s="20" t="s">
        <v>18</v>
      </c>
      <c r="D695" s="19" t="s">
        <v>19</v>
      </c>
      <c r="E695" s="19" t="s">
        <v>20</v>
      </c>
      <c r="F695" s="85" t="s">
        <v>31</v>
      </c>
      <c r="G695" s="19" t="s">
        <v>22</v>
      </c>
      <c r="H695" s="21">
        <v>48.63</v>
      </c>
      <c r="I695" s="22">
        <v>10</v>
      </c>
      <c r="J695" s="23">
        <v>24.315000000000001</v>
      </c>
      <c r="K695" s="23">
        <v>510.61500000000001</v>
      </c>
      <c r="L695" s="24">
        <v>43528</v>
      </c>
      <c r="M695" s="25">
        <v>0.53055555555555556</v>
      </c>
      <c r="N695" s="20" t="s">
        <v>29</v>
      </c>
      <c r="O695" s="23">
        <v>486.3</v>
      </c>
      <c r="P695" s="26">
        <v>4.7619047620000003</v>
      </c>
      <c r="Q695" s="23">
        <v>24.315000000000001</v>
      </c>
      <c r="R695" s="27">
        <v>8.8000000000000007</v>
      </c>
      <c r="S695" s="28">
        <f t="shared" si="193"/>
        <v>24.314999999999998</v>
      </c>
      <c r="T695" s="29">
        <f t="shared" si="194"/>
        <v>1823.6249999999998</v>
      </c>
      <c r="U695" s="29" t="b">
        <f t="shared" si="195"/>
        <v>1</v>
      </c>
      <c r="V695" s="29" t="b">
        <f t="shared" si="196"/>
        <v>1</v>
      </c>
      <c r="W695" s="29" t="str">
        <f t="shared" si="197"/>
        <v>High Value</v>
      </c>
      <c r="X695" s="129">
        <f t="shared" si="198"/>
        <v>4.8630000000000004</v>
      </c>
      <c r="Y695" s="130">
        <f t="shared" si="199"/>
        <v>4</v>
      </c>
      <c r="Z695" s="130">
        <f t="shared" si="200"/>
        <v>3</v>
      </c>
      <c r="AA695" s="131">
        <f t="shared" si="202"/>
        <v>2019</v>
      </c>
      <c r="AB695" s="132" t="str">
        <f t="shared" si="203"/>
        <v>3-2019</v>
      </c>
      <c r="AC695" s="132" t="str">
        <f t="shared" si="192"/>
        <v>4-3-2019</v>
      </c>
      <c r="AD695" s="132">
        <f t="shared" si="207"/>
        <v>1</v>
      </c>
      <c r="AE695" s="132">
        <f t="shared" si="201"/>
        <v>10</v>
      </c>
      <c r="AF695" s="132" t="str">
        <f t="shared" si="205"/>
        <v>2019-10</v>
      </c>
      <c r="AG695" s="130">
        <f t="shared" si="208"/>
        <v>1</v>
      </c>
      <c r="AH695" s="130" t="str">
        <f t="shared" si="206"/>
        <v>Weekdays</v>
      </c>
      <c r="AI695" s="133">
        <f t="shared" si="204"/>
        <v>2</v>
      </c>
      <c r="AJ695" s="53"/>
    </row>
    <row r="696" spans="2:36" ht="16.5" x14ac:dyDescent="0.3">
      <c r="B696" s="19" t="s">
        <v>729</v>
      </c>
      <c r="C696" s="20" t="s">
        <v>25</v>
      </c>
      <c r="D696" s="19" t="s">
        <v>26</v>
      </c>
      <c r="E696" s="19" t="s">
        <v>20</v>
      </c>
      <c r="F696" s="85" t="s">
        <v>21</v>
      </c>
      <c r="G696" s="19" t="s">
        <v>46</v>
      </c>
      <c r="H696" s="21">
        <v>73.38</v>
      </c>
      <c r="I696" s="22">
        <v>7</v>
      </c>
      <c r="J696" s="23">
        <v>25.683</v>
      </c>
      <c r="K696" s="23">
        <v>539.34299999999996</v>
      </c>
      <c r="L696" s="24">
        <v>43506</v>
      </c>
      <c r="M696" s="25">
        <v>0.5805555555555556</v>
      </c>
      <c r="N696" s="20" t="s">
        <v>29</v>
      </c>
      <c r="O696" s="23">
        <v>513.66</v>
      </c>
      <c r="P696" s="26">
        <v>4.7619047620000003</v>
      </c>
      <c r="Q696" s="23">
        <v>25.683</v>
      </c>
      <c r="R696" s="27">
        <v>9.5</v>
      </c>
      <c r="S696" s="28">
        <f t="shared" si="193"/>
        <v>25.682999999999993</v>
      </c>
      <c r="T696" s="29">
        <f t="shared" si="194"/>
        <v>1926.2249999999995</v>
      </c>
      <c r="U696" s="29" t="b">
        <f t="shared" si="195"/>
        <v>1</v>
      </c>
      <c r="V696" s="29" t="b">
        <f t="shared" si="196"/>
        <v>1</v>
      </c>
      <c r="W696" s="29" t="str">
        <f t="shared" si="197"/>
        <v>High Value</v>
      </c>
      <c r="X696" s="129">
        <f t="shared" si="198"/>
        <v>7.3380000000000001</v>
      </c>
      <c r="Y696" s="130">
        <f t="shared" si="199"/>
        <v>10</v>
      </c>
      <c r="Z696" s="130">
        <f t="shared" si="200"/>
        <v>2</v>
      </c>
      <c r="AA696" s="131">
        <f t="shared" si="202"/>
        <v>2019</v>
      </c>
      <c r="AB696" s="132" t="str">
        <f t="shared" si="203"/>
        <v>2-2019</v>
      </c>
      <c r="AC696" s="132" t="str">
        <f t="shared" si="192"/>
        <v>10-2-2019</v>
      </c>
      <c r="AD696" s="132">
        <f t="shared" si="207"/>
        <v>1</v>
      </c>
      <c r="AE696" s="132">
        <f t="shared" si="201"/>
        <v>6</v>
      </c>
      <c r="AF696" s="132" t="str">
        <f t="shared" si="205"/>
        <v>2019-6</v>
      </c>
      <c r="AG696" s="130">
        <f t="shared" si="208"/>
        <v>7</v>
      </c>
      <c r="AH696" s="130" t="str">
        <f t="shared" si="206"/>
        <v>Weekends</v>
      </c>
      <c r="AI696" s="133">
        <f t="shared" si="204"/>
        <v>1</v>
      </c>
      <c r="AJ696" s="53"/>
    </row>
    <row r="697" spans="2:36" ht="16.5" x14ac:dyDescent="0.3">
      <c r="B697" s="19" t="s">
        <v>730</v>
      </c>
      <c r="C697" s="20" t="s">
        <v>25</v>
      </c>
      <c r="D697" s="19" t="s">
        <v>26</v>
      </c>
      <c r="E697" s="19" t="s">
        <v>27</v>
      </c>
      <c r="F697" s="85" t="s">
        <v>21</v>
      </c>
      <c r="G697" s="19" t="s">
        <v>44</v>
      </c>
      <c r="H697" s="21">
        <v>52.6</v>
      </c>
      <c r="I697" s="22">
        <v>9</v>
      </c>
      <c r="J697" s="23">
        <v>23.67</v>
      </c>
      <c r="K697" s="23">
        <v>497.07</v>
      </c>
      <c r="L697" s="24">
        <v>43481</v>
      </c>
      <c r="M697" s="25">
        <v>0.61250000000000004</v>
      </c>
      <c r="N697" s="20" t="s">
        <v>29</v>
      </c>
      <c r="O697" s="23">
        <v>473.4</v>
      </c>
      <c r="P697" s="26">
        <v>4.7619047620000003</v>
      </c>
      <c r="Q697" s="23">
        <v>23.67</v>
      </c>
      <c r="R697" s="27">
        <v>7.6</v>
      </c>
      <c r="S697" s="28">
        <f t="shared" si="193"/>
        <v>23.670000000000016</v>
      </c>
      <c r="T697" s="29">
        <f t="shared" si="194"/>
        <v>1775.2500000000011</v>
      </c>
      <c r="U697" s="29" t="b">
        <f t="shared" si="195"/>
        <v>1</v>
      </c>
      <c r="V697" s="29" t="b">
        <f t="shared" si="196"/>
        <v>1</v>
      </c>
      <c r="W697" s="29" t="str">
        <f t="shared" si="197"/>
        <v>High Value</v>
      </c>
      <c r="X697" s="129">
        <f t="shared" si="198"/>
        <v>5.2600000000000007</v>
      </c>
      <c r="Y697" s="130">
        <f t="shared" si="199"/>
        <v>16</v>
      </c>
      <c r="Z697" s="130">
        <f t="shared" si="200"/>
        <v>1</v>
      </c>
      <c r="AA697" s="131">
        <f t="shared" si="202"/>
        <v>2019</v>
      </c>
      <c r="AB697" s="132" t="str">
        <f t="shared" si="203"/>
        <v>1-2019</v>
      </c>
      <c r="AC697" s="132" t="str">
        <f t="shared" si="192"/>
        <v>16-1-2019</v>
      </c>
      <c r="AD697" s="132">
        <f t="shared" si="207"/>
        <v>1</v>
      </c>
      <c r="AE697" s="132">
        <f t="shared" si="201"/>
        <v>3</v>
      </c>
      <c r="AF697" s="132" t="str">
        <f t="shared" si="205"/>
        <v>2019-3</v>
      </c>
      <c r="AG697" s="130">
        <f t="shared" si="208"/>
        <v>3</v>
      </c>
      <c r="AH697" s="130" t="str">
        <f t="shared" si="206"/>
        <v>Weekdays</v>
      </c>
      <c r="AI697" s="133">
        <f t="shared" si="204"/>
        <v>4</v>
      </c>
      <c r="AJ697" s="53"/>
    </row>
    <row r="698" spans="2:36" ht="16.5" x14ac:dyDescent="0.3">
      <c r="B698" s="19" t="s">
        <v>731</v>
      </c>
      <c r="C698" s="20" t="s">
        <v>18</v>
      </c>
      <c r="D698" s="19" t="s">
        <v>19</v>
      </c>
      <c r="E698" s="19" t="s">
        <v>20</v>
      </c>
      <c r="F698" s="85" t="s">
        <v>21</v>
      </c>
      <c r="G698" s="19" t="s">
        <v>32</v>
      </c>
      <c r="H698" s="21">
        <v>87.37</v>
      </c>
      <c r="I698" s="22">
        <v>5</v>
      </c>
      <c r="J698" s="23">
        <v>21.842500000000001</v>
      </c>
      <c r="K698" s="23">
        <v>458.6925</v>
      </c>
      <c r="L698" s="24">
        <v>43494</v>
      </c>
      <c r="M698" s="25">
        <v>0.82291666666666663</v>
      </c>
      <c r="N698" s="20" t="s">
        <v>29</v>
      </c>
      <c r="O698" s="23">
        <v>436.85</v>
      </c>
      <c r="P698" s="26">
        <v>4.7619047620000003</v>
      </c>
      <c r="Q698" s="23">
        <v>21.842500000000001</v>
      </c>
      <c r="R698" s="27">
        <v>6.6</v>
      </c>
      <c r="S698" s="28">
        <f t="shared" si="193"/>
        <v>21.842499999999973</v>
      </c>
      <c r="T698" s="29">
        <f t="shared" si="194"/>
        <v>1638.187499999998</v>
      </c>
      <c r="U698" s="29" t="b">
        <f t="shared" si="195"/>
        <v>1</v>
      </c>
      <c r="V698" s="29" t="b">
        <f t="shared" si="196"/>
        <v>1</v>
      </c>
      <c r="W698" s="29" t="str">
        <f t="shared" si="197"/>
        <v>Low Value</v>
      </c>
      <c r="X698" s="129" t="str">
        <f t="shared" si="198"/>
        <v>Criteria Not matched</v>
      </c>
      <c r="Y698" s="130">
        <f t="shared" si="199"/>
        <v>29</v>
      </c>
      <c r="Z698" s="130">
        <f t="shared" si="200"/>
        <v>1</v>
      </c>
      <c r="AA698" s="131">
        <f t="shared" si="202"/>
        <v>2019</v>
      </c>
      <c r="AB698" s="132" t="str">
        <f t="shared" si="203"/>
        <v>1-2019</v>
      </c>
      <c r="AC698" s="132" t="str">
        <f t="shared" si="192"/>
        <v>29-1-2019</v>
      </c>
      <c r="AD698" s="132">
        <f t="shared" si="207"/>
        <v>1</v>
      </c>
      <c r="AE698" s="132">
        <f t="shared" si="201"/>
        <v>5</v>
      </c>
      <c r="AF698" s="132" t="str">
        <f t="shared" si="205"/>
        <v>2019-5</v>
      </c>
      <c r="AG698" s="130">
        <f t="shared" si="208"/>
        <v>2</v>
      </c>
      <c r="AH698" s="130" t="str">
        <f t="shared" si="206"/>
        <v>Weekdays</v>
      </c>
      <c r="AI698" s="133">
        <f t="shared" si="204"/>
        <v>3</v>
      </c>
      <c r="AJ698" s="53"/>
    </row>
    <row r="699" spans="2:36" ht="16.5" x14ac:dyDescent="0.3">
      <c r="B699" s="19" t="s">
        <v>732</v>
      </c>
      <c r="C699" s="20" t="s">
        <v>18</v>
      </c>
      <c r="D699" s="19" t="s">
        <v>19</v>
      </c>
      <c r="E699" s="19" t="s">
        <v>20</v>
      </c>
      <c r="F699" s="85" t="s">
        <v>21</v>
      </c>
      <c r="G699" s="19" t="s">
        <v>36</v>
      </c>
      <c r="H699" s="21">
        <v>27.04</v>
      </c>
      <c r="I699" s="22">
        <v>4</v>
      </c>
      <c r="J699" s="23">
        <v>5.4080000000000004</v>
      </c>
      <c r="K699" s="23">
        <v>113.568</v>
      </c>
      <c r="L699" s="24">
        <v>43466</v>
      </c>
      <c r="M699" s="25">
        <v>0.85138888888888886</v>
      </c>
      <c r="N699" s="20" t="s">
        <v>23</v>
      </c>
      <c r="O699" s="23">
        <v>108.16</v>
      </c>
      <c r="P699" s="26">
        <v>4.7619047620000003</v>
      </c>
      <c r="Q699" s="23">
        <v>5.4080000000000004</v>
      </c>
      <c r="R699" s="30">
        <v>6.9</v>
      </c>
      <c r="S699" s="28">
        <f t="shared" si="193"/>
        <v>5.4080000000000013</v>
      </c>
      <c r="T699" s="29">
        <f t="shared" si="194"/>
        <v>405.60000000000008</v>
      </c>
      <c r="U699" s="29" t="b">
        <f t="shared" si="195"/>
        <v>0</v>
      </c>
      <c r="V699" s="29" t="b">
        <f t="shared" si="196"/>
        <v>0</v>
      </c>
      <c r="W699" s="29" t="str">
        <f t="shared" si="197"/>
        <v>Low Value</v>
      </c>
      <c r="X699" s="129" t="str">
        <f t="shared" si="198"/>
        <v>Criteria Not matched</v>
      </c>
      <c r="Y699" s="130">
        <f t="shared" si="199"/>
        <v>1</v>
      </c>
      <c r="Z699" s="130">
        <f t="shared" si="200"/>
        <v>1</v>
      </c>
      <c r="AA699" s="131">
        <f t="shared" si="202"/>
        <v>2019</v>
      </c>
      <c r="AB699" s="132" t="str">
        <f t="shared" si="203"/>
        <v>1-2019</v>
      </c>
      <c r="AC699" s="132" t="str">
        <f t="shared" si="192"/>
        <v>1-1-2019</v>
      </c>
      <c r="AD699" s="132">
        <f t="shared" si="207"/>
        <v>1</v>
      </c>
      <c r="AE699" s="132">
        <f t="shared" si="201"/>
        <v>1</v>
      </c>
      <c r="AF699" s="132" t="str">
        <f t="shared" si="205"/>
        <v>2019-1</v>
      </c>
      <c r="AG699" s="130">
        <f t="shared" si="208"/>
        <v>2</v>
      </c>
      <c r="AH699" s="130" t="str">
        <f t="shared" si="206"/>
        <v>Weekdays</v>
      </c>
      <c r="AI699" s="133">
        <f t="shared" si="204"/>
        <v>3</v>
      </c>
      <c r="AJ699" s="53"/>
    </row>
    <row r="700" spans="2:36" ht="16.5" x14ac:dyDescent="0.3">
      <c r="B700" s="19" t="s">
        <v>733</v>
      </c>
      <c r="C700" s="20" t="s">
        <v>42</v>
      </c>
      <c r="D700" s="19" t="s">
        <v>43</v>
      </c>
      <c r="E700" s="19" t="s">
        <v>27</v>
      </c>
      <c r="F700" s="85" t="s">
        <v>31</v>
      </c>
      <c r="G700" s="19" t="s">
        <v>32</v>
      </c>
      <c r="H700" s="21">
        <v>62.19</v>
      </c>
      <c r="I700" s="22">
        <v>4</v>
      </c>
      <c r="J700" s="23">
        <v>12.438000000000001</v>
      </c>
      <c r="K700" s="23">
        <v>261.19799999999998</v>
      </c>
      <c r="L700" s="24">
        <v>43471</v>
      </c>
      <c r="M700" s="25">
        <v>0.82361111111111107</v>
      </c>
      <c r="N700" s="20" t="s">
        <v>23</v>
      </c>
      <c r="O700" s="23">
        <v>248.76</v>
      </c>
      <c r="P700" s="26">
        <v>4.7619047620000003</v>
      </c>
      <c r="Q700" s="23">
        <v>12.438000000000001</v>
      </c>
      <c r="R700" s="30">
        <v>4.3</v>
      </c>
      <c r="S700" s="28">
        <f t="shared" si="193"/>
        <v>12.437999999999988</v>
      </c>
      <c r="T700" s="29">
        <f t="shared" si="194"/>
        <v>932.84999999999911</v>
      </c>
      <c r="U700" s="29" t="b">
        <f t="shared" si="195"/>
        <v>1</v>
      </c>
      <c r="V700" s="29" t="b">
        <f t="shared" si="196"/>
        <v>1</v>
      </c>
      <c r="W700" s="29" t="str">
        <f t="shared" si="197"/>
        <v>Low Value</v>
      </c>
      <c r="X700" s="129" t="str">
        <f t="shared" si="198"/>
        <v>Criteria Not matched</v>
      </c>
      <c r="Y700" s="130">
        <f t="shared" si="199"/>
        <v>6</v>
      </c>
      <c r="Z700" s="130">
        <f t="shared" si="200"/>
        <v>1</v>
      </c>
      <c r="AA700" s="131">
        <f t="shared" si="202"/>
        <v>2019</v>
      </c>
      <c r="AB700" s="132" t="str">
        <f t="shared" si="203"/>
        <v>1-2019</v>
      </c>
      <c r="AC700" s="132" t="str">
        <f t="shared" si="192"/>
        <v>6-1-2019</v>
      </c>
      <c r="AD700" s="132">
        <f t="shared" si="207"/>
        <v>1</v>
      </c>
      <c r="AE700" s="132">
        <f t="shared" si="201"/>
        <v>1</v>
      </c>
      <c r="AF700" s="132" t="str">
        <f t="shared" si="205"/>
        <v>2019-1</v>
      </c>
      <c r="AG700" s="130">
        <f t="shared" si="208"/>
        <v>7</v>
      </c>
      <c r="AH700" s="130" t="str">
        <f t="shared" si="206"/>
        <v>Weekends</v>
      </c>
      <c r="AI700" s="133">
        <f t="shared" si="204"/>
        <v>1</v>
      </c>
      <c r="AJ700" s="53"/>
    </row>
    <row r="701" spans="2:36" ht="16.5" x14ac:dyDescent="0.3">
      <c r="B701" s="19" t="s">
        <v>734</v>
      </c>
      <c r="C701" s="20" t="s">
        <v>18</v>
      </c>
      <c r="D701" s="19" t="s">
        <v>19</v>
      </c>
      <c r="E701" s="19" t="s">
        <v>20</v>
      </c>
      <c r="F701" s="85" t="s">
        <v>31</v>
      </c>
      <c r="G701" s="19" t="s">
        <v>28</v>
      </c>
      <c r="H701" s="21">
        <v>69.58</v>
      </c>
      <c r="I701" s="22">
        <v>9</v>
      </c>
      <c r="J701" s="23">
        <v>31.311</v>
      </c>
      <c r="K701" s="23">
        <v>657.53099999999995</v>
      </c>
      <c r="L701" s="24">
        <v>43515</v>
      </c>
      <c r="M701" s="25">
        <v>0.81805555555555554</v>
      </c>
      <c r="N701" s="20" t="s">
        <v>33</v>
      </c>
      <c r="O701" s="23">
        <v>626.22</v>
      </c>
      <c r="P701" s="26">
        <v>4.7619047620000003</v>
      </c>
      <c r="Q701" s="23">
        <v>31.311</v>
      </c>
      <c r="R701" s="27">
        <v>7.8</v>
      </c>
      <c r="S701" s="28">
        <f t="shared" si="193"/>
        <v>31.310999999999922</v>
      </c>
      <c r="T701" s="29">
        <f t="shared" si="194"/>
        <v>2348.3249999999944</v>
      </c>
      <c r="U701" s="29" t="b">
        <f t="shared" si="195"/>
        <v>1</v>
      </c>
      <c r="V701" s="29" t="b">
        <f t="shared" si="196"/>
        <v>1</v>
      </c>
      <c r="W701" s="29" t="str">
        <f t="shared" si="197"/>
        <v>High Value</v>
      </c>
      <c r="X701" s="129">
        <f t="shared" si="198"/>
        <v>6.9580000000000002</v>
      </c>
      <c r="Y701" s="130">
        <f t="shared" si="199"/>
        <v>19</v>
      </c>
      <c r="Z701" s="130">
        <f t="shared" si="200"/>
        <v>2</v>
      </c>
      <c r="AA701" s="131">
        <f t="shared" si="202"/>
        <v>2019</v>
      </c>
      <c r="AB701" s="132" t="str">
        <f t="shared" si="203"/>
        <v>2-2019</v>
      </c>
      <c r="AC701" s="132" t="str">
        <f t="shared" si="192"/>
        <v>19-2-2019</v>
      </c>
      <c r="AD701" s="132">
        <f t="shared" si="207"/>
        <v>1</v>
      </c>
      <c r="AE701" s="132">
        <f t="shared" si="201"/>
        <v>8</v>
      </c>
      <c r="AF701" s="132" t="str">
        <f t="shared" si="205"/>
        <v>2019-8</v>
      </c>
      <c r="AG701" s="130">
        <f t="shared" si="208"/>
        <v>2</v>
      </c>
      <c r="AH701" s="130" t="str">
        <f t="shared" si="206"/>
        <v>Weekdays</v>
      </c>
      <c r="AI701" s="133">
        <f t="shared" si="204"/>
        <v>3</v>
      </c>
      <c r="AJ701" s="53"/>
    </row>
    <row r="702" spans="2:36" ht="16.5" x14ac:dyDescent="0.3">
      <c r="B702" s="19" t="s">
        <v>735</v>
      </c>
      <c r="C702" s="20" t="s">
        <v>25</v>
      </c>
      <c r="D702" s="19" t="s">
        <v>26</v>
      </c>
      <c r="E702" s="19" t="s">
        <v>27</v>
      </c>
      <c r="F702" s="85" t="s">
        <v>31</v>
      </c>
      <c r="G702" s="19" t="s">
        <v>32</v>
      </c>
      <c r="H702" s="21">
        <v>97.5</v>
      </c>
      <c r="I702" s="22">
        <v>10</v>
      </c>
      <c r="J702" s="23">
        <v>48.75</v>
      </c>
      <c r="K702" s="23">
        <v>1023.75</v>
      </c>
      <c r="L702" s="24">
        <v>43477</v>
      </c>
      <c r="M702" s="25">
        <v>0.6791666666666667</v>
      </c>
      <c r="N702" s="20" t="s">
        <v>23</v>
      </c>
      <c r="O702" s="23">
        <v>975</v>
      </c>
      <c r="P702" s="26">
        <v>4.7619047620000003</v>
      </c>
      <c r="Q702" s="23">
        <v>48.75</v>
      </c>
      <c r="R702" s="27">
        <v>8</v>
      </c>
      <c r="S702" s="28">
        <f t="shared" si="193"/>
        <v>48.75</v>
      </c>
      <c r="T702" s="29">
        <f t="shared" si="194"/>
        <v>3656.25</v>
      </c>
      <c r="U702" s="29" t="b">
        <f t="shared" si="195"/>
        <v>1</v>
      </c>
      <c r="V702" s="29" t="b">
        <f t="shared" si="196"/>
        <v>1</v>
      </c>
      <c r="W702" s="29" t="str">
        <f t="shared" si="197"/>
        <v>High Value</v>
      </c>
      <c r="X702" s="129">
        <f t="shared" si="198"/>
        <v>9.75</v>
      </c>
      <c r="Y702" s="130">
        <f t="shared" si="199"/>
        <v>12</v>
      </c>
      <c r="Z702" s="130">
        <f t="shared" si="200"/>
        <v>1</v>
      </c>
      <c r="AA702" s="131">
        <f t="shared" si="202"/>
        <v>2019</v>
      </c>
      <c r="AB702" s="132" t="str">
        <f t="shared" si="203"/>
        <v>1-2019</v>
      </c>
      <c r="AC702" s="132" t="str">
        <f t="shared" si="192"/>
        <v>12-1-2019</v>
      </c>
      <c r="AD702" s="132">
        <f t="shared" si="207"/>
        <v>1</v>
      </c>
      <c r="AE702" s="132">
        <f t="shared" si="201"/>
        <v>2</v>
      </c>
      <c r="AF702" s="132" t="str">
        <f t="shared" si="205"/>
        <v>2019-2</v>
      </c>
      <c r="AG702" s="130">
        <f t="shared" si="208"/>
        <v>6</v>
      </c>
      <c r="AH702" s="130" t="str">
        <f t="shared" si="206"/>
        <v>Weekends</v>
      </c>
      <c r="AI702" s="133">
        <f t="shared" si="204"/>
        <v>7</v>
      </c>
      <c r="AJ702" s="53"/>
    </row>
    <row r="703" spans="2:36" ht="16.5" x14ac:dyDescent="0.3">
      <c r="B703" s="19" t="s">
        <v>736</v>
      </c>
      <c r="C703" s="20" t="s">
        <v>25</v>
      </c>
      <c r="D703" s="19" t="s">
        <v>26</v>
      </c>
      <c r="E703" s="19" t="s">
        <v>27</v>
      </c>
      <c r="F703" s="85" t="s">
        <v>21</v>
      </c>
      <c r="G703" s="19" t="s">
        <v>46</v>
      </c>
      <c r="H703" s="21">
        <v>60.41</v>
      </c>
      <c r="I703" s="22">
        <v>8</v>
      </c>
      <c r="J703" s="23">
        <v>24.164000000000001</v>
      </c>
      <c r="K703" s="23">
        <v>507.44400000000002</v>
      </c>
      <c r="L703" s="24">
        <v>43503</v>
      </c>
      <c r="M703" s="25">
        <v>0.51597222222222228</v>
      </c>
      <c r="N703" s="20" t="s">
        <v>23</v>
      </c>
      <c r="O703" s="23">
        <v>483.28</v>
      </c>
      <c r="P703" s="26">
        <v>4.7619047620000003</v>
      </c>
      <c r="Q703" s="23">
        <v>24.164000000000001</v>
      </c>
      <c r="R703" s="27">
        <v>9.6</v>
      </c>
      <c r="S703" s="28">
        <f t="shared" si="193"/>
        <v>24.164000000000044</v>
      </c>
      <c r="T703" s="29">
        <f t="shared" si="194"/>
        <v>1812.3000000000034</v>
      </c>
      <c r="U703" s="29" t="b">
        <f t="shared" si="195"/>
        <v>1</v>
      </c>
      <c r="V703" s="29" t="b">
        <f t="shared" si="196"/>
        <v>1</v>
      </c>
      <c r="W703" s="29" t="str">
        <f t="shared" si="197"/>
        <v>High Value</v>
      </c>
      <c r="X703" s="129">
        <f t="shared" si="198"/>
        <v>6.0410000000000004</v>
      </c>
      <c r="Y703" s="130">
        <f t="shared" si="199"/>
        <v>7</v>
      </c>
      <c r="Z703" s="130">
        <f t="shared" si="200"/>
        <v>2</v>
      </c>
      <c r="AA703" s="131">
        <f t="shared" si="202"/>
        <v>2019</v>
      </c>
      <c r="AB703" s="132" t="str">
        <f t="shared" si="203"/>
        <v>2-2019</v>
      </c>
      <c r="AC703" s="132" t="str">
        <f t="shared" si="192"/>
        <v>7-2-2019</v>
      </c>
      <c r="AD703" s="132">
        <f t="shared" si="207"/>
        <v>1</v>
      </c>
      <c r="AE703" s="132">
        <f t="shared" si="201"/>
        <v>6</v>
      </c>
      <c r="AF703" s="132" t="str">
        <f t="shared" si="205"/>
        <v>2019-6</v>
      </c>
      <c r="AG703" s="130">
        <f t="shared" si="208"/>
        <v>4</v>
      </c>
      <c r="AH703" s="130" t="str">
        <f t="shared" si="206"/>
        <v>Weekdays</v>
      </c>
      <c r="AI703" s="133">
        <f t="shared" si="204"/>
        <v>5</v>
      </c>
      <c r="AJ703" s="53"/>
    </row>
    <row r="704" spans="2:36" ht="16.5" x14ac:dyDescent="0.3">
      <c r="B704" s="19" t="s">
        <v>737</v>
      </c>
      <c r="C704" s="20" t="s">
        <v>42</v>
      </c>
      <c r="D704" s="19" t="s">
        <v>43</v>
      </c>
      <c r="E704" s="19" t="s">
        <v>27</v>
      </c>
      <c r="F704" s="85" t="s">
        <v>31</v>
      </c>
      <c r="G704" s="19" t="s">
        <v>44</v>
      </c>
      <c r="H704" s="21">
        <v>32.32</v>
      </c>
      <c r="I704" s="22">
        <v>3</v>
      </c>
      <c r="J704" s="23">
        <v>4.8479999999999999</v>
      </c>
      <c r="K704" s="23">
        <v>101.80800000000001</v>
      </c>
      <c r="L704" s="24">
        <v>43551</v>
      </c>
      <c r="M704" s="25">
        <v>0.7993055555555556</v>
      </c>
      <c r="N704" s="20" t="s">
        <v>33</v>
      </c>
      <c r="O704" s="23">
        <v>96.96</v>
      </c>
      <c r="P704" s="26">
        <v>4.7619047620000003</v>
      </c>
      <c r="Q704" s="23">
        <v>4.8479999999999999</v>
      </c>
      <c r="R704" s="30">
        <v>4.3</v>
      </c>
      <c r="S704" s="28">
        <f t="shared" si="193"/>
        <v>4.8480000000000132</v>
      </c>
      <c r="T704" s="29">
        <f t="shared" si="194"/>
        <v>363.60000000000099</v>
      </c>
      <c r="U704" s="29" t="b">
        <f t="shared" si="195"/>
        <v>0</v>
      </c>
      <c r="V704" s="29" t="b">
        <f t="shared" si="196"/>
        <v>0</v>
      </c>
      <c r="W704" s="29" t="str">
        <f t="shared" si="197"/>
        <v>Low Value</v>
      </c>
      <c r="X704" s="129" t="str">
        <f t="shared" si="198"/>
        <v>Criteria Not matched</v>
      </c>
      <c r="Y704" s="130">
        <f t="shared" si="199"/>
        <v>27</v>
      </c>
      <c r="Z704" s="130">
        <f t="shared" si="200"/>
        <v>3</v>
      </c>
      <c r="AA704" s="131">
        <f t="shared" si="202"/>
        <v>2019</v>
      </c>
      <c r="AB704" s="132" t="str">
        <f t="shared" si="203"/>
        <v>3-2019</v>
      </c>
      <c r="AC704" s="132" t="str">
        <f t="shared" si="192"/>
        <v>27-3-2019</v>
      </c>
      <c r="AD704" s="132">
        <f t="shared" si="207"/>
        <v>1</v>
      </c>
      <c r="AE704" s="132">
        <f t="shared" si="201"/>
        <v>13</v>
      </c>
      <c r="AF704" s="132" t="str">
        <f t="shared" si="205"/>
        <v>2019-13</v>
      </c>
      <c r="AG704" s="130">
        <f t="shared" si="208"/>
        <v>3</v>
      </c>
      <c r="AH704" s="130" t="str">
        <f t="shared" si="206"/>
        <v>Weekdays</v>
      </c>
      <c r="AI704" s="133">
        <f t="shared" si="204"/>
        <v>4</v>
      </c>
      <c r="AJ704" s="53"/>
    </row>
    <row r="705" spans="2:36" ht="16.5" x14ac:dyDescent="0.3">
      <c r="B705" s="19" t="s">
        <v>738</v>
      </c>
      <c r="C705" s="20" t="s">
        <v>42</v>
      </c>
      <c r="D705" s="19" t="s">
        <v>43</v>
      </c>
      <c r="E705" s="19" t="s">
        <v>20</v>
      </c>
      <c r="F705" s="85" t="s">
        <v>21</v>
      </c>
      <c r="G705" s="19" t="s">
        <v>46</v>
      </c>
      <c r="H705" s="21">
        <v>19.77</v>
      </c>
      <c r="I705" s="22">
        <v>10</v>
      </c>
      <c r="J705" s="23">
        <v>9.8849999999999998</v>
      </c>
      <c r="K705" s="23">
        <v>207.58500000000001</v>
      </c>
      <c r="L705" s="24">
        <v>43523</v>
      </c>
      <c r="M705" s="25">
        <v>0.7895833333333333</v>
      </c>
      <c r="N705" s="20" t="s">
        <v>33</v>
      </c>
      <c r="O705" s="23">
        <v>197.7</v>
      </c>
      <c r="P705" s="26">
        <v>4.7619047620000003</v>
      </c>
      <c r="Q705" s="23">
        <v>9.8849999999999998</v>
      </c>
      <c r="R705" s="30">
        <v>5</v>
      </c>
      <c r="S705" s="28">
        <f t="shared" si="193"/>
        <v>9.8850000000000193</v>
      </c>
      <c r="T705" s="29">
        <f t="shared" si="194"/>
        <v>741.37500000000148</v>
      </c>
      <c r="U705" s="29" t="b">
        <f t="shared" si="195"/>
        <v>1</v>
      </c>
      <c r="V705" s="29" t="b">
        <f t="shared" si="196"/>
        <v>1</v>
      </c>
      <c r="W705" s="29" t="str">
        <f t="shared" si="197"/>
        <v>Low Value</v>
      </c>
      <c r="X705" s="129" t="str">
        <f t="shared" si="198"/>
        <v>Criteria Not matched</v>
      </c>
      <c r="Y705" s="130">
        <f t="shared" si="199"/>
        <v>27</v>
      </c>
      <c r="Z705" s="130">
        <f t="shared" si="200"/>
        <v>2</v>
      </c>
      <c r="AA705" s="131">
        <f t="shared" si="202"/>
        <v>2019</v>
      </c>
      <c r="AB705" s="132" t="str">
        <f t="shared" si="203"/>
        <v>2-2019</v>
      </c>
      <c r="AC705" s="132" t="str">
        <f t="shared" ref="AC705:AC768" si="209">CONCATENATE(Y705,"-"&amp;"",Z705,"-"&amp;"",AA705)</f>
        <v>27-2-2019</v>
      </c>
      <c r="AD705" s="132">
        <f t="shared" si="207"/>
        <v>1</v>
      </c>
      <c r="AE705" s="132">
        <f t="shared" si="201"/>
        <v>9</v>
      </c>
      <c r="AF705" s="132" t="str">
        <f t="shared" si="205"/>
        <v>2019-9</v>
      </c>
      <c r="AG705" s="130">
        <f t="shared" si="208"/>
        <v>3</v>
      </c>
      <c r="AH705" s="130" t="str">
        <f t="shared" si="206"/>
        <v>Weekdays</v>
      </c>
      <c r="AI705" s="133">
        <f t="shared" si="204"/>
        <v>4</v>
      </c>
      <c r="AJ705" s="53"/>
    </row>
    <row r="706" spans="2:36" ht="16.5" x14ac:dyDescent="0.3">
      <c r="B706" s="19" t="s">
        <v>739</v>
      </c>
      <c r="C706" s="20" t="s">
        <v>42</v>
      </c>
      <c r="D706" s="19" t="s">
        <v>43</v>
      </c>
      <c r="E706" s="19" t="s">
        <v>20</v>
      </c>
      <c r="F706" s="85" t="s">
        <v>31</v>
      </c>
      <c r="G706" s="19" t="s">
        <v>22</v>
      </c>
      <c r="H706" s="21">
        <v>80.47</v>
      </c>
      <c r="I706" s="22">
        <v>9</v>
      </c>
      <c r="J706" s="23">
        <v>36.211500000000001</v>
      </c>
      <c r="K706" s="23">
        <v>760.44150000000002</v>
      </c>
      <c r="L706" s="24">
        <v>43471</v>
      </c>
      <c r="M706" s="25">
        <v>0.47083333333333333</v>
      </c>
      <c r="N706" s="20" t="s">
        <v>29</v>
      </c>
      <c r="O706" s="23">
        <v>724.23</v>
      </c>
      <c r="P706" s="26">
        <v>4.7619047620000003</v>
      </c>
      <c r="Q706" s="23">
        <v>36.211500000000001</v>
      </c>
      <c r="R706" s="27">
        <v>9.1999999999999993</v>
      </c>
      <c r="S706" s="28">
        <f t="shared" si="193"/>
        <v>36.211500000000001</v>
      </c>
      <c r="T706" s="29">
        <f t="shared" si="194"/>
        <v>2715.8625000000002</v>
      </c>
      <c r="U706" s="29" t="b">
        <f t="shared" si="195"/>
        <v>1</v>
      </c>
      <c r="V706" s="29" t="b">
        <f t="shared" si="196"/>
        <v>1</v>
      </c>
      <c r="W706" s="29" t="str">
        <f t="shared" si="197"/>
        <v>High Value</v>
      </c>
      <c r="X706" s="129">
        <f t="shared" si="198"/>
        <v>8.0470000000000006</v>
      </c>
      <c r="Y706" s="130">
        <f t="shared" si="199"/>
        <v>6</v>
      </c>
      <c r="Z706" s="130">
        <f t="shared" si="200"/>
        <v>1</v>
      </c>
      <c r="AA706" s="131">
        <f t="shared" si="202"/>
        <v>2019</v>
      </c>
      <c r="AB706" s="132" t="str">
        <f t="shared" si="203"/>
        <v>1-2019</v>
      </c>
      <c r="AC706" s="132" t="str">
        <f t="shared" si="209"/>
        <v>6-1-2019</v>
      </c>
      <c r="AD706" s="132">
        <f t="shared" si="207"/>
        <v>1</v>
      </c>
      <c r="AE706" s="132">
        <f t="shared" si="201"/>
        <v>1</v>
      </c>
      <c r="AF706" s="132" t="str">
        <f t="shared" si="205"/>
        <v>2019-1</v>
      </c>
      <c r="AG706" s="130">
        <f t="shared" si="208"/>
        <v>7</v>
      </c>
      <c r="AH706" s="130" t="str">
        <f t="shared" si="206"/>
        <v>Weekends</v>
      </c>
      <c r="AI706" s="133">
        <f t="shared" si="204"/>
        <v>1</v>
      </c>
      <c r="AJ706" s="53"/>
    </row>
    <row r="707" spans="2:36" ht="16.5" x14ac:dyDescent="0.3">
      <c r="B707" s="19" t="s">
        <v>740</v>
      </c>
      <c r="C707" s="20" t="s">
        <v>42</v>
      </c>
      <c r="D707" s="19" t="s">
        <v>43</v>
      </c>
      <c r="E707" s="19" t="s">
        <v>20</v>
      </c>
      <c r="F707" s="85" t="s">
        <v>21</v>
      </c>
      <c r="G707" s="19" t="s">
        <v>32</v>
      </c>
      <c r="H707" s="21">
        <v>88.39</v>
      </c>
      <c r="I707" s="22">
        <v>9</v>
      </c>
      <c r="J707" s="23">
        <v>39.775500000000001</v>
      </c>
      <c r="K707" s="23">
        <v>835.28549999999996</v>
      </c>
      <c r="L707" s="24">
        <v>43526</v>
      </c>
      <c r="M707" s="25">
        <v>0.52777777777777779</v>
      </c>
      <c r="N707" s="20" t="s">
        <v>29</v>
      </c>
      <c r="O707" s="23">
        <v>795.51</v>
      </c>
      <c r="P707" s="26">
        <v>4.7619047620000003</v>
      </c>
      <c r="Q707" s="23">
        <v>39.775500000000001</v>
      </c>
      <c r="R707" s="27">
        <v>6.3</v>
      </c>
      <c r="S707" s="28">
        <f t="shared" ref="S707:S770" si="210">K707-O707</f>
        <v>39.775499999999965</v>
      </c>
      <c r="T707" s="29">
        <f t="shared" ref="T707:T770" si="211">$S707*$S$1</f>
        <v>2983.1624999999976</v>
      </c>
      <c r="U707" s="29" t="b">
        <f t="shared" si="195"/>
        <v>1</v>
      </c>
      <c r="V707" s="29" t="b">
        <f t="shared" si="196"/>
        <v>1</v>
      </c>
      <c r="W707" s="29" t="str">
        <f t="shared" si="197"/>
        <v>Low Value</v>
      </c>
      <c r="X707" s="129" t="str">
        <f t="shared" si="198"/>
        <v>Criteria Not matched</v>
      </c>
      <c r="Y707" s="130">
        <f t="shared" si="199"/>
        <v>2</v>
      </c>
      <c r="Z707" s="130">
        <f t="shared" si="200"/>
        <v>3</v>
      </c>
      <c r="AA707" s="131">
        <f t="shared" si="202"/>
        <v>2019</v>
      </c>
      <c r="AB707" s="132" t="str">
        <f t="shared" si="203"/>
        <v>3-2019</v>
      </c>
      <c r="AC707" s="132" t="str">
        <f t="shared" si="209"/>
        <v>2-3-2019</v>
      </c>
      <c r="AD707" s="132">
        <f t="shared" si="207"/>
        <v>1</v>
      </c>
      <c r="AE707" s="132">
        <f t="shared" si="201"/>
        <v>9</v>
      </c>
      <c r="AF707" s="132" t="str">
        <f t="shared" si="205"/>
        <v>2019-9</v>
      </c>
      <c r="AG707" s="130">
        <f t="shared" si="208"/>
        <v>6</v>
      </c>
      <c r="AH707" s="130" t="str">
        <f t="shared" si="206"/>
        <v>Weekends</v>
      </c>
      <c r="AI707" s="133">
        <f t="shared" si="204"/>
        <v>7</v>
      </c>
      <c r="AJ707" s="53"/>
    </row>
    <row r="708" spans="2:36" ht="16.5" x14ac:dyDescent="0.3">
      <c r="B708" s="19" t="s">
        <v>741</v>
      </c>
      <c r="C708" s="20" t="s">
        <v>42</v>
      </c>
      <c r="D708" s="19" t="s">
        <v>43</v>
      </c>
      <c r="E708" s="19" t="s">
        <v>27</v>
      </c>
      <c r="F708" s="85" t="s">
        <v>31</v>
      </c>
      <c r="G708" s="19" t="s">
        <v>22</v>
      </c>
      <c r="H708" s="21">
        <v>71.77</v>
      </c>
      <c r="I708" s="22">
        <v>7</v>
      </c>
      <c r="J708" s="23">
        <v>25.119499999999999</v>
      </c>
      <c r="K708" s="23">
        <v>527.5095</v>
      </c>
      <c r="L708" s="24">
        <v>43553</v>
      </c>
      <c r="M708" s="25">
        <v>0.58750000000000002</v>
      </c>
      <c r="N708" s="20" t="s">
        <v>29</v>
      </c>
      <c r="O708" s="23">
        <v>502.39</v>
      </c>
      <c r="P708" s="26">
        <v>4.7619047620000003</v>
      </c>
      <c r="Q708" s="23">
        <v>25.119499999999999</v>
      </c>
      <c r="R708" s="27">
        <v>8.9</v>
      </c>
      <c r="S708" s="28">
        <f t="shared" si="210"/>
        <v>25.119500000000016</v>
      </c>
      <c r="T708" s="29">
        <f t="shared" si="211"/>
        <v>1883.9625000000012</v>
      </c>
      <c r="U708" s="29" t="b">
        <f t="shared" ref="U708:U771" si="212">AND($S708&gt;7.9,$O708&gt;99)</f>
        <v>1</v>
      </c>
      <c r="V708" s="29" t="b">
        <f t="shared" ref="V708:V771" si="213">OR(R708&gt;7.1,K708&gt;149)</f>
        <v>1</v>
      </c>
      <c r="W708" s="29" t="str">
        <f t="shared" ref="W708:W771" si="214">IF($R708&gt;7.1,"High Value","Low Value")</f>
        <v>High Value</v>
      </c>
      <c r="X708" s="129">
        <f t="shared" si="198"/>
        <v>7.1769999999999996</v>
      </c>
      <c r="Y708" s="130">
        <f t="shared" si="199"/>
        <v>29</v>
      </c>
      <c r="Z708" s="130">
        <f t="shared" si="200"/>
        <v>3</v>
      </c>
      <c r="AA708" s="131">
        <f t="shared" si="202"/>
        <v>2019</v>
      </c>
      <c r="AB708" s="132" t="str">
        <f t="shared" si="203"/>
        <v>3-2019</v>
      </c>
      <c r="AC708" s="132" t="str">
        <f t="shared" si="209"/>
        <v>29-3-2019</v>
      </c>
      <c r="AD708" s="132">
        <f t="shared" si="207"/>
        <v>1</v>
      </c>
      <c r="AE708" s="132">
        <f t="shared" si="201"/>
        <v>13</v>
      </c>
      <c r="AF708" s="132" t="str">
        <f t="shared" si="205"/>
        <v>2019-13</v>
      </c>
      <c r="AG708" s="130">
        <f t="shared" si="208"/>
        <v>5</v>
      </c>
      <c r="AH708" s="130" t="str">
        <f t="shared" si="206"/>
        <v>Weekdays</v>
      </c>
      <c r="AI708" s="133">
        <f t="shared" si="204"/>
        <v>6</v>
      </c>
      <c r="AJ708" s="53"/>
    </row>
    <row r="709" spans="2:36" ht="16.5" x14ac:dyDescent="0.3">
      <c r="B709" s="19" t="s">
        <v>742</v>
      </c>
      <c r="C709" s="20" t="s">
        <v>42</v>
      </c>
      <c r="D709" s="19" t="s">
        <v>43</v>
      </c>
      <c r="E709" s="19" t="s">
        <v>27</v>
      </c>
      <c r="F709" s="85" t="s">
        <v>21</v>
      </c>
      <c r="G709" s="19" t="s">
        <v>28</v>
      </c>
      <c r="H709" s="21">
        <v>43</v>
      </c>
      <c r="I709" s="22">
        <v>4</v>
      </c>
      <c r="J709" s="23">
        <v>8.6</v>
      </c>
      <c r="K709" s="23">
        <v>180.6</v>
      </c>
      <c r="L709" s="24">
        <v>43496</v>
      </c>
      <c r="M709" s="25">
        <v>0.8666666666666667</v>
      </c>
      <c r="N709" s="20" t="s">
        <v>23</v>
      </c>
      <c r="O709" s="23">
        <v>172</v>
      </c>
      <c r="P709" s="26">
        <v>4.7619047620000003</v>
      </c>
      <c r="Q709" s="23">
        <v>8.6</v>
      </c>
      <c r="R709" s="30">
        <v>7.6</v>
      </c>
      <c r="S709" s="28">
        <f t="shared" si="210"/>
        <v>8.5999999999999943</v>
      </c>
      <c r="T709" s="29">
        <f t="shared" si="211"/>
        <v>644.99999999999955</v>
      </c>
      <c r="U709" s="29" t="b">
        <f t="shared" si="212"/>
        <v>1</v>
      </c>
      <c r="V709" s="29" t="b">
        <f t="shared" si="213"/>
        <v>1</v>
      </c>
      <c r="W709" s="29" t="str">
        <f t="shared" si="214"/>
        <v>High Value</v>
      </c>
      <c r="X709" s="129">
        <f t="shared" ref="X709:X772" si="215">IF($R709&gt;6.9,$H709*0.1,"Criteria Not matched")</f>
        <v>4.3</v>
      </c>
      <c r="Y709" s="130">
        <f t="shared" si="199"/>
        <v>31</v>
      </c>
      <c r="Z709" s="130">
        <f t="shared" si="200"/>
        <v>1</v>
      </c>
      <c r="AA709" s="131">
        <f t="shared" si="202"/>
        <v>2019</v>
      </c>
      <c r="AB709" s="132" t="str">
        <f t="shared" si="203"/>
        <v>1-2019</v>
      </c>
      <c r="AC709" s="132" t="str">
        <f t="shared" si="209"/>
        <v>31-1-2019</v>
      </c>
      <c r="AD709" s="132">
        <f t="shared" si="207"/>
        <v>1</v>
      </c>
      <c r="AE709" s="132">
        <f t="shared" si="201"/>
        <v>5</v>
      </c>
      <c r="AF709" s="132" t="str">
        <f t="shared" si="205"/>
        <v>2019-5</v>
      </c>
      <c r="AG709" s="130">
        <f t="shared" si="208"/>
        <v>4</v>
      </c>
      <c r="AH709" s="130" t="str">
        <f t="shared" si="206"/>
        <v>Weekdays</v>
      </c>
      <c r="AI709" s="133">
        <f t="shared" si="204"/>
        <v>5</v>
      </c>
      <c r="AJ709" s="53"/>
    </row>
    <row r="710" spans="2:36" ht="16.5" x14ac:dyDescent="0.3">
      <c r="B710" s="19" t="s">
        <v>743</v>
      </c>
      <c r="C710" s="20" t="s">
        <v>25</v>
      </c>
      <c r="D710" s="19" t="s">
        <v>26</v>
      </c>
      <c r="E710" s="19" t="s">
        <v>20</v>
      </c>
      <c r="F710" s="85" t="s">
        <v>31</v>
      </c>
      <c r="G710" s="19" t="s">
        <v>44</v>
      </c>
      <c r="H710" s="21">
        <v>68.98</v>
      </c>
      <c r="I710" s="22">
        <v>1</v>
      </c>
      <c r="J710" s="23">
        <v>3.4489999999999998</v>
      </c>
      <c r="K710" s="23">
        <v>72.429000000000002</v>
      </c>
      <c r="L710" s="24">
        <v>43486</v>
      </c>
      <c r="M710" s="25">
        <v>0.84236111111111112</v>
      </c>
      <c r="N710" s="20" t="s">
        <v>29</v>
      </c>
      <c r="O710" s="23">
        <v>68.98</v>
      </c>
      <c r="P710" s="26">
        <v>4.7619047620000003</v>
      </c>
      <c r="Q710" s="23">
        <v>3.4489999999999998</v>
      </c>
      <c r="R710" s="30">
        <v>4.8</v>
      </c>
      <c r="S710" s="28">
        <f t="shared" si="210"/>
        <v>3.4489999999999981</v>
      </c>
      <c r="T710" s="29">
        <f t="shared" si="211"/>
        <v>258.67499999999984</v>
      </c>
      <c r="U710" s="29" t="b">
        <f t="shared" si="212"/>
        <v>0</v>
      </c>
      <c r="V710" s="29" t="b">
        <f t="shared" si="213"/>
        <v>0</v>
      </c>
      <c r="W710" s="29" t="str">
        <f t="shared" si="214"/>
        <v>Low Value</v>
      </c>
      <c r="X710" s="129" t="str">
        <f t="shared" si="215"/>
        <v>Criteria Not matched</v>
      </c>
      <c r="Y710" s="130">
        <f t="shared" si="199"/>
        <v>21</v>
      </c>
      <c r="Z710" s="130">
        <f t="shared" si="200"/>
        <v>1</v>
      </c>
      <c r="AA710" s="131">
        <f t="shared" si="202"/>
        <v>2019</v>
      </c>
      <c r="AB710" s="132" t="str">
        <f t="shared" si="203"/>
        <v>1-2019</v>
      </c>
      <c r="AC710" s="132" t="str">
        <f t="shared" si="209"/>
        <v>21-1-2019</v>
      </c>
      <c r="AD710" s="132">
        <f t="shared" si="207"/>
        <v>1</v>
      </c>
      <c r="AE710" s="132">
        <f t="shared" si="201"/>
        <v>4</v>
      </c>
      <c r="AF710" s="132" t="str">
        <f t="shared" si="205"/>
        <v>2019-4</v>
      </c>
      <c r="AG710" s="130">
        <f t="shared" si="208"/>
        <v>1</v>
      </c>
      <c r="AH710" s="130" t="str">
        <f t="shared" si="206"/>
        <v>Weekdays</v>
      </c>
      <c r="AI710" s="133">
        <f t="shared" si="204"/>
        <v>2</v>
      </c>
      <c r="AJ710" s="53"/>
    </row>
    <row r="711" spans="2:36" ht="16.5" x14ac:dyDescent="0.3">
      <c r="B711" s="19" t="s">
        <v>744</v>
      </c>
      <c r="C711" s="20" t="s">
        <v>25</v>
      </c>
      <c r="D711" s="19" t="s">
        <v>26</v>
      </c>
      <c r="E711" s="19" t="s">
        <v>27</v>
      </c>
      <c r="F711" s="85" t="s">
        <v>31</v>
      </c>
      <c r="G711" s="19" t="s">
        <v>46</v>
      </c>
      <c r="H711" s="21">
        <v>15.62</v>
      </c>
      <c r="I711" s="22">
        <v>8</v>
      </c>
      <c r="J711" s="23">
        <v>6.2480000000000002</v>
      </c>
      <c r="K711" s="23">
        <v>131.208</v>
      </c>
      <c r="L711" s="24">
        <v>43485</v>
      </c>
      <c r="M711" s="25">
        <v>0.85902777777777772</v>
      </c>
      <c r="N711" s="20" t="s">
        <v>23</v>
      </c>
      <c r="O711" s="23">
        <v>124.96</v>
      </c>
      <c r="P711" s="26">
        <v>4.7619047620000003</v>
      </c>
      <c r="Q711" s="23">
        <v>6.2480000000000002</v>
      </c>
      <c r="R711" s="30">
        <v>9.1</v>
      </c>
      <c r="S711" s="28">
        <f t="shared" si="210"/>
        <v>6.2480000000000047</v>
      </c>
      <c r="T711" s="29">
        <f t="shared" si="211"/>
        <v>468.60000000000036</v>
      </c>
      <c r="U711" s="29" t="b">
        <f t="shared" si="212"/>
        <v>0</v>
      </c>
      <c r="V711" s="29" t="b">
        <f t="shared" si="213"/>
        <v>1</v>
      </c>
      <c r="W711" s="29" t="str">
        <f t="shared" si="214"/>
        <v>High Value</v>
      </c>
      <c r="X711" s="129">
        <f t="shared" si="215"/>
        <v>1.5620000000000001</v>
      </c>
      <c r="Y711" s="130">
        <f t="shared" si="199"/>
        <v>20</v>
      </c>
      <c r="Z711" s="130">
        <f t="shared" si="200"/>
        <v>1</v>
      </c>
      <c r="AA711" s="131">
        <f t="shared" si="202"/>
        <v>2019</v>
      </c>
      <c r="AB711" s="132" t="str">
        <f t="shared" si="203"/>
        <v>1-2019</v>
      </c>
      <c r="AC711" s="132" t="str">
        <f t="shared" si="209"/>
        <v>20-1-2019</v>
      </c>
      <c r="AD711" s="132">
        <f t="shared" si="207"/>
        <v>1</v>
      </c>
      <c r="AE711" s="132">
        <f t="shared" si="201"/>
        <v>3</v>
      </c>
      <c r="AF711" s="132" t="str">
        <f t="shared" si="205"/>
        <v>2019-3</v>
      </c>
      <c r="AG711" s="130">
        <f t="shared" si="208"/>
        <v>7</v>
      </c>
      <c r="AH711" s="130" t="str">
        <f t="shared" si="206"/>
        <v>Weekends</v>
      </c>
      <c r="AI711" s="133">
        <f t="shared" si="204"/>
        <v>1</v>
      </c>
      <c r="AJ711" s="53"/>
    </row>
    <row r="712" spans="2:36" ht="16.5" x14ac:dyDescent="0.3">
      <c r="B712" s="19" t="s">
        <v>745</v>
      </c>
      <c r="C712" s="20" t="s">
        <v>18</v>
      </c>
      <c r="D712" s="19" t="s">
        <v>19</v>
      </c>
      <c r="E712" s="19" t="s">
        <v>27</v>
      </c>
      <c r="F712" s="85" t="s">
        <v>31</v>
      </c>
      <c r="G712" s="19" t="s">
        <v>36</v>
      </c>
      <c r="H712" s="21">
        <v>25.7</v>
      </c>
      <c r="I712" s="22">
        <v>3</v>
      </c>
      <c r="J712" s="23">
        <v>3.855</v>
      </c>
      <c r="K712" s="23">
        <v>80.954999999999998</v>
      </c>
      <c r="L712" s="24">
        <v>43482</v>
      </c>
      <c r="M712" s="25">
        <v>0.74930555555555556</v>
      </c>
      <c r="N712" s="20" t="s">
        <v>23</v>
      </c>
      <c r="O712" s="23">
        <v>77.099999999999994</v>
      </c>
      <c r="P712" s="26">
        <v>4.7619047620000003</v>
      </c>
      <c r="Q712" s="23">
        <v>3.855</v>
      </c>
      <c r="R712" s="30">
        <v>6.1</v>
      </c>
      <c r="S712" s="28">
        <f t="shared" si="210"/>
        <v>3.855000000000004</v>
      </c>
      <c r="T712" s="29">
        <f t="shared" si="211"/>
        <v>289.12500000000028</v>
      </c>
      <c r="U712" s="29" t="b">
        <f t="shared" si="212"/>
        <v>0</v>
      </c>
      <c r="V712" s="29" t="b">
        <f t="shared" si="213"/>
        <v>0</v>
      </c>
      <c r="W712" s="29" t="str">
        <f t="shared" si="214"/>
        <v>Low Value</v>
      </c>
      <c r="X712" s="129" t="str">
        <f t="shared" si="215"/>
        <v>Criteria Not matched</v>
      </c>
      <c r="Y712" s="130">
        <f t="shared" si="199"/>
        <v>17</v>
      </c>
      <c r="Z712" s="130">
        <f t="shared" si="200"/>
        <v>1</v>
      </c>
      <c r="AA712" s="131">
        <f t="shared" si="202"/>
        <v>2019</v>
      </c>
      <c r="AB712" s="132" t="str">
        <f t="shared" si="203"/>
        <v>1-2019</v>
      </c>
      <c r="AC712" s="132" t="str">
        <f t="shared" si="209"/>
        <v>17-1-2019</v>
      </c>
      <c r="AD712" s="132">
        <f t="shared" si="207"/>
        <v>1</v>
      </c>
      <c r="AE712" s="132">
        <f t="shared" si="201"/>
        <v>3</v>
      </c>
      <c r="AF712" s="132" t="str">
        <f t="shared" si="205"/>
        <v>2019-3</v>
      </c>
      <c r="AG712" s="130">
        <f t="shared" si="208"/>
        <v>4</v>
      </c>
      <c r="AH712" s="130" t="str">
        <f t="shared" si="206"/>
        <v>Weekdays</v>
      </c>
      <c r="AI712" s="133">
        <f t="shared" si="204"/>
        <v>5</v>
      </c>
      <c r="AJ712" s="53"/>
    </row>
    <row r="713" spans="2:36" ht="16.5" x14ac:dyDescent="0.3">
      <c r="B713" s="19" t="s">
        <v>746</v>
      </c>
      <c r="C713" s="20" t="s">
        <v>18</v>
      </c>
      <c r="D713" s="19" t="s">
        <v>19</v>
      </c>
      <c r="E713" s="19" t="s">
        <v>20</v>
      </c>
      <c r="F713" s="85" t="s">
        <v>31</v>
      </c>
      <c r="G713" s="19" t="s">
        <v>44</v>
      </c>
      <c r="H713" s="21">
        <v>80.62</v>
      </c>
      <c r="I713" s="22">
        <v>6</v>
      </c>
      <c r="J713" s="23">
        <v>24.186</v>
      </c>
      <c r="K713" s="23">
        <v>507.90600000000001</v>
      </c>
      <c r="L713" s="24">
        <v>43524</v>
      </c>
      <c r="M713" s="25">
        <v>0.84583333333333333</v>
      </c>
      <c r="N713" s="20" t="s">
        <v>29</v>
      </c>
      <c r="O713" s="23">
        <v>483.72</v>
      </c>
      <c r="P713" s="26">
        <v>4.7619047620000003</v>
      </c>
      <c r="Q713" s="23">
        <v>24.186</v>
      </c>
      <c r="R713" s="27">
        <v>9.1</v>
      </c>
      <c r="S713" s="28">
        <f t="shared" si="210"/>
        <v>24.185999999999979</v>
      </c>
      <c r="T713" s="29">
        <f t="shared" si="211"/>
        <v>1813.9499999999985</v>
      </c>
      <c r="U713" s="29" t="b">
        <f t="shared" si="212"/>
        <v>1</v>
      </c>
      <c r="V713" s="29" t="b">
        <f t="shared" si="213"/>
        <v>1</v>
      </c>
      <c r="W713" s="29" t="str">
        <f t="shared" si="214"/>
        <v>High Value</v>
      </c>
      <c r="X713" s="129">
        <f t="shared" si="215"/>
        <v>8.0620000000000012</v>
      </c>
      <c r="Y713" s="130">
        <f t="shared" si="199"/>
        <v>28</v>
      </c>
      <c r="Z713" s="130">
        <f t="shared" si="200"/>
        <v>2</v>
      </c>
      <c r="AA713" s="131">
        <f t="shared" si="202"/>
        <v>2019</v>
      </c>
      <c r="AB713" s="132" t="str">
        <f t="shared" si="203"/>
        <v>2-2019</v>
      </c>
      <c r="AC713" s="132" t="str">
        <f t="shared" si="209"/>
        <v>28-2-2019</v>
      </c>
      <c r="AD713" s="132">
        <f t="shared" si="207"/>
        <v>1</v>
      </c>
      <c r="AE713" s="132">
        <f t="shared" si="201"/>
        <v>9</v>
      </c>
      <c r="AF713" s="132" t="str">
        <f t="shared" si="205"/>
        <v>2019-9</v>
      </c>
      <c r="AG713" s="130">
        <f t="shared" si="208"/>
        <v>4</v>
      </c>
      <c r="AH713" s="130" t="str">
        <f t="shared" si="206"/>
        <v>Weekdays</v>
      </c>
      <c r="AI713" s="133">
        <f t="shared" si="204"/>
        <v>5</v>
      </c>
      <c r="AJ713" s="53"/>
    </row>
    <row r="714" spans="2:36" ht="16.5" x14ac:dyDescent="0.3">
      <c r="B714" s="19" t="s">
        <v>747</v>
      </c>
      <c r="C714" s="20" t="s">
        <v>25</v>
      </c>
      <c r="D714" s="19" t="s">
        <v>26</v>
      </c>
      <c r="E714" s="19" t="s">
        <v>20</v>
      </c>
      <c r="F714" s="85" t="s">
        <v>21</v>
      </c>
      <c r="G714" s="19" t="s">
        <v>32</v>
      </c>
      <c r="H714" s="21">
        <v>75.53</v>
      </c>
      <c r="I714" s="22">
        <v>4</v>
      </c>
      <c r="J714" s="23">
        <v>15.106</v>
      </c>
      <c r="K714" s="23">
        <v>317.226</v>
      </c>
      <c r="L714" s="24">
        <v>43543</v>
      </c>
      <c r="M714" s="25">
        <v>0.66111111111111109</v>
      </c>
      <c r="N714" s="20" t="s">
        <v>23</v>
      </c>
      <c r="O714" s="23">
        <v>302.12</v>
      </c>
      <c r="P714" s="26">
        <v>4.7619047620000003</v>
      </c>
      <c r="Q714" s="23">
        <v>15.106</v>
      </c>
      <c r="R714" s="30">
        <v>8.3000000000000007</v>
      </c>
      <c r="S714" s="28">
        <f t="shared" si="210"/>
        <v>15.105999999999995</v>
      </c>
      <c r="T714" s="29">
        <f t="shared" si="211"/>
        <v>1132.9499999999996</v>
      </c>
      <c r="U714" s="29" t="b">
        <f t="shared" si="212"/>
        <v>1</v>
      </c>
      <c r="V714" s="29" t="b">
        <f t="shared" si="213"/>
        <v>1</v>
      </c>
      <c r="W714" s="29" t="str">
        <f t="shared" si="214"/>
        <v>High Value</v>
      </c>
      <c r="X714" s="129">
        <f t="shared" si="215"/>
        <v>7.5530000000000008</v>
      </c>
      <c r="Y714" s="130">
        <f t="shared" si="199"/>
        <v>19</v>
      </c>
      <c r="Z714" s="130">
        <f t="shared" si="200"/>
        <v>3</v>
      </c>
      <c r="AA714" s="131">
        <f t="shared" si="202"/>
        <v>2019</v>
      </c>
      <c r="AB714" s="132" t="str">
        <f t="shared" si="203"/>
        <v>3-2019</v>
      </c>
      <c r="AC714" s="132" t="str">
        <f t="shared" si="209"/>
        <v>19-3-2019</v>
      </c>
      <c r="AD714" s="132">
        <f t="shared" si="207"/>
        <v>1</v>
      </c>
      <c r="AE714" s="132">
        <f t="shared" si="201"/>
        <v>12</v>
      </c>
      <c r="AF714" s="132" t="str">
        <f t="shared" si="205"/>
        <v>2019-12</v>
      </c>
      <c r="AG714" s="130">
        <f t="shared" si="208"/>
        <v>2</v>
      </c>
      <c r="AH714" s="130" t="str">
        <f t="shared" si="206"/>
        <v>Weekdays</v>
      </c>
      <c r="AI714" s="133">
        <f t="shared" si="204"/>
        <v>3</v>
      </c>
      <c r="AJ714" s="53"/>
    </row>
    <row r="715" spans="2:36" ht="16.5" x14ac:dyDescent="0.3">
      <c r="B715" s="19" t="s">
        <v>748</v>
      </c>
      <c r="C715" s="20" t="s">
        <v>25</v>
      </c>
      <c r="D715" s="19" t="s">
        <v>26</v>
      </c>
      <c r="E715" s="19" t="s">
        <v>27</v>
      </c>
      <c r="F715" s="85" t="s">
        <v>21</v>
      </c>
      <c r="G715" s="19" t="s">
        <v>28</v>
      </c>
      <c r="H715" s="21">
        <v>77.63</v>
      </c>
      <c r="I715" s="22">
        <v>9</v>
      </c>
      <c r="J715" s="23">
        <v>34.933500000000002</v>
      </c>
      <c r="K715" s="23">
        <v>733.60350000000005</v>
      </c>
      <c r="L715" s="24">
        <v>43515</v>
      </c>
      <c r="M715" s="25">
        <v>0.63472222222222219</v>
      </c>
      <c r="N715" s="20" t="s">
        <v>23</v>
      </c>
      <c r="O715" s="23">
        <v>698.67</v>
      </c>
      <c r="P715" s="26">
        <v>4.7619047620000003</v>
      </c>
      <c r="Q715" s="23">
        <v>34.933500000000002</v>
      </c>
      <c r="R715" s="27">
        <v>7.2</v>
      </c>
      <c r="S715" s="28">
        <f t="shared" si="210"/>
        <v>34.933500000000095</v>
      </c>
      <c r="T715" s="29">
        <f t="shared" si="211"/>
        <v>2620.0125000000071</v>
      </c>
      <c r="U715" s="29" t="b">
        <f t="shared" si="212"/>
        <v>1</v>
      </c>
      <c r="V715" s="29" t="b">
        <f t="shared" si="213"/>
        <v>1</v>
      </c>
      <c r="W715" s="29" t="str">
        <f t="shared" si="214"/>
        <v>High Value</v>
      </c>
      <c r="X715" s="129">
        <f t="shared" si="215"/>
        <v>7.7629999999999999</v>
      </c>
      <c r="Y715" s="130">
        <f t="shared" si="199"/>
        <v>19</v>
      </c>
      <c r="Z715" s="130">
        <f t="shared" si="200"/>
        <v>2</v>
      </c>
      <c r="AA715" s="131">
        <f t="shared" si="202"/>
        <v>2019</v>
      </c>
      <c r="AB715" s="132" t="str">
        <f t="shared" si="203"/>
        <v>2-2019</v>
      </c>
      <c r="AC715" s="132" t="str">
        <f t="shared" si="209"/>
        <v>19-2-2019</v>
      </c>
      <c r="AD715" s="132">
        <f t="shared" si="207"/>
        <v>1</v>
      </c>
      <c r="AE715" s="132">
        <f t="shared" si="201"/>
        <v>8</v>
      </c>
      <c r="AF715" s="132" t="str">
        <f t="shared" si="205"/>
        <v>2019-8</v>
      </c>
      <c r="AG715" s="130">
        <f t="shared" si="208"/>
        <v>2</v>
      </c>
      <c r="AH715" s="130" t="str">
        <f t="shared" si="206"/>
        <v>Weekdays</v>
      </c>
      <c r="AI715" s="133">
        <f t="shared" si="204"/>
        <v>3</v>
      </c>
      <c r="AJ715" s="53"/>
    </row>
    <row r="716" spans="2:36" ht="16.5" x14ac:dyDescent="0.3">
      <c r="B716" s="19" t="s">
        <v>749</v>
      </c>
      <c r="C716" s="20" t="s">
        <v>25</v>
      </c>
      <c r="D716" s="19" t="s">
        <v>26</v>
      </c>
      <c r="E716" s="19" t="s">
        <v>27</v>
      </c>
      <c r="F716" s="85" t="s">
        <v>21</v>
      </c>
      <c r="G716" s="19" t="s">
        <v>22</v>
      </c>
      <c r="H716" s="21">
        <v>13.85</v>
      </c>
      <c r="I716" s="22">
        <v>9</v>
      </c>
      <c r="J716" s="23">
        <v>6.2324999999999999</v>
      </c>
      <c r="K716" s="23">
        <v>130.88249999999999</v>
      </c>
      <c r="L716" s="24">
        <v>43500</v>
      </c>
      <c r="M716" s="25">
        <v>0.53472222222222221</v>
      </c>
      <c r="N716" s="20" t="s">
        <v>23</v>
      </c>
      <c r="O716" s="23">
        <v>124.65</v>
      </c>
      <c r="P716" s="26">
        <v>4.7619047620000003</v>
      </c>
      <c r="Q716" s="23">
        <v>6.2324999999999999</v>
      </c>
      <c r="R716" s="30">
        <v>6</v>
      </c>
      <c r="S716" s="28">
        <f t="shared" si="210"/>
        <v>6.2324999999999875</v>
      </c>
      <c r="T716" s="29">
        <f t="shared" si="211"/>
        <v>467.43749999999909</v>
      </c>
      <c r="U716" s="29" t="b">
        <f t="shared" si="212"/>
        <v>0</v>
      </c>
      <c r="V716" s="29" t="b">
        <f t="shared" si="213"/>
        <v>0</v>
      </c>
      <c r="W716" s="29" t="str">
        <f t="shared" si="214"/>
        <v>Low Value</v>
      </c>
      <c r="X716" s="129" t="str">
        <f t="shared" si="215"/>
        <v>Criteria Not matched</v>
      </c>
      <c r="Y716" s="130">
        <f t="shared" si="199"/>
        <v>4</v>
      </c>
      <c r="Z716" s="130">
        <f t="shared" si="200"/>
        <v>2</v>
      </c>
      <c r="AA716" s="131">
        <f t="shared" si="202"/>
        <v>2019</v>
      </c>
      <c r="AB716" s="132" t="str">
        <f t="shared" si="203"/>
        <v>2-2019</v>
      </c>
      <c r="AC716" s="132" t="str">
        <f t="shared" si="209"/>
        <v>4-2-2019</v>
      </c>
      <c r="AD716" s="132">
        <f t="shared" si="207"/>
        <v>1</v>
      </c>
      <c r="AE716" s="132">
        <f t="shared" si="201"/>
        <v>6</v>
      </c>
      <c r="AF716" s="132" t="str">
        <f t="shared" si="205"/>
        <v>2019-6</v>
      </c>
      <c r="AG716" s="130">
        <f t="shared" si="208"/>
        <v>1</v>
      </c>
      <c r="AH716" s="130" t="str">
        <f t="shared" si="206"/>
        <v>Weekdays</v>
      </c>
      <c r="AI716" s="133">
        <f t="shared" si="204"/>
        <v>2</v>
      </c>
      <c r="AJ716" s="53"/>
    </row>
    <row r="717" spans="2:36" ht="16.5" x14ac:dyDescent="0.3">
      <c r="B717" s="19" t="s">
        <v>750</v>
      </c>
      <c r="C717" s="20" t="s">
        <v>25</v>
      </c>
      <c r="D717" s="19" t="s">
        <v>26</v>
      </c>
      <c r="E717" s="19" t="s">
        <v>20</v>
      </c>
      <c r="F717" s="85" t="s">
        <v>31</v>
      </c>
      <c r="G717" s="19" t="s">
        <v>46</v>
      </c>
      <c r="H717" s="21">
        <v>98.7</v>
      </c>
      <c r="I717" s="22">
        <v>8</v>
      </c>
      <c r="J717" s="23">
        <v>39.479999999999997</v>
      </c>
      <c r="K717" s="23">
        <v>829.08</v>
      </c>
      <c r="L717" s="24">
        <v>43496</v>
      </c>
      <c r="M717" s="25">
        <v>0.44166666666666665</v>
      </c>
      <c r="N717" s="20" t="s">
        <v>23</v>
      </c>
      <c r="O717" s="23">
        <v>789.6</v>
      </c>
      <c r="P717" s="26">
        <v>4.7619047620000003</v>
      </c>
      <c r="Q717" s="23">
        <v>39.479999999999997</v>
      </c>
      <c r="R717" s="27">
        <v>8.5</v>
      </c>
      <c r="S717" s="28">
        <f t="shared" si="210"/>
        <v>39.480000000000018</v>
      </c>
      <c r="T717" s="29">
        <f t="shared" si="211"/>
        <v>2961.0000000000014</v>
      </c>
      <c r="U717" s="29" t="b">
        <f t="shared" si="212"/>
        <v>1</v>
      </c>
      <c r="V717" s="29" t="b">
        <f t="shared" si="213"/>
        <v>1</v>
      </c>
      <c r="W717" s="29" t="str">
        <f t="shared" si="214"/>
        <v>High Value</v>
      </c>
      <c r="X717" s="129">
        <f t="shared" si="215"/>
        <v>9.870000000000001</v>
      </c>
      <c r="Y717" s="130">
        <f t="shared" si="199"/>
        <v>31</v>
      </c>
      <c r="Z717" s="130">
        <f t="shared" si="200"/>
        <v>1</v>
      </c>
      <c r="AA717" s="131">
        <f t="shared" si="202"/>
        <v>2019</v>
      </c>
      <c r="AB717" s="132" t="str">
        <f t="shared" si="203"/>
        <v>1-2019</v>
      </c>
      <c r="AC717" s="132" t="str">
        <f t="shared" si="209"/>
        <v>31-1-2019</v>
      </c>
      <c r="AD717" s="132">
        <f t="shared" si="207"/>
        <v>1</v>
      </c>
      <c r="AE717" s="132">
        <f t="shared" si="201"/>
        <v>5</v>
      </c>
      <c r="AF717" s="132" t="str">
        <f t="shared" si="205"/>
        <v>2019-5</v>
      </c>
      <c r="AG717" s="130">
        <f t="shared" si="208"/>
        <v>4</v>
      </c>
      <c r="AH717" s="130" t="str">
        <f t="shared" si="206"/>
        <v>Weekdays</v>
      </c>
      <c r="AI717" s="133">
        <f t="shared" si="204"/>
        <v>5</v>
      </c>
      <c r="AJ717" s="53"/>
    </row>
    <row r="718" spans="2:36" ht="16.5" x14ac:dyDescent="0.3">
      <c r="B718" s="19" t="s">
        <v>751</v>
      </c>
      <c r="C718" s="20" t="s">
        <v>18</v>
      </c>
      <c r="D718" s="19" t="s">
        <v>19</v>
      </c>
      <c r="E718" s="19" t="s">
        <v>27</v>
      </c>
      <c r="F718" s="85" t="s">
        <v>21</v>
      </c>
      <c r="G718" s="19" t="s">
        <v>22</v>
      </c>
      <c r="H718" s="21">
        <v>35.68</v>
      </c>
      <c r="I718" s="22">
        <v>5</v>
      </c>
      <c r="J718" s="23">
        <v>8.92</v>
      </c>
      <c r="K718" s="23">
        <v>187.32</v>
      </c>
      <c r="L718" s="24">
        <v>43502</v>
      </c>
      <c r="M718" s="25">
        <v>0.7729166666666667</v>
      </c>
      <c r="N718" s="20" t="s">
        <v>33</v>
      </c>
      <c r="O718" s="23">
        <v>178.4</v>
      </c>
      <c r="P718" s="26">
        <v>4.7619047620000003</v>
      </c>
      <c r="Q718" s="23">
        <v>8.92</v>
      </c>
      <c r="R718" s="30">
        <v>6.6</v>
      </c>
      <c r="S718" s="28">
        <f t="shared" si="210"/>
        <v>8.9199999999999875</v>
      </c>
      <c r="T718" s="29">
        <f t="shared" si="211"/>
        <v>668.99999999999909</v>
      </c>
      <c r="U718" s="29" t="b">
        <f t="shared" si="212"/>
        <v>1</v>
      </c>
      <c r="V718" s="29" t="b">
        <f t="shared" si="213"/>
        <v>1</v>
      </c>
      <c r="W718" s="29" t="str">
        <f t="shared" si="214"/>
        <v>Low Value</v>
      </c>
      <c r="X718" s="129" t="str">
        <f t="shared" si="215"/>
        <v>Criteria Not matched</v>
      </c>
      <c r="Y718" s="130">
        <f t="shared" si="199"/>
        <v>6</v>
      </c>
      <c r="Z718" s="130">
        <f t="shared" si="200"/>
        <v>2</v>
      </c>
      <c r="AA718" s="131">
        <f t="shared" si="202"/>
        <v>2019</v>
      </c>
      <c r="AB718" s="132" t="str">
        <f t="shared" si="203"/>
        <v>2-2019</v>
      </c>
      <c r="AC718" s="132" t="str">
        <f t="shared" si="209"/>
        <v>6-2-2019</v>
      </c>
      <c r="AD718" s="132">
        <f t="shared" si="207"/>
        <v>1</v>
      </c>
      <c r="AE718" s="132">
        <f t="shared" si="201"/>
        <v>6</v>
      </c>
      <c r="AF718" s="132" t="str">
        <f t="shared" si="205"/>
        <v>2019-6</v>
      </c>
      <c r="AG718" s="130">
        <f t="shared" si="208"/>
        <v>3</v>
      </c>
      <c r="AH718" s="130" t="str">
        <f t="shared" si="206"/>
        <v>Weekdays</v>
      </c>
      <c r="AI718" s="133">
        <f t="shared" si="204"/>
        <v>4</v>
      </c>
      <c r="AJ718" s="53"/>
    </row>
    <row r="719" spans="2:36" ht="16.5" x14ac:dyDescent="0.3">
      <c r="B719" s="19" t="s">
        <v>752</v>
      </c>
      <c r="C719" s="20" t="s">
        <v>18</v>
      </c>
      <c r="D719" s="19" t="s">
        <v>19</v>
      </c>
      <c r="E719" s="19" t="s">
        <v>20</v>
      </c>
      <c r="F719" s="85" t="s">
        <v>21</v>
      </c>
      <c r="G719" s="19" t="s">
        <v>46</v>
      </c>
      <c r="H719" s="21">
        <v>71.459999999999994</v>
      </c>
      <c r="I719" s="22">
        <v>7</v>
      </c>
      <c r="J719" s="23">
        <v>25.010999999999999</v>
      </c>
      <c r="K719" s="23">
        <v>525.23099999999999</v>
      </c>
      <c r="L719" s="24">
        <v>43552</v>
      </c>
      <c r="M719" s="25">
        <v>0.67083333333333328</v>
      </c>
      <c r="N719" s="20" t="s">
        <v>23</v>
      </c>
      <c r="O719" s="23">
        <v>500.22</v>
      </c>
      <c r="P719" s="26">
        <v>4.7619047620000003</v>
      </c>
      <c r="Q719" s="23">
        <v>25.010999999999999</v>
      </c>
      <c r="R719" s="27">
        <v>4.5</v>
      </c>
      <c r="S719" s="28">
        <f t="shared" si="210"/>
        <v>25.010999999999967</v>
      </c>
      <c r="T719" s="29">
        <f t="shared" si="211"/>
        <v>1875.8249999999975</v>
      </c>
      <c r="U719" s="29" t="b">
        <f t="shared" si="212"/>
        <v>1</v>
      </c>
      <c r="V719" s="29" t="b">
        <f t="shared" si="213"/>
        <v>1</v>
      </c>
      <c r="W719" s="29" t="str">
        <f t="shared" si="214"/>
        <v>Low Value</v>
      </c>
      <c r="X719" s="129" t="str">
        <f t="shared" si="215"/>
        <v>Criteria Not matched</v>
      </c>
      <c r="Y719" s="130">
        <f t="shared" si="199"/>
        <v>28</v>
      </c>
      <c r="Z719" s="130">
        <f t="shared" si="200"/>
        <v>3</v>
      </c>
      <c r="AA719" s="131">
        <f t="shared" si="202"/>
        <v>2019</v>
      </c>
      <c r="AB719" s="132" t="str">
        <f t="shared" si="203"/>
        <v>3-2019</v>
      </c>
      <c r="AC719" s="132" t="str">
        <f t="shared" si="209"/>
        <v>28-3-2019</v>
      </c>
      <c r="AD719" s="132">
        <f t="shared" si="207"/>
        <v>1</v>
      </c>
      <c r="AE719" s="132">
        <f t="shared" si="201"/>
        <v>13</v>
      </c>
      <c r="AF719" s="132" t="str">
        <f t="shared" si="205"/>
        <v>2019-13</v>
      </c>
      <c r="AG719" s="130">
        <f t="shared" si="208"/>
        <v>4</v>
      </c>
      <c r="AH719" s="130" t="str">
        <f t="shared" si="206"/>
        <v>Weekdays</v>
      </c>
      <c r="AI719" s="133">
        <f t="shared" si="204"/>
        <v>5</v>
      </c>
      <c r="AJ719" s="53"/>
    </row>
    <row r="720" spans="2:36" ht="16.5" x14ac:dyDescent="0.3">
      <c r="B720" s="19" t="s">
        <v>753</v>
      </c>
      <c r="C720" s="20" t="s">
        <v>18</v>
      </c>
      <c r="D720" s="19" t="s">
        <v>19</v>
      </c>
      <c r="E720" s="19" t="s">
        <v>20</v>
      </c>
      <c r="F720" s="85" t="s">
        <v>31</v>
      </c>
      <c r="G720" s="19" t="s">
        <v>28</v>
      </c>
      <c r="H720" s="21">
        <v>11.94</v>
      </c>
      <c r="I720" s="22">
        <v>3</v>
      </c>
      <c r="J720" s="23">
        <v>1.7909999999999999</v>
      </c>
      <c r="K720" s="23">
        <v>37.610999999999997</v>
      </c>
      <c r="L720" s="24">
        <v>43484</v>
      </c>
      <c r="M720" s="25">
        <v>0.53263888888888888</v>
      </c>
      <c r="N720" s="20" t="s">
        <v>33</v>
      </c>
      <c r="O720" s="23">
        <v>35.82</v>
      </c>
      <c r="P720" s="26">
        <v>4.7619047620000003</v>
      </c>
      <c r="Q720" s="23">
        <v>1.7909999999999999</v>
      </c>
      <c r="R720" s="30">
        <v>8.1</v>
      </c>
      <c r="S720" s="28">
        <f t="shared" si="210"/>
        <v>1.7909999999999968</v>
      </c>
      <c r="T720" s="29">
        <f t="shared" si="211"/>
        <v>134.32499999999976</v>
      </c>
      <c r="U720" s="29" t="b">
        <f t="shared" si="212"/>
        <v>0</v>
      </c>
      <c r="V720" s="29" t="b">
        <f t="shared" si="213"/>
        <v>1</v>
      </c>
      <c r="W720" s="29" t="str">
        <f t="shared" si="214"/>
        <v>High Value</v>
      </c>
      <c r="X720" s="129">
        <f t="shared" si="215"/>
        <v>1.194</v>
      </c>
      <c r="Y720" s="130">
        <f t="shared" si="199"/>
        <v>19</v>
      </c>
      <c r="Z720" s="130">
        <f t="shared" si="200"/>
        <v>1</v>
      </c>
      <c r="AA720" s="131">
        <f t="shared" si="202"/>
        <v>2019</v>
      </c>
      <c r="AB720" s="132" t="str">
        <f t="shared" si="203"/>
        <v>1-2019</v>
      </c>
      <c r="AC720" s="132" t="str">
        <f t="shared" si="209"/>
        <v>19-1-2019</v>
      </c>
      <c r="AD720" s="132">
        <f t="shared" si="207"/>
        <v>1</v>
      </c>
      <c r="AE720" s="132">
        <f t="shared" si="201"/>
        <v>3</v>
      </c>
      <c r="AF720" s="132" t="str">
        <f t="shared" si="205"/>
        <v>2019-3</v>
      </c>
      <c r="AG720" s="130">
        <f t="shared" si="208"/>
        <v>6</v>
      </c>
      <c r="AH720" s="130" t="str">
        <f t="shared" si="206"/>
        <v>Weekends</v>
      </c>
      <c r="AI720" s="133">
        <f t="shared" si="204"/>
        <v>7</v>
      </c>
      <c r="AJ720" s="53"/>
    </row>
    <row r="721" spans="2:36" ht="16.5" x14ac:dyDescent="0.3">
      <c r="B721" s="19" t="s">
        <v>754</v>
      </c>
      <c r="C721" s="20" t="s">
        <v>18</v>
      </c>
      <c r="D721" s="19" t="s">
        <v>19</v>
      </c>
      <c r="E721" s="19" t="s">
        <v>27</v>
      </c>
      <c r="F721" s="85" t="s">
        <v>31</v>
      </c>
      <c r="G721" s="19" t="s">
        <v>46</v>
      </c>
      <c r="H721" s="21">
        <v>45.38</v>
      </c>
      <c r="I721" s="22">
        <v>3</v>
      </c>
      <c r="J721" s="23">
        <v>6.8070000000000004</v>
      </c>
      <c r="K721" s="23">
        <v>142.947</v>
      </c>
      <c r="L721" s="24">
        <v>43513</v>
      </c>
      <c r="M721" s="25">
        <v>0.56527777777777777</v>
      </c>
      <c r="N721" s="20" t="s">
        <v>33</v>
      </c>
      <c r="O721" s="23">
        <v>136.13999999999999</v>
      </c>
      <c r="P721" s="26">
        <v>4.7619047620000003</v>
      </c>
      <c r="Q721" s="23">
        <v>6.8070000000000004</v>
      </c>
      <c r="R721" s="30">
        <v>7.2</v>
      </c>
      <c r="S721" s="28">
        <f t="shared" si="210"/>
        <v>6.8070000000000164</v>
      </c>
      <c r="T721" s="29">
        <f t="shared" si="211"/>
        <v>510.52500000000123</v>
      </c>
      <c r="U721" s="29" t="b">
        <f t="shared" si="212"/>
        <v>0</v>
      </c>
      <c r="V721" s="29" t="b">
        <f t="shared" si="213"/>
        <v>1</v>
      </c>
      <c r="W721" s="29" t="str">
        <f t="shared" si="214"/>
        <v>High Value</v>
      </c>
      <c r="X721" s="129">
        <f t="shared" si="215"/>
        <v>4.5380000000000003</v>
      </c>
      <c r="Y721" s="130">
        <f t="shared" si="199"/>
        <v>17</v>
      </c>
      <c r="Z721" s="130">
        <f t="shared" si="200"/>
        <v>2</v>
      </c>
      <c r="AA721" s="131">
        <f t="shared" si="202"/>
        <v>2019</v>
      </c>
      <c r="AB721" s="132" t="str">
        <f t="shared" si="203"/>
        <v>2-2019</v>
      </c>
      <c r="AC721" s="132" t="str">
        <f t="shared" si="209"/>
        <v>17-2-2019</v>
      </c>
      <c r="AD721" s="132">
        <f t="shared" si="207"/>
        <v>1</v>
      </c>
      <c r="AE721" s="132">
        <f t="shared" si="201"/>
        <v>7</v>
      </c>
      <c r="AF721" s="132" t="str">
        <f t="shared" si="205"/>
        <v>2019-7</v>
      </c>
      <c r="AG721" s="130">
        <f t="shared" si="208"/>
        <v>7</v>
      </c>
      <c r="AH721" s="130" t="str">
        <f t="shared" si="206"/>
        <v>Weekends</v>
      </c>
      <c r="AI721" s="133">
        <f t="shared" si="204"/>
        <v>1</v>
      </c>
      <c r="AJ721" s="53"/>
    </row>
    <row r="722" spans="2:36" ht="16.5" x14ac:dyDescent="0.3">
      <c r="B722" s="19" t="s">
        <v>755</v>
      </c>
      <c r="C722" s="20" t="s">
        <v>42</v>
      </c>
      <c r="D722" s="19" t="s">
        <v>43</v>
      </c>
      <c r="E722" s="19" t="s">
        <v>20</v>
      </c>
      <c r="F722" s="85" t="s">
        <v>21</v>
      </c>
      <c r="G722" s="19" t="s">
        <v>46</v>
      </c>
      <c r="H722" s="21">
        <v>17.48</v>
      </c>
      <c r="I722" s="22">
        <v>6</v>
      </c>
      <c r="J722" s="23">
        <v>5.2439999999999998</v>
      </c>
      <c r="K722" s="23">
        <v>110.124</v>
      </c>
      <c r="L722" s="24">
        <v>43483</v>
      </c>
      <c r="M722" s="25">
        <v>0.62777777777777777</v>
      </c>
      <c r="N722" s="20" t="s">
        <v>33</v>
      </c>
      <c r="O722" s="23">
        <v>104.88</v>
      </c>
      <c r="P722" s="26">
        <v>4.7619047620000003</v>
      </c>
      <c r="Q722" s="23">
        <v>5.2439999999999998</v>
      </c>
      <c r="R722" s="30">
        <v>6.1</v>
      </c>
      <c r="S722" s="28">
        <f t="shared" si="210"/>
        <v>5.2439999999999998</v>
      </c>
      <c r="T722" s="29">
        <f t="shared" si="211"/>
        <v>393.29999999999995</v>
      </c>
      <c r="U722" s="29" t="b">
        <f t="shared" si="212"/>
        <v>0</v>
      </c>
      <c r="V722" s="29" t="b">
        <f t="shared" si="213"/>
        <v>0</v>
      </c>
      <c r="W722" s="29" t="str">
        <f t="shared" si="214"/>
        <v>Low Value</v>
      </c>
      <c r="X722" s="129" t="str">
        <f t="shared" si="215"/>
        <v>Criteria Not matched</v>
      </c>
      <c r="Y722" s="130">
        <f t="shared" si="199"/>
        <v>18</v>
      </c>
      <c r="Z722" s="130">
        <f t="shared" si="200"/>
        <v>1</v>
      </c>
      <c r="AA722" s="131">
        <f t="shared" si="202"/>
        <v>2019</v>
      </c>
      <c r="AB722" s="132" t="str">
        <f t="shared" si="203"/>
        <v>1-2019</v>
      </c>
      <c r="AC722" s="132" t="str">
        <f t="shared" si="209"/>
        <v>18-1-2019</v>
      </c>
      <c r="AD722" s="132">
        <f t="shared" si="207"/>
        <v>1</v>
      </c>
      <c r="AE722" s="132">
        <f t="shared" si="201"/>
        <v>3</v>
      </c>
      <c r="AF722" s="132" t="str">
        <f t="shared" si="205"/>
        <v>2019-3</v>
      </c>
      <c r="AG722" s="130">
        <f t="shared" si="208"/>
        <v>5</v>
      </c>
      <c r="AH722" s="130" t="str">
        <f t="shared" si="206"/>
        <v>Weekdays</v>
      </c>
      <c r="AI722" s="133">
        <f t="shared" si="204"/>
        <v>6</v>
      </c>
      <c r="AJ722" s="53"/>
    </row>
    <row r="723" spans="2:36" ht="16.5" x14ac:dyDescent="0.3">
      <c r="B723" s="19" t="s">
        <v>756</v>
      </c>
      <c r="C723" s="20" t="s">
        <v>42</v>
      </c>
      <c r="D723" s="19" t="s">
        <v>43</v>
      </c>
      <c r="E723" s="19" t="s">
        <v>27</v>
      </c>
      <c r="F723" s="85" t="s">
        <v>21</v>
      </c>
      <c r="G723" s="19" t="s">
        <v>46</v>
      </c>
      <c r="H723" s="21">
        <v>25.56</v>
      </c>
      <c r="I723" s="22">
        <v>7</v>
      </c>
      <c r="J723" s="23">
        <v>8.9459999999999997</v>
      </c>
      <c r="K723" s="23">
        <v>187.86600000000001</v>
      </c>
      <c r="L723" s="24">
        <v>43498</v>
      </c>
      <c r="M723" s="25">
        <v>0.86250000000000004</v>
      </c>
      <c r="N723" s="20" t="s">
        <v>29</v>
      </c>
      <c r="O723" s="23">
        <v>178.92</v>
      </c>
      <c r="P723" s="26">
        <v>4.7619047620000003</v>
      </c>
      <c r="Q723" s="23">
        <v>8.9459999999999997</v>
      </c>
      <c r="R723" s="30">
        <v>7.1</v>
      </c>
      <c r="S723" s="28">
        <f t="shared" si="210"/>
        <v>8.9460000000000264</v>
      </c>
      <c r="T723" s="29">
        <f t="shared" si="211"/>
        <v>670.95000000000198</v>
      </c>
      <c r="U723" s="29" t="b">
        <f t="shared" si="212"/>
        <v>1</v>
      </c>
      <c r="V723" s="29" t="b">
        <f t="shared" si="213"/>
        <v>1</v>
      </c>
      <c r="W723" s="29" t="str">
        <f t="shared" si="214"/>
        <v>Low Value</v>
      </c>
      <c r="X723" s="129">
        <f t="shared" si="215"/>
        <v>2.556</v>
      </c>
      <c r="Y723" s="130">
        <f t="shared" si="199"/>
        <v>2</v>
      </c>
      <c r="Z723" s="130">
        <f t="shared" si="200"/>
        <v>2</v>
      </c>
      <c r="AA723" s="131">
        <f t="shared" si="202"/>
        <v>2019</v>
      </c>
      <c r="AB723" s="132" t="str">
        <f t="shared" si="203"/>
        <v>2-2019</v>
      </c>
      <c r="AC723" s="132" t="str">
        <f t="shared" si="209"/>
        <v>2-2-2019</v>
      </c>
      <c r="AD723" s="132">
        <f t="shared" si="207"/>
        <v>1</v>
      </c>
      <c r="AE723" s="132">
        <f t="shared" si="201"/>
        <v>5</v>
      </c>
      <c r="AF723" s="132" t="str">
        <f t="shared" si="205"/>
        <v>2019-5</v>
      </c>
      <c r="AG723" s="130">
        <f t="shared" si="208"/>
        <v>6</v>
      </c>
      <c r="AH723" s="130" t="str">
        <f t="shared" si="206"/>
        <v>Weekends</v>
      </c>
      <c r="AI723" s="133">
        <f t="shared" si="204"/>
        <v>7</v>
      </c>
      <c r="AJ723" s="53"/>
    </row>
    <row r="724" spans="2:36" ht="16.5" x14ac:dyDescent="0.3">
      <c r="B724" s="19" t="s">
        <v>757</v>
      </c>
      <c r="C724" s="20" t="s">
        <v>25</v>
      </c>
      <c r="D724" s="19" t="s">
        <v>26</v>
      </c>
      <c r="E724" s="19" t="s">
        <v>20</v>
      </c>
      <c r="F724" s="85" t="s">
        <v>21</v>
      </c>
      <c r="G724" s="19" t="s">
        <v>36</v>
      </c>
      <c r="H724" s="21">
        <v>90.63</v>
      </c>
      <c r="I724" s="22">
        <v>9</v>
      </c>
      <c r="J724" s="23">
        <v>40.783499999999997</v>
      </c>
      <c r="K724" s="23">
        <v>856.45349999999996</v>
      </c>
      <c r="L724" s="24">
        <v>43483</v>
      </c>
      <c r="M724" s="25">
        <v>0.64444444444444449</v>
      </c>
      <c r="N724" s="20" t="s">
        <v>29</v>
      </c>
      <c r="O724" s="23">
        <v>815.67</v>
      </c>
      <c r="P724" s="26">
        <v>4.7619047620000003</v>
      </c>
      <c r="Q724" s="23">
        <v>40.783499999999997</v>
      </c>
      <c r="R724" s="27">
        <v>5.0999999999999996</v>
      </c>
      <c r="S724" s="28">
        <f t="shared" si="210"/>
        <v>40.783500000000004</v>
      </c>
      <c r="T724" s="29">
        <f t="shared" si="211"/>
        <v>3058.7625000000003</v>
      </c>
      <c r="U724" s="29" t="b">
        <f t="shared" si="212"/>
        <v>1</v>
      </c>
      <c r="V724" s="29" t="b">
        <f t="shared" si="213"/>
        <v>1</v>
      </c>
      <c r="W724" s="29" t="str">
        <f t="shared" si="214"/>
        <v>Low Value</v>
      </c>
      <c r="X724" s="129" t="str">
        <f t="shared" si="215"/>
        <v>Criteria Not matched</v>
      </c>
      <c r="Y724" s="130">
        <f t="shared" si="199"/>
        <v>18</v>
      </c>
      <c r="Z724" s="130">
        <f t="shared" si="200"/>
        <v>1</v>
      </c>
      <c r="AA724" s="131">
        <f t="shared" si="202"/>
        <v>2019</v>
      </c>
      <c r="AB724" s="132" t="str">
        <f t="shared" si="203"/>
        <v>1-2019</v>
      </c>
      <c r="AC724" s="132" t="str">
        <f t="shared" si="209"/>
        <v>18-1-2019</v>
      </c>
      <c r="AD724" s="132">
        <f t="shared" si="207"/>
        <v>1</v>
      </c>
      <c r="AE724" s="132">
        <f t="shared" si="201"/>
        <v>3</v>
      </c>
      <c r="AF724" s="132" t="str">
        <f t="shared" si="205"/>
        <v>2019-3</v>
      </c>
      <c r="AG724" s="130">
        <f t="shared" si="208"/>
        <v>5</v>
      </c>
      <c r="AH724" s="130" t="str">
        <f t="shared" si="206"/>
        <v>Weekdays</v>
      </c>
      <c r="AI724" s="133">
        <f t="shared" si="204"/>
        <v>6</v>
      </c>
      <c r="AJ724" s="53"/>
    </row>
    <row r="725" spans="2:36" ht="16.5" x14ac:dyDescent="0.3">
      <c r="B725" s="19" t="s">
        <v>758</v>
      </c>
      <c r="C725" s="20" t="s">
        <v>42</v>
      </c>
      <c r="D725" s="19" t="s">
        <v>43</v>
      </c>
      <c r="E725" s="19" t="s">
        <v>27</v>
      </c>
      <c r="F725" s="85" t="s">
        <v>31</v>
      </c>
      <c r="G725" s="19" t="s">
        <v>32</v>
      </c>
      <c r="H725" s="21">
        <v>44.12</v>
      </c>
      <c r="I725" s="22">
        <v>3</v>
      </c>
      <c r="J725" s="23">
        <v>6.6180000000000003</v>
      </c>
      <c r="K725" s="23">
        <v>138.97800000000001</v>
      </c>
      <c r="L725" s="24">
        <v>43542</v>
      </c>
      <c r="M725" s="25">
        <v>0.57291666666666663</v>
      </c>
      <c r="N725" s="20" t="s">
        <v>33</v>
      </c>
      <c r="O725" s="23">
        <v>132.36000000000001</v>
      </c>
      <c r="P725" s="26">
        <v>4.7619047620000003</v>
      </c>
      <c r="Q725" s="23">
        <v>6.6180000000000003</v>
      </c>
      <c r="R725" s="30">
        <v>7.9</v>
      </c>
      <c r="S725" s="28">
        <f t="shared" si="210"/>
        <v>6.617999999999995</v>
      </c>
      <c r="T725" s="29">
        <f t="shared" si="211"/>
        <v>496.34999999999962</v>
      </c>
      <c r="U725" s="29" t="b">
        <f t="shared" si="212"/>
        <v>0</v>
      </c>
      <c r="V725" s="29" t="b">
        <f t="shared" si="213"/>
        <v>1</v>
      </c>
      <c r="W725" s="29" t="str">
        <f t="shared" si="214"/>
        <v>High Value</v>
      </c>
      <c r="X725" s="129">
        <f t="shared" si="215"/>
        <v>4.4119999999999999</v>
      </c>
      <c r="Y725" s="130">
        <f t="shared" si="199"/>
        <v>18</v>
      </c>
      <c r="Z725" s="130">
        <f t="shared" si="200"/>
        <v>3</v>
      </c>
      <c r="AA725" s="131">
        <f t="shared" si="202"/>
        <v>2019</v>
      </c>
      <c r="AB725" s="132" t="str">
        <f t="shared" si="203"/>
        <v>3-2019</v>
      </c>
      <c r="AC725" s="132" t="str">
        <f t="shared" si="209"/>
        <v>18-3-2019</v>
      </c>
      <c r="AD725" s="132">
        <f t="shared" si="207"/>
        <v>1</v>
      </c>
      <c r="AE725" s="132">
        <f t="shared" si="201"/>
        <v>12</v>
      </c>
      <c r="AF725" s="132" t="str">
        <f t="shared" si="205"/>
        <v>2019-12</v>
      </c>
      <c r="AG725" s="130">
        <f t="shared" si="208"/>
        <v>1</v>
      </c>
      <c r="AH725" s="130" t="str">
        <f t="shared" si="206"/>
        <v>Weekdays</v>
      </c>
      <c r="AI725" s="133">
        <f t="shared" si="204"/>
        <v>2</v>
      </c>
      <c r="AJ725" s="53"/>
    </row>
    <row r="726" spans="2:36" ht="16.5" x14ac:dyDescent="0.3">
      <c r="B726" s="19" t="s">
        <v>759</v>
      </c>
      <c r="C726" s="20" t="s">
        <v>25</v>
      </c>
      <c r="D726" s="19" t="s">
        <v>26</v>
      </c>
      <c r="E726" s="19" t="s">
        <v>20</v>
      </c>
      <c r="F726" s="85" t="s">
        <v>21</v>
      </c>
      <c r="G726" s="19" t="s">
        <v>44</v>
      </c>
      <c r="H726" s="21">
        <v>36.770000000000003</v>
      </c>
      <c r="I726" s="22">
        <v>7</v>
      </c>
      <c r="J726" s="23">
        <v>12.8695</v>
      </c>
      <c r="K726" s="23">
        <v>270.2595</v>
      </c>
      <c r="L726" s="24">
        <v>43476</v>
      </c>
      <c r="M726" s="25">
        <v>0.84027777777777779</v>
      </c>
      <c r="N726" s="20" t="s">
        <v>29</v>
      </c>
      <c r="O726" s="23">
        <v>257.39</v>
      </c>
      <c r="P726" s="26">
        <v>4.7619047620000003</v>
      </c>
      <c r="Q726" s="23">
        <v>12.8695</v>
      </c>
      <c r="R726" s="30">
        <v>7.4</v>
      </c>
      <c r="S726" s="28">
        <f t="shared" si="210"/>
        <v>12.869500000000016</v>
      </c>
      <c r="T726" s="29">
        <f t="shared" si="211"/>
        <v>965.21250000000123</v>
      </c>
      <c r="U726" s="29" t="b">
        <f t="shared" si="212"/>
        <v>1</v>
      </c>
      <c r="V726" s="29" t="b">
        <f t="shared" si="213"/>
        <v>1</v>
      </c>
      <c r="W726" s="29" t="str">
        <f t="shared" si="214"/>
        <v>High Value</v>
      </c>
      <c r="X726" s="129">
        <f t="shared" si="215"/>
        <v>3.6770000000000005</v>
      </c>
      <c r="Y726" s="130">
        <f t="shared" ref="Y726:Y789" si="216">DAY(L726)</f>
        <v>11</v>
      </c>
      <c r="Z726" s="130">
        <f t="shared" ref="Z726:Z789" si="217">MONTH(L726)</f>
        <v>1</v>
      </c>
      <c r="AA726" s="131">
        <f t="shared" si="202"/>
        <v>2019</v>
      </c>
      <c r="AB726" s="132" t="str">
        <f t="shared" si="203"/>
        <v>1-2019</v>
      </c>
      <c r="AC726" s="132" t="str">
        <f t="shared" si="209"/>
        <v>11-1-2019</v>
      </c>
      <c r="AD726" s="132">
        <f t="shared" si="207"/>
        <v>1</v>
      </c>
      <c r="AE726" s="132">
        <f t="shared" si="201"/>
        <v>2</v>
      </c>
      <c r="AF726" s="132" t="str">
        <f t="shared" si="205"/>
        <v>2019-2</v>
      </c>
      <c r="AG726" s="130">
        <f t="shared" si="208"/>
        <v>5</v>
      </c>
      <c r="AH726" s="130" t="str">
        <f t="shared" si="206"/>
        <v>Weekdays</v>
      </c>
      <c r="AI726" s="133">
        <f t="shared" si="204"/>
        <v>6</v>
      </c>
      <c r="AJ726" s="53"/>
    </row>
    <row r="727" spans="2:36" ht="16.5" x14ac:dyDescent="0.3">
      <c r="B727" s="19" t="s">
        <v>760</v>
      </c>
      <c r="C727" s="20" t="s">
        <v>42</v>
      </c>
      <c r="D727" s="19" t="s">
        <v>43</v>
      </c>
      <c r="E727" s="19" t="s">
        <v>20</v>
      </c>
      <c r="F727" s="85" t="s">
        <v>31</v>
      </c>
      <c r="G727" s="19" t="s">
        <v>44</v>
      </c>
      <c r="H727" s="21">
        <v>23.34</v>
      </c>
      <c r="I727" s="22">
        <v>4</v>
      </c>
      <c r="J727" s="23">
        <v>4.6680000000000001</v>
      </c>
      <c r="K727" s="23">
        <v>98.028000000000006</v>
      </c>
      <c r="L727" s="24">
        <v>43500</v>
      </c>
      <c r="M727" s="25">
        <v>0.78680555555555554</v>
      </c>
      <c r="N727" s="20" t="s">
        <v>23</v>
      </c>
      <c r="O727" s="23">
        <v>93.36</v>
      </c>
      <c r="P727" s="26">
        <v>4.7619047620000003</v>
      </c>
      <c r="Q727" s="23">
        <v>4.6680000000000001</v>
      </c>
      <c r="R727" s="30">
        <v>7.4</v>
      </c>
      <c r="S727" s="28">
        <f t="shared" si="210"/>
        <v>4.6680000000000064</v>
      </c>
      <c r="T727" s="29">
        <f t="shared" si="211"/>
        <v>350.10000000000048</v>
      </c>
      <c r="U727" s="29" t="b">
        <f t="shared" si="212"/>
        <v>0</v>
      </c>
      <c r="V727" s="29" t="b">
        <f t="shared" si="213"/>
        <v>1</v>
      </c>
      <c r="W727" s="29" t="str">
        <f t="shared" si="214"/>
        <v>High Value</v>
      </c>
      <c r="X727" s="129">
        <f t="shared" si="215"/>
        <v>2.3340000000000001</v>
      </c>
      <c r="Y727" s="130">
        <f t="shared" si="216"/>
        <v>4</v>
      </c>
      <c r="Z727" s="130">
        <f t="shared" si="217"/>
        <v>2</v>
      </c>
      <c r="AA727" s="131">
        <f t="shared" si="202"/>
        <v>2019</v>
      </c>
      <c r="AB727" s="132" t="str">
        <f t="shared" si="203"/>
        <v>2-2019</v>
      </c>
      <c r="AC727" s="132" t="str">
        <f t="shared" si="209"/>
        <v>4-2-2019</v>
      </c>
      <c r="AD727" s="132">
        <f t="shared" si="207"/>
        <v>1</v>
      </c>
      <c r="AE727" s="132">
        <f t="shared" ref="AE727:AE790" si="218">WEEKNUM(L727,2)</f>
        <v>6</v>
      </c>
      <c r="AF727" s="132" t="str">
        <f t="shared" si="205"/>
        <v>2019-6</v>
      </c>
      <c r="AG727" s="130">
        <f t="shared" si="208"/>
        <v>1</v>
      </c>
      <c r="AH727" s="130" t="str">
        <f t="shared" si="206"/>
        <v>Weekdays</v>
      </c>
      <c r="AI727" s="133">
        <f t="shared" si="204"/>
        <v>2</v>
      </c>
      <c r="AJ727" s="53"/>
    </row>
    <row r="728" spans="2:36" ht="16.5" x14ac:dyDescent="0.3">
      <c r="B728" s="19" t="s">
        <v>761</v>
      </c>
      <c r="C728" s="20" t="s">
        <v>25</v>
      </c>
      <c r="D728" s="19" t="s">
        <v>26</v>
      </c>
      <c r="E728" s="19" t="s">
        <v>20</v>
      </c>
      <c r="F728" s="85" t="s">
        <v>21</v>
      </c>
      <c r="G728" s="19" t="s">
        <v>22</v>
      </c>
      <c r="H728" s="21">
        <v>28.5</v>
      </c>
      <c r="I728" s="22">
        <v>8</v>
      </c>
      <c r="J728" s="23">
        <v>11.4</v>
      </c>
      <c r="K728" s="23">
        <v>239.4</v>
      </c>
      <c r="L728" s="24">
        <v>43502</v>
      </c>
      <c r="M728" s="25">
        <v>0.6</v>
      </c>
      <c r="N728" s="20" t="s">
        <v>29</v>
      </c>
      <c r="O728" s="23">
        <v>228</v>
      </c>
      <c r="P728" s="26">
        <v>4.7619047620000003</v>
      </c>
      <c r="Q728" s="23">
        <v>11.4</v>
      </c>
      <c r="R728" s="30">
        <v>6.6</v>
      </c>
      <c r="S728" s="28">
        <f t="shared" si="210"/>
        <v>11.400000000000006</v>
      </c>
      <c r="T728" s="29">
        <f t="shared" si="211"/>
        <v>855.00000000000045</v>
      </c>
      <c r="U728" s="29" t="b">
        <f t="shared" si="212"/>
        <v>1</v>
      </c>
      <c r="V728" s="29" t="b">
        <f t="shared" si="213"/>
        <v>1</v>
      </c>
      <c r="W728" s="29" t="str">
        <f t="shared" si="214"/>
        <v>Low Value</v>
      </c>
      <c r="X728" s="129" t="str">
        <f t="shared" si="215"/>
        <v>Criteria Not matched</v>
      </c>
      <c r="Y728" s="130">
        <f t="shared" si="216"/>
        <v>6</v>
      </c>
      <c r="Z728" s="130">
        <f t="shared" si="217"/>
        <v>2</v>
      </c>
      <c r="AA728" s="131">
        <f t="shared" ref="AA728:AA791" si="219">YEAR(L728)</f>
        <v>2019</v>
      </c>
      <c r="AB728" s="132" t="str">
        <f t="shared" ref="AB728:AB791" si="220">CONCATENATE(Z728,"-",AA728)</f>
        <v>2-2019</v>
      </c>
      <c r="AC728" s="132" t="str">
        <f t="shared" si="209"/>
        <v>6-2-2019</v>
      </c>
      <c r="AD728" s="132">
        <f t="shared" si="207"/>
        <v>1</v>
      </c>
      <c r="AE728" s="132">
        <f t="shared" si="218"/>
        <v>6</v>
      </c>
      <c r="AF728" s="132" t="str">
        <f t="shared" si="205"/>
        <v>2019-6</v>
      </c>
      <c r="AG728" s="130">
        <f t="shared" si="208"/>
        <v>3</v>
      </c>
      <c r="AH728" s="130" t="str">
        <f t="shared" si="206"/>
        <v>Weekdays</v>
      </c>
      <c r="AI728" s="133">
        <f t="shared" si="204"/>
        <v>4</v>
      </c>
      <c r="AJ728" s="53"/>
    </row>
    <row r="729" spans="2:36" ht="16.5" x14ac:dyDescent="0.3">
      <c r="B729" s="19" t="s">
        <v>762</v>
      </c>
      <c r="C729" s="20" t="s">
        <v>25</v>
      </c>
      <c r="D729" s="19" t="s">
        <v>26</v>
      </c>
      <c r="E729" s="19" t="s">
        <v>20</v>
      </c>
      <c r="F729" s="85" t="s">
        <v>31</v>
      </c>
      <c r="G729" s="19" t="s">
        <v>32</v>
      </c>
      <c r="H729" s="21">
        <v>55.57</v>
      </c>
      <c r="I729" s="22">
        <v>3</v>
      </c>
      <c r="J729" s="23">
        <v>8.3354999999999997</v>
      </c>
      <c r="K729" s="23">
        <v>175.0455</v>
      </c>
      <c r="L729" s="24">
        <v>43473</v>
      </c>
      <c r="M729" s="25">
        <v>0.48749999999999999</v>
      </c>
      <c r="N729" s="20" t="s">
        <v>33</v>
      </c>
      <c r="O729" s="23">
        <v>166.71</v>
      </c>
      <c r="P729" s="26">
        <v>4.7619047620000003</v>
      </c>
      <c r="Q729" s="23">
        <v>8.3354999999999997</v>
      </c>
      <c r="R729" s="30">
        <v>5.9</v>
      </c>
      <c r="S729" s="28">
        <f t="shared" si="210"/>
        <v>8.3354999999999961</v>
      </c>
      <c r="T729" s="29">
        <f t="shared" si="211"/>
        <v>625.16249999999968</v>
      </c>
      <c r="U729" s="29" t="b">
        <f t="shared" si="212"/>
        <v>1</v>
      </c>
      <c r="V729" s="29" t="b">
        <f t="shared" si="213"/>
        <v>1</v>
      </c>
      <c r="W729" s="29" t="str">
        <f t="shared" si="214"/>
        <v>Low Value</v>
      </c>
      <c r="X729" s="129" t="str">
        <f t="shared" si="215"/>
        <v>Criteria Not matched</v>
      </c>
      <c r="Y729" s="130">
        <f t="shared" si="216"/>
        <v>8</v>
      </c>
      <c r="Z729" s="130">
        <f t="shared" si="217"/>
        <v>1</v>
      </c>
      <c r="AA729" s="131">
        <f t="shared" si="219"/>
        <v>2019</v>
      </c>
      <c r="AB729" s="132" t="str">
        <f t="shared" si="220"/>
        <v>1-2019</v>
      </c>
      <c r="AC729" s="132" t="str">
        <f t="shared" si="209"/>
        <v>8-1-2019</v>
      </c>
      <c r="AD729" s="132">
        <f t="shared" si="207"/>
        <v>1</v>
      </c>
      <c r="AE729" s="132">
        <f t="shared" si="218"/>
        <v>2</v>
      </c>
      <c r="AF729" s="132" t="str">
        <f t="shared" si="205"/>
        <v>2019-2</v>
      </c>
      <c r="AG729" s="130">
        <f t="shared" si="208"/>
        <v>2</v>
      </c>
      <c r="AH729" s="130" t="str">
        <f t="shared" si="206"/>
        <v>Weekdays</v>
      </c>
      <c r="AI729" s="133">
        <f t="shared" si="204"/>
        <v>3</v>
      </c>
      <c r="AJ729" s="53"/>
    </row>
    <row r="730" spans="2:36" ht="16.5" x14ac:dyDescent="0.3">
      <c r="B730" s="19" t="s">
        <v>763</v>
      </c>
      <c r="C730" s="20" t="s">
        <v>42</v>
      </c>
      <c r="D730" s="19" t="s">
        <v>43</v>
      </c>
      <c r="E730" s="19" t="s">
        <v>27</v>
      </c>
      <c r="F730" s="85" t="s">
        <v>31</v>
      </c>
      <c r="G730" s="19" t="s">
        <v>36</v>
      </c>
      <c r="H730" s="21">
        <v>69.739999999999995</v>
      </c>
      <c r="I730" s="22">
        <v>10</v>
      </c>
      <c r="J730" s="23">
        <v>34.869999999999997</v>
      </c>
      <c r="K730" s="23">
        <v>732.27</v>
      </c>
      <c r="L730" s="24">
        <v>43529</v>
      </c>
      <c r="M730" s="25">
        <v>0.74236111111111114</v>
      </c>
      <c r="N730" s="20" t="s">
        <v>33</v>
      </c>
      <c r="O730" s="23">
        <v>697.4</v>
      </c>
      <c r="P730" s="26">
        <v>4.7619047620000003</v>
      </c>
      <c r="Q730" s="23">
        <v>34.869999999999997</v>
      </c>
      <c r="R730" s="27">
        <v>8.9</v>
      </c>
      <c r="S730" s="28">
        <f t="shared" si="210"/>
        <v>34.870000000000005</v>
      </c>
      <c r="T730" s="29">
        <f t="shared" si="211"/>
        <v>2615.2500000000005</v>
      </c>
      <c r="U730" s="29" t="b">
        <f t="shared" si="212"/>
        <v>1</v>
      </c>
      <c r="V730" s="29" t="b">
        <f t="shared" si="213"/>
        <v>1</v>
      </c>
      <c r="W730" s="29" t="str">
        <f t="shared" si="214"/>
        <v>High Value</v>
      </c>
      <c r="X730" s="129">
        <f t="shared" si="215"/>
        <v>6.9740000000000002</v>
      </c>
      <c r="Y730" s="130">
        <f t="shared" si="216"/>
        <v>5</v>
      </c>
      <c r="Z730" s="130">
        <f t="shared" si="217"/>
        <v>3</v>
      </c>
      <c r="AA730" s="131">
        <f t="shared" si="219"/>
        <v>2019</v>
      </c>
      <c r="AB730" s="132" t="str">
        <f t="shared" si="220"/>
        <v>3-2019</v>
      </c>
      <c r="AC730" s="132" t="str">
        <f t="shared" si="209"/>
        <v>5-3-2019</v>
      </c>
      <c r="AD730" s="132">
        <f t="shared" si="207"/>
        <v>1</v>
      </c>
      <c r="AE730" s="132">
        <f t="shared" si="218"/>
        <v>10</v>
      </c>
      <c r="AF730" s="132" t="str">
        <f t="shared" si="205"/>
        <v>2019-10</v>
      </c>
      <c r="AG730" s="130">
        <f t="shared" si="208"/>
        <v>2</v>
      </c>
      <c r="AH730" s="130" t="str">
        <f t="shared" si="206"/>
        <v>Weekdays</v>
      </c>
      <c r="AI730" s="133">
        <f t="shared" si="204"/>
        <v>3</v>
      </c>
      <c r="AJ730" s="53"/>
    </row>
    <row r="731" spans="2:36" ht="16.5" x14ac:dyDescent="0.3">
      <c r="B731" s="19" t="s">
        <v>764</v>
      </c>
      <c r="C731" s="20" t="s">
        <v>25</v>
      </c>
      <c r="D731" s="19" t="s">
        <v>26</v>
      </c>
      <c r="E731" s="19" t="s">
        <v>27</v>
      </c>
      <c r="F731" s="85" t="s">
        <v>31</v>
      </c>
      <c r="G731" s="19" t="s">
        <v>46</v>
      </c>
      <c r="H731" s="21">
        <v>97.26</v>
      </c>
      <c r="I731" s="22">
        <v>4</v>
      </c>
      <c r="J731" s="23">
        <v>19.452000000000002</v>
      </c>
      <c r="K731" s="23">
        <v>408.49200000000002</v>
      </c>
      <c r="L731" s="24">
        <v>43540</v>
      </c>
      <c r="M731" s="25">
        <v>0.6479166666666667</v>
      </c>
      <c r="N731" s="20" t="s">
        <v>23</v>
      </c>
      <c r="O731" s="23">
        <v>389.04</v>
      </c>
      <c r="P731" s="26">
        <v>4.7619047620000003</v>
      </c>
      <c r="Q731" s="23">
        <v>19.452000000000002</v>
      </c>
      <c r="R731" s="27">
        <v>6.8</v>
      </c>
      <c r="S731" s="28">
        <f t="shared" si="210"/>
        <v>19.451999999999998</v>
      </c>
      <c r="T731" s="29">
        <f t="shared" si="211"/>
        <v>1458.8999999999999</v>
      </c>
      <c r="U731" s="29" t="b">
        <f t="shared" si="212"/>
        <v>1</v>
      </c>
      <c r="V731" s="29" t="b">
        <f t="shared" si="213"/>
        <v>1</v>
      </c>
      <c r="W731" s="29" t="str">
        <f t="shared" si="214"/>
        <v>Low Value</v>
      </c>
      <c r="X731" s="129" t="str">
        <f t="shared" si="215"/>
        <v>Criteria Not matched</v>
      </c>
      <c r="Y731" s="130">
        <f t="shared" si="216"/>
        <v>16</v>
      </c>
      <c r="Z731" s="130">
        <f t="shared" si="217"/>
        <v>3</v>
      </c>
      <c r="AA731" s="131">
        <f t="shared" si="219"/>
        <v>2019</v>
      </c>
      <c r="AB731" s="132" t="str">
        <f t="shared" si="220"/>
        <v>3-2019</v>
      </c>
      <c r="AC731" s="132" t="str">
        <f t="shared" si="209"/>
        <v>16-3-2019</v>
      </c>
      <c r="AD731" s="132">
        <f t="shared" si="207"/>
        <v>1</v>
      </c>
      <c r="AE731" s="132">
        <f t="shared" si="218"/>
        <v>11</v>
      </c>
      <c r="AF731" s="132" t="str">
        <f t="shared" si="205"/>
        <v>2019-11</v>
      </c>
      <c r="AG731" s="130">
        <f t="shared" si="208"/>
        <v>6</v>
      </c>
      <c r="AH731" s="130" t="str">
        <f t="shared" si="206"/>
        <v>Weekends</v>
      </c>
      <c r="AI731" s="133">
        <f t="shared" si="204"/>
        <v>7</v>
      </c>
      <c r="AJ731" s="53"/>
    </row>
    <row r="732" spans="2:36" ht="16.5" x14ac:dyDescent="0.3">
      <c r="B732" s="19" t="s">
        <v>765</v>
      </c>
      <c r="C732" s="20" t="s">
        <v>42</v>
      </c>
      <c r="D732" s="19" t="s">
        <v>43</v>
      </c>
      <c r="E732" s="19" t="s">
        <v>20</v>
      </c>
      <c r="F732" s="85" t="s">
        <v>21</v>
      </c>
      <c r="G732" s="19" t="s">
        <v>32</v>
      </c>
      <c r="H732" s="21">
        <v>52.18</v>
      </c>
      <c r="I732" s="22">
        <v>7</v>
      </c>
      <c r="J732" s="23">
        <v>18.263000000000002</v>
      </c>
      <c r="K732" s="23">
        <v>383.52300000000002</v>
      </c>
      <c r="L732" s="24">
        <v>43533</v>
      </c>
      <c r="M732" s="25">
        <v>0.45416666666666666</v>
      </c>
      <c r="N732" s="20" t="s">
        <v>29</v>
      </c>
      <c r="O732" s="23">
        <v>365.26</v>
      </c>
      <c r="P732" s="26">
        <v>4.7619047620000003</v>
      </c>
      <c r="Q732" s="23">
        <v>18.263000000000002</v>
      </c>
      <c r="R732" s="27">
        <v>9.3000000000000007</v>
      </c>
      <c r="S732" s="28">
        <f t="shared" si="210"/>
        <v>18.263000000000034</v>
      </c>
      <c r="T732" s="29">
        <f t="shared" si="211"/>
        <v>1369.7250000000026</v>
      </c>
      <c r="U732" s="29" t="b">
        <f t="shared" si="212"/>
        <v>1</v>
      </c>
      <c r="V732" s="29" t="b">
        <f t="shared" si="213"/>
        <v>1</v>
      </c>
      <c r="W732" s="29" t="str">
        <f t="shared" si="214"/>
        <v>High Value</v>
      </c>
      <c r="X732" s="129">
        <f t="shared" si="215"/>
        <v>5.218</v>
      </c>
      <c r="Y732" s="130">
        <f t="shared" si="216"/>
        <v>9</v>
      </c>
      <c r="Z732" s="130">
        <f t="shared" si="217"/>
        <v>3</v>
      </c>
      <c r="AA732" s="131">
        <f t="shared" si="219"/>
        <v>2019</v>
      </c>
      <c r="AB732" s="132" t="str">
        <f t="shared" si="220"/>
        <v>3-2019</v>
      </c>
      <c r="AC732" s="132" t="str">
        <f t="shared" si="209"/>
        <v>9-3-2019</v>
      </c>
      <c r="AD732" s="132">
        <f t="shared" si="207"/>
        <v>1</v>
      </c>
      <c r="AE732" s="132">
        <f t="shared" si="218"/>
        <v>10</v>
      </c>
      <c r="AF732" s="132" t="str">
        <f t="shared" si="205"/>
        <v>2019-10</v>
      </c>
      <c r="AG732" s="130">
        <f t="shared" si="208"/>
        <v>6</v>
      </c>
      <c r="AH732" s="130" t="str">
        <f t="shared" si="206"/>
        <v>Weekends</v>
      </c>
      <c r="AI732" s="133">
        <f t="shared" ref="AI732:AI795" si="221">WEEKDAY(L732,1)</f>
        <v>7</v>
      </c>
      <c r="AJ732" s="53"/>
    </row>
    <row r="733" spans="2:36" ht="16.5" x14ac:dyDescent="0.3">
      <c r="B733" s="19" t="s">
        <v>766</v>
      </c>
      <c r="C733" s="20" t="s">
        <v>18</v>
      </c>
      <c r="D733" s="19" t="s">
        <v>19</v>
      </c>
      <c r="E733" s="19" t="s">
        <v>20</v>
      </c>
      <c r="F733" s="85" t="s">
        <v>21</v>
      </c>
      <c r="G733" s="19" t="s">
        <v>46</v>
      </c>
      <c r="H733" s="21">
        <v>22.32</v>
      </c>
      <c r="I733" s="22">
        <v>4</v>
      </c>
      <c r="J733" s="23">
        <v>4.4640000000000004</v>
      </c>
      <c r="K733" s="23">
        <v>93.744</v>
      </c>
      <c r="L733" s="24">
        <v>43525</v>
      </c>
      <c r="M733" s="25">
        <v>0.68263888888888891</v>
      </c>
      <c r="N733" s="20" t="s">
        <v>33</v>
      </c>
      <c r="O733" s="23">
        <v>89.28</v>
      </c>
      <c r="P733" s="26">
        <v>4.7619047620000003</v>
      </c>
      <c r="Q733" s="23">
        <v>4.4640000000000004</v>
      </c>
      <c r="R733" s="30">
        <v>4.4000000000000004</v>
      </c>
      <c r="S733" s="28">
        <f t="shared" si="210"/>
        <v>4.4639999999999986</v>
      </c>
      <c r="T733" s="29">
        <f t="shared" si="211"/>
        <v>334.7999999999999</v>
      </c>
      <c r="U733" s="29" t="b">
        <f t="shared" si="212"/>
        <v>0</v>
      </c>
      <c r="V733" s="29" t="b">
        <f t="shared" si="213"/>
        <v>0</v>
      </c>
      <c r="W733" s="29" t="str">
        <f t="shared" si="214"/>
        <v>Low Value</v>
      </c>
      <c r="X733" s="129" t="str">
        <f t="shared" si="215"/>
        <v>Criteria Not matched</v>
      </c>
      <c r="Y733" s="130">
        <f t="shared" si="216"/>
        <v>1</v>
      </c>
      <c r="Z733" s="130">
        <f t="shared" si="217"/>
        <v>3</v>
      </c>
      <c r="AA733" s="131">
        <f t="shared" si="219"/>
        <v>2019</v>
      </c>
      <c r="AB733" s="132" t="str">
        <f t="shared" si="220"/>
        <v>3-2019</v>
      </c>
      <c r="AC733" s="132" t="str">
        <f t="shared" si="209"/>
        <v>1-3-2019</v>
      </c>
      <c r="AD733" s="132">
        <f t="shared" si="207"/>
        <v>1</v>
      </c>
      <c r="AE733" s="132">
        <f t="shared" si="218"/>
        <v>9</v>
      </c>
      <c r="AF733" s="132" t="str">
        <f t="shared" ref="AF733:AF796" si="222">CONCATENATE(AA733,"-",AE733)</f>
        <v>2019-9</v>
      </c>
      <c r="AG733" s="130">
        <f t="shared" si="208"/>
        <v>5</v>
      </c>
      <c r="AH733" s="130" t="str">
        <f t="shared" si="206"/>
        <v>Weekdays</v>
      </c>
      <c r="AI733" s="133">
        <f t="shared" si="221"/>
        <v>6</v>
      </c>
      <c r="AJ733" s="53"/>
    </row>
    <row r="734" spans="2:36" ht="16.5" x14ac:dyDescent="0.3">
      <c r="B734" s="19" t="s">
        <v>767</v>
      </c>
      <c r="C734" s="20" t="s">
        <v>18</v>
      </c>
      <c r="D734" s="19" t="s">
        <v>19</v>
      </c>
      <c r="E734" s="19" t="s">
        <v>27</v>
      </c>
      <c r="F734" s="85" t="s">
        <v>31</v>
      </c>
      <c r="G734" s="19" t="s">
        <v>22</v>
      </c>
      <c r="H734" s="21">
        <v>56</v>
      </c>
      <c r="I734" s="22">
        <v>3</v>
      </c>
      <c r="J734" s="23">
        <v>8.4</v>
      </c>
      <c r="K734" s="23">
        <v>176.4</v>
      </c>
      <c r="L734" s="24">
        <v>43524</v>
      </c>
      <c r="M734" s="25">
        <v>0.81458333333333333</v>
      </c>
      <c r="N734" s="20" t="s">
        <v>23</v>
      </c>
      <c r="O734" s="23">
        <v>168</v>
      </c>
      <c r="P734" s="26">
        <v>4.7619047620000003</v>
      </c>
      <c r="Q734" s="23">
        <v>8.4</v>
      </c>
      <c r="R734" s="30">
        <v>4.8</v>
      </c>
      <c r="S734" s="28">
        <f t="shared" si="210"/>
        <v>8.4000000000000057</v>
      </c>
      <c r="T734" s="29">
        <f t="shared" si="211"/>
        <v>630.00000000000045</v>
      </c>
      <c r="U734" s="29" t="b">
        <f t="shared" si="212"/>
        <v>1</v>
      </c>
      <c r="V734" s="29" t="b">
        <f t="shared" si="213"/>
        <v>1</v>
      </c>
      <c r="W734" s="29" t="str">
        <f t="shared" si="214"/>
        <v>Low Value</v>
      </c>
      <c r="X734" s="129" t="str">
        <f t="shared" si="215"/>
        <v>Criteria Not matched</v>
      </c>
      <c r="Y734" s="130">
        <f t="shared" si="216"/>
        <v>28</v>
      </c>
      <c r="Z734" s="130">
        <f t="shared" si="217"/>
        <v>2</v>
      </c>
      <c r="AA734" s="131">
        <f t="shared" si="219"/>
        <v>2019</v>
      </c>
      <c r="AB734" s="132" t="str">
        <f t="shared" si="220"/>
        <v>2-2019</v>
      </c>
      <c r="AC734" s="132" t="str">
        <f t="shared" si="209"/>
        <v>28-2-2019</v>
      </c>
      <c r="AD734" s="132">
        <f t="shared" si="207"/>
        <v>1</v>
      </c>
      <c r="AE734" s="132">
        <f t="shared" si="218"/>
        <v>9</v>
      </c>
      <c r="AF734" s="132" t="str">
        <f t="shared" si="222"/>
        <v>2019-9</v>
      </c>
      <c r="AG734" s="130">
        <f t="shared" si="208"/>
        <v>4</v>
      </c>
      <c r="AH734" s="130" t="str">
        <f t="shared" si="206"/>
        <v>Weekdays</v>
      </c>
      <c r="AI734" s="133">
        <f t="shared" si="221"/>
        <v>5</v>
      </c>
      <c r="AJ734" s="53"/>
    </row>
    <row r="735" spans="2:36" ht="16.5" x14ac:dyDescent="0.3">
      <c r="B735" s="19" t="s">
        <v>768</v>
      </c>
      <c r="C735" s="20" t="s">
        <v>18</v>
      </c>
      <c r="D735" s="19" t="s">
        <v>19</v>
      </c>
      <c r="E735" s="19" t="s">
        <v>20</v>
      </c>
      <c r="F735" s="85" t="s">
        <v>31</v>
      </c>
      <c r="G735" s="19" t="s">
        <v>46</v>
      </c>
      <c r="H735" s="21">
        <v>19.7</v>
      </c>
      <c r="I735" s="22">
        <v>1</v>
      </c>
      <c r="J735" s="23">
        <v>0.98499999999999999</v>
      </c>
      <c r="K735" s="23">
        <v>20.684999999999999</v>
      </c>
      <c r="L735" s="24">
        <v>43504</v>
      </c>
      <c r="M735" s="25">
        <v>0.48541666666666666</v>
      </c>
      <c r="N735" s="20" t="s">
        <v>23</v>
      </c>
      <c r="O735" s="23">
        <v>19.7</v>
      </c>
      <c r="P735" s="26">
        <v>4.7619047620000003</v>
      </c>
      <c r="Q735" s="23">
        <v>0.98499999999999999</v>
      </c>
      <c r="R735" s="30">
        <v>9.5</v>
      </c>
      <c r="S735" s="28">
        <f t="shared" si="210"/>
        <v>0.98499999999999943</v>
      </c>
      <c r="T735" s="29">
        <f t="shared" si="211"/>
        <v>73.874999999999957</v>
      </c>
      <c r="U735" s="29" t="b">
        <f t="shared" si="212"/>
        <v>0</v>
      </c>
      <c r="V735" s="29" t="b">
        <f t="shared" si="213"/>
        <v>1</v>
      </c>
      <c r="W735" s="29" t="str">
        <f t="shared" si="214"/>
        <v>High Value</v>
      </c>
      <c r="X735" s="129">
        <f t="shared" si="215"/>
        <v>1.97</v>
      </c>
      <c r="Y735" s="130">
        <f t="shared" si="216"/>
        <v>8</v>
      </c>
      <c r="Z735" s="130">
        <f t="shared" si="217"/>
        <v>2</v>
      </c>
      <c r="AA735" s="131">
        <f t="shared" si="219"/>
        <v>2019</v>
      </c>
      <c r="AB735" s="132" t="str">
        <f t="shared" si="220"/>
        <v>2-2019</v>
      </c>
      <c r="AC735" s="132" t="str">
        <f t="shared" si="209"/>
        <v>8-2-2019</v>
      </c>
      <c r="AD735" s="132">
        <f t="shared" si="207"/>
        <v>1</v>
      </c>
      <c r="AE735" s="132">
        <f t="shared" si="218"/>
        <v>6</v>
      </c>
      <c r="AF735" s="132" t="str">
        <f t="shared" si="222"/>
        <v>2019-6</v>
      </c>
      <c r="AG735" s="130">
        <f t="shared" si="208"/>
        <v>5</v>
      </c>
      <c r="AH735" s="130" t="str">
        <f t="shared" si="206"/>
        <v>Weekdays</v>
      </c>
      <c r="AI735" s="133">
        <f t="shared" si="221"/>
        <v>6</v>
      </c>
      <c r="AJ735" s="53"/>
    </row>
    <row r="736" spans="2:36" ht="16.5" x14ac:dyDescent="0.3">
      <c r="B736" s="19" t="s">
        <v>769</v>
      </c>
      <c r="C736" s="20" t="s">
        <v>42</v>
      </c>
      <c r="D736" s="19" t="s">
        <v>43</v>
      </c>
      <c r="E736" s="19" t="s">
        <v>27</v>
      </c>
      <c r="F736" s="85" t="s">
        <v>31</v>
      </c>
      <c r="G736" s="19" t="s">
        <v>28</v>
      </c>
      <c r="H736" s="21">
        <v>75.88</v>
      </c>
      <c r="I736" s="22">
        <v>7</v>
      </c>
      <c r="J736" s="23">
        <v>26.558</v>
      </c>
      <c r="K736" s="23">
        <v>557.71799999999996</v>
      </c>
      <c r="L736" s="24">
        <v>43489</v>
      </c>
      <c r="M736" s="25">
        <v>0.44305555555555554</v>
      </c>
      <c r="N736" s="20" t="s">
        <v>23</v>
      </c>
      <c r="O736" s="23">
        <v>531.16</v>
      </c>
      <c r="P736" s="26">
        <v>4.7619047620000003</v>
      </c>
      <c r="Q736" s="23">
        <v>26.558</v>
      </c>
      <c r="R736" s="27">
        <v>8.9</v>
      </c>
      <c r="S736" s="28">
        <f t="shared" si="210"/>
        <v>26.557999999999993</v>
      </c>
      <c r="T736" s="29">
        <f t="shared" si="211"/>
        <v>1991.8499999999995</v>
      </c>
      <c r="U736" s="29" t="b">
        <f t="shared" si="212"/>
        <v>1</v>
      </c>
      <c r="V736" s="29" t="b">
        <f t="shared" si="213"/>
        <v>1</v>
      </c>
      <c r="W736" s="29" t="str">
        <f t="shared" si="214"/>
        <v>High Value</v>
      </c>
      <c r="X736" s="129">
        <f t="shared" si="215"/>
        <v>7.5880000000000001</v>
      </c>
      <c r="Y736" s="130">
        <f t="shared" si="216"/>
        <v>24</v>
      </c>
      <c r="Z736" s="130">
        <f t="shared" si="217"/>
        <v>1</v>
      </c>
      <c r="AA736" s="131">
        <f t="shared" si="219"/>
        <v>2019</v>
      </c>
      <c r="AB736" s="132" t="str">
        <f t="shared" si="220"/>
        <v>1-2019</v>
      </c>
      <c r="AC736" s="132" t="str">
        <f t="shared" si="209"/>
        <v>24-1-2019</v>
      </c>
      <c r="AD736" s="132">
        <f t="shared" si="207"/>
        <v>1</v>
      </c>
      <c r="AE736" s="132">
        <f t="shared" si="218"/>
        <v>4</v>
      </c>
      <c r="AF736" s="132" t="str">
        <f t="shared" si="222"/>
        <v>2019-4</v>
      </c>
      <c r="AG736" s="130">
        <f t="shared" si="208"/>
        <v>4</v>
      </c>
      <c r="AH736" s="130" t="str">
        <f t="shared" si="206"/>
        <v>Weekdays</v>
      </c>
      <c r="AI736" s="133">
        <f t="shared" si="221"/>
        <v>5</v>
      </c>
      <c r="AJ736" s="53"/>
    </row>
    <row r="737" spans="2:36" ht="16.5" x14ac:dyDescent="0.3">
      <c r="B737" s="19" t="s">
        <v>770</v>
      </c>
      <c r="C737" s="20" t="s">
        <v>42</v>
      </c>
      <c r="D737" s="19" t="s">
        <v>43</v>
      </c>
      <c r="E737" s="19" t="s">
        <v>20</v>
      </c>
      <c r="F737" s="85" t="s">
        <v>31</v>
      </c>
      <c r="G737" s="19" t="s">
        <v>44</v>
      </c>
      <c r="H737" s="21">
        <v>53.72</v>
      </c>
      <c r="I737" s="22">
        <v>1</v>
      </c>
      <c r="J737" s="23">
        <v>2.6859999999999999</v>
      </c>
      <c r="K737" s="23">
        <v>56.405999999999999</v>
      </c>
      <c r="L737" s="24">
        <v>43525</v>
      </c>
      <c r="M737" s="25">
        <v>0.8354166666666667</v>
      </c>
      <c r="N737" s="20" t="s">
        <v>23</v>
      </c>
      <c r="O737" s="23">
        <v>53.72</v>
      </c>
      <c r="P737" s="26">
        <v>4.7619047620000003</v>
      </c>
      <c r="Q737" s="23">
        <v>2.6859999999999999</v>
      </c>
      <c r="R737" s="30">
        <v>6.4</v>
      </c>
      <c r="S737" s="28">
        <f t="shared" si="210"/>
        <v>2.6859999999999999</v>
      </c>
      <c r="T737" s="29">
        <f t="shared" si="211"/>
        <v>201.45</v>
      </c>
      <c r="U737" s="29" t="b">
        <f t="shared" si="212"/>
        <v>0</v>
      </c>
      <c r="V737" s="29" t="b">
        <f t="shared" si="213"/>
        <v>0</v>
      </c>
      <c r="W737" s="29" t="str">
        <f t="shared" si="214"/>
        <v>Low Value</v>
      </c>
      <c r="X737" s="129" t="str">
        <f t="shared" si="215"/>
        <v>Criteria Not matched</v>
      </c>
      <c r="Y737" s="130">
        <f t="shared" si="216"/>
        <v>1</v>
      </c>
      <c r="Z737" s="130">
        <f t="shared" si="217"/>
        <v>3</v>
      </c>
      <c r="AA737" s="131">
        <f t="shared" si="219"/>
        <v>2019</v>
      </c>
      <c r="AB737" s="132" t="str">
        <f t="shared" si="220"/>
        <v>3-2019</v>
      </c>
      <c r="AC737" s="132" t="str">
        <f t="shared" si="209"/>
        <v>1-3-2019</v>
      </c>
      <c r="AD737" s="132">
        <f t="shared" si="207"/>
        <v>1</v>
      </c>
      <c r="AE737" s="132">
        <f t="shared" si="218"/>
        <v>9</v>
      </c>
      <c r="AF737" s="132" t="str">
        <f t="shared" si="222"/>
        <v>2019-9</v>
      </c>
      <c r="AG737" s="130">
        <f t="shared" si="208"/>
        <v>5</v>
      </c>
      <c r="AH737" s="130" t="str">
        <f t="shared" si="206"/>
        <v>Weekdays</v>
      </c>
      <c r="AI737" s="133">
        <f t="shared" si="221"/>
        <v>6</v>
      </c>
      <c r="AJ737" s="53"/>
    </row>
    <row r="738" spans="2:36" ht="16.5" x14ac:dyDescent="0.3">
      <c r="B738" s="19" t="s">
        <v>771</v>
      </c>
      <c r="C738" s="20" t="s">
        <v>25</v>
      </c>
      <c r="D738" s="19" t="s">
        <v>26</v>
      </c>
      <c r="E738" s="19" t="s">
        <v>20</v>
      </c>
      <c r="F738" s="85" t="s">
        <v>31</v>
      </c>
      <c r="G738" s="19" t="s">
        <v>22</v>
      </c>
      <c r="H738" s="21">
        <v>81.95</v>
      </c>
      <c r="I738" s="22">
        <v>10</v>
      </c>
      <c r="J738" s="23">
        <v>40.975000000000001</v>
      </c>
      <c r="K738" s="23">
        <v>860.47500000000002</v>
      </c>
      <c r="L738" s="24">
        <v>43534</v>
      </c>
      <c r="M738" s="25">
        <v>0.52708333333333335</v>
      </c>
      <c r="N738" s="20" t="s">
        <v>33</v>
      </c>
      <c r="O738" s="23">
        <v>819.5</v>
      </c>
      <c r="P738" s="26">
        <v>4.7619047620000003</v>
      </c>
      <c r="Q738" s="23">
        <v>40.975000000000001</v>
      </c>
      <c r="R738" s="27">
        <v>6</v>
      </c>
      <c r="S738" s="28">
        <f t="shared" si="210"/>
        <v>40.975000000000023</v>
      </c>
      <c r="T738" s="29">
        <f t="shared" si="211"/>
        <v>3073.1250000000018</v>
      </c>
      <c r="U738" s="29" t="b">
        <f t="shared" si="212"/>
        <v>1</v>
      </c>
      <c r="V738" s="29" t="b">
        <f t="shared" si="213"/>
        <v>1</v>
      </c>
      <c r="W738" s="29" t="str">
        <f t="shared" si="214"/>
        <v>Low Value</v>
      </c>
      <c r="X738" s="129" t="str">
        <f t="shared" si="215"/>
        <v>Criteria Not matched</v>
      </c>
      <c r="Y738" s="130">
        <f t="shared" si="216"/>
        <v>10</v>
      </c>
      <c r="Z738" s="130">
        <f t="shared" si="217"/>
        <v>3</v>
      </c>
      <c r="AA738" s="131">
        <f t="shared" si="219"/>
        <v>2019</v>
      </c>
      <c r="AB738" s="132" t="str">
        <f t="shared" si="220"/>
        <v>3-2019</v>
      </c>
      <c r="AC738" s="132" t="str">
        <f t="shared" si="209"/>
        <v>10-3-2019</v>
      </c>
      <c r="AD738" s="132">
        <f t="shared" si="207"/>
        <v>1</v>
      </c>
      <c r="AE738" s="132">
        <f t="shared" si="218"/>
        <v>10</v>
      </c>
      <c r="AF738" s="132" t="str">
        <f t="shared" si="222"/>
        <v>2019-10</v>
      </c>
      <c r="AG738" s="130">
        <f t="shared" si="208"/>
        <v>7</v>
      </c>
      <c r="AH738" s="130" t="str">
        <f t="shared" si="206"/>
        <v>Weekends</v>
      </c>
      <c r="AI738" s="133">
        <f t="shared" si="221"/>
        <v>1</v>
      </c>
      <c r="AJ738" s="53"/>
    </row>
    <row r="739" spans="2:36" ht="16.5" x14ac:dyDescent="0.3">
      <c r="B739" s="19" t="s">
        <v>772</v>
      </c>
      <c r="C739" s="20" t="s">
        <v>25</v>
      </c>
      <c r="D739" s="19" t="s">
        <v>26</v>
      </c>
      <c r="E739" s="19" t="s">
        <v>20</v>
      </c>
      <c r="F739" s="85" t="s">
        <v>21</v>
      </c>
      <c r="G739" s="19" t="s">
        <v>32</v>
      </c>
      <c r="H739" s="21">
        <v>81.2</v>
      </c>
      <c r="I739" s="22">
        <v>7</v>
      </c>
      <c r="J739" s="23">
        <v>28.42</v>
      </c>
      <c r="K739" s="23">
        <v>596.82000000000005</v>
      </c>
      <c r="L739" s="24">
        <v>43547</v>
      </c>
      <c r="M739" s="25">
        <v>0.66597222222222219</v>
      </c>
      <c r="N739" s="20" t="s">
        <v>33</v>
      </c>
      <c r="O739" s="23">
        <v>568.4</v>
      </c>
      <c r="P739" s="26">
        <v>4.7619047620000003</v>
      </c>
      <c r="Q739" s="23">
        <v>28.42</v>
      </c>
      <c r="R739" s="27">
        <v>8.1</v>
      </c>
      <c r="S739" s="28">
        <f t="shared" si="210"/>
        <v>28.420000000000073</v>
      </c>
      <c r="T739" s="29">
        <f t="shared" si="211"/>
        <v>2131.5000000000055</v>
      </c>
      <c r="U739" s="29" t="b">
        <f t="shared" si="212"/>
        <v>1</v>
      </c>
      <c r="V739" s="29" t="b">
        <f t="shared" si="213"/>
        <v>1</v>
      </c>
      <c r="W739" s="29" t="str">
        <f t="shared" si="214"/>
        <v>High Value</v>
      </c>
      <c r="X739" s="129">
        <f t="shared" si="215"/>
        <v>8.120000000000001</v>
      </c>
      <c r="Y739" s="130">
        <f t="shared" si="216"/>
        <v>23</v>
      </c>
      <c r="Z739" s="130">
        <f t="shared" si="217"/>
        <v>3</v>
      </c>
      <c r="AA739" s="131">
        <f t="shared" si="219"/>
        <v>2019</v>
      </c>
      <c r="AB739" s="132" t="str">
        <f t="shared" si="220"/>
        <v>3-2019</v>
      </c>
      <c r="AC739" s="132" t="str">
        <f t="shared" si="209"/>
        <v>23-3-2019</v>
      </c>
      <c r="AD739" s="132">
        <f t="shared" si="207"/>
        <v>1</v>
      </c>
      <c r="AE739" s="132">
        <f t="shared" si="218"/>
        <v>12</v>
      </c>
      <c r="AF739" s="132" t="str">
        <f t="shared" si="222"/>
        <v>2019-12</v>
      </c>
      <c r="AG739" s="130">
        <f t="shared" si="208"/>
        <v>6</v>
      </c>
      <c r="AH739" s="130" t="str">
        <f t="shared" ref="AH739:AH802" si="223">IF(AG739&gt;=6,"Weekends","Weekdays")</f>
        <v>Weekends</v>
      </c>
      <c r="AI739" s="133">
        <f t="shared" si="221"/>
        <v>7</v>
      </c>
      <c r="AJ739" s="53"/>
    </row>
    <row r="740" spans="2:36" ht="16.5" x14ac:dyDescent="0.3">
      <c r="B740" s="19" t="s">
        <v>773</v>
      </c>
      <c r="C740" s="20" t="s">
        <v>25</v>
      </c>
      <c r="D740" s="19" t="s">
        <v>26</v>
      </c>
      <c r="E740" s="19" t="s">
        <v>27</v>
      </c>
      <c r="F740" s="85" t="s">
        <v>31</v>
      </c>
      <c r="G740" s="19" t="s">
        <v>28</v>
      </c>
      <c r="H740" s="21">
        <v>58.76</v>
      </c>
      <c r="I740" s="22">
        <v>10</v>
      </c>
      <c r="J740" s="23">
        <v>29.38</v>
      </c>
      <c r="K740" s="23">
        <v>616.98</v>
      </c>
      <c r="L740" s="24">
        <v>43494</v>
      </c>
      <c r="M740" s="25">
        <v>0.60138888888888886</v>
      </c>
      <c r="N740" s="20" t="s">
        <v>23</v>
      </c>
      <c r="O740" s="23">
        <v>587.6</v>
      </c>
      <c r="P740" s="26">
        <v>4.7619047620000003</v>
      </c>
      <c r="Q740" s="23">
        <v>29.38</v>
      </c>
      <c r="R740" s="27">
        <v>9</v>
      </c>
      <c r="S740" s="28">
        <f t="shared" si="210"/>
        <v>29.379999999999995</v>
      </c>
      <c r="T740" s="29">
        <f t="shared" si="211"/>
        <v>2203.4999999999995</v>
      </c>
      <c r="U740" s="29" t="b">
        <f t="shared" si="212"/>
        <v>1</v>
      </c>
      <c r="V740" s="29" t="b">
        <f t="shared" si="213"/>
        <v>1</v>
      </c>
      <c r="W740" s="29" t="str">
        <f t="shared" si="214"/>
        <v>High Value</v>
      </c>
      <c r="X740" s="129">
        <f t="shared" si="215"/>
        <v>5.8760000000000003</v>
      </c>
      <c r="Y740" s="130">
        <f t="shared" si="216"/>
        <v>29</v>
      </c>
      <c r="Z740" s="130">
        <f t="shared" si="217"/>
        <v>1</v>
      </c>
      <c r="AA740" s="131">
        <f t="shared" si="219"/>
        <v>2019</v>
      </c>
      <c r="AB740" s="132" t="str">
        <f t="shared" si="220"/>
        <v>1-2019</v>
      </c>
      <c r="AC740" s="132" t="str">
        <f t="shared" si="209"/>
        <v>29-1-2019</v>
      </c>
      <c r="AD740" s="132">
        <f t="shared" ref="AD740:AD803" si="224">ROUNDUP(Z740/3,0)</f>
        <v>1</v>
      </c>
      <c r="AE740" s="132">
        <f t="shared" si="218"/>
        <v>5</v>
      </c>
      <c r="AF740" s="132" t="str">
        <f t="shared" si="222"/>
        <v>2019-5</v>
      </c>
      <c r="AG740" s="130">
        <f t="shared" si="208"/>
        <v>2</v>
      </c>
      <c r="AH740" s="130" t="str">
        <f t="shared" si="223"/>
        <v>Weekdays</v>
      </c>
      <c r="AI740" s="133">
        <f t="shared" si="221"/>
        <v>3</v>
      </c>
      <c r="AJ740" s="53"/>
    </row>
    <row r="741" spans="2:36" ht="16.5" x14ac:dyDescent="0.3">
      <c r="B741" s="19" t="s">
        <v>774</v>
      </c>
      <c r="C741" s="20" t="s">
        <v>42</v>
      </c>
      <c r="D741" s="19" t="s">
        <v>43</v>
      </c>
      <c r="E741" s="19" t="s">
        <v>20</v>
      </c>
      <c r="F741" s="85" t="s">
        <v>31</v>
      </c>
      <c r="G741" s="19" t="s">
        <v>28</v>
      </c>
      <c r="H741" s="21">
        <v>91.56</v>
      </c>
      <c r="I741" s="22">
        <v>8</v>
      </c>
      <c r="J741" s="23">
        <v>36.624000000000002</v>
      </c>
      <c r="K741" s="23">
        <v>769.10400000000004</v>
      </c>
      <c r="L741" s="24">
        <v>43477</v>
      </c>
      <c r="M741" s="25">
        <v>0.76527777777777772</v>
      </c>
      <c r="N741" s="20" t="s">
        <v>23</v>
      </c>
      <c r="O741" s="23">
        <v>732.48</v>
      </c>
      <c r="P741" s="26">
        <v>4.7619047620000003</v>
      </c>
      <c r="Q741" s="23">
        <v>36.624000000000002</v>
      </c>
      <c r="R741" s="27">
        <v>6</v>
      </c>
      <c r="S741" s="28">
        <f t="shared" si="210"/>
        <v>36.624000000000024</v>
      </c>
      <c r="T741" s="29">
        <f t="shared" si="211"/>
        <v>2746.800000000002</v>
      </c>
      <c r="U741" s="29" t="b">
        <f t="shared" si="212"/>
        <v>1</v>
      </c>
      <c r="V741" s="29" t="b">
        <f t="shared" si="213"/>
        <v>1</v>
      </c>
      <c r="W741" s="29" t="str">
        <f t="shared" si="214"/>
        <v>Low Value</v>
      </c>
      <c r="X741" s="129" t="str">
        <f t="shared" si="215"/>
        <v>Criteria Not matched</v>
      </c>
      <c r="Y741" s="130">
        <f t="shared" si="216"/>
        <v>12</v>
      </c>
      <c r="Z741" s="130">
        <f t="shared" si="217"/>
        <v>1</v>
      </c>
      <c r="AA741" s="131">
        <f t="shared" si="219"/>
        <v>2019</v>
      </c>
      <c r="AB741" s="132" t="str">
        <f t="shared" si="220"/>
        <v>1-2019</v>
      </c>
      <c r="AC741" s="132" t="str">
        <f t="shared" si="209"/>
        <v>12-1-2019</v>
      </c>
      <c r="AD741" s="132">
        <f t="shared" si="224"/>
        <v>1</v>
      </c>
      <c r="AE741" s="132">
        <f t="shared" si="218"/>
        <v>2</v>
      </c>
      <c r="AF741" s="132" t="str">
        <f t="shared" si="222"/>
        <v>2019-2</v>
      </c>
      <c r="AG741" s="130">
        <f t="shared" si="208"/>
        <v>6</v>
      </c>
      <c r="AH741" s="130" t="str">
        <f t="shared" si="223"/>
        <v>Weekends</v>
      </c>
      <c r="AI741" s="133">
        <f t="shared" si="221"/>
        <v>7</v>
      </c>
      <c r="AJ741" s="53"/>
    </row>
    <row r="742" spans="2:36" ht="16.5" x14ac:dyDescent="0.3">
      <c r="B742" s="19" t="s">
        <v>775</v>
      </c>
      <c r="C742" s="20" t="s">
        <v>18</v>
      </c>
      <c r="D742" s="19" t="s">
        <v>19</v>
      </c>
      <c r="E742" s="19" t="s">
        <v>27</v>
      </c>
      <c r="F742" s="85" t="s">
        <v>31</v>
      </c>
      <c r="G742" s="19" t="s">
        <v>32</v>
      </c>
      <c r="H742" s="21">
        <v>93.96</v>
      </c>
      <c r="I742" s="22">
        <v>9</v>
      </c>
      <c r="J742" s="23">
        <v>42.281999999999996</v>
      </c>
      <c r="K742" s="23">
        <v>887.92200000000003</v>
      </c>
      <c r="L742" s="24">
        <v>43544</v>
      </c>
      <c r="M742" s="25">
        <v>0.48055555555555557</v>
      </c>
      <c r="N742" s="20" t="s">
        <v>29</v>
      </c>
      <c r="O742" s="23">
        <v>845.64</v>
      </c>
      <c r="P742" s="26">
        <v>4.7619047620000003</v>
      </c>
      <c r="Q742" s="23">
        <v>42.281999999999996</v>
      </c>
      <c r="R742" s="27">
        <v>9.8000000000000007</v>
      </c>
      <c r="S742" s="28">
        <f t="shared" si="210"/>
        <v>42.282000000000039</v>
      </c>
      <c r="T742" s="29">
        <f t="shared" si="211"/>
        <v>3171.1500000000028</v>
      </c>
      <c r="U742" s="29" t="b">
        <f t="shared" si="212"/>
        <v>1</v>
      </c>
      <c r="V742" s="29" t="b">
        <f t="shared" si="213"/>
        <v>1</v>
      </c>
      <c r="W742" s="29" t="str">
        <f t="shared" si="214"/>
        <v>High Value</v>
      </c>
      <c r="X742" s="129">
        <f t="shared" si="215"/>
        <v>9.395999999999999</v>
      </c>
      <c r="Y742" s="130">
        <f t="shared" si="216"/>
        <v>20</v>
      </c>
      <c r="Z742" s="130">
        <f t="shared" si="217"/>
        <v>3</v>
      </c>
      <c r="AA742" s="131">
        <f t="shared" si="219"/>
        <v>2019</v>
      </c>
      <c r="AB742" s="132" t="str">
        <f t="shared" si="220"/>
        <v>3-2019</v>
      </c>
      <c r="AC742" s="132" t="str">
        <f t="shared" si="209"/>
        <v>20-3-2019</v>
      </c>
      <c r="AD742" s="132">
        <f t="shared" si="224"/>
        <v>1</v>
      </c>
      <c r="AE742" s="132">
        <f t="shared" si="218"/>
        <v>12</v>
      </c>
      <c r="AF742" s="132" t="str">
        <f t="shared" si="222"/>
        <v>2019-12</v>
      </c>
      <c r="AG742" s="130">
        <f t="shared" si="208"/>
        <v>3</v>
      </c>
      <c r="AH742" s="130" t="str">
        <f t="shared" si="223"/>
        <v>Weekdays</v>
      </c>
      <c r="AI742" s="133">
        <f t="shared" si="221"/>
        <v>4</v>
      </c>
      <c r="AJ742" s="53"/>
    </row>
    <row r="743" spans="2:36" ht="16.5" x14ac:dyDescent="0.3">
      <c r="B743" s="19" t="s">
        <v>776</v>
      </c>
      <c r="C743" s="20" t="s">
        <v>25</v>
      </c>
      <c r="D743" s="19" t="s">
        <v>26</v>
      </c>
      <c r="E743" s="19" t="s">
        <v>27</v>
      </c>
      <c r="F743" s="85" t="s">
        <v>31</v>
      </c>
      <c r="G743" s="19" t="s">
        <v>32</v>
      </c>
      <c r="H743" s="21">
        <v>55.61</v>
      </c>
      <c r="I743" s="22">
        <v>7</v>
      </c>
      <c r="J743" s="23">
        <v>19.4635</v>
      </c>
      <c r="K743" s="23">
        <v>408.73349999999999</v>
      </c>
      <c r="L743" s="24">
        <v>43547</v>
      </c>
      <c r="M743" s="25">
        <v>0.52847222222222223</v>
      </c>
      <c r="N743" s="20" t="s">
        <v>29</v>
      </c>
      <c r="O743" s="23">
        <v>389.27</v>
      </c>
      <c r="P743" s="26">
        <v>4.7619047620000003</v>
      </c>
      <c r="Q743" s="23">
        <v>19.4635</v>
      </c>
      <c r="R743" s="27">
        <v>8.5</v>
      </c>
      <c r="S743" s="28">
        <f t="shared" si="210"/>
        <v>19.46350000000001</v>
      </c>
      <c r="T743" s="29">
        <f t="shared" si="211"/>
        <v>1459.7625000000007</v>
      </c>
      <c r="U743" s="29" t="b">
        <f t="shared" si="212"/>
        <v>1</v>
      </c>
      <c r="V743" s="29" t="b">
        <f t="shared" si="213"/>
        <v>1</v>
      </c>
      <c r="W743" s="29" t="str">
        <f t="shared" si="214"/>
        <v>High Value</v>
      </c>
      <c r="X743" s="129">
        <f t="shared" si="215"/>
        <v>5.5609999999999999</v>
      </c>
      <c r="Y743" s="130">
        <f t="shared" si="216"/>
        <v>23</v>
      </c>
      <c r="Z743" s="130">
        <f t="shared" si="217"/>
        <v>3</v>
      </c>
      <c r="AA743" s="131">
        <f t="shared" si="219"/>
        <v>2019</v>
      </c>
      <c r="AB743" s="132" t="str">
        <f t="shared" si="220"/>
        <v>3-2019</v>
      </c>
      <c r="AC743" s="132" t="str">
        <f t="shared" si="209"/>
        <v>23-3-2019</v>
      </c>
      <c r="AD743" s="132">
        <f t="shared" si="224"/>
        <v>1</v>
      </c>
      <c r="AE743" s="132">
        <f t="shared" si="218"/>
        <v>12</v>
      </c>
      <c r="AF743" s="132" t="str">
        <f t="shared" si="222"/>
        <v>2019-12</v>
      </c>
      <c r="AG743" s="130">
        <f t="shared" si="208"/>
        <v>6</v>
      </c>
      <c r="AH743" s="130" t="str">
        <f t="shared" si="223"/>
        <v>Weekends</v>
      </c>
      <c r="AI743" s="133">
        <f t="shared" si="221"/>
        <v>7</v>
      </c>
      <c r="AJ743" s="53"/>
    </row>
    <row r="744" spans="2:36" ht="16.5" x14ac:dyDescent="0.3">
      <c r="B744" s="19" t="s">
        <v>777</v>
      </c>
      <c r="C744" s="20" t="s">
        <v>25</v>
      </c>
      <c r="D744" s="19" t="s">
        <v>26</v>
      </c>
      <c r="E744" s="19" t="s">
        <v>27</v>
      </c>
      <c r="F744" s="85" t="s">
        <v>31</v>
      </c>
      <c r="G744" s="19" t="s">
        <v>44</v>
      </c>
      <c r="H744" s="21">
        <v>84.83</v>
      </c>
      <c r="I744" s="22">
        <v>1</v>
      </c>
      <c r="J744" s="23">
        <v>4.2415000000000003</v>
      </c>
      <c r="K744" s="23">
        <v>89.0715</v>
      </c>
      <c r="L744" s="24">
        <v>43479</v>
      </c>
      <c r="M744" s="25">
        <v>0.63888888888888884</v>
      </c>
      <c r="N744" s="20" t="s">
        <v>23</v>
      </c>
      <c r="O744" s="23">
        <v>84.83</v>
      </c>
      <c r="P744" s="26">
        <v>4.7619047620000003</v>
      </c>
      <c r="Q744" s="23">
        <v>4.2415000000000003</v>
      </c>
      <c r="R744" s="30">
        <v>8.8000000000000007</v>
      </c>
      <c r="S744" s="28">
        <f t="shared" si="210"/>
        <v>4.241500000000002</v>
      </c>
      <c r="T744" s="29">
        <f t="shared" si="211"/>
        <v>318.11250000000018</v>
      </c>
      <c r="U744" s="29" t="b">
        <f t="shared" si="212"/>
        <v>0</v>
      </c>
      <c r="V744" s="29" t="b">
        <f t="shared" si="213"/>
        <v>1</v>
      </c>
      <c r="W744" s="29" t="str">
        <f t="shared" si="214"/>
        <v>High Value</v>
      </c>
      <c r="X744" s="129">
        <f t="shared" si="215"/>
        <v>8.4830000000000005</v>
      </c>
      <c r="Y744" s="130">
        <f t="shared" si="216"/>
        <v>14</v>
      </c>
      <c r="Z744" s="130">
        <f t="shared" si="217"/>
        <v>1</v>
      </c>
      <c r="AA744" s="131">
        <f t="shared" si="219"/>
        <v>2019</v>
      </c>
      <c r="AB744" s="132" t="str">
        <f t="shared" si="220"/>
        <v>1-2019</v>
      </c>
      <c r="AC744" s="132" t="str">
        <f t="shared" si="209"/>
        <v>14-1-2019</v>
      </c>
      <c r="AD744" s="132">
        <f t="shared" si="224"/>
        <v>1</v>
      </c>
      <c r="AE744" s="132">
        <f t="shared" si="218"/>
        <v>3</v>
      </c>
      <c r="AF744" s="132" t="str">
        <f t="shared" si="222"/>
        <v>2019-3</v>
      </c>
      <c r="AG744" s="130">
        <f t="shared" si="208"/>
        <v>1</v>
      </c>
      <c r="AH744" s="130" t="str">
        <f t="shared" si="223"/>
        <v>Weekdays</v>
      </c>
      <c r="AI744" s="133">
        <f t="shared" si="221"/>
        <v>2</v>
      </c>
      <c r="AJ744" s="53"/>
    </row>
    <row r="745" spans="2:36" ht="16.5" x14ac:dyDescent="0.3">
      <c r="B745" s="19" t="s">
        <v>778</v>
      </c>
      <c r="C745" s="20" t="s">
        <v>18</v>
      </c>
      <c r="D745" s="19" t="s">
        <v>19</v>
      </c>
      <c r="E745" s="19" t="s">
        <v>20</v>
      </c>
      <c r="F745" s="85" t="s">
        <v>21</v>
      </c>
      <c r="G745" s="19" t="s">
        <v>36</v>
      </c>
      <c r="H745" s="21">
        <v>71.63</v>
      </c>
      <c r="I745" s="22">
        <v>2</v>
      </c>
      <c r="J745" s="23">
        <v>7.1630000000000003</v>
      </c>
      <c r="K745" s="23">
        <v>150.423</v>
      </c>
      <c r="L745" s="24">
        <v>43508</v>
      </c>
      <c r="M745" s="25">
        <v>0.60624999999999996</v>
      </c>
      <c r="N745" s="20" t="s">
        <v>23</v>
      </c>
      <c r="O745" s="23">
        <v>143.26</v>
      </c>
      <c r="P745" s="26">
        <v>4.7619047620000003</v>
      </c>
      <c r="Q745" s="23">
        <v>7.1630000000000003</v>
      </c>
      <c r="R745" s="30">
        <v>8.8000000000000007</v>
      </c>
      <c r="S745" s="28">
        <f t="shared" si="210"/>
        <v>7.1630000000000109</v>
      </c>
      <c r="T745" s="29">
        <f t="shared" si="211"/>
        <v>537.22500000000082</v>
      </c>
      <c r="U745" s="29" t="b">
        <f t="shared" si="212"/>
        <v>0</v>
      </c>
      <c r="V745" s="29" t="b">
        <f t="shared" si="213"/>
        <v>1</v>
      </c>
      <c r="W745" s="29" t="str">
        <f t="shared" si="214"/>
        <v>High Value</v>
      </c>
      <c r="X745" s="129">
        <f t="shared" si="215"/>
        <v>7.1630000000000003</v>
      </c>
      <c r="Y745" s="130">
        <f t="shared" si="216"/>
        <v>12</v>
      </c>
      <c r="Z745" s="130">
        <f t="shared" si="217"/>
        <v>2</v>
      </c>
      <c r="AA745" s="131">
        <f t="shared" si="219"/>
        <v>2019</v>
      </c>
      <c r="AB745" s="132" t="str">
        <f t="shared" si="220"/>
        <v>2-2019</v>
      </c>
      <c r="AC745" s="132" t="str">
        <f t="shared" si="209"/>
        <v>12-2-2019</v>
      </c>
      <c r="AD745" s="132">
        <f t="shared" si="224"/>
        <v>1</v>
      </c>
      <c r="AE745" s="132">
        <f t="shared" si="218"/>
        <v>7</v>
      </c>
      <c r="AF745" s="132" t="str">
        <f t="shared" si="222"/>
        <v>2019-7</v>
      </c>
      <c r="AG745" s="130">
        <f t="shared" si="208"/>
        <v>2</v>
      </c>
      <c r="AH745" s="130" t="str">
        <f t="shared" si="223"/>
        <v>Weekdays</v>
      </c>
      <c r="AI745" s="133">
        <f t="shared" si="221"/>
        <v>3</v>
      </c>
      <c r="AJ745" s="53"/>
    </row>
    <row r="746" spans="2:36" ht="16.5" x14ac:dyDescent="0.3">
      <c r="B746" s="19" t="s">
        <v>779</v>
      </c>
      <c r="C746" s="20" t="s">
        <v>18</v>
      </c>
      <c r="D746" s="19" t="s">
        <v>19</v>
      </c>
      <c r="E746" s="19" t="s">
        <v>20</v>
      </c>
      <c r="F746" s="85" t="s">
        <v>31</v>
      </c>
      <c r="G746" s="19" t="s">
        <v>32</v>
      </c>
      <c r="H746" s="21">
        <v>37.69</v>
      </c>
      <c r="I746" s="22">
        <v>2</v>
      </c>
      <c r="J746" s="23">
        <v>3.7690000000000001</v>
      </c>
      <c r="K746" s="23">
        <v>79.149000000000001</v>
      </c>
      <c r="L746" s="24">
        <v>43516</v>
      </c>
      <c r="M746" s="25">
        <v>0.64513888888888893</v>
      </c>
      <c r="N746" s="20" t="s">
        <v>23</v>
      </c>
      <c r="O746" s="23">
        <v>75.38</v>
      </c>
      <c r="P746" s="26">
        <v>4.7619047620000003</v>
      </c>
      <c r="Q746" s="23">
        <v>3.7690000000000001</v>
      </c>
      <c r="R746" s="30">
        <v>9.5</v>
      </c>
      <c r="S746" s="28">
        <f t="shared" si="210"/>
        <v>3.7690000000000055</v>
      </c>
      <c r="T746" s="29">
        <f t="shared" si="211"/>
        <v>282.67500000000041</v>
      </c>
      <c r="U746" s="29" t="b">
        <f t="shared" si="212"/>
        <v>0</v>
      </c>
      <c r="V746" s="29" t="b">
        <f t="shared" si="213"/>
        <v>1</v>
      </c>
      <c r="W746" s="29" t="str">
        <f t="shared" si="214"/>
        <v>High Value</v>
      </c>
      <c r="X746" s="129">
        <f t="shared" si="215"/>
        <v>3.7690000000000001</v>
      </c>
      <c r="Y746" s="130">
        <f t="shared" si="216"/>
        <v>20</v>
      </c>
      <c r="Z746" s="130">
        <f t="shared" si="217"/>
        <v>2</v>
      </c>
      <c r="AA746" s="131">
        <f t="shared" si="219"/>
        <v>2019</v>
      </c>
      <c r="AB746" s="132" t="str">
        <f t="shared" si="220"/>
        <v>2-2019</v>
      </c>
      <c r="AC746" s="132" t="str">
        <f t="shared" si="209"/>
        <v>20-2-2019</v>
      </c>
      <c r="AD746" s="132">
        <f t="shared" si="224"/>
        <v>1</v>
      </c>
      <c r="AE746" s="132">
        <f t="shared" si="218"/>
        <v>8</v>
      </c>
      <c r="AF746" s="132" t="str">
        <f t="shared" si="222"/>
        <v>2019-8</v>
      </c>
      <c r="AG746" s="130">
        <f t="shared" si="208"/>
        <v>3</v>
      </c>
      <c r="AH746" s="130" t="str">
        <f t="shared" si="223"/>
        <v>Weekdays</v>
      </c>
      <c r="AI746" s="133">
        <f t="shared" si="221"/>
        <v>4</v>
      </c>
      <c r="AJ746" s="53"/>
    </row>
    <row r="747" spans="2:36" ht="16.5" x14ac:dyDescent="0.3">
      <c r="B747" s="19" t="s">
        <v>780</v>
      </c>
      <c r="C747" s="20" t="s">
        <v>25</v>
      </c>
      <c r="D747" s="19" t="s">
        <v>26</v>
      </c>
      <c r="E747" s="19" t="s">
        <v>20</v>
      </c>
      <c r="F747" s="85" t="s">
        <v>21</v>
      </c>
      <c r="G747" s="19" t="s">
        <v>36</v>
      </c>
      <c r="H747" s="21">
        <v>31.67</v>
      </c>
      <c r="I747" s="22">
        <v>8</v>
      </c>
      <c r="J747" s="23">
        <v>12.667999999999999</v>
      </c>
      <c r="K747" s="23">
        <v>266.02800000000002</v>
      </c>
      <c r="L747" s="24">
        <v>43467</v>
      </c>
      <c r="M747" s="25">
        <v>0.67986111111111114</v>
      </c>
      <c r="N747" s="20" t="s">
        <v>33</v>
      </c>
      <c r="O747" s="23">
        <v>253.36</v>
      </c>
      <c r="P747" s="26">
        <v>4.7619047620000003</v>
      </c>
      <c r="Q747" s="23">
        <v>12.667999999999999</v>
      </c>
      <c r="R747" s="30">
        <v>5.6</v>
      </c>
      <c r="S747" s="28">
        <f t="shared" si="210"/>
        <v>12.668000000000006</v>
      </c>
      <c r="T747" s="29">
        <f t="shared" si="211"/>
        <v>950.10000000000048</v>
      </c>
      <c r="U747" s="29" t="b">
        <f t="shared" si="212"/>
        <v>1</v>
      </c>
      <c r="V747" s="29" t="b">
        <f t="shared" si="213"/>
        <v>1</v>
      </c>
      <c r="W747" s="29" t="str">
        <f t="shared" si="214"/>
        <v>Low Value</v>
      </c>
      <c r="X747" s="129" t="str">
        <f t="shared" si="215"/>
        <v>Criteria Not matched</v>
      </c>
      <c r="Y747" s="130">
        <f t="shared" si="216"/>
        <v>2</v>
      </c>
      <c r="Z747" s="130">
        <f t="shared" si="217"/>
        <v>1</v>
      </c>
      <c r="AA747" s="131">
        <f t="shared" si="219"/>
        <v>2019</v>
      </c>
      <c r="AB747" s="132" t="str">
        <f t="shared" si="220"/>
        <v>1-2019</v>
      </c>
      <c r="AC747" s="132" t="str">
        <f t="shared" si="209"/>
        <v>2-1-2019</v>
      </c>
      <c r="AD747" s="132">
        <f t="shared" si="224"/>
        <v>1</v>
      </c>
      <c r="AE747" s="132">
        <f t="shared" si="218"/>
        <v>1</v>
      </c>
      <c r="AF747" s="132" t="str">
        <f t="shared" si="222"/>
        <v>2019-1</v>
      </c>
      <c r="AG747" s="130">
        <f t="shared" si="208"/>
        <v>3</v>
      </c>
      <c r="AH747" s="130" t="str">
        <f t="shared" si="223"/>
        <v>Weekdays</v>
      </c>
      <c r="AI747" s="133">
        <f t="shared" si="221"/>
        <v>4</v>
      </c>
      <c r="AJ747" s="53"/>
    </row>
    <row r="748" spans="2:36" ht="16.5" x14ac:dyDescent="0.3">
      <c r="B748" s="19" t="s">
        <v>781</v>
      </c>
      <c r="C748" s="20" t="s">
        <v>25</v>
      </c>
      <c r="D748" s="19" t="s">
        <v>26</v>
      </c>
      <c r="E748" s="19" t="s">
        <v>20</v>
      </c>
      <c r="F748" s="85" t="s">
        <v>21</v>
      </c>
      <c r="G748" s="19" t="s">
        <v>44</v>
      </c>
      <c r="H748" s="21">
        <v>38.42</v>
      </c>
      <c r="I748" s="22">
        <v>1</v>
      </c>
      <c r="J748" s="23">
        <v>1.921</v>
      </c>
      <c r="K748" s="23">
        <v>40.341000000000001</v>
      </c>
      <c r="L748" s="24">
        <v>43498</v>
      </c>
      <c r="M748" s="25">
        <v>0.68958333333333333</v>
      </c>
      <c r="N748" s="20" t="s">
        <v>29</v>
      </c>
      <c r="O748" s="23">
        <v>38.42</v>
      </c>
      <c r="P748" s="26">
        <v>4.7619047620000003</v>
      </c>
      <c r="Q748" s="23">
        <v>1.921</v>
      </c>
      <c r="R748" s="30">
        <v>8.6</v>
      </c>
      <c r="S748" s="28">
        <f t="shared" si="210"/>
        <v>1.9209999999999994</v>
      </c>
      <c r="T748" s="29">
        <f t="shared" si="211"/>
        <v>144.07499999999996</v>
      </c>
      <c r="U748" s="29" t="b">
        <f t="shared" si="212"/>
        <v>0</v>
      </c>
      <c r="V748" s="29" t="b">
        <f t="shared" si="213"/>
        <v>1</v>
      </c>
      <c r="W748" s="29" t="str">
        <f t="shared" si="214"/>
        <v>High Value</v>
      </c>
      <c r="X748" s="129">
        <f t="shared" si="215"/>
        <v>3.8420000000000005</v>
      </c>
      <c r="Y748" s="130">
        <f t="shared" si="216"/>
        <v>2</v>
      </c>
      <c r="Z748" s="130">
        <f t="shared" si="217"/>
        <v>2</v>
      </c>
      <c r="AA748" s="131">
        <f t="shared" si="219"/>
        <v>2019</v>
      </c>
      <c r="AB748" s="132" t="str">
        <f t="shared" si="220"/>
        <v>2-2019</v>
      </c>
      <c r="AC748" s="132" t="str">
        <f t="shared" si="209"/>
        <v>2-2-2019</v>
      </c>
      <c r="AD748" s="132">
        <f t="shared" si="224"/>
        <v>1</v>
      </c>
      <c r="AE748" s="132">
        <f t="shared" si="218"/>
        <v>5</v>
      </c>
      <c r="AF748" s="132" t="str">
        <f t="shared" si="222"/>
        <v>2019-5</v>
      </c>
      <c r="AG748" s="130">
        <f t="shared" si="208"/>
        <v>6</v>
      </c>
      <c r="AH748" s="130" t="str">
        <f t="shared" si="223"/>
        <v>Weekends</v>
      </c>
      <c r="AI748" s="133">
        <f t="shared" si="221"/>
        <v>7</v>
      </c>
      <c r="AJ748" s="53"/>
    </row>
    <row r="749" spans="2:36" ht="16.5" x14ac:dyDescent="0.3">
      <c r="B749" s="19" t="s">
        <v>782</v>
      </c>
      <c r="C749" s="20" t="s">
        <v>42</v>
      </c>
      <c r="D749" s="19" t="s">
        <v>43</v>
      </c>
      <c r="E749" s="19" t="s">
        <v>20</v>
      </c>
      <c r="F749" s="85" t="s">
        <v>31</v>
      </c>
      <c r="G749" s="19" t="s">
        <v>46</v>
      </c>
      <c r="H749" s="21">
        <v>65.23</v>
      </c>
      <c r="I749" s="22">
        <v>10</v>
      </c>
      <c r="J749" s="23">
        <v>32.615000000000002</v>
      </c>
      <c r="K749" s="23">
        <v>684.91499999999996</v>
      </c>
      <c r="L749" s="24">
        <v>43473</v>
      </c>
      <c r="M749" s="25">
        <v>0.79652777777777772</v>
      </c>
      <c r="N749" s="20" t="s">
        <v>33</v>
      </c>
      <c r="O749" s="23">
        <v>652.29999999999995</v>
      </c>
      <c r="P749" s="26">
        <v>4.7619047620000003</v>
      </c>
      <c r="Q749" s="23">
        <v>32.615000000000002</v>
      </c>
      <c r="R749" s="27">
        <v>5.2</v>
      </c>
      <c r="S749" s="28">
        <f t="shared" si="210"/>
        <v>32.615000000000009</v>
      </c>
      <c r="T749" s="29">
        <f t="shared" si="211"/>
        <v>2446.1250000000009</v>
      </c>
      <c r="U749" s="29" t="b">
        <f t="shared" si="212"/>
        <v>1</v>
      </c>
      <c r="V749" s="29" t="b">
        <f t="shared" si="213"/>
        <v>1</v>
      </c>
      <c r="W749" s="29" t="str">
        <f t="shared" si="214"/>
        <v>Low Value</v>
      </c>
      <c r="X749" s="129" t="str">
        <f t="shared" si="215"/>
        <v>Criteria Not matched</v>
      </c>
      <c r="Y749" s="130">
        <f t="shared" si="216"/>
        <v>8</v>
      </c>
      <c r="Z749" s="130">
        <f t="shared" si="217"/>
        <v>1</v>
      </c>
      <c r="AA749" s="131">
        <f t="shared" si="219"/>
        <v>2019</v>
      </c>
      <c r="AB749" s="132" t="str">
        <f t="shared" si="220"/>
        <v>1-2019</v>
      </c>
      <c r="AC749" s="132" t="str">
        <f t="shared" si="209"/>
        <v>8-1-2019</v>
      </c>
      <c r="AD749" s="132">
        <f t="shared" si="224"/>
        <v>1</v>
      </c>
      <c r="AE749" s="132">
        <f t="shared" si="218"/>
        <v>2</v>
      </c>
      <c r="AF749" s="132" t="str">
        <f t="shared" si="222"/>
        <v>2019-2</v>
      </c>
      <c r="AG749" s="130">
        <f t="shared" si="208"/>
        <v>2</v>
      </c>
      <c r="AH749" s="130" t="str">
        <f t="shared" si="223"/>
        <v>Weekdays</v>
      </c>
      <c r="AI749" s="133">
        <f t="shared" si="221"/>
        <v>3</v>
      </c>
      <c r="AJ749" s="53"/>
    </row>
    <row r="750" spans="2:36" ht="16.5" x14ac:dyDescent="0.3">
      <c r="B750" s="19" t="s">
        <v>783</v>
      </c>
      <c r="C750" s="20" t="s">
        <v>25</v>
      </c>
      <c r="D750" s="19" t="s">
        <v>26</v>
      </c>
      <c r="E750" s="19" t="s">
        <v>20</v>
      </c>
      <c r="F750" s="85" t="s">
        <v>21</v>
      </c>
      <c r="G750" s="19" t="s">
        <v>32</v>
      </c>
      <c r="H750" s="21">
        <v>10.53</v>
      </c>
      <c r="I750" s="22">
        <v>5</v>
      </c>
      <c r="J750" s="23">
        <v>2.6324999999999998</v>
      </c>
      <c r="K750" s="23">
        <v>55.282499999999999</v>
      </c>
      <c r="L750" s="24">
        <v>43495</v>
      </c>
      <c r="M750" s="25">
        <v>0.61319444444444449</v>
      </c>
      <c r="N750" s="20" t="s">
        <v>33</v>
      </c>
      <c r="O750" s="23">
        <v>52.65</v>
      </c>
      <c r="P750" s="26">
        <v>4.7619047620000003</v>
      </c>
      <c r="Q750" s="23">
        <v>2.6324999999999998</v>
      </c>
      <c r="R750" s="30">
        <v>5.8</v>
      </c>
      <c r="S750" s="28">
        <f t="shared" si="210"/>
        <v>2.6325000000000003</v>
      </c>
      <c r="T750" s="29">
        <f t="shared" si="211"/>
        <v>197.43750000000003</v>
      </c>
      <c r="U750" s="29" t="b">
        <f t="shared" si="212"/>
        <v>0</v>
      </c>
      <c r="V750" s="29" t="b">
        <f t="shared" si="213"/>
        <v>0</v>
      </c>
      <c r="W750" s="29" t="str">
        <f t="shared" si="214"/>
        <v>Low Value</v>
      </c>
      <c r="X750" s="129" t="str">
        <f t="shared" si="215"/>
        <v>Criteria Not matched</v>
      </c>
      <c r="Y750" s="130">
        <f t="shared" si="216"/>
        <v>30</v>
      </c>
      <c r="Z750" s="130">
        <f t="shared" si="217"/>
        <v>1</v>
      </c>
      <c r="AA750" s="131">
        <f t="shared" si="219"/>
        <v>2019</v>
      </c>
      <c r="AB750" s="132" t="str">
        <f t="shared" si="220"/>
        <v>1-2019</v>
      </c>
      <c r="AC750" s="132" t="str">
        <f t="shared" si="209"/>
        <v>30-1-2019</v>
      </c>
      <c r="AD750" s="132">
        <f t="shared" si="224"/>
        <v>1</v>
      </c>
      <c r="AE750" s="132">
        <f t="shared" si="218"/>
        <v>5</v>
      </c>
      <c r="AF750" s="132" t="str">
        <f t="shared" si="222"/>
        <v>2019-5</v>
      </c>
      <c r="AG750" s="130">
        <f t="shared" si="208"/>
        <v>3</v>
      </c>
      <c r="AH750" s="130" t="str">
        <f t="shared" si="223"/>
        <v>Weekdays</v>
      </c>
      <c r="AI750" s="133">
        <f t="shared" si="221"/>
        <v>4</v>
      </c>
      <c r="AJ750" s="53"/>
    </row>
    <row r="751" spans="2:36" ht="16.5" x14ac:dyDescent="0.3">
      <c r="B751" s="19" t="s">
        <v>784</v>
      </c>
      <c r="C751" s="20" t="s">
        <v>42</v>
      </c>
      <c r="D751" s="19" t="s">
        <v>43</v>
      </c>
      <c r="E751" s="19" t="s">
        <v>20</v>
      </c>
      <c r="F751" s="85" t="s">
        <v>21</v>
      </c>
      <c r="G751" s="19" t="s">
        <v>32</v>
      </c>
      <c r="H751" s="21">
        <v>12.29</v>
      </c>
      <c r="I751" s="22">
        <v>9</v>
      </c>
      <c r="J751" s="23">
        <v>5.5305</v>
      </c>
      <c r="K751" s="23">
        <v>116.1405</v>
      </c>
      <c r="L751" s="24">
        <v>43550</v>
      </c>
      <c r="M751" s="25">
        <v>0.81111111111111112</v>
      </c>
      <c r="N751" s="20" t="s">
        <v>33</v>
      </c>
      <c r="O751" s="23">
        <v>110.61</v>
      </c>
      <c r="P751" s="26">
        <v>4.7619047620000003</v>
      </c>
      <c r="Q751" s="23">
        <v>5.5305</v>
      </c>
      <c r="R751" s="30">
        <v>8</v>
      </c>
      <c r="S751" s="28">
        <f t="shared" si="210"/>
        <v>5.5305000000000035</v>
      </c>
      <c r="T751" s="29">
        <f t="shared" si="211"/>
        <v>414.78750000000025</v>
      </c>
      <c r="U751" s="29" t="b">
        <f t="shared" si="212"/>
        <v>0</v>
      </c>
      <c r="V751" s="29" t="b">
        <f t="shared" si="213"/>
        <v>1</v>
      </c>
      <c r="W751" s="29" t="str">
        <f t="shared" si="214"/>
        <v>High Value</v>
      </c>
      <c r="X751" s="129">
        <f t="shared" si="215"/>
        <v>1.2290000000000001</v>
      </c>
      <c r="Y751" s="130">
        <f t="shared" si="216"/>
        <v>26</v>
      </c>
      <c r="Z751" s="130">
        <f t="shared" si="217"/>
        <v>3</v>
      </c>
      <c r="AA751" s="131">
        <f t="shared" si="219"/>
        <v>2019</v>
      </c>
      <c r="AB751" s="132" t="str">
        <f t="shared" si="220"/>
        <v>3-2019</v>
      </c>
      <c r="AC751" s="132" t="str">
        <f t="shared" si="209"/>
        <v>26-3-2019</v>
      </c>
      <c r="AD751" s="132">
        <f t="shared" si="224"/>
        <v>1</v>
      </c>
      <c r="AE751" s="132">
        <f t="shared" si="218"/>
        <v>13</v>
      </c>
      <c r="AF751" s="132" t="str">
        <f t="shared" si="222"/>
        <v>2019-13</v>
      </c>
      <c r="AG751" s="130">
        <f t="shared" si="208"/>
        <v>2</v>
      </c>
      <c r="AH751" s="130" t="str">
        <f t="shared" si="223"/>
        <v>Weekdays</v>
      </c>
      <c r="AI751" s="133">
        <f t="shared" si="221"/>
        <v>3</v>
      </c>
      <c r="AJ751" s="53"/>
    </row>
    <row r="752" spans="2:36" ht="16.5" x14ac:dyDescent="0.3">
      <c r="B752" s="19" t="s">
        <v>785</v>
      </c>
      <c r="C752" s="20" t="s">
        <v>25</v>
      </c>
      <c r="D752" s="19" t="s">
        <v>26</v>
      </c>
      <c r="E752" s="19" t="s">
        <v>20</v>
      </c>
      <c r="F752" s="85" t="s">
        <v>31</v>
      </c>
      <c r="G752" s="19" t="s">
        <v>22</v>
      </c>
      <c r="H752" s="21">
        <v>81.23</v>
      </c>
      <c r="I752" s="22">
        <v>7</v>
      </c>
      <c r="J752" s="23">
        <v>28.430499999999999</v>
      </c>
      <c r="K752" s="23">
        <v>597.04049999999995</v>
      </c>
      <c r="L752" s="24">
        <v>43480</v>
      </c>
      <c r="M752" s="25">
        <v>0.86388888888888893</v>
      </c>
      <c r="N752" s="20" t="s">
        <v>29</v>
      </c>
      <c r="O752" s="23">
        <v>568.61</v>
      </c>
      <c r="P752" s="26">
        <v>4.7619047620000003</v>
      </c>
      <c r="Q752" s="23">
        <v>28.430499999999999</v>
      </c>
      <c r="R752" s="27">
        <v>9</v>
      </c>
      <c r="S752" s="28">
        <f t="shared" si="210"/>
        <v>28.430499999999938</v>
      </c>
      <c r="T752" s="29">
        <f t="shared" si="211"/>
        <v>2132.2874999999954</v>
      </c>
      <c r="U752" s="29" t="b">
        <f t="shared" si="212"/>
        <v>1</v>
      </c>
      <c r="V752" s="29" t="b">
        <f t="shared" si="213"/>
        <v>1</v>
      </c>
      <c r="W752" s="29" t="str">
        <f t="shared" si="214"/>
        <v>High Value</v>
      </c>
      <c r="X752" s="129">
        <f t="shared" si="215"/>
        <v>8.1230000000000011</v>
      </c>
      <c r="Y752" s="130">
        <f t="shared" si="216"/>
        <v>15</v>
      </c>
      <c r="Z752" s="130">
        <f t="shared" si="217"/>
        <v>1</v>
      </c>
      <c r="AA752" s="131">
        <f t="shared" si="219"/>
        <v>2019</v>
      </c>
      <c r="AB752" s="132" t="str">
        <f t="shared" si="220"/>
        <v>1-2019</v>
      </c>
      <c r="AC752" s="132" t="str">
        <f t="shared" si="209"/>
        <v>15-1-2019</v>
      </c>
      <c r="AD752" s="132">
        <f t="shared" si="224"/>
        <v>1</v>
      </c>
      <c r="AE752" s="132">
        <f t="shared" si="218"/>
        <v>3</v>
      </c>
      <c r="AF752" s="132" t="str">
        <f t="shared" si="222"/>
        <v>2019-3</v>
      </c>
      <c r="AG752" s="130">
        <f t="shared" si="208"/>
        <v>2</v>
      </c>
      <c r="AH752" s="130" t="str">
        <f t="shared" si="223"/>
        <v>Weekdays</v>
      </c>
      <c r="AI752" s="133">
        <f t="shared" si="221"/>
        <v>3</v>
      </c>
      <c r="AJ752" s="53"/>
    </row>
    <row r="753" spans="2:36" ht="16.5" x14ac:dyDescent="0.3">
      <c r="B753" s="19" t="s">
        <v>786</v>
      </c>
      <c r="C753" s="20" t="s">
        <v>42</v>
      </c>
      <c r="D753" s="19" t="s">
        <v>43</v>
      </c>
      <c r="E753" s="19" t="s">
        <v>20</v>
      </c>
      <c r="F753" s="85" t="s">
        <v>21</v>
      </c>
      <c r="G753" s="19" t="s">
        <v>46</v>
      </c>
      <c r="H753" s="21">
        <v>22.32</v>
      </c>
      <c r="I753" s="22">
        <v>4</v>
      </c>
      <c r="J753" s="23">
        <v>4.4640000000000004</v>
      </c>
      <c r="K753" s="23">
        <v>93.744</v>
      </c>
      <c r="L753" s="24">
        <v>43538</v>
      </c>
      <c r="M753" s="25">
        <v>0.46944444444444444</v>
      </c>
      <c r="N753" s="20" t="s">
        <v>23</v>
      </c>
      <c r="O753" s="23">
        <v>89.28</v>
      </c>
      <c r="P753" s="26">
        <v>4.7619047620000003</v>
      </c>
      <c r="Q753" s="23">
        <v>4.4640000000000004</v>
      </c>
      <c r="R753" s="30">
        <v>4.0999999999999996</v>
      </c>
      <c r="S753" s="28">
        <f t="shared" si="210"/>
        <v>4.4639999999999986</v>
      </c>
      <c r="T753" s="29">
        <f t="shared" si="211"/>
        <v>334.7999999999999</v>
      </c>
      <c r="U753" s="29" t="b">
        <f t="shared" si="212"/>
        <v>0</v>
      </c>
      <c r="V753" s="29" t="b">
        <f t="shared" si="213"/>
        <v>0</v>
      </c>
      <c r="W753" s="29" t="str">
        <f t="shared" si="214"/>
        <v>Low Value</v>
      </c>
      <c r="X753" s="129" t="str">
        <f t="shared" si="215"/>
        <v>Criteria Not matched</v>
      </c>
      <c r="Y753" s="130">
        <f t="shared" si="216"/>
        <v>14</v>
      </c>
      <c r="Z753" s="130">
        <f t="shared" si="217"/>
        <v>3</v>
      </c>
      <c r="AA753" s="131">
        <f t="shared" si="219"/>
        <v>2019</v>
      </c>
      <c r="AB753" s="132" t="str">
        <f t="shared" si="220"/>
        <v>3-2019</v>
      </c>
      <c r="AC753" s="132" t="str">
        <f t="shared" si="209"/>
        <v>14-3-2019</v>
      </c>
      <c r="AD753" s="132">
        <f t="shared" si="224"/>
        <v>1</v>
      </c>
      <c r="AE753" s="132">
        <f t="shared" si="218"/>
        <v>11</v>
      </c>
      <c r="AF753" s="132" t="str">
        <f t="shared" si="222"/>
        <v>2019-11</v>
      </c>
      <c r="AG753" s="130">
        <f t="shared" si="208"/>
        <v>4</v>
      </c>
      <c r="AH753" s="130" t="str">
        <f t="shared" si="223"/>
        <v>Weekdays</v>
      </c>
      <c r="AI753" s="133">
        <f t="shared" si="221"/>
        <v>5</v>
      </c>
      <c r="AJ753" s="53"/>
    </row>
    <row r="754" spans="2:36" ht="16.5" x14ac:dyDescent="0.3">
      <c r="B754" s="19" t="s">
        <v>787</v>
      </c>
      <c r="C754" s="20" t="s">
        <v>18</v>
      </c>
      <c r="D754" s="19" t="s">
        <v>19</v>
      </c>
      <c r="E754" s="19" t="s">
        <v>27</v>
      </c>
      <c r="F754" s="85" t="s">
        <v>21</v>
      </c>
      <c r="G754" s="19" t="s">
        <v>44</v>
      </c>
      <c r="H754" s="21">
        <v>27.28</v>
      </c>
      <c r="I754" s="22">
        <v>5</v>
      </c>
      <c r="J754" s="23">
        <v>6.82</v>
      </c>
      <c r="K754" s="23">
        <v>143.22</v>
      </c>
      <c r="L754" s="24">
        <v>43499</v>
      </c>
      <c r="M754" s="25">
        <v>0.43819444444444444</v>
      </c>
      <c r="N754" s="20" t="s">
        <v>33</v>
      </c>
      <c r="O754" s="23">
        <v>136.4</v>
      </c>
      <c r="P754" s="26">
        <v>4.7619047620000003</v>
      </c>
      <c r="Q754" s="23">
        <v>6.82</v>
      </c>
      <c r="R754" s="30">
        <v>8.6</v>
      </c>
      <c r="S754" s="28">
        <f t="shared" si="210"/>
        <v>6.8199999999999932</v>
      </c>
      <c r="T754" s="29">
        <f t="shared" si="211"/>
        <v>511.49999999999949</v>
      </c>
      <c r="U754" s="29" t="b">
        <f t="shared" si="212"/>
        <v>0</v>
      </c>
      <c r="V754" s="29" t="b">
        <f t="shared" si="213"/>
        <v>1</v>
      </c>
      <c r="W754" s="29" t="str">
        <f t="shared" si="214"/>
        <v>High Value</v>
      </c>
      <c r="X754" s="129">
        <f t="shared" si="215"/>
        <v>2.7280000000000002</v>
      </c>
      <c r="Y754" s="130">
        <f t="shared" si="216"/>
        <v>3</v>
      </c>
      <c r="Z754" s="130">
        <f t="shared" si="217"/>
        <v>2</v>
      </c>
      <c r="AA754" s="131">
        <f t="shared" si="219"/>
        <v>2019</v>
      </c>
      <c r="AB754" s="132" t="str">
        <f t="shared" si="220"/>
        <v>2-2019</v>
      </c>
      <c r="AC754" s="132" t="str">
        <f t="shared" si="209"/>
        <v>3-2-2019</v>
      </c>
      <c r="AD754" s="132">
        <f t="shared" si="224"/>
        <v>1</v>
      </c>
      <c r="AE754" s="132">
        <f t="shared" si="218"/>
        <v>5</v>
      </c>
      <c r="AF754" s="132" t="str">
        <f t="shared" si="222"/>
        <v>2019-5</v>
      </c>
      <c r="AG754" s="130">
        <f t="shared" si="208"/>
        <v>7</v>
      </c>
      <c r="AH754" s="130" t="str">
        <f t="shared" si="223"/>
        <v>Weekends</v>
      </c>
      <c r="AI754" s="133">
        <f t="shared" si="221"/>
        <v>1</v>
      </c>
      <c r="AJ754" s="53"/>
    </row>
    <row r="755" spans="2:36" ht="16.5" x14ac:dyDescent="0.3">
      <c r="B755" s="19" t="s">
        <v>788</v>
      </c>
      <c r="C755" s="20" t="s">
        <v>18</v>
      </c>
      <c r="D755" s="19" t="s">
        <v>19</v>
      </c>
      <c r="E755" s="19" t="s">
        <v>20</v>
      </c>
      <c r="F755" s="85" t="s">
        <v>21</v>
      </c>
      <c r="G755" s="19" t="s">
        <v>28</v>
      </c>
      <c r="H755" s="21">
        <v>17.420000000000002</v>
      </c>
      <c r="I755" s="22">
        <v>10</v>
      </c>
      <c r="J755" s="23">
        <v>8.7100000000000009</v>
      </c>
      <c r="K755" s="23">
        <v>182.91</v>
      </c>
      <c r="L755" s="24">
        <v>43518</v>
      </c>
      <c r="M755" s="25">
        <v>0.52083333333333337</v>
      </c>
      <c r="N755" s="20" t="s">
        <v>23</v>
      </c>
      <c r="O755" s="23">
        <v>174.2</v>
      </c>
      <c r="P755" s="26">
        <v>4.7619047620000003</v>
      </c>
      <c r="Q755" s="23">
        <v>8.7100000000000009</v>
      </c>
      <c r="R755" s="30">
        <v>7</v>
      </c>
      <c r="S755" s="28">
        <f t="shared" si="210"/>
        <v>8.710000000000008</v>
      </c>
      <c r="T755" s="29">
        <f t="shared" si="211"/>
        <v>653.25000000000057</v>
      </c>
      <c r="U755" s="29" t="b">
        <f t="shared" si="212"/>
        <v>1</v>
      </c>
      <c r="V755" s="29" t="b">
        <f t="shared" si="213"/>
        <v>1</v>
      </c>
      <c r="W755" s="29" t="str">
        <f t="shared" si="214"/>
        <v>Low Value</v>
      </c>
      <c r="X755" s="129">
        <f t="shared" si="215"/>
        <v>1.7420000000000002</v>
      </c>
      <c r="Y755" s="130">
        <f t="shared" si="216"/>
        <v>22</v>
      </c>
      <c r="Z755" s="130">
        <f t="shared" si="217"/>
        <v>2</v>
      </c>
      <c r="AA755" s="131">
        <f t="shared" si="219"/>
        <v>2019</v>
      </c>
      <c r="AB755" s="132" t="str">
        <f t="shared" si="220"/>
        <v>2-2019</v>
      </c>
      <c r="AC755" s="132" t="str">
        <f t="shared" si="209"/>
        <v>22-2-2019</v>
      </c>
      <c r="AD755" s="132">
        <f t="shared" si="224"/>
        <v>1</v>
      </c>
      <c r="AE755" s="132">
        <f t="shared" si="218"/>
        <v>8</v>
      </c>
      <c r="AF755" s="132" t="str">
        <f t="shared" si="222"/>
        <v>2019-8</v>
      </c>
      <c r="AG755" s="130">
        <f t="shared" si="208"/>
        <v>5</v>
      </c>
      <c r="AH755" s="130" t="str">
        <f t="shared" si="223"/>
        <v>Weekdays</v>
      </c>
      <c r="AI755" s="133">
        <f t="shared" si="221"/>
        <v>6</v>
      </c>
      <c r="AJ755" s="53"/>
    </row>
    <row r="756" spans="2:36" ht="16.5" x14ac:dyDescent="0.3">
      <c r="B756" s="19" t="s">
        <v>789</v>
      </c>
      <c r="C756" s="20" t="s">
        <v>42</v>
      </c>
      <c r="D756" s="19" t="s">
        <v>43</v>
      </c>
      <c r="E756" s="19" t="s">
        <v>27</v>
      </c>
      <c r="F756" s="85" t="s">
        <v>31</v>
      </c>
      <c r="G756" s="19" t="s">
        <v>32</v>
      </c>
      <c r="H756" s="21">
        <v>73.28</v>
      </c>
      <c r="I756" s="22">
        <v>5</v>
      </c>
      <c r="J756" s="23">
        <v>18.32</v>
      </c>
      <c r="K756" s="23">
        <v>384.72</v>
      </c>
      <c r="L756" s="24">
        <v>43489</v>
      </c>
      <c r="M756" s="25">
        <v>0.62847222222222221</v>
      </c>
      <c r="N756" s="20" t="s">
        <v>23</v>
      </c>
      <c r="O756" s="23">
        <v>366.4</v>
      </c>
      <c r="P756" s="26">
        <v>4.7619047620000003</v>
      </c>
      <c r="Q756" s="23">
        <v>18.32</v>
      </c>
      <c r="R756" s="27">
        <v>8.4</v>
      </c>
      <c r="S756" s="28">
        <f t="shared" si="210"/>
        <v>18.32000000000005</v>
      </c>
      <c r="T756" s="29">
        <f t="shared" si="211"/>
        <v>1374.0000000000036</v>
      </c>
      <c r="U756" s="29" t="b">
        <f t="shared" si="212"/>
        <v>1</v>
      </c>
      <c r="V756" s="29" t="b">
        <f t="shared" si="213"/>
        <v>1</v>
      </c>
      <c r="W756" s="29" t="str">
        <f t="shared" si="214"/>
        <v>High Value</v>
      </c>
      <c r="X756" s="129">
        <f t="shared" si="215"/>
        <v>7.3280000000000003</v>
      </c>
      <c r="Y756" s="130">
        <f t="shared" si="216"/>
        <v>24</v>
      </c>
      <c r="Z756" s="130">
        <f t="shared" si="217"/>
        <v>1</v>
      </c>
      <c r="AA756" s="131">
        <f t="shared" si="219"/>
        <v>2019</v>
      </c>
      <c r="AB756" s="132" t="str">
        <f t="shared" si="220"/>
        <v>1-2019</v>
      </c>
      <c r="AC756" s="132" t="str">
        <f t="shared" si="209"/>
        <v>24-1-2019</v>
      </c>
      <c r="AD756" s="132">
        <f t="shared" si="224"/>
        <v>1</v>
      </c>
      <c r="AE756" s="132">
        <f t="shared" si="218"/>
        <v>4</v>
      </c>
      <c r="AF756" s="132" t="str">
        <f t="shared" si="222"/>
        <v>2019-4</v>
      </c>
      <c r="AG756" s="130">
        <f t="shared" ref="AG756:AG819" si="225">WEEKDAY(L756,2)</f>
        <v>4</v>
      </c>
      <c r="AH756" s="130" t="str">
        <f t="shared" si="223"/>
        <v>Weekdays</v>
      </c>
      <c r="AI756" s="133">
        <f t="shared" si="221"/>
        <v>5</v>
      </c>
      <c r="AJ756" s="53"/>
    </row>
    <row r="757" spans="2:36" ht="16.5" x14ac:dyDescent="0.3">
      <c r="B757" s="19" t="s">
        <v>790</v>
      </c>
      <c r="C757" s="20" t="s">
        <v>25</v>
      </c>
      <c r="D757" s="19" t="s">
        <v>26</v>
      </c>
      <c r="E757" s="19" t="s">
        <v>20</v>
      </c>
      <c r="F757" s="85" t="s">
        <v>21</v>
      </c>
      <c r="G757" s="19" t="s">
        <v>46</v>
      </c>
      <c r="H757" s="21">
        <v>84.87</v>
      </c>
      <c r="I757" s="22">
        <v>3</v>
      </c>
      <c r="J757" s="23">
        <v>12.730499999999999</v>
      </c>
      <c r="K757" s="23">
        <v>267.34050000000002</v>
      </c>
      <c r="L757" s="24">
        <v>43490</v>
      </c>
      <c r="M757" s="25">
        <v>0.77083333333333337</v>
      </c>
      <c r="N757" s="20" t="s">
        <v>23</v>
      </c>
      <c r="O757" s="23">
        <v>254.61</v>
      </c>
      <c r="P757" s="26">
        <v>4.7619047620000003</v>
      </c>
      <c r="Q757" s="23">
        <v>12.730499999999999</v>
      </c>
      <c r="R757" s="30">
        <v>7.4</v>
      </c>
      <c r="S757" s="28">
        <f t="shared" si="210"/>
        <v>12.730500000000006</v>
      </c>
      <c r="T757" s="29">
        <f t="shared" si="211"/>
        <v>954.78750000000048</v>
      </c>
      <c r="U757" s="29" t="b">
        <f t="shared" si="212"/>
        <v>1</v>
      </c>
      <c r="V757" s="29" t="b">
        <f t="shared" si="213"/>
        <v>1</v>
      </c>
      <c r="W757" s="29" t="str">
        <f t="shared" si="214"/>
        <v>High Value</v>
      </c>
      <c r="X757" s="129">
        <f t="shared" si="215"/>
        <v>8.4870000000000001</v>
      </c>
      <c r="Y757" s="130">
        <f t="shared" si="216"/>
        <v>25</v>
      </c>
      <c r="Z757" s="130">
        <f t="shared" si="217"/>
        <v>1</v>
      </c>
      <c r="AA757" s="131">
        <f t="shared" si="219"/>
        <v>2019</v>
      </c>
      <c r="AB757" s="132" t="str">
        <f t="shared" si="220"/>
        <v>1-2019</v>
      </c>
      <c r="AC757" s="132" t="str">
        <f t="shared" si="209"/>
        <v>25-1-2019</v>
      </c>
      <c r="AD757" s="132">
        <f t="shared" si="224"/>
        <v>1</v>
      </c>
      <c r="AE757" s="132">
        <f t="shared" si="218"/>
        <v>4</v>
      </c>
      <c r="AF757" s="132" t="str">
        <f t="shared" si="222"/>
        <v>2019-4</v>
      </c>
      <c r="AG757" s="130">
        <f t="shared" si="225"/>
        <v>5</v>
      </c>
      <c r="AH757" s="130" t="str">
        <f t="shared" si="223"/>
        <v>Weekdays</v>
      </c>
      <c r="AI757" s="133">
        <f t="shared" si="221"/>
        <v>6</v>
      </c>
      <c r="AJ757" s="53"/>
    </row>
    <row r="758" spans="2:36" ht="16.5" x14ac:dyDescent="0.3">
      <c r="B758" s="19" t="s">
        <v>791</v>
      </c>
      <c r="C758" s="20" t="s">
        <v>18</v>
      </c>
      <c r="D758" s="19" t="s">
        <v>19</v>
      </c>
      <c r="E758" s="19" t="s">
        <v>27</v>
      </c>
      <c r="F758" s="85" t="s">
        <v>21</v>
      </c>
      <c r="G758" s="19" t="s">
        <v>46</v>
      </c>
      <c r="H758" s="21">
        <v>97.29</v>
      </c>
      <c r="I758" s="22">
        <v>8</v>
      </c>
      <c r="J758" s="23">
        <v>38.915999999999997</v>
      </c>
      <c r="K758" s="23">
        <v>817.23599999999999</v>
      </c>
      <c r="L758" s="24">
        <v>43533</v>
      </c>
      <c r="M758" s="25">
        <v>0.5541666666666667</v>
      </c>
      <c r="N758" s="20" t="s">
        <v>33</v>
      </c>
      <c r="O758" s="23">
        <v>778.32</v>
      </c>
      <c r="P758" s="26">
        <v>4.7619047620000003</v>
      </c>
      <c r="Q758" s="23">
        <v>38.915999999999997</v>
      </c>
      <c r="R758" s="27">
        <v>6.2</v>
      </c>
      <c r="S758" s="28">
        <f t="shared" si="210"/>
        <v>38.91599999999994</v>
      </c>
      <c r="T758" s="29">
        <f t="shared" si="211"/>
        <v>2918.6999999999953</v>
      </c>
      <c r="U758" s="29" t="b">
        <f t="shared" si="212"/>
        <v>1</v>
      </c>
      <c r="V758" s="29" t="b">
        <f t="shared" si="213"/>
        <v>1</v>
      </c>
      <c r="W758" s="29" t="str">
        <f t="shared" si="214"/>
        <v>Low Value</v>
      </c>
      <c r="X758" s="129" t="str">
        <f t="shared" si="215"/>
        <v>Criteria Not matched</v>
      </c>
      <c r="Y758" s="130">
        <f t="shared" si="216"/>
        <v>9</v>
      </c>
      <c r="Z758" s="130">
        <f t="shared" si="217"/>
        <v>3</v>
      </c>
      <c r="AA758" s="131">
        <f t="shared" si="219"/>
        <v>2019</v>
      </c>
      <c r="AB758" s="132" t="str">
        <f t="shared" si="220"/>
        <v>3-2019</v>
      </c>
      <c r="AC758" s="132" t="str">
        <f t="shared" si="209"/>
        <v>9-3-2019</v>
      </c>
      <c r="AD758" s="132">
        <f t="shared" si="224"/>
        <v>1</v>
      </c>
      <c r="AE758" s="132">
        <f t="shared" si="218"/>
        <v>10</v>
      </c>
      <c r="AF758" s="132" t="str">
        <f t="shared" si="222"/>
        <v>2019-10</v>
      </c>
      <c r="AG758" s="130">
        <f t="shared" si="225"/>
        <v>6</v>
      </c>
      <c r="AH758" s="130" t="str">
        <f t="shared" si="223"/>
        <v>Weekends</v>
      </c>
      <c r="AI758" s="133">
        <f t="shared" si="221"/>
        <v>7</v>
      </c>
      <c r="AJ758" s="53"/>
    </row>
    <row r="759" spans="2:36" ht="16.5" x14ac:dyDescent="0.3">
      <c r="B759" s="19" t="s">
        <v>792</v>
      </c>
      <c r="C759" s="20" t="s">
        <v>42</v>
      </c>
      <c r="D759" s="19" t="s">
        <v>43</v>
      </c>
      <c r="E759" s="19" t="s">
        <v>20</v>
      </c>
      <c r="F759" s="85" t="s">
        <v>21</v>
      </c>
      <c r="G759" s="19" t="s">
        <v>28</v>
      </c>
      <c r="H759" s="21">
        <v>35.74</v>
      </c>
      <c r="I759" s="22">
        <v>8</v>
      </c>
      <c r="J759" s="23">
        <v>14.295999999999999</v>
      </c>
      <c r="K759" s="23">
        <v>300.21600000000001</v>
      </c>
      <c r="L759" s="24">
        <v>43513</v>
      </c>
      <c r="M759" s="25">
        <v>0.64444444444444449</v>
      </c>
      <c r="N759" s="20" t="s">
        <v>23</v>
      </c>
      <c r="O759" s="23">
        <v>285.92</v>
      </c>
      <c r="P759" s="26">
        <v>4.7619047620000003</v>
      </c>
      <c r="Q759" s="23">
        <v>14.295999999999999</v>
      </c>
      <c r="R759" s="30">
        <v>4.9000000000000004</v>
      </c>
      <c r="S759" s="28">
        <f t="shared" si="210"/>
        <v>14.295999999999992</v>
      </c>
      <c r="T759" s="29">
        <f t="shared" si="211"/>
        <v>1072.1999999999994</v>
      </c>
      <c r="U759" s="29" t="b">
        <f t="shared" si="212"/>
        <v>1</v>
      </c>
      <c r="V759" s="29" t="b">
        <f t="shared" si="213"/>
        <v>1</v>
      </c>
      <c r="W759" s="29" t="str">
        <f t="shared" si="214"/>
        <v>Low Value</v>
      </c>
      <c r="X759" s="129" t="str">
        <f t="shared" si="215"/>
        <v>Criteria Not matched</v>
      </c>
      <c r="Y759" s="130">
        <f t="shared" si="216"/>
        <v>17</v>
      </c>
      <c r="Z759" s="130">
        <f t="shared" si="217"/>
        <v>2</v>
      </c>
      <c r="AA759" s="131">
        <f t="shared" si="219"/>
        <v>2019</v>
      </c>
      <c r="AB759" s="132" t="str">
        <f t="shared" si="220"/>
        <v>2-2019</v>
      </c>
      <c r="AC759" s="132" t="str">
        <f t="shared" si="209"/>
        <v>17-2-2019</v>
      </c>
      <c r="AD759" s="132">
        <f t="shared" si="224"/>
        <v>1</v>
      </c>
      <c r="AE759" s="132">
        <f t="shared" si="218"/>
        <v>7</v>
      </c>
      <c r="AF759" s="132" t="str">
        <f t="shared" si="222"/>
        <v>2019-7</v>
      </c>
      <c r="AG759" s="130">
        <f t="shared" si="225"/>
        <v>7</v>
      </c>
      <c r="AH759" s="130" t="str">
        <f t="shared" si="223"/>
        <v>Weekends</v>
      </c>
      <c r="AI759" s="133">
        <f t="shared" si="221"/>
        <v>1</v>
      </c>
      <c r="AJ759" s="53"/>
    </row>
    <row r="760" spans="2:36" ht="16.5" x14ac:dyDescent="0.3">
      <c r="B760" s="19" t="s">
        <v>793</v>
      </c>
      <c r="C760" s="20" t="s">
        <v>18</v>
      </c>
      <c r="D760" s="19" t="s">
        <v>19</v>
      </c>
      <c r="E760" s="19" t="s">
        <v>27</v>
      </c>
      <c r="F760" s="85" t="s">
        <v>21</v>
      </c>
      <c r="G760" s="19" t="s">
        <v>32</v>
      </c>
      <c r="H760" s="21">
        <v>96.52</v>
      </c>
      <c r="I760" s="22">
        <v>6</v>
      </c>
      <c r="J760" s="23">
        <v>28.956</v>
      </c>
      <c r="K760" s="23">
        <v>608.07600000000002</v>
      </c>
      <c r="L760" s="24">
        <v>43476</v>
      </c>
      <c r="M760" s="25">
        <v>0.49444444444444446</v>
      </c>
      <c r="N760" s="20" t="s">
        <v>29</v>
      </c>
      <c r="O760" s="23">
        <v>579.12</v>
      </c>
      <c r="P760" s="26">
        <v>4.7619047620000003</v>
      </c>
      <c r="Q760" s="23">
        <v>28.956</v>
      </c>
      <c r="R760" s="27">
        <v>4.5</v>
      </c>
      <c r="S760" s="28">
        <f t="shared" si="210"/>
        <v>28.956000000000017</v>
      </c>
      <c r="T760" s="29">
        <f t="shared" si="211"/>
        <v>2171.7000000000012</v>
      </c>
      <c r="U760" s="29" t="b">
        <f t="shared" si="212"/>
        <v>1</v>
      </c>
      <c r="V760" s="29" t="b">
        <f t="shared" si="213"/>
        <v>1</v>
      </c>
      <c r="W760" s="29" t="str">
        <f t="shared" si="214"/>
        <v>Low Value</v>
      </c>
      <c r="X760" s="129" t="str">
        <f t="shared" si="215"/>
        <v>Criteria Not matched</v>
      </c>
      <c r="Y760" s="130">
        <f t="shared" si="216"/>
        <v>11</v>
      </c>
      <c r="Z760" s="130">
        <f t="shared" si="217"/>
        <v>1</v>
      </c>
      <c r="AA760" s="131">
        <f t="shared" si="219"/>
        <v>2019</v>
      </c>
      <c r="AB760" s="132" t="str">
        <f t="shared" si="220"/>
        <v>1-2019</v>
      </c>
      <c r="AC760" s="132" t="str">
        <f t="shared" si="209"/>
        <v>11-1-2019</v>
      </c>
      <c r="AD760" s="132">
        <f t="shared" si="224"/>
        <v>1</v>
      </c>
      <c r="AE760" s="132">
        <f t="shared" si="218"/>
        <v>2</v>
      </c>
      <c r="AF760" s="132" t="str">
        <f t="shared" si="222"/>
        <v>2019-2</v>
      </c>
      <c r="AG760" s="130">
        <f t="shared" si="225"/>
        <v>5</v>
      </c>
      <c r="AH760" s="130" t="str">
        <f t="shared" si="223"/>
        <v>Weekdays</v>
      </c>
      <c r="AI760" s="133">
        <f t="shared" si="221"/>
        <v>6</v>
      </c>
      <c r="AJ760" s="53"/>
    </row>
    <row r="761" spans="2:36" ht="16.5" x14ac:dyDescent="0.3">
      <c r="B761" s="19" t="s">
        <v>794</v>
      </c>
      <c r="C761" s="20" t="s">
        <v>18</v>
      </c>
      <c r="D761" s="19" t="s">
        <v>19</v>
      </c>
      <c r="E761" s="19" t="s">
        <v>20</v>
      </c>
      <c r="F761" s="85" t="s">
        <v>31</v>
      </c>
      <c r="G761" s="19" t="s">
        <v>44</v>
      </c>
      <c r="H761" s="21">
        <v>18.850000000000001</v>
      </c>
      <c r="I761" s="22">
        <v>10</v>
      </c>
      <c r="J761" s="23">
        <v>9.4250000000000007</v>
      </c>
      <c r="K761" s="23">
        <v>197.92500000000001</v>
      </c>
      <c r="L761" s="24">
        <v>43523</v>
      </c>
      <c r="M761" s="25">
        <v>0.76666666666666672</v>
      </c>
      <c r="N761" s="20" t="s">
        <v>23</v>
      </c>
      <c r="O761" s="23">
        <v>188.5</v>
      </c>
      <c r="P761" s="26">
        <v>4.7619047620000003</v>
      </c>
      <c r="Q761" s="23">
        <v>9.4250000000000007</v>
      </c>
      <c r="R761" s="30">
        <v>5.6</v>
      </c>
      <c r="S761" s="28">
        <f t="shared" si="210"/>
        <v>9.4250000000000114</v>
      </c>
      <c r="T761" s="29">
        <f t="shared" si="211"/>
        <v>706.87500000000091</v>
      </c>
      <c r="U761" s="29" t="b">
        <f t="shared" si="212"/>
        <v>1</v>
      </c>
      <c r="V761" s="29" t="b">
        <f t="shared" si="213"/>
        <v>1</v>
      </c>
      <c r="W761" s="29" t="str">
        <f t="shared" si="214"/>
        <v>Low Value</v>
      </c>
      <c r="X761" s="129" t="str">
        <f t="shared" si="215"/>
        <v>Criteria Not matched</v>
      </c>
      <c r="Y761" s="130">
        <f t="shared" si="216"/>
        <v>27</v>
      </c>
      <c r="Z761" s="130">
        <f t="shared" si="217"/>
        <v>2</v>
      </c>
      <c r="AA761" s="131">
        <f t="shared" si="219"/>
        <v>2019</v>
      </c>
      <c r="AB761" s="132" t="str">
        <f t="shared" si="220"/>
        <v>2-2019</v>
      </c>
      <c r="AC761" s="132" t="str">
        <f t="shared" si="209"/>
        <v>27-2-2019</v>
      </c>
      <c r="AD761" s="132">
        <f t="shared" si="224"/>
        <v>1</v>
      </c>
      <c r="AE761" s="132">
        <f t="shared" si="218"/>
        <v>9</v>
      </c>
      <c r="AF761" s="132" t="str">
        <f t="shared" si="222"/>
        <v>2019-9</v>
      </c>
      <c r="AG761" s="130">
        <f t="shared" si="225"/>
        <v>3</v>
      </c>
      <c r="AH761" s="130" t="str">
        <f t="shared" si="223"/>
        <v>Weekdays</v>
      </c>
      <c r="AI761" s="133">
        <f t="shared" si="221"/>
        <v>4</v>
      </c>
      <c r="AJ761" s="53"/>
    </row>
    <row r="762" spans="2:36" ht="16.5" x14ac:dyDescent="0.3">
      <c r="B762" s="19" t="s">
        <v>795</v>
      </c>
      <c r="C762" s="20" t="s">
        <v>18</v>
      </c>
      <c r="D762" s="19" t="s">
        <v>19</v>
      </c>
      <c r="E762" s="19" t="s">
        <v>27</v>
      </c>
      <c r="F762" s="85" t="s">
        <v>21</v>
      </c>
      <c r="G762" s="19" t="s">
        <v>44</v>
      </c>
      <c r="H762" s="21">
        <v>55.39</v>
      </c>
      <c r="I762" s="22">
        <v>4</v>
      </c>
      <c r="J762" s="23">
        <v>11.077999999999999</v>
      </c>
      <c r="K762" s="23">
        <v>232.63800000000001</v>
      </c>
      <c r="L762" s="24">
        <v>43549</v>
      </c>
      <c r="M762" s="25">
        <v>0.6381944444444444</v>
      </c>
      <c r="N762" s="20" t="s">
        <v>23</v>
      </c>
      <c r="O762" s="23">
        <v>221.56</v>
      </c>
      <c r="P762" s="26">
        <v>4.7619047620000003</v>
      </c>
      <c r="Q762" s="23">
        <v>11.077999999999999</v>
      </c>
      <c r="R762" s="30">
        <v>8</v>
      </c>
      <c r="S762" s="28">
        <f t="shared" si="210"/>
        <v>11.078000000000003</v>
      </c>
      <c r="T762" s="29">
        <f t="shared" si="211"/>
        <v>830.85000000000025</v>
      </c>
      <c r="U762" s="29" t="b">
        <f t="shared" si="212"/>
        <v>1</v>
      </c>
      <c r="V762" s="29" t="b">
        <f t="shared" si="213"/>
        <v>1</v>
      </c>
      <c r="W762" s="29" t="str">
        <f t="shared" si="214"/>
        <v>High Value</v>
      </c>
      <c r="X762" s="129">
        <f t="shared" si="215"/>
        <v>5.5390000000000006</v>
      </c>
      <c r="Y762" s="130">
        <f t="shared" si="216"/>
        <v>25</v>
      </c>
      <c r="Z762" s="130">
        <f t="shared" si="217"/>
        <v>3</v>
      </c>
      <c r="AA762" s="131">
        <f t="shared" si="219"/>
        <v>2019</v>
      </c>
      <c r="AB762" s="132" t="str">
        <f t="shared" si="220"/>
        <v>3-2019</v>
      </c>
      <c r="AC762" s="132" t="str">
        <f t="shared" si="209"/>
        <v>25-3-2019</v>
      </c>
      <c r="AD762" s="132">
        <f t="shared" si="224"/>
        <v>1</v>
      </c>
      <c r="AE762" s="132">
        <f t="shared" si="218"/>
        <v>13</v>
      </c>
      <c r="AF762" s="132" t="str">
        <f t="shared" si="222"/>
        <v>2019-13</v>
      </c>
      <c r="AG762" s="130">
        <f t="shared" si="225"/>
        <v>1</v>
      </c>
      <c r="AH762" s="130" t="str">
        <f t="shared" si="223"/>
        <v>Weekdays</v>
      </c>
      <c r="AI762" s="133">
        <f t="shared" si="221"/>
        <v>2</v>
      </c>
      <c r="AJ762" s="53"/>
    </row>
    <row r="763" spans="2:36" ht="16.5" x14ac:dyDescent="0.3">
      <c r="B763" s="19" t="s">
        <v>796</v>
      </c>
      <c r="C763" s="20" t="s">
        <v>42</v>
      </c>
      <c r="D763" s="19" t="s">
        <v>43</v>
      </c>
      <c r="E763" s="19" t="s">
        <v>20</v>
      </c>
      <c r="F763" s="85" t="s">
        <v>21</v>
      </c>
      <c r="G763" s="19" t="s">
        <v>44</v>
      </c>
      <c r="H763" s="21">
        <v>77.2</v>
      </c>
      <c r="I763" s="22">
        <v>10</v>
      </c>
      <c r="J763" s="23">
        <v>38.6</v>
      </c>
      <c r="K763" s="23">
        <v>810.6</v>
      </c>
      <c r="L763" s="24">
        <v>43507</v>
      </c>
      <c r="M763" s="25">
        <v>0.44305555555555554</v>
      </c>
      <c r="N763" s="20" t="s">
        <v>33</v>
      </c>
      <c r="O763" s="23">
        <v>772</v>
      </c>
      <c r="P763" s="26">
        <v>4.7619047620000003</v>
      </c>
      <c r="Q763" s="23">
        <v>38.6</v>
      </c>
      <c r="R763" s="27">
        <v>5.6</v>
      </c>
      <c r="S763" s="28">
        <f t="shared" si="210"/>
        <v>38.600000000000023</v>
      </c>
      <c r="T763" s="29">
        <f t="shared" si="211"/>
        <v>2895.0000000000018</v>
      </c>
      <c r="U763" s="29" t="b">
        <f t="shared" si="212"/>
        <v>1</v>
      </c>
      <c r="V763" s="29" t="b">
        <f t="shared" si="213"/>
        <v>1</v>
      </c>
      <c r="W763" s="29" t="str">
        <f t="shared" si="214"/>
        <v>Low Value</v>
      </c>
      <c r="X763" s="129" t="str">
        <f t="shared" si="215"/>
        <v>Criteria Not matched</v>
      </c>
      <c r="Y763" s="130">
        <f t="shared" si="216"/>
        <v>11</v>
      </c>
      <c r="Z763" s="130">
        <f t="shared" si="217"/>
        <v>2</v>
      </c>
      <c r="AA763" s="131">
        <f t="shared" si="219"/>
        <v>2019</v>
      </c>
      <c r="AB763" s="132" t="str">
        <f t="shared" si="220"/>
        <v>2-2019</v>
      </c>
      <c r="AC763" s="132" t="str">
        <f t="shared" si="209"/>
        <v>11-2-2019</v>
      </c>
      <c r="AD763" s="132">
        <f t="shared" si="224"/>
        <v>1</v>
      </c>
      <c r="AE763" s="132">
        <f t="shared" si="218"/>
        <v>7</v>
      </c>
      <c r="AF763" s="132" t="str">
        <f t="shared" si="222"/>
        <v>2019-7</v>
      </c>
      <c r="AG763" s="130">
        <f t="shared" si="225"/>
        <v>1</v>
      </c>
      <c r="AH763" s="130" t="str">
        <f t="shared" si="223"/>
        <v>Weekdays</v>
      </c>
      <c r="AI763" s="133">
        <f t="shared" si="221"/>
        <v>2</v>
      </c>
      <c r="AJ763" s="53"/>
    </row>
    <row r="764" spans="2:36" ht="16.5" x14ac:dyDescent="0.3">
      <c r="B764" s="19" t="s">
        <v>797</v>
      </c>
      <c r="C764" s="20" t="s">
        <v>42</v>
      </c>
      <c r="D764" s="19" t="s">
        <v>43</v>
      </c>
      <c r="E764" s="19" t="s">
        <v>27</v>
      </c>
      <c r="F764" s="85" t="s">
        <v>31</v>
      </c>
      <c r="G764" s="19" t="s">
        <v>28</v>
      </c>
      <c r="H764" s="21">
        <v>72.13</v>
      </c>
      <c r="I764" s="22">
        <v>10</v>
      </c>
      <c r="J764" s="23">
        <v>36.064999999999998</v>
      </c>
      <c r="K764" s="23">
        <v>757.36500000000001</v>
      </c>
      <c r="L764" s="24">
        <v>43496</v>
      </c>
      <c r="M764" s="25">
        <v>0.6333333333333333</v>
      </c>
      <c r="N764" s="20" t="s">
        <v>33</v>
      </c>
      <c r="O764" s="23">
        <v>721.3</v>
      </c>
      <c r="P764" s="26">
        <v>4.7619047620000003</v>
      </c>
      <c r="Q764" s="23">
        <v>36.064999999999998</v>
      </c>
      <c r="R764" s="27">
        <v>4.2</v>
      </c>
      <c r="S764" s="28">
        <f t="shared" si="210"/>
        <v>36.065000000000055</v>
      </c>
      <c r="T764" s="29">
        <f t="shared" si="211"/>
        <v>2704.8750000000041</v>
      </c>
      <c r="U764" s="29" t="b">
        <f t="shared" si="212"/>
        <v>1</v>
      </c>
      <c r="V764" s="29" t="b">
        <f t="shared" si="213"/>
        <v>1</v>
      </c>
      <c r="W764" s="29" t="str">
        <f t="shared" si="214"/>
        <v>Low Value</v>
      </c>
      <c r="X764" s="129" t="str">
        <f t="shared" si="215"/>
        <v>Criteria Not matched</v>
      </c>
      <c r="Y764" s="130">
        <f t="shared" si="216"/>
        <v>31</v>
      </c>
      <c r="Z764" s="130">
        <f t="shared" si="217"/>
        <v>1</v>
      </c>
      <c r="AA764" s="131">
        <f t="shared" si="219"/>
        <v>2019</v>
      </c>
      <c r="AB764" s="132" t="str">
        <f t="shared" si="220"/>
        <v>1-2019</v>
      </c>
      <c r="AC764" s="132" t="str">
        <f t="shared" si="209"/>
        <v>31-1-2019</v>
      </c>
      <c r="AD764" s="132">
        <f t="shared" si="224"/>
        <v>1</v>
      </c>
      <c r="AE764" s="132">
        <f t="shared" si="218"/>
        <v>5</v>
      </c>
      <c r="AF764" s="132" t="str">
        <f t="shared" si="222"/>
        <v>2019-5</v>
      </c>
      <c r="AG764" s="130">
        <f t="shared" si="225"/>
        <v>4</v>
      </c>
      <c r="AH764" s="130" t="str">
        <f t="shared" si="223"/>
        <v>Weekdays</v>
      </c>
      <c r="AI764" s="133">
        <f t="shared" si="221"/>
        <v>5</v>
      </c>
      <c r="AJ764" s="53"/>
    </row>
    <row r="765" spans="2:36" ht="16.5" x14ac:dyDescent="0.3">
      <c r="B765" s="19" t="s">
        <v>798</v>
      </c>
      <c r="C765" s="20" t="s">
        <v>18</v>
      </c>
      <c r="D765" s="19" t="s">
        <v>19</v>
      </c>
      <c r="E765" s="19" t="s">
        <v>20</v>
      </c>
      <c r="F765" s="85" t="s">
        <v>21</v>
      </c>
      <c r="G765" s="19" t="s">
        <v>46</v>
      </c>
      <c r="H765" s="21">
        <v>63.88</v>
      </c>
      <c r="I765" s="22">
        <v>8</v>
      </c>
      <c r="J765" s="23">
        <v>25.552</v>
      </c>
      <c r="K765" s="23">
        <v>536.59199999999998</v>
      </c>
      <c r="L765" s="24">
        <v>43485</v>
      </c>
      <c r="M765" s="25">
        <v>0.7416666666666667</v>
      </c>
      <c r="N765" s="20" t="s">
        <v>23</v>
      </c>
      <c r="O765" s="23">
        <v>511.04</v>
      </c>
      <c r="P765" s="26">
        <v>4.7619047620000003</v>
      </c>
      <c r="Q765" s="23">
        <v>25.552</v>
      </c>
      <c r="R765" s="27">
        <v>9.9</v>
      </c>
      <c r="S765" s="28">
        <f t="shared" si="210"/>
        <v>25.551999999999964</v>
      </c>
      <c r="T765" s="29">
        <f t="shared" si="211"/>
        <v>1916.3999999999974</v>
      </c>
      <c r="U765" s="29" t="b">
        <f t="shared" si="212"/>
        <v>1</v>
      </c>
      <c r="V765" s="29" t="b">
        <f t="shared" si="213"/>
        <v>1</v>
      </c>
      <c r="W765" s="29" t="str">
        <f t="shared" si="214"/>
        <v>High Value</v>
      </c>
      <c r="X765" s="129">
        <f t="shared" si="215"/>
        <v>6.3880000000000008</v>
      </c>
      <c r="Y765" s="130">
        <f t="shared" si="216"/>
        <v>20</v>
      </c>
      <c r="Z765" s="130">
        <f t="shared" si="217"/>
        <v>1</v>
      </c>
      <c r="AA765" s="131">
        <f t="shared" si="219"/>
        <v>2019</v>
      </c>
      <c r="AB765" s="132" t="str">
        <f t="shared" si="220"/>
        <v>1-2019</v>
      </c>
      <c r="AC765" s="132" t="str">
        <f t="shared" si="209"/>
        <v>20-1-2019</v>
      </c>
      <c r="AD765" s="132">
        <f t="shared" si="224"/>
        <v>1</v>
      </c>
      <c r="AE765" s="132">
        <f t="shared" si="218"/>
        <v>3</v>
      </c>
      <c r="AF765" s="132" t="str">
        <f t="shared" si="222"/>
        <v>2019-3</v>
      </c>
      <c r="AG765" s="130">
        <f t="shared" si="225"/>
        <v>7</v>
      </c>
      <c r="AH765" s="130" t="str">
        <f t="shared" si="223"/>
        <v>Weekends</v>
      </c>
      <c r="AI765" s="133">
        <f t="shared" si="221"/>
        <v>1</v>
      </c>
      <c r="AJ765" s="53"/>
    </row>
    <row r="766" spans="2:36" ht="16.5" x14ac:dyDescent="0.3">
      <c r="B766" s="19" t="s">
        <v>799</v>
      </c>
      <c r="C766" s="20" t="s">
        <v>18</v>
      </c>
      <c r="D766" s="19" t="s">
        <v>19</v>
      </c>
      <c r="E766" s="19" t="s">
        <v>20</v>
      </c>
      <c r="F766" s="85" t="s">
        <v>21</v>
      </c>
      <c r="G766" s="19" t="s">
        <v>22</v>
      </c>
      <c r="H766" s="21">
        <v>10.69</v>
      </c>
      <c r="I766" s="22">
        <v>5</v>
      </c>
      <c r="J766" s="23">
        <v>2.6724999999999999</v>
      </c>
      <c r="K766" s="23">
        <v>56.122500000000002</v>
      </c>
      <c r="L766" s="24">
        <v>43550</v>
      </c>
      <c r="M766" s="25">
        <v>0.46319444444444446</v>
      </c>
      <c r="N766" s="20" t="s">
        <v>23</v>
      </c>
      <c r="O766" s="23">
        <v>53.45</v>
      </c>
      <c r="P766" s="26">
        <v>4.7619047620000003</v>
      </c>
      <c r="Q766" s="23">
        <v>2.6724999999999999</v>
      </c>
      <c r="R766" s="30">
        <v>7.6</v>
      </c>
      <c r="S766" s="28">
        <f t="shared" si="210"/>
        <v>2.6724999999999994</v>
      </c>
      <c r="T766" s="29">
        <f t="shared" si="211"/>
        <v>200.43749999999994</v>
      </c>
      <c r="U766" s="29" t="b">
        <f t="shared" si="212"/>
        <v>0</v>
      </c>
      <c r="V766" s="29" t="b">
        <f t="shared" si="213"/>
        <v>1</v>
      </c>
      <c r="W766" s="29" t="str">
        <f t="shared" si="214"/>
        <v>High Value</v>
      </c>
      <c r="X766" s="129">
        <f t="shared" si="215"/>
        <v>1.069</v>
      </c>
      <c r="Y766" s="130">
        <f t="shared" si="216"/>
        <v>26</v>
      </c>
      <c r="Z766" s="130">
        <f t="shared" si="217"/>
        <v>3</v>
      </c>
      <c r="AA766" s="131">
        <f t="shared" si="219"/>
        <v>2019</v>
      </c>
      <c r="AB766" s="132" t="str">
        <f t="shared" si="220"/>
        <v>3-2019</v>
      </c>
      <c r="AC766" s="132" t="str">
        <f t="shared" si="209"/>
        <v>26-3-2019</v>
      </c>
      <c r="AD766" s="132">
        <f t="shared" si="224"/>
        <v>1</v>
      </c>
      <c r="AE766" s="132">
        <f t="shared" si="218"/>
        <v>13</v>
      </c>
      <c r="AF766" s="132" t="str">
        <f t="shared" si="222"/>
        <v>2019-13</v>
      </c>
      <c r="AG766" s="130">
        <f t="shared" si="225"/>
        <v>2</v>
      </c>
      <c r="AH766" s="130" t="str">
        <f t="shared" si="223"/>
        <v>Weekdays</v>
      </c>
      <c r="AI766" s="133">
        <f t="shared" si="221"/>
        <v>3</v>
      </c>
      <c r="AJ766" s="53"/>
    </row>
    <row r="767" spans="2:36" ht="16.5" x14ac:dyDescent="0.3">
      <c r="B767" s="19" t="s">
        <v>800</v>
      </c>
      <c r="C767" s="20" t="s">
        <v>18</v>
      </c>
      <c r="D767" s="19" t="s">
        <v>19</v>
      </c>
      <c r="E767" s="19" t="s">
        <v>20</v>
      </c>
      <c r="F767" s="85" t="s">
        <v>31</v>
      </c>
      <c r="G767" s="19" t="s">
        <v>22</v>
      </c>
      <c r="H767" s="21">
        <v>55.5</v>
      </c>
      <c r="I767" s="22">
        <v>4</v>
      </c>
      <c r="J767" s="23">
        <v>11.1</v>
      </c>
      <c r="K767" s="23">
        <v>233.1</v>
      </c>
      <c r="L767" s="24">
        <v>43485</v>
      </c>
      <c r="M767" s="25">
        <v>0.65833333333333333</v>
      </c>
      <c r="N767" s="20" t="s">
        <v>33</v>
      </c>
      <c r="O767" s="23">
        <v>222</v>
      </c>
      <c r="P767" s="26">
        <v>4.7619047620000003</v>
      </c>
      <c r="Q767" s="23">
        <v>11.1</v>
      </c>
      <c r="R767" s="30">
        <v>6.6</v>
      </c>
      <c r="S767" s="28">
        <f t="shared" si="210"/>
        <v>11.099999999999994</v>
      </c>
      <c r="T767" s="29">
        <f t="shared" si="211"/>
        <v>832.49999999999955</v>
      </c>
      <c r="U767" s="29" t="b">
        <f t="shared" si="212"/>
        <v>1</v>
      </c>
      <c r="V767" s="29" t="b">
        <f t="shared" si="213"/>
        <v>1</v>
      </c>
      <c r="W767" s="29" t="str">
        <f t="shared" si="214"/>
        <v>Low Value</v>
      </c>
      <c r="X767" s="129" t="str">
        <f t="shared" si="215"/>
        <v>Criteria Not matched</v>
      </c>
      <c r="Y767" s="130">
        <f t="shared" si="216"/>
        <v>20</v>
      </c>
      <c r="Z767" s="130">
        <f t="shared" si="217"/>
        <v>1</v>
      </c>
      <c r="AA767" s="131">
        <f t="shared" si="219"/>
        <v>2019</v>
      </c>
      <c r="AB767" s="132" t="str">
        <f t="shared" si="220"/>
        <v>1-2019</v>
      </c>
      <c r="AC767" s="132" t="str">
        <f t="shared" si="209"/>
        <v>20-1-2019</v>
      </c>
      <c r="AD767" s="132">
        <f t="shared" si="224"/>
        <v>1</v>
      </c>
      <c r="AE767" s="132">
        <f t="shared" si="218"/>
        <v>3</v>
      </c>
      <c r="AF767" s="132" t="str">
        <f t="shared" si="222"/>
        <v>2019-3</v>
      </c>
      <c r="AG767" s="130">
        <f t="shared" si="225"/>
        <v>7</v>
      </c>
      <c r="AH767" s="130" t="str">
        <f t="shared" si="223"/>
        <v>Weekends</v>
      </c>
      <c r="AI767" s="133">
        <f t="shared" si="221"/>
        <v>1</v>
      </c>
      <c r="AJ767" s="53"/>
    </row>
    <row r="768" spans="2:36" ht="16.5" x14ac:dyDescent="0.3">
      <c r="B768" s="19" t="s">
        <v>801</v>
      </c>
      <c r="C768" s="20" t="s">
        <v>42</v>
      </c>
      <c r="D768" s="19" t="s">
        <v>43</v>
      </c>
      <c r="E768" s="19" t="s">
        <v>27</v>
      </c>
      <c r="F768" s="85" t="s">
        <v>21</v>
      </c>
      <c r="G768" s="19" t="s">
        <v>32</v>
      </c>
      <c r="H768" s="21">
        <v>95.46</v>
      </c>
      <c r="I768" s="22">
        <v>8</v>
      </c>
      <c r="J768" s="23">
        <v>38.183999999999997</v>
      </c>
      <c r="K768" s="23">
        <v>801.86400000000003</v>
      </c>
      <c r="L768" s="24">
        <v>43529</v>
      </c>
      <c r="M768" s="25">
        <v>0.81944444444444442</v>
      </c>
      <c r="N768" s="20" t="s">
        <v>23</v>
      </c>
      <c r="O768" s="23">
        <v>763.68</v>
      </c>
      <c r="P768" s="26">
        <v>4.7619047620000003</v>
      </c>
      <c r="Q768" s="23">
        <v>38.183999999999997</v>
      </c>
      <c r="R768" s="27">
        <v>4.7</v>
      </c>
      <c r="S768" s="28">
        <f t="shared" si="210"/>
        <v>38.184000000000083</v>
      </c>
      <c r="T768" s="29">
        <f t="shared" si="211"/>
        <v>2863.8000000000061</v>
      </c>
      <c r="U768" s="29" t="b">
        <f t="shared" si="212"/>
        <v>1</v>
      </c>
      <c r="V768" s="29" t="b">
        <f t="shared" si="213"/>
        <v>1</v>
      </c>
      <c r="W768" s="29" t="str">
        <f t="shared" si="214"/>
        <v>Low Value</v>
      </c>
      <c r="X768" s="129" t="str">
        <f t="shared" si="215"/>
        <v>Criteria Not matched</v>
      </c>
      <c r="Y768" s="130">
        <f t="shared" si="216"/>
        <v>5</v>
      </c>
      <c r="Z768" s="130">
        <f t="shared" si="217"/>
        <v>3</v>
      </c>
      <c r="AA768" s="131">
        <f t="shared" si="219"/>
        <v>2019</v>
      </c>
      <c r="AB768" s="132" t="str">
        <f t="shared" si="220"/>
        <v>3-2019</v>
      </c>
      <c r="AC768" s="132" t="str">
        <f t="shared" si="209"/>
        <v>5-3-2019</v>
      </c>
      <c r="AD768" s="132">
        <f t="shared" si="224"/>
        <v>1</v>
      </c>
      <c r="AE768" s="132">
        <f t="shared" si="218"/>
        <v>10</v>
      </c>
      <c r="AF768" s="132" t="str">
        <f t="shared" si="222"/>
        <v>2019-10</v>
      </c>
      <c r="AG768" s="130">
        <f t="shared" si="225"/>
        <v>2</v>
      </c>
      <c r="AH768" s="130" t="str">
        <f t="shared" si="223"/>
        <v>Weekdays</v>
      </c>
      <c r="AI768" s="133">
        <f t="shared" si="221"/>
        <v>3</v>
      </c>
      <c r="AJ768" s="53"/>
    </row>
    <row r="769" spans="2:36" ht="16.5" x14ac:dyDescent="0.3">
      <c r="B769" s="19" t="s">
        <v>802</v>
      </c>
      <c r="C769" s="20" t="s">
        <v>25</v>
      </c>
      <c r="D769" s="19" t="s">
        <v>26</v>
      </c>
      <c r="E769" s="19" t="s">
        <v>27</v>
      </c>
      <c r="F769" s="85" t="s">
        <v>21</v>
      </c>
      <c r="G769" s="19" t="s">
        <v>46</v>
      </c>
      <c r="H769" s="21">
        <v>76.06</v>
      </c>
      <c r="I769" s="22">
        <v>3</v>
      </c>
      <c r="J769" s="23">
        <v>11.409000000000001</v>
      </c>
      <c r="K769" s="23">
        <v>239.589</v>
      </c>
      <c r="L769" s="24">
        <v>43470</v>
      </c>
      <c r="M769" s="25">
        <v>0.85416666666666663</v>
      </c>
      <c r="N769" s="20" t="s">
        <v>33</v>
      </c>
      <c r="O769" s="23">
        <v>228.18</v>
      </c>
      <c r="P769" s="26">
        <v>4.7619047620000003</v>
      </c>
      <c r="Q769" s="23">
        <v>11.409000000000001</v>
      </c>
      <c r="R769" s="30">
        <v>9.8000000000000007</v>
      </c>
      <c r="S769" s="28">
        <f t="shared" si="210"/>
        <v>11.408999999999992</v>
      </c>
      <c r="T769" s="29">
        <f t="shared" si="211"/>
        <v>855.67499999999939</v>
      </c>
      <c r="U769" s="29" t="b">
        <f t="shared" si="212"/>
        <v>1</v>
      </c>
      <c r="V769" s="29" t="b">
        <f t="shared" si="213"/>
        <v>1</v>
      </c>
      <c r="W769" s="29" t="str">
        <f t="shared" si="214"/>
        <v>High Value</v>
      </c>
      <c r="X769" s="129">
        <f t="shared" si="215"/>
        <v>7.6060000000000008</v>
      </c>
      <c r="Y769" s="130">
        <f t="shared" si="216"/>
        <v>5</v>
      </c>
      <c r="Z769" s="130">
        <f t="shared" si="217"/>
        <v>1</v>
      </c>
      <c r="AA769" s="131">
        <f t="shared" si="219"/>
        <v>2019</v>
      </c>
      <c r="AB769" s="132" t="str">
        <f t="shared" si="220"/>
        <v>1-2019</v>
      </c>
      <c r="AC769" s="132" t="str">
        <f t="shared" ref="AC769:AC832" si="226">CONCATENATE(Y769,"-"&amp;"",Z769,"-"&amp;"",AA769)</f>
        <v>5-1-2019</v>
      </c>
      <c r="AD769" s="132">
        <f t="shared" si="224"/>
        <v>1</v>
      </c>
      <c r="AE769" s="132">
        <f t="shared" si="218"/>
        <v>1</v>
      </c>
      <c r="AF769" s="132" t="str">
        <f t="shared" si="222"/>
        <v>2019-1</v>
      </c>
      <c r="AG769" s="130">
        <f t="shared" si="225"/>
        <v>6</v>
      </c>
      <c r="AH769" s="130" t="str">
        <f t="shared" si="223"/>
        <v>Weekends</v>
      </c>
      <c r="AI769" s="133">
        <f t="shared" si="221"/>
        <v>7</v>
      </c>
      <c r="AJ769" s="53"/>
    </row>
    <row r="770" spans="2:36" ht="16.5" x14ac:dyDescent="0.3">
      <c r="B770" s="19" t="s">
        <v>803</v>
      </c>
      <c r="C770" s="20" t="s">
        <v>42</v>
      </c>
      <c r="D770" s="19" t="s">
        <v>43</v>
      </c>
      <c r="E770" s="19" t="s">
        <v>27</v>
      </c>
      <c r="F770" s="85" t="s">
        <v>31</v>
      </c>
      <c r="G770" s="19" t="s">
        <v>36</v>
      </c>
      <c r="H770" s="21">
        <v>13.69</v>
      </c>
      <c r="I770" s="22">
        <v>6</v>
      </c>
      <c r="J770" s="23">
        <v>4.1070000000000002</v>
      </c>
      <c r="K770" s="23">
        <v>86.247</v>
      </c>
      <c r="L770" s="24">
        <v>43509</v>
      </c>
      <c r="M770" s="25">
        <v>0.58263888888888893</v>
      </c>
      <c r="N770" s="20" t="s">
        <v>29</v>
      </c>
      <c r="O770" s="23">
        <v>82.14</v>
      </c>
      <c r="P770" s="26">
        <v>4.7619047620000003</v>
      </c>
      <c r="Q770" s="23">
        <v>4.1070000000000002</v>
      </c>
      <c r="R770" s="30">
        <v>6.3</v>
      </c>
      <c r="S770" s="28">
        <f t="shared" si="210"/>
        <v>4.1069999999999993</v>
      </c>
      <c r="T770" s="29">
        <f t="shared" si="211"/>
        <v>308.02499999999998</v>
      </c>
      <c r="U770" s="29" t="b">
        <f t="shared" si="212"/>
        <v>0</v>
      </c>
      <c r="V770" s="29" t="b">
        <f t="shared" si="213"/>
        <v>0</v>
      </c>
      <c r="W770" s="29" t="str">
        <f t="shared" si="214"/>
        <v>Low Value</v>
      </c>
      <c r="X770" s="129" t="str">
        <f t="shared" si="215"/>
        <v>Criteria Not matched</v>
      </c>
      <c r="Y770" s="130">
        <f t="shared" si="216"/>
        <v>13</v>
      </c>
      <c r="Z770" s="130">
        <f t="shared" si="217"/>
        <v>2</v>
      </c>
      <c r="AA770" s="131">
        <f t="shared" si="219"/>
        <v>2019</v>
      </c>
      <c r="AB770" s="132" t="str">
        <f t="shared" si="220"/>
        <v>2-2019</v>
      </c>
      <c r="AC770" s="132" t="str">
        <f t="shared" si="226"/>
        <v>13-2-2019</v>
      </c>
      <c r="AD770" s="132">
        <f t="shared" si="224"/>
        <v>1</v>
      </c>
      <c r="AE770" s="132">
        <f t="shared" si="218"/>
        <v>7</v>
      </c>
      <c r="AF770" s="132" t="str">
        <f t="shared" si="222"/>
        <v>2019-7</v>
      </c>
      <c r="AG770" s="130">
        <f t="shared" si="225"/>
        <v>3</v>
      </c>
      <c r="AH770" s="130" t="str">
        <f t="shared" si="223"/>
        <v>Weekdays</v>
      </c>
      <c r="AI770" s="133">
        <f t="shared" si="221"/>
        <v>4</v>
      </c>
      <c r="AJ770" s="53"/>
    </row>
    <row r="771" spans="2:36" ht="16.5" x14ac:dyDescent="0.3">
      <c r="B771" s="19" t="s">
        <v>804</v>
      </c>
      <c r="C771" s="20" t="s">
        <v>42</v>
      </c>
      <c r="D771" s="19" t="s">
        <v>43</v>
      </c>
      <c r="E771" s="19" t="s">
        <v>27</v>
      </c>
      <c r="F771" s="85" t="s">
        <v>21</v>
      </c>
      <c r="G771" s="19" t="s">
        <v>28</v>
      </c>
      <c r="H771" s="21">
        <v>95.64</v>
      </c>
      <c r="I771" s="22">
        <v>4</v>
      </c>
      <c r="J771" s="23">
        <v>19.128</v>
      </c>
      <c r="K771" s="23">
        <v>401.68799999999999</v>
      </c>
      <c r="L771" s="24">
        <v>43540</v>
      </c>
      <c r="M771" s="25">
        <v>0.78541666666666665</v>
      </c>
      <c r="N771" s="20" t="s">
        <v>29</v>
      </c>
      <c r="O771" s="23">
        <v>382.56</v>
      </c>
      <c r="P771" s="26">
        <v>4.7619047620000003</v>
      </c>
      <c r="Q771" s="23">
        <v>19.128</v>
      </c>
      <c r="R771" s="27">
        <v>7.9</v>
      </c>
      <c r="S771" s="28">
        <f t="shared" ref="S771:S834" si="227">K771-O771</f>
        <v>19.127999999999986</v>
      </c>
      <c r="T771" s="29">
        <f t="shared" ref="T771:T834" si="228">$S771*$S$1</f>
        <v>1434.599999999999</v>
      </c>
      <c r="U771" s="29" t="b">
        <f t="shared" si="212"/>
        <v>1</v>
      </c>
      <c r="V771" s="29" t="b">
        <f t="shared" si="213"/>
        <v>1</v>
      </c>
      <c r="W771" s="29" t="str">
        <f t="shared" si="214"/>
        <v>High Value</v>
      </c>
      <c r="X771" s="129">
        <f t="shared" si="215"/>
        <v>9.5640000000000001</v>
      </c>
      <c r="Y771" s="130">
        <f t="shared" si="216"/>
        <v>16</v>
      </c>
      <c r="Z771" s="130">
        <f t="shared" si="217"/>
        <v>3</v>
      </c>
      <c r="AA771" s="131">
        <f t="shared" si="219"/>
        <v>2019</v>
      </c>
      <c r="AB771" s="132" t="str">
        <f t="shared" si="220"/>
        <v>3-2019</v>
      </c>
      <c r="AC771" s="132" t="str">
        <f t="shared" si="226"/>
        <v>16-3-2019</v>
      </c>
      <c r="AD771" s="132">
        <f t="shared" si="224"/>
        <v>1</v>
      </c>
      <c r="AE771" s="132">
        <f t="shared" si="218"/>
        <v>11</v>
      </c>
      <c r="AF771" s="132" t="str">
        <f t="shared" si="222"/>
        <v>2019-11</v>
      </c>
      <c r="AG771" s="130">
        <f t="shared" si="225"/>
        <v>6</v>
      </c>
      <c r="AH771" s="130" t="str">
        <f t="shared" si="223"/>
        <v>Weekends</v>
      </c>
      <c r="AI771" s="133">
        <f t="shared" si="221"/>
        <v>7</v>
      </c>
      <c r="AJ771" s="53"/>
    </row>
    <row r="772" spans="2:36" ht="16.5" x14ac:dyDescent="0.3">
      <c r="B772" s="19" t="s">
        <v>805</v>
      </c>
      <c r="C772" s="20" t="s">
        <v>18</v>
      </c>
      <c r="D772" s="19" t="s">
        <v>19</v>
      </c>
      <c r="E772" s="19" t="s">
        <v>27</v>
      </c>
      <c r="F772" s="85" t="s">
        <v>21</v>
      </c>
      <c r="G772" s="19" t="s">
        <v>32</v>
      </c>
      <c r="H772" s="21">
        <v>11.43</v>
      </c>
      <c r="I772" s="22">
        <v>6</v>
      </c>
      <c r="J772" s="23">
        <v>3.4289999999999998</v>
      </c>
      <c r="K772" s="23">
        <v>72.009</v>
      </c>
      <c r="L772" s="24">
        <v>43480</v>
      </c>
      <c r="M772" s="25">
        <v>0.72499999999999998</v>
      </c>
      <c r="N772" s="20" t="s">
        <v>29</v>
      </c>
      <c r="O772" s="23">
        <v>68.58</v>
      </c>
      <c r="P772" s="26">
        <v>4.7619047620000003</v>
      </c>
      <c r="Q772" s="23">
        <v>3.4289999999999998</v>
      </c>
      <c r="R772" s="30">
        <v>7.7</v>
      </c>
      <c r="S772" s="28">
        <f t="shared" si="227"/>
        <v>3.429000000000002</v>
      </c>
      <c r="T772" s="29">
        <f t="shared" si="228"/>
        <v>257.17500000000018</v>
      </c>
      <c r="U772" s="29" t="b">
        <f t="shared" ref="U772:U835" si="229">AND($S772&gt;7.9,$O772&gt;99)</f>
        <v>0</v>
      </c>
      <c r="V772" s="29" t="b">
        <f t="shared" ref="V772:V835" si="230">OR(R772&gt;7.1,K772&gt;149)</f>
        <v>1</v>
      </c>
      <c r="W772" s="29" t="str">
        <f t="shared" ref="W772:W835" si="231">IF($R772&gt;7.1,"High Value","Low Value")</f>
        <v>High Value</v>
      </c>
      <c r="X772" s="129">
        <f t="shared" si="215"/>
        <v>1.143</v>
      </c>
      <c r="Y772" s="130">
        <f t="shared" si="216"/>
        <v>15</v>
      </c>
      <c r="Z772" s="130">
        <f t="shared" si="217"/>
        <v>1</v>
      </c>
      <c r="AA772" s="131">
        <f t="shared" si="219"/>
        <v>2019</v>
      </c>
      <c r="AB772" s="132" t="str">
        <f t="shared" si="220"/>
        <v>1-2019</v>
      </c>
      <c r="AC772" s="132" t="str">
        <f t="shared" si="226"/>
        <v>15-1-2019</v>
      </c>
      <c r="AD772" s="132">
        <f t="shared" si="224"/>
        <v>1</v>
      </c>
      <c r="AE772" s="132">
        <f t="shared" si="218"/>
        <v>3</v>
      </c>
      <c r="AF772" s="132" t="str">
        <f t="shared" si="222"/>
        <v>2019-3</v>
      </c>
      <c r="AG772" s="130">
        <f t="shared" si="225"/>
        <v>2</v>
      </c>
      <c r="AH772" s="130" t="str">
        <f t="shared" si="223"/>
        <v>Weekdays</v>
      </c>
      <c r="AI772" s="133">
        <f t="shared" si="221"/>
        <v>3</v>
      </c>
      <c r="AJ772" s="53"/>
    </row>
    <row r="773" spans="2:36" ht="16.5" x14ac:dyDescent="0.3">
      <c r="B773" s="19" t="s">
        <v>806</v>
      </c>
      <c r="C773" s="20" t="s">
        <v>42</v>
      </c>
      <c r="D773" s="19" t="s">
        <v>43</v>
      </c>
      <c r="E773" s="19" t="s">
        <v>20</v>
      </c>
      <c r="F773" s="85" t="s">
        <v>21</v>
      </c>
      <c r="G773" s="19" t="s">
        <v>36</v>
      </c>
      <c r="H773" s="21">
        <v>95.54</v>
      </c>
      <c r="I773" s="22">
        <v>4</v>
      </c>
      <c r="J773" s="23">
        <v>19.108000000000001</v>
      </c>
      <c r="K773" s="23">
        <v>401.26799999999997</v>
      </c>
      <c r="L773" s="24">
        <v>43522</v>
      </c>
      <c r="M773" s="25">
        <v>0.49861111111111112</v>
      </c>
      <c r="N773" s="20" t="s">
        <v>23</v>
      </c>
      <c r="O773" s="23">
        <v>382.16</v>
      </c>
      <c r="P773" s="26">
        <v>4.7619047620000003</v>
      </c>
      <c r="Q773" s="23">
        <v>19.108000000000001</v>
      </c>
      <c r="R773" s="27">
        <v>4.5</v>
      </c>
      <c r="S773" s="28">
        <f t="shared" si="227"/>
        <v>19.107999999999947</v>
      </c>
      <c r="T773" s="29">
        <f t="shared" si="228"/>
        <v>1433.099999999996</v>
      </c>
      <c r="U773" s="29" t="b">
        <f t="shared" si="229"/>
        <v>1</v>
      </c>
      <c r="V773" s="29" t="b">
        <f t="shared" si="230"/>
        <v>1</v>
      </c>
      <c r="W773" s="29" t="str">
        <f t="shared" si="231"/>
        <v>Low Value</v>
      </c>
      <c r="X773" s="129" t="str">
        <f t="shared" ref="X773:X836" si="232">IF($R773&gt;6.9,$H773*0.1,"Criteria Not matched")</f>
        <v>Criteria Not matched</v>
      </c>
      <c r="Y773" s="130">
        <f t="shared" si="216"/>
        <v>26</v>
      </c>
      <c r="Z773" s="130">
        <f t="shared" si="217"/>
        <v>2</v>
      </c>
      <c r="AA773" s="131">
        <f t="shared" si="219"/>
        <v>2019</v>
      </c>
      <c r="AB773" s="132" t="str">
        <f t="shared" si="220"/>
        <v>2-2019</v>
      </c>
      <c r="AC773" s="132" t="str">
        <f t="shared" si="226"/>
        <v>26-2-2019</v>
      </c>
      <c r="AD773" s="132">
        <f t="shared" si="224"/>
        <v>1</v>
      </c>
      <c r="AE773" s="132">
        <f t="shared" si="218"/>
        <v>9</v>
      </c>
      <c r="AF773" s="132" t="str">
        <f t="shared" si="222"/>
        <v>2019-9</v>
      </c>
      <c r="AG773" s="130">
        <f t="shared" si="225"/>
        <v>2</v>
      </c>
      <c r="AH773" s="130" t="str">
        <f t="shared" si="223"/>
        <v>Weekdays</v>
      </c>
      <c r="AI773" s="133">
        <f t="shared" si="221"/>
        <v>3</v>
      </c>
      <c r="AJ773" s="53"/>
    </row>
    <row r="774" spans="2:36" ht="16.5" x14ac:dyDescent="0.3">
      <c r="B774" s="19" t="s">
        <v>807</v>
      </c>
      <c r="C774" s="20" t="s">
        <v>25</v>
      </c>
      <c r="D774" s="19" t="s">
        <v>26</v>
      </c>
      <c r="E774" s="19" t="s">
        <v>20</v>
      </c>
      <c r="F774" s="85" t="s">
        <v>21</v>
      </c>
      <c r="G774" s="19" t="s">
        <v>22</v>
      </c>
      <c r="H774" s="21">
        <v>85.87</v>
      </c>
      <c r="I774" s="22">
        <v>7</v>
      </c>
      <c r="J774" s="23">
        <v>30.054500000000001</v>
      </c>
      <c r="K774" s="23">
        <v>631.14449999999999</v>
      </c>
      <c r="L774" s="24">
        <v>43523</v>
      </c>
      <c r="M774" s="25">
        <v>0.79236111111111107</v>
      </c>
      <c r="N774" s="20" t="s">
        <v>33</v>
      </c>
      <c r="O774" s="23">
        <v>601.09</v>
      </c>
      <c r="P774" s="26">
        <v>4.7619047620000003</v>
      </c>
      <c r="Q774" s="23">
        <v>30.054500000000001</v>
      </c>
      <c r="R774" s="27">
        <v>8</v>
      </c>
      <c r="S774" s="28">
        <f t="shared" si="227"/>
        <v>30.054499999999962</v>
      </c>
      <c r="T774" s="29">
        <f t="shared" si="228"/>
        <v>2254.0874999999969</v>
      </c>
      <c r="U774" s="29" t="b">
        <f t="shared" si="229"/>
        <v>1</v>
      </c>
      <c r="V774" s="29" t="b">
        <f t="shared" si="230"/>
        <v>1</v>
      </c>
      <c r="W774" s="29" t="str">
        <f t="shared" si="231"/>
        <v>High Value</v>
      </c>
      <c r="X774" s="129">
        <f t="shared" si="232"/>
        <v>8.5870000000000015</v>
      </c>
      <c r="Y774" s="130">
        <f t="shared" si="216"/>
        <v>27</v>
      </c>
      <c r="Z774" s="130">
        <f t="shared" si="217"/>
        <v>2</v>
      </c>
      <c r="AA774" s="131">
        <f t="shared" si="219"/>
        <v>2019</v>
      </c>
      <c r="AB774" s="132" t="str">
        <f t="shared" si="220"/>
        <v>2-2019</v>
      </c>
      <c r="AC774" s="132" t="str">
        <f t="shared" si="226"/>
        <v>27-2-2019</v>
      </c>
      <c r="AD774" s="132">
        <f t="shared" si="224"/>
        <v>1</v>
      </c>
      <c r="AE774" s="132">
        <f t="shared" si="218"/>
        <v>9</v>
      </c>
      <c r="AF774" s="132" t="str">
        <f t="shared" si="222"/>
        <v>2019-9</v>
      </c>
      <c r="AG774" s="130">
        <f t="shared" si="225"/>
        <v>3</v>
      </c>
      <c r="AH774" s="130" t="str">
        <f t="shared" si="223"/>
        <v>Weekdays</v>
      </c>
      <c r="AI774" s="133">
        <f t="shared" si="221"/>
        <v>4</v>
      </c>
      <c r="AJ774" s="53"/>
    </row>
    <row r="775" spans="2:36" ht="16.5" x14ac:dyDescent="0.3">
      <c r="B775" s="19" t="s">
        <v>808</v>
      </c>
      <c r="C775" s="20" t="s">
        <v>25</v>
      </c>
      <c r="D775" s="19" t="s">
        <v>26</v>
      </c>
      <c r="E775" s="19" t="s">
        <v>20</v>
      </c>
      <c r="F775" s="85" t="s">
        <v>21</v>
      </c>
      <c r="G775" s="19" t="s">
        <v>36</v>
      </c>
      <c r="H775" s="21">
        <v>67.989999999999995</v>
      </c>
      <c r="I775" s="22">
        <v>7</v>
      </c>
      <c r="J775" s="23">
        <v>23.796500000000002</v>
      </c>
      <c r="K775" s="23">
        <v>499.72649999999999</v>
      </c>
      <c r="L775" s="24">
        <v>43513</v>
      </c>
      <c r="M775" s="25">
        <v>0.70138888888888884</v>
      </c>
      <c r="N775" s="20" t="s">
        <v>23</v>
      </c>
      <c r="O775" s="23">
        <v>475.93</v>
      </c>
      <c r="P775" s="26">
        <v>4.7619047620000003</v>
      </c>
      <c r="Q775" s="23">
        <v>23.796500000000002</v>
      </c>
      <c r="R775" s="27">
        <v>5.7</v>
      </c>
      <c r="S775" s="28">
        <f t="shared" si="227"/>
        <v>23.79649999999998</v>
      </c>
      <c r="T775" s="29">
        <f t="shared" si="228"/>
        <v>1784.7374999999986</v>
      </c>
      <c r="U775" s="29" t="b">
        <f t="shared" si="229"/>
        <v>1</v>
      </c>
      <c r="V775" s="29" t="b">
        <f t="shared" si="230"/>
        <v>1</v>
      </c>
      <c r="W775" s="29" t="str">
        <f t="shared" si="231"/>
        <v>Low Value</v>
      </c>
      <c r="X775" s="129" t="str">
        <f t="shared" si="232"/>
        <v>Criteria Not matched</v>
      </c>
      <c r="Y775" s="130">
        <f t="shared" si="216"/>
        <v>17</v>
      </c>
      <c r="Z775" s="130">
        <f t="shared" si="217"/>
        <v>2</v>
      </c>
      <c r="AA775" s="131">
        <f t="shared" si="219"/>
        <v>2019</v>
      </c>
      <c r="AB775" s="132" t="str">
        <f t="shared" si="220"/>
        <v>2-2019</v>
      </c>
      <c r="AC775" s="132" t="str">
        <f t="shared" si="226"/>
        <v>17-2-2019</v>
      </c>
      <c r="AD775" s="132">
        <f t="shared" si="224"/>
        <v>1</v>
      </c>
      <c r="AE775" s="132">
        <f t="shared" si="218"/>
        <v>7</v>
      </c>
      <c r="AF775" s="132" t="str">
        <f t="shared" si="222"/>
        <v>2019-7</v>
      </c>
      <c r="AG775" s="130">
        <f t="shared" si="225"/>
        <v>7</v>
      </c>
      <c r="AH775" s="130" t="str">
        <f t="shared" si="223"/>
        <v>Weekends</v>
      </c>
      <c r="AI775" s="133">
        <f t="shared" si="221"/>
        <v>1</v>
      </c>
      <c r="AJ775" s="53"/>
    </row>
    <row r="776" spans="2:36" ht="16.5" x14ac:dyDescent="0.3">
      <c r="B776" s="19" t="s">
        <v>809</v>
      </c>
      <c r="C776" s="20" t="s">
        <v>25</v>
      </c>
      <c r="D776" s="19" t="s">
        <v>26</v>
      </c>
      <c r="E776" s="19" t="s">
        <v>27</v>
      </c>
      <c r="F776" s="85" t="s">
        <v>21</v>
      </c>
      <c r="G776" s="19" t="s">
        <v>44</v>
      </c>
      <c r="H776" s="21">
        <v>52.42</v>
      </c>
      <c r="I776" s="22">
        <v>1</v>
      </c>
      <c r="J776" s="23">
        <v>2.621</v>
      </c>
      <c r="K776" s="23">
        <v>55.040999999999997</v>
      </c>
      <c r="L776" s="24">
        <v>43502</v>
      </c>
      <c r="M776" s="25">
        <v>0.43194444444444446</v>
      </c>
      <c r="N776" s="20" t="s">
        <v>33</v>
      </c>
      <c r="O776" s="23">
        <v>52.42</v>
      </c>
      <c r="P776" s="26">
        <v>4.7619047620000003</v>
      </c>
      <c r="Q776" s="23">
        <v>2.621</v>
      </c>
      <c r="R776" s="30">
        <v>6.3</v>
      </c>
      <c r="S776" s="28">
        <f t="shared" si="227"/>
        <v>2.6209999999999951</v>
      </c>
      <c r="T776" s="29">
        <f t="shared" si="228"/>
        <v>196.57499999999965</v>
      </c>
      <c r="U776" s="29" t="b">
        <f t="shared" si="229"/>
        <v>0</v>
      </c>
      <c r="V776" s="29" t="b">
        <f t="shared" si="230"/>
        <v>0</v>
      </c>
      <c r="W776" s="29" t="str">
        <f t="shared" si="231"/>
        <v>Low Value</v>
      </c>
      <c r="X776" s="129" t="str">
        <f t="shared" si="232"/>
        <v>Criteria Not matched</v>
      </c>
      <c r="Y776" s="130">
        <f t="shared" si="216"/>
        <v>6</v>
      </c>
      <c r="Z776" s="130">
        <f t="shared" si="217"/>
        <v>2</v>
      </c>
      <c r="AA776" s="131">
        <f t="shared" si="219"/>
        <v>2019</v>
      </c>
      <c r="AB776" s="132" t="str">
        <f t="shared" si="220"/>
        <v>2-2019</v>
      </c>
      <c r="AC776" s="132" t="str">
        <f t="shared" si="226"/>
        <v>6-2-2019</v>
      </c>
      <c r="AD776" s="132">
        <f t="shared" si="224"/>
        <v>1</v>
      </c>
      <c r="AE776" s="132">
        <f t="shared" si="218"/>
        <v>6</v>
      </c>
      <c r="AF776" s="132" t="str">
        <f t="shared" si="222"/>
        <v>2019-6</v>
      </c>
      <c r="AG776" s="130">
        <f t="shared" si="225"/>
        <v>3</v>
      </c>
      <c r="AH776" s="130" t="str">
        <f t="shared" si="223"/>
        <v>Weekdays</v>
      </c>
      <c r="AI776" s="133">
        <f t="shared" si="221"/>
        <v>4</v>
      </c>
      <c r="AJ776" s="53"/>
    </row>
    <row r="777" spans="2:36" ht="16.5" x14ac:dyDescent="0.3">
      <c r="B777" s="19" t="s">
        <v>810</v>
      </c>
      <c r="C777" s="20" t="s">
        <v>25</v>
      </c>
      <c r="D777" s="19" t="s">
        <v>26</v>
      </c>
      <c r="E777" s="19" t="s">
        <v>20</v>
      </c>
      <c r="F777" s="85" t="s">
        <v>31</v>
      </c>
      <c r="G777" s="19" t="s">
        <v>44</v>
      </c>
      <c r="H777" s="21">
        <v>65.650000000000006</v>
      </c>
      <c r="I777" s="22">
        <v>2</v>
      </c>
      <c r="J777" s="23">
        <v>6.5650000000000004</v>
      </c>
      <c r="K777" s="23">
        <v>137.86500000000001</v>
      </c>
      <c r="L777" s="24">
        <v>43482</v>
      </c>
      <c r="M777" s="25">
        <v>0.69861111111111107</v>
      </c>
      <c r="N777" s="20" t="s">
        <v>29</v>
      </c>
      <c r="O777" s="23">
        <v>131.30000000000001</v>
      </c>
      <c r="P777" s="26">
        <v>4.7619047620000003</v>
      </c>
      <c r="Q777" s="23">
        <v>6.5650000000000004</v>
      </c>
      <c r="R777" s="30">
        <v>6</v>
      </c>
      <c r="S777" s="28">
        <f t="shared" si="227"/>
        <v>6.5649999999999977</v>
      </c>
      <c r="T777" s="29">
        <f t="shared" si="228"/>
        <v>492.37499999999983</v>
      </c>
      <c r="U777" s="29" t="b">
        <f t="shared" si="229"/>
        <v>0</v>
      </c>
      <c r="V777" s="29" t="b">
        <f t="shared" si="230"/>
        <v>0</v>
      </c>
      <c r="W777" s="29" t="str">
        <f t="shared" si="231"/>
        <v>Low Value</v>
      </c>
      <c r="X777" s="129" t="str">
        <f t="shared" si="232"/>
        <v>Criteria Not matched</v>
      </c>
      <c r="Y777" s="130">
        <f t="shared" si="216"/>
        <v>17</v>
      </c>
      <c r="Z777" s="130">
        <f t="shared" si="217"/>
        <v>1</v>
      </c>
      <c r="AA777" s="131">
        <f t="shared" si="219"/>
        <v>2019</v>
      </c>
      <c r="AB777" s="132" t="str">
        <f t="shared" si="220"/>
        <v>1-2019</v>
      </c>
      <c r="AC777" s="132" t="str">
        <f t="shared" si="226"/>
        <v>17-1-2019</v>
      </c>
      <c r="AD777" s="132">
        <f t="shared" si="224"/>
        <v>1</v>
      </c>
      <c r="AE777" s="132">
        <f t="shared" si="218"/>
        <v>3</v>
      </c>
      <c r="AF777" s="132" t="str">
        <f t="shared" si="222"/>
        <v>2019-3</v>
      </c>
      <c r="AG777" s="130">
        <f t="shared" si="225"/>
        <v>4</v>
      </c>
      <c r="AH777" s="130" t="str">
        <f t="shared" si="223"/>
        <v>Weekdays</v>
      </c>
      <c r="AI777" s="133">
        <f t="shared" si="221"/>
        <v>5</v>
      </c>
      <c r="AJ777" s="53"/>
    </row>
    <row r="778" spans="2:36" ht="16.5" x14ac:dyDescent="0.3">
      <c r="B778" s="19" t="s">
        <v>811</v>
      </c>
      <c r="C778" s="20" t="s">
        <v>42</v>
      </c>
      <c r="D778" s="19" t="s">
        <v>43</v>
      </c>
      <c r="E778" s="19" t="s">
        <v>27</v>
      </c>
      <c r="F778" s="85" t="s">
        <v>21</v>
      </c>
      <c r="G778" s="19" t="s">
        <v>44</v>
      </c>
      <c r="H778" s="21">
        <v>28.86</v>
      </c>
      <c r="I778" s="22">
        <v>5</v>
      </c>
      <c r="J778" s="23">
        <v>7.2149999999999999</v>
      </c>
      <c r="K778" s="23">
        <v>151.51499999999999</v>
      </c>
      <c r="L778" s="24">
        <v>43487</v>
      </c>
      <c r="M778" s="25">
        <v>0.75555555555555554</v>
      </c>
      <c r="N778" s="20" t="s">
        <v>33</v>
      </c>
      <c r="O778" s="23">
        <v>144.30000000000001</v>
      </c>
      <c r="P778" s="26">
        <v>4.7619047620000003</v>
      </c>
      <c r="Q778" s="23">
        <v>7.2149999999999999</v>
      </c>
      <c r="R778" s="30">
        <v>8</v>
      </c>
      <c r="S778" s="28">
        <f t="shared" si="227"/>
        <v>7.214999999999975</v>
      </c>
      <c r="T778" s="29">
        <f t="shared" si="228"/>
        <v>541.12499999999818</v>
      </c>
      <c r="U778" s="29" t="b">
        <f t="shared" si="229"/>
        <v>0</v>
      </c>
      <c r="V778" s="29" t="b">
        <f t="shared" si="230"/>
        <v>1</v>
      </c>
      <c r="W778" s="29" t="str">
        <f t="shared" si="231"/>
        <v>High Value</v>
      </c>
      <c r="X778" s="129">
        <f t="shared" si="232"/>
        <v>2.8860000000000001</v>
      </c>
      <c r="Y778" s="130">
        <f t="shared" si="216"/>
        <v>22</v>
      </c>
      <c r="Z778" s="130">
        <f t="shared" si="217"/>
        <v>1</v>
      </c>
      <c r="AA778" s="131">
        <f t="shared" si="219"/>
        <v>2019</v>
      </c>
      <c r="AB778" s="132" t="str">
        <f t="shared" si="220"/>
        <v>1-2019</v>
      </c>
      <c r="AC778" s="132" t="str">
        <f t="shared" si="226"/>
        <v>22-1-2019</v>
      </c>
      <c r="AD778" s="132">
        <f t="shared" si="224"/>
        <v>1</v>
      </c>
      <c r="AE778" s="132">
        <f t="shared" si="218"/>
        <v>4</v>
      </c>
      <c r="AF778" s="132" t="str">
        <f t="shared" si="222"/>
        <v>2019-4</v>
      </c>
      <c r="AG778" s="130">
        <f t="shared" si="225"/>
        <v>2</v>
      </c>
      <c r="AH778" s="130" t="str">
        <f t="shared" si="223"/>
        <v>Weekdays</v>
      </c>
      <c r="AI778" s="133">
        <f t="shared" si="221"/>
        <v>3</v>
      </c>
      <c r="AJ778" s="53"/>
    </row>
    <row r="779" spans="2:36" ht="16.5" x14ac:dyDescent="0.3">
      <c r="B779" s="19" t="s">
        <v>812</v>
      </c>
      <c r="C779" s="20" t="s">
        <v>25</v>
      </c>
      <c r="D779" s="19" t="s">
        <v>26</v>
      </c>
      <c r="E779" s="19" t="s">
        <v>20</v>
      </c>
      <c r="F779" s="85" t="s">
        <v>31</v>
      </c>
      <c r="G779" s="19" t="s">
        <v>22</v>
      </c>
      <c r="H779" s="21">
        <v>65.31</v>
      </c>
      <c r="I779" s="22">
        <v>7</v>
      </c>
      <c r="J779" s="23">
        <v>22.858499999999999</v>
      </c>
      <c r="K779" s="23">
        <v>480.02850000000001</v>
      </c>
      <c r="L779" s="24">
        <v>43529</v>
      </c>
      <c r="M779" s="25">
        <v>0.75138888888888888</v>
      </c>
      <c r="N779" s="20" t="s">
        <v>33</v>
      </c>
      <c r="O779" s="23">
        <v>457.17</v>
      </c>
      <c r="P779" s="26">
        <v>4.7619047620000003</v>
      </c>
      <c r="Q779" s="23">
        <v>22.858499999999999</v>
      </c>
      <c r="R779" s="27">
        <v>4.2</v>
      </c>
      <c r="S779" s="28">
        <f t="shared" si="227"/>
        <v>22.858499999999992</v>
      </c>
      <c r="T779" s="29">
        <f t="shared" si="228"/>
        <v>1714.3874999999994</v>
      </c>
      <c r="U779" s="29" t="b">
        <f t="shared" si="229"/>
        <v>1</v>
      </c>
      <c r="V779" s="29" t="b">
        <f t="shared" si="230"/>
        <v>1</v>
      </c>
      <c r="W779" s="29" t="str">
        <f t="shared" si="231"/>
        <v>Low Value</v>
      </c>
      <c r="X779" s="129" t="str">
        <f t="shared" si="232"/>
        <v>Criteria Not matched</v>
      </c>
      <c r="Y779" s="130">
        <f t="shared" si="216"/>
        <v>5</v>
      </c>
      <c r="Z779" s="130">
        <f t="shared" si="217"/>
        <v>3</v>
      </c>
      <c r="AA779" s="131">
        <f t="shared" si="219"/>
        <v>2019</v>
      </c>
      <c r="AB779" s="132" t="str">
        <f t="shared" si="220"/>
        <v>3-2019</v>
      </c>
      <c r="AC779" s="132" t="str">
        <f t="shared" si="226"/>
        <v>5-3-2019</v>
      </c>
      <c r="AD779" s="132">
        <f t="shared" si="224"/>
        <v>1</v>
      </c>
      <c r="AE779" s="132">
        <f t="shared" si="218"/>
        <v>10</v>
      </c>
      <c r="AF779" s="132" t="str">
        <f t="shared" si="222"/>
        <v>2019-10</v>
      </c>
      <c r="AG779" s="130">
        <f t="shared" si="225"/>
        <v>2</v>
      </c>
      <c r="AH779" s="130" t="str">
        <f t="shared" si="223"/>
        <v>Weekdays</v>
      </c>
      <c r="AI779" s="133">
        <f t="shared" si="221"/>
        <v>3</v>
      </c>
      <c r="AJ779" s="53"/>
    </row>
    <row r="780" spans="2:36" ht="16.5" x14ac:dyDescent="0.3">
      <c r="B780" s="19" t="s">
        <v>813</v>
      </c>
      <c r="C780" s="20" t="s">
        <v>42</v>
      </c>
      <c r="D780" s="19" t="s">
        <v>43</v>
      </c>
      <c r="E780" s="19" t="s">
        <v>27</v>
      </c>
      <c r="F780" s="85" t="s">
        <v>31</v>
      </c>
      <c r="G780" s="19" t="s">
        <v>36</v>
      </c>
      <c r="H780" s="21">
        <v>93.38</v>
      </c>
      <c r="I780" s="22">
        <v>1</v>
      </c>
      <c r="J780" s="23">
        <v>4.6689999999999996</v>
      </c>
      <c r="K780" s="23">
        <v>98.049000000000007</v>
      </c>
      <c r="L780" s="24">
        <v>43468</v>
      </c>
      <c r="M780" s="25">
        <v>0.54652777777777772</v>
      </c>
      <c r="N780" s="20" t="s">
        <v>29</v>
      </c>
      <c r="O780" s="23">
        <v>93.38</v>
      </c>
      <c r="P780" s="26">
        <v>4.7619047620000003</v>
      </c>
      <c r="Q780" s="23">
        <v>4.6689999999999996</v>
      </c>
      <c r="R780" s="30">
        <v>9.6</v>
      </c>
      <c r="S780" s="28">
        <f t="shared" si="227"/>
        <v>4.6690000000000111</v>
      </c>
      <c r="T780" s="29">
        <f t="shared" si="228"/>
        <v>350.17500000000086</v>
      </c>
      <c r="U780" s="29" t="b">
        <f t="shared" si="229"/>
        <v>0</v>
      </c>
      <c r="V780" s="29" t="b">
        <f t="shared" si="230"/>
        <v>1</v>
      </c>
      <c r="W780" s="29" t="str">
        <f t="shared" si="231"/>
        <v>High Value</v>
      </c>
      <c r="X780" s="129">
        <f t="shared" si="232"/>
        <v>9.3379999999999992</v>
      </c>
      <c r="Y780" s="130">
        <f t="shared" si="216"/>
        <v>3</v>
      </c>
      <c r="Z780" s="130">
        <f t="shared" si="217"/>
        <v>1</v>
      </c>
      <c r="AA780" s="131">
        <f t="shared" si="219"/>
        <v>2019</v>
      </c>
      <c r="AB780" s="132" t="str">
        <f t="shared" si="220"/>
        <v>1-2019</v>
      </c>
      <c r="AC780" s="132" t="str">
        <f t="shared" si="226"/>
        <v>3-1-2019</v>
      </c>
      <c r="AD780" s="132">
        <f t="shared" si="224"/>
        <v>1</v>
      </c>
      <c r="AE780" s="132">
        <f t="shared" si="218"/>
        <v>1</v>
      </c>
      <c r="AF780" s="132" t="str">
        <f t="shared" si="222"/>
        <v>2019-1</v>
      </c>
      <c r="AG780" s="130">
        <f t="shared" si="225"/>
        <v>4</v>
      </c>
      <c r="AH780" s="130" t="str">
        <f t="shared" si="223"/>
        <v>Weekdays</v>
      </c>
      <c r="AI780" s="133">
        <f t="shared" si="221"/>
        <v>5</v>
      </c>
      <c r="AJ780" s="53"/>
    </row>
    <row r="781" spans="2:36" ht="16.5" x14ac:dyDescent="0.3">
      <c r="B781" s="19" t="s">
        <v>814</v>
      </c>
      <c r="C781" s="20" t="s">
        <v>25</v>
      </c>
      <c r="D781" s="19" t="s">
        <v>26</v>
      </c>
      <c r="E781" s="19" t="s">
        <v>20</v>
      </c>
      <c r="F781" s="85" t="s">
        <v>31</v>
      </c>
      <c r="G781" s="19" t="s">
        <v>36</v>
      </c>
      <c r="H781" s="21">
        <v>25.25</v>
      </c>
      <c r="I781" s="22">
        <v>5</v>
      </c>
      <c r="J781" s="23">
        <v>6.3125</v>
      </c>
      <c r="K781" s="23">
        <v>132.5625</v>
      </c>
      <c r="L781" s="24">
        <v>43544</v>
      </c>
      <c r="M781" s="25">
        <v>0.74444444444444446</v>
      </c>
      <c r="N781" s="20" t="s">
        <v>29</v>
      </c>
      <c r="O781" s="23">
        <v>126.25</v>
      </c>
      <c r="P781" s="26">
        <v>4.7619047620000003</v>
      </c>
      <c r="Q781" s="23">
        <v>6.3125</v>
      </c>
      <c r="R781" s="30">
        <v>6.1</v>
      </c>
      <c r="S781" s="28">
        <f t="shared" si="227"/>
        <v>6.3125</v>
      </c>
      <c r="T781" s="29">
        <f t="shared" si="228"/>
        <v>473.4375</v>
      </c>
      <c r="U781" s="29" t="b">
        <f t="shared" si="229"/>
        <v>0</v>
      </c>
      <c r="V781" s="29" t="b">
        <f t="shared" si="230"/>
        <v>0</v>
      </c>
      <c r="W781" s="29" t="str">
        <f t="shared" si="231"/>
        <v>Low Value</v>
      </c>
      <c r="X781" s="129" t="str">
        <f t="shared" si="232"/>
        <v>Criteria Not matched</v>
      </c>
      <c r="Y781" s="130">
        <f t="shared" si="216"/>
        <v>20</v>
      </c>
      <c r="Z781" s="130">
        <f t="shared" si="217"/>
        <v>3</v>
      </c>
      <c r="AA781" s="131">
        <f t="shared" si="219"/>
        <v>2019</v>
      </c>
      <c r="AB781" s="132" t="str">
        <f t="shared" si="220"/>
        <v>3-2019</v>
      </c>
      <c r="AC781" s="132" t="str">
        <f t="shared" si="226"/>
        <v>20-3-2019</v>
      </c>
      <c r="AD781" s="132">
        <f t="shared" si="224"/>
        <v>1</v>
      </c>
      <c r="AE781" s="132">
        <f t="shared" si="218"/>
        <v>12</v>
      </c>
      <c r="AF781" s="132" t="str">
        <f t="shared" si="222"/>
        <v>2019-12</v>
      </c>
      <c r="AG781" s="130">
        <f t="shared" si="225"/>
        <v>3</v>
      </c>
      <c r="AH781" s="130" t="str">
        <f t="shared" si="223"/>
        <v>Weekdays</v>
      </c>
      <c r="AI781" s="133">
        <f t="shared" si="221"/>
        <v>4</v>
      </c>
      <c r="AJ781" s="53"/>
    </row>
    <row r="782" spans="2:36" ht="16.5" x14ac:dyDescent="0.3">
      <c r="B782" s="19" t="s">
        <v>815</v>
      </c>
      <c r="C782" s="20" t="s">
        <v>42</v>
      </c>
      <c r="D782" s="19" t="s">
        <v>43</v>
      </c>
      <c r="E782" s="19" t="s">
        <v>20</v>
      </c>
      <c r="F782" s="85" t="s">
        <v>31</v>
      </c>
      <c r="G782" s="19" t="s">
        <v>28</v>
      </c>
      <c r="H782" s="21">
        <v>87.87</v>
      </c>
      <c r="I782" s="22">
        <v>9</v>
      </c>
      <c r="J782" s="23">
        <v>39.541499999999999</v>
      </c>
      <c r="K782" s="23">
        <v>830.37149999999997</v>
      </c>
      <c r="L782" s="24">
        <v>43496</v>
      </c>
      <c r="M782" s="25">
        <v>0.85555555555555551</v>
      </c>
      <c r="N782" s="20" t="s">
        <v>23</v>
      </c>
      <c r="O782" s="23">
        <v>790.83</v>
      </c>
      <c r="P782" s="26">
        <v>4.7619047620000003</v>
      </c>
      <c r="Q782" s="23">
        <v>39.541499999999999</v>
      </c>
      <c r="R782" s="27">
        <v>5.6</v>
      </c>
      <c r="S782" s="28">
        <f t="shared" si="227"/>
        <v>39.541499999999928</v>
      </c>
      <c r="T782" s="29">
        <f t="shared" si="228"/>
        <v>2965.6124999999947</v>
      </c>
      <c r="U782" s="29" t="b">
        <f t="shared" si="229"/>
        <v>1</v>
      </c>
      <c r="V782" s="29" t="b">
        <f t="shared" si="230"/>
        <v>1</v>
      </c>
      <c r="W782" s="29" t="str">
        <f t="shared" si="231"/>
        <v>Low Value</v>
      </c>
      <c r="X782" s="129" t="str">
        <f t="shared" si="232"/>
        <v>Criteria Not matched</v>
      </c>
      <c r="Y782" s="130">
        <f t="shared" si="216"/>
        <v>31</v>
      </c>
      <c r="Z782" s="130">
        <f t="shared" si="217"/>
        <v>1</v>
      </c>
      <c r="AA782" s="131">
        <f t="shared" si="219"/>
        <v>2019</v>
      </c>
      <c r="AB782" s="132" t="str">
        <f t="shared" si="220"/>
        <v>1-2019</v>
      </c>
      <c r="AC782" s="132" t="str">
        <f t="shared" si="226"/>
        <v>31-1-2019</v>
      </c>
      <c r="AD782" s="132">
        <f t="shared" si="224"/>
        <v>1</v>
      </c>
      <c r="AE782" s="132">
        <f t="shared" si="218"/>
        <v>5</v>
      </c>
      <c r="AF782" s="132" t="str">
        <f t="shared" si="222"/>
        <v>2019-5</v>
      </c>
      <c r="AG782" s="130">
        <f t="shared" si="225"/>
        <v>4</v>
      </c>
      <c r="AH782" s="130" t="str">
        <f t="shared" si="223"/>
        <v>Weekdays</v>
      </c>
      <c r="AI782" s="133">
        <f t="shared" si="221"/>
        <v>5</v>
      </c>
      <c r="AJ782" s="53"/>
    </row>
    <row r="783" spans="2:36" ht="16.5" x14ac:dyDescent="0.3">
      <c r="B783" s="19" t="s">
        <v>816</v>
      </c>
      <c r="C783" s="20" t="s">
        <v>25</v>
      </c>
      <c r="D783" s="19" t="s">
        <v>26</v>
      </c>
      <c r="E783" s="19" t="s">
        <v>27</v>
      </c>
      <c r="F783" s="85" t="s">
        <v>31</v>
      </c>
      <c r="G783" s="19" t="s">
        <v>22</v>
      </c>
      <c r="H783" s="21">
        <v>21.8</v>
      </c>
      <c r="I783" s="22">
        <v>8</v>
      </c>
      <c r="J783" s="23">
        <v>8.7200000000000006</v>
      </c>
      <c r="K783" s="23">
        <v>183.12</v>
      </c>
      <c r="L783" s="24">
        <v>43515</v>
      </c>
      <c r="M783" s="25">
        <v>0.80833333333333335</v>
      </c>
      <c r="N783" s="20" t="s">
        <v>29</v>
      </c>
      <c r="O783" s="23">
        <v>174.4</v>
      </c>
      <c r="P783" s="26">
        <v>4.7619047620000003</v>
      </c>
      <c r="Q783" s="23">
        <v>8.7200000000000006</v>
      </c>
      <c r="R783" s="30">
        <v>8.3000000000000007</v>
      </c>
      <c r="S783" s="28">
        <f t="shared" si="227"/>
        <v>8.7199999999999989</v>
      </c>
      <c r="T783" s="29">
        <f t="shared" si="228"/>
        <v>653.99999999999989</v>
      </c>
      <c r="U783" s="29" t="b">
        <f t="shared" si="229"/>
        <v>1</v>
      </c>
      <c r="V783" s="29" t="b">
        <f t="shared" si="230"/>
        <v>1</v>
      </c>
      <c r="W783" s="29" t="str">
        <f t="shared" si="231"/>
        <v>High Value</v>
      </c>
      <c r="X783" s="129">
        <f t="shared" si="232"/>
        <v>2.1800000000000002</v>
      </c>
      <c r="Y783" s="130">
        <f t="shared" si="216"/>
        <v>19</v>
      </c>
      <c r="Z783" s="130">
        <f t="shared" si="217"/>
        <v>2</v>
      </c>
      <c r="AA783" s="131">
        <f t="shared" si="219"/>
        <v>2019</v>
      </c>
      <c r="AB783" s="132" t="str">
        <f t="shared" si="220"/>
        <v>2-2019</v>
      </c>
      <c r="AC783" s="132" t="str">
        <f t="shared" si="226"/>
        <v>19-2-2019</v>
      </c>
      <c r="AD783" s="132">
        <f t="shared" si="224"/>
        <v>1</v>
      </c>
      <c r="AE783" s="132">
        <f t="shared" si="218"/>
        <v>8</v>
      </c>
      <c r="AF783" s="132" t="str">
        <f t="shared" si="222"/>
        <v>2019-8</v>
      </c>
      <c r="AG783" s="130">
        <f t="shared" si="225"/>
        <v>2</v>
      </c>
      <c r="AH783" s="130" t="str">
        <f t="shared" si="223"/>
        <v>Weekdays</v>
      </c>
      <c r="AI783" s="133">
        <f t="shared" si="221"/>
        <v>3</v>
      </c>
      <c r="AJ783" s="53"/>
    </row>
    <row r="784" spans="2:36" ht="16.5" x14ac:dyDescent="0.3">
      <c r="B784" s="19" t="s">
        <v>817</v>
      </c>
      <c r="C784" s="20" t="s">
        <v>18</v>
      </c>
      <c r="D784" s="19" t="s">
        <v>19</v>
      </c>
      <c r="E784" s="19" t="s">
        <v>27</v>
      </c>
      <c r="F784" s="85" t="s">
        <v>21</v>
      </c>
      <c r="G784" s="19" t="s">
        <v>36</v>
      </c>
      <c r="H784" s="21">
        <v>94.76</v>
      </c>
      <c r="I784" s="22">
        <v>4</v>
      </c>
      <c r="J784" s="23">
        <v>18.952000000000002</v>
      </c>
      <c r="K784" s="23">
        <v>397.99200000000002</v>
      </c>
      <c r="L784" s="24">
        <v>43507</v>
      </c>
      <c r="M784" s="25">
        <v>0.67083333333333328</v>
      </c>
      <c r="N784" s="20" t="s">
        <v>23</v>
      </c>
      <c r="O784" s="23">
        <v>379.04</v>
      </c>
      <c r="P784" s="26">
        <v>4.7619047620000003</v>
      </c>
      <c r="Q784" s="23">
        <v>18.952000000000002</v>
      </c>
      <c r="R784" s="27">
        <v>7.8</v>
      </c>
      <c r="S784" s="28">
        <f t="shared" si="227"/>
        <v>18.951999999999998</v>
      </c>
      <c r="T784" s="29">
        <f t="shared" si="228"/>
        <v>1421.3999999999999</v>
      </c>
      <c r="U784" s="29" t="b">
        <f t="shared" si="229"/>
        <v>1</v>
      </c>
      <c r="V784" s="29" t="b">
        <f t="shared" si="230"/>
        <v>1</v>
      </c>
      <c r="W784" s="29" t="str">
        <f t="shared" si="231"/>
        <v>High Value</v>
      </c>
      <c r="X784" s="129">
        <f t="shared" si="232"/>
        <v>9.4760000000000009</v>
      </c>
      <c r="Y784" s="130">
        <f t="shared" si="216"/>
        <v>11</v>
      </c>
      <c r="Z784" s="130">
        <f t="shared" si="217"/>
        <v>2</v>
      </c>
      <c r="AA784" s="131">
        <f t="shared" si="219"/>
        <v>2019</v>
      </c>
      <c r="AB784" s="132" t="str">
        <f t="shared" si="220"/>
        <v>2-2019</v>
      </c>
      <c r="AC784" s="132" t="str">
        <f t="shared" si="226"/>
        <v>11-2-2019</v>
      </c>
      <c r="AD784" s="132">
        <f t="shared" si="224"/>
        <v>1</v>
      </c>
      <c r="AE784" s="132">
        <f t="shared" si="218"/>
        <v>7</v>
      </c>
      <c r="AF784" s="132" t="str">
        <f t="shared" si="222"/>
        <v>2019-7</v>
      </c>
      <c r="AG784" s="130">
        <f t="shared" si="225"/>
        <v>1</v>
      </c>
      <c r="AH784" s="130" t="str">
        <f t="shared" si="223"/>
        <v>Weekdays</v>
      </c>
      <c r="AI784" s="133">
        <f t="shared" si="221"/>
        <v>2</v>
      </c>
      <c r="AJ784" s="53"/>
    </row>
    <row r="785" spans="2:36" ht="16.5" x14ac:dyDescent="0.3">
      <c r="B785" s="19" t="s">
        <v>818</v>
      </c>
      <c r="C785" s="20" t="s">
        <v>18</v>
      </c>
      <c r="D785" s="19" t="s">
        <v>19</v>
      </c>
      <c r="E785" s="19" t="s">
        <v>20</v>
      </c>
      <c r="F785" s="85" t="s">
        <v>21</v>
      </c>
      <c r="G785" s="19" t="s">
        <v>46</v>
      </c>
      <c r="H785" s="21">
        <v>30.62</v>
      </c>
      <c r="I785" s="22">
        <v>1</v>
      </c>
      <c r="J785" s="23">
        <v>1.5309999999999999</v>
      </c>
      <c r="K785" s="23">
        <v>32.151000000000003</v>
      </c>
      <c r="L785" s="24">
        <v>43501</v>
      </c>
      <c r="M785" s="25">
        <v>0.59305555555555556</v>
      </c>
      <c r="N785" s="20" t="s">
        <v>33</v>
      </c>
      <c r="O785" s="23">
        <v>30.62</v>
      </c>
      <c r="P785" s="26">
        <v>4.7619047620000003</v>
      </c>
      <c r="Q785" s="23">
        <v>1.5309999999999999</v>
      </c>
      <c r="R785" s="30">
        <v>4.0999999999999996</v>
      </c>
      <c r="S785" s="28">
        <f t="shared" si="227"/>
        <v>1.5310000000000024</v>
      </c>
      <c r="T785" s="29">
        <f t="shared" si="228"/>
        <v>114.82500000000017</v>
      </c>
      <c r="U785" s="29" t="b">
        <f t="shared" si="229"/>
        <v>0</v>
      </c>
      <c r="V785" s="29" t="b">
        <f t="shared" si="230"/>
        <v>0</v>
      </c>
      <c r="W785" s="29" t="str">
        <f t="shared" si="231"/>
        <v>Low Value</v>
      </c>
      <c r="X785" s="129" t="str">
        <f t="shared" si="232"/>
        <v>Criteria Not matched</v>
      </c>
      <c r="Y785" s="130">
        <f t="shared" si="216"/>
        <v>5</v>
      </c>
      <c r="Z785" s="130">
        <f t="shared" si="217"/>
        <v>2</v>
      </c>
      <c r="AA785" s="131">
        <f t="shared" si="219"/>
        <v>2019</v>
      </c>
      <c r="AB785" s="132" t="str">
        <f t="shared" si="220"/>
        <v>2-2019</v>
      </c>
      <c r="AC785" s="132" t="str">
        <f t="shared" si="226"/>
        <v>5-2-2019</v>
      </c>
      <c r="AD785" s="132">
        <f t="shared" si="224"/>
        <v>1</v>
      </c>
      <c r="AE785" s="132">
        <f t="shared" si="218"/>
        <v>6</v>
      </c>
      <c r="AF785" s="132" t="str">
        <f t="shared" si="222"/>
        <v>2019-6</v>
      </c>
      <c r="AG785" s="130">
        <f t="shared" si="225"/>
        <v>2</v>
      </c>
      <c r="AH785" s="130" t="str">
        <f t="shared" si="223"/>
        <v>Weekdays</v>
      </c>
      <c r="AI785" s="133">
        <f t="shared" si="221"/>
        <v>3</v>
      </c>
      <c r="AJ785" s="53"/>
    </row>
    <row r="786" spans="2:36" ht="16.5" x14ac:dyDescent="0.3">
      <c r="B786" s="19" t="s">
        <v>819</v>
      </c>
      <c r="C786" s="20" t="s">
        <v>25</v>
      </c>
      <c r="D786" s="19" t="s">
        <v>26</v>
      </c>
      <c r="E786" s="19" t="s">
        <v>27</v>
      </c>
      <c r="F786" s="85" t="s">
        <v>21</v>
      </c>
      <c r="G786" s="19" t="s">
        <v>32</v>
      </c>
      <c r="H786" s="21">
        <v>44.01</v>
      </c>
      <c r="I786" s="22">
        <v>8</v>
      </c>
      <c r="J786" s="23">
        <v>17.603999999999999</v>
      </c>
      <c r="K786" s="23">
        <v>369.68400000000003</v>
      </c>
      <c r="L786" s="24">
        <v>43527</v>
      </c>
      <c r="M786" s="25">
        <v>0.73333333333333328</v>
      </c>
      <c r="N786" s="20" t="s">
        <v>29</v>
      </c>
      <c r="O786" s="23">
        <v>352.08</v>
      </c>
      <c r="P786" s="26">
        <v>4.7619047620000003</v>
      </c>
      <c r="Q786" s="23">
        <v>17.603999999999999</v>
      </c>
      <c r="R786" s="27">
        <v>8.8000000000000007</v>
      </c>
      <c r="S786" s="28">
        <f t="shared" si="227"/>
        <v>17.604000000000042</v>
      </c>
      <c r="T786" s="29">
        <f t="shared" si="228"/>
        <v>1320.3000000000031</v>
      </c>
      <c r="U786" s="29" t="b">
        <f t="shared" si="229"/>
        <v>1</v>
      </c>
      <c r="V786" s="29" t="b">
        <f t="shared" si="230"/>
        <v>1</v>
      </c>
      <c r="W786" s="29" t="str">
        <f t="shared" si="231"/>
        <v>High Value</v>
      </c>
      <c r="X786" s="129">
        <f t="shared" si="232"/>
        <v>4.4009999999999998</v>
      </c>
      <c r="Y786" s="130">
        <f t="shared" si="216"/>
        <v>3</v>
      </c>
      <c r="Z786" s="130">
        <f t="shared" si="217"/>
        <v>3</v>
      </c>
      <c r="AA786" s="131">
        <f t="shared" si="219"/>
        <v>2019</v>
      </c>
      <c r="AB786" s="132" t="str">
        <f t="shared" si="220"/>
        <v>3-2019</v>
      </c>
      <c r="AC786" s="132" t="str">
        <f t="shared" si="226"/>
        <v>3-3-2019</v>
      </c>
      <c r="AD786" s="132">
        <f t="shared" si="224"/>
        <v>1</v>
      </c>
      <c r="AE786" s="132">
        <f t="shared" si="218"/>
        <v>9</v>
      </c>
      <c r="AF786" s="132" t="str">
        <f t="shared" si="222"/>
        <v>2019-9</v>
      </c>
      <c r="AG786" s="130">
        <f t="shared" si="225"/>
        <v>7</v>
      </c>
      <c r="AH786" s="130" t="str">
        <f t="shared" si="223"/>
        <v>Weekends</v>
      </c>
      <c r="AI786" s="133">
        <f t="shared" si="221"/>
        <v>1</v>
      </c>
      <c r="AJ786" s="53"/>
    </row>
    <row r="787" spans="2:36" ht="16.5" x14ac:dyDescent="0.3">
      <c r="B787" s="19" t="s">
        <v>820</v>
      </c>
      <c r="C787" s="20" t="s">
        <v>25</v>
      </c>
      <c r="D787" s="19" t="s">
        <v>26</v>
      </c>
      <c r="E787" s="19" t="s">
        <v>20</v>
      </c>
      <c r="F787" s="85" t="s">
        <v>21</v>
      </c>
      <c r="G787" s="19" t="s">
        <v>22</v>
      </c>
      <c r="H787" s="21">
        <v>10.16</v>
      </c>
      <c r="I787" s="22">
        <v>5</v>
      </c>
      <c r="J787" s="23">
        <v>2.54</v>
      </c>
      <c r="K787" s="23">
        <v>53.34</v>
      </c>
      <c r="L787" s="24">
        <v>43520</v>
      </c>
      <c r="M787" s="25">
        <v>0.54722222222222228</v>
      </c>
      <c r="N787" s="20" t="s">
        <v>23</v>
      </c>
      <c r="O787" s="23">
        <v>50.8</v>
      </c>
      <c r="P787" s="26">
        <v>4.7619047620000003</v>
      </c>
      <c r="Q787" s="23">
        <v>2.54</v>
      </c>
      <c r="R787" s="30">
        <v>4.0999999999999996</v>
      </c>
      <c r="S787" s="28">
        <f t="shared" si="227"/>
        <v>2.5400000000000063</v>
      </c>
      <c r="T787" s="29">
        <f t="shared" si="228"/>
        <v>190.50000000000045</v>
      </c>
      <c r="U787" s="29" t="b">
        <f t="shared" si="229"/>
        <v>0</v>
      </c>
      <c r="V787" s="29" t="b">
        <f t="shared" si="230"/>
        <v>0</v>
      </c>
      <c r="W787" s="29" t="str">
        <f t="shared" si="231"/>
        <v>Low Value</v>
      </c>
      <c r="X787" s="129" t="str">
        <f t="shared" si="232"/>
        <v>Criteria Not matched</v>
      </c>
      <c r="Y787" s="130">
        <f t="shared" si="216"/>
        <v>24</v>
      </c>
      <c r="Z787" s="130">
        <f t="shared" si="217"/>
        <v>2</v>
      </c>
      <c r="AA787" s="131">
        <f t="shared" si="219"/>
        <v>2019</v>
      </c>
      <c r="AB787" s="132" t="str">
        <f t="shared" si="220"/>
        <v>2-2019</v>
      </c>
      <c r="AC787" s="132" t="str">
        <f t="shared" si="226"/>
        <v>24-2-2019</v>
      </c>
      <c r="AD787" s="132">
        <f t="shared" si="224"/>
        <v>1</v>
      </c>
      <c r="AE787" s="132">
        <f t="shared" si="218"/>
        <v>8</v>
      </c>
      <c r="AF787" s="132" t="str">
        <f t="shared" si="222"/>
        <v>2019-8</v>
      </c>
      <c r="AG787" s="130">
        <f t="shared" si="225"/>
        <v>7</v>
      </c>
      <c r="AH787" s="130" t="str">
        <f t="shared" si="223"/>
        <v>Weekends</v>
      </c>
      <c r="AI787" s="133">
        <f t="shared" si="221"/>
        <v>1</v>
      </c>
      <c r="AJ787" s="53"/>
    </row>
    <row r="788" spans="2:36" ht="16.5" x14ac:dyDescent="0.3">
      <c r="B788" s="19" t="s">
        <v>821</v>
      </c>
      <c r="C788" s="20" t="s">
        <v>18</v>
      </c>
      <c r="D788" s="19" t="s">
        <v>19</v>
      </c>
      <c r="E788" s="19" t="s">
        <v>27</v>
      </c>
      <c r="F788" s="85" t="s">
        <v>31</v>
      </c>
      <c r="G788" s="19" t="s">
        <v>28</v>
      </c>
      <c r="H788" s="21">
        <v>74.58</v>
      </c>
      <c r="I788" s="22">
        <v>7</v>
      </c>
      <c r="J788" s="23">
        <v>26.103000000000002</v>
      </c>
      <c r="K788" s="23">
        <v>548.16300000000001</v>
      </c>
      <c r="L788" s="24">
        <v>43500</v>
      </c>
      <c r="M788" s="25">
        <v>0.67291666666666672</v>
      </c>
      <c r="N788" s="20" t="s">
        <v>33</v>
      </c>
      <c r="O788" s="23">
        <v>522.05999999999995</v>
      </c>
      <c r="P788" s="26">
        <v>4.7619047620000003</v>
      </c>
      <c r="Q788" s="23">
        <v>26.103000000000002</v>
      </c>
      <c r="R788" s="27">
        <v>9</v>
      </c>
      <c r="S788" s="28">
        <f t="shared" si="227"/>
        <v>26.103000000000065</v>
      </c>
      <c r="T788" s="29">
        <f t="shared" si="228"/>
        <v>1957.7250000000049</v>
      </c>
      <c r="U788" s="29" t="b">
        <f t="shared" si="229"/>
        <v>1</v>
      </c>
      <c r="V788" s="29" t="b">
        <f t="shared" si="230"/>
        <v>1</v>
      </c>
      <c r="W788" s="29" t="str">
        <f t="shared" si="231"/>
        <v>High Value</v>
      </c>
      <c r="X788" s="129">
        <f t="shared" si="232"/>
        <v>7.4580000000000002</v>
      </c>
      <c r="Y788" s="130">
        <f t="shared" si="216"/>
        <v>4</v>
      </c>
      <c r="Z788" s="130">
        <f t="shared" si="217"/>
        <v>2</v>
      </c>
      <c r="AA788" s="131">
        <f t="shared" si="219"/>
        <v>2019</v>
      </c>
      <c r="AB788" s="132" t="str">
        <f t="shared" si="220"/>
        <v>2-2019</v>
      </c>
      <c r="AC788" s="132" t="str">
        <f t="shared" si="226"/>
        <v>4-2-2019</v>
      </c>
      <c r="AD788" s="132">
        <f t="shared" si="224"/>
        <v>1</v>
      </c>
      <c r="AE788" s="132">
        <f t="shared" si="218"/>
        <v>6</v>
      </c>
      <c r="AF788" s="132" t="str">
        <f t="shared" si="222"/>
        <v>2019-6</v>
      </c>
      <c r="AG788" s="130">
        <f t="shared" si="225"/>
        <v>1</v>
      </c>
      <c r="AH788" s="130" t="str">
        <f t="shared" si="223"/>
        <v>Weekdays</v>
      </c>
      <c r="AI788" s="133">
        <f t="shared" si="221"/>
        <v>2</v>
      </c>
      <c r="AJ788" s="53"/>
    </row>
    <row r="789" spans="2:36" ht="16.5" x14ac:dyDescent="0.3">
      <c r="B789" s="19" t="s">
        <v>822</v>
      </c>
      <c r="C789" s="20" t="s">
        <v>25</v>
      </c>
      <c r="D789" s="19" t="s">
        <v>26</v>
      </c>
      <c r="E789" s="19" t="s">
        <v>27</v>
      </c>
      <c r="F789" s="85" t="s">
        <v>31</v>
      </c>
      <c r="G789" s="19" t="s">
        <v>28</v>
      </c>
      <c r="H789" s="21">
        <v>71.89</v>
      </c>
      <c r="I789" s="22">
        <v>8</v>
      </c>
      <c r="J789" s="23">
        <v>28.756</v>
      </c>
      <c r="K789" s="23">
        <v>603.87599999999998</v>
      </c>
      <c r="L789" s="24">
        <v>43515</v>
      </c>
      <c r="M789" s="25">
        <v>0.48125000000000001</v>
      </c>
      <c r="N789" s="20" t="s">
        <v>23</v>
      </c>
      <c r="O789" s="23">
        <v>575.12</v>
      </c>
      <c r="P789" s="26">
        <v>4.7619047620000003</v>
      </c>
      <c r="Q789" s="23">
        <v>28.756</v>
      </c>
      <c r="R789" s="27">
        <v>5.5</v>
      </c>
      <c r="S789" s="28">
        <f t="shared" si="227"/>
        <v>28.755999999999972</v>
      </c>
      <c r="T789" s="29">
        <f t="shared" si="228"/>
        <v>2156.699999999998</v>
      </c>
      <c r="U789" s="29" t="b">
        <f t="shared" si="229"/>
        <v>1</v>
      </c>
      <c r="V789" s="29" t="b">
        <f t="shared" si="230"/>
        <v>1</v>
      </c>
      <c r="W789" s="29" t="str">
        <f t="shared" si="231"/>
        <v>Low Value</v>
      </c>
      <c r="X789" s="129" t="str">
        <f t="shared" si="232"/>
        <v>Criteria Not matched</v>
      </c>
      <c r="Y789" s="130">
        <f t="shared" si="216"/>
        <v>19</v>
      </c>
      <c r="Z789" s="130">
        <f t="shared" si="217"/>
        <v>2</v>
      </c>
      <c r="AA789" s="131">
        <f t="shared" si="219"/>
        <v>2019</v>
      </c>
      <c r="AB789" s="132" t="str">
        <f t="shared" si="220"/>
        <v>2-2019</v>
      </c>
      <c r="AC789" s="132" t="str">
        <f t="shared" si="226"/>
        <v>19-2-2019</v>
      </c>
      <c r="AD789" s="132">
        <f t="shared" si="224"/>
        <v>1</v>
      </c>
      <c r="AE789" s="132">
        <f t="shared" si="218"/>
        <v>8</v>
      </c>
      <c r="AF789" s="132" t="str">
        <f t="shared" si="222"/>
        <v>2019-8</v>
      </c>
      <c r="AG789" s="130">
        <f t="shared" si="225"/>
        <v>2</v>
      </c>
      <c r="AH789" s="130" t="str">
        <f t="shared" si="223"/>
        <v>Weekdays</v>
      </c>
      <c r="AI789" s="133">
        <f t="shared" si="221"/>
        <v>3</v>
      </c>
      <c r="AJ789" s="53"/>
    </row>
    <row r="790" spans="2:36" ht="16.5" x14ac:dyDescent="0.3">
      <c r="B790" s="19" t="s">
        <v>823</v>
      </c>
      <c r="C790" s="20" t="s">
        <v>25</v>
      </c>
      <c r="D790" s="19" t="s">
        <v>26</v>
      </c>
      <c r="E790" s="19" t="s">
        <v>27</v>
      </c>
      <c r="F790" s="85" t="s">
        <v>21</v>
      </c>
      <c r="G790" s="19" t="s">
        <v>22</v>
      </c>
      <c r="H790" s="21">
        <v>10.99</v>
      </c>
      <c r="I790" s="22">
        <v>5</v>
      </c>
      <c r="J790" s="23">
        <v>2.7475000000000001</v>
      </c>
      <c r="K790" s="23">
        <v>57.697499999999998</v>
      </c>
      <c r="L790" s="24">
        <v>43488</v>
      </c>
      <c r="M790" s="25">
        <v>0.42916666666666664</v>
      </c>
      <c r="N790" s="20" t="s">
        <v>33</v>
      </c>
      <c r="O790" s="23">
        <v>54.95</v>
      </c>
      <c r="P790" s="26">
        <v>4.7619047620000003</v>
      </c>
      <c r="Q790" s="23">
        <v>2.7475000000000001</v>
      </c>
      <c r="R790" s="30">
        <v>9.3000000000000007</v>
      </c>
      <c r="S790" s="28">
        <f t="shared" si="227"/>
        <v>2.7474999999999952</v>
      </c>
      <c r="T790" s="29">
        <f t="shared" si="228"/>
        <v>206.06249999999963</v>
      </c>
      <c r="U790" s="29" t="b">
        <f t="shared" si="229"/>
        <v>0</v>
      </c>
      <c r="V790" s="29" t="b">
        <f t="shared" si="230"/>
        <v>1</v>
      </c>
      <c r="W790" s="29" t="str">
        <f t="shared" si="231"/>
        <v>High Value</v>
      </c>
      <c r="X790" s="129">
        <f t="shared" si="232"/>
        <v>1.099</v>
      </c>
      <c r="Y790" s="130">
        <f t="shared" ref="Y790:Y853" si="233">DAY(L790)</f>
        <v>23</v>
      </c>
      <c r="Z790" s="130">
        <f t="shared" ref="Z790:Z853" si="234">MONTH(L790)</f>
        <v>1</v>
      </c>
      <c r="AA790" s="131">
        <f t="shared" si="219"/>
        <v>2019</v>
      </c>
      <c r="AB790" s="132" t="str">
        <f t="shared" si="220"/>
        <v>1-2019</v>
      </c>
      <c r="AC790" s="132" t="str">
        <f t="shared" si="226"/>
        <v>23-1-2019</v>
      </c>
      <c r="AD790" s="132">
        <f t="shared" si="224"/>
        <v>1</v>
      </c>
      <c r="AE790" s="132">
        <f t="shared" si="218"/>
        <v>4</v>
      </c>
      <c r="AF790" s="132" t="str">
        <f t="shared" si="222"/>
        <v>2019-4</v>
      </c>
      <c r="AG790" s="130">
        <f t="shared" si="225"/>
        <v>3</v>
      </c>
      <c r="AH790" s="130" t="str">
        <f t="shared" si="223"/>
        <v>Weekdays</v>
      </c>
      <c r="AI790" s="133">
        <f t="shared" si="221"/>
        <v>4</v>
      </c>
      <c r="AJ790" s="53"/>
    </row>
    <row r="791" spans="2:36" ht="16.5" x14ac:dyDescent="0.3">
      <c r="B791" s="19" t="s">
        <v>824</v>
      </c>
      <c r="C791" s="20" t="s">
        <v>25</v>
      </c>
      <c r="D791" s="19" t="s">
        <v>26</v>
      </c>
      <c r="E791" s="19" t="s">
        <v>20</v>
      </c>
      <c r="F791" s="85" t="s">
        <v>31</v>
      </c>
      <c r="G791" s="19" t="s">
        <v>22</v>
      </c>
      <c r="H791" s="21">
        <v>60.47</v>
      </c>
      <c r="I791" s="22">
        <v>3</v>
      </c>
      <c r="J791" s="23">
        <v>9.0704999999999991</v>
      </c>
      <c r="K791" s="23">
        <v>190.48050000000001</v>
      </c>
      <c r="L791" s="24">
        <v>43479</v>
      </c>
      <c r="M791" s="25">
        <v>0.4548611111111111</v>
      </c>
      <c r="N791" s="20" t="s">
        <v>33</v>
      </c>
      <c r="O791" s="23">
        <v>181.41</v>
      </c>
      <c r="P791" s="26">
        <v>4.7619047620000003</v>
      </c>
      <c r="Q791" s="23">
        <v>9.0704999999999991</v>
      </c>
      <c r="R791" s="30">
        <v>5.6</v>
      </c>
      <c r="S791" s="28">
        <f t="shared" si="227"/>
        <v>9.0705000000000098</v>
      </c>
      <c r="T791" s="29">
        <f t="shared" si="228"/>
        <v>680.2875000000007</v>
      </c>
      <c r="U791" s="29" t="b">
        <f t="shared" si="229"/>
        <v>1</v>
      </c>
      <c r="V791" s="29" t="b">
        <f t="shared" si="230"/>
        <v>1</v>
      </c>
      <c r="W791" s="29" t="str">
        <f t="shared" si="231"/>
        <v>Low Value</v>
      </c>
      <c r="X791" s="129" t="str">
        <f t="shared" si="232"/>
        <v>Criteria Not matched</v>
      </c>
      <c r="Y791" s="130">
        <f t="shared" si="233"/>
        <v>14</v>
      </c>
      <c r="Z791" s="130">
        <f t="shared" si="234"/>
        <v>1</v>
      </c>
      <c r="AA791" s="131">
        <f t="shared" si="219"/>
        <v>2019</v>
      </c>
      <c r="AB791" s="132" t="str">
        <f t="shared" si="220"/>
        <v>1-2019</v>
      </c>
      <c r="AC791" s="132" t="str">
        <f t="shared" si="226"/>
        <v>14-1-2019</v>
      </c>
      <c r="AD791" s="132">
        <f t="shared" si="224"/>
        <v>1</v>
      </c>
      <c r="AE791" s="132">
        <f t="shared" ref="AE791:AE854" si="235">WEEKNUM(L791,2)</f>
        <v>3</v>
      </c>
      <c r="AF791" s="132" t="str">
        <f t="shared" si="222"/>
        <v>2019-3</v>
      </c>
      <c r="AG791" s="130">
        <f t="shared" si="225"/>
        <v>1</v>
      </c>
      <c r="AH791" s="130" t="str">
        <f t="shared" si="223"/>
        <v>Weekdays</v>
      </c>
      <c r="AI791" s="133">
        <f t="shared" si="221"/>
        <v>2</v>
      </c>
      <c r="AJ791" s="53"/>
    </row>
    <row r="792" spans="2:36" ht="16.5" x14ac:dyDescent="0.3">
      <c r="B792" s="19" t="s">
        <v>825</v>
      </c>
      <c r="C792" s="20" t="s">
        <v>18</v>
      </c>
      <c r="D792" s="19" t="s">
        <v>19</v>
      </c>
      <c r="E792" s="19" t="s">
        <v>27</v>
      </c>
      <c r="F792" s="85" t="s">
        <v>31</v>
      </c>
      <c r="G792" s="19" t="s">
        <v>36</v>
      </c>
      <c r="H792" s="21">
        <v>58.91</v>
      </c>
      <c r="I792" s="22">
        <v>7</v>
      </c>
      <c r="J792" s="23">
        <v>20.618500000000001</v>
      </c>
      <c r="K792" s="23">
        <v>432.98849999999999</v>
      </c>
      <c r="L792" s="24">
        <v>43482</v>
      </c>
      <c r="M792" s="25">
        <v>0.63541666666666663</v>
      </c>
      <c r="N792" s="20" t="s">
        <v>23</v>
      </c>
      <c r="O792" s="23">
        <v>412.37</v>
      </c>
      <c r="P792" s="26">
        <v>4.7619047620000003</v>
      </c>
      <c r="Q792" s="23">
        <v>20.618500000000001</v>
      </c>
      <c r="R792" s="27">
        <v>9.6999999999999993</v>
      </c>
      <c r="S792" s="28">
        <f t="shared" si="227"/>
        <v>20.618499999999983</v>
      </c>
      <c r="T792" s="29">
        <f t="shared" si="228"/>
        <v>1546.3874999999987</v>
      </c>
      <c r="U792" s="29" t="b">
        <f t="shared" si="229"/>
        <v>1</v>
      </c>
      <c r="V792" s="29" t="b">
        <f t="shared" si="230"/>
        <v>1</v>
      </c>
      <c r="W792" s="29" t="str">
        <f t="shared" si="231"/>
        <v>High Value</v>
      </c>
      <c r="X792" s="129">
        <f t="shared" si="232"/>
        <v>5.891</v>
      </c>
      <c r="Y792" s="130">
        <f t="shared" si="233"/>
        <v>17</v>
      </c>
      <c r="Z792" s="130">
        <f t="shared" si="234"/>
        <v>1</v>
      </c>
      <c r="AA792" s="131">
        <f t="shared" ref="AA792:AA855" si="236">YEAR(L792)</f>
        <v>2019</v>
      </c>
      <c r="AB792" s="132" t="str">
        <f t="shared" ref="AB792:AB855" si="237">CONCATENATE(Z792,"-",AA792)</f>
        <v>1-2019</v>
      </c>
      <c r="AC792" s="132" t="str">
        <f t="shared" si="226"/>
        <v>17-1-2019</v>
      </c>
      <c r="AD792" s="132">
        <f t="shared" si="224"/>
        <v>1</v>
      </c>
      <c r="AE792" s="132">
        <f t="shared" si="235"/>
        <v>3</v>
      </c>
      <c r="AF792" s="132" t="str">
        <f t="shared" si="222"/>
        <v>2019-3</v>
      </c>
      <c r="AG792" s="130">
        <f t="shared" si="225"/>
        <v>4</v>
      </c>
      <c r="AH792" s="130" t="str">
        <f t="shared" si="223"/>
        <v>Weekdays</v>
      </c>
      <c r="AI792" s="133">
        <f t="shared" si="221"/>
        <v>5</v>
      </c>
      <c r="AJ792" s="53"/>
    </row>
    <row r="793" spans="2:36" ht="16.5" x14ac:dyDescent="0.3">
      <c r="B793" s="19" t="s">
        <v>826</v>
      </c>
      <c r="C793" s="20" t="s">
        <v>18</v>
      </c>
      <c r="D793" s="19" t="s">
        <v>19</v>
      </c>
      <c r="E793" s="19" t="s">
        <v>27</v>
      </c>
      <c r="F793" s="85" t="s">
        <v>31</v>
      </c>
      <c r="G793" s="19" t="s">
        <v>46</v>
      </c>
      <c r="H793" s="21">
        <v>46.41</v>
      </c>
      <c r="I793" s="22">
        <v>1</v>
      </c>
      <c r="J793" s="23">
        <v>2.3205</v>
      </c>
      <c r="K793" s="23">
        <v>48.730499999999999</v>
      </c>
      <c r="L793" s="24">
        <v>43527</v>
      </c>
      <c r="M793" s="25">
        <v>0.83750000000000002</v>
      </c>
      <c r="N793" s="20" t="s">
        <v>33</v>
      </c>
      <c r="O793" s="23">
        <v>46.41</v>
      </c>
      <c r="P793" s="26">
        <v>4.7619047620000003</v>
      </c>
      <c r="Q793" s="23">
        <v>2.3205</v>
      </c>
      <c r="R793" s="30">
        <v>4</v>
      </c>
      <c r="S793" s="28">
        <f t="shared" si="227"/>
        <v>2.3205000000000027</v>
      </c>
      <c r="T793" s="29">
        <f t="shared" si="228"/>
        <v>174.03750000000019</v>
      </c>
      <c r="U793" s="29" t="b">
        <f t="shared" si="229"/>
        <v>0</v>
      </c>
      <c r="V793" s="29" t="b">
        <f t="shared" si="230"/>
        <v>0</v>
      </c>
      <c r="W793" s="29" t="str">
        <f t="shared" si="231"/>
        <v>Low Value</v>
      </c>
      <c r="X793" s="129" t="str">
        <f t="shared" si="232"/>
        <v>Criteria Not matched</v>
      </c>
      <c r="Y793" s="130">
        <f t="shared" si="233"/>
        <v>3</v>
      </c>
      <c r="Z793" s="130">
        <f t="shared" si="234"/>
        <v>3</v>
      </c>
      <c r="AA793" s="131">
        <f t="shared" si="236"/>
        <v>2019</v>
      </c>
      <c r="AB793" s="132" t="str">
        <f t="shared" si="237"/>
        <v>3-2019</v>
      </c>
      <c r="AC793" s="132" t="str">
        <f t="shared" si="226"/>
        <v>3-3-2019</v>
      </c>
      <c r="AD793" s="132">
        <f t="shared" si="224"/>
        <v>1</v>
      </c>
      <c r="AE793" s="132">
        <f t="shared" si="235"/>
        <v>9</v>
      </c>
      <c r="AF793" s="132" t="str">
        <f t="shared" si="222"/>
        <v>2019-9</v>
      </c>
      <c r="AG793" s="130">
        <f t="shared" si="225"/>
        <v>7</v>
      </c>
      <c r="AH793" s="130" t="str">
        <f t="shared" si="223"/>
        <v>Weekends</v>
      </c>
      <c r="AI793" s="133">
        <f t="shared" si="221"/>
        <v>1</v>
      </c>
      <c r="AJ793" s="53"/>
    </row>
    <row r="794" spans="2:36" ht="16.5" x14ac:dyDescent="0.3">
      <c r="B794" s="19" t="s">
        <v>827</v>
      </c>
      <c r="C794" s="20" t="s">
        <v>25</v>
      </c>
      <c r="D794" s="19" t="s">
        <v>26</v>
      </c>
      <c r="E794" s="19" t="s">
        <v>20</v>
      </c>
      <c r="F794" s="85" t="s">
        <v>31</v>
      </c>
      <c r="G794" s="19" t="s">
        <v>22</v>
      </c>
      <c r="H794" s="21">
        <v>68.55</v>
      </c>
      <c r="I794" s="22">
        <v>4</v>
      </c>
      <c r="J794" s="23">
        <v>13.71</v>
      </c>
      <c r="K794" s="23">
        <v>287.91000000000003</v>
      </c>
      <c r="L794" s="24">
        <v>43511</v>
      </c>
      <c r="M794" s="25">
        <v>0.84791666666666665</v>
      </c>
      <c r="N794" s="20" t="s">
        <v>33</v>
      </c>
      <c r="O794" s="23">
        <v>274.2</v>
      </c>
      <c r="P794" s="26">
        <v>4.7619047620000003</v>
      </c>
      <c r="Q794" s="23">
        <v>13.71</v>
      </c>
      <c r="R794" s="30">
        <v>9.1999999999999993</v>
      </c>
      <c r="S794" s="28">
        <f t="shared" si="227"/>
        <v>13.710000000000036</v>
      </c>
      <c r="T794" s="29">
        <f t="shared" si="228"/>
        <v>1028.2500000000027</v>
      </c>
      <c r="U794" s="29" t="b">
        <f t="shared" si="229"/>
        <v>1</v>
      </c>
      <c r="V794" s="29" t="b">
        <f t="shared" si="230"/>
        <v>1</v>
      </c>
      <c r="W794" s="29" t="str">
        <f t="shared" si="231"/>
        <v>High Value</v>
      </c>
      <c r="X794" s="129">
        <f t="shared" si="232"/>
        <v>6.8550000000000004</v>
      </c>
      <c r="Y794" s="130">
        <f t="shared" si="233"/>
        <v>15</v>
      </c>
      <c r="Z794" s="130">
        <f t="shared" si="234"/>
        <v>2</v>
      </c>
      <c r="AA794" s="131">
        <f t="shared" si="236"/>
        <v>2019</v>
      </c>
      <c r="AB794" s="132" t="str">
        <f t="shared" si="237"/>
        <v>2-2019</v>
      </c>
      <c r="AC794" s="132" t="str">
        <f t="shared" si="226"/>
        <v>15-2-2019</v>
      </c>
      <c r="AD794" s="132">
        <f t="shared" si="224"/>
        <v>1</v>
      </c>
      <c r="AE794" s="132">
        <f t="shared" si="235"/>
        <v>7</v>
      </c>
      <c r="AF794" s="132" t="str">
        <f t="shared" si="222"/>
        <v>2019-7</v>
      </c>
      <c r="AG794" s="130">
        <f t="shared" si="225"/>
        <v>5</v>
      </c>
      <c r="AH794" s="130" t="str">
        <f t="shared" si="223"/>
        <v>Weekdays</v>
      </c>
      <c r="AI794" s="133">
        <f t="shared" si="221"/>
        <v>6</v>
      </c>
      <c r="AJ794" s="53"/>
    </row>
    <row r="795" spans="2:36" ht="16.5" x14ac:dyDescent="0.3">
      <c r="B795" s="19" t="s">
        <v>828</v>
      </c>
      <c r="C795" s="20" t="s">
        <v>42</v>
      </c>
      <c r="D795" s="19" t="s">
        <v>43</v>
      </c>
      <c r="E795" s="19" t="s">
        <v>27</v>
      </c>
      <c r="F795" s="85" t="s">
        <v>21</v>
      </c>
      <c r="G795" s="19" t="s">
        <v>32</v>
      </c>
      <c r="H795" s="21">
        <v>97.37</v>
      </c>
      <c r="I795" s="22">
        <v>10</v>
      </c>
      <c r="J795" s="23">
        <v>48.685000000000002</v>
      </c>
      <c r="K795" s="23">
        <v>1022.385</v>
      </c>
      <c r="L795" s="24">
        <v>43480</v>
      </c>
      <c r="M795" s="25">
        <v>0.57499999999999996</v>
      </c>
      <c r="N795" s="20" t="s">
        <v>33</v>
      </c>
      <c r="O795" s="23">
        <v>973.7</v>
      </c>
      <c r="P795" s="26">
        <v>4.7619047620000003</v>
      </c>
      <c r="Q795" s="23">
        <v>48.685000000000002</v>
      </c>
      <c r="R795" s="27">
        <v>4.9000000000000004</v>
      </c>
      <c r="S795" s="28">
        <f t="shared" si="227"/>
        <v>48.684999999999945</v>
      </c>
      <c r="T795" s="29">
        <f t="shared" si="228"/>
        <v>3651.3749999999959</v>
      </c>
      <c r="U795" s="29" t="b">
        <f t="shared" si="229"/>
        <v>1</v>
      </c>
      <c r="V795" s="29" t="b">
        <f t="shared" si="230"/>
        <v>1</v>
      </c>
      <c r="W795" s="29" t="str">
        <f t="shared" si="231"/>
        <v>Low Value</v>
      </c>
      <c r="X795" s="129" t="str">
        <f t="shared" si="232"/>
        <v>Criteria Not matched</v>
      </c>
      <c r="Y795" s="130">
        <f t="shared" si="233"/>
        <v>15</v>
      </c>
      <c r="Z795" s="130">
        <f t="shared" si="234"/>
        <v>1</v>
      </c>
      <c r="AA795" s="131">
        <f t="shared" si="236"/>
        <v>2019</v>
      </c>
      <c r="AB795" s="132" t="str">
        <f t="shared" si="237"/>
        <v>1-2019</v>
      </c>
      <c r="AC795" s="132" t="str">
        <f t="shared" si="226"/>
        <v>15-1-2019</v>
      </c>
      <c r="AD795" s="132">
        <f t="shared" si="224"/>
        <v>1</v>
      </c>
      <c r="AE795" s="132">
        <f t="shared" si="235"/>
        <v>3</v>
      </c>
      <c r="AF795" s="132" t="str">
        <f t="shared" si="222"/>
        <v>2019-3</v>
      </c>
      <c r="AG795" s="130">
        <f t="shared" si="225"/>
        <v>2</v>
      </c>
      <c r="AH795" s="130" t="str">
        <f t="shared" si="223"/>
        <v>Weekdays</v>
      </c>
      <c r="AI795" s="133">
        <f t="shared" si="221"/>
        <v>3</v>
      </c>
      <c r="AJ795" s="53"/>
    </row>
    <row r="796" spans="2:36" ht="16.5" x14ac:dyDescent="0.3">
      <c r="B796" s="19" t="s">
        <v>829</v>
      </c>
      <c r="C796" s="20" t="s">
        <v>18</v>
      </c>
      <c r="D796" s="19" t="s">
        <v>19</v>
      </c>
      <c r="E796" s="19" t="s">
        <v>20</v>
      </c>
      <c r="F796" s="85" t="s">
        <v>31</v>
      </c>
      <c r="G796" s="19" t="s">
        <v>28</v>
      </c>
      <c r="H796" s="21">
        <v>92.6</v>
      </c>
      <c r="I796" s="22">
        <v>7</v>
      </c>
      <c r="J796" s="23">
        <v>32.409999999999997</v>
      </c>
      <c r="K796" s="23">
        <v>680.61</v>
      </c>
      <c r="L796" s="24">
        <v>43523</v>
      </c>
      <c r="M796" s="25">
        <v>0.53611111111111109</v>
      </c>
      <c r="N796" s="20" t="s">
        <v>33</v>
      </c>
      <c r="O796" s="23">
        <v>648.20000000000005</v>
      </c>
      <c r="P796" s="26">
        <v>4.7619047620000003</v>
      </c>
      <c r="Q796" s="23">
        <v>32.409999999999997</v>
      </c>
      <c r="R796" s="27">
        <v>9.3000000000000007</v>
      </c>
      <c r="S796" s="28">
        <f t="shared" si="227"/>
        <v>32.409999999999968</v>
      </c>
      <c r="T796" s="29">
        <f t="shared" si="228"/>
        <v>2430.7499999999977</v>
      </c>
      <c r="U796" s="29" t="b">
        <f t="shared" si="229"/>
        <v>1</v>
      </c>
      <c r="V796" s="29" t="b">
        <f t="shared" si="230"/>
        <v>1</v>
      </c>
      <c r="W796" s="29" t="str">
        <f t="shared" si="231"/>
        <v>High Value</v>
      </c>
      <c r="X796" s="129">
        <f t="shared" si="232"/>
        <v>9.26</v>
      </c>
      <c r="Y796" s="130">
        <f t="shared" si="233"/>
        <v>27</v>
      </c>
      <c r="Z796" s="130">
        <f t="shared" si="234"/>
        <v>2</v>
      </c>
      <c r="AA796" s="131">
        <f t="shared" si="236"/>
        <v>2019</v>
      </c>
      <c r="AB796" s="132" t="str">
        <f t="shared" si="237"/>
        <v>2-2019</v>
      </c>
      <c r="AC796" s="132" t="str">
        <f t="shared" si="226"/>
        <v>27-2-2019</v>
      </c>
      <c r="AD796" s="132">
        <f t="shared" si="224"/>
        <v>1</v>
      </c>
      <c r="AE796" s="132">
        <f t="shared" si="235"/>
        <v>9</v>
      </c>
      <c r="AF796" s="132" t="str">
        <f t="shared" si="222"/>
        <v>2019-9</v>
      </c>
      <c r="AG796" s="130">
        <f t="shared" si="225"/>
        <v>3</v>
      </c>
      <c r="AH796" s="130" t="str">
        <f t="shared" si="223"/>
        <v>Weekdays</v>
      </c>
      <c r="AI796" s="133">
        <f t="shared" ref="AI796:AI859" si="238">WEEKDAY(L796,1)</f>
        <v>4</v>
      </c>
      <c r="AJ796" s="53"/>
    </row>
    <row r="797" spans="2:36" ht="16.5" x14ac:dyDescent="0.3">
      <c r="B797" s="19" t="s">
        <v>830</v>
      </c>
      <c r="C797" s="20" t="s">
        <v>18</v>
      </c>
      <c r="D797" s="19" t="s">
        <v>19</v>
      </c>
      <c r="E797" s="19" t="s">
        <v>27</v>
      </c>
      <c r="F797" s="85" t="s">
        <v>21</v>
      </c>
      <c r="G797" s="19" t="s">
        <v>28</v>
      </c>
      <c r="H797" s="21">
        <v>46.61</v>
      </c>
      <c r="I797" s="22">
        <v>2</v>
      </c>
      <c r="J797" s="23">
        <v>4.6609999999999996</v>
      </c>
      <c r="K797" s="23">
        <v>97.881</v>
      </c>
      <c r="L797" s="24">
        <v>43522</v>
      </c>
      <c r="M797" s="25">
        <v>0.51944444444444449</v>
      </c>
      <c r="N797" s="20" t="s">
        <v>33</v>
      </c>
      <c r="O797" s="23">
        <v>93.22</v>
      </c>
      <c r="P797" s="26">
        <v>4.7619047620000003</v>
      </c>
      <c r="Q797" s="23">
        <v>4.6609999999999996</v>
      </c>
      <c r="R797" s="30">
        <v>6.6</v>
      </c>
      <c r="S797" s="28">
        <f t="shared" si="227"/>
        <v>4.6610000000000014</v>
      </c>
      <c r="T797" s="29">
        <f t="shared" si="228"/>
        <v>349.5750000000001</v>
      </c>
      <c r="U797" s="29" t="b">
        <f t="shared" si="229"/>
        <v>0</v>
      </c>
      <c r="V797" s="29" t="b">
        <f t="shared" si="230"/>
        <v>0</v>
      </c>
      <c r="W797" s="29" t="str">
        <f t="shared" si="231"/>
        <v>Low Value</v>
      </c>
      <c r="X797" s="129" t="str">
        <f t="shared" si="232"/>
        <v>Criteria Not matched</v>
      </c>
      <c r="Y797" s="130">
        <f t="shared" si="233"/>
        <v>26</v>
      </c>
      <c r="Z797" s="130">
        <f t="shared" si="234"/>
        <v>2</v>
      </c>
      <c r="AA797" s="131">
        <f t="shared" si="236"/>
        <v>2019</v>
      </c>
      <c r="AB797" s="132" t="str">
        <f t="shared" si="237"/>
        <v>2-2019</v>
      </c>
      <c r="AC797" s="132" t="str">
        <f t="shared" si="226"/>
        <v>26-2-2019</v>
      </c>
      <c r="AD797" s="132">
        <f t="shared" si="224"/>
        <v>1</v>
      </c>
      <c r="AE797" s="132">
        <f t="shared" si="235"/>
        <v>9</v>
      </c>
      <c r="AF797" s="132" t="str">
        <f t="shared" ref="AF797:AF860" si="239">CONCATENATE(AA797,"-",AE797)</f>
        <v>2019-9</v>
      </c>
      <c r="AG797" s="130">
        <f t="shared" si="225"/>
        <v>2</v>
      </c>
      <c r="AH797" s="130" t="str">
        <f t="shared" si="223"/>
        <v>Weekdays</v>
      </c>
      <c r="AI797" s="133">
        <f t="shared" si="238"/>
        <v>3</v>
      </c>
      <c r="AJ797" s="53"/>
    </row>
    <row r="798" spans="2:36" ht="16.5" x14ac:dyDescent="0.3">
      <c r="B798" s="19" t="s">
        <v>831</v>
      </c>
      <c r="C798" s="20" t="s">
        <v>42</v>
      </c>
      <c r="D798" s="19" t="s">
        <v>43</v>
      </c>
      <c r="E798" s="19" t="s">
        <v>27</v>
      </c>
      <c r="F798" s="85" t="s">
        <v>31</v>
      </c>
      <c r="G798" s="19" t="s">
        <v>46</v>
      </c>
      <c r="H798" s="21">
        <v>27.18</v>
      </c>
      <c r="I798" s="22">
        <v>2</v>
      </c>
      <c r="J798" s="23">
        <v>2.718</v>
      </c>
      <c r="K798" s="23">
        <v>57.078000000000003</v>
      </c>
      <c r="L798" s="24">
        <v>43539</v>
      </c>
      <c r="M798" s="25">
        <v>0.68472222222222223</v>
      </c>
      <c r="N798" s="20" t="s">
        <v>23</v>
      </c>
      <c r="O798" s="23">
        <v>54.36</v>
      </c>
      <c r="P798" s="26">
        <v>4.7619047620000003</v>
      </c>
      <c r="Q798" s="23">
        <v>2.718</v>
      </c>
      <c r="R798" s="30">
        <v>4.3</v>
      </c>
      <c r="S798" s="28">
        <f t="shared" si="227"/>
        <v>2.7180000000000035</v>
      </c>
      <c r="T798" s="29">
        <f t="shared" si="228"/>
        <v>203.85000000000025</v>
      </c>
      <c r="U798" s="29" t="b">
        <f t="shared" si="229"/>
        <v>0</v>
      </c>
      <c r="V798" s="29" t="b">
        <f t="shared" si="230"/>
        <v>0</v>
      </c>
      <c r="W798" s="29" t="str">
        <f t="shared" si="231"/>
        <v>Low Value</v>
      </c>
      <c r="X798" s="129" t="str">
        <f t="shared" si="232"/>
        <v>Criteria Not matched</v>
      </c>
      <c r="Y798" s="130">
        <f t="shared" si="233"/>
        <v>15</v>
      </c>
      <c r="Z798" s="130">
        <f t="shared" si="234"/>
        <v>3</v>
      </c>
      <c r="AA798" s="131">
        <f t="shared" si="236"/>
        <v>2019</v>
      </c>
      <c r="AB798" s="132" t="str">
        <f t="shared" si="237"/>
        <v>3-2019</v>
      </c>
      <c r="AC798" s="132" t="str">
        <f t="shared" si="226"/>
        <v>15-3-2019</v>
      </c>
      <c r="AD798" s="132">
        <f t="shared" si="224"/>
        <v>1</v>
      </c>
      <c r="AE798" s="132">
        <f t="shared" si="235"/>
        <v>11</v>
      </c>
      <c r="AF798" s="132" t="str">
        <f t="shared" si="239"/>
        <v>2019-11</v>
      </c>
      <c r="AG798" s="130">
        <f t="shared" si="225"/>
        <v>5</v>
      </c>
      <c r="AH798" s="130" t="str">
        <f t="shared" si="223"/>
        <v>Weekdays</v>
      </c>
      <c r="AI798" s="133">
        <f t="shared" si="238"/>
        <v>6</v>
      </c>
      <c r="AJ798" s="53"/>
    </row>
    <row r="799" spans="2:36" ht="16.5" x14ac:dyDescent="0.3">
      <c r="B799" s="19" t="s">
        <v>832</v>
      </c>
      <c r="C799" s="20" t="s">
        <v>25</v>
      </c>
      <c r="D799" s="19" t="s">
        <v>26</v>
      </c>
      <c r="E799" s="19" t="s">
        <v>20</v>
      </c>
      <c r="F799" s="85" t="s">
        <v>21</v>
      </c>
      <c r="G799" s="19" t="s">
        <v>32</v>
      </c>
      <c r="H799" s="21">
        <v>60.87</v>
      </c>
      <c r="I799" s="22">
        <v>1</v>
      </c>
      <c r="J799" s="23">
        <v>3.0434999999999999</v>
      </c>
      <c r="K799" s="23">
        <v>63.913499999999999</v>
      </c>
      <c r="L799" s="24">
        <v>43489</v>
      </c>
      <c r="M799" s="25">
        <v>0.55833333333333335</v>
      </c>
      <c r="N799" s="20" t="s">
        <v>29</v>
      </c>
      <c r="O799" s="23">
        <v>60.87</v>
      </c>
      <c r="P799" s="26">
        <v>4.7619047620000003</v>
      </c>
      <c r="Q799" s="23">
        <v>3.0434999999999999</v>
      </c>
      <c r="R799" s="30">
        <v>5.5</v>
      </c>
      <c r="S799" s="28">
        <f t="shared" si="227"/>
        <v>3.0435000000000016</v>
      </c>
      <c r="T799" s="29">
        <f t="shared" si="228"/>
        <v>228.26250000000013</v>
      </c>
      <c r="U799" s="29" t="b">
        <f t="shared" si="229"/>
        <v>0</v>
      </c>
      <c r="V799" s="29" t="b">
        <f t="shared" si="230"/>
        <v>0</v>
      </c>
      <c r="W799" s="29" t="str">
        <f t="shared" si="231"/>
        <v>Low Value</v>
      </c>
      <c r="X799" s="129" t="str">
        <f t="shared" si="232"/>
        <v>Criteria Not matched</v>
      </c>
      <c r="Y799" s="130">
        <f t="shared" si="233"/>
        <v>24</v>
      </c>
      <c r="Z799" s="130">
        <f t="shared" si="234"/>
        <v>1</v>
      </c>
      <c r="AA799" s="131">
        <f t="shared" si="236"/>
        <v>2019</v>
      </c>
      <c r="AB799" s="132" t="str">
        <f t="shared" si="237"/>
        <v>1-2019</v>
      </c>
      <c r="AC799" s="132" t="str">
        <f t="shared" si="226"/>
        <v>24-1-2019</v>
      </c>
      <c r="AD799" s="132">
        <f t="shared" si="224"/>
        <v>1</v>
      </c>
      <c r="AE799" s="132">
        <f t="shared" si="235"/>
        <v>4</v>
      </c>
      <c r="AF799" s="132" t="str">
        <f t="shared" si="239"/>
        <v>2019-4</v>
      </c>
      <c r="AG799" s="130">
        <f t="shared" si="225"/>
        <v>4</v>
      </c>
      <c r="AH799" s="130" t="str">
        <f t="shared" si="223"/>
        <v>Weekdays</v>
      </c>
      <c r="AI799" s="133">
        <f t="shared" si="238"/>
        <v>5</v>
      </c>
      <c r="AJ799" s="53"/>
    </row>
    <row r="800" spans="2:36" ht="16.5" x14ac:dyDescent="0.3">
      <c r="B800" s="19" t="s">
        <v>833</v>
      </c>
      <c r="C800" s="20" t="s">
        <v>18</v>
      </c>
      <c r="D800" s="19" t="s">
        <v>19</v>
      </c>
      <c r="E800" s="19" t="s">
        <v>20</v>
      </c>
      <c r="F800" s="85" t="s">
        <v>21</v>
      </c>
      <c r="G800" s="19" t="s">
        <v>36</v>
      </c>
      <c r="H800" s="21">
        <v>24.49</v>
      </c>
      <c r="I800" s="22">
        <v>10</v>
      </c>
      <c r="J800" s="23">
        <v>12.244999999999999</v>
      </c>
      <c r="K800" s="23">
        <v>257.14499999999998</v>
      </c>
      <c r="L800" s="24">
        <v>43518</v>
      </c>
      <c r="M800" s="25">
        <v>0.63541666666666663</v>
      </c>
      <c r="N800" s="20" t="s">
        <v>29</v>
      </c>
      <c r="O800" s="23">
        <v>244.9</v>
      </c>
      <c r="P800" s="26">
        <v>4.7619047620000003</v>
      </c>
      <c r="Q800" s="23">
        <v>12.244999999999999</v>
      </c>
      <c r="R800" s="30">
        <v>8.1</v>
      </c>
      <c r="S800" s="28">
        <f t="shared" si="227"/>
        <v>12.244999999999976</v>
      </c>
      <c r="T800" s="29">
        <f t="shared" si="228"/>
        <v>918.37499999999818</v>
      </c>
      <c r="U800" s="29" t="b">
        <f t="shared" si="229"/>
        <v>1</v>
      </c>
      <c r="V800" s="29" t="b">
        <f t="shared" si="230"/>
        <v>1</v>
      </c>
      <c r="W800" s="29" t="str">
        <f t="shared" si="231"/>
        <v>High Value</v>
      </c>
      <c r="X800" s="129">
        <f t="shared" si="232"/>
        <v>2.4489999999999998</v>
      </c>
      <c r="Y800" s="130">
        <f t="shared" si="233"/>
        <v>22</v>
      </c>
      <c r="Z800" s="130">
        <f t="shared" si="234"/>
        <v>2</v>
      </c>
      <c r="AA800" s="131">
        <f t="shared" si="236"/>
        <v>2019</v>
      </c>
      <c r="AB800" s="132" t="str">
        <f t="shared" si="237"/>
        <v>2-2019</v>
      </c>
      <c r="AC800" s="132" t="str">
        <f t="shared" si="226"/>
        <v>22-2-2019</v>
      </c>
      <c r="AD800" s="132">
        <f t="shared" si="224"/>
        <v>1</v>
      </c>
      <c r="AE800" s="132">
        <f t="shared" si="235"/>
        <v>8</v>
      </c>
      <c r="AF800" s="132" t="str">
        <f t="shared" si="239"/>
        <v>2019-8</v>
      </c>
      <c r="AG800" s="130">
        <f t="shared" si="225"/>
        <v>5</v>
      </c>
      <c r="AH800" s="130" t="str">
        <f t="shared" si="223"/>
        <v>Weekdays</v>
      </c>
      <c r="AI800" s="133">
        <f t="shared" si="238"/>
        <v>6</v>
      </c>
      <c r="AJ800" s="53"/>
    </row>
    <row r="801" spans="2:36" ht="16.5" x14ac:dyDescent="0.3">
      <c r="B801" s="19" t="s">
        <v>834</v>
      </c>
      <c r="C801" s="20" t="s">
        <v>42</v>
      </c>
      <c r="D801" s="19" t="s">
        <v>43</v>
      </c>
      <c r="E801" s="19" t="s">
        <v>27</v>
      </c>
      <c r="F801" s="85" t="s">
        <v>31</v>
      </c>
      <c r="G801" s="19" t="s">
        <v>22</v>
      </c>
      <c r="H801" s="21">
        <v>92.78</v>
      </c>
      <c r="I801" s="22">
        <v>1</v>
      </c>
      <c r="J801" s="23">
        <v>4.6390000000000002</v>
      </c>
      <c r="K801" s="23">
        <v>97.418999999999997</v>
      </c>
      <c r="L801" s="24">
        <v>43539</v>
      </c>
      <c r="M801" s="25">
        <v>0.4513888888888889</v>
      </c>
      <c r="N801" s="20" t="s">
        <v>33</v>
      </c>
      <c r="O801" s="23">
        <v>92.78</v>
      </c>
      <c r="P801" s="26">
        <v>4.7619047620000003</v>
      </c>
      <c r="Q801" s="23">
        <v>4.6390000000000002</v>
      </c>
      <c r="R801" s="30">
        <v>9.8000000000000007</v>
      </c>
      <c r="S801" s="28">
        <f t="shared" si="227"/>
        <v>4.6389999999999958</v>
      </c>
      <c r="T801" s="29">
        <f t="shared" si="228"/>
        <v>347.92499999999967</v>
      </c>
      <c r="U801" s="29" t="b">
        <f t="shared" si="229"/>
        <v>0</v>
      </c>
      <c r="V801" s="29" t="b">
        <f t="shared" si="230"/>
        <v>1</v>
      </c>
      <c r="W801" s="29" t="str">
        <f t="shared" si="231"/>
        <v>High Value</v>
      </c>
      <c r="X801" s="129">
        <f t="shared" si="232"/>
        <v>9.2780000000000005</v>
      </c>
      <c r="Y801" s="130">
        <f t="shared" si="233"/>
        <v>15</v>
      </c>
      <c r="Z801" s="130">
        <f t="shared" si="234"/>
        <v>3</v>
      </c>
      <c r="AA801" s="131">
        <f t="shared" si="236"/>
        <v>2019</v>
      </c>
      <c r="AB801" s="132" t="str">
        <f t="shared" si="237"/>
        <v>3-2019</v>
      </c>
      <c r="AC801" s="132" t="str">
        <f t="shared" si="226"/>
        <v>15-3-2019</v>
      </c>
      <c r="AD801" s="132">
        <f t="shared" si="224"/>
        <v>1</v>
      </c>
      <c r="AE801" s="132">
        <f t="shared" si="235"/>
        <v>11</v>
      </c>
      <c r="AF801" s="132" t="str">
        <f t="shared" si="239"/>
        <v>2019-11</v>
      </c>
      <c r="AG801" s="130">
        <f t="shared" si="225"/>
        <v>5</v>
      </c>
      <c r="AH801" s="130" t="str">
        <f t="shared" si="223"/>
        <v>Weekdays</v>
      </c>
      <c r="AI801" s="133">
        <f t="shared" si="238"/>
        <v>6</v>
      </c>
      <c r="AJ801" s="53"/>
    </row>
    <row r="802" spans="2:36" ht="16.5" x14ac:dyDescent="0.3">
      <c r="B802" s="19" t="s">
        <v>835</v>
      </c>
      <c r="C802" s="20" t="s">
        <v>25</v>
      </c>
      <c r="D802" s="19" t="s">
        <v>26</v>
      </c>
      <c r="E802" s="19" t="s">
        <v>20</v>
      </c>
      <c r="F802" s="85" t="s">
        <v>31</v>
      </c>
      <c r="G802" s="19" t="s">
        <v>32</v>
      </c>
      <c r="H802" s="21">
        <v>86.69</v>
      </c>
      <c r="I802" s="22">
        <v>5</v>
      </c>
      <c r="J802" s="23">
        <v>21.672499999999999</v>
      </c>
      <c r="K802" s="23">
        <v>455.1225</v>
      </c>
      <c r="L802" s="24">
        <v>43507</v>
      </c>
      <c r="M802" s="25">
        <v>0.77638888888888891</v>
      </c>
      <c r="N802" s="20" t="s">
        <v>23</v>
      </c>
      <c r="O802" s="23">
        <v>433.45</v>
      </c>
      <c r="P802" s="26">
        <v>4.7619047620000003</v>
      </c>
      <c r="Q802" s="23">
        <v>21.672499999999999</v>
      </c>
      <c r="R802" s="27">
        <v>9.4</v>
      </c>
      <c r="S802" s="28">
        <f t="shared" si="227"/>
        <v>21.672500000000014</v>
      </c>
      <c r="T802" s="29">
        <f t="shared" si="228"/>
        <v>1625.4375000000009</v>
      </c>
      <c r="U802" s="29" t="b">
        <f t="shared" si="229"/>
        <v>1</v>
      </c>
      <c r="V802" s="29" t="b">
        <f t="shared" si="230"/>
        <v>1</v>
      </c>
      <c r="W802" s="29" t="str">
        <f t="shared" si="231"/>
        <v>High Value</v>
      </c>
      <c r="X802" s="129">
        <f t="shared" si="232"/>
        <v>8.6690000000000005</v>
      </c>
      <c r="Y802" s="130">
        <f t="shared" si="233"/>
        <v>11</v>
      </c>
      <c r="Z802" s="130">
        <f t="shared" si="234"/>
        <v>2</v>
      </c>
      <c r="AA802" s="131">
        <f t="shared" si="236"/>
        <v>2019</v>
      </c>
      <c r="AB802" s="132" t="str">
        <f t="shared" si="237"/>
        <v>2-2019</v>
      </c>
      <c r="AC802" s="132" t="str">
        <f t="shared" si="226"/>
        <v>11-2-2019</v>
      </c>
      <c r="AD802" s="132">
        <f t="shared" si="224"/>
        <v>1</v>
      </c>
      <c r="AE802" s="132">
        <f t="shared" si="235"/>
        <v>7</v>
      </c>
      <c r="AF802" s="132" t="str">
        <f t="shared" si="239"/>
        <v>2019-7</v>
      </c>
      <c r="AG802" s="130">
        <f t="shared" si="225"/>
        <v>1</v>
      </c>
      <c r="AH802" s="130" t="str">
        <f t="shared" si="223"/>
        <v>Weekdays</v>
      </c>
      <c r="AI802" s="133">
        <f t="shared" si="238"/>
        <v>2</v>
      </c>
      <c r="AJ802" s="53"/>
    </row>
    <row r="803" spans="2:36" ht="16.5" x14ac:dyDescent="0.3">
      <c r="B803" s="19" t="s">
        <v>836</v>
      </c>
      <c r="C803" s="20" t="s">
        <v>42</v>
      </c>
      <c r="D803" s="19" t="s">
        <v>43</v>
      </c>
      <c r="E803" s="19" t="s">
        <v>27</v>
      </c>
      <c r="F803" s="85" t="s">
        <v>31</v>
      </c>
      <c r="G803" s="19" t="s">
        <v>36</v>
      </c>
      <c r="H803" s="21">
        <v>23.01</v>
      </c>
      <c r="I803" s="22">
        <v>6</v>
      </c>
      <c r="J803" s="23">
        <v>6.9029999999999996</v>
      </c>
      <c r="K803" s="23">
        <v>144.96299999999999</v>
      </c>
      <c r="L803" s="24">
        <v>43477</v>
      </c>
      <c r="M803" s="25">
        <v>0.69791666666666663</v>
      </c>
      <c r="N803" s="20" t="s">
        <v>23</v>
      </c>
      <c r="O803" s="23">
        <v>138.06</v>
      </c>
      <c r="P803" s="26">
        <v>4.7619047620000003</v>
      </c>
      <c r="Q803" s="23">
        <v>6.9029999999999996</v>
      </c>
      <c r="R803" s="30">
        <v>7.9</v>
      </c>
      <c r="S803" s="28">
        <f t="shared" si="227"/>
        <v>6.9029999999999916</v>
      </c>
      <c r="T803" s="29">
        <f t="shared" si="228"/>
        <v>517.72499999999934</v>
      </c>
      <c r="U803" s="29" t="b">
        <f t="shared" si="229"/>
        <v>0</v>
      </c>
      <c r="V803" s="29" t="b">
        <f t="shared" si="230"/>
        <v>1</v>
      </c>
      <c r="W803" s="29" t="str">
        <f t="shared" si="231"/>
        <v>High Value</v>
      </c>
      <c r="X803" s="129">
        <f t="shared" si="232"/>
        <v>2.3010000000000002</v>
      </c>
      <c r="Y803" s="130">
        <f t="shared" si="233"/>
        <v>12</v>
      </c>
      <c r="Z803" s="130">
        <f t="shared" si="234"/>
        <v>1</v>
      </c>
      <c r="AA803" s="131">
        <f t="shared" si="236"/>
        <v>2019</v>
      </c>
      <c r="AB803" s="132" t="str">
        <f t="shared" si="237"/>
        <v>1-2019</v>
      </c>
      <c r="AC803" s="132" t="str">
        <f t="shared" si="226"/>
        <v>12-1-2019</v>
      </c>
      <c r="AD803" s="132">
        <f t="shared" si="224"/>
        <v>1</v>
      </c>
      <c r="AE803" s="132">
        <f t="shared" si="235"/>
        <v>2</v>
      </c>
      <c r="AF803" s="132" t="str">
        <f t="shared" si="239"/>
        <v>2019-2</v>
      </c>
      <c r="AG803" s="130">
        <f t="shared" si="225"/>
        <v>6</v>
      </c>
      <c r="AH803" s="130" t="str">
        <f t="shared" ref="AH803:AH866" si="240">IF(AG803&gt;=6,"Weekends","Weekdays")</f>
        <v>Weekends</v>
      </c>
      <c r="AI803" s="133">
        <f t="shared" si="238"/>
        <v>7</v>
      </c>
      <c r="AJ803" s="53"/>
    </row>
    <row r="804" spans="2:36" ht="16.5" x14ac:dyDescent="0.3">
      <c r="B804" s="19" t="s">
        <v>837</v>
      </c>
      <c r="C804" s="20" t="s">
        <v>25</v>
      </c>
      <c r="D804" s="19" t="s">
        <v>26</v>
      </c>
      <c r="E804" s="19" t="s">
        <v>20</v>
      </c>
      <c r="F804" s="85" t="s">
        <v>21</v>
      </c>
      <c r="G804" s="19" t="s">
        <v>28</v>
      </c>
      <c r="H804" s="21">
        <v>30.2</v>
      </c>
      <c r="I804" s="22">
        <v>8</v>
      </c>
      <c r="J804" s="23">
        <v>12.08</v>
      </c>
      <c r="K804" s="23">
        <v>253.68</v>
      </c>
      <c r="L804" s="24">
        <v>43527</v>
      </c>
      <c r="M804" s="25">
        <v>0.8125</v>
      </c>
      <c r="N804" s="20" t="s">
        <v>23</v>
      </c>
      <c r="O804" s="23">
        <v>241.6</v>
      </c>
      <c r="P804" s="26">
        <v>4.7619047620000003</v>
      </c>
      <c r="Q804" s="23">
        <v>12.08</v>
      </c>
      <c r="R804" s="30">
        <v>5.0999999999999996</v>
      </c>
      <c r="S804" s="28">
        <f t="shared" si="227"/>
        <v>12.080000000000013</v>
      </c>
      <c r="T804" s="29">
        <f t="shared" si="228"/>
        <v>906.00000000000091</v>
      </c>
      <c r="U804" s="29" t="b">
        <f t="shared" si="229"/>
        <v>1</v>
      </c>
      <c r="V804" s="29" t="b">
        <f t="shared" si="230"/>
        <v>1</v>
      </c>
      <c r="W804" s="29" t="str">
        <f t="shared" si="231"/>
        <v>Low Value</v>
      </c>
      <c r="X804" s="129" t="str">
        <f t="shared" si="232"/>
        <v>Criteria Not matched</v>
      </c>
      <c r="Y804" s="130">
        <f t="shared" si="233"/>
        <v>3</v>
      </c>
      <c r="Z804" s="130">
        <f t="shared" si="234"/>
        <v>3</v>
      </c>
      <c r="AA804" s="131">
        <f t="shared" si="236"/>
        <v>2019</v>
      </c>
      <c r="AB804" s="132" t="str">
        <f t="shared" si="237"/>
        <v>3-2019</v>
      </c>
      <c r="AC804" s="132" t="str">
        <f t="shared" si="226"/>
        <v>3-3-2019</v>
      </c>
      <c r="AD804" s="132">
        <f t="shared" ref="AD804:AD867" si="241">ROUNDUP(Z804/3,0)</f>
        <v>1</v>
      </c>
      <c r="AE804" s="132">
        <f t="shared" si="235"/>
        <v>9</v>
      </c>
      <c r="AF804" s="132" t="str">
        <f t="shared" si="239"/>
        <v>2019-9</v>
      </c>
      <c r="AG804" s="130">
        <f t="shared" si="225"/>
        <v>7</v>
      </c>
      <c r="AH804" s="130" t="str">
        <f t="shared" si="240"/>
        <v>Weekends</v>
      </c>
      <c r="AI804" s="133">
        <f t="shared" si="238"/>
        <v>1</v>
      </c>
      <c r="AJ804" s="53"/>
    </row>
    <row r="805" spans="2:36" ht="16.5" x14ac:dyDescent="0.3">
      <c r="B805" s="19" t="s">
        <v>838</v>
      </c>
      <c r="C805" s="20" t="s">
        <v>25</v>
      </c>
      <c r="D805" s="19" t="s">
        <v>26</v>
      </c>
      <c r="E805" s="19" t="s">
        <v>20</v>
      </c>
      <c r="F805" s="85" t="s">
        <v>31</v>
      </c>
      <c r="G805" s="19" t="s">
        <v>46</v>
      </c>
      <c r="H805" s="21">
        <v>67.39</v>
      </c>
      <c r="I805" s="22">
        <v>7</v>
      </c>
      <c r="J805" s="23">
        <v>23.586500000000001</v>
      </c>
      <c r="K805" s="23">
        <v>495.31650000000002</v>
      </c>
      <c r="L805" s="24">
        <v>43547</v>
      </c>
      <c r="M805" s="25">
        <v>0.55763888888888891</v>
      </c>
      <c r="N805" s="20" t="s">
        <v>23</v>
      </c>
      <c r="O805" s="23">
        <v>471.73</v>
      </c>
      <c r="P805" s="26">
        <v>4.7619047620000003</v>
      </c>
      <c r="Q805" s="23">
        <v>23.586500000000001</v>
      </c>
      <c r="R805" s="27">
        <v>6.9</v>
      </c>
      <c r="S805" s="28">
        <f t="shared" si="227"/>
        <v>23.586500000000001</v>
      </c>
      <c r="T805" s="29">
        <f t="shared" si="228"/>
        <v>1768.9875000000002</v>
      </c>
      <c r="U805" s="29" t="b">
        <f t="shared" si="229"/>
        <v>1</v>
      </c>
      <c r="V805" s="29" t="b">
        <f t="shared" si="230"/>
        <v>1</v>
      </c>
      <c r="W805" s="29" t="str">
        <f t="shared" si="231"/>
        <v>Low Value</v>
      </c>
      <c r="X805" s="129" t="str">
        <f t="shared" si="232"/>
        <v>Criteria Not matched</v>
      </c>
      <c r="Y805" s="130">
        <f t="shared" si="233"/>
        <v>23</v>
      </c>
      <c r="Z805" s="130">
        <f t="shared" si="234"/>
        <v>3</v>
      </c>
      <c r="AA805" s="131">
        <f t="shared" si="236"/>
        <v>2019</v>
      </c>
      <c r="AB805" s="132" t="str">
        <f t="shared" si="237"/>
        <v>3-2019</v>
      </c>
      <c r="AC805" s="132" t="str">
        <f t="shared" si="226"/>
        <v>23-3-2019</v>
      </c>
      <c r="AD805" s="132">
        <f t="shared" si="241"/>
        <v>1</v>
      </c>
      <c r="AE805" s="132">
        <f t="shared" si="235"/>
        <v>12</v>
      </c>
      <c r="AF805" s="132" t="str">
        <f t="shared" si="239"/>
        <v>2019-12</v>
      </c>
      <c r="AG805" s="130">
        <f t="shared" si="225"/>
        <v>6</v>
      </c>
      <c r="AH805" s="130" t="str">
        <f t="shared" si="240"/>
        <v>Weekends</v>
      </c>
      <c r="AI805" s="133">
        <f t="shared" si="238"/>
        <v>7</v>
      </c>
      <c r="AJ805" s="53"/>
    </row>
    <row r="806" spans="2:36" ht="16.5" x14ac:dyDescent="0.3">
      <c r="B806" s="19" t="s">
        <v>839</v>
      </c>
      <c r="C806" s="20" t="s">
        <v>18</v>
      </c>
      <c r="D806" s="19" t="s">
        <v>19</v>
      </c>
      <c r="E806" s="19" t="s">
        <v>20</v>
      </c>
      <c r="F806" s="85" t="s">
        <v>21</v>
      </c>
      <c r="G806" s="19" t="s">
        <v>46</v>
      </c>
      <c r="H806" s="21">
        <v>48.96</v>
      </c>
      <c r="I806" s="22">
        <v>9</v>
      </c>
      <c r="J806" s="23">
        <v>22.032</v>
      </c>
      <c r="K806" s="23">
        <v>462.67200000000003</v>
      </c>
      <c r="L806" s="24">
        <v>43528</v>
      </c>
      <c r="M806" s="25">
        <v>0.47708333333333336</v>
      </c>
      <c r="N806" s="20" t="s">
        <v>29</v>
      </c>
      <c r="O806" s="23">
        <v>440.64</v>
      </c>
      <c r="P806" s="26">
        <v>4.7619047620000003</v>
      </c>
      <c r="Q806" s="23">
        <v>22.032</v>
      </c>
      <c r="R806" s="27">
        <v>8</v>
      </c>
      <c r="S806" s="28">
        <f t="shared" si="227"/>
        <v>22.032000000000039</v>
      </c>
      <c r="T806" s="29">
        <f t="shared" si="228"/>
        <v>1652.4000000000028</v>
      </c>
      <c r="U806" s="29" t="b">
        <f t="shared" si="229"/>
        <v>1</v>
      </c>
      <c r="V806" s="29" t="b">
        <f t="shared" si="230"/>
        <v>1</v>
      </c>
      <c r="W806" s="29" t="str">
        <f t="shared" si="231"/>
        <v>High Value</v>
      </c>
      <c r="X806" s="129">
        <f t="shared" si="232"/>
        <v>4.8960000000000008</v>
      </c>
      <c r="Y806" s="130">
        <f t="shared" si="233"/>
        <v>4</v>
      </c>
      <c r="Z806" s="130">
        <f t="shared" si="234"/>
        <v>3</v>
      </c>
      <c r="AA806" s="131">
        <f t="shared" si="236"/>
        <v>2019</v>
      </c>
      <c r="AB806" s="132" t="str">
        <f t="shared" si="237"/>
        <v>3-2019</v>
      </c>
      <c r="AC806" s="132" t="str">
        <f t="shared" si="226"/>
        <v>4-3-2019</v>
      </c>
      <c r="AD806" s="132">
        <f t="shared" si="241"/>
        <v>1</v>
      </c>
      <c r="AE806" s="132">
        <f t="shared" si="235"/>
        <v>10</v>
      </c>
      <c r="AF806" s="132" t="str">
        <f t="shared" si="239"/>
        <v>2019-10</v>
      </c>
      <c r="AG806" s="130">
        <f t="shared" si="225"/>
        <v>1</v>
      </c>
      <c r="AH806" s="130" t="str">
        <f t="shared" si="240"/>
        <v>Weekdays</v>
      </c>
      <c r="AI806" s="133">
        <f t="shared" si="238"/>
        <v>2</v>
      </c>
      <c r="AJ806" s="53"/>
    </row>
    <row r="807" spans="2:36" ht="16.5" x14ac:dyDescent="0.3">
      <c r="B807" s="19" t="s">
        <v>840</v>
      </c>
      <c r="C807" s="20" t="s">
        <v>42</v>
      </c>
      <c r="D807" s="19" t="s">
        <v>43</v>
      </c>
      <c r="E807" s="19" t="s">
        <v>20</v>
      </c>
      <c r="F807" s="85" t="s">
        <v>21</v>
      </c>
      <c r="G807" s="19" t="s">
        <v>28</v>
      </c>
      <c r="H807" s="21">
        <v>75.59</v>
      </c>
      <c r="I807" s="22">
        <v>9</v>
      </c>
      <c r="J807" s="23">
        <v>34.015500000000003</v>
      </c>
      <c r="K807" s="23">
        <v>714.32550000000003</v>
      </c>
      <c r="L807" s="24">
        <v>43519</v>
      </c>
      <c r="M807" s="25">
        <v>0.46666666666666667</v>
      </c>
      <c r="N807" s="20" t="s">
        <v>29</v>
      </c>
      <c r="O807" s="23">
        <v>680.31</v>
      </c>
      <c r="P807" s="26">
        <v>4.7619047620000003</v>
      </c>
      <c r="Q807" s="23">
        <v>34.015500000000003</v>
      </c>
      <c r="R807" s="27">
        <v>8</v>
      </c>
      <c r="S807" s="28">
        <f t="shared" si="227"/>
        <v>34.015500000000088</v>
      </c>
      <c r="T807" s="29">
        <f t="shared" si="228"/>
        <v>2551.1625000000067</v>
      </c>
      <c r="U807" s="29" t="b">
        <f t="shared" si="229"/>
        <v>1</v>
      </c>
      <c r="V807" s="29" t="b">
        <f t="shared" si="230"/>
        <v>1</v>
      </c>
      <c r="W807" s="29" t="str">
        <f t="shared" si="231"/>
        <v>High Value</v>
      </c>
      <c r="X807" s="129">
        <f t="shared" si="232"/>
        <v>7.5590000000000011</v>
      </c>
      <c r="Y807" s="130">
        <f t="shared" si="233"/>
        <v>23</v>
      </c>
      <c r="Z807" s="130">
        <f t="shared" si="234"/>
        <v>2</v>
      </c>
      <c r="AA807" s="131">
        <f t="shared" si="236"/>
        <v>2019</v>
      </c>
      <c r="AB807" s="132" t="str">
        <f t="shared" si="237"/>
        <v>2-2019</v>
      </c>
      <c r="AC807" s="132" t="str">
        <f t="shared" si="226"/>
        <v>23-2-2019</v>
      </c>
      <c r="AD807" s="132">
        <f t="shared" si="241"/>
        <v>1</v>
      </c>
      <c r="AE807" s="132">
        <f t="shared" si="235"/>
        <v>8</v>
      </c>
      <c r="AF807" s="132" t="str">
        <f t="shared" si="239"/>
        <v>2019-8</v>
      </c>
      <c r="AG807" s="130">
        <f t="shared" si="225"/>
        <v>6</v>
      </c>
      <c r="AH807" s="130" t="str">
        <f t="shared" si="240"/>
        <v>Weekends</v>
      </c>
      <c r="AI807" s="133">
        <f t="shared" si="238"/>
        <v>7</v>
      </c>
      <c r="AJ807" s="53"/>
    </row>
    <row r="808" spans="2:36" ht="16.5" x14ac:dyDescent="0.3">
      <c r="B808" s="19" t="s">
        <v>841</v>
      </c>
      <c r="C808" s="20" t="s">
        <v>18</v>
      </c>
      <c r="D808" s="19" t="s">
        <v>19</v>
      </c>
      <c r="E808" s="19" t="s">
        <v>27</v>
      </c>
      <c r="F808" s="85" t="s">
        <v>21</v>
      </c>
      <c r="G808" s="19" t="s">
        <v>32</v>
      </c>
      <c r="H808" s="21">
        <v>77.47</v>
      </c>
      <c r="I808" s="22">
        <v>4</v>
      </c>
      <c r="J808" s="23">
        <v>15.494</v>
      </c>
      <c r="K808" s="23">
        <v>325.37400000000002</v>
      </c>
      <c r="L808" s="24">
        <v>43541</v>
      </c>
      <c r="M808" s="25">
        <v>0.69166666666666665</v>
      </c>
      <c r="N808" s="20" t="s">
        <v>29</v>
      </c>
      <c r="O808" s="23">
        <v>309.88</v>
      </c>
      <c r="P808" s="26">
        <v>4.7619047620000003</v>
      </c>
      <c r="Q808" s="23">
        <v>15.494</v>
      </c>
      <c r="R808" s="27">
        <v>4.2</v>
      </c>
      <c r="S808" s="28">
        <f t="shared" si="227"/>
        <v>15.494000000000028</v>
      </c>
      <c r="T808" s="29">
        <f t="shared" si="228"/>
        <v>1162.050000000002</v>
      </c>
      <c r="U808" s="29" t="b">
        <f t="shared" si="229"/>
        <v>1</v>
      </c>
      <c r="V808" s="29" t="b">
        <f t="shared" si="230"/>
        <v>1</v>
      </c>
      <c r="W808" s="29" t="str">
        <f t="shared" si="231"/>
        <v>Low Value</v>
      </c>
      <c r="X808" s="129" t="str">
        <f t="shared" si="232"/>
        <v>Criteria Not matched</v>
      </c>
      <c r="Y808" s="130">
        <f t="shared" si="233"/>
        <v>17</v>
      </c>
      <c r="Z808" s="130">
        <f t="shared" si="234"/>
        <v>3</v>
      </c>
      <c r="AA808" s="131">
        <f t="shared" si="236"/>
        <v>2019</v>
      </c>
      <c r="AB808" s="132" t="str">
        <f t="shared" si="237"/>
        <v>3-2019</v>
      </c>
      <c r="AC808" s="132" t="str">
        <f t="shared" si="226"/>
        <v>17-3-2019</v>
      </c>
      <c r="AD808" s="132">
        <f t="shared" si="241"/>
        <v>1</v>
      </c>
      <c r="AE808" s="132">
        <f t="shared" si="235"/>
        <v>11</v>
      </c>
      <c r="AF808" s="132" t="str">
        <f t="shared" si="239"/>
        <v>2019-11</v>
      </c>
      <c r="AG808" s="130">
        <f t="shared" si="225"/>
        <v>7</v>
      </c>
      <c r="AH808" s="130" t="str">
        <f t="shared" si="240"/>
        <v>Weekends</v>
      </c>
      <c r="AI808" s="133">
        <f t="shared" si="238"/>
        <v>1</v>
      </c>
      <c r="AJ808" s="53"/>
    </row>
    <row r="809" spans="2:36" ht="16.5" x14ac:dyDescent="0.3">
      <c r="B809" s="19" t="s">
        <v>842</v>
      </c>
      <c r="C809" s="20" t="s">
        <v>18</v>
      </c>
      <c r="D809" s="19" t="s">
        <v>19</v>
      </c>
      <c r="E809" s="19" t="s">
        <v>27</v>
      </c>
      <c r="F809" s="85" t="s">
        <v>21</v>
      </c>
      <c r="G809" s="19" t="s">
        <v>36</v>
      </c>
      <c r="H809" s="21">
        <v>93.18</v>
      </c>
      <c r="I809" s="22">
        <v>2</v>
      </c>
      <c r="J809" s="23">
        <v>9.3179999999999996</v>
      </c>
      <c r="K809" s="23">
        <v>195.678</v>
      </c>
      <c r="L809" s="24">
        <v>43481</v>
      </c>
      <c r="M809" s="25">
        <v>0.77847222222222223</v>
      </c>
      <c r="N809" s="20" t="s">
        <v>33</v>
      </c>
      <c r="O809" s="23">
        <v>186.36</v>
      </c>
      <c r="P809" s="26">
        <v>4.7619047620000003</v>
      </c>
      <c r="Q809" s="23">
        <v>9.3179999999999996</v>
      </c>
      <c r="R809" s="30">
        <v>8.5</v>
      </c>
      <c r="S809" s="28">
        <f t="shared" si="227"/>
        <v>9.3179999999999836</v>
      </c>
      <c r="T809" s="29">
        <f t="shared" si="228"/>
        <v>698.84999999999877</v>
      </c>
      <c r="U809" s="29" t="b">
        <f t="shared" si="229"/>
        <v>1</v>
      </c>
      <c r="V809" s="29" t="b">
        <f t="shared" si="230"/>
        <v>1</v>
      </c>
      <c r="W809" s="29" t="str">
        <f t="shared" si="231"/>
        <v>High Value</v>
      </c>
      <c r="X809" s="129">
        <f t="shared" si="232"/>
        <v>9.3180000000000014</v>
      </c>
      <c r="Y809" s="130">
        <f t="shared" si="233"/>
        <v>16</v>
      </c>
      <c r="Z809" s="130">
        <f t="shared" si="234"/>
        <v>1</v>
      </c>
      <c r="AA809" s="131">
        <f t="shared" si="236"/>
        <v>2019</v>
      </c>
      <c r="AB809" s="132" t="str">
        <f t="shared" si="237"/>
        <v>1-2019</v>
      </c>
      <c r="AC809" s="132" t="str">
        <f t="shared" si="226"/>
        <v>16-1-2019</v>
      </c>
      <c r="AD809" s="132">
        <f t="shared" si="241"/>
        <v>1</v>
      </c>
      <c r="AE809" s="132">
        <f t="shared" si="235"/>
        <v>3</v>
      </c>
      <c r="AF809" s="132" t="str">
        <f t="shared" si="239"/>
        <v>2019-3</v>
      </c>
      <c r="AG809" s="130">
        <f t="shared" si="225"/>
        <v>3</v>
      </c>
      <c r="AH809" s="130" t="str">
        <f t="shared" si="240"/>
        <v>Weekdays</v>
      </c>
      <c r="AI809" s="133">
        <f t="shared" si="238"/>
        <v>4</v>
      </c>
      <c r="AJ809" s="53"/>
    </row>
    <row r="810" spans="2:36" ht="16.5" x14ac:dyDescent="0.3">
      <c r="B810" s="19" t="s">
        <v>843</v>
      </c>
      <c r="C810" s="20" t="s">
        <v>18</v>
      </c>
      <c r="D810" s="19" t="s">
        <v>19</v>
      </c>
      <c r="E810" s="19" t="s">
        <v>27</v>
      </c>
      <c r="F810" s="85" t="s">
        <v>21</v>
      </c>
      <c r="G810" s="19" t="s">
        <v>28</v>
      </c>
      <c r="H810" s="21">
        <v>50.23</v>
      </c>
      <c r="I810" s="22">
        <v>4</v>
      </c>
      <c r="J810" s="23">
        <v>10.045999999999999</v>
      </c>
      <c r="K810" s="23">
        <v>210.96600000000001</v>
      </c>
      <c r="L810" s="24">
        <v>43473</v>
      </c>
      <c r="M810" s="25">
        <v>0.71666666666666667</v>
      </c>
      <c r="N810" s="20" t="s">
        <v>29</v>
      </c>
      <c r="O810" s="23">
        <v>200.92</v>
      </c>
      <c r="P810" s="26">
        <v>4.7619047620000003</v>
      </c>
      <c r="Q810" s="23">
        <v>10.045999999999999</v>
      </c>
      <c r="R810" s="30">
        <v>9</v>
      </c>
      <c r="S810" s="28">
        <f t="shared" si="227"/>
        <v>10.046000000000021</v>
      </c>
      <c r="T810" s="29">
        <f t="shared" si="228"/>
        <v>753.45000000000152</v>
      </c>
      <c r="U810" s="29" t="b">
        <f t="shared" si="229"/>
        <v>1</v>
      </c>
      <c r="V810" s="29" t="b">
        <f t="shared" si="230"/>
        <v>1</v>
      </c>
      <c r="W810" s="29" t="str">
        <f t="shared" si="231"/>
        <v>High Value</v>
      </c>
      <c r="X810" s="129">
        <f t="shared" si="232"/>
        <v>5.0229999999999997</v>
      </c>
      <c r="Y810" s="130">
        <f t="shared" si="233"/>
        <v>8</v>
      </c>
      <c r="Z810" s="130">
        <f t="shared" si="234"/>
        <v>1</v>
      </c>
      <c r="AA810" s="131">
        <f t="shared" si="236"/>
        <v>2019</v>
      </c>
      <c r="AB810" s="132" t="str">
        <f t="shared" si="237"/>
        <v>1-2019</v>
      </c>
      <c r="AC810" s="132" t="str">
        <f t="shared" si="226"/>
        <v>8-1-2019</v>
      </c>
      <c r="AD810" s="132">
        <f t="shared" si="241"/>
        <v>1</v>
      </c>
      <c r="AE810" s="132">
        <f t="shared" si="235"/>
        <v>2</v>
      </c>
      <c r="AF810" s="132" t="str">
        <f t="shared" si="239"/>
        <v>2019-2</v>
      </c>
      <c r="AG810" s="130">
        <f t="shared" si="225"/>
        <v>2</v>
      </c>
      <c r="AH810" s="130" t="str">
        <f t="shared" si="240"/>
        <v>Weekdays</v>
      </c>
      <c r="AI810" s="133">
        <f t="shared" si="238"/>
        <v>3</v>
      </c>
      <c r="AJ810" s="53"/>
    </row>
    <row r="811" spans="2:36" ht="16.5" x14ac:dyDescent="0.3">
      <c r="B811" s="19" t="s">
        <v>844</v>
      </c>
      <c r="C811" s="20" t="s">
        <v>42</v>
      </c>
      <c r="D811" s="19" t="s">
        <v>43</v>
      </c>
      <c r="E811" s="19" t="s">
        <v>27</v>
      </c>
      <c r="F811" s="85" t="s">
        <v>21</v>
      </c>
      <c r="G811" s="19" t="s">
        <v>22</v>
      </c>
      <c r="H811" s="21">
        <v>17.75</v>
      </c>
      <c r="I811" s="22">
        <v>1</v>
      </c>
      <c r="J811" s="23">
        <v>0.88749999999999996</v>
      </c>
      <c r="K811" s="23">
        <v>18.637499999999999</v>
      </c>
      <c r="L811" s="24">
        <v>43479</v>
      </c>
      <c r="M811" s="25">
        <v>0.44305555555555554</v>
      </c>
      <c r="N811" s="20" t="s">
        <v>29</v>
      </c>
      <c r="O811" s="23">
        <v>17.75</v>
      </c>
      <c r="P811" s="26">
        <v>4.7619047620000003</v>
      </c>
      <c r="Q811" s="23">
        <v>0.88749999999999996</v>
      </c>
      <c r="R811" s="30">
        <v>8.6</v>
      </c>
      <c r="S811" s="28">
        <f t="shared" si="227"/>
        <v>0.88749999999999929</v>
      </c>
      <c r="T811" s="29">
        <f t="shared" si="228"/>
        <v>66.562499999999943</v>
      </c>
      <c r="U811" s="29" t="b">
        <f t="shared" si="229"/>
        <v>0</v>
      </c>
      <c r="V811" s="29" t="b">
        <f t="shared" si="230"/>
        <v>1</v>
      </c>
      <c r="W811" s="29" t="str">
        <f t="shared" si="231"/>
        <v>High Value</v>
      </c>
      <c r="X811" s="129">
        <f t="shared" si="232"/>
        <v>1.7750000000000001</v>
      </c>
      <c r="Y811" s="130">
        <f t="shared" si="233"/>
        <v>14</v>
      </c>
      <c r="Z811" s="130">
        <f t="shared" si="234"/>
        <v>1</v>
      </c>
      <c r="AA811" s="131">
        <f t="shared" si="236"/>
        <v>2019</v>
      </c>
      <c r="AB811" s="132" t="str">
        <f t="shared" si="237"/>
        <v>1-2019</v>
      </c>
      <c r="AC811" s="132" t="str">
        <f t="shared" si="226"/>
        <v>14-1-2019</v>
      </c>
      <c r="AD811" s="132">
        <f t="shared" si="241"/>
        <v>1</v>
      </c>
      <c r="AE811" s="132">
        <f t="shared" si="235"/>
        <v>3</v>
      </c>
      <c r="AF811" s="132" t="str">
        <f t="shared" si="239"/>
        <v>2019-3</v>
      </c>
      <c r="AG811" s="130">
        <f t="shared" si="225"/>
        <v>1</v>
      </c>
      <c r="AH811" s="130" t="str">
        <f t="shared" si="240"/>
        <v>Weekdays</v>
      </c>
      <c r="AI811" s="133">
        <f t="shared" si="238"/>
        <v>2</v>
      </c>
      <c r="AJ811" s="53"/>
    </row>
    <row r="812" spans="2:36" ht="16.5" x14ac:dyDescent="0.3">
      <c r="B812" s="19" t="s">
        <v>845</v>
      </c>
      <c r="C812" s="20" t="s">
        <v>25</v>
      </c>
      <c r="D812" s="19" t="s">
        <v>26</v>
      </c>
      <c r="E812" s="19" t="s">
        <v>27</v>
      </c>
      <c r="F812" s="85" t="s">
        <v>21</v>
      </c>
      <c r="G812" s="19" t="s">
        <v>46</v>
      </c>
      <c r="H812" s="21">
        <v>62.18</v>
      </c>
      <c r="I812" s="22">
        <v>10</v>
      </c>
      <c r="J812" s="23">
        <v>31.09</v>
      </c>
      <c r="K812" s="23">
        <v>652.89</v>
      </c>
      <c r="L812" s="24">
        <v>43496</v>
      </c>
      <c r="M812" s="25">
        <v>0.43958333333333333</v>
      </c>
      <c r="N812" s="20" t="s">
        <v>23</v>
      </c>
      <c r="O812" s="23">
        <v>621.79999999999995</v>
      </c>
      <c r="P812" s="26">
        <v>4.7619047620000003</v>
      </c>
      <c r="Q812" s="23">
        <v>31.09</v>
      </c>
      <c r="R812" s="27">
        <v>6</v>
      </c>
      <c r="S812" s="28">
        <f t="shared" si="227"/>
        <v>31.090000000000032</v>
      </c>
      <c r="T812" s="29">
        <f t="shared" si="228"/>
        <v>2331.7500000000023</v>
      </c>
      <c r="U812" s="29" t="b">
        <f t="shared" si="229"/>
        <v>1</v>
      </c>
      <c r="V812" s="29" t="b">
        <f t="shared" si="230"/>
        <v>1</v>
      </c>
      <c r="W812" s="29" t="str">
        <f t="shared" si="231"/>
        <v>Low Value</v>
      </c>
      <c r="X812" s="129" t="str">
        <f t="shared" si="232"/>
        <v>Criteria Not matched</v>
      </c>
      <c r="Y812" s="130">
        <f t="shared" si="233"/>
        <v>31</v>
      </c>
      <c r="Z812" s="130">
        <f t="shared" si="234"/>
        <v>1</v>
      </c>
      <c r="AA812" s="131">
        <f t="shared" si="236"/>
        <v>2019</v>
      </c>
      <c r="AB812" s="132" t="str">
        <f t="shared" si="237"/>
        <v>1-2019</v>
      </c>
      <c r="AC812" s="132" t="str">
        <f t="shared" si="226"/>
        <v>31-1-2019</v>
      </c>
      <c r="AD812" s="132">
        <f t="shared" si="241"/>
        <v>1</v>
      </c>
      <c r="AE812" s="132">
        <f t="shared" si="235"/>
        <v>5</v>
      </c>
      <c r="AF812" s="132" t="str">
        <f t="shared" si="239"/>
        <v>2019-5</v>
      </c>
      <c r="AG812" s="130">
        <f t="shared" si="225"/>
        <v>4</v>
      </c>
      <c r="AH812" s="130" t="str">
        <f t="shared" si="240"/>
        <v>Weekdays</v>
      </c>
      <c r="AI812" s="133">
        <f t="shared" si="238"/>
        <v>5</v>
      </c>
      <c r="AJ812" s="53"/>
    </row>
    <row r="813" spans="2:36" ht="16.5" x14ac:dyDescent="0.3">
      <c r="B813" s="19" t="s">
        <v>846</v>
      </c>
      <c r="C813" s="20" t="s">
        <v>42</v>
      </c>
      <c r="D813" s="19" t="s">
        <v>43</v>
      </c>
      <c r="E813" s="19" t="s">
        <v>27</v>
      </c>
      <c r="F813" s="85" t="s">
        <v>31</v>
      </c>
      <c r="G813" s="19" t="s">
        <v>22</v>
      </c>
      <c r="H813" s="21">
        <v>10.75</v>
      </c>
      <c r="I813" s="22">
        <v>8</v>
      </c>
      <c r="J813" s="23">
        <v>4.3</v>
      </c>
      <c r="K813" s="23">
        <v>90.3</v>
      </c>
      <c r="L813" s="24">
        <v>43539</v>
      </c>
      <c r="M813" s="25">
        <v>0.60972222222222228</v>
      </c>
      <c r="N813" s="20" t="s">
        <v>23</v>
      </c>
      <c r="O813" s="23">
        <v>86</v>
      </c>
      <c r="P813" s="26">
        <v>4.7619047620000003</v>
      </c>
      <c r="Q813" s="23">
        <v>4.3</v>
      </c>
      <c r="R813" s="30">
        <v>6.2</v>
      </c>
      <c r="S813" s="28">
        <f t="shared" si="227"/>
        <v>4.2999999999999972</v>
      </c>
      <c r="T813" s="29">
        <f t="shared" si="228"/>
        <v>322.49999999999977</v>
      </c>
      <c r="U813" s="29" t="b">
        <f t="shared" si="229"/>
        <v>0</v>
      </c>
      <c r="V813" s="29" t="b">
        <f t="shared" si="230"/>
        <v>0</v>
      </c>
      <c r="W813" s="29" t="str">
        <f t="shared" si="231"/>
        <v>Low Value</v>
      </c>
      <c r="X813" s="129" t="str">
        <f t="shared" si="232"/>
        <v>Criteria Not matched</v>
      </c>
      <c r="Y813" s="130">
        <f t="shared" si="233"/>
        <v>15</v>
      </c>
      <c r="Z813" s="130">
        <f t="shared" si="234"/>
        <v>3</v>
      </c>
      <c r="AA813" s="131">
        <f t="shared" si="236"/>
        <v>2019</v>
      </c>
      <c r="AB813" s="132" t="str">
        <f t="shared" si="237"/>
        <v>3-2019</v>
      </c>
      <c r="AC813" s="132" t="str">
        <f t="shared" si="226"/>
        <v>15-3-2019</v>
      </c>
      <c r="AD813" s="132">
        <f t="shared" si="241"/>
        <v>1</v>
      </c>
      <c r="AE813" s="132">
        <f t="shared" si="235"/>
        <v>11</v>
      </c>
      <c r="AF813" s="132" t="str">
        <f t="shared" si="239"/>
        <v>2019-11</v>
      </c>
      <c r="AG813" s="130">
        <f t="shared" si="225"/>
        <v>5</v>
      </c>
      <c r="AH813" s="130" t="str">
        <f t="shared" si="240"/>
        <v>Weekdays</v>
      </c>
      <c r="AI813" s="133">
        <f t="shared" si="238"/>
        <v>6</v>
      </c>
      <c r="AJ813" s="53"/>
    </row>
    <row r="814" spans="2:36" ht="16.5" x14ac:dyDescent="0.3">
      <c r="B814" s="19" t="s">
        <v>847</v>
      </c>
      <c r="C814" s="20" t="s">
        <v>18</v>
      </c>
      <c r="D814" s="19" t="s">
        <v>19</v>
      </c>
      <c r="E814" s="19" t="s">
        <v>27</v>
      </c>
      <c r="F814" s="85" t="s">
        <v>21</v>
      </c>
      <c r="G814" s="19" t="s">
        <v>28</v>
      </c>
      <c r="H814" s="21">
        <v>40.26</v>
      </c>
      <c r="I814" s="22">
        <v>10</v>
      </c>
      <c r="J814" s="23">
        <v>20.13</v>
      </c>
      <c r="K814" s="23">
        <v>422.73</v>
      </c>
      <c r="L814" s="24">
        <v>43520</v>
      </c>
      <c r="M814" s="25">
        <v>0.75416666666666665</v>
      </c>
      <c r="N814" s="20" t="s">
        <v>33</v>
      </c>
      <c r="O814" s="23">
        <v>402.6</v>
      </c>
      <c r="P814" s="26">
        <v>4.7619047620000003</v>
      </c>
      <c r="Q814" s="23">
        <v>20.13</v>
      </c>
      <c r="R814" s="27">
        <v>5</v>
      </c>
      <c r="S814" s="28">
        <f t="shared" si="227"/>
        <v>20.129999999999995</v>
      </c>
      <c r="T814" s="29">
        <f t="shared" si="228"/>
        <v>1509.7499999999995</v>
      </c>
      <c r="U814" s="29" t="b">
        <f t="shared" si="229"/>
        <v>1</v>
      </c>
      <c r="V814" s="29" t="b">
        <f t="shared" si="230"/>
        <v>1</v>
      </c>
      <c r="W814" s="29" t="str">
        <f t="shared" si="231"/>
        <v>Low Value</v>
      </c>
      <c r="X814" s="129" t="str">
        <f t="shared" si="232"/>
        <v>Criteria Not matched</v>
      </c>
      <c r="Y814" s="130">
        <f t="shared" si="233"/>
        <v>24</v>
      </c>
      <c r="Z814" s="130">
        <f t="shared" si="234"/>
        <v>2</v>
      </c>
      <c r="AA814" s="131">
        <f t="shared" si="236"/>
        <v>2019</v>
      </c>
      <c r="AB814" s="132" t="str">
        <f t="shared" si="237"/>
        <v>2-2019</v>
      </c>
      <c r="AC814" s="132" t="str">
        <f t="shared" si="226"/>
        <v>24-2-2019</v>
      </c>
      <c r="AD814" s="132">
        <f t="shared" si="241"/>
        <v>1</v>
      </c>
      <c r="AE814" s="132">
        <f t="shared" si="235"/>
        <v>8</v>
      </c>
      <c r="AF814" s="132" t="str">
        <f t="shared" si="239"/>
        <v>2019-8</v>
      </c>
      <c r="AG814" s="130">
        <f t="shared" si="225"/>
        <v>7</v>
      </c>
      <c r="AH814" s="130" t="str">
        <f t="shared" si="240"/>
        <v>Weekends</v>
      </c>
      <c r="AI814" s="133">
        <f t="shared" si="238"/>
        <v>1</v>
      </c>
      <c r="AJ814" s="53"/>
    </row>
    <row r="815" spans="2:36" ht="16.5" x14ac:dyDescent="0.3">
      <c r="B815" s="19" t="s">
        <v>848</v>
      </c>
      <c r="C815" s="20" t="s">
        <v>25</v>
      </c>
      <c r="D815" s="19" t="s">
        <v>26</v>
      </c>
      <c r="E815" s="19" t="s">
        <v>20</v>
      </c>
      <c r="F815" s="85" t="s">
        <v>21</v>
      </c>
      <c r="G815" s="19" t="s">
        <v>36</v>
      </c>
      <c r="H815" s="21">
        <v>64.97</v>
      </c>
      <c r="I815" s="22">
        <v>5</v>
      </c>
      <c r="J815" s="23">
        <v>16.2425</v>
      </c>
      <c r="K815" s="23">
        <v>341.09249999999997</v>
      </c>
      <c r="L815" s="24">
        <v>43504</v>
      </c>
      <c r="M815" s="25">
        <v>0.53611111111111109</v>
      </c>
      <c r="N815" s="20" t="s">
        <v>33</v>
      </c>
      <c r="O815" s="23">
        <v>324.85000000000002</v>
      </c>
      <c r="P815" s="26">
        <v>4.7619047620000003</v>
      </c>
      <c r="Q815" s="23">
        <v>16.2425</v>
      </c>
      <c r="R815" s="27">
        <v>6.5</v>
      </c>
      <c r="S815" s="28">
        <f t="shared" si="227"/>
        <v>16.24249999999995</v>
      </c>
      <c r="T815" s="29">
        <f t="shared" si="228"/>
        <v>1218.1874999999964</v>
      </c>
      <c r="U815" s="29" t="b">
        <f t="shared" si="229"/>
        <v>1</v>
      </c>
      <c r="V815" s="29" t="b">
        <f t="shared" si="230"/>
        <v>1</v>
      </c>
      <c r="W815" s="29" t="str">
        <f t="shared" si="231"/>
        <v>Low Value</v>
      </c>
      <c r="X815" s="129" t="str">
        <f t="shared" si="232"/>
        <v>Criteria Not matched</v>
      </c>
      <c r="Y815" s="130">
        <f t="shared" si="233"/>
        <v>8</v>
      </c>
      <c r="Z815" s="130">
        <f t="shared" si="234"/>
        <v>2</v>
      </c>
      <c r="AA815" s="131">
        <f t="shared" si="236"/>
        <v>2019</v>
      </c>
      <c r="AB815" s="132" t="str">
        <f t="shared" si="237"/>
        <v>2-2019</v>
      </c>
      <c r="AC815" s="132" t="str">
        <f t="shared" si="226"/>
        <v>8-2-2019</v>
      </c>
      <c r="AD815" s="132">
        <f t="shared" si="241"/>
        <v>1</v>
      </c>
      <c r="AE815" s="132">
        <f t="shared" si="235"/>
        <v>6</v>
      </c>
      <c r="AF815" s="132" t="str">
        <f t="shared" si="239"/>
        <v>2019-6</v>
      </c>
      <c r="AG815" s="130">
        <f t="shared" si="225"/>
        <v>5</v>
      </c>
      <c r="AH815" s="130" t="str">
        <f t="shared" si="240"/>
        <v>Weekdays</v>
      </c>
      <c r="AI815" s="133">
        <f t="shared" si="238"/>
        <v>6</v>
      </c>
      <c r="AJ815" s="53"/>
    </row>
    <row r="816" spans="2:36" ht="16.5" x14ac:dyDescent="0.3">
      <c r="B816" s="19" t="s">
        <v>849</v>
      </c>
      <c r="C816" s="20" t="s">
        <v>18</v>
      </c>
      <c r="D816" s="19" t="s">
        <v>19</v>
      </c>
      <c r="E816" s="19" t="s">
        <v>27</v>
      </c>
      <c r="F816" s="85" t="s">
        <v>31</v>
      </c>
      <c r="G816" s="19" t="s">
        <v>28</v>
      </c>
      <c r="H816" s="21">
        <v>95.15</v>
      </c>
      <c r="I816" s="22">
        <v>1</v>
      </c>
      <c r="J816" s="23">
        <v>4.7575000000000003</v>
      </c>
      <c r="K816" s="23">
        <v>99.907499999999999</v>
      </c>
      <c r="L816" s="24">
        <v>43546</v>
      </c>
      <c r="M816" s="25">
        <v>0.58333333333333337</v>
      </c>
      <c r="N816" s="20" t="s">
        <v>29</v>
      </c>
      <c r="O816" s="23">
        <v>95.15</v>
      </c>
      <c r="P816" s="26">
        <v>4.7619047620000003</v>
      </c>
      <c r="Q816" s="23">
        <v>4.7575000000000003</v>
      </c>
      <c r="R816" s="30">
        <v>6</v>
      </c>
      <c r="S816" s="28">
        <f t="shared" si="227"/>
        <v>4.7574999999999932</v>
      </c>
      <c r="T816" s="29">
        <f t="shared" si="228"/>
        <v>356.81249999999949</v>
      </c>
      <c r="U816" s="29" t="b">
        <f t="shared" si="229"/>
        <v>0</v>
      </c>
      <c r="V816" s="29" t="b">
        <f t="shared" si="230"/>
        <v>0</v>
      </c>
      <c r="W816" s="29" t="str">
        <f t="shared" si="231"/>
        <v>Low Value</v>
      </c>
      <c r="X816" s="129" t="str">
        <f t="shared" si="232"/>
        <v>Criteria Not matched</v>
      </c>
      <c r="Y816" s="130">
        <f t="shared" si="233"/>
        <v>22</v>
      </c>
      <c r="Z816" s="130">
        <f t="shared" si="234"/>
        <v>3</v>
      </c>
      <c r="AA816" s="131">
        <f t="shared" si="236"/>
        <v>2019</v>
      </c>
      <c r="AB816" s="132" t="str">
        <f t="shared" si="237"/>
        <v>3-2019</v>
      </c>
      <c r="AC816" s="132" t="str">
        <f t="shared" si="226"/>
        <v>22-3-2019</v>
      </c>
      <c r="AD816" s="132">
        <f t="shared" si="241"/>
        <v>1</v>
      </c>
      <c r="AE816" s="132">
        <f t="shared" si="235"/>
        <v>12</v>
      </c>
      <c r="AF816" s="132" t="str">
        <f t="shared" si="239"/>
        <v>2019-12</v>
      </c>
      <c r="AG816" s="130">
        <f t="shared" si="225"/>
        <v>5</v>
      </c>
      <c r="AH816" s="130" t="str">
        <f t="shared" si="240"/>
        <v>Weekdays</v>
      </c>
      <c r="AI816" s="133">
        <f t="shared" si="238"/>
        <v>6</v>
      </c>
      <c r="AJ816" s="53"/>
    </row>
    <row r="817" spans="2:36" ht="16.5" x14ac:dyDescent="0.3">
      <c r="B817" s="19" t="s">
        <v>850</v>
      </c>
      <c r="C817" s="20" t="s">
        <v>18</v>
      </c>
      <c r="D817" s="19" t="s">
        <v>19</v>
      </c>
      <c r="E817" s="19" t="s">
        <v>20</v>
      </c>
      <c r="F817" s="85" t="s">
        <v>21</v>
      </c>
      <c r="G817" s="19" t="s">
        <v>28</v>
      </c>
      <c r="H817" s="21">
        <v>48.62</v>
      </c>
      <c r="I817" s="22">
        <v>8</v>
      </c>
      <c r="J817" s="23">
        <v>19.448</v>
      </c>
      <c r="K817" s="23">
        <v>408.40800000000002</v>
      </c>
      <c r="L817" s="24">
        <v>43489</v>
      </c>
      <c r="M817" s="25">
        <v>0.45624999999999999</v>
      </c>
      <c r="N817" s="20" t="s">
        <v>29</v>
      </c>
      <c r="O817" s="23">
        <v>388.96</v>
      </c>
      <c r="P817" s="26">
        <v>4.7619047620000003</v>
      </c>
      <c r="Q817" s="23">
        <v>19.448</v>
      </c>
      <c r="R817" s="27">
        <v>5</v>
      </c>
      <c r="S817" s="28">
        <f t="shared" si="227"/>
        <v>19.448000000000036</v>
      </c>
      <c r="T817" s="29">
        <f t="shared" si="228"/>
        <v>1458.6000000000026</v>
      </c>
      <c r="U817" s="29" t="b">
        <f t="shared" si="229"/>
        <v>1</v>
      </c>
      <c r="V817" s="29" t="b">
        <f t="shared" si="230"/>
        <v>1</v>
      </c>
      <c r="W817" s="29" t="str">
        <f t="shared" si="231"/>
        <v>Low Value</v>
      </c>
      <c r="X817" s="129" t="str">
        <f t="shared" si="232"/>
        <v>Criteria Not matched</v>
      </c>
      <c r="Y817" s="130">
        <f t="shared" si="233"/>
        <v>24</v>
      </c>
      <c r="Z817" s="130">
        <f t="shared" si="234"/>
        <v>1</v>
      </c>
      <c r="AA817" s="131">
        <f t="shared" si="236"/>
        <v>2019</v>
      </c>
      <c r="AB817" s="132" t="str">
        <f t="shared" si="237"/>
        <v>1-2019</v>
      </c>
      <c r="AC817" s="132" t="str">
        <f t="shared" si="226"/>
        <v>24-1-2019</v>
      </c>
      <c r="AD817" s="132">
        <f t="shared" si="241"/>
        <v>1</v>
      </c>
      <c r="AE817" s="132">
        <f t="shared" si="235"/>
        <v>4</v>
      </c>
      <c r="AF817" s="132" t="str">
        <f t="shared" si="239"/>
        <v>2019-4</v>
      </c>
      <c r="AG817" s="130">
        <f t="shared" si="225"/>
        <v>4</v>
      </c>
      <c r="AH817" s="130" t="str">
        <f t="shared" si="240"/>
        <v>Weekdays</v>
      </c>
      <c r="AI817" s="133">
        <f t="shared" si="238"/>
        <v>5</v>
      </c>
      <c r="AJ817" s="53"/>
    </row>
    <row r="818" spans="2:36" ht="16.5" x14ac:dyDescent="0.3">
      <c r="B818" s="19" t="s">
        <v>851</v>
      </c>
      <c r="C818" s="20" t="s">
        <v>42</v>
      </c>
      <c r="D818" s="19" t="s">
        <v>43</v>
      </c>
      <c r="E818" s="19" t="s">
        <v>27</v>
      </c>
      <c r="F818" s="85" t="s">
        <v>21</v>
      </c>
      <c r="G818" s="19" t="s">
        <v>44</v>
      </c>
      <c r="H818" s="21">
        <v>53.21</v>
      </c>
      <c r="I818" s="22">
        <v>8</v>
      </c>
      <c r="J818" s="23">
        <v>21.283999999999999</v>
      </c>
      <c r="K818" s="23">
        <v>446.964</v>
      </c>
      <c r="L818" s="24">
        <v>43538</v>
      </c>
      <c r="M818" s="25">
        <v>0.69791666666666663</v>
      </c>
      <c r="N818" s="20" t="s">
        <v>23</v>
      </c>
      <c r="O818" s="23">
        <v>425.68</v>
      </c>
      <c r="P818" s="26">
        <v>4.7619047620000003</v>
      </c>
      <c r="Q818" s="23">
        <v>21.283999999999999</v>
      </c>
      <c r="R818" s="27">
        <v>5</v>
      </c>
      <c r="S818" s="28">
        <f t="shared" si="227"/>
        <v>21.283999999999992</v>
      </c>
      <c r="T818" s="29">
        <f t="shared" si="228"/>
        <v>1596.2999999999993</v>
      </c>
      <c r="U818" s="29" t="b">
        <f t="shared" si="229"/>
        <v>1</v>
      </c>
      <c r="V818" s="29" t="b">
        <f t="shared" si="230"/>
        <v>1</v>
      </c>
      <c r="W818" s="29" t="str">
        <f t="shared" si="231"/>
        <v>Low Value</v>
      </c>
      <c r="X818" s="129" t="str">
        <f t="shared" si="232"/>
        <v>Criteria Not matched</v>
      </c>
      <c r="Y818" s="130">
        <f t="shared" si="233"/>
        <v>14</v>
      </c>
      <c r="Z818" s="130">
        <f t="shared" si="234"/>
        <v>3</v>
      </c>
      <c r="AA818" s="131">
        <f t="shared" si="236"/>
        <v>2019</v>
      </c>
      <c r="AB818" s="132" t="str">
        <f t="shared" si="237"/>
        <v>3-2019</v>
      </c>
      <c r="AC818" s="132" t="str">
        <f t="shared" si="226"/>
        <v>14-3-2019</v>
      </c>
      <c r="AD818" s="132">
        <f t="shared" si="241"/>
        <v>1</v>
      </c>
      <c r="AE818" s="132">
        <f t="shared" si="235"/>
        <v>11</v>
      </c>
      <c r="AF818" s="132" t="str">
        <f t="shared" si="239"/>
        <v>2019-11</v>
      </c>
      <c r="AG818" s="130">
        <f t="shared" si="225"/>
        <v>4</v>
      </c>
      <c r="AH818" s="130" t="str">
        <f t="shared" si="240"/>
        <v>Weekdays</v>
      </c>
      <c r="AI818" s="133">
        <f t="shared" si="238"/>
        <v>5</v>
      </c>
      <c r="AJ818" s="53"/>
    </row>
    <row r="819" spans="2:36" ht="16.5" x14ac:dyDescent="0.3">
      <c r="B819" s="19" t="s">
        <v>852</v>
      </c>
      <c r="C819" s="20" t="s">
        <v>25</v>
      </c>
      <c r="D819" s="19" t="s">
        <v>26</v>
      </c>
      <c r="E819" s="19" t="s">
        <v>27</v>
      </c>
      <c r="F819" s="85" t="s">
        <v>21</v>
      </c>
      <c r="G819" s="19" t="s">
        <v>46</v>
      </c>
      <c r="H819" s="21">
        <v>45.44</v>
      </c>
      <c r="I819" s="22">
        <v>7</v>
      </c>
      <c r="J819" s="23">
        <v>15.904</v>
      </c>
      <c r="K819" s="23">
        <v>333.98399999999998</v>
      </c>
      <c r="L819" s="24">
        <v>43488</v>
      </c>
      <c r="M819" s="25">
        <v>0.46875</v>
      </c>
      <c r="N819" s="20" t="s">
        <v>29</v>
      </c>
      <c r="O819" s="23">
        <v>318.08</v>
      </c>
      <c r="P819" s="26">
        <v>4.7619047620000003</v>
      </c>
      <c r="Q819" s="23">
        <v>15.904</v>
      </c>
      <c r="R819" s="27">
        <v>9.1999999999999993</v>
      </c>
      <c r="S819" s="28">
        <f t="shared" si="227"/>
        <v>15.903999999999996</v>
      </c>
      <c r="T819" s="29">
        <f t="shared" si="228"/>
        <v>1192.7999999999997</v>
      </c>
      <c r="U819" s="29" t="b">
        <f t="shared" si="229"/>
        <v>1</v>
      </c>
      <c r="V819" s="29" t="b">
        <f t="shared" si="230"/>
        <v>1</v>
      </c>
      <c r="W819" s="29" t="str">
        <f t="shared" si="231"/>
        <v>High Value</v>
      </c>
      <c r="X819" s="129">
        <f t="shared" si="232"/>
        <v>4.5439999999999996</v>
      </c>
      <c r="Y819" s="130">
        <f t="shared" si="233"/>
        <v>23</v>
      </c>
      <c r="Z819" s="130">
        <f t="shared" si="234"/>
        <v>1</v>
      </c>
      <c r="AA819" s="131">
        <f t="shared" si="236"/>
        <v>2019</v>
      </c>
      <c r="AB819" s="132" t="str">
        <f t="shared" si="237"/>
        <v>1-2019</v>
      </c>
      <c r="AC819" s="132" t="str">
        <f t="shared" si="226"/>
        <v>23-1-2019</v>
      </c>
      <c r="AD819" s="132">
        <f t="shared" si="241"/>
        <v>1</v>
      </c>
      <c r="AE819" s="132">
        <f t="shared" si="235"/>
        <v>4</v>
      </c>
      <c r="AF819" s="132" t="str">
        <f t="shared" si="239"/>
        <v>2019-4</v>
      </c>
      <c r="AG819" s="130">
        <f t="shared" si="225"/>
        <v>3</v>
      </c>
      <c r="AH819" s="130" t="str">
        <f t="shared" si="240"/>
        <v>Weekdays</v>
      </c>
      <c r="AI819" s="133">
        <f t="shared" si="238"/>
        <v>4</v>
      </c>
      <c r="AJ819" s="53"/>
    </row>
    <row r="820" spans="2:36" ht="16.5" x14ac:dyDescent="0.3">
      <c r="B820" s="19" t="s">
        <v>853</v>
      </c>
      <c r="C820" s="20" t="s">
        <v>18</v>
      </c>
      <c r="D820" s="19" t="s">
        <v>19</v>
      </c>
      <c r="E820" s="19" t="s">
        <v>27</v>
      </c>
      <c r="F820" s="85" t="s">
        <v>31</v>
      </c>
      <c r="G820" s="19" t="s">
        <v>44</v>
      </c>
      <c r="H820" s="21">
        <v>33.880000000000003</v>
      </c>
      <c r="I820" s="22">
        <v>8</v>
      </c>
      <c r="J820" s="23">
        <v>13.552</v>
      </c>
      <c r="K820" s="23">
        <v>284.59199999999998</v>
      </c>
      <c r="L820" s="24">
        <v>43484</v>
      </c>
      <c r="M820" s="25">
        <v>0.85347222222222219</v>
      </c>
      <c r="N820" s="20" t="s">
        <v>23</v>
      </c>
      <c r="O820" s="23">
        <v>271.04000000000002</v>
      </c>
      <c r="P820" s="26">
        <v>4.7619047620000003</v>
      </c>
      <c r="Q820" s="23">
        <v>13.552</v>
      </c>
      <c r="R820" s="30">
        <v>9.6</v>
      </c>
      <c r="S820" s="28">
        <f t="shared" si="227"/>
        <v>13.551999999999964</v>
      </c>
      <c r="T820" s="29">
        <f t="shared" si="228"/>
        <v>1016.3999999999974</v>
      </c>
      <c r="U820" s="29" t="b">
        <f t="shared" si="229"/>
        <v>1</v>
      </c>
      <c r="V820" s="29" t="b">
        <f t="shared" si="230"/>
        <v>1</v>
      </c>
      <c r="W820" s="29" t="str">
        <f t="shared" si="231"/>
        <v>High Value</v>
      </c>
      <c r="X820" s="129">
        <f t="shared" si="232"/>
        <v>3.3880000000000003</v>
      </c>
      <c r="Y820" s="130">
        <f t="shared" si="233"/>
        <v>19</v>
      </c>
      <c r="Z820" s="130">
        <f t="shared" si="234"/>
        <v>1</v>
      </c>
      <c r="AA820" s="131">
        <f t="shared" si="236"/>
        <v>2019</v>
      </c>
      <c r="AB820" s="132" t="str">
        <f t="shared" si="237"/>
        <v>1-2019</v>
      </c>
      <c r="AC820" s="132" t="str">
        <f t="shared" si="226"/>
        <v>19-1-2019</v>
      </c>
      <c r="AD820" s="132">
        <f t="shared" si="241"/>
        <v>1</v>
      </c>
      <c r="AE820" s="132">
        <f t="shared" si="235"/>
        <v>3</v>
      </c>
      <c r="AF820" s="132" t="str">
        <f t="shared" si="239"/>
        <v>2019-3</v>
      </c>
      <c r="AG820" s="130">
        <f t="shared" ref="AG820:AG883" si="242">WEEKDAY(L820,2)</f>
        <v>6</v>
      </c>
      <c r="AH820" s="130" t="str">
        <f t="shared" si="240"/>
        <v>Weekends</v>
      </c>
      <c r="AI820" s="133">
        <f t="shared" si="238"/>
        <v>7</v>
      </c>
      <c r="AJ820" s="53"/>
    </row>
    <row r="821" spans="2:36" ht="16.5" x14ac:dyDescent="0.3">
      <c r="B821" s="19" t="s">
        <v>854</v>
      </c>
      <c r="C821" s="20" t="s">
        <v>42</v>
      </c>
      <c r="D821" s="19" t="s">
        <v>43</v>
      </c>
      <c r="E821" s="19" t="s">
        <v>20</v>
      </c>
      <c r="F821" s="85" t="s">
        <v>31</v>
      </c>
      <c r="G821" s="19" t="s">
        <v>22</v>
      </c>
      <c r="H821" s="21">
        <v>96.16</v>
      </c>
      <c r="I821" s="22">
        <v>4</v>
      </c>
      <c r="J821" s="23">
        <v>19.231999999999999</v>
      </c>
      <c r="K821" s="23">
        <v>403.87200000000001</v>
      </c>
      <c r="L821" s="24">
        <v>43492</v>
      </c>
      <c r="M821" s="25">
        <v>0.8354166666666667</v>
      </c>
      <c r="N821" s="20" t="s">
        <v>33</v>
      </c>
      <c r="O821" s="23">
        <v>384.64</v>
      </c>
      <c r="P821" s="26">
        <v>4.7619047620000003</v>
      </c>
      <c r="Q821" s="23">
        <v>19.231999999999999</v>
      </c>
      <c r="R821" s="27">
        <v>8.4</v>
      </c>
      <c r="S821" s="28">
        <f t="shared" si="227"/>
        <v>19.232000000000028</v>
      </c>
      <c r="T821" s="29">
        <f t="shared" si="228"/>
        <v>1442.4000000000021</v>
      </c>
      <c r="U821" s="29" t="b">
        <f t="shared" si="229"/>
        <v>1</v>
      </c>
      <c r="V821" s="29" t="b">
        <f t="shared" si="230"/>
        <v>1</v>
      </c>
      <c r="W821" s="29" t="str">
        <f t="shared" si="231"/>
        <v>High Value</v>
      </c>
      <c r="X821" s="129">
        <f t="shared" si="232"/>
        <v>9.6159999999999997</v>
      </c>
      <c r="Y821" s="130">
        <f t="shared" si="233"/>
        <v>27</v>
      </c>
      <c r="Z821" s="130">
        <f t="shared" si="234"/>
        <v>1</v>
      </c>
      <c r="AA821" s="131">
        <f t="shared" si="236"/>
        <v>2019</v>
      </c>
      <c r="AB821" s="132" t="str">
        <f t="shared" si="237"/>
        <v>1-2019</v>
      </c>
      <c r="AC821" s="132" t="str">
        <f t="shared" si="226"/>
        <v>27-1-2019</v>
      </c>
      <c r="AD821" s="132">
        <f t="shared" si="241"/>
        <v>1</v>
      </c>
      <c r="AE821" s="132">
        <f t="shared" si="235"/>
        <v>4</v>
      </c>
      <c r="AF821" s="132" t="str">
        <f t="shared" si="239"/>
        <v>2019-4</v>
      </c>
      <c r="AG821" s="130">
        <f t="shared" si="242"/>
        <v>7</v>
      </c>
      <c r="AH821" s="130" t="str">
        <f t="shared" si="240"/>
        <v>Weekends</v>
      </c>
      <c r="AI821" s="133">
        <f t="shared" si="238"/>
        <v>1</v>
      </c>
      <c r="AJ821" s="53"/>
    </row>
    <row r="822" spans="2:36" ht="16.5" x14ac:dyDescent="0.3">
      <c r="B822" s="19" t="s">
        <v>855</v>
      </c>
      <c r="C822" s="20" t="s">
        <v>42</v>
      </c>
      <c r="D822" s="19" t="s">
        <v>43</v>
      </c>
      <c r="E822" s="19" t="s">
        <v>20</v>
      </c>
      <c r="F822" s="85" t="s">
        <v>31</v>
      </c>
      <c r="G822" s="19" t="s">
        <v>44</v>
      </c>
      <c r="H822" s="21">
        <v>47.16</v>
      </c>
      <c r="I822" s="22">
        <v>5</v>
      </c>
      <c r="J822" s="23">
        <v>11.79</v>
      </c>
      <c r="K822" s="23">
        <v>247.59</v>
      </c>
      <c r="L822" s="24">
        <v>43499</v>
      </c>
      <c r="M822" s="25">
        <v>0.60763888888888884</v>
      </c>
      <c r="N822" s="20" t="s">
        <v>33</v>
      </c>
      <c r="O822" s="23">
        <v>235.8</v>
      </c>
      <c r="P822" s="26">
        <v>4.7619047620000003</v>
      </c>
      <c r="Q822" s="23">
        <v>11.79</v>
      </c>
      <c r="R822" s="30">
        <v>6</v>
      </c>
      <c r="S822" s="28">
        <f t="shared" si="227"/>
        <v>11.789999999999992</v>
      </c>
      <c r="T822" s="29">
        <f t="shared" si="228"/>
        <v>884.24999999999943</v>
      </c>
      <c r="U822" s="29" t="b">
        <f t="shared" si="229"/>
        <v>1</v>
      </c>
      <c r="V822" s="29" t="b">
        <f t="shared" si="230"/>
        <v>1</v>
      </c>
      <c r="W822" s="29" t="str">
        <f t="shared" si="231"/>
        <v>Low Value</v>
      </c>
      <c r="X822" s="129" t="str">
        <f t="shared" si="232"/>
        <v>Criteria Not matched</v>
      </c>
      <c r="Y822" s="130">
        <f t="shared" si="233"/>
        <v>3</v>
      </c>
      <c r="Z822" s="130">
        <f t="shared" si="234"/>
        <v>2</v>
      </c>
      <c r="AA822" s="131">
        <f t="shared" si="236"/>
        <v>2019</v>
      </c>
      <c r="AB822" s="132" t="str">
        <f t="shared" si="237"/>
        <v>2-2019</v>
      </c>
      <c r="AC822" s="132" t="str">
        <f t="shared" si="226"/>
        <v>3-2-2019</v>
      </c>
      <c r="AD822" s="132">
        <f t="shared" si="241"/>
        <v>1</v>
      </c>
      <c r="AE822" s="132">
        <f t="shared" si="235"/>
        <v>5</v>
      </c>
      <c r="AF822" s="132" t="str">
        <f t="shared" si="239"/>
        <v>2019-5</v>
      </c>
      <c r="AG822" s="130">
        <f t="shared" si="242"/>
        <v>7</v>
      </c>
      <c r="AH822" s="130" t="str">
        <f t="shared" si="240"/>
        <v>Weekends</v>
      </c>
      <c r="AI822" s="133">
        <f t="shared" si="238"/>
        <v>1</v>
      </c>
      <c r="AJ822" s="53"/>
    </row>
    <row r="823" spans="2:36" ht="16.5" x14ac:dyDescent="0.3">
      <c r="B823" s="19" t="s">
        <v>856</v>
      </c>
      <c r="C823" s="20" t="s">
        <v>42</v>
      </c>
      <c r="D823" s="19" t="s">
        <v>43</v>
      </c>
      <c r="E823" s="19" t="s">
        <v>27</v>
      </c>
      <c r="F823" s="85" t="s">
        <v>31</v>
      </c>
      <c r="G823" s="19" t="s">
        <v>28</v>
      </c>
      <c r="H823" s="21">
        <v>52.89</v>
      </c>
      <c r="I823" s="22">
        <v>4</v>
      </c>
      <c r="J823" s="23">
        <v>10.577999999999999</v>
      </c>
      <c r="K823" s="23">
        <v>222.13800000000001</v>
      </c>
      <c r="L823" s="24">
        <v>43549</v>
      </c>
      <c r="M823" s="25">
        <v>0.68888888888888888</v>
      </c>
      <c r="N823" s="20" t="s">
        <v>23</v>
      </c>
      <c r="O823" s="23">
        <v>211.56</v>
      </c>
      <c r="P823" s="26">
        <v>4.7619047620000003</v>
      </c>
      <c r="Q823" s="23">
        <v>10.577999999999999</v>
      </c>
      <c r="R823" s="30">
        <v>6.7</v>
      </c>
      <c r="S823" s="28">
        <f t="shared" si="227"/>
        <v>10.578000000000003</v>
      </c>
      <c r="T823" s="29">
        <f t="shared" si="228"/>
        <v>793.35000000000025</v>
      </c>
      <c r="U823" s="29" t="b">
        <f t="shared" si="229"/>
        <v>1</v>
      </c>
      <c r="V823" s="29" t="b">
        <f t="shared" si="230"/>
        <v>1</v>
      </c>
      <c r="W823" s="29" t="str">
        <f t="shared" si="231"/>
        <v>Low Value</v>
      </c>
      <c r="X823" s="129" t="str">
        <f t="shared" si="232"/>
        <v>Criteria Not matched</v>
      </c>
      <c r="Y823" s="130">
        <f t="shared" si="233"/>
        <v>25</v>
      </c>
      <c r="Z823" s="130">
        <f t="shared" si="234"/>
        <v>3</v>
      </c>
      <c r="AA823" s="131">
        <f t="shared" si="236"/>
        <v>2019</v>
      </c>
      <c r="AB823" s="132" t="str">
        <f t="shared" si="237"/>
        <v>3-2019</v>
      </c>
      <c r="AC823" s="132" t="str">
        <f t="shared" si="226"/>
        <v>25-3-2019</v>
      </c>
      <c r="AD823" s="132">
        <f t="shared" si="241"/>
        <v>1</v>
      </c>
      <c r="AE823" s="132">
        <f t="shared" si="235"/>
        <v>13</v>
      </c>
      <c r="AF823" s="132" t="str">
        <f t="shared" si="239"/>
        <v>2019-13</v>
      </c>
      <c r="AG823" s="130">
        <f t="shared" si="242"/>
        <v>1</v>
      </c>
      <c r="AH823" s="130" t="str">
        <f t="shared" si="240"/>
        <v>Weekdays</v>
      </c>
      <c r="AI823" s="133">
        <f t="shared" si="238"/>
        <v>2</v>
      </c>
      <c r="AJ823" s="53"/>
    </row>
    <row r="824" spans="2:36" ht="16.5" x14ac:dyDescent="0.3">
      <c r="B824" s="19" t="s">
        <v>857</v>
      </c>
      <c r="C824" s="20" t="s">
        <v>18</v>
      </c>
      <c r="D824" s="19" t="s">
        <v>19</v>
      </c>
      <c r="E824" s="19" t="s">
        <v>20</v>
      </c>
      <c r="F824" s="85" t="s">
        <v>21</v>
      </c>
      <c r="G824" s="19" t="s">
        <v>32</v>
      </c>
      <c r="H824" s="21">
        <v>47.68</v>
      </c>
      <c r="I824" s="22">
        <v>2</v>
      </c>
      <c r="J824" s="23">
        <v>4.7679999999999998</v>
      </c>
      <c r="K824" s="23">
        <v>100.128</v>
      </c>
      <c r="L824" s="24">
        <v>43520</v>
      </c>
      <c r="M824" s="25">
        <v>0.4236111111111111</v>
      </c>
      <c r="N824" s="20" t="s">
        <v>33</v>
      </c>
      <c r="O824" s="23">
        <v>95.36</v>
      </c>
      <c r="P824" s="26">
        <v>4.7619047620000003</v>
      </c>
      <c r="Q824" s="23">
        <v>4.7679999999999998</v>
      </c>
      <c r="R824" s="30">
        <v>4.0999999999999996</v>
      </c>
      <c r="S824" s="28">
        <f t="shared" si="227"/>
        <v>4.7680000000000007</v>
      </c>
      <c r="T824" s="29">
        <f t="shared" si="228"/>
        <v>357.6</v>
      </c>
      <c r="U824" s="29" t="b">
        <f t="shared" si="229"/>
        <v>0</v>
      </c>
      <c r="V824" s="29" t="b">
        <f t="shared" si="230"/>
        <v>0</v>
      </c>
      <c r="W824" s="29" t="str">
        <f t="shared" si="231"/>
        <v>Low Value</v>
      </c>
      <c r="X824" s="129" t="str">
        <f t="shared" si="232"/>
        <v>Criteria Not matched</v>
      </c>
      <c r="Y824" s="130">
        <f t="shared" si="233"/>
        <v>24</v>
      </c>
      <c r="Z824" s="130">
        <f t="shared" si="234"/>
        <v>2</v>
      </c>
      <c r="AA824" s="131">
        <f t="shared" si="236"/>
        <v>2019</v>
      </c>
      <c r="AB824" s="132" t="str">
        <f t="shared" si="237"/>
        <v>2-2019</v>
      </c>
      <c r="AC824" s="132" t="str">
        <f t="shared" si="226"/>
        <v>24-2-2019</v>
      </c>
      <c r="AD824" s="132">
        <f t="shared" si="241"/>
        <v>1</v>
      </c>
      <c r="AE824" s="132">
        <f t="shared" si="235"/>
        <v>8</v>
      </c>
      <c r="AF824" s="132" t="str">
        <f t="shared" si="239"/>
        <v>2019-8</v>
      </c>
      <c r="AG824" s="130">
        <f t="shared" si="242"/>
        <v>7</v>
      </c>
      <c r="AH824" s="130" t="str">
        <f t="shared" si="240"/>
        <v>Weekends</v>
      </c>
      <c r="AI824" s="133">
        <f t="shared" si="238"/>
        <v>1</v>
      </c>
      <c r="AJ824" s="53"/>
    </row>
    <row r="825" spans="2:36" ht="16.5" x14ac:dyDescent="0.3">
      <c r="B825" s="19" t="s">
        <v>858</v>
      </c>
      <c r="C825" s="20" t="s">
        <v>25</v>
      </c>
      <c r="D825" s="19" t="s">
        <v>26</v>
      </c>
      <c r="E825" s="19" t="s">
        <v>20</v>
      </c>
      <c r="F825" s="85" t="s">
        <v>31</v>
      </c>
      <c r="G825" s="19" t="s">
        <v>36</v>
      </c>
      <c r="H825" s="21">
        <v>10.17</v>
      </c>
      <c r="I825" s="22">
        <v>1</v>
      </c>
      <c r="J825" s="23">
        <v>0.50849999999999995</v>
      </c>
      <c r="K825" s="23">
        <v>10.6785</v>
      </c>
      <c r="L825" s="24">
        <v>43503</v>
      </c>
      <c r="M825" s="25">
        <v>0.59375</v>
      </c>
      <c r="N825" s="20" t="s">
        <v>29</v>
      </c>
      <c r="O825" s="23">
        <v>10.17</v>
      </c>
      <c r="P825" s="26">
        <v>4.7619047620000003</v>
      </c>
      <c r="Q825" s="23">
        <v>0.50849999999999995</v>
      </c>
      <c r="R825" s="30">
        <v>5.9</v>
      </c>
      <c r="S825" s="28">
        <f t="shared" si="227"/>
        <v>0.50849999999999973</v>
      </c>
      <c r="T825" s="29">
        <f t="shared" si="228"/>
        <v>38.137499999999982</v>
      </c>
      <c r="U825" s="29" t="b">
        <f t="shared" si="229"/>
        <v>0</v>
      </c>
      <c r="V825" s="29" t="b">
        <f t="shared" si="230"/>
        <v>0</v>
      </c>
      <c r="W825" s="29" t="str">
        <f t="shared" si="231"/>
        <v>Low Value</v>
      </c>
      <c r="X825" s="129" t="str">
        <f t="shared" si="232"/>
        <v>Criteria Not matched</v>
      </c>
      <c r="Y825" s="130">
        <f t="shared" si="233"/>
        <v>7</v>
      </c>
      <c r="Z825" s="130">
        <f t="shared" si="234"/>
        <v>2</v>
      </c>
      <c r="AA825" s="131">
        <f t="shared" si="236"/>
        <v>2019</v>
      </c>
      <c r="AB825" s="132" t="str">
        <f t="shared" si="237"/>
        <v>2-2019</v>
      </c>
      <c r="AC825" s="132" t="str">
        <f t="shared" si="226"/>
        <v>7-2-2019</v>
      </c>
      <c r="AD825" s="132">
        <f t="shared" si="241"/>
        <v>1</v>
      </c>
      <c r="AE825" s="132">
        <f t="shared" si="235"/>
        <v>6</v>
      </c>
      <c r="AF825" s="132" t="str">
        <f t="shared" si="239"/>
        <v>2019-6</v>
      </c>
      <c r="AG825" s="130">
        <f t="shared" si="242"/>
        <v>4</v>
      </c>
      <c r="AH825" s="130" t="str">
        <f t="shared" si="240"/>
        <v>Weekdays</v>
      </c>
      <c r="AI825" s="133">
        <f t="shared" si="238"/>
        <v>5</v>
      </c>
      <c r="AJ825" s="53"/>
    </row>
    <row r="826" spans="2:36" ht="16.5" x14ac:dyDescent="0.3">
      <c r="B826" s="19" t="s">
        <v>859</v>
      </c>
      <c r="C826" s="20" t="s">
        <v>18</v>
      </c>
      <c r="D826" s="19" t="s">
        <v>19</v>
      </c>
      <c r="E826" s="19" t="s">
        <v>27</v>
      </c>
      <c r="F826" s="85" t="s">
        <v>21</v>
      </c>
      <c r="G826" s="19" t="s">
        <v>22</v>
      </c>
      <c r="H826" s="21">
        <v>68.709999999999994</v>
      </c>
      <c r="I826" s="22">
        <v>3</v>
      </c>
      <c r="J826" s="23">
        <v>10.3065</v>
      </c>
      <c r="K826" s="23">
        <v>216.4365</v>
      </c>
      <c r="L826" s="24">
        <v>43528</v>
      </c>
      <c r="M826" s="25">
        <v>0.4201388888888889</v>
      </c>
      <c r="N826" s="20" t="s">
        <v>29</v>
      </c>
      <c r="O826" s="23">
        <v>206.13</v>
      </c>
      <c r="P826" s="26">
        <v>4.7619047620000003</v>
      </c>
      <c r="Q826" s="23">
        <v>10.3065</v>
      </c>
      <c r="R826" s="30">
        <v>8.6999999999999993</v>
      </c>
      <c r="S826" s="28">
        <f t="shared" si="227"/>
        <v>10.3065</v>
      </c>
      <c r="T826" s="29">
        <f t="shared" si="228"/>
        <v>772.98749999999995</v>
      </c>
      <c r="U826" s="29" t="b">
        <f t="shared" si="229"/>
        <v>1</v>
      </c>
      <c r="V826" s="29" t="b">
        <f t="shared" si="230"/>
        <v>1</v>
      </c>
      <c r="W826" s="29" t="str">
        <f t="shared" si="231"/>
        <v>High Value</v>
      </c>
      <c r="X826" s="129">
        <f t="shared" si="232"/>
        <v>6.8709999999999996</v>
      </c>
      <c r="Y826" s="130">
        <f t="shared" si="233"/>
        <v>4</v>
      </c>
      <c r="Z826" s="130">
        <f t="shared" si="234"/>
        <v>3</v>
      </c>
      <c r="AA826" s="131">
        <f t="shared" si="236"/>
        <v>2019</v>
      </c>
      <c r="AB826" s="132" t="str">
        <f t="shared" si="237"/>
        <v>3-2019</v>
      </c>
      <c r="AC826" s="132" t="str">
        <f t="shared" si="226"/>
        <v>4-3-2019</v>
      </c>
      <c r="AD826" s="132">
        <f t="shared" si="241"/>
        <v>1</v>
      </c>
      <c r="AE826" s="132">
        <f t="shared" si="235"/>
        <v>10</v>
      </c>
      <c r="AF826" s="132" t="str">
        <f t="shared" si="239"/>
        <v>2019-10</v>
      </c>
      <c r="AG826" s="130">
        <f t="shared" si="242"/>
        <v>1</v>
      </c>
      <c r="AH826" s="130" t="str">
        <f t="shared" si="240"/>
        <v>Weekdays</v>
      </c>
      <c r="AI826" s="133">
        <f t="shared" si="238"/>
        <v>2</v>
      </c>
      <c r="AJ826" s="53"/>
    </row>
    <row r="827" spans="2:36" ht="16.5" x14ac:dyDescent="0.3">
      <c r="B827" s="19" t="s">
        <v>860</v>
      </c>
      <c r="C827" s="20" t="s">
        <v>42</v>
      </c>
      <c r="D827" s="19" t="s">
        <v>43</v>
      </c>
      <c r="E827" s="19" t="s">
        <v>20</v>
      </c>
      <c r="F827" s="85" t="s">
        <v>21</v>
      </c>
      <c r="G827" s="19" t="s">
        <v>36</v>
      </c>
      <c r="H827" s="21">
        <v>60.08</v>
      </c>
      <c r="I827" s="22">
        <v>7</v>
      </c>
      <c r="J827" s="23">
        <v>21.027999999999999</v>
      </c>
      <c r="K827" s="23">
        <v>441.58800000000002</v>
      </c>
      <c r="L827" s="24">
        <v>43510</v>
      </c>
      <c r="M827" s="25">
        <v>0.48333333333333334</v>
      </c>
      <c r="N827" s="20" t="s">
        <v>33</v>
      </c>
      <c r="O827" s="23">
        <v>420.56</v>
      </c>
      <c r="P827" s="26">
        <v>4.7619047620000003</v>
      </c>
      <c r="Q827" s="23">
        <v>21.027999999999999</v>
      </c>
      <c r="R827" s="27">
        <v>4.5</v>
      </c>
      <c r="S827" s="28">
        <f t="shared" si="227"/>
        <v>21.02800000000002</v>
      </c>
      <c r="T827" s="29">
        <f t="shared" si="228"/>
        <v>1577.1000000000015</v>
      </c>
      <c r="U827" s="29" t="b">
        <f t="shared" si="229"/>
        <v>1</v>
      </c>
      <c r="V827" s="29" t="b">
        <f t="shared" si="230"/>
        <v>1</v>
      </c>
      <c r="W827" s="29" t="str">
        <f t="shared" si="231"/>
        <v>Low Value</v>
      </c>
      <c r="X827" s="129" t="str">
        <f t="shared" si="232"/>
        <v>Criteria Not matched</v>
      </c>
      <c r="Y827" s="130">
        <f t="shared" si="233"/>
        <v>14</v>
      </c>
      <c r="Z827" s="130">
        <f t="shared" si="234"/>
        <v>2</v>
      </c>
      <c r="AA827" s="131">
        <f t="shared" si="236"/>
        <v>2019</v>
      </c>
      <c r="AB827" s="132" t="str">
        <f t="shared" si="237"/>
        <v>2-2019</v>
      </c>
      <c r="AC827" s="132" t="str">
        <f t="shared" si="226"/>
        <v>14-2-2019</v>
      </c>
      <c r="AD827" s="132">
        <f t="shared" si="241"/>
        <v>1</v>
      </c>
      <c r="AE827" s="132">
        <f t="shared" si="235"/>
        <v>7</v>
      </c>
      <c r="AF827" s="132" t="str">
        <f t="shared" si="239"/>
        <v>2019-7</v>
      </c>
      <c r="AG827" s="130">
        <f t="shared" si="242"/>
        <v>4</v>
      </c>
      <c r="AH827" s="130" t="str">
        <f t="shared" si="240"/>
        <v>Weekdays</v>
      </c>
      <c r="AI827" s="133">
        <f t="shared" si="238"/>
        <v>5</v>
      </c>
      <c r="AJ827" s="53"/>
    </row>
    <row r="828" spans="2:36" ht="16.5" x14ac:dyDescent="0.3">
      <c r="B828" s="19" t="s">
        <v>861</v>
      </c>
      <c r="C828" s="20" t="s">
        <v>18</v>
      </c>
      <c r="D828" s="19" t="s">
        <v>19</v>
      </c>
      <c r="E828" s="19" t="s">
        <v>20</v>
      </c>
      <c r="F828" s="85" t="s">
        <v>21</v>
      </c>
      <c r="G828" s="19" t="s">
        <v>36</v>
      </c>
      <c r="H828" s="21">
        <v>22.01</v>
      </c>
      <c r="I828" s="22">
        <v>4</v>
      </c>
      <c r="J828" s="23">
        <v>4.4020000000000001</v>
      </c>
      <c r="K828" s="23">
        <v>92.441999999999993</v>
      </c>
      <c r="L828" s="24">
        <v>43494</v>
      </c>
      <c r="M828" s="25">
        <v>0.76041666666666663</v>
      </c>
      <c r="N828" s="20" t="s">
        <v>33</v>
      </c>
      <c r="O828" s="23">
        <v>88.04</v>
      </c>
      <c r="P828" s="26">
        <v>4.7619047620000003</v>
      </c>
      <c r="Q828" s="23">
        <v>4.4020000000000001</v>
      </c>
      <c r="R828" s="30">
        <v>6.6</v>
      </c>
      <c r="S828" s="28">
        <f t="shared" si="227"/>
        <v>4.4019999999999868</v>
      </c>
      <c r="T828" s="29">
        <f t="shared" si="228"/>
        <v>330.14999999999901</v>
      </c>
      <c r="U828" s="29" t="b">
        <f t="shared" si="229"/>
        <v>0</v>
      </c>
      <c r="V828" s="29" t="b">
        <f t="shared" si="230"/>
        <v>0</v>
      </c>
      <c r="W828" s="29" t="str">
        <f t="shared" si="231"/>
        <v>Low Value</v>
      </c>
      <c r="X828" s="129" t="str">
        <f t="shared" si="232"/>
        <v>Criteria Not matched</v>
      </c>
      <c r="Y828" s="130">
        <f t="shared" si="233"/>
        <v>29</v>
      </c>
      <c r="Z828" s="130">
        <f t="shared" si="234"/>
        <v>1</v>
      </c>
      <c r="AA828" s="131">
        <f t="shared" si="236"/>
        <v>2019</v>
      </c>
      <c r="AB828" s="132" t="str">
        <f t="shared" si="237"/>
        <v>1-2019</v>
      </c>
      <c r="AC828" s="132" t="str">
        <f t="shared" si="226"/>
        <v>29-1-2019</v>
      </c>
      <c r="AD828" s="132">
        <f t="shared" si="241"/>
        <v>1</v>
      </c>
      <c r="AE828" s="132">
        <f t="shared" si="235"/>
        <v>5</v>
      </c>
      <c r="AF828" s="132" t="str">
        <f t="shared" si="239"/>
        <v>2019-5</v>
      </c>
      <c r="AG828" s="130">
        <f t="shared" si="242"/>
        <v>2</v>
      </c>
      <c r="AH828" s="130" t="str">
        <f t="shared" si="240"/>
        <v>Weekdays</v>
      </c>
      <c r="AI828" s="133">
        <f t="shared" si="238"/>
        <v>3</v>
      </c>
      <c r="AJ828" s="53"/>
    </row>
    <row r="829" spans="2:36" ht="16.5" x14ac:dyDescent="0.3">
      <c r="B829" s="19" t="s">
        <v>862</v>
      </c>
      <c r="C829" s="20" t="s">
        <v>42</v>
      </c>
      <c r="D829" s="19" t="s">
        <v>43</v>
      </c>
      <c r="E829" s="19" t="s">
        <v>20</v>
      </c>
      <c r="F829" s="85" t="s">
        <v>21</v>
      </c>
      <c r="G829" s="19" t="s">
        <v>22</v>
      </c>
      <c r="H829" s="21">
        <v>72.11</v>
      </c>
      <c r="I829" s="22">
        <v>9</v>
      </c>
      <c r="J829" s="23">
        <v>32.4495</v>
      </c>
      <c r="K829" s="23">
        <v>681.43949999999995</v>
      </c>
      <c r="L829" s="24">
        <v>43493</v>
      </c>
      <c r="M829" s="25">
        <v>0.57847222222222228</v>
      </c>
      <c r="N829" s="20" t="s">
        <v>33</v>
      </c>
      <c r="O829" s="23">
        <v>648.99</v>
      </c>
      <c r="P829" s="26">
        <v>4.7619047620000003</v>
      </c>
      <c r="Q829" s="23">
        <v>32.4495</v>
      </c>
      <c r="R829" s="27">
        <v>7.7</v>
      </c>
      <c r="S829" s="28">
        <f t="shared" si="227"/>
        <v>32.449499999999944</v>
      </c>
      <c r="T829" s="29">
        <f t="shared" si="228"/>
        <v>2433.712499999996</v>
      </c>
      <c r="U829" s="29" t="b">
        <f t="shared" si="229"/>
        <v>1</v>
      </c>
      <c r="V829" s="29" t="b">
        <f t="shared" si="230"/>
        <v>1</v>
      </c>
      <c r="W829" s="29" t="str">
        <f t="shared" si="231"/>
        <v>High Value</v>
      </c>
      <c r="X829" s="129">
        <f t="shared" si="232"/>
        <v>7.2110000000000003</v>
      </c>
      <c r="Y829" s="130">
        <f t="shared" si="233"/>
        <v>28</v>
      </c>
      <c r="Z829" s="130">
        <f t="shared" si="234"/>
        <v>1</v>
      </c>
      <c r="AA829" s="131">
        <f t="shared" si="236"/>
        <v>2019</v>
      </c>
      <c r="AB829" s="132" t="str">
        <f t="shared" si="237"/>
        <v>1-2019</v>
      </c>
      <c r="AC829" s="132" t="str">
        <f t="shared" si="226"/>
        <v>28-1-2019</v>
      </c>
      <c r="AD829" s="132">
        <f t="shared" si="241"/>
        <v>1</v>
      </c>
      <c r="AE829" s="132">
        <f t="shared" si="235"/>
        <v>5</v>
      </c>
      <c r="AF829" s="132" t="str">
        <f t="shared" si="239"/>
        <v>2019-5</v>
      </c>
      <c r="AG829" s="130">
        <f t="shared" si="242"/>
        <v>1</v>
      </c>
      <c r="AH829" s="130" t="str">
        <f t="shared" si="240"/>
        <v>Weekdays</v>
      </c>
      <c r="AI829" s="133">
        <f t="shared" si="238"/>
        <v>2</v>
      </c>
      <c r="AJ829" s="53"/>
    </row>
    <row r="830" spans="2:36" ht="16.5" x14ac:dyDescent="0.3">
      <c r="B830" s="19" t="s">
        <v>863</v>
      </c>
      <c r="C830" s="20" t="s">
        <v>18</v>
      </c>
      <c r="D830" s="19" t="s">
        <v>19</v>
      </c>
      <c r="E830" s="19" t="s">
        <v>20</v>
      </c>
      <c r="F830" s="85" t="s">
        <v>31</v>
      </c>
      <c r="G830" s="19" t="s">
        <v>46</v>
      </c>
      <c r="H830" s="21">
        <v>41.28</v>
      </c>
      <c r="I830" s="22">
        <v>3</v>
      </c>
      <c r="J830" s="23">
        <v>6.1920000000000002</v>
      </c>
      <c r="K830" s="23">
        <v>130.03200000000001</v>
      </c>
      <c r="L830" s="24">
        <v>43550</v>
      </c>
      <c r="M830" s="25">
        <v>0.77569444444444446</v>
      </c>
      <c r="N830" s="20" t="s">
        <v>33</v>
      </c>
      <c r="O830" s="23">
        <v>123.84</v>
      </c>
      <c r="P830" s="26">
        <v>4.7619047620000003</v>
      </c>
      <c r="Q830" s="23">
        <v>6.1920000000000002</v>
      </c>
      <c r="R830" s="30">
        <v>8.5</v>
      </c>
      <c r="S830" s="28">
        <f t="shared" si="227"/>
        <v>6.1920000000000073</v>
      </c>
      <c r="T830" s="29">
        <f t="shared" si="228"/>
        <v>464.40000000000055</v>
      </c>
      <c r="U830" s="29" t="b">
        <f t="shared" si="229"/>
        <v>0</v>
      </c>
      <c r="V830" s="29" t="b">
        <f t="shared" si="230"/>
        <v>1</v>
      </c>
      <c r="W830" s="29" t="str">
        <f t="shared" si="231"/>
        <v>High Value</v>
      </c>
      <c r="X830" s="129">
        <f t="shared" si="232"/>
        <v>4.1280000000000001</v>
      </c>
      <c r="Y830" s="130">
        <f t="shared" si="233"/>
        <v>26</v>
      </c>
      <c r="Z830" s="130">
        <f t="shared" si="234"/>
        <v>3</v>
      </c>
      <c r="AA830" s="131">
        <f t="shared" si="236"/>
        <v>2019</v>
      </c>
      <c r="AB830" s="132" t="str">
        <f t="shared" si="237"/>
        <v>3-2019</v>
      </c>
      <c r="AC830" s="132" t="str">
        <f t="shared" si="226"/>
        <v>26-3-2019</v>
      </c>
      <c r="AD830" s="132">
        <f t="shared" si="241"/>
        <v>1</v>
      </c>
      <c r="AE830" s="132">
        <f t="shared" si="235"/>
        <v>13</v>
      </c>
      <c r="AF830" s="132" t="str">
        <f t="shared" si="239"/>
        <v>2019-13</v>
      </c>
      <c r="AG830" s="130">
        <f t="shared" si="242"/>
        <v>2</v>
      </c>
      <c r="AH830" s="130" t="str">
        <f t="shared" si="240"/>
        <v>Weekdays</v>
      </c>
      <c r="AI830" s="133">
        <f t="shared" si="238"/>
        <v>3</v>
      </c>
      <c r="AJ830" s="53"/>
    </row>
    <row r="831" spans="2:36" ht="16.5" x14ac:dyDescent="0.3">
      <c r="B831" s="19" t="s">
        <v>864</v>
      </c>
      <c r="C831" s="20" t="s">
        <v>25</v>
      </c>
      <c r="D831" s="19" t="s">
        <v>26</v>
      </c>
      <c r="E831" s="19" t="s">
        <v>27</v>
      </c>
      <c r="F831" s="85" t="s">
        <v>31</v>
      </c>
      <c r="G831" s="19" t="s">
        <v>28</v>
      </c>
      <c r="H831" s="21">
        <v>64.95</v>
      </c>
      <c r="I831" s="22">
        <v>10</v>
      </c>
      <c r="J831" s="23">
        <v>32.475000000000001</v>
      </c>
      <c r="K831" s="23">
        <v>681.97500000000002</v>
      </c>
      <c r="L831" s="24">
        <v>43548</v>
      </c>
      <c r="M831" s="25">
        <v>0.76875000000000004</v>
      </c>
      <c r="N831" s="20" t="s">
        <v>29</v>
      </c>
      <c r="O831" s="23">
        <v>649.5</v>
      </c>
      <c r="P831" s="26">
        <v>4.7619047620000003</v>
      </c>
      <c r="Q831" s="23">
        <v>32.475000000000001</v>
      </c>
      <c r="R831" s="27">
        <v>5.2</v>
      </c>
      <c r="S831" s="28">
        <f t="shared" si="227"/>
        <v>32.475000000000023</v>
      </c>
      <c r="T831" s="29">
        <f t="shared" si="228"/>
        <v>2435.6250000000018</v>
      </c>
      <c r="U831" s="29" t="b">
        <f t="shared" si="229"/>
        <v>1</v>
      </c>
      <c r="V831" s="29" t="b">
        <f t="shared" si="230"/>
        <v>1</v>
      </c>
      <c r="W831" s="29" t="str">
        <f t="shared" si="231"/>
        <v>Low Value</v>
      </c>
      <c r="X831" s="129" t="str">
        <f t="shared" si="232"/>
        <v>Criteria Not matched</v>
      </c>
      <c r="Y831" s="130">
        <f t="shared" si="233"/>
        <v>24</v>
      </c>
      <c r="Z831" s="130">
        <f t="shared" si="234"/>
        <v>3</v>
      </c>
      <c r="AA831" s="131">
        <f t="shared" si="236"/>
        <v>2019</v>
      </c>
      <c r="AB831" s="132" t="str">
        <f t="shared" si="237"/>
        <v>3-2019</v>
      </c>
      <c r="AC831" s="132" t="str">
        <f t="shared" si="226"/>
        <v>24-3-2019</v>
      </c>
      <c r="AD831" s="132">
        <f t="shared" si="241"/>
        <v>1</v>
      </c>
      <c r="AE831" s="132">
        <f t="shared" si="235"/>
        <v>12</v>
      </c>
      <c r="AF831" s="132" t="str">
        <f t="shared" si="239"/>
        <v>2019-12</v>
      </c>
      <c r="AG831" s="130">
        <f t="shared" si="242"/>
        <v>7</v>
      </c>
      <c r="AH831" s="130" t="str">
        <f t="shared" si="240"/>
        <v>Weekends</v>
      </c>
      <c r="AI831" s="133">
        <f t="shared" si="238"/>
        <v>1</v>
      </c>
      <c r="AJ831" s="53"/>
    </row>
    <row r="832" spans="2:36" ht="16.5" x14ac:dyDescent="0.3">
      <c r="B832" s="19" t="s">
        <v>865</v>
      </c>
      <c r="C832" s="20" t="s">
        <v>18</v>
      </c>
      <c r="D832" s="19" t="s">
        <v>19</v>
      </c>
      <c r="E832" s="19" t="s">
        <v>20</v>
      </c>
      <c r="F832" s="85" t="s">
        <v>21</v>
      </c>
      <c r="G832" s="19" t="s">
        <v>28</v>
      </c>
      <c r="H832" s="21">
        <v>74.22</v>
      </c>
      <c r="I832" s="22">
        <v>10</v>
      </c>
      <c r="J832" s="23">
        <v>37.11</v>
      </c>
      <c r="K832" s="23">
        <v>779.31</v>
      </c>
      <c r="L832" s="24">
        <v>43466</v>
      </c>
      <c r="M832" s="25">
        <v>0.61250000000000004</v>
      </c>
      <c r="N832" s="20" t="s">
        <v>33</v>
      </c>
      <c r="O832" s="23">
        <v>742.2</v>
      </c>
      <c r="P832" s="26">
        <v>4.7619047620000003</v>
      </c>
      <c r="Q832" s="23">
        <v>37.11</v>
      </c>
      <c r="R832" s="27">
        <v>4.3</v>
      </c>
      <c r="S832" s="28">
        <f t="shared" si="227"/>
        <v>37.1099999999999</v>
      </c>
      <c r="T832" s="29">
        <f t="shared" si="228"/>
        <v>2783.2499999999927</v>
      </c>
      <c r="U832" s="29" t="b">
        <f t="shared" si="229"/>
        <v>1</v>
      </c>
      <c r="V832" s="29" t="b">
        <f t="shared" si="230"/>
        <v>1</v>
      </c>
      <c r="W832" s="29" t="str">
        <f t="shared" si="231"/>
        <v>Low Value</v>
      </c>
      <c r="X832" s="129" t="str">
        <f t="shared" si="232"/>
        <v>Criteria Not matched</v>
      </c>
      <c r="Y832" s="130">
        <f t="shared" si="233"/>
        <v>1</v>
      </c>
      <c r="Z832" s="130">
        <f t="shared" si="234"/>
        <v>1</v>
      </c>
      <c r="AA832" s="131">
        <f t="shared" si="236"/>
        <v>2019</v>
      </c>
      <c r="AB832" s="132" t="str">
        <f t="shared" si="237"/>
        <v>1-2019</v>
      </c>
      <c r="AC832" s="132" t="str">
        <f t="shared" si="226"/>
        <v>1-1-2019</v>
      </c>
      <c r="AD832" s="132">
        <f t="shared" si="241"/>
        <v>1</v>
      </c>
      <c r="AE832" s="132">
        <f t="shared" si="235"/>
        <v>1</v>
      </c>
      <c r="AF832" s="132" t="str">
        <f t="shared" si="239"/>
        <v>2019-1</v>
      </c>
      <c r="AG832" s="130">
        <f t="shared" si="242"/>
        <v>2</v>
      </c>
      <c r="AH832" s="130" t="str">
        <f t="shared" si="240"/>
        <v>Weekdays</v>
      </c>
      <c r="AI832" s="133">
        <f t="shared" si="238"/>
        <v>3</v>
      </c>
      <c r="AJ832" s="53"/>
    </row>
    <row r="833" spans="2:36" ht="16.5" x14ac:dyDescent="0.3">
      <c r="B833" s="19" t="s">
        <v>866</v>
      </c>
      <c r="C833" s="20" t="s">
        <v>18</v>
      </c>
      <c r="D833" s="19" t="s">
        <v>19</v>
      </c>
      <c r="E833" s="19" t="s">
        <v>27</v>
      </c>
      <c r="F833" s="85" t="s">
        <v>31</v>
      </c>
      <c r="G833" s="19" t="s">
        <v>28</v>
      </c>
      <c r="H833" s="21">
        <v>10.56</v>
      </c>
      <c r="I833" s="22">
        <v>8</v>
      </c>
      <c r="J833" s="23">
        <v>4.2240000000000002</v>
      </c>
      <c r="K833" s="23">
        <v>88.703999999999994</v>
      </c>
      <c r="L833" s="24">
        <v>43489</v>
      </c>
      <c r="M833" s="25">
        <v>0.73819444444444449</v>
      </c>
      <c r="N833" s="20" t="s">
        <v>29</v>
      </c>
      <c r="O833" s="23">
        <v>84.48</v>
      </c>
      <c r="P833" s="26">
        <v>4.7619047620000003</v>
      </c>
      <c r="Q833" s="23">
        <v>4.2240000000000002</v>
      </c>
      <c r="R833" s="30">
        <v>7.6</v>
      </c>
      <c r="S833" s="28">
        <f t="shared" si="227"/>
        <v>4.2239999999999895</v>
      </c>
      <c r="T833" s="29">
        <f t="shared" si="228"/>
        <v>316.79999999999922</v>
      </c>
      <c r="U833" s="29" t="b">
        <f t="shared" si="229"/>
        <v>0</v>
      </c>
      <c r="V833" s="29" t="b">
        <f t="shared" si="230"/>
        <v>1</v>
      </c>
      <c r="W833" s="29" t="str">
        <f t="shared" si="231"/>
        <v>High Value</v>
      </c>
      <c r="X833" s="129">
        <f t="shared" si="232"/>
        <v>1.056</v>
      </c>
      <c r="Y833" s="130">
        <f t="shared" si="233"/>
        <v>24</v>
      </c>
      <c r="Z833" s="130">
        <f t="shared" si="234"/>
        <v>1</v>
      </c>
      <c r="AA833" s="131">
        <f t="shared" si="236"/>
        <v>2019</v>
      </c>
      <c r="AB833" s="132" t="str">
        <f t="shared" si="237"/>
        <v>1-2019</v>
      </c>
      <c r="AC833" s="132" t="str">
        <f t="shared" ref="AC833:AC896" si="243">CONCATENATE(Y833,"-"&amp;"",Z833,"-"&amp;"",AA833)</f>
        <v>24-1-2019</v>
      </c>
      <c r="AD833" s="132">
        <f t="shared" si="241"/>
        <v>1</v>
      </c>
      <c r="AE833" s="132">
        <f t="shared" si="235"/>
        <v>4</v>
      </c>
      <c r="AF833" s="132" t="str">
        <f t="shared" si="239"/>
        <v>2019-4</v>
      </c>
      <c r="AG833" s="130">
        <f t="shared" si="242"/>
        <v>4</v>
      </c>
      <c r="AH833" s="130" t="str">
        <f t="shared" si="240"/>
        <v>Weekdays</v>
      </c>
      <c r="AI833" s="133">
        <f t="shared" si="238"/>
        <v>5</v>
      </c>
      <c r="AJ833" s="53"/>
    </row>
    <row r="834" spans="2:36" ht="16.5" x14ac:dyDescent="0.3">
      <c r="B834" s="19" t="s">
        <v>867</v>
      </c>
      <c r="C834" s="20" t="s">
        <v>42</v>
      </c>
      <c r="D834" s="19" t="s">
        <v>43</v>
      </c>
      <c r="E834" s="19" t="s">
        <v>27</v>
      </c>
      <c r="F834" s="85" t="s">
        <v>31</v>
      </c>
      <c r="G834" s="19" t="s">
        <v>22</v>
      </c>
      <c r="H834" s="21">
        <v>62.57</v>
      </c>
      <c r="I834" s="22">
        <v>4</v>
      </c>
      <c r="J834" s="23">
        <v>12.513999999999999</v>
      </c>
      <c r="K834" s="23">
        <v>262.79399999999998</v>
      </c>
      <c r="L834" s="24">
        <v>43521</v>
      </c>
      <c r="M834" s="25">
        <v>0.77569444444444446</v>
      </c>
      <c r="N834" s="20" t="s">
        <v>29</v>
      </c>
      <c r="O834" s="23">
        <v>250.28</v>
      </c>
      <c r="P834" s="26">
        <v>4.7619047620000003</v>
      </c>
      <c r="Q834" s="23">
        <v>12.513999999999999</v>
      </c>
      <c r="R834" s="30">
        <v>9.5</v>
      </c>
      <c r="S834" s="28">
        <f t="shared" si="227"/>
        <v>12.513999999999982</v>
      </c>
      <c r="T834" s="29">
        <f t="shared" si="228"/>
        <v>938.54999999999859</v>
      </c>
      <c r="U834" s="29" t="b">
        <f t="shared" si="229"/>
        <v>1</v>
      </c>
      <c r="V834" s="29" t="b">
        <f t="shared" si="230"/>
        <v>1</v>
      </c>
      <c r="W834" s="29" t="str">
        <f t="shared" si="231"/>
        <v>High Value</v>
      </c>
      <c r="X834" s="129">
        <f t="shared" si="232"/>
        <v>6.2570000000000006</v>
      </c>
      <c r="Y834" s="130">
        <f t="shared" si="233"/>
        <v>25</v>
      </c>
      <c r="Z834" s="130">
        <f t="shared" si="234"/>
        <v>2</v>
      </c>
      <c r="AA834" s="131">
        <f t="shared" si="236"/>
        <v>2019</v>
      </c>
      <c r="AB834" s="132" t="str">
        <f t="shared" si="237"/>
        <v>2-2019</v>
      </c>
      <c r="AC834" s="132" t="str">
        <f t="shared" si="243"/>
        <v>25-2-2019</v>
      </c>
      <c r="AD834" s="132">
        <f t="shared" si="241"/>
        <v>1</v>
      </c>
      <c r="AE834" s="132">
        <f t="shared" si="235"/>
        <v>9</v>
      </c>
      <c r="AF834" s="132" t="str">
        <f t="shared" si="239"/>
        <v>2019-9</v>
      </c>
      <c r="AG834" s="130">
        <f t="shared" si="242"/>
        <v>1</v>
      </c>
      <c r="AH834" s="130" t="str">
        <f t="shared" si="240"/>
        <v>Weekdays</v>
      </c>
      <c r="AI834" s="133">
        <f t="shared" si="238"/>
        <v>2</v>
      </c>
      <c r="AJ834" s="53"/>
    </row>
    <row r="835" spans="2:36" ht="16.5" x14ac:dyDescent="0.3">
      <c r="B835" s="19" t="s">
        <v>868</v>
      </c>
      <c r="C835" s="20" t="s">
        <v>42</v>
      </c>
      <c r="D835" s="19" t="s">
        <v>43</v>
      </c>
      <c r="E835" s="19" t="s">
        <v>20</v>
      </c>
      <c r="F835" s="85" t="s">
        <v>21</v>
      </c>
      <c r="G835" s="19" t="s">
        <v>36</v>
      </c>
      <c r="H835" s="21">
        <v>11.85</v>
      </c>
      <c r="I835" s="22">
        <v>8</v>
      </c>
      <c r="J835" s="23">
        <v>4.74</v>
      </c>
      <c r="K835" s="23">
        <v>99.54</v>
      </c>
      <c r="L835" s="24">
        <v>43474</v>
      </c>
      <c r="M835" s="25">
        <v>0.69027777777777777</v>
      </c>
      <c r="N835" s="20" t="s">
        <v>29</v>
      </c>
      <c r="O835" s="23">
        <v>94.8</v>
      </c>
      <c r="P835" s="26">
        <v>4.7619047620000003</v>
      </c>
      <c r="Q835" s="23">
        <v>4.74</v>
      </c>
      <c r="R835" s="30">
        <v>4.0999999999999996</v>
      </c>
      <c r="S835" s="28">
        <f t="shared" ref="S835:S898" si="244">K835-O835</f>
        <v>4.7400000000000091</v>
      </c>
      <c r="T835" s="29">
        <f t="shared" ref="T835:T898" si="245">$S835*$S$1</f>
        <v>355.50000000000068</v>
      </c>
      <c r="U835" s="29" t="b">
        <f t="shared" si="229"/>
        <v>0</v>
      </c>
      <c r="V835" s="29" t="b">
        <f t="shared" si="230"/>
        <v>0</v>
      </c>
      <c r="W835" s="29" t="str">
        <f t="shared" si="231"/>
        <v>Low Value</v>
      </c>
      <c r="X835" s="129" t="str">
        <f t="shared" si="232"/>
        <v>Criteria Not matched</v>
      </c>
      <c r="Y835" s="130">
        <f t="shared" si="233"/>
        <v>9</v>
      </c>
      <c r="Z835" s="130">
        <f t="shared" si="234"/>
        <v>1</v>
      </c>
      <c r="AA835" s="131">
        <f t="shared" si="236"/>
        <v>2019</v>
      </c>
      <c r="AB835" s="132" t="str">
        <f t="shared" si="237"/>
        <v>1-2019</v>
      </c>
      <c r="AC835" s="132" t="str">
        <f t="shared" si="243"/>
        <v>9-1-2019</v>
      </c>
      <c r="AD835" s="132">
        <f t="shared" si="241"/>
        <v>1</v>
      </c>
      <c r="AE835" s="132">
        <f t="shared" si="235"/>
        <v>2</v>
      </c>
      <c r="AF835" s="132" t="str">
        <f t="shared" si="239"/>
        <v>2019-2</v>
      </c>
      <c r="AG835" s="130">
        <f t="shared" si="242"/>
        <v>3</v>
      </c>
      <c r="AH835" s="130" t="str">
        <f t="shared" si="240"/>
        <v>Weekdays</v>
      </c>
      <c r="AI835" s="133">
        <f t="shared" si="238"/>
        <v>4</v>
      </c>
      <c r="AJ835" s="53"/>
    </row>
    <row r="836" spans="2:36" ht="16.5" x14ac:dyDescent="0.3">
      <c r="B836" s="19" t="s">
        <v>869</v>
      </c>
      <c r="C836" s="20" t="s">
        <v>18</v>
      </c>
      <c r="D836" s="19" t="s">
        <v>19</v>
      </c>
      <c r="E836" s="19" t="s">
        <v>20</v>
      </c>
      <c r="F836" s="85" t="s">
        <v>31</v>
      </c>
      <c r="G836" s="19" t="s">
        <v>22</v>
      </c>
      <c r="H836" s="21">
        <v>91.3</v>
      </c>
      <c r="I836" s="22">
        <v>1</v>
      </c>
      <c r="J836" s="23">
        <v>4.5650000000000004</v>
      </c>
      <c r="K836" s="23">
        <v>95.864999999999995</v>
      </c>
      <c r="L836" s="24">
        <v>43510</v>
      </c>
      <c r="M836" s="25">
        <v>0.61250000000000004</v>
      </c>
      <c r="N836" s="20" t="s">
        <v>23</v>
      </c>
      <c r="O836" s="23">
        <v>91.3</v>
      </c>
      <c r="P836" s="26">
        <v>4.7619047620000003</v>
      </c>
      <c r="Q836" s="23">
        <v>4.5650000000000004</v>
      </c>
      <c r="R836" s="30">
        <v>9.1999999999999993</v>
      </c>
      <c r="S836" s="28">
        <f t="shared" si="244"/>
        <v>4.5649999999999977</v>
      </c>
      <c r="T836" s="29">
        <f t="shared" si="245"/>
        <v>342.37499999999983</v>
      </c>
      <c r="U836" s="29" t="b">
        <f t="shared" ref="U836:U899" si="246">AND($S836&gt;7.9,$O836&gt;99)</f>
        <v>0</v>
      </c>
      <c r="V836" s="29" t="b">
        <f t="shared" ref="V836:V899" si="247">OR(R836&gt;7.1,K836&gt;149)</f>
        <v>1</v>
      </c>
      <c r="W836" s="29" t="str">
        <f t="shared" ref="W836:W899" si="248">IF($R836&gt;7.1,"High Value","Low Value")</f>
        <v>High Value</v>
      </c>
      <c r="X836" s="129">
        <f t="shared" si="232"/>
        <v>9.1300000000000008</v>
      </c>
      <c r="Y836" s="130">
        <f t="shared" si="233"/>
        <v>14</v>
      </c>
      <c r="Z836" s="130">
        <f t="shared" si="234"/>
        <v>2</v>
      </c>
      <c r="AA836" s="131">
        <f t="shared" si="236"/>
        <v>2019</v>
      </c>
      <c r="AB836" s="132" t="str">
        <f t="shared" si="237"/>
        <v>2-2019</v>
      </c>
      <c r="AC836" s="132" t="str">
        <f t="shared" si="243"/>
        <v>14-2-2019</v>
      </c>
      <c r="AD836" s="132">
        <f t="shared" si="241"/>
        <v>1</v>
      </c>
      <c r="AE836" s="132">
        <f t="shared" si="235"/>
        <v>7</v>
      </c>
      <c r="AF836" s="132" t="str">
        <f t="shared" si="239"/>
        <v>2019-7</v>
      </c>
      <c r="AG836" s="130">
        <f t="shared" si="242"/>
        <v>4</v>
      </c>
      <c r="AH836" s="130" t="str">
        <f t="shared" si="240"/>
        <v>Weekdays</v>
      </c>
      <c r="AI836" s="133">
        <f t="shared" si="238"/>
        <v>5</v>
      </c>
      <c r="AJ836" s="53"/>
    </row>
    <row r="837" spans="2:36" ht="16.5" x14ac:dyDescent="0.3">
      <c r="B837" s="19" t="s">
        <v>870</v>
      </c>
      <c r="C837" s="20" t="s">
        <v>42</v>
      </c>
      <c r="D837" s="19" t="s">
        <v>43</v>
      </c>
      <c r="E837" s="19" t="s">
        <v>20</v>
      </c>
      <c r="F837" s="85" t="s">
        <v>21</v>
      </c>
      <c r="G837" s="19" t="s">
        <v>32</v>
      </c>
      <c r="H837" s="21">
        <v>40.729999999999997</v>
      </c>
      <c r="I837" s="22">
        <v>7</v>
      </c>
      <c r="J837" s="23">
        <v>14.2555</v>
      </c>
      <c r="K837" s="23">
        <v>299.3655</v>
      </c>
      <c r="L837" s="24">
        <v>43536</v>
      </c>
      <c r="M837" s="25">
        <v>0.45902777777777776</v>
      </c>
      <c r="N837" s="20" t="s">
        <v>23</v>
      </c>
      <c r="O837" s="23">
        <v>285.11</v>
      </c>
      <c r="P837" s="26">
        <v>4.7619047620000003</v>
      </c>
      <c r="Q837" s="23">
        <v>14.2555</v>
      </c>
      <c r="R837" s="30">
        <v>5.4</v>
      </c>
      <c r="S837" s="28">
        <f t="shared" si="244"/>
        <v>14.255499999999984</v>
      </c>
      <c r="T837" s="29">
        <f t="shared" si="245"/>
        <v>1069.1624999999988</v>
      </c>
      <c r="U837" s="29" t="b">
        <f t="shared" si="246"/>
        <v>1</v>
      </c>
      <c r="V837" s="29" t="b">
        <f t="shared" si="247"/>
        <v>1</v>
      </c>
      <c r="W837" s="29" t="str">
        <f t="shared" si="248"/>
        <v>Low Value</v>
      </c>
      <c r="X837" s="129" t="str">
        <f t="shared" ref="X837:X900" si="249">IF($R837&gt;6.9,$H837*0.1,"Criteria Not matched")</f>
        <v>Criteria Not matched</v>
      </c>
      <c r="Y837" s="130">
        <f t="shared" si="233"/>
        <v>12</v>
      </c>
      <c r="Z837" s="130">
        <f t="shared" si="234"/>
        <v>3</v>
      </c>
      <c r="AA837" s="131">
        <f t="shared" si="236"/>
        <v>2019</v>
      </c>
      <c r="AB837" s="132" t="str">
        <f t="shared" si="237"/>
        <v>3-2019</v>
      </c>
      <c r="AC837" s="132" t="str">
        <f t="shared" si="243"/>
        <v>12-3-2019</v>
      </c>
      <c r="AD837" s="132">
        <f t="shared" si="241"/>
        <v>1</v>
      </c>
      <c r="AE837" s="132">
        <f t="shared" si="235"/>
        <v>11</v>
      </c>
      <c r="AF837" s="132" t="str">
        <f t="shared" si="239"/>
        <v>2019-11</v>
      </c>
      <c r="AG837" s="130">
        <f t="shared" si="242"/>
        <v>2</v>
      </c>
      <c r="AH837" s="130" t="str">
        <f t="shared" si="240"/>
        <v>Weekdays</v>
      </c>
      <c r="AI837" s="133">
        <f t="shared" si="238"/>
        <v>3</v>
      </c>
      <c r="AJ837" s="53"/>
    </row>
    <row r="838" spans="2:36" ht="16.5" x14ac:dyDescent="0.3">
      <c r="B838" s="19" t="s">
        <v>871</v>
      </c>
      <c r="C838" s="20" t="s">
        <v>18</v>
      </c>
      <c r="D838" s="19" t="s">
        <v>19</v>
      </c>
      <c r="E838" s="19" t="s">
        <v>27</v>
      </c>
      <c r="F838" s="85" t="s">
        <v>31</v>
      </c>
      <c r="G838" s="19" t="s">
        <v>46</v>
      </c>
      <c r="H838" s="21">
        <v>52.38</v>
      </c>
      <c r="I838" s="22">
        <v>1</v>
      </c>
      <c r="J838" s="23">
        <v>2.6190000000000002</v>
      </c>
      <c r="K838" s="23">
        <v>54.999000000000002</v>
      </c>
      <c r="L838" s="24">
        <v>43550</v>
      </c>
      <c r="M838" s="25">
        <v>0.82222222222222219</v>
      </c>
      <c r="N838" s="20" t="s">
        <v>29</v>
      </c>
      <c r="O838" s="23">
        <v>52.38</v>
      </c>
      <c r="P838" s="26">
        <v>4.7619047620000003</v>
      </c>
      <c r="Q838" s="23">
        <v>2.6190000000000002</v>
      </c>
      <c r="R838" s="30">
        <v>5.8</v>
      </c>
      <c r="S838" s="28">
        <f t="shared" si="244"/>
        <v>2.6189999999999998</v>
      </c>
      <c r="T838" s="29">
        <f t="shared" si="245"/>
        <v>196.42499999999998</v>
      </c>
      <c r="U838" s="29" t="b">
        <f t="shared" si="246"/>
        <v>0</v>
      </c>
      <c r="V838" s="29" t="b">
        <f t="shared" si="247"/>
        <v>0</v>
      </c>
      <c r="W838" s="29" t="str">
        <f t="shared" si="248"/>
        <v>Low Value</v>
      </c>
      <c r="X838" s="129" t="str">
        <f t="shared" si="249"/>
        <v>Criteria Not matched</v>
      </c>
      <c r="Y838" s="130">
        <f t="shared" si="233"/>
        <v>26</v>
      </c>
      <c r="Z838" s="130">
        <f t="shared" si="234"/>
        <v>3</v>
      </c>
      <c r="AA838" s="131">
        <f t="shared" si="236"/>
        <v>2019</v>
      </c>
      <c r="AB838" s="132" t="str">
        <f t="shared" si="237"/>
        <v>3-2019</v>
      </c>
      <c r="AC838" s="132" t="str">
        <f t="shared" si="243"/>
        <v>26-3-2019</v>
      </c>
      <c r="AD838" s="132">
        <f t="shared" si="241"/>
        <v>1</v>
      </c>
      <c r="AE838" s="132">
        <f t="shared" si="235"/>
        <v>13</v>
      </c>
      <c r="AF838" s="132" t="str">
        <f t="shared" si="239"/>
        <v>2019-13</v>
      </c>
      <c r="AG838" s="130">
        <f t="shared" si="242"/>
        <v>2</v>
      </c>
      <c r="AH838" s="130" t="str">
        <f t="shared" si="240"/>
        <v>Weekdays</v>
      </c>
      <c r="AI838" s="133">
        <f t="shared" si="238"/>
        <v>3</v>
      </c>
      <c r="AJ838" s="53"/>
    </row>
    <row r="839" spans="2:36" ht="16.5" x14ac:dyDescent="0.3">
      <c r="B839" s="19" t="s">
        <v>872</v>
      </c>
      <c r="C839" s="20" t="s">
        <v>18</v>
      </c>
      <c r="D839" s="19" t="s">
        <v>19</v>
      </c>
      <c r="E839" s="19" t="s">
        <v>20</v>
      </c>
      <c r="F839" s="85" t="s">
        <v>31</v>
      </c>
      <c r="G839" s="19" t="s">
        <v>46</v>
      </c>
      <c r="H839" s="21">
        <v>38.54</v>
      </c>
      <c r="I839" s="22">
        <v>5</v>
      </c>
      <c r="J839" s="23">
        <v>9.6349999999999998</v>
      </c>
      <c r="K839" s="23">
        <v>202.33500000000001</v>
      </c>
      <c r="L839" s="24">
        <v>43474</v>
      </c>
      <c r="M839" s="25">
        <v>0.56527777777777777</v>
      </c>
      <c r="N839" s="20" t="s">
        <v>23</v>
      </c>
      <c r="O839" s="23">
        <v>192.7</v>
      </c>
      <c r="P839" s="26">
        <v>4.7619047620000003</v>
      </c>
      <c r="Q839" s="23">
        <v>9.6349999999999998</v>
      </c>
      <c r="R839" s="30">
        <v>5.6</v>
      </c>
      <c r="S839" s="28">
        <f t="shared" si="244"/>
        <v>9.6350000000000193</v>
      </c>
      <c r="T839" s="29">
        <f t="shared" si="245"/>
        <v>722.62500000000148</v>
      </c>
      <c r="U839" s="29" t="b">
        <f t="shared" si="246"/>
        <v>1</v>
      </c>
      <c r="V839" s="29" t="b">
        <f t="shared" si="247"/>
        <v>1</v>
      </c>
      <c r="W839" s="29" t="str">
        <f t="shared" si="248"/>
        <v>Low Value</v>
      </c>
      <c r="X839" s="129" t="str">
        <f t="shared" si="249"/>
        <v>Criteria Not matched</v>
      </c>
      <c r="Y839" s="130">
        <f t="shared" si="233"/>
        <v>9</v>
      </c>
      <c r="Z839" s="130">
        <f t="shared" si="234"/>
        <v>1</v>
      </c>
      <c r="AA839" s="131">
        <f t="shared" si="236"/>
        <v>2019</v>
      </c>
      <c r="AB839" s="132" t="str">
        <f t="shared" si="237"/>
        <v>1-2019</v>
      </c>
      <c r="AC839" s="132" t="str">
        <f t="shared" si="243"/>
        <v>9-1-2019</v>
      </c>
      <c r="AD839" s="132">
        <f t="shared" si="241"/>
        <v>1</v>
      </c>
      <c r="AE839" s="132">
        <f t="shared" si="235"/>
        <v>2</v>
      </c>
      <c r="AF839" s="132" t="str">
        <f t="shared" si="239"/>
        <v>2019-2</v>
      </c>
      <c r="AG839" s="130">
        <f t="shared" si="242"/>
        <v>3</v>
      </c>
      <c r="AH839" s="130" t="str">
        <f t="shared" si="240"/>
        <v>Weekdays</v>
      </c>
      <c r="AI839" s="133">
        <f t="shared" si="238"/>
        <v>4</v>
      </c>
      <c r="AJ839" s="53"/>
    </row>
    <row r="840" spans="2:36" ht="16.5" x14ac:dyDescent="0.3">
      <c r="B840" s="19" t="s">
        <v>873</v>
      </c>
      <c r="C840" s="20" t="s">
        <v>42</v>
      </c>
      <c r="D840" s="19" t="s">
        <v>43</v>
      </c>
      <c r="E840" s="19" t="s">
        <v>27</v>
      </c>
      <c r="F840" s="85" t="s">
        <v>31</v>
      </c>
      <c r="G840" s="19" t="s">
        <v>36</v>
      </c>
      <c r="H840" s="21">
        <v>44.63</v>
      </c>
      <c r="I840" s="22">
        <v>6</v>
      </c>
      <c r="J840" s="23">
        <v>13.388999999999999</v>
      </c>
      <c r="K840" s="23">
        <v>281.16899999999998</v>
      </c>
      <c r="L840" s="24">
        <v>43467</v>
      </c>
      <c r="M840" s="25">
        <v>0.83888888888888891</v>
      </c>
      <c r="N840" s="20" t="s">
        <v>33</v>
      </c>
      <c r="O840" s="23">
        <v>267.77999999999997</v>
      </c>
      <c r="P840" s="26">
        <v>4.7619047620000003</v>
      </c>
      <c r="Q840" s="23">
        <v>13.388999999999999</v>
      </c>
      <c r="R840" s="30">
        <v>5.0999999999999996</v>
      </c>
      <c r="S840" s="28">
        <f t="shared" si="244"/>
        <v>13.38900000000001</v>
      </c>
      <c r="T840" s="29">
        <f t="shared" si="245"/>
        <v>1004.1750000000008</v>
      </c>
      <c r="U840" s="29" t="b">
        <f t="shared" si="246"/>
        <v>1</v>
      </c>
      <c r="V840" s="29" t="b">
        <f t="shared" si="247"/>
        <v>1</v>
      </c>
      <c r="W840" s="29" t="str">
        <f t="shared" si="248"/>
        <v>Low Value</v>
      </c>
      <c r="X840" s="129" t="str">
        <f t="shared" si="249"/>
        <v>Criteria Not matched</v>
      </c>
      <c r="Y840" s="130">
        <f t="shared" si="233"/>
        <v>2</v>
      </c>
      <c r="Z840" s="130">
        <f t="shared" si="234"/>
        <v>1</v>
      </c>
      <c r="AA840" s="131">
        <f t="shared" si="236"/>
        <v>2019</v>
      </c>
      <c r="AB840" s="132" t="str">
        <f t="shared" si="237"/>
        <v>1-2019</v>
      </c>
      <c r="AC840" s="132" t="str">
        <f t="shared" si="243"/>
        <v>2-1-2019</v>
      </c>
      <c r="AD840" s="132">
        <f t="shared" si="241"/>
        <v>1</v>
      </c>
      <c r="AE840" s="132">
        <f t="shared" si="235"/>
        <v>1</v>
      </c>
      <c r="AF840" s="132" t="str">
        <f t="shared" si="239"/>
        <v>2019-1</v>
      </c>
      <c r="AG840" s="130">
        <f t="shared" si="242"/>
        <v>3</v>
      </c>
      <c r="AH840" s="130" t="str">
        <f t="shared" si="240"/>
        <v>Weekdays</v>
      </c>
      <c r="AI840" s="133">
        <f t="shared" si="238"/>
        <v>4</v>
      </c>
      <c r="AJ840" s="53"/>
    </row>
    <row r="841" spans="2:36" ht="16.5" x14ac:dyDescent="0.3">
      <c r="B841" s="19" t="s">
        <v>874</v>
      </c>
      <c r="C841" s="20" t="s">
        <v>25</v>
      </c>
      <c r="D841" s="19" t="s">
        <v>26</v>
      </c>
      <c r="E841" s="19" t="s">
        <v>27</v>
      </c>
      <c r="F841" s="85" t="s">
        <v>31</v>
      </c>
      <c r="G841" s="19" t="s">
        <v>28</v>
      </c>
      <c r="H841" s="21">
        <v>55.87</v>
      </c>
      <c r="I841" s="22">
        <v>10</v>
      </c>
      <c r="J841" s="23">
        <v>27.934999999999999</v>
      </c>
      <c r="K841" s="23">
        <v>586.63499999999999</v>
      </c>
      <c r="L841" s="24">
        <v>43480</v>
      </c>
      <c r="M841" s="25">
        <v>0.62569444444444444</v>
      </c>
      <c r="N841" s="20" t="s">
        <v>29</v>
      </c>
      <c r="O841" s="23">
        <v>558.70000000000005</v>
      </c>
      <c r="P841" s="26">
        <v>4.7619047620000003</v>
      </c>
      <c r="Q841" s="23">
        <v>27.934999999999999</v>
      </c>
      <c r="R841" s="27">
        <v>5.8</v>
      </c>
      <c r="S841" s="28">
        <f t="shared" si="244"/>
        <v>27.934999999999945</v>
      </c>
      <c r="T841" s="29">
        <f t="shared" si="245"/>
        <v>2095.1249999999959</v>
      </c>
      <c r="U841" s="29" t="b">
        <f t="shared" si="246"/>
        <v>1</v>
      </c>
      <c r="V841" s="29" t="b">
        <f t="shared" si="247"/>
        <v>1</v>
      </c>
      <c r="W841" s="29" t="str">
        <f t="shared" si="248"/>
        <v>Low Value</v>
      </c>
      <c r="X841" s="129" t="str">
        <f t="shared" si="249"/>
        <v>Criteria Not matched</v>
      </c>
      <c r="Y841" s="130">
        <f t="shared" si="233"/>
        <v>15</v>
      </c>
      <c r="Z841" s="130">
        <f t="shared" si="234"/>
        <v>1</v>
      </c>
      <c r="AA841" s="131">
        <f t="shared" si="236"/>
        <v>2019</v>
      </c>
      <c r="AB841" s="132" t="str">
        <f t="shared" si="237"/>
        <v>1-2019</v>
      </c>
      <c r="AC841" s="132" t="str">
        <f t="shared" si="243"/>
        <v>15-1-2019</v>
      </c>
      <c r="AD841" s="132">
        <f t="shared" si="241"/>
        <v>1</v>
      </c>
      <c r="AE841" s="132">
        <f t="shared" si="235"/>
        <v>3</v>
      </c>
      <c r="AF841" s="132" t="str">
        <f t="shared" si="239"/>
        <v>2019-3</v>
      </c>
      <c r="AG841" s="130">
        <f t="shared" si="242"/>
        <v>2</v>
      </c>
      <c r="AH841" s="130" t="str">
        <f t="shared" si="240"/>
        <v>Weekdays</v>
      </c>
      <c r="AI841" s="133">
        <f t="shared" si="238"/>
        <v>3</v>
      </c>
      <c r="AJ841" s="53"/>
    </row>
    <row r="842" spans="2:36" ht="16.5" x14ac:dyDescent="0.3">
      <c r="B842" s="19" t="s">
        <v>875</v>
      </c>
      <c r="C842" s="20" t="s">
        <v>25</v>
      </c>
      <c r="D842" s="19" t="s">
        <v>26</v>
      </c>
      <c r="E842" s="19" t="s">
        <v>20</v>
      </c>
      <c r="F842" s="85" t="s">
        <v>21</v>
      </c>
      <c r="G842" s="19" t="s">
        <v>36</v>
      </c>
      <c r="H842" s="21">
        <v>29.22</v>
      </c>
      <c r="I842" s="22">
        <v>6</v>
      </c>
      <c r="J842" s="23">
        <v>8.766</v>
      </c>
      <c r="K842" s="23">
        <v>184.08600000000001</v>
      </c>
      <c r="L842" s="24">
        <v>43466</v>
      </c>
      <c r="M842" s="25">
        <v>0.4861111111111111</v>
      </c>
      <c r="N842" s="20" t="s">
        <v>23</v>
      </c>
      <c r="O842" s="23">
        <v>175.32</v>
      </c>
      <c r="P842" s="26">
        <v>4.7619047620000003</v>
      </c>
      <c r="Q842" s="23">
        <v>8.766</v>
      </c>
      <c r="R842" s="30">
        <v>5</v>
      </c>
      <c r="S842" s="28">
        <f t="shared" si="244"/>
        <v>8.7660000000000196</v>
      </c>
      <c r="T842" s="29">
        <f t="shared" si="245"/>
        <v>657.45000000000141</v>
      </c>
      <c r="U842" s="29" t="b">
        <f t="shared" si="246"/>
        <v>1</v>
      </c>
      <c r="V842" s="29" t="b">
        <f t="shared" si="247"/>
        <v>1</v>
      </c>
      <c r="W842" s="29" t="str">
        <f t="shared" si="248"/>
        <v>Low Value</v>
      </c>
      <c r="X842" s="129" t="str">
        <f t="shared" si="249"/>
        <v>Criteria Not matched</v>
      </c>
      <c r="Y842" s="130">
        <f t="shared" si="233"/>
        <v>1</v>
      </c>
      <c r="Z842" s="130">
        <f t="shared" si="234"/>
        <v>1</v>
      </c>
      <c r="AA842" s="131">
        <f t="shared" si="236"/>
        <v>2019</v>
      </c>
      <c r="AB842" s="132" t="str">
        <f t="shared" si="237"/>
        <v>1-2019</v>
      </c>
      <c r="AC842" s="132" t="str">
        <f t="shared" si="243"/>
        <v>1-1-2019</v>
      </c>
      <c r="AD842" s="132">
        <f t="shared" si="241"/>
        <v>1</v>
      </c>
      <c r="AE842" s="132">
        <f t="shared" si="235"/>
        <v>1</v>
      </c>
      <c r="AF842" s="132" t="str">
        <f t="shared" si="239"/>
        <v>2019-1</v>
      </c>
      <c r="AG842" s="130">
        <f t="shared" si="242"/>
        <v>2</v>
      </c>
      <c r="AH842" s="130" t="str">
        <f t="shared" si="240"/>
        <v>Weekdays</v>
      </c>
      <c r="AI842" s="133">
        <f t="shared" si="238"/>
        <v>3</v>
      </c>
      <c r="AJ842" s="53"/>
    </row>
    <row r="843" spans="2:36" ht="16.5" x14ac:dyDescent="0.3">
      <c r="B843" s="19" t="s">
        <v>876</v>
      </c>
      <c r="C843" s="20" t="s">
        <v>18</v>
      </c>
      <c r="D843" s="19" t="s">
        <v>19</v>
      </c>
      <c r="E843" s="19" t="s">
        <v>27</v>
      </c>
      <c r="F843" s="85" t="s">
        <v>31</v>
      </c>
      <c r="G843" s="19" t="s">
        <v>46</v>
      </c>
      <c r="H843" s="21">
        <v>51.94</v>
      </c>
      <c r="I843" s="22">
        <v>3</v>
      </c>
      <c r="J843" s="23">
        <v>7.7910000000000004</v>
      </c>
      <c r="K843" s="23">
        <v>163.61099999999999</v>
      </c>
      <c r="L843" s="24">
        <v>43511</v>
      </c>
      <c r="M843" s="25">
        <v>0.63958333333333328</v>
      </c>
      <c r="N843" s="20" t="s">
        <v>29</v>
      </c>
      <c r="O843" s="23">
        <v>155.82</v>
      </c>
      <c r="P843" s="26">
        <v>4.7619047620000003</v>
      </c>
      <c r="Q843" s="23">
        <v>7.7910000000000004</v>
      </c>
      <c r="R843" s="30">
        <v>7.9</v>
      </c>
      <c r="S843" s="28">
        <f t="shared" si="244"/>
        <v>7.7909999999999968</v>
      </c>
      <c r="T843" s="29">
        <f t="shared" si="245"/>
        <v>584.32499999999982</v>
      </c>
      <c r="U843" s="29" t="b">
        <f t="shared" si="246"/>
        <v>0</v>
      </c>
      <c r="V843" s="29" t="b">
        <f t="shared" si="247"/>
        <v>1</v>
      </c>
      <c r="W843" s="29" t="str">
        <f t="shared" si="248"/>
        <v>High Value</v>
      </c>
      <c r="X843" s="129">
        <f t="shared" si="249"/>
        <v>5.194</v>
      </c>
      <c r="Y843" s="130">
        <f t="shared" si="233"/>
        <v>15</v>
      </c>
      <c r="Z843" s="130">
        <f t="shared" si="234"/>
        <v>2</v>
      </c>
      <c r="AA843" s="131">
        <f t="shared" si="236"/>
        <v>2019</v>
      </c>
      <c r="AB843" s="132" t="str">
        <f t="shared" si="237"/>
        <v>2-2019</v>
      </c>
      <c r="AC843" s="132" t="str">
        <f t="shared" si="243"/>
        <v>15-2-2019</v>
      </c>
      <c r="AD843" s="132">
        <f t="shared" si="241"/>
        <v>1</v>
      </c>
      <c r="AE843" s="132">
        <f t="shared" si="235"/>
        <v>7</v>
      </c>
      <c r="AF843" s="132" t="str">
        <f t="shared" si="239"/>
        <v>2019-7</v>
      </c>
      <c r="AG843" s="130">
        <f t="shared" si="242"/>
        <v>5</v>
      </c>
      <c r="AH843" s="130" t="str">
        <f t="shared" si="240"/>
        <v>Weekdays</v>
      </c>
      <c r="AI843" s="133">
        <f t="shared" si="238"/>
        <v>6</v>
      </c>
      <c r="AJ843" s="53"/>
    </row>
    <row r="844" spans="2:36" ht="16.5" x14ac:dyDescent="0.3">
      <c r="B844" s="19" t="s">
        <v>877</v>
      </c>
      <c r="C844" s="20" t="s">
        <v>42</v>
      </c>
      <c r="D844" s="19" t="s">
        <v>43</v>
      </c>
      <c r="E844" s="19" t="s">
        <v>27</v>
      </c>
      <c r="F844" s="85" t="s">
        <v>31</v>
      </c>
      <c r="G844" s="19" t="s">
        <v>28</v>
      </c>
      <c r="H844" s="21">
        <v>60.3</v>
      </c>
      <c r="I844" s="22">
        <v>1</v>
      </c>
      <c r="J844" s="23">
        <v>3.0150000000000001</v>
      </c>
      <c r="K844" s="23">
        <v>63.314999999999998</v>
      </c>
      <c r="L844" s="24">
        <v>43524</v>
      </c>
      <c r="M844" s="25">
        <v>0.73472222222222228</v>
      </c>
      <c r="N844" s="20" t="s">
        <v>29</v>
      </c>
      <c r="O844" s="23">
        <v>60.3</v>
      </c>
      <c r="P844" s="26">
        <v>4.7619047620000003</v>
      </c>
      <c r="Q844" s="23">
        <v>3.0150000000000001</v>
      </c>
      <c r="R844" s="30">
        <v>6</v>
      </c>
      <c r="S844" s="28">
        <f t="shared" si="244"/>
        <v>3.0150000000000006</v>
      </c>
      <c r="T844" s="29">
        <f t="shared" si="245"/>
        <v>226.12500000000006</v>
      </c>
      <c r="U844" s="29" t="b">
        <f t="shared" si="246"/>
        <v>0</v>
      </c>
      <c r="V844" s="29" t="b">
        <f t="shared" si="247"/>
        <v>0</v>
      </c>
      <c r="W844" s="29" t="str">
        <f t="shared" si="248"/>
        <v>Low Value</v>
      </c>
      <c r="X844" s="129" t="str">
        <f t="shared" si="249"/>
        <v>Criteria Not matched</v>
      </c>
      <c r="Y844" s="130">
        <f t="shared" si="233"/>
        <v>28</v>
      </c>
      <c r="Z844" s="130">
        <f t="shared" si="234"/>
        <v>2</v>
      </c>
      <c r="AA844" s="131">
        <f t="shared" si="236"/>
        <v>2019</v>
      </c>
      <c r="AB844" s="132" t="str">
        <f t="shared" si="237"/>
        <v>2-2019</v>
      </c>
      <c r="AC844" s="132" t="str">
        <f t="shared" si="243"/>
        <v>28-2-2019</v>
      </c>
      <c r="AD844" s="132">
        <f t="shared" si="241"/>
        <v>1</v>
      </c>
      <c r="AE844" s="132">
        <f t="shared" si="235"/>
        <v>9</v>
      </c>
      <c r="AF844" s="132" t="str">
        <f t="shared" si="239"/>
        <v>2019-9</v>
      </c>
      <c r="AG844" s="130">
        <f t="shared" si="242"/>
        <v>4</v>
      </c>
      <c r="AH844" s="130" t="str">
        <f t="shared" si="240"/>
        <v>Weekdays</v>
      </c>
      <c r="AI844" s="133">
        <f t="shared" si="238"/>
        <v>5</v>
      </c>
      <c r="AJ844" s="53"/>
    </row>
    <row r="845" spans="2:36" ht="16.5" x14ac:dyDescent="0.3">
      <c r="B845" s="19" t="s">
        <v>878</v>
      </c>
      <c r="C845" s="20" t="s">
        <v>18</v>
      </c>
      <c r="D845" s="19" t="s">
        <v>19</v>
      </c>
      <c r="E845" s="19" t="s">
        <v>20</v>
      </c>
      <c r="F845" s="85" t="s">
        <v>21</v>
      </c>
      <c r="G845" s="19" t="s">
        <v>36</v>
      </c>
      <c r="H845" s="21">
        <v>39.47</v>
      </c>
      <c r="I845" s="22">
        <v>2</v>
      </c>
      <c r="J845" s="23">
        <v>3.9470000000000001</v>
      </c>
      <c r="K845" s="23">
        <v>82.887</v>
      </c>
      <c r="L845" s="24">
        <v>43526</v>
      </c>
      <c r="M845" s="25">
        <v>0.67777777777777781</v>
      </c>
      <c r="N845" s="20" t="s">
        <v>33</v>
      </c>
      <c r="O845" s="23">
        <v>78.94</v>
      </c>
      <c r="P845" s="26">
        <v>4.7619047620000003</v>
      </c>
      <c r="Q845" s="23">
        <v>3.9470000000000001</v>
      </c>
      <c r="R845" s="30">
        <v>5</v>
      </c>
      <c r="S845" s="28">
        <f t="shared" si="244"/>
        <v>3.9470000000000027</v>
      </c>
      <c r="T845" s="29">
        <f t="shared" si="245"/>
        <v>296.0250000000002</v>
      </c>
      <c r="U845" s="29" t="b">
        <f t="shared" si="246"/>
        <v>0</v>
      </c>
      <c r="V845" s="29" t="b">
        <f t="shared" si="247"/>
        <v>0</v>
      </c>
      <c r="W845" s="29" t="str">
        <f t="shared" si="248"/>
        <v>Low Value</v>
      </c>
      <c r="X845" s="129" t="str">
        <f t="shared" si="249"/>
        <v>Criteria Not matched</v>
      </c>
      <c r="Y845" s="130">
        <f t="shared" si="233"/>
        <v>2</v>
      </c>
      <c r="Z845" s="130">
        <f t="shared" si="234"/>
        <v>3</v>
      </c>
      <c r="AA845" s="131">
        <f t="shared" si="236"/>
        <v>2019</v>
      </c>
      <c r="AB845" s="132" t="str">
        <f t="shared" si="237"/>
        <v>3-2019</v>
      </c>
      <c r="AC845" s="132" t="str">
        <f t="shared" si="243"/>
        <v>2-3-2019</v>
      </c>
      <c r="AD845" s="132">
        <f t="shared" si="241"/>
        <v>1</v>
      </c>
      <c r="AE845" s="132">
        <f t="shared" si="235"/>
        <v>9</v>
      </c>
      <c r="AF845" s="132" t="str">
        <f t="shared" si="239"/>
        <v>2019-9</v>
      </c>
      <c r="AG845" s="130">
        <f t="shared" si="242"/>
        <v>6</v>
      </c>
      <c r="AH845" s="130" t="str">
        <f t="shared" si="240"/>
        <v>Weekends</v>
      </c>
      <c r="AI845" s="133">
        <f t="shared" si="238"/>
        <v>7</v>
      </c>
      <c r="AJ845" s="53"/>
    </row>
    <row r="846" spans="2:36" ht="16.5" x14ac:dyDescent="0.3">
      <c r="B846" s="19" t="s">
        <v>879</v>
      </c>
      <c r="C846" s="20" t="s">
        <v>25</v>
      </c>
      <c r="D846" s="19" t="s">
        <v>26</v>
      </c>
      <c r="E846" s="19" t="s">
        <v>20</v>
      </c>
      <c r="F846" s="85" t="s">
        <v>21</v>
      </c>
      <c r="G846" s="19" t="s">
        <v>44</v>
      </c>
      <c r="H846" s="21">
        <v>14.87</v>
      </c>
      <c r="I846" s="22">
        <v>2</v>
      </c>
      <c r="J846" s="23">
        <v>1.4870000000000001</v>
      </c>
      <c r="K846" s="23">
        <v>31.227</v>
      </c>
      <c r="L846" s="24">
        <v>43509</v>
      </c>
      <c r="M846" s="25">
        <v>0.76041666666666663</v>
      </c>
      <c r="N846" s="20" t="s">
        <v>33</v>
      </c>
      <c r="O846" s="23">
        <v>29.74</v>
      </c>
      <c r="P846" s="26">
        <v>4.7619047620000003</v>
      </c>
      <c r="Q846" s="23">
        <v>1.4870000000000001</v>
      </c>
      <c r="R846" s="30">
        <v>8.9</v>
      </c>
      <c r="S846" s="28">
        <f t="shared" si="244"/>
        <v>1.4870000000000019</v>
      </c>
      <c r="T846" s="29">
        <f t="shared" si="245"/>
        <v>111.52500000000015</v>
      </c>
      <c r="U846" s="29" t="b">
        <f t="shared" si="246"/>
        <v>0</v>
      </c>
      <c r="V846" s="29" t="b">
        <f t="shared" si="247"/>
        <v>1</v>
      </c>
      <c r="W846" s="29" t="str">
        <f t="shared" si="248"/>
        <v>High Value</v>
      </c>
      <c r="X846" s="129">
        <f t="shared" si="249"/>
        <v>1.4870000000000001</v>
      </c>
      <c r="Y846" s="130">
        <f t="shared" si="233"/>
        <v>13</v>
      </c>
      <c r="Z846" s="130">
        <f t="shared" si="234"/>
        <v>2</v>
      </c>
      <c r="AA846" s="131">
        <f t="shared" si="236"/>
        <v>2019</v>
      </c>
      <c r="AB846" s="132" t="str">
        <f t="shared" si="237"/>
        <v>2-2019</v>
      </c>
      <c r="AC846" s="132" t="str">
        <f t="shared" si="243"/>
        <v>13-2-2019</v>
      </c>
      <c r="AD846" s="132">
        <f t="shared" si="241"/>
        <v>1</v>
      </c>
      <c r="AE846" s="132">
        <f t="shared" si="235"/>
        <v>7</v>
      </c>
      <c r="AF846" s="132" t="str">
        <f t="shared" si="239"/>
        <v>2019-7</v>
      </c>
      <c r="AG846" s="130">
        <f t="shared" si="242"/>
        <v>3</v>
      </c>
      <c r="AH846" s="130" t="str">
        <f t="shared" si="240"/>
        <v>Weekdays</v>
      </c>
      <c r="AI846" s="133">
        <f t="shared" si="238"/>
        <v>4</v>
      </c>
      <c r="AJ846" s="53"/>
    </row>
    <row r="847" spans="2:36" ht="16.5" x14ac:dyDescent="0.3">
      <c r="B847" s="19" t="s">
        <v>880</v>
      </c>
      <c r="C847" s="20" t="s">
        <v>18</v>
      </c>
      <c r="D847" s="19" t="s">
        <v>19</v>
      </c>
      <c r="E847" s="19" t="s">
        <v>27</v>
      </c>
      <c r="F847" s="85" t="s">
        <v>31</v>
      </c>
      <c r="G847" s="19" t="s">
        <v>46</v>
      </c>
      <c r="H847" s="21">
        <v>21.32</v>
      </c>
      <c r="I847" s="22">
        <v>1</v>
      </c>
      <c r="J847" s="23">
        <v>1.0660000000000001</v>
      </c>
      <c r="K847" s="23">
        <v>22.385999999999999</v>
      </c>
      <c r="L847" s="24">
        <v>43491</v>
      </c>
      <c r="M847" s="25">
        <v>0.52986111111111112</v>
      </c>
      <c r="N847" s="20" t="s">
        <v>29</v>
      </c>
      <c r="O847" s="23">
        <v>21.32</v>
      </c>
      <c r="P847" s="26">
        <v>4.7619047620000003</v>
      </c>
      <c r="Q847" s="23">
        <v>1.0660000000000001</v>
      </c>
      <c r="R847" s="30">
        <v>5.9</v>
      </c>
      <c r="S847" s="28">
        <f t="shared" si="244"/>
        <v>1.0659999999999989</v>
      </c>
      <c r="T847" s="29">
        <f t="shared" si="245"/>
        <v>79.949999999999918</v>
      </c>
      <c r="U847" s="29" t="b">
        <f t="shared" si="246"/>
        <v>0</v>
      </c>
      <c r="V847" s="29" t="b">
        <f t="shared" si="247"/>
        <v>0</v>
      </c>
      <c r="W847" s="29" t="str">
        <f t="shared" si="248"/>
        <v>Low Value</v>
      </c>
      <c r="X847" s="129" t="str">
        <f t="shared" si="249"/>
        <v>Criteria Not matched</v>
      </c>
      <c r="Y847" s="130">
        <f t="shared" si="233"/>
        <v>26</v>
      </c>
      <c r="Z847" s="130">
        <f t="shared" si="234"/>
        <v>1</v>
      </c>
      <c r="AA847" s="131">
        <f t="shared" si="236"/>
        <v>2019</v>
      </c>
      <c r="AB847" s="132" t="str">
        <f t="shared" si="237"/>
        <v>1-2019</v>
      </c>
      <c r="AC847" s="132" t="str">
        <f t="shared" si="243"/>
        <v>26-1-2019</v>
      </c>
      <c r="AD847" s="132">
        <f t="shared" si="241"/>
        <v>1</v>
      </c>
      <c r="AE847" s="132">
        <f t="shared" si="235"/>
        <v>4</v>
      </c>
      <c r="AF847" s="132" t="str">
        <f t="shared" si="239"/>
        <v>2019-4</v>
      </c>
      <c r="AG847" s="130">
        <f t="shared" si="242"/>
        <v>6</v>
      </c>
      <c r="AH847" s="130" t="str">
        <f t="shared" si="240"/>
        <v>Weekends</v>
      </c>
      <c r="AI847" s="133">
        <f t="shared" si="238"/>
        <v>7</v>
      </c>
      <c r="AJ847" s="53"/>
    </row>
    <row r="848" spans="2:36" ht="16.5" x14ac:dyDescent="0.3">
      <c r="B848" s="19" t="s">
        <v>881</v>
      </c>
      <c r="C848" s="20" t="s">
        <v>18</v>
      </c>
      <c r="D848" s="19" t="s">
        <v>19</v>
      </c>
      <c r="E848" s="19" t="s">
        <v>20</v>
      </c>
      <c r="F848" s="85" t="s">
        <v>31</v>
      </c>
      <c r="G848" s="19" t="s">
        <v>28</v>
      </c>
      <c r="H848" s="21">
        <v>93.78</v>
      </c>
      <c r="I848" s="22">
        <v>3</v>
      </c>
      <c r="J848" s="23">
        <v>14.067</v>
      </c>
      <c r="K848" s="23">
        <v>295.40699999999998</v>
      </c>
      <c r="L848" s="24">
        <v>43495</v>
      </c>
      <c r="M848" s="25">
        <v>0.48055555555555557</v>
      </c>
      <c r="N848" s="20" t="s">
        <v>33</v>
      </c>
      <c r="O848" s="23">
        <v>281.33999999999997</v>
      </c>
      <c r="P848" s="26">
        <v>4.7619047620000003</v>
      </c>
      <c r="Q848" s="23">
        <v>14.067</v>
      </c>
      <c r="R848" s="30">
        <v>5.9</v>
      </c>
      <c r="S848" s="28">
        <f t="shared" si="244"/>
        <v>14.067000000000007</v>
      </c>
      <c r="T848" s="29">
        <f t="shared" si="245"/>
        <v>1055.0250000000005</v>
      </c>
      <c r="U848" s="29" t="b">
        <f t="shared" si="246"/>
        <v>1</v>
      </c>
      <c r="V848" s="29" t="b">
        <f t="shared" si="247"/>
        <v>1</v>
      </c>
      <c r="W848" s="29" t="str">
        <f t="shared" si="248"/>
        <v>Low Value</v>
      </c>
      <c r="X848" s="129" t="str">
        <f t="shared" si="249"/>
        <v>Criteria Not matched</v>
      </c>
      <c r="Y848" s="130">
        <f t="shared" si="233"/>
        <v>30</v>
      </c>
      <c r="Z848" s="130">
        <f t="shared" si="234"/>
        <v>1</v>
      </c>
      <c r="AA848" s="131">
        <f t="shared" si="236"/>
        <v>2019</v>
      </c>
      <c r="AB848" s="132" t="str">
        <f t="shared" si="237"/>
        <v>1-2019</v>
      </c>
      <c r="AC848" s="132" t="str">
        <f t="shared" si="243"/>
        <v>30-1-2019</v>
      </c>
      <c r="AD848" s="132">
        <f t="shared" si="241"/>
        <v>1</v>
      </c>
      <c r="AE848" s="132">
        <f t="shared" si="235"/>
        <v>5</v>
      </c>
      <c r="AF848" s="132" t="str">
        <f t="shared" si="239"/>
        <v>2019-5</v>
      </c>
      <c r="AG848" s="130">
        <f t="shared" si="242"/>
        <v>3</v>
      </c>
      <c r="AH848" s="130" t="str">
        <f t="shared" si="240"/>
        <v>Weekdays</v>
      </c>
      <c r="AI848" s="133">
        <f t="shared" si="238"/>
        <v>4</v>
      </c>
      <c r="AJ848" s="53"/>
    </row>
    <row r="849" spans="2:36" ht="16.5" x14ac:dyDescent="0.3">
      <c r="B849" s="19" t="s">
        <v>882</v>
      </c>
      <c r="C849" s="20" t="s">
        <v>18</v>
      </c>
      <c r="D849" s="19" t="s">
        <v>19</v>
      </c>
      <c r="E849" s="19" t="s">
        <v>20</v>
      </c>
      <c r="F849" s="85" t="s">
        <v>31</v>
      </c>
      <c r="G849" s="19" t="s">
        <v>28</v>
      </c>
      <c r="H849" s="21">
        <v>73.260000000000005</v>
      </c>
      <c r="I849" s="22">
        <v>1</v>
      </c>
      <c r="J849" s="23">
        <v>3.6629999999999998</v>
      </c>
      <c r="K849" s="23">
        <v>76.923000000000002</v>
      </c>
      <c r="L849" s="24">
        <v>43492</v>
      </c>
      <c r="M849" s="25">
        <v>0.75555555555555554</v>
      </c>
      <c r="N849" s="20" t="s">
        <v>23</v>
      </c>
      <c r="O849" s="23">
        <v>73.260000000000005</v>
      </c>
      <c r="P849" s="26">
        <v>4.7619047620000003</v>
      </c>
      <c r="Q849" s="23">
        <v>3.6629999999999998</v>
      </c>
      <c r="R849" s="30">
        <v>9.6999999999999993</v>
      </c>
      <c r="S849" s="28">
        <f t="shared" si="244"/>
        <v>3.6629999999999967</v>
      </c>
      <c r="T849" s="29">
        <f t="shared" si="245"/>
        <v>274.72499999999974</v>
      </c>
      <c r="U849" s="29" t="b">
        <f t="shared" si="246"/>
        <v>0</v>
      </c>
      <c r="V849" s="29" t="b">
        <f t="shared" si="247"/>
        <v>1</v>
      </c>
      <c r="W849" s="29" t="str">
        <f t="shared" si="248"/>
        <v>High Value</v>
      </c>
      <c r="X849" s="129">
        <f t="shared" si="249"/>
        <v>7.3260000000000005</v>
      </c>
      <c r="Y849" s="130">
        <f t="shared" si="233"/>
        <v>27</v>
      </c>
      <c r="Z849" s="130">
        <f t="shared" si="234"/>
        <v>1</v>
      </c>
      <c r="AA849" s="131">
        <f t="shared" si="236"/>
        <v>2019</v>
      </c>
      <c r="AB849" s="132" t="str">
        <f t="shared" si="237"/>
        <v>1-2019</v>
      </c>
      <c r="AC849" s="132" t="str">
        <f t="shared" si="243"/>
        <v>27-1-2019</v>
      </c>
      <c r="AD849" s="132">
        <f t="shared" si="241"/>
        <v>1</v>
      </c>
      <c r="AE849" s="132">
        <f t="shared" si="235"/>
        <v>4</v>
      </c>
      <c r="AF849" s="132" t="str">
        <f t="shared" si="239"/>
        <v>2019-4</v>
      </c>
      <c r="AG849" s="130">
        <f t="shared" si="242"/>
        <v>7</v>
      </c>
      <c r="AH849" s="130" t="str">
        <f t="shared" si="240"/>
        <v>Weekends</v>
      </c>
      <c r="AI849" s="133">
        <f t="shared" si="238"/>
        <v>1</v>
      </c>
      <c r="AJ849" s="53"/>
    </row>
    <row r="850" spans="2:36" ht="16.5" x14ac:dyDescent="0.3">
      <c r="B850" s="19" t="s">
        <v>883</v>
      </c>
      <c r="C850" s="20" t="s">
        <v>25</v>
      </c>
      <c r="D850" s="19" t="s">
        <v>26</v>
      </c>
      <c r="E850" s="19" t="s">
        <v>27</v>
      </c>
      <c r="F850" s="85" t="s">
        <v>21</v>
      </c>
      <c r="G850" s="19" t="s">
        <v>36</v>
      </c>
      <c r="H850" s="21">
        <v>22.38</v>
      </c>
      <c r="I850" s="22">
        <v>1</v>
      </c>
      <c r="J850" s="23">
        <v>1.119</v>
      </c>
      <c r="K850" s="23">
        <v>23.498999999999999</v>
      </c>
      <c r="L850" s="24">
        <v>43495</v>
      </c>
      <c r="M850" s="25">
        <v>0.71388888888888891</v>
      </c>
      <c r="N850" s="20" t="s">
        <v>33</v>
      </c>
      <c r="O850" s="23">
        <v>22.38</v>
      </c>
      <c r="P850" s="26">
        <v>4.7619047620000003</v>
      </c>
      <c r="Q850" s="23">
        <v>1.119</v>
      </c>
      <c r="R850" s="30">
        <v>8.6</v>
      </c>
      <c r="S850" s="28">
        <f t="shared" si="244"/>
        <v>1.1189999999999998</v>
      </c>
      <c r="T850" s="29">
        <f t="shared" si="245"/>
        <v>83.924999999999983</v>
      </c>
      <c r="U850" s="29" t="b">
        <f t="shared" si="246"/>
        <v>0</v>
      </c>
      <c r="V850" s="29" t="b">
        <f t="shared" si="247"/>
        <v>1</v>
      </c>
      <c r="W850" s="29" t="str">
        <f t="shared" si="248"/>
        <v>High Value</v>
      </c>
      <c r="X850" s="129">
        <f t="shared" si="249"/>
        <v>2.238</v>
      </c>
      <c r="Y850" s="130">
        <f t="shared" si="233"/>
        <v>30</v>
      </c>
      <c r="Z850" s="130">
        <f t="shared" si="234"/>
        <v>1</v>
      </c>
      <c r="AA850" s="131">
        <f t="shared" si="236"/>
        <v>2019</v>
      </c>
      <c r="AB850" s="132" t="str">
        <f t="shared" si="237"/>
        <v>1-2019</v>
      </c>
      <c r="AC850" s="132" t="str">
        <f t="shared" si="243"/>
        <v>30-1-2019</v>
      </c>
      <c r="AD850" s="132">
        <f t="shared" si="241"/>
        <v>1</v>
      </c>
      <c r="AE850" s="132">
        <f t="shared" si="235"/>
        <v>5</v>
      </c>
      <c r="AF850" s="132" t="str">
        <f t="shared" si="239"/>
        <v>2019-5</v>
      </c>
      <c r="AG850" s="130">
        <f t="shared" si="242"/>
        <v>3</v>
      </c>
      <c r="AH850" s="130" t="str">
        <f t="shared" si="240"/>
        <v>Weekdays</v>
      </c>
      <c r="AI850" s="133">
        <f t="shared" si="238"/>
        <v>4</v>
      </c>
      <c r="AJ850" s="53"/>
    </row>
    <row r="851" spans="2:36" ht="16.5" x14ac:dyDescent="0.3">
      <c r="B851" s="19" t="s">
        <v>884</v>
      </c>
      <c r="C851" s="20" t="s">
        <v>25</v>
      </c>
      <c r="D851" s="19" t="s">
        <v>26</v>
      </c>
      <c r="E851" s="19" t="s">
        <v>20</v>
      </c>
      <c r="F851" s="85" t="s">
        <v>21</v>
      </c>
      <c r="G851" s="19" t="s">
        <v>44</v>
      </c>
      <c r="H851" s="21">
        <v>72.88</v>
      </c>
      <c r="I851" s="22">
        <v>9</v>
      </c>
      <c r="J851" s="23">
        <v>32.795999999999999</v>
      </c>
      <c r="K851" s="23">
        <v>688.71600000000001</v>
      </c>
      <c r="L851" s="24">
        <v>43473</v>
      </c>
      <c r="M851" s="25">
        <v>0.81805555555555554</v>
      </c>
      <c r="N851" s="20" t="s">
        <v>29</v>
      </c>
      <c r="O851" s="23">
        <v>655.92</v>
      </c>
      <c r="P851" s="26">
        <v>4.7619047620000003</v>
      </c>
      <c r="Q851" s="23">
        <v>32.795999999999999</v>
      </c>
      <c r="R851" s="27">
        <v>4</v>
      </c>
      <c r="S851" s="28">
        <f t="shared" si="244"/>
        <v>32.796000000000049</v>
      </c>
      <c r="T851" s="29">
        <f t="shared" si="245"/>
        <v>2459.7000000000035</v>
      </c>
      <c r="U851" s="29" t="b">
        <f t="shared" si="246"/>
        <v>1</v>
      </c>
      <c r="V851" s="29" t="b">
        <f t="shared" si="247"/>
        <v>1</v>
      </c>
      <c r="W851" s="29" t="str">
        <f t="shared" si="248"/>
        <v>Low Value</v>
      </c>
      <c r="X851" s="129" t="str">
        <f t="shared" si="249"/>
        <v>Criteria Not matched</v>
      </c>
      <c r="Y851" s="130">
        <f t="shared" si="233"/>
        <v>8</v>
      </c>
      <c r="Z851" s="130">
        <f t="shared" si="234"/>
        <v>1</v>
      </c>
      <c r="AA851" s="131">
        <f t="shared" si="236"/>
        <v>2019</v>
      </c>
      <c r="AB851" s="132" t="str">
        <f t="shared" si="237"/>
        <v>1-2019</v>
      </c>
      <c r="AC851" s="132" t="str">
        <f t="shared" si="243"/>
        <v>8-1-2019</v>
      </c>
      <c r="AD851" s="132">
        <f t="shared" si="241"/>
        <v>1</v>
      </c>
      <c r="AE851" s="132">
        <f t="shared" si="235"/>
        <v>2</v>
      </c>
      <c r="AF851" s="132" t="str">
        <f t="shared" si="239"/>
        <v>2019-2</v>
      </c>
      <c r="AG851" s="130">
        <f t="shared" si="242"/>
        <v>2</v>
      </c>
      <c r="AH851" s="130" t="str">
        <f t="shared" si="240"/>
        <v>Weekdays</v>
      </c>
      <c r="AI851" s="133">
        <f t="shared" si="238"/>
        <v>3</v>
      </c>
      <c r="AJ851" s="53"/>
    </row>
    <row r="852" spans="2:36" ht="16.5" x14ac:dyDescent="0.3">
      <c r="B852" s="19" t="s">
        <v>885</v>
      </c>
      <c r="C852" s="20" t="s">
        <v>18</v>
      </c>
      <c r="D852" s="19" t="s">
        <v>19</v>
      </c>
      <c r="E852" s="19" t="s">
        <v>27</v>
      </c>
      <c r="F852" s="85" t="s">
        <v>21</v>
      </c>
      <c r="G852" s="19" t="s">
        <v>46</v>
      </c>
      <c r="H852" s="21">
        <v>99.1</v>
      </c>
      <c r="I852" s="22">
        <v>6</v>
      </c>
      <c r="J852" s="23">
        <v>29.73</v>
      </c>
      <c r="K852" s="23">
        <v>624.33000000000004</v>
      </c>
      <c r="L852" s="24">
        <v>43484</v>
      </c>
      <c r="M852" s="25">
        <v>0.5493055555555556</v>
      </c>
      <c r="N852" s="20" t="s">
        <v>29</v>
      </c>
      <c r="O852" s="23">
        <v>594.6</v>
      </c>
      <c r="P852" s="26">
        <v>4.7619047620000003</v>
      </c>
      <c r="Q852" s="23">
        <v>29.73</v>
      </c>
      <c r="R852" s="27">
        <v>4.2</v>
      </c>
      <c r="S852" s="28">
        <f t="shared" si="244"/>
        <v>29.730000000000018</v>
      </c>
      <c r="T852" s="29">
        <f t="shared" si="245"/>
        <v>2229.7500000000014</v>
      </c>
      <c r="U852" s="29" t="b">
        <f t="shared" si="246"/>
        <v>1</v>
      </c>
      <c r="V852" s="29" t="b">
        <f t="shared" si="247"/>
        <v>1</v>
      </c>
      <c r="W852" s="29" t="str">
        <f t="shared" si="248"/>
        <v>Low Value</v>
      </c>
      <c r="X852" s="129" t="str">
        <f t="shared" si="249"/>
        <v>Criteria Not matched</v>
      </c>
      <c r="Y852" s="130">
        <f t="shared" si="233"/>
        <v>19</v>
      </c>
      <c r="Z852" s="130">
        <f t="shared" si="234"/>
        <v>1</v>
      </c>
      <c r="AA852" s="131">
        <f t="shared" si="236"/>
        <v>2019</v>
      </c>
      <c r="AB852" s="132" t="str">
        <f t="shared" si="237"/>
        <v>1-2019</v>
      </c>
      <c r="AC852" s="132" t="str">
        <f t="shared" si="243"/>
        <v>19-1-2019</v>
      </c>
      <c r="AD852" s="132">
        <f t="shared" si="241"/>
        <v>1</v>
      </c>
      <c r="AE852" s="132">
        <f t="shared" si="235"/>
        <v>3</v>
      </c>
      <c r="AF852" s="132" t="str">
        <f t="shared" si="239"/>
        <v>2019-3</v>
      </c>
      <c r="AG852" s="130">
        <f t="shared" si="242"/>
        <v>6</v>
      </c>
      <c r="AH852" s="130" t="str">
        <f t="shared" si="240"/>
        <v>Weekends</v>
      </c>
      <c r="AI852" s="133">
        <f t="shared" si="238"/>
        <v>7</v>
      </c>
      <c r="AJ852" s="53"/>
    </row>
    <row r="853" spans="2:36" ht="16.5" x14ac:dyDescent="0.3">
      <c r="B853" s="19" t="s">
        <v>886</v>
      </c>
      <c r="C853" s="20" t="s">
        <v>18</v>
      </c>
      <c r="D853" s="19" t="s">
        <v>19</v>
      </c>
      <c r="E853" s="19" t="s">
        <v>27</v>
      </c>
      <c r="F853" s="85" t="s">
        <v>31</v>
      </c>
      <c r="G853" s="19" t="s">
        <v>46</v>
      </c>
      <c r="H853" s="21">
        <v>74.099999999999994</v>
      </c>
      <c r="I853" s="22">
        <v>1</v>
      </c>
      <c r="J853" s="23">
        <v>3.7050000000000001</v>
      </c>
      <c r="K853" s="23">
        <v>77.805000000000007</v>
      </c>
      <c r="L853" s="24">
        <v>43490</v>
      </c>
      <c r="M853" s="25">
        <v>0.46180555555555558</v>
      </c>
      <c r="N853" s="20" t="s">
        <v>29</v>
      </c>
      <c r="O853" s="23">
        <v>74.099999999999994</v>
      </c>
      <c r="P853" s="26">
        <v>4.7619047620000003</v>
      </c>
      <c r="Q853" s="23">
        <v>3.7050000000000001</v>
      </c>
      <c r="R853" s="30">
        <v>9.1999999999999993</v>
      </c>
      <c r="S853" s="28">
        <f t="shared" si="244"/>
        <v>3.7050000000000125</v>
      </c>
      <c r="T853" s="29">
        <f t="shared" si="245"/>
        <v>277.87500000000091</v>
      </c>
      <c r="U853" s="29" t="b">
        <f t="shared" si="246"/>
        <v>0</v>
      </c>
      <c r="V853" s="29" t="b">
        <f t="shared" si="247"/>
        <v>1</v>
      </c>
      <c r="W853" s="29" t="str">
        <f t="shared" si="248"/>
        <v>High Value</v>
      </c>
      <c r="X853" s="129">
        <f t="shared" si="249"/>
        <v>7.41</v>
      </c>
      <c r="Y853" s="130">
        <f t="shared" si="233"/>
        <v>25</v>
      </c>
      <c r="Z853" s="130">
        <f t="shared" si="234"/>
        <v>1</v>
      </c>
      <c r="AA853" s="131">
        <f t="shared" si="236"/>
        <v>2019</v>
      </c>
      <c r="AB853" s="132" t="str">
        <f t="shared" si="237"/>
        <v>1-2019</v>
      </c>
      <c r="AC853" s="132" t="str">
        <f t="shared" si="243"/>
        <v>25-1-2019</v>
      </c>
      <c r="AD853" s="132">
        <f t="shared" si="241"/>
        <v>1</v>
      </c>
      <c r="AE853" s="132">
        <f t="shared" si="235"/>
        <v>4</v>
      </c>
      <c r="AF853" s="132" t="str">
        <f t="shared" si="239"/>
        <v>2019-4</v>
      </c>
      <c r="AG853" s="130">
        <f t="shared" si="242"/>
        <v>5</v>
      </c>
      <c r="AH853" s="130" t="str">
        <f t="shared" si="240"/>
        <v>Weekdays</v>
      </c>
      <c r="AI853" s="133">
        <f t="shared" si="238"/>
        <v>6</v>
      </c>
      <c r="AJ853" s="53"/>
    </row>
    <row r="854" spans="2:36" ht="16.5" x14ac:dyDescent="0.3">
      <c r="B854" s="19" t="s">
        <v>887</v>
      </c>
      <c r="C854" s="20" t="s">
        <v>18</v>
      </c>
      <c r="D854" s="19" t="s">
        <v>19</v>
      </c>
      <c r="E854" s="19" t="s">
        <v>27</v>
      </c>
      <c r="F854" s="85" t="s">
        <v>21</v>
      </c>
      <c r="G854" s="19" t="s">
        <v>46</v>
      </c>
      <c r="H854" s="21">
        <v>98.48</v>
      </c>
      <c r="I854" s="22">
        <v>2</v>
      </c>
      <c r="J854" s="23">
        <v>9.8480000000000008</v>
      </c>
      <c r="K854" s="23">
        <v>206.80799999999999</v>
      </c>
      <c r="L854" s="24">
        <v>43515</v>
      </c>
      <c r="M854" s="25">
        <v>0.42499999999999999</v>
      </c>
      <c r="N854" s="20" t="s">
        <v>23</v>
      </c>
      <c r="O854" s="23">
        <v>196.96</v>
      </c>
      <c r="P854" s="26">
        <v>4.7619047620000003</v>
      </c>
      <c r="Q854" s="23">
        <v>9.8480000000000008</v>
      </c>
      <c r="R854" s="30">
        <v>9.1999999999999993</v>
      </c>
      <c r="S854" s="28">
        <f t="shared" si="244"/>
        <v>9.8479999999999848</v>
      </c>
      <c r="T854" s="29">
        <f t="shared" si="245"/>
        <v>738.59999999999889</v>
      </c>
      <c r="U854" s="29" t="b">
        <f t="shared" si="246"/>
        <v>1</v>
      </c>
      <c r="V854" s="29" t="b">
        <f t="shared" si="247"/>
        <v>1</v>
      </c>
      <c r="W854" s="29" t="str">
        <f t="shared" si="248"/>
        <v>High Value</v>
      </c>
      <c r="X854" s="129">
        <f t="shared" si="249"/>
        <v>9.8480000000000008</v>
      </c>
      <c r="Y854" s="130">
        <f t="shared" ref="Y854:Y917" si="250">DAY(L854)</f>
        <v>19</v>
      </c>
      <c r="Z854" s="130">
        <f t="shared" ref="Z854:Z917" si="251">MONTH(L854)</f>
        <v>2</v>
      </c>
      <c r="AA854" s="131">
        <f t="shared" si="236"/>
        <v>2019</v>
      </c>
      <c r="AB854" s="132" t="str">
        <f t="shared" si="237"/>
        <v>2-2019</v>
      </c>
      <c r="AC854" s="132" t="str">
        <f t="shared" si="243"/>
        <v>19-2-2019</v>
      </c>
      <c r="AD854" s="132">
        <f t="shared" si="241"/>
        <v>1</v>
      </c>
      <c r="AE854" s="132">
        <f t="shared" si="235"/>
        <v>8</v>
      </c>
      <c r="AF854" s="132" t="str">
        <f t="shared" si="239"/>
        <v>2019-8</v>
      </c>
      <c r="AG854" s="130">
        <f t="shared" si="242"/>
        <v>2</v>
      </c>
      <c r="AH854" s="130" t="str">
        <f t="shared" si="240"/>
        <v>Weekdays</v>
      </c>
      <c r="AI854" s="133">
        <f t="shared" si="238"/>
        <v>3</v>
      </c>
      <c r="AJ854" s="53"/>
    </row>
    <row r="855" spans="2:36" ht="16.5" x14ac:dyDescent="0.3">
      <c r="B855" s="19" t="s">
        <v>888</v>
      </c>
      <c r="C855" s="20" t="s">
        <v>25</v>
      </c>
      <c r="D855" s="19" t="s">
        <v>26</v>
      </c>
      <c r="E855" s="19" t="s">
        <v>27</v>
      </c>
      <c r="F855" s="85" t="s">
        <v>31</v>
      </c>
      <c r="G855" s="19" t="s">
        <v>22</v>
      </c>
      <c r="H855" s="21">
        <v>53.19</v>
      </c>
      <c r="I855" s="22">
        <v>7</v>
      </c>
      <c r="J855" s="23">
        <v>18.616499999999998</v>
      </c>
      <c r="K855" s="23">
        <v>390.94650000000001</v>
      </c>
      <c r="L855" s="24">
        <v>43479</v>
      </c>
      <c r="M855" s="25">
        <v>0.65416666666666667</v>
      </c>
      <c r="N855" s="20" t="s">
        <v>23</v>
      </c>
      <c r="O855" s="23">
        <v>372.33</v>
      </c>
      <c r="P855" s="26">
        <v>4.7619047620000003</v>
      </c>
      <c r="Q855" s="23">
        <v>18.616499999999998</v>
      </c>
      <c r="R855" s="27">
        <v>5</v>
      </c>
      <c r="S855" s="28">
        <f t="shared" si="244"/>
        <v>18.61650000000003</v>
      </c>
      <c r="T855" s="29">
        <f t="shared" si="245"/>
        <v>1396.2375000000022</v>
      </c>
      <c r="U855" s="29" t="b">
        <f t="shared" si="246"/>
        <v>1</v>
      </c>
      <c r="V855" s="29" t="b">
        <f t="shared" si="247"/>
        <v>1</v>
      </c>
      <c r="W855" s="29" t="str">
        <f t="shared" si="248"/>
        <v>Low Value</v>
      </c>
      <c r="X855" s="129" t="str">
        <f t="shared" si="249"/>
        <v>Criteria Not matched</v>
      </c>
      <c r="Y855" s="130">
        <f t="shared" si="250"/>
        <v>14</v>
      </c>
      <c r="Z855" s="130">
        <f t="shared" si="251"/>
        <v>1</v>
      </c>
      <c r="AA855" s="131">
        <f t="shared" si="236"/>
        <v>2019</v>
      </c>
      <c r="AB855" s="132" t="str">
        <f t="shared" si="237"/>
        <v>1-2019</v>
      </c>
      <c r="AC855" s="132" t="str">
        <f t="shared" si="243"/>
        <v>14-1-2019</v>
      </c>
      <c r="AD855" s="132">
        <f t="shared" si="241"/>
        <v>1</v>
      </c>
      <c r="AE855" s="132">
        <f t="shared" ref="AE855:AE918" si="252">WEEKNUM(L855,2)</f>
        <v>3</v>
      </c>
      <c r="AF855" s="132" t="str">
        <f t="shared" si="239"/>
        <v>2019-3</v>
      </c>
      <c r="AG855" s="130">
        <f t="shared" si="242"/>
        <v>1</v>
      </c>
      <c r="AH855" s="130" t="str">
        <f t="shared" si="240"/>
        <v>Weekdays</v>
      </c>
      <c r="AI855" s="133">
        <f t="shared" si="238"/>
        <v>2</v>
      </c>
      <c r="AJ855" s="53"/>
    </row>
    <row r="856" spans="2:36" ht="16.5" x14ac:dyDescent="0.3">
      <c r="B856" s="19" t="s">
        <v>889</v>
      </c>
      <c r="C856" s="20" t="s">
        <v>42</v>
      </c>
      <c r="D856" s="19" t="s">
        <v>43</v>
      </c>
      <c r="E856" s="19" t="s">
        <v>27</v>
      </c>
      <c r="F856" s="85" t="s">
        <v>21</v>
      </c>
      <c r="G856" s="19" t="s">
        <v>28</v>
      </c>
      <c r="H856" s="21">
        <v>52.79</v>
      </c>
      <c r="I856" s="22">
        <v>10</v>
      </c>
      <c r="J856" s="23">
        <v>26.395</v>
      </c>
      <c r="K856" s="23">
        <v>554.29499999999996</v>
      </c>
      <c r="L856" s="24">
        <v>43521</v>
      </c>
      <c r="M856" s="25">
        <v>0.49861111111111112</v>
      </c>
      <c r="N856" s="20" t="s">
        <v>23</v>
      </c>
      <c r="O856" s="23">
        <v>527.9</v>
      </c>
      <c r="P856" s="26">
        <v>4.7619047620000003</v>
      </c>
      <c r="Q856" s="23">
        <v>26.395</v>
      </c>
      <c r="R856" s="27">
        <v>10</v>
      </c>
      <c r="S856" s="28">
        <f t="shared" si="244"/>
        <v>26.394999999999982</v>
      </c>
      <c r="T856" s="29">
        <f t="shared" si="245"/>
        <v>1979.6249999999986</v>
      </c>
      <c r="U856" s="29" t="b">
        <f t="shared" si="246"/>
        <v>1</v>
      </c>
      <c r="V856" s="29" t="b">
        <f t="shared" si="247"/>
        <v>1</v>
      </c>
      <c r="W856" s="29" t="str">
        <f t="shared" si="248"/>
        <v>High Value</v>
      </c>
      <c r="X856" s="129">
        <f t="shared" si="249"/>
        <v>5.2789999999999999</v>
      </c>
      <c r="Y856" s="130">
        <f t="shared" si="250"/>
        <v>25</v>
      </c>
      <c r="Z856" s="130">
        <f t="shared" si="251"/>
        <v>2</v>
      </c>
      <c r="AA856" s="131">
        <f t="shared" ref="AA856:AA919" si="253">YEAR(L856)</f>
        <v>2019</v>
      </c>
      <c r="AB856" s="132" t="str">
        <f t="shared" ref="AB856:AB919" si="254">CONCATENATE(Z856,"-",AA856)</f>
        <v>2-2019</v>
      </c>
      <c r="AC856" s="132" t="str">
        <f t="shared" si="243"/>
        <v>25-2-2019</v>
      </c>
      <c r="AD856" s="132">
        <f t="shared" si="241"/>
        <v>1</v>
      </c>
      <c r="AE856" s="132">
        <f t="shared" si="252"/>
        <v>9</v>
      </c>
      <c r="AF856" s="132" t="str">
        <f t="shared" si="239"/>
        <v>2019-9</v>
      </c>
      <c r="AG856" s="130">
        <f t="shared" si="242"/>
        <v>1</v>
      </c>
      <c r="AH856" s="130" t="str">
        <f t="shared" si="240"/>
        <v>Weekdays</v>
      </c>
      <c r="AI856" s="133">
        <f t="shared" si="238"/>
        <v>2</v>
      </c>
      <c r="AJ856" s="53"/>
    </row>
    <row r="857" spans="2:36" ht="16.5" x14ac:dyDescent="0.3">
      <c r="B857" s="19" t="s">
        <v>890</v>
      </c>
      <c r="C857" s="20" t="s">
        <v>18</v>
      </c>
      <c r="D857" s="19" t="s">
        <v>19</v>
      </c>
      <c r="E857" s="19" t="s">
        <v>20</v>
      </c>
      <c r="F857" s="85" t="s">
        <v>21</v>
      </c>
      <c r="G857" s="19" t="s">
        <v>22</v>
      </c>
      <c r="H857" s="21">
        <v>95.95</v>
      </c>
      <c r="I857" s="22">
        <v>5</v>
      </c>
      <c r="J857" s="23">
        <v>23.987500000000001</v>
      </c>
      <c r="K857" s="23">
        <v>503.73750000000001</v>
      </c>
      <c r="L857" s="24">
        <v>43488</v>
      </c>
      <c r="M857" s="25">
        <v>0.59791666666666665</v>
      </c>
      <c r="N857" s="20" t="s">
        <v>23</v>
      </c>
      <c r="O857" s="23">
        <v>479.75</v>
      </c>
      <c r="P857" s="26">
        <v>4.7619047620000003</v>
      </c>
      <c r="Q857" s="23">
        <v>23.987500000000001</v>
      </c>
      <c r="R857" s="27">
        <v>8.8000000000000007</v>
      </c>
      <c r="S857" s="28">
        <f t="shared" si="244"/>
        <v>23.987500000000011</v>
      </c>
      <c r="T857" s="29">
        <f t="shared" si="245"/>
        <v>1799.0625000000009</v>
      </c>
      <c r="U857" s="29" t="b">
        <f t="shared" si="246"/>
        <v>1</v>
      </c>
      <c r="V857" s="29" t="b">
        <f t="shared" si="247"/>
        <v>1</v>
      </c>
      <c r="W857" s="29" t="str">
        <f t="shared" si="248"/>
        <v>High Value</v>
      </c>
      <c r="X857" s="129">
        <f t="shared" si="249"/>
        <v>9.5950000000000006</v>
      </c>
      <c r="Y857" s="130">
        <f t="shared" si="250"/>
        <v>23</v>
      </c>
      <c r="Z857" s="130">
        <f t="shared" si="251"/>
        <v>1</v>
      </c>
      <c r="AA857" s="131">
        <f t="shared" si="253"/>
        <v>2019</v>
      </c>
      <c r="AB857" s="132" t="str">
        <f t="shared" si="254"/>
        <v>1-2019</v>
      </c>
      <c r="AC857" s="132" t="str">
        <f t="shared" si="243"/>
        <v>23-1-2019</v>
      </c>
      <c r="AD857" s="132">
        <f t="shared" si="241"/>
        <v>1</v>
      </c>
      <c r="AE857" s="132">
        <f t="shared" si="252"/>
        <v>4</v>
      </c>
      <c r="AF857" s="132" t="str">
        <f t="shared" si="239"/>
        <v>2019-4</v>
      </c>
      <c r="AG857" s="130">
        <f t="shared" si="242"/>
        <v>3</v>
      </c>
      <c r="AH857" s="130" t="str">
        <f t="shared" si="240"/>
        <v>Weekdays</v>
      </c>
      <c r="AI857" s="133">
        <f t="shared" si="238"/>
        <v>4</v>
      </c>
      <c r="AJ857" s="53"/>
    </row>
    <row r="858" spans="2:36" ht="16.5" x14ac:dyDescent="0.3">
      <c r="B858" s="19" t="s">
        <v>891</v>
      </c>
      <c r="C858" s="20" t="s">
        <v>42</v>
      </c>
      <c r="D858" s="19" t="s">
        <v>43</v>
      </c>
      <c r="E858" s="19" t="s">
        <v>27</v>
      </c>
      <c r="F858" s="85" t="s">
        <v>21</v>
      </c>
      <c r="G858" s="19" t="s">
        <v>46</v>
      </c>
      <c r="H858" s="21">
        <v>36.51</v>
      </c>
      <c r="I858" s="22">
        <v>9</v>
      </c>
      <c r="J858" s="23">
        <v>16.429500000000001</v>
      </c>
      <c r="K858" s="23">
        <v>345.01949999999999</v>
      </c>
      <c r="L858" s="24">
        <v>43512</v>
      </c>
      <c r="M858" s="25">
        <v>0.45277777777777778</v>
      </c>
      <c r="N858" s="20" t="s">
        <v>29</v>
      </c>
      <c r="O858" s="23">
        <v>328.59</v>
      </c>
      <c r="P858" s="26">
        <v>4.7619047620000003</v>
      </c>
      <c r="Q858" s="23">
        <v>16.429500000000001</v>
      </c>
      <c r="R858" s="27">
        <v>4.2</v>
      </c>
      <c r="S858" s="28">
        <f t="shared" si="244"/>
        <v>16.429500000000019</v>
      </c>
      <c r="T858" s="29">
        <f t="shared" si="245"/>
        <v>1232.2125000000015</v>
      </c>
      <c r="U858" s="29" t="b">
        <f t="shared" si="246"/>
        <v>1</v>
      </c>
      <c r="V858" s="29" t="b">
        <f t="shared" si="247"/>
        <v>1</v>
      </c>
      <c r="W858" s="29" t="str">
        <f t="shared" si="248"/>
        <v>Low Value</v>
      </c>
      <c r="X858" s="129" t="str">
        <f t="shared" si="249"/>
        <v>Criteria Not matched</v>
      </c>
      <c r="Y858" s="130">
        <f t="shared" si="250"/>
        <v>16</v>
      </c>
      <c r="Z858" s="130">
        <f t="shared" si="251"/>
        <v>2</v>
      </c>
      <c r="AA858" s="131">
        <f t="shared" si="253"/>
        <v>2019</v>
      </c>
      <c r="AB858" s="132" t="str">
        <f t="shared" si="254"/>
        <v>2-2019</v>
      </c>
      <c r="AC858" s="132" t="str">
        <f t="shared" si="243"/>
        <v>16-2-2019</v>
      </c>
      <c r="AD858" s="132">
        <f t="shared" si="241"/>
        <v>1</v>
      </c>
      <c r="AE858" s="132">
        <f t="shared" si="252"/>
        <v>7</v>
      </c>
      <c r="AF858" s="132" t="str">
        <f t="shared" si="239"/>
        <v>2019-7</v>
      </c>
      <c r="AG858" s="130">
        <f t="shared" si="242"/>
        <v>6</v>
      </c>
      <c r="AH858" s="130" t="str">
        <f t="shared" si="240"/>
        <v>Weekends</v>
      </c>
      <c r="AI858" s="133">
        <f t="shared" si="238"/>
        <v>7</v>
      </c>
      <c r="AJ858" s="53"/>
    </row>
    <row r="859" spans="2:36" ht="16.5" x14ac:dyDescent="0.3">
      <c r="B859" s="19" t="s">
        <v>892</v>
      </c>
      <c r="C859" s="20" t="s">
        <v>42</v>
      </c>
      <c r="D859" s="19" t="s">
        <v>43</v>
      </c>
      <c r="E859" s="19" t="s">
        <v>27</v>
      </c>
      <c r="F859" s="85" t="s">
        <v>31</v>
      </c>
      <c r="G859" s="19" t="s">
        <v>44</v>
      </c>
      <c r="H859" s="21">
        <v>21.12</v>
      </c>
      <c r="I859" s="22">
        <v>8</v>
      </c>
      <c r="J859" s="23">
        <v>8.4480000000000004</v>
      </c>
      <c r="K859" s="23">
        <v>177.40799999999999</v>
      </c>
      <c r="L859" s="24">
        <v>43466</v>
      </c>
      <c r="M859" s="25">
        <v>0.81319444444444444</v>
      </c>
      <c r="N859" s="20" t="s">
        <v>29</v>
      </c>
      <c r="O859" s="23">
        <v>168.96</v>
      </c>
      <c r="P859" s="26">
        <v>4.7619047620000003</v>
      </c>
      <c r="Q859" s="23">
        <v>8.4480000000000004</v>
      </c>
      <c r="R859" s="30">
        <v>6.3</v>
      </c>
      <c r="S859" s="28">
        <f t="shared" si="244"/>
        <v>8.4479999999999791</v>
      </c>
      <c r="T859" s="29">
        <f t="shared" si="245"/>
        <v>633.59999999999843</v>
      </c>
      <c r="U859" s="29" t="b">
        <f t="shared" si="246"/>
        <v>1</v>
      </c>
      <c r="V859" s="29" t="b">
        <f t="shared" si="247"/>
        <v>1</v>
      </c>
      <c r="W859" s="29" t="str">
        <f t="shared" si="248"/>
        <v>Low Value</v>
      </c>
      <c r="X859" s="129" t="str">
        <f t="shared" si="249"/>
        <v>Criteria Not matched</v>
      </c>
      <c r="Y859" s="130">
        <f t="shared" si="250"/>
        <v>1</v>
      </c>
      <c r="Z859" s="130">
        <f t="shared" si="251"/>
        <v>1</v>
      </c>
      <c r="AA859" s="131">
        <f t="shared" si="253"/>
        <v>2019</v>
      </c>
      <c r="AB859" s="132" t="str">
        <f t="shared" si="254"/>
        <v>1-2019</v>
      </c>
      <c r="AC859" s="132" t="str">
        <f t="shared" si="243"/>
        <v>1-1-2019</v>
      </c>
      <c r="AD859" s="132">
        <f t="shared" si="241"/>
        <v>1</v>
      </c>
      <c r="AE859" s="132">
        <f t="shared" si="252"/>
        <v>1</v>
      </c>
      <c r="AF859" s="132" t="str">
        <f t="shared" si="239"/>
        <v>2019-1</v>
      </c>
      <c r="AG859" s="130">
        <f t="shared" si="242"/>
        <v>2</v>
      </c>
      <c r="AH859" s="130" t="str">
        <f t="shared" si="240"/>
        <v>Weekdays</v>
      </c>
      <c r="AI859" s="133">
        <f t="shared" si="238"/>
        <v>3</v>
      </c>
      <c r="AJ859" s="53"/>
    </row>
    <row r="860" spans="2:36" ht="16.5" x14ac:dyDescent="0.3">
      <c r="B860" s="19" t="s">
        <v>893</v>
      </c>
      <c r="C860" s="20" t="s">
        <v>18</v>
      </c>
      <c r="D860" s="19" t="s">
        <v>19</v>
      </c>
      <c r="E860" s="19" t="s">
        <v>20</v>
      </c>
      <c r="F860" s="85" t="s">
        <v>21</v>
      </c>
      <c r="G860" s="19" t="s">
        <v>32</v>
      </c>
      <c r="H860" s="21">
        <v>28.31</v>
      </c>
      <c r="I860" s="22">
        <v>4</v>
      </c>
      <c r="J860" s="23">
        <v>5.6619999999999999</v>
      </c>
      <c r="K860" s="23">
        <v>118.902</v>
      </c>
      <c r="L860" s="24">
        <v>43531</v>
      </c>
      <c r="M860" s="25">
        <v>0.77430555555555558</v>
      </c>
      <c r="N860" s="20" t="s">
        <v>29</v>
      </c>
      <c r="O860" s="23">
        <v>113.24</v>
      </c>
      <c r="P860" s="26">
        <v>4.7619047620000003</v>
      </c>
      <c r="Q860" s="23">
        <v>5.6619999999999999</v>
      </c>
      <c r="R860" s="30">
        <v>8.1999999999999993</v>
      </c>
      <c r="S860" s="28">
        <f t="shared" si="244"/>
        <v>5.6620000000000061</v>
      </c>
      <c r="T860" s="29">
        <f t="shared" si="245"/>
        <v>424.65000000000043</v>
      </c>
      <c r="U860" s="29" t="b">
        <f t="shared" si="246"/>
        <v>0</v>
      </c>
      <c r="V860" s="29" t="b">
        <f t="shared" si="247"/>
        <v>1</v>
      </c>
      <c r="W860" s="29" t="str">
        <f t="shared" si="248"/>
        <v>High Value</v>
      </c>
      <c r="X860" s="129">
        <f t="shared" si="249"/>
        <v>2.831</v>
      </c>
      <c r="Y860" s="130">
        <f t="shared" si="250"/>
        <v>7</v>
      </c>
      <c r="Z860" s="130">
        <f t="shared" si="251"/>
        <v>3</v>
      </c>
      <c r="AA860" s="131">
        <f t="shared" si="253"/>
        <v>2019</v>
      </c>
      <c r="AB860" s="132" t="str">
        <f t="shared" si="254"/>
        <v>3-2019</v>
      </c>
      <c r="AC860" s="132" t="str">
        <f t="shared" si="243"/>
        <v>7-3-2019</v>
      </c>
      <c r="AD860" s="132">
        <f t="shared" si="241"/>
        <v>1</v>
      </c>
      <c r="AE860" s="132">
        <f t="shared" si="252"/>
        <v>10</v>
      </c>
      <c r="AF860" s="132" t="str">
        <f t="shared" si="239"/>
        <v>2019-10</v>
      </c>
      <c r="AG860" s="130">
        <f t="shared" si="242"/>
        <v>4</v>
      </c>
      <c r="AH860" s="130" t="str">
        <f t="shared" si="240"/>
        <v>Weekdays</v>
      </c>
      <c r="AI860" s="133">
        <f t="shared" ref="AI860:AI923" si="255">WEEKDAY(L860,1)</f>
        <v>5</v>
      </c>
      <c r="AJ860" s="53"/>
    </row>
    <row r="861" spans="2:36" ht="16.5" x14ac:dyDescent="0.3">
      <c r="B861" s="19" t="s">
        <v>894</v>
      </c>
      <c r="C861" s="20" t="s">
        <v>42</v>
      </c>
      <c r="D861" s="19" t="s">
        <v>43</v>
      </c>
      <c r="E861" s="19" t="s">
        <v>27</v>
      </c>
      <c r="F861" s="85" t="s">
        <v>31</v>
      </c>
      <c r="G861" s="19" t="s">
        <v>22</v>
      </c>
      <c r="H861" s="21">
        <v>57.59</v>
      </c>
      <c r="I861" s="22">
        <v>6</v>
      </c>
      <c r="J861" s="23">
        <v>17.277000000000001</v>
      </c>
      <c r="K861" s="23">
        <v>362.81700000000001</v>
      </c>
      <c r="L861" s="24">
        <v>43511</v>
      </c>
      <c r="M861" s="25">
        <v>0.57708333333333328</v>
      </c>
      <c r="N861" s="20" t="s">
        <v>29</v>
      </c>
      <c r="O861" s="23">
        <v>345.54</v>
      </c>
      <c r="P861" s="26">
        <v>4.7619047620000003</v>
      </c>
      <c r="Q861" s="23">
        <v>17.277000000000001</v>
      </c>
      <c r="R861" s="27">
        <v>5.0999999999999996</v>
      </c>
      <c r="S861" s="28">
        <f t="shared" si="244"/>
        <v>17.276999999999987</v>
      </c>
      <c r="T861" s="29">
        <f t="shared" si="245"/>
        <v>1295.774999999999</v>
      </c>
      <c r="U861" s="29" t="b">
        <f t="shared" si="246"/>
        <v>1</v>
      </c>
      <c r="V861" s="29" t="b">
        <f t="shared" si="247"/>
        <v>1</v>
      </c>
      <c r="W861" s="29" t="str">
        <f t="shared" si="248"/>
        <v>Low Value</v>
      </c>
      <c r="X861" s="129" t="str">
        <f t="shared" si="249"/>
        <v>Criteria Not matched</v>
      </c>
      <c r="Y861" s="130">
        <f t="shared" si="250"/>
        <v>15</v>
      </c>
      <c r="Z861" s="130">
        <f t="shared" si="251"/>
        <v>2</v>
      </c>
      <c r="AA861" s="131">
        <f t="shared" si="253"/>
        <v>2019</v>
      </c>
      <c r="AB861" s="132" t="str">
        <f t="shared" si="254"/>
        <v>2-2019</v>
      </c>
      <c r="AC861" s="132" t="str">
        <f t="shared" si="243"/>
        <v>15-2-2019</v>
      </c>
      <c r="AD861" s="132">
        <f t="shared" si="241"/>
        <v>1</v>
      </c>
      <c r="AE861" s="132">
        <f t="shared" si="252"/>
        <v>7</v>
      </c>
      <c r="AF861" s="132" t="str">
        <f t="shared" ref="AF861:AF924" si="256">CONCATENATE(AA861,"-",AE861)</f>
        <v>2019-7</v>
      </c>
      <c r="AG861" s="130">
        <f t="shared" si="242"/>
        <v>5</v>
      </c>
      <c r="AH861" s="130" t="str">
        <f t="shared" si="240"/>
        <v>Weekdays</v>
      </c>
      <c r="AI861" s="133">
        <f t="shared" si="255"/>
        <v>6</v>
      </c>
      <c r="AJ861" s="53"/>
    </row>
    <row r="862" spans="2:36" ht="16.5" x14ac:dyDescent="0.3">
      <c r="B862" s="19" t="s">
        <v>895</v>
      </c>
      <c r="C862" s="20" t="s">
        <v>18</v>
      </c>
      <c r="D862" s="19" t="s">
        <v>19</v>
      </c>
      <c r="E862" s="19" t="s">
        <v>20</v>
      </c>
      <c r="F862" s="85" t="s">
        <v>21</v>
      </c>
      <c r="G862" s="19" t="s">
        <v>44</v>
      </c>
      <c r="H862" s="21">
        <v>47.63</v>
      </c>
      <c r="I862" s="22">
        <v>9</v>
      </c>
      <c r="J862" s="23">
        <v>21.433499999999999</v>
      </c>
      <c r="K862" s="23">
        <v>450.1035</v>
      </c>
      <c r="L862" s="24">
        <v>43488</v>
      </c>
      <c r="M862" s="25">
        <v>0.52430555555555558</v>
      </c>
      <c r="N862" s="20" t="s">
        <v>29</v>
      </c>
      <c r="O862" s="23">
        <v>428.67</v>
      </c>
      <c r="P862" s="26">
        <v>4.7619047620000003</v>
      </c>
      <c r="Q862" s="23">
        <v>21.433499999999999</v>
      </c>
      <c r="R862" s="27">
        <v>5</v>
      </c>
      <c r="S862" s="28">
        <f t="shared" si="244"/>
        <v>21.433499999999981</v>
      </c>
      <c r="T862" s="29">
        <f t="shared" si="245"/>
        <v>1607.5124999999985</v>
      </c>
      <c r="U862" s="29" t="b">
        <f t="shared" si="246"/>
        <v>1</v>
      </c>
      <c r="V862" s="29" t="b">
        <f t="shared" si="247"/>
        <v>1</v>
      </c>
      <c r="W862" s="29" t="str">
        <f t="shared" si="248"/>
        <v>Low Value</v>
      </c>
      <c r="X862" s="129" t="str">
        <f t="shared" si="249"/>
        <v>Criteria Not matched</v>
      </c>
      <c r="Y862" s="130">
        <f t="shared" si="250"/>
        <v>23</v>
      </c>
      <c r="Z862" s="130">
        <f t="shared" si="251"/>
        <v>1</v>
      </c>
      <c r="AA862" s="131">
        <f t="shared" si="253"/>
        <v>2019</v>
      </c>
      <c r="AB862" s="132" t="str">
        <f t="shared" si="254"/>
        <v>1-2019</v>
      </c>
      <c r="AC862" s="132" t="str">
        <f t="shared" si="243"/>
        <v>23-1-2019</v>
      </c>
      <c r="AD862" s="132">
        <f t="shared" si="241"/>
        <v>1</v>
      </c>
      <c r="AE862" s="132">
        <f t="shared" si="252"/>
        <v>4</v>
      </c>
      <c r="AF862" s="132" t="str">
        <f t="shared" si="256"/>
        <v>2019-4</v>
      </c>
      <c r="AG862" s="130">
        <f t="shared" si="242"/>
        <v>3</v>
      </c>
      <c r="AH862" s="130" t="str">
        <f t="shared" si="240"/>
        <v>Weekdays</v>
      </c>
      <c r="AI862" s="133">
        <f t="shared" si="255"/>
        <v>4</v>
      </c>
      <c r="AJ862" s="53"/>
    </row>
    <row r="863" spans="2:36" ht="16.5" x14ac:dyDescent="0.3">
      <c r="B863" s="19" t="s">
        <v>896</v>
      </c>
      <c r="C863" s="20" t="s">
        <v>25</v>
      </c>
      <c r="D863" s="19" t="s">
        <v>26</v>
      </c>
      <c r="E863" s="19" t="s">
        <v>20</v>
      </c>
      <c r="F863" s="85" t="s">
        <v>21</v>
      </c>
      <c r="G863" s="19" t="s">
        <v>32</v>
      </c>
      <c r="H863" s="21">
        <v>86.27</v>
      </c>
      <c r="I863" s="22">
        <v>1</v>
      </c>
      <c r="J863" s="23">
        <v>4.3135000000000003</v>
      </c>
      <c r="K863" s="23">
        <v>90.583500000000001</v>
      </c>
      <c r="L863" s="24">
        <v>43516</v>
      </c>
      <c r="M863" s="25">
        <v>0.55833333333333335</v>
      </c>
      <c r="N863" s="20" t="s">
        <v>23</v>
      </c>
      <c r="O863" s="23">
        <v>86.27</v>
      </c>
      <c r="P863" s="26">
        <v>4.7619047620000003</v>
      </c>
      <c r="Q863" s="23">
        <v>4.3135000000000003</v>
      </c>
      <c r="R863" s="30">
        <v>7</v>
      </c>
      <c r="S863" s="28">
        <f t="shared" si="244"/>
        <v>4.3135000000000048</v>
      </c>
      <c r="T863" s="29">
        <f t="shared" si="245"/>
        <v>323.51250000000039</v>
      </c>
      <c r="U863" s="29" t="b">
        <f t="shared" si="246"/>
        <v>0</v>
      </c>
      <c r="V863" s="29" t="b">
        <f t="shared" si="247"/>
        <v>0</v>
      </c>
      <c r="W863" s="29" t="str">
        <f t="shared" si="248"/>
        <v>Low Value</v>
      </c>
      <c r="X863" s="129">
        <f t="shared" si="249"/>
        <v>8.6270000000000007</v>
      </c>
      <c r="Y863" s="130">
        <f t="shared" si="250"/>
        <v>20</v>
      </c>
      <c r="Z863" s="130">
        <f t="shared" si="251"/>
        <v>2</v>
      </c>
      <c r="AA863" s="131">
        <f t="shared" si="253"/>
        <v>2019</v>
      </c>
      <c r="AB863" s="132" t="str">
        <f t="shared" si="254"/>
        <v>2-2019</v>
      </c>
      <c r="AC863" s="132" t="str">
        <f t="shared" si="243"/>
        <v>20-2-2019</v>
      </c>
      <c r="AD863" s="132">
        <f t="shared" si="241"/>
        <v>1</v>
      </c>
      <c r="AE863" s="132">
        <f t="shared" si="252"/>
        <v>8</v>
      </c>
      <c r="AF863" s="132" t="str">
        <f t="shared" si="256"/>
        <v>2019-8</v>
      </c>
      <c r="AG863" s="130">
        <f t="shared" si="242"/>
        <v>3</v>
      </c>
      <c r="AH863" s="130" t="str">
        <f t="shared" si="240"/>
        <v>Weekdays</v>
      </c>
      <c r="AI863" s="133">
        <f t="shared" si="255"/>
        <v>4</v>
      </c>
      <c r="AJ863" s="53"/>
    </row>
    <row r="864" spans="2:36" ht="16.5" x14ac:dyDescent="0.3">
      <c r="B864" s="19" t="s">
        <v>897</v>
      </c>
      <c r="C864" s="20" t="s">
        <v>18</v>
      </c>
      <c r="D864" s="19" t="s">
        <v>19</v>
      </c>
      <c r="E864" s="19" t="s">
        <v>20</v>
      </c>
      <c r="F864" s="85" t="s">
        <v>31</v>
      </c>
      <c r="G864" s="19" t="s">
        <v>36</v>
      </c>
      <c r="H864" s="21">
        <v>12.76</v>
      </c>
      <c r="I864" s="22">
        <v>2</v>
      </c>
      <c r="J864" s="23">
        <v>1.276</v>
      </c>
      <c r="K864" s="23">
        <v>26.795999999999999</v>
      </c>
      <c r="L864" s="24">
        <v>43473</v>
      </c>
      <c r="M864" s="25">
        <v>0.75416666666666665</v>
      </c>
      <c r="N864" s="20" t="s">
        <v>23</v>
      </c>
      <c r="O864" s="23">
        <v>25.52</v>
      </c>
      <c r="P864" s="26">
        <v>4.7619047620000003</v>
      </c>
      <c r="Q864" s="23">
        <v>1.276</v>
      </c>
      <c r="R864" s="30">
        <v>7.8</v>
      </c>
      <c r="S864" s="28">
        <f t="shared" si="244"/>
        <v>1.2759999999999998</v>
      </c>
      <c r="T864" s="29">
        <f t="shared" si="245"/>
        <v>95.699999999999989</v>
      </c>
      <c r="U864" s="29" t="b">
        <f t="shared" si="246"/>
        <v>0</v>
      </c>
      <c r="V864" s="29" t="b">
        <f t="shared" si="247"/>
        <v>1</v>
      </c>
      <c r="W864" s="29" t="str">
        <f t="shared" si="248"/>
        <v>High Value</v>
      </c>
      <c r="X864" s="129">
        <f t="shared" si="249"/>
        <v>1.276</v>
      </c>
      <c r="Y864" s="130">
        <f t="shared" si="250"/>
        <v>8</v>
      </c>
      <c r="Z864" s="130">
        <f t="shared" si="251"/>
        <v>1</v>
      </c>
      <c r="AA864" s="131">
        <f t="shared" si="253"/>
        <v>2019</v>
      </c>
      <c r="AB864" s="132" t="str">
        <f t="shared" si="254"/>
        <v>1-2019</v>
      </c>
      <c r="AC864" s="132" t="str">
        <f t="shared" si="243"/>
        <v>8-1-2019</v>
      </c>
      <c r="AD864" s="132">
        <f t="shared" si="241"/>
        <v>1</v>
      </c>
      <c r="AE864" s="132">
        <f t="shared" si="252"/>
        <v>2</v>
      </c>
      <c r="AF864" s="132" t="str">
        <f t="shared" si="256"/>
        <v>2019-2</v>
      </c>
      <c r="AG864" s="130">
        <f t="shared" si="242"/>
        <v>2</v>
      </c>
      <c r="AH864" s="130" t="str">
        <f t="shared" si="240"/>
        <v>Weekdays</v>
      </c>
      <c r="AI864" s="133">
        <f t="shared" si="255"/>
        <v>3</v>
      </c>
      <c r="AJ864" s="53"/>
    </row>
    <row r="865" spans="2:36" ht="16.5" x14ac:dyDescent="0.3">
      <c r="B865" s="19" t="s">
        <v>898</v>
      </c>
      <c r="C865" s="20" t="s">
        <v>42</v>
      </c>
      <c r="D865" s="19" t="s">
        <v>43</v>
      </c>
      <c r="E865" s="19" t="s">
        <v>27</v>
      </c>
      <c r="F865" s="85" t="s">
        <v>21</v>
      </c>
      <c r="G865" s="19" t="s">
        <v>32</v>
      </c>
      <c r="H865" s="21">
        <v>11.28</v>
      </c>
      <c r="I865" s="22">
        <v>9</v>
      </c>
      <c r="J865" s="23">
        <v>5.0759999999999996</v>
      </c>
      <c r="K865" s="23">
        <v>106.596</v>
      </c>
      <c r="L865" s="24">
        <v>43541</v>
      </c>
      <c r="M865" s="25">
        <v>0.49652777777777779</v>
      </c>
      <c r="N865" s="20" t="s">
        <v>33</v>
      </c>
      <c r="O865" s="23">
        <v>101.52</v>
      </c>
      <c r="P865" s="26">
        <v>4.7619047620000003</v>
      </c>
      <c r="Q865" s="23">
        <v>5.0759999999999996</v>
      </c>
      <c r="R865" s="30">
        <v>4.3</v>
      </c>
      <c r="S865" s="28">
        <f t="shared" si="244"/>
        <v>5.0760000000000076</v>
      </c>
      <c r="T865" s="29">
        <f t="shared" si="245"/>
        <v>380.70000000000056</v>
      </c>
      <c r="U865" s="29" t="b">
        <f t="shared" si="246"/>
        <v>0</v>
      </c>
      <c r="V865" s="29" t="b">
        <f t="shared" si="247"/>
        <v>0</v>
      </c>
      <c r="W865" s="29" t="str">
        <f t="shared" si="248"/>
        <v>Low Value</v>
      </c>
      <c r="X865" s="129" t="str">
        <f t="shared" si="249"/>
        <v>Criteria Not matched</v>
      </c>
      <c r="Y865" s="130">
        <f t="shared" si="250"/>
        <v>17</v>
      </c>
      <c r="Z865" s="130">
        <f t="shared" si="251"/>
        <v>3</v>
      </c>
      <c r="AA865" s="131">
        <f t="shared" si="253"/>
        <v>2019</v>
      </c>
      <c r="AB865" s="132" t="str">
        <f t="shared" si="254"/>
        <v>3-2019</v>
      </c>
      <c r="AC865" s="132" t="str">
        <f t="shared" si="243"/>
        <v>17-3-2019</v>
      </c>
      <c r="AD865" s="132">
        <f t="shared" si="241"/>
        <v>1</v>
      </c>
      <c r="AE865" s="132">
        <f t="shared" si="252"/>
        <v>11</v>
      </c>
      <c r="AF865" s="132" t="str">
        <f t="shared" si="256"/>
        <v>2019-11</v>
      </c>
      <c r="AG865" s="130">
        <f t="shared" si="242"/>
        <v>7</v>
      </c>
      <c r="AH865" s="130" t="str">
        <f t="shared" si="240"/>
        <v>Weekends</v>
      </c>
      <c r="AI865" s="133">
        <f t="shared" si="255"/>
        <v>1</v>
      </c>
      <c r="AJ865" s="53"/>
    </row>
    <row r="866" spans="2:36" ht="16.5" x14ac:dyDescent="0.3">
      <c r="B866" s="19" t="s">
        <v>899</v>
      </c>
      <c r="C866" s="20" t="s">
        <v>42</v>
      </c>
      <c r="D866" s="19" t="s">
        <v>43</v>
      </c>
      <c r="E866" s="19" t="s">
        <v>27</v>
      </c>
      <c r="F866" s="85" t="s">
        <v>21</v>
      </c>
      <c r="G866" s="19" t="s">
        <v>32</v>
      </c>
      <c r="H866" s="21">
        <v>51.07</v>
      </c>
      <c r="I866" s="22">
        <v>7</v>
      </c>
      <c r="J866" s="23">
        <v>17.874500000000001</v>
      </c>
      <c r="K866" s="23">
        <v>375.36450000000002</v>
      </c>
      <c r="L866" s="24">
        <v>43477</v>
      </c>
      <c r="M866" s="25">
        <v>0.48749999999999999</v>
      </c>
      <c r="N866" s="20" t="s">
        <v>29</v>
      </c>
      <c r="O866" s="23">
        <v>357.49</v>
      </c>
      <c r="P866" s="26">
        <v>4.7619047620000003</v>
      </c>
      <c r="Q866" s="23">
        <v>17.874500000000001</v>
      </c>
      <c r="R866" s="27">
        <v>7</v>
      </c>
      <c r="S866" s="28">
        <f t="shared" si="244"/>
        <v>17.874500000000012</v>
      </c>
      <c r="T866" s="29">
        <f t="shared" si="245"/>
        <v>1340.587500000001</v>
      </c>
      <c r="U866" s="29" t="b">
        <f t="shared" si="246"/>
        <v>1</v>
      </c>
      <c r="V866" s="29" t="b">
        <f t="shared" si="247"/>
        <v>1</v>
      </c>
      <c r="W866" s="29" t="str">
        <f t="shared" si="248"/>
        <v>Low Value</v>
      </c>
      <c r="X866" s="129">
        <f t="shared" si="249"/>
        <v>5.1070000000000002</v>
      </c>
      <c r="Y866" s="130">
        <f t="shared" si="250"/>
        <v>12</v>
      </c>
      <c r="Z866" s="130">
        <f t="shared" si="251"/>
        <v>1</v>
      </c>
      <c r="AA866" s="131">
        <f t="shared" si="253"/>
        <v>2019</v>
      </c>
      <c r="AB866" s="132" t="str">
        <f t="shared" si="254"/>
        <v>1-2019</v>
      </c>
      <c r="AC866" s="132" t="str">
        <f t="shared" si="243"/>
        <v>12-1-2019</v>
      </c>
      <c r="AD866" s="132">
        <f t="shared" si="241"/>
        <v>1</v>
      </c>
      <c r="AE866" s="132">
        <f t="shared" si="252"/>
        <v>2</v>
      </c>
      <c r="AF866" s="132" t="str">
        <f t="shared" si="256"/>
        <v>2019-2</v>
      </c>
      <c r="AG866" s="130">
        <f t="shared" si="242"/>
        <v>6</v>
      </c>
      <c r="AH866" s="130" t="str">
        <f t="shared" si="240"/>
        <v>Weekends</v>
      </c>
      <c r="AI866" s="133">
        <f t="shared" si="255"/>
        <v>7</v>
      </c>
      <c r="AJ866" s="53"/>
    </row>
    <row r="867" spans="2:36" ht="16.5" x14ac:dyDescent="0.3">
      <c r="B867" s="19" t="s">
        <v>900</v>
      </c>
      <c r="C867" s="20" t="s">
        <v>18</v>
      </c>
      <c r="D867" s="19" t="s">
        <v>19</v>
      </c>
      <c r="E867" s="19" t="s">
        <v>20</v>
      </c>
      <c r="F867" s="85" t="s">
        <v>21</v>
      </c>
      <c r="G867" s="19" t="s">
        <v>28</v>
      </c>
      <c r="H867" s="21">
        <v>79.59</v>
      </c>
      <c r="I867" s="22">
        <v>3</v>
      </c>
      <c r="J867" s="23">
        <v>11.938499999999999</v>
      </c>
      <c r="K867" s="23">
        <v>250.70849999999999</v>
      </c>
      <c r="L867" s="24">
        <v>43473</v>
      </c>
      <c r="M867" s="25">
        <v>0.60416666666666663</v>
      </c>
      <c r="N867" s="20" t="s">
        <v>29</v>
      </c>
      <c r="O867" s="23">
        <v>238.77</v>
      </c>
      <c r="P867" s="26">
        <v>4.7619047620000003</v>
      </c>
      <c r="Q867" s="23">
        <v>11.938499999999999</v>
      </c>
      <c r="R867" s="30">
        <v>6.6</v>
      </c>
      <c r="S867" s="28">
        <f t="shared" si="244"/>
        <v>11.938499999999976</v>
      </c>
      <c r="T867" s="29">
        <f t="shared" si="245"/>
        <v>895.38749999999823</v>
      </c>
      <c r="U867" s="29" t="b">
        <f t="shared" si="246"/>
        <v>1</v>
      </c>
      <c r="V867" s="29" t="b">
        <f t="shared" si="247"/>
        <v>1</v>
      </c>
      <c r="W867" s="29" t="str">
        <f t="shared" si="248"/>
        <v>Low Value</v>
      </c>
      <c r="X867" s="129" t="str">
        <f t="shared" si="249"/>
        <v>Criteria Not matched</v>
      </c>
      <c r="Y867" s="130">
        <f t="shared" si="250"/>
        <v>8</v>
      </c>
      <c r="Z867" s="130">
        <f t="shared" si="251"/>
        <v>1</v>
      </c>
      <c r="AA867" s="131">
        <f t="shared" si="253"/>
        <v>2019</v>
      </c>
      <c r="AB867" s="132" t="str">
        <f t="shared" si="254"/>
        <v>1-2019</v>
      </c>
      <c r="AC867" s="132" t="str">
        <f t="shared" si="243"/>
        <v>8-1-2019</v>
      </c>
      <c r="AD867" s="132">
        <f t="shared" si="241"/>
        <v>1</v>
      </c>
      <c r="AE867" s="132">
        <f t="shared" si="252"/>
        <v>2</v>
      </c>
      <c r="AF867" s="132" t="str">
        <f t="shared" si="256"/>
        <v>2019-2</v>
      </c>
      <c r="AG867" s="130">
        <f t="shared" si="242"/>
        <v>2</v>
      </c>
      <c r="AH867" s="130" t="str">
        <f t="shared" ref="AH867:AH930" si="257">IF(AG867&gt;=6,"Weekends","Weekdays")</f>
        <v>Weekdays</v>
      </c>
      <c r="AI867" s="133">
        <f t="shared" si="255"/>
        <v>3</v>
      </c>
      <c r="AJ867" s="53"/>
    </row>
    <row r="868" spans="2:36" ht="16.5" x14ac:dyDescent="0.3">
      <c r="B868" s="19" t="s">
        <v>901</v>
      </c>
      <c r="C868" s="20" t="s">
        <v>25</v>
      </c>
      <c r="D868" s="19" t="s">
        <v>26</v>
      </c>
      <c r="E868" s="19" t="s">
        <v>20</v>
      </c>
      <c r="F868" s="85" t="s">
        <v>31</v>
      </c>
      <c r="G868" s="19" t="s">
        <v>22</v>
      </c>
      <c r="H868" s="21">
        <v>33.81</v>
      </c>
      <c r="I868" s="22">
        <v>3</v>
      </c>
      <c r="J868" s="23">
        <v>5.0715000000000003</v>
      </c>
      <c r="K868" s="23">
        <v>106.50149999999999</v>
      </c>
      <c r="L868" s="24">
        <v>43491</v>
      </c>
      <c r="M868" s="25">
        <v>0.63263888888888886</v>
      </c>
      <c r="N868" s="20" t="s">
        <v>23</v>
      </c>
      <c r="O868" s="23">
        <v>101.43</v>
      </c>
      <c r="P868" s="26">
        <v>4.7619047620000003</v>
      </c>
      <c r="Q868" s="23">
        <v>5.0715000000000003</v>
      </c>
      <c r="R868" s="30">
        <v>7.3</v>
      </c>
      <c r="S868" s="28">
        <f t="shared" si="244"/>
        <v>5.0714999999999861</v>
      </c>
      <c r="T868" s="29">
        <f t="shared" si="245"/>
        <v>380.36249999999893</v>
      </c>
      <c r="U868" s="29" t="b">
        <f t="shared" si="246"/>
        <v>0</v>
      </c>
      <c r="V868" s="29" t="b">
        <f t="shared" si="247"/>
        <v>1</v>
      </c>
      <c r="W868" s="29" t="str">
        <f t="shared" si="248"/>
        <v>High Value</v>
      </c>
      <c r="X868" s="129">
        <f t="shared" si="249"/>
        <v>3.3810000000000002</v>
      </c>
      <c r="Y868" s="130">
        <f t="shared" si="250"/>
        <v>26</v>
      </c>
      <c r="Z868" s="130">
        <f t="shared" si="251"/>
        <v>1</v>
      </c>
      <c r="AA868" s="131">
        <f t="shared" si="253"/>
        <v>2019</v>
      </c>
      <c r="AB868" s="132" t="str">
        <f t="shared" si="254"/>
        <v>1-2019</v>
      </c>
      <c r="AC868" s="132" t="str">
        <f t="shared" si="243"/>
        <v>26-1-2019</v>
      </c>
      <c r="AD868" s="132">
        <f t="shared" ref="AD868:AD931" si="258">ROUNDUP(Z868/3,0)</f>
        <v>1</v>
      </c>
      <c r="AE868" s="132">
        <f t="shared" si="252"/>
        <v>4</v>
      </c>
      <c r="AF868" s="132" t="str">
        <f t="shared" si="256"/>
        <v>2019-4</v>
      </c>
      <c r="AG868" s="130">
        <f t="shared" si="242"/>
        <v>6</v>
      </c>
      <c r="AH868" s="130" t="str">
        <f t="shared" si="257"/>
        <v>Weekends</v>
      </c>
      <c r="AI868" s="133">
        <f t="shared" si="255"/>
        <v>7</v>
      </c>
      <c r="AJ868" s="53"/>
    </row>
    <row r="869" spans="2:36" ht="16.5" x14ac:dyDescent="0.3">
      <c r="B869" s="19" t="s">
        <v>902</v>
      </c>
      <c r="C869" s="20" t="s">
        <v>42</v>
      </c>
      <c r="D869" s="19" t="s">
        <v>43</v>
      </c>
      <c r="E869" s="19" t="s">
        <v>20</v>
      </c>
      <c r="F869" s="85" t="s">
        <v>31</v>
      </c>
      <c r="G869" s="19" t="s">
        <v>36</v>
      </c>
      <c r="H869" s="21">
        <v>90.53</v>
      </c>
      <c r="I869" s="22">
        <v>8</v>
      </c>
      <c r="J869" s="23">
        <v>36.212000000000003</v>
      </c>
      <c r="K869" s="23">
        <v>760.452</v>
      </c>
      <c r="L869" s="24">
        <v>43539</v>
      </c>
      <c r="M869" s="25">
        <v>0.6166666666666667</v>
      </c>
      <c r="N869" s="20" t="s">
        <v>33</v>
      </c>
      <c r="O869" s="23">
        <v>724.24</v>
      </c>
      <c r="P869" s="26">
        <v>4.7619047620000003</v>
      </c>
      <c r="Q869" s="23">
        <v>36.212000000000003</v>
      </c>
      <c r="R869" s="27">
        <v>6.5</v>
      </c>
      <c r="S869" s="28">
        <f t="shared" si="244"/>
        <v>36.211999999999989</v>
      </c>
      <c r="T869" s="29">
        <f t="shared" si="245"/>
        <v>2715.8999999999992</v>
      </c>
      <c r="U869" s="29" t="b">
        <f t="shared" si="246"/>
        <v>1</v>
      </c>
      <c r="V869" s="29" t="b">
        <f t="shared" si="247"/>
        <v>1</v>
      </c>
      <c r="W869" s="29" t="str">
        <f t="shared" si="248"/>
        <v>Low Value</v>
      </c>
      <c r="X869" s="129" t="str">
        <f t="shared" si="249"/>
        <v>Criteria Not matched</v>
      </c>
      <c r="Y869" s="130">
        <f t="shared" si="250"/>
        <v>15</v>
      </c>
      <c r="Z869" s="130">
        <f t="shared" si="251"/>
        <v>3</v>
      </c>
      <c r="AA869" s="131">
        <f t="shared" si="253"/>
        <v>2019</v>
      </c>
      <c r="AB869" s="132" t="str">
        <f t="shared" si="254"/>
        <v>3-2019</v>
      </c>
      <c r="AC869" s="132" t="str">
        <f t="shared" si="243"/>
        <v>15-3-2019</v>
      </c>
      <c r="AD869" s="132">
        <f t="shared" si="258"/>
        <v>1</v>
      </c>
      <c r="AE869" s="132">
        <f t="shared" si="252"/>
        <v>11</v>
      </c>
      <c r="AF869" s="132" t="str">
        <f t="shared" si="256"/>
        <v>2019-11</v>
      </c>
      <c r="AG869" s="130">
        <f t="shared" si="242"/>
        <v>5</v>
      </c>
      <c r="AH869" s="130" t="str">
        <f t="shared" si="257"/>
        <v>Weekdays</v>
      </c>
      <c r="AI869" s="133">
        <f t="shared" si="255"/>
        <v>6</v>
      </c>
      <c r="AJ869" s="53"/>
    </row>
    <row r="870" spans="2:36" ht="16.5" x14ac:dyDescent="0.3">
      <c r="B870" s="19" t="s">
        <v>903</v>
      </c>
      <c r="C870" s="20" t="s">
        <v>25</v>
      </c>
      <c r="D870" s="19" t="s">
        <v>26</v>
      </c>
      <c r="E870" s="19" t="s">
        <v>20</v>
      </c>
      <c r="F870" s="85" t="s">
        <v>21</v>
      </c>
      <c r="G870" s="19" t="s">
        <v>22</v>
      </c>
      <c r="H870" s="21">
        <v>62.82</v>
      </c>
      <c r="I870" s="22">
        <v>2</v>
      </c>
      <c r="J870" s="23">
        <v>6.282</v>
      </c>
      <c r="K870" s="23">
        <v>131.922</v>
      </c>
      <c r="L870" s="24">
        <v>43482</v>
      </c>
      <c r="M870" s="25">
        <v>0.52500000000000002</v>
      </c>
      <c r="N870" s="20" t="s">
        <v>23</v>
      </c>
      <c r="O870" s="23">
        <v>125.64</v>
      </c>
      <c r="P870" s="26">
        <v>4.7619047620000003</v>
      </c>
      <c r="Q870" s="23">
        <v>6.282</v>
      </c>
      <c r="R870" s="30">
        <v>4.9000000000000004</v>
      </c>
      <c r="S870" s="28">
        <f t="shared" si="244"/>
        <v>6.2819999999999965</v>
      </c>
      <c r="T870" s="29">
        <f t="shared" si="245"/>
        <v>471.14999999999975</v>
      </c>
      <c r="U870" s="29" t="b">
        <f t="shared" si="246"/>
        <v>0</v>
      </c>
      <c r="V870" s="29" t="b">
        <f t="shared" si="247"/>
        <v>0</v>
      </c>
      <c r="W870" s="29" t="str">
        <f t="shared" si="248"/>
        <v>Low Value</v>
      </c>
      <c r="X870" s="129" t="str">
        <f t="shared" si="249"/>
        <v>Criteria Not matched</v>
      </c>
      <c r="Y870" s="130">
        <f t="shared" si="250"/>
        <v>17</v>
      </c>
      <c r="Z870" s="130">
        <f t="shared" si="251"/>
        <v>1</v>
      </c>
      <c r="AA870" s="131">
        <f t="shared" si="253"/>
        <v>2019</v>
      </c>
      <c r="AB870" s="132" t="str">
        <f t="shared" si="254"/>
        <v>1-2019</v>
      </c>
      <c r="AC870" s="132" t="str">
        <f t="shared" si="243"/>
        <v>17-1-2019</v>
      </c>
      <c r="AD870" s="132">
        <f t="shared" si="258"/>
        <v>1</v>
      </c>
      <c r="AE870" s="132">
        <f t="shared" si="252"/>
        <v>3</v>
      </c>
      <c r="AF870" s="132" t="str">
        <f t="shared" si="256"/>
        <v>2019-3</v>
      </c>
      <c r="AG870" s="130">
        <f t="shared" si="242"/>
        <v>4</v>
      </c>
      <c r="AH870" s="130" t="str">
        <f t="shared" si="257"/>
        <v>Weekdays</v>
      </c>
      <c r="AI870" s="133">
        <f t="shared" si="255"/>
        <v>5</v>
      </c>
      <c r="AJ870" s="53"/>
    </row>
    <row r="871" spans="2:36" ht="16.5" x14ac:dyDescent="0.3">
      <c r="B871" s="19" t="s">
        <v>904</v>
      </c>
      <c r="C871" s="20" t="s">
        <v>25</v>
      </c>
      <c r="D871" s="19" t="s">
        <v>26</v>
      </c>
      <c r="E871" s="19" t="s">
        <v>20</v>
      </c>
      <c r="F871" s="85" t="s">
        <v>31</v>
      </c>
      <c r="G871" s="19" t="s">
        <v>44</v>
      </c>
      <c r="H871" s="21">
        <v>24.31</v>
      </c>
      <c r="I871" s="22">
        <v>3</v>
      </c>
      <c r="J871" s="23">
        <v>3.6465000000000001</v>
      </c>
      <c r="K871" s="23">
        <v>76.576499999999996</v>
      </c>
      <c r="L871" s="24">
        <v>43473</v>
      </c>
      <c r="M871" s="25">
        <v>0.79791666666666672</v>
      </c>
      <c r="N871" s="20" t="s">
        <v>33</v>
      </c>
      <c r="O871" s="23">
        <v>72.930000000000007</v>
      </c>
      <c r="P871" s="26">
        <v>4.7619047620000003</v>
      </c>
      <c r="Q871" s="23">
        <v>3.6465000000000001</v>
      </c>
      <c r="R871" s="30">
        <v>4.3</v>
      </c>
      <c r="S871" s="28">
        <f t="shared" si="244"/>
        <v>3.646499999999989</v>
      </c>
      <c r="T871" s="29">
        <f t="shared" si="245"/>
        <v>273.48749999999916</v>
      </c>
      <c r="U871" s="29" t="b">
        <f t="shared" si="246"/>
        <v>0</v>
      </c>
      <c r="V871" s="29" t="b">
        <f t="shared" si="247"/>
        <v>0</v>
      </c>
      <c r="W871" s="29" t="str">
        <f t="shared" si="248"/>
        <v>Low Value</v>
      </c>
      <c r="X871" s="129" t="str">
        <f t="shared" si="249"/>
        <v>Criteria Not matched</v>
      </c>
      <c r="Y871" s="130">
        <f t="shared" si="250"/>
        <v>8</v>
      </c>
      <c r="Z871" s="130">
        <f t="shared" si="251"/>
        <v>1</v>
      </c>
      <c r="AA871" s="131">
        <f t="shared" si="253"/>
        <v>2019</v>
      </c>
      <c r="AB871" s="132" t="str">
        <f t="shared" si="254"/>
        <v>1-2019</v>
      </c>
      <c r="AC871" s="132" t="str">
        <f t="shared" si="243"/>
        <v>8-1-2019</v>
      </c>
      <c r="AD871" s="132">
        <f t="shared" si="258"/>
        <v>1</v>
      </c>
      <c r="AE871" s="132">
        <f t="shared" si="252"/>
        <v>2</v>
      </c>
      <c r="AF871" s="132" t="str">
        <f t="shared" si="256"/>
        <v>2019-2</v>
      </c>
      <c r="AG871" s="130">
        <f t="shared" si="242"/>
        <v>2</v>
      </c>
      <c r="AH871" s="130" t="str">
        <f t="shared" si="257"/>
        <v>Weekdays</v>
      </c>
      <c r="AI871" s="133">
        <f t="shared" si="255"/>
        <v>3</v>
      </c>
      <c r="AJ871" s="53"/>
    </row>
    <row r="872" spans="2:36" ht="16.5" x14ac:dyDescent="0.3">
      <c r="B872" s="19" t="s">
        <v>905</v>
      </c>
      <c r="C872" s="20" t="s">
        <v>18</v>
      </c>
      <c r="D872" s="19" t="s">
        <v>19</v>
      </c>
      <c r="E872" s="19" t="s">
        <v>27</v>
      </c>
      <c r="F872" s="85" t="s">
        <v>31</v>
      </c>
      <c r="G872" s="19" t="s">
        <v>36</v>
      </c>
      <c r="H872" s="21">
        <v>64.59</v>
      </c>
      <c r="I872" s="22">
        <v>4</v>
      </c>
      <c r="J872" s="23">
        <v>12.917999999999999</v>
      </c>
      <c r="K872" s="23">
        <v>271.27800000000002</v>
      </c>
      <c r="L872" s="24">
        <v>43471</v>
      </c>
      <c r="M872" s="25">
        <v>0.56597222222222221</v>
      </c>
      <c r="N872" s="20" t="s">
        <v>23</v>
      </c>
      <c r="O872" s="23">
        <v>258.36</v>
      </c>
      <c r="P872" s="26">
        <v>4.7619047620000003</v>
      </c>
      <c r="Q872" s="23">
        <v>12.917999999999999</v>
      </c>
      <c r="R872" s="30">
        <v>9.3000000000000007</v>
      </c>
      <c r="S872" s="28">
        <f t="shared" si="244"/>
        <v>12.918000000000006</v>
      </c>
      <c r="T872" s="29">
        <f t="shared" si="245"/>
        <v>968.85000000000048</v>
      </c>
      <c r="U872" s="29" t="b">
        <f t="shared" si="246"/>
        <v>1</v>
      </c>
      <c r="V872" s="29" t="b">
        <f t="shared" si="247"/>
        <v>1</v>
      </c>
      <c r="W872" s="29" t="str">
        <f t="shared" si="248"/>
        <v>High Value</v>
      </c>
      <c r="X872" s="129">
        <f t="shared" si="249"/>
        <v>6.4590000000000005</v>
      </c>
      <c r="Y872" s="130">
        <f t="shared" si="250"/>
        <v>6</v>
      </c>
      <c r="Z872" s="130">
        <f t="shared" si="251"/>
        <v>1</v>
      </c>
      <c r="AA872" s="131">
        <f t="shared" si="253"/>
        <v>2019</v>
      </c>
      <c r="AB872" s="132" t="str">
        <f t="shared" si="254"/>
        <v>1-2019</v>
      </c>
      <c r="AC872" s="132" t="str">
        <f t="shared" si="243"/>
        <v>6-1-2019</v>
      </c>
      <c r="AD872" s="132">
        <f t="shared" si="258"/>
        <v>1</v>
      </c>
      <c r="AE872" s="132">
        <f t="shared" si="252"/>
        <v>1</v>
      </c>
      <c r="AF872" s="132" t="str">
        <f t="shared" si="256"/>
        <v>2019-1</v>
      </c>
      <c r="AG872" s="130">
        <f t="shared" si="242"/>
        <v>7</v>
      </c>
      <c r="AH872" s="130" t="str">
        <f t="shared" si="257"/>
        <v>Weekends</v>
      </c>
      <c r="AI872" s="133">
        <f t="shared" si="255"/>
        <v>1</v>
      </c>
      <c r="AJ872" s="53"/>
    </row>
    <row r="873" spans="2:36" ht="16.5" x14ac:dyDescent="0.3">
      <c r="B873" s="19" t="s">
        <v>906</v>
      </c>
      <c r="C873" s="20" t="s">
        <v>18</v>
      </c>
      <c r="D873" s="19" t="s">
        <v>19</v>
      </c>
      <c r="E873" s="19" t="s">
        <v>20</v>
      </c>
      <c r="F873" s="85" t="s">
        <v>31</v>
      </c>
      <c r="G873" s="19" t="s">
        <v>44</v>
      </c>
      <c r="H873" s="21">
        <v>24.82</v>
      </c>
      <c r="I873" s="22">
        <v>7</v>
      </c>
      <c r="J873" s="23">
        <v>8.6869999999999994</v>
      </c>
      <c r="K873" s="23">
        <v>182.42699999999999</v>
      </c>
      <c r="L873" s="24">
        <v>43512</v>
      </c>
      <c r="M873" s="25">
        <v>0.43958333333333333</v>
      </c>
      <c r="N873" s="20" t="s">
        <v>33</v>
      </c>
      <c r="O873" s="23">
        <v>173.74</v>
      </c>
      <c r="P873" s="26">
        <v>4.7619047620000003</v>
      </c>
      <c r="Q873" s="23">
        <v>8.6869999999999994</v>
      </c>
      <c r="R873" s="30">
        <v>7.1</v>
      </c>
      <c r="S873" s="28">
        <f t="shared" si="244"/>
        <v>8.6869999999999834</v>
      </c>
      <c r="T873" s="29">
        <f t="shared" si="245"/>
        <v>651.52499999999873</v>
      </c>
      <c r="U873" s="29" t="b">
        <f t="shared" si="246"/>
        <v>1</v>
      </c>
      <c r="V873" s="29" t="b">
        <f t="shared" si="247"/>
        <v>1</v>
      </c>
      <c r="W873" s="29" t="str">
        <f t="shared" si="248"/>
        <v>Low Value</v>
      </c>
      <c r="X873" s="129">
        <f t="shared" si="249"/>
        <v>2.4820000000000002</v>
      </c>
      <c r="Y873" s="130">
        <f t="shared" si="250"/>
        <v>16</v>
      </c>
      <c r="Z873" s="130">
        <f t="shared" si="251"/>
        <v>2</v>
      </c>
      <c r="AA873" s="131">
        <f t="shared" si="253"/>
        <v>2019</v>
      </c>
      <c r="AB873" s="132" t="str">
        <f t="shared" si="254"/>
        <v>2-2019</v>
      </c>
      <c r="AC873" s="132" t="str">
        <f t="shared" si="243"/>
        <v>16-2-2019</v>
      </c>
      <c r="AD873" s="132">
        <f t="shared" si="258"/>
        <v>1</v>
      </c>
      <c r="AE873" s="132">
        <f t="shared" si="252"/>
        <v>7</v>
      </c>
      <c r="AF873" s="132" t="str">
        <f t="shared" si="256"/>
        <v>2019-7</v>
      </c>
      <c r="AG873" s="130">
        <f t="shared" si="242"/>
        <v>6</v>
      </c>
      <c r="AH873" s="130" t="str">
        <f t="shared" si="257"/>
        <v>Weekends</v>
      </c>
      <c r="AI873" s="133">
        <f t="shared" si="255"/>
        <v>7</v>
      </c>
      <c r="AJ873" s="53"/>
    </row>
    <row r="874" spans="2:36" ht="16.5" x14ac:dyDescent="0.3">
      <c r="B874" s="19" t="s">
        <v>907</v>
      </c>
      <c r="C874" s="20" t="s">
        <v>25</v>
      </c>
      <c r="D874" s="19" t="s">
        <v>26</v>
      </c>
      <c r="E874" s="19" t="s">
        <v>27</v>
      </c>
      <c r="F874" s="85" t="s">
        <v>31</v>
      </c>
      <c r="G874" s="19" t="s">
        <v>46</v>
      </c>
      <c r="H874" s="21">
        <v>56.5</v>
      </c>
      <c r="I874" s="22">
        <v>1</v>
      </c>
      <c r="J874" s="23">
        <v>2.8250000000000002</v>
      </c>
      <c r="K874" s="23">
        <v>59.325000000000003</v>
      </c>
      <c r="L874" s="24">
        <v>43537</v>
      </c>
      <c r="M874" s="25">
        <v>0.65625</v>
      </c>
      <c r="N874" s="20" t="s">
        <v>23</v>
      </c>
      <c r="O874" s="23">
        <v>56.5</v>
      </c>
      <c r="P874" s="26">
        <v>4.7619047620000003</v>
      </c>
      <c r="Q874" s="23">
        <v>2.8250000000000002</v>
      </c>
      <c r="R874" s="30">
        <v>9.6</v>
      </c>
      <c r="S874" s="28">
        <f t="shared" si="244"/>
        <v>2.8250000000000028</v>
      </c>
      <c r="T874" s="29">
        <f t="shared" si="245"/>
        <v>211.87500000000023</v>
      </c>
      <c r="U874" s="29" t="b">
        <f t="shared" si="246"/>
        <v>0</v>
      </c>
      <c r="V874" s="29" t="b">
        <f t="shared" si="247"/>
        <v>1</v>
      </c>
      <c r="W874" s="29" t="str">
        <f t="shared" si="248"/>
        <v>High Value</v>
      </c>
      <c r="X874" s="129">
        <f t="shared" si="249"/>
        <v>5.65</v>
      </c>
      <c r="Y874" s="130">
        <f t="shared" si="250"/>
        <v>13</v>
      </c>
      <c r="Z874" s="130">
        <f t="shared" si="251"/>
        <v>3</v>
      </c>
      <c r="AA874" s="131">
        <f t="shared" si="253"/>
        <v>2019</v>
      </c>
      <c r="AB874" s="132" t="str">
        <f t="shared" si="254"/>
        <v>3-2019</v>
      </c>
      <c r="AC874" s="132" t="str">
        <f t="shared" si="243"/>
        <v>13-3-2019</v>
      </c>
      <c r="AD874" s="132">
        <f t="shared" si="258"/>
        <v>1</v>
      </c>
      <c r="AE874" s="132">
        <f t="shared" si="252"/>
        <v>11</v>
      </c>
      <c r="AF874" s="132" t="str">
        <f t="shared" si="256"/>
        <v>2019-11</v>
      </c>
      <c r="AG874" s="130">
        <f t="shared" si="242"/>
        <v>3</v>
      </c>
      <c r="AH874" s="130" t="str">
        <f t="shared" si="257"/>
        <v>Weekdays</v>
      </c>
      <c r="AI874" s="133">
        <f t="shared" si="255"/>
        <v>4</v>
      </c>
      <c r="AJ874" s="53"/>
    </row>
    <row r="875" spans="2:36" ht="16.5" x14ac:dyDescent="0.3">
      <c r="B875" s="19" t="s">
        <v>908</v>
      </c>
      <c r="C875" s="20" t="s">
        <v>42</v>
      </c>
      <c r="D875" s="19" t="s">
        <v>43</v>
      </c>
      <c r="E875" s="19" t="s">
        <v>20</v>
      </c>
      <c r="F875" s="85" t="s">
        <v>21</v>
      </c>
      <c r="G875" s="19" t="s">
        <v>28</v>
      </c>
      <c r="H875" s="21">
        <v>21.43</v>
      </c>
      <c r="I875" s="22">
        <v>10</v>
      </c>
      <c r="J875" s="23">
        <v>10.715</v>
      </c>
      <c r="K875" s="23">
        <v>225.01499999999999</v>
      </c>
      <c r="L875" s="24">
        <v>43493</v>
      </c>
      <c r="M875" s="25">
        <v>0.49375000000000002</v>
      </c>
      <c r="N875" s="20" t="s">
        <v>29</v>
      </c>
      <c r="O875" s="23">
        <v>214.3</v>
      </c>
      <c r="P875" s="26">
        <v>4.7619047620000003</v>
      </c>
      <c r="Q875" s="23">
        <v>10.715</v>
      </c>
      <c r="R875" s="30">
        <v>6.2</v>
      </c>
      <c r="S875" s="28">
        <f t="shared" si="244"/>
        <v>10.714999999999975</v>
      </c>
      <c r="T875" s="29">
        <f t="shared" si="245"/>
        <v>803.62499999999818</v>
      </c>
      <c r="U875" s="29" t="b">
        <f t="shared" si="246"/>
        <v>1</v>
      </c>
      <c r="V875" s="29" t="b">
        <f t="shared" si="247"/>
        <v>1</v>
      </c>
      <c r="W875" s="29" t="str">
        <f t="shared" si="248"/>
        <v>Low Value</v>
      </c>
      <c r="X875" s="129" t="str">
        <f t="shared" si="249"/>
        <v>Criteria Not matched</v>
      </c>
      <c r="Y875" s="130">
        <f t="shared" si="250"/>
        <v>28</v>
      </c>
      <c r="Z875" s="130">
        <f t="shared" si="251"/>
        <v>1</v>
      </c>
      <c r="AA875" s="131">
        <f t="shared" si="253"/>
        <v>2019</v>
      </c>
      <c r="AB875" s="132" t="str">
        <f t="shared" si="254"/>
        <v>1-2019</v>
      </c>
      <c r="AC875" s="132" t="str">
        <f t="shared" si="243"/>
        <v>28-1-2019</v>
      </c>
      <c r="AD875" s="132">
        <f t="shared" si="258"/>
        <v>1</v>
      </c>
      <c r="AE875" s="132">
        <f t="shared" si="252"/>
        <v>5</v>
      </c>
      <c r="AF875" s="132" t="str">
        <f t="shared" si="256"/>
        <v>2019-5</v>
      </c>
      <c r="AG875" s="130">
        <f t="shared" si="242"/>
        <v>1</v>
      </c>
      <c r="AH875" s="130" t="str">
        <f t="shared" si="257"/>
        <v>Weekdays</v>
      </c>
      <c r="AI875" s="133">
        <f t="shared" si="255"/>
        <v>2</v>
      </c>
      <c r="AJ875" s="53"/>
    </row>
    <row r="876" spans="2:36" ht="16.5" x14ac:dyDescent="0.3">
      <c r="B876" s="19" t="s">
        <v>909</v>
      </c>
      <c r="C876" s="20" t="s">
        <v>18</v>
      </c>
      <c r="D876" s="19" t="s">
        <v>19</v>
      </c>
      <c r="E876" s="19" t="s">
        <v>20</v>
      </c>
      <c r="F876" s="85" t="s">
        <v>31</v>
      </c>
      <c r="G876" s="19" t="s">
        <v>36</v>
      </c>
      <c r="H876" s="21">
        <v>89.06</v>
      </c>
      <c r="I876" s="22">
        <v>6</v>
      </c>
      <c r="J876" s="23">
        <v>26.718</v>
      </c>
      <c r="K876" s="23">
        <v>561.07799999999997</v>
      </c>
      <c r="L876" s="24">
        <v>43483</v>
      </c>
      <c r="M876" s="25">
        <v>0.72638888888888886</v>
      </c>
      <c r="N876" s="20" t="s">
        <v>29</v>
      </c>
      <c r="O876" s="23">
        <v>534.36</v>
      </c>
      <c r="P876" s="26">
        <v>4.7619047620000003</v>
      </c>
      <c r="Q876" s="23">
        <v>26.718</v>
      </c>
      <c r="R876" s="27">
        <v>9.9</v>
      </c>
      <c r="S876" s="28">
        <f t="shared" si="244"/>
        <v>26.717999999999961</v>
      </c>
      <c r="T876" s="29">
        <f t="shared" si="245"/>
        <v>2003.8499999999972</v>
      </c>
      <c r="U876" s="29" t="b">
        <f t="shared" si="246"/>
        <v>1</v>
      </c>
      <c r="V876" s="29" t="b">
        <f t="shared" si="247"/>
        <v>1</v>
      </c>
      <c r="W876" s="29" t="str">
        <f t="shared" si="248"/>
        <v>High Value</v>
      </c>
      <c r="X876" s="129">
        <f t="shared" si="249"/>
        <v>8.9060000000000006</v>
      </c>
      <c r="Y876" s="130">
        <f t="shared" si="250"/>
        <v>18</v>
      </c>
      <c r="Z876" s="130">
        <f t="shared" si="251"/>
        <v>1</v>
      </c>
      <c r="AA876" s="131">
        <f t="shared" si="253"/>
        <v>2019</v>
      </c>
      <c r="AB876" s="132" t="str">
        <f t="shared" si="254"/>
        <v>1-2019</v>
      </c>
      <c r="AC876" s="132" t="str">
        <f t="shared" si="243"/>
        <v>18-1-2019</v>
      </c>
      <c r="AD876" s="132">
        <f t="shared" si="258"/>
        <v>1</v>
      </c>
      <c r="AE876" s="132">
        <f t="shared" si="252"/>
        <v>3</v>
      </c>
      <c r="AF876" s="132" t="str">
        <f t="shared" si="256"/>
        <v>2019-3</v>
      </c>
      <c r="AG876" s="130">
        <f t="shared" si="242"/>
        <v>5</v>
      </c>
      <c r="AH876" s="130" t="str">
        <f t="shared" si="257"/>
        <v>Weekdays</v>
      </c>
      <c r="AI876" s="133">
        <f t="shared" si="255"/>
        <v>6</v>
      </c>
      <c r="AJ876" s="53"/>
    </row>
    <row r="877" spans="2:36" ht="16.5" x14ac:dyDescent="0.3">
      <c r="B877" s="19" t="s">
        <v>910</v>
      </c>
      <c r="C877" s="20" t="s">
        <v>18</v>
      </c>
      <c r="D877" s="19" t="s">
        <v>19</v>
      </c>
      <c r="E877" s="19" t="s">
        <v>20</v>
      </c>
      <c r="F877" s="85" t="s">
        <v>31</v>
      </c>
      <c r="G877" s="19" t="s">
        <v>32</v>
      </c>
      <c r="H877" s="21">
        <v>23.29</v>
      </c>
      <c r="I877" s="22">
        <v>4</v>
      </c>
      <c r="J877" s="23">
        <v>4.6580000000000004</v>
      </c>
      <c r="K877" s="23">
        <v>97.817999999999998</v>
      </c>
      <c r="L877" s="24">
        <v>43543</v>
      </c>
      <c r="M877" s="25">
        <v>0.49444444444444446</v>
      </c>
      <c r="N877" s="20" t="s">
        <v>33</v>
      </c>
      <c r="O877" s="23">
        <v>93.16</v>
      </c>
      <c r="P877" s="26">
        <v>4.7619047620000003</v>
      </c>
      <c r="Q877" s="23">
        <v>4.6580000000000004</v>
      </c>
      <c r="R877" s="30">
        <v>5.9</v>
      </c>
      <c r="S877" s="28">
        <f t="shared" si="244"/>
        <v>4.6580000000000013</v>
      </c>
      <c r="T877" s="29">
        <f t="shared" si="245"/>
        <v>349.35000000000008</v>
      </c>
      <c r="U877" s="29" t="b">
        <f t="shared" si="246"/>
        <v>0</v>
      </c>
      <c r="V877" s="29" t="b">
        <f t="shared" si="247"/>
        <v>0</v>
      </c>
      <c r="W877" s="29" t="str">
        <f t="shared" si="248"/>
        <v>Low Value</v>
      </c>
      <c r="X877" s="129" t="str">
        <f t="shared" si="249"/>
        <v>Criteria Not matched</v>
      </c>
      <c r="Y877" s="130">
        <f t="shared" si="250"/>
        <v>19</v>
      </c>
      <c r="Z877" s="130">
        <f t="shared" si="251"/>
        <v>3</v>
      </c>
      <c r="AA877" s="131">
        <f t="shared" si="253"/>
        <v>2019</v>
      </c>
      <c r="AB877" s="132" t="str">
        <f t="shared" si="254"/>
        <v>3-2019</v>
      </c>
      <c r="AC877" s="132" t="str">
        <f t="shared" si="243"/>
        <v>19-3-2019</v>
      </c>
      <c r="AD877" s="132">
        <f t="shared" si="258"/>
        <v>1</v>
      </c>
      <c r="AE877" s="132">
        <f t="shared" si="252"/>
        <v>12</v>
      </c>
      <c r="AF877" s="132" t="str">
        <f t="shared" si="256"/>
        <v>2019-12</v>
      </c>
      <c r="AG877" s="130">
        <f t="shared" si="242"/>
        <v>2</v>
      </c>
      <c r="AH877" s="130" t="str">
        <f t="shared" si="257"/>
        <v>Weekdays</v>
      </c>
      <c r="AI877" s="133">
        <f t="shared" si="255"/>
        <v>3</v>
      </c>
      <c r="AJ877" s="53"/>
    </row>
    <row r="878" spans="2:36" ht="16.5" x14ac:dyDescent="0.3">
      <c r="B878" s="19" t="s">
        <v>911</v>
      </c>
      <c r="C878" s="20" t="s">
        <v>25</v>
      </c>
      <c r="D878" s="19" t="s">
        <v>26</v>
      </c>
      <c r="E878" s="19" t="s">
        <v>27</v>
      </c>
      <c r="F878" s="85" t="s">
        <v>31</v>
      </c>
      <c r="G878" s="19" t="s">
        <v>32</v>
      </c>
      <c r="H878" s="21">
        <v>65.260000000000005</v>
      </c>
      <c r="I878" s="22">
        <v>8</v>
      </c>
      <c r="J878" s="23">
        <v>26.103999999999999</v>
      </c>
      <c r="K878" s="23">
        <v>548.18399999999997</v>
      </c>
      <c r="L878" s="24">
        <v>43539</v>
      </c>
      <c r="M878" s="25">
        <v>0.58611111111111114</v>
      </c>
      <c r="N878" s="20" t="s">
        <v>23</v>
      </c>
      <c r="O878" s="23">
        <v>522.08000000000004</v>
      </c>
      <c r="P878" s="26">
        <v>4.7619047620000003</v>
      </c>
      <c r="Q878" s="23">
        <v>26.103999999999999</v>
      </c>
      <c r="R878" s="27">
        <v>6.3</v>
      </c>
      <c r="S878" s="28">
        <f t="shared" si="244"/>
        <v>26.103999999999928</v>
      </c>
      <c r="T878" s="29">
        <f t="shared" si="245"/>
        <v>1957.7999999999947</v>
      </c>
      <c r="U878" s="29" t="b">
        <f t="shared" si="246"/>
        <v>1</v>
      </c>
      <c r="V878" s="29" t="b">
        <f t="shared" si="247"/>
        <v>1</v>
      </c>
      <c r="W878" s="29" t="str">
        <f t="shared" si="248"/>
        <v>Low Value</v>
      </c>
      <c r="X878" s="129" t="str">
        <f t="shared" si="249"/>
        <v>Criteria Not matched</v>
      </c>
      <c r="Y878" s="130">
        <f t="shared" si="250"/>
        <v>15</v>
      </c>
      <c r="Z878" s="130">
        <f t="shared" si="251"/>
        <v>3</v>
      </c>
      <c r="AA878" s="131">
        <f t="shared" si="253"/>
        <v>2019</v>
      </c>
      <c r="AB878" s="132" t="str">
        <f t="shared" si="254"/>
        <v>3-2019</v>
      </c>
      <c r="AC878" s="132" t="str">
        <f t="shared" si="243"/>
        <v>15-3-2019</v>
      </c>
      <c r="AD878" s="132">
        <f t="shared" si="258"/>
        <v>1</v>
      </c>
      <c r="AE878" s="132">
        <f t="shared" si="252"/>
        <v>11</v>
      </c>
      <c r="AF878" s="132" t="str">
        <f t="shared" si="256"/>
        <v>2019-11</v>
      </c>
      <c r="AG878" s="130">
        <f t="shared" si="242"/>
        <v>5</v>
      </c>
      <c r="AH878" s="130" t="str">
        <f t="shared" si="257"/>
        <v>Weekdays</v>
      </c>
      <c r="AI878" s="133">
        <f t="shared" si="255"/>
        <v>6</v>
      </c>
      <c r="AJ878" s="53"/>
    </row>
    <row r="879" spans="2:36" ht="16.5" x14ac:dyDescent="0.3">
      <c r="B879" s="19" t="s">
        <v>912</v>
      </c>
      <c r="C879" s="20" t="s">
        <v>25</v>
      </c>
      <c r="D879" s="19" t="s">
        <v>26</v>
      </c>
      <c r="E879" s="19" t="s">
        <v>20</v>
      </c>
      <c r="F879" s="85" t="s">
        <v>31</v>
      </c>
      <c r="G879" s="19" t="s">
        <v>46</v>
      </c>
      <c r="H879" s="21">
        <v>52.35</v>
      </c>
      <c r="I879" s="22">
        <v>1</v>
      </c>
      <c r="J879" s="23">
        <v>2.6175000000000002</v>
      </c>
      <c r="K879" s="23">
        <v>54.967500000000001</v>
      </c>
      <c r="L879" s="24">
        <v>43508</v>
      </c>
      <c r="M879" s="25">
        <v>0.74236111111111114</v>
      </c>
      <c r="N879" s="20" t="s">
        <v>29</v>
      </c>
      <c r="O879" s="23">
        <v>52.35</v>
      </c>
      <c r="P879" s="26">
        <v>4.7619047620000003</v>
      </c>
      <c r="Q879" s="23">
        <v>2.6175000000000002</v>
      </c>
      <c r="R879" s="30">
        <v>4</v>
      </c>
      <c r="S879" s="28">
        <f t="shared" si="244"/>
        <v>2.6174999999999997</v>
      </c>
      <c r="T879" s="29">
        <f t="shared" si="245"/>
        <v>196.31249999999997</v>
      </c>
      <c r="U879" s="29" t="b">
        <f t="shared" si="246"/>
        <v>0</v>
      </c>
      <c r="V879" s="29" t="b">
        <f t="shared" si="247"/>
        <v>0</v>
      </c>
      <c r="W879" s="29" t="str">
        <f t="shared" si="248"/>
        <v>Low Value</v>
      </c>
      <c r="X879" s="129" t="str">
        <f t="shared" si="249"/>
        <v>Criteria Not matched</v>
      </c>
      <c r="Y879" s="130">
        <f t="shared" si="250"/>
        <v>12</v>
      </c>
      <c r="Z879" s="130">
        <f t="shared" si="251"/>
        <v>2</v>
      </c>
      <c r="AA879" s="131">
        <f t="shared" si="253"/>
        <v>2019</v>
      </c>
      <c r="AB879" s="132" t="str">
        <f t="shared" si="254"/>
        <v>2-2019</v>
      </c>
      <c r="AC879" s="132" t="str">
        <f t="shared" si="243"/>
        <v>12-2-2019</v>
      </c>
      <c r="AD879" s="132">
        <f t="shared" si="258"/>
        <v>1</v>
      </c>
      <c r="AE879" s="132">
        <f t="shared" si="252"/>
        <v>7</v>
      </c>
      <c r="AF879" s="132" t="str">
        <f t="shared" si="256"/>
        <v>2019-7</v>
      </c>
      <c r="AG879" s="130">
        <f t="shared" si="242"/>
        <v>2</v>
      </c>
      <c r="AH879" s="130" t="str">
        <f t="shared" si="257"/>
        <v>Weekdays</v>
      </c>
      <c r="AI879" s="133">
        <f t="shared" si="255"/>
        <v>3</v>
      </c>
      <c r="AJ879" s="53"/>
    </row>
    <row r="880" spans="2:36" ht="16.5" x14ac:dyDescent="0.3">
      <c r="B880" s="19" t="s">
        <v>913</v>
      </c>
      <c r="C880" s="20" t="s">
        <v>42</v>
      </c>
      <c r="D880" s="19" t="s">
        <v>43</v>
      </c>
      <c r="E880" s="19" t="s">
        <v>20</v>
      </c>
      <c r="F880" s="85" t="s">
        <v>31</v>
      </c>
      <c r="G880" s="19" t="s">
        <v>28</v>
      </c>
      <c r="H880" s="21">
        <v>39.75</v>
      </c>
      <c r="I880" s="22">
        <v>1</v>
      </c>
      <c r="J880" s="23">
        <v>1.9875</v>
      </c>
      <c r="K880" s="23">
        <v>41.737499999999997</v>
      </c>
      <c r="L880" s="24">
        <v>43521</v>
      </c>
      <c r="M880" s="25">
        <v>0.84652777777777777</v>
      </c>
      <c r="N880" s="20" t="s">
        <v>29</v>
      </c>
      <c r="O880" s="23">
        <v>39.75</v>
      </c>
      <c r="P880" s="26">
        <v>4.7619047620000003</v>
      </c>
      <c r="Q880" s="23">
        <v>1.9875</v>
      </c>
      <c r="R880" s="30">
        <v>6.1</v>
      </c>
      <c r="S880" s="28">
        <f t="shared" si="244"/>
        <v>1.9874999999999972</v>
      </c>
      <c r="T880" s="29">
        <f t="shared" si="245"/>
        <v>149.06249999999977</v>
      </c>
      <c r="U880" s="29" t="b">
        <f t="shared" si="246"/>
        <v>0</v>
      </c>
      <c r="V880" s="29" t="b">
        <f t="shared" si="247"/>
        <v>0</v>
      </c>
      <c r="W880" s="29" t="str">
        <f t="shared" si="248"/>
        <v>Low Value</v>
      </c>
      <c r="X880" s="129" t="str">
        <f t="shared" si="249"/>
        <v>Criteria Not matched</v>
      </c>
      <c r="Y880" s="130">
        <f t="shared" si="250"/>
        <v>25</v>
      </c>
      <c r="Z880" s="130">
        <f t="shared" si="251"/>
        <v>2</v>
      </c>
      <c r="AA880" s="131">
        <f t="shared" si="253"/>
        <v>2019</v>
      </c>
      <c r="AB880" s="132" t="str">
        <f t="shared" si="254"/>
        <v>2-2019</v>
      </c>
      <c r="AC880" s="132" t="str">
        <f t="shared" si="243"/>
        <v>25-2-2019</v>
      </c>
      <c r="AD880" s="132">
        <f t="shared" si="258"/>
        <v>1</v>
      </c>
      <c r="AE880" s="132">
        <f t="shared" si="252"/>
        <v>9</v>
      </c>
      <c r="AF880" s="132" t="str">
        <f t="shared" si="256"/>
        <v>2019-9</v>
      </c>
      <c r="AG880" s="130">
        <f t="shared" si="242"/>
        <v>1</v>
      </c>
      <c r="AH880" s="130" t="str">
        <f t="shared" si="257"/>
        <v>Weekdays</v>
      </c>
      <c r="AI880" s="133">
        <f t="shared" si="255"/>
        <v>2</v>
      </c>
      <c r="AJ880" s="53"/>
    </row>
    <row r="881" spans="2:36" ht="16.5" x14ac:dyDescent="0.3">
      <c r="B881" s="19" t="s">
        <v>914</v>
      </c>
      <c r="C881" s="20" t="s">
        <v>18</v>
      </c>
      <c r="D881" s="19" t="s">
        <v>19</v>
      </c>
      <c r="E881" s="19" t="s">
        <v>27</v>
      </c>
      <c r="F881" s="85" t="s">
        <v>21</v>
      </c>
      <c r="G881" s="19" t="s">
        <v>28</v>
      </c>
      <c r="H881" s="21">
        <v>90.02</v>
      </c>
      <c r="I881" s="22">
        <v>8</v>
      </c>
      <c r="J881" s="23">
        <v>36.008000000000003</v>
      </c>
      <c r="K881" s="23">
        <v>756.16800000000001</v>
      </c>
      <c r="L881" s="24">
        <v>43545</v>
      </c>
      <c r="M881" s="25">
        <v>0.67222222222222228</v>
      </c>
      <c r="N881" s="20" t="s">
        <v>33</v>
      </c>
      <c r="O881" s="23">
        <v>720.16</v>
      </c>
      <c r="P881" s="26">
        <v>4.7619047620000003</v>
      </c>
      <c r="Q881" s="23">
        <v>36.008000000000003</v>
      </c>
      <c r="R881" s="27">
        <v>4.5</v>
      </c>
      <c r="S881" s="28">
        <f t="shared" si="244"/>
        <v>36.008000000000038</v>
      </c>
      <c r="T881" s="29">
        <f t="shared" si="245"/>
        <v>2700.6000000000031</v>
      </c>
      <c r="U881" s="29" t="b">
        <f t="shared" si="246"/>
        <v>1</v>
      </c>
      <c r="V881" s="29" t="b">
        <f t="shared" si="247"/>
        <v>1</v>
      </c>
      <c r="W881" s="29" t="str">
        <f t="shared" si="248"/>
        <v>Low Value</v>
      </c>
      <c r="X881" s="129" t="str">
        <f t="shared" si="249"/>
        <v>Criteria Not matched</v>
      </c>
      <c r="Y881" s="130">
        <f t="shared" si="250"/>
        <v>21</v>
      </c>
      <c r="Z881" s="130">
        <f t="shared" si="251"/>
        <v>3</v>
      </c>
      <c r="AA881" s="131">
        <f t="shared" si="253"/>
        <v>2019</v>
      </c>
      <c r="AB881" s="132" t="str">
        <f t="shared" si="254"/>
        <v>3-2019</v>
      </c>
      <c r="AC881" s="132" t="str">
        <f t="shared" si="243"/>
        <v>21-3-2019</v>
      </c>
      <c r="AD881" s="132">
        <f t="shared" si="258"/>
        <v>1</v>
      </c>
      <c r="AE881" s="132">
        <f t="shared" si="252"/>
        <v>12</v>
      </c>
      <c r="AF881" s="132" t="str">
        <f t="shared" si="256"/>
        <v>2019-12</v>
      </c>
      <c r="AG881" s="130">
        <f t="shared" si="242"/>
        <v>4</v>
      </c>
      <c r="AH881" s="130" t="str">
        <f t="shared" si="257"/>
        <v>Weekdays</v>
      </c>
      <c r="AI881" s="133">
        <f t="shared" si="255"/>
        <v>5</v>
      </c>
      <c r="AJ881" s="53"/>
    </row>
    <row r="882" spans="2:36" ht="16.5" x14ac:dyDescent="0.3">
      <c r="B882" s="19" t="s">
        <v>915</v>
      </c>
      <c r="C882" s="20" t="s">
        <v>42</v>
      </c>
      <c r="D882" s="19" t="s">
        <v>43</v>
      </c>
      <c r="E882" s="19" t="s">
        <v>20</v>
      </c>
      <c r="F882" s="85" t="s">
        <v>21</v>
      </c>
      <c r="G882" s="19" t="s">
        <v>28</v>
      </c>
      <c r="H882" s="21">
        <v>12.1</v>
      </c>
      <c r="I882" s="22">
        <v>8</v>
      </c>
      <c r="J882" s="23">
        <v>4.84</v>
      </c>
      <c r="K882" s="23">
        <v>101.64</v>
      </c>
      <c r="L882" s="24">
        <v>43484</v>
      </c>
      <c r="M882" s="25">
        <v>0.4284722222222222</v>
      </c>
      <c r="N882" s="20" t="s">
        <v>23</v>
      </c>
      <c r="O882" s="23">
        <v>96.8</v>
      </c>
      <c r="P882" s="26">
        <v>4.7619047620000003</v>
      </c>
      <c r="Q882" s="23">
        <v>4.84</v>
      </c>
      <c r="R882" s="30">
        <v>8.6</v>
      </c>
      <c r="S882" s="28">
        <f t="shared" si="244"/>
        <v>4.8400000000000034</v>
      </c>
      <c r="T882" s="29">
        <f t="shared" si="245"/>
        <v>363.00000000000023</v>
      </c>
      <c r="U882" s="29" t="b">
        <f t="shared" si="246"/>
        <v>0</v>
      </c>
      <c r="V882" s="29" t="b">
        <f t="shared" si="247"/>
        <v>1</v>
      </c>
      <c r="W882" s="29" t="str">
        <f t="shared" si="248"/>
        <v>High Value</v>
      </c>
      <c r="X882" s="129">
        <f t="shared" si="249"/>
        <v>1.21</v>
      </c>
      <c r="Y882" s="130">
        <f t="shared" si="250"/>
        <v>19</v>
      </c>
      <c r="Z882" s="130">
        <f t="shared" si="251"/>
        <v>1</v>
      </c>
      <c r="AA882" s="131">
        <f t="shared" si="253"/>
        <v>2019</v>
      </c>
      <c r="AB882" s="132" t="str">
        <f t="shared" si="254"/>
        <v>1-2019</v>
      </c>
      <c r="AC882" s="132" t="str">
        <f t="shared" si="243"/>
        <v>19-1-2019</v>
      </c>
      <c r="AD882" s="132">
        <f t="shared" si="258"/>
        <v>1</v>
      </c>
      <c r="AE882" s="132">
        <f t="shared" si="252"/>
        <v>3</v>
      </c>
      <c r="AF882" s="132" t="str">
        <f t="shared" si="256"/>
        <v>2019-3</v>
      </c>
      <c r="AG882" s="130">
        <f t="shared" si="242"/>
        <v>6</v>
      </c>
      <c r="AH882" s="130" t="str">
        <f t="shared" si="257"/>
        <v>Weekends</v>
      </c>
      <c r="AI882" s="133">
        <f t="shared" si="255"/>
        <v>7</v>
      </c>
      <c r="AJ882" s="53"/>
    </row>
    <row r="883" spans="2:36" ht="16.5" x14ac:dyDescent="0.3">
      <c r="B883" s="19" t="s">
        <v>916</v>
      </c>
      <c r="C883" s="20" t="s">
        <v>42</v>
      </c>
      <c r="D883" s="19" t="s">
        <v>43</v>
      </c>
      <c r="E883" s="19" t="s">
        <v>20</v>
      </c>
      <c r="F883" s="85" t="s">
        <v>21</v>
      </c>
      <c r="G883" s="19" t="s">
        <v>44</v>
      </c>
      <c r="H883" s="21">
        <v>33.21</v>
      </c>
      <c r="I883" s="22">
        <v>10</v>
      </c>
      <c r="J883" s="23">
        <v>16.605</v>
      </c>
      <c r="K883" s="23">
        <v>348.70499999999998</v>
      </c>
      <c r="L883" s="24">
        <v>43473</v>
      </c>
      <c r="M883" s="25">
        <v>0.60069444444444442</v>
      </c>
      <c r="N883" s="20" t="s">
        <v>23</v>
      </c>
      <c r="O883" s="23">
        <v>332.1</v>
      </c>
      <c r="P883" s="26">
        <v>4.7619047620000003</v>
      </c>
      <c r="Q883" s="23">
        <v>16.605</v>
      </c>
      <c r="R883" s="27">
        <v>6</v>
      </c>
      <c r="S883" s="28">
        <f t="shared" si="244"/>
        <v>16.604999999999961</v>
      </c>
      <c r="T883" s="29">
        <f t="shared" si="245"/>
        <v>1245.374999999997</v>
      </c>
      <c r="U883" s="29" t="b">
        <f t="shared" si="246"/>
        <v>1</v>
      </c>
      <c r="V883" s="29" t="b">
        <f t="shared" si="247"/>
        <v>1</v>
      </c>
      <c r="W883" s="29" t="str">
        <f t="shared" si="248"/>
        <v>Low Value</v>
      </c>
      <c r="X883" s="129" t="str">
        <f t="shared" si="249"/>
        <v>Criteria Not matched</v>
      </c>
      <c r="Y883" s="130">
        <f t="shared" si="250"/>
        <v>8</v>
      </c>
      <c r="Z883" s="130">
        <f t="shared" si="251"/>
        <v>1</v>
      </c>
      <c r="AA883" s="131">
        <f t="shared" si="253"/>
        <v>2019</v>
      </c>
      <c r="AB883" s="132" t="str">
        <f t="shared" si="254"/>
        <v>1-2019</v>
      </c>
      <c r="AC883" s="132" t="str">
        <f t="shared" si="243"/>
        <v>8-1-2019</v>
      </c>
      <c r="AD883" s="132">
        <f t="shared" si="258"/>
        <v>1</v>
      </c>
      <c r="AE883" s="132">
        <f t="shared" si="252"/>
        <v>2</v>
      </c>
      <c r="AF883" s="132" t="str">
        <f t="shared" si="256"/>
        <v>2019-2</v>
      </c>
      <c r="AG883" s="130">
        <f t="shared" si="242"/>
        <v>2</v>
      </c>
      <c r="AH883" s="130" t="str">
        <f t="shared" si="257"/>
        <v>Weekdays</v>
      </c>
      <c r="AI883" s="133">
        <f t="shared" si="255"/>
        <v>3</v>
      </c>
      <c r="AJ883" s="53"/>
    </row>
    <row r="884" spans="2:36" ht="16.5" x14ac:dyDescent="0.3">
      <c r="B884" s="19" t="s">
        <v>917</v>
      </c>
      <c r="C884" s="20" t="s">
        <v>25</v>
      </c>
      <c r="D884" s="19" t="s">
        <v>26</v>
      </c>
      <c r="E884" s="19" t="s">
        <v>20</v>
      </c>
      <c r="F884" s="85" t="s">
        <v>21</v>
      </c>
      <c r="G884" s="19" t="s">
        <v>46</v>
      </c>
      <c r="H884" s="21">
        <v>10.18</v>
      </c>
      <c r="I884" s="22">
        <v>8</v>
      </c>
      <c r="J884" s="23">
        <v>4.0720000000000001</v>
      </c>
      <c r="K884" s="23">
        <v>85.512</v>
      </c>
      <c r="L884" s="24">
        <v>43554</v>
      </c>
      <c r="M884" s="25">
        <v>0.53541666666666665</v>
      </c>
      <c r="N884" s="20" t="s">
        <v>33</v>
      </c>
      <c r="O884" s="23">
        <v>81.44</v>
      </c>
      <c r="P884" s="26">
        <v>4.7619047620000003</v>
      </c>
      <c r="Q884" s="23">
        <v>4.0720000000000001</v>
      </c>
      <c r="R884" s="30">
        <v>9.5</v>
      </c>
      <c r="S884" s="28">
        <f t="shared" si="244"/>
        <v>4.0720000000000027</v>
      </c>
      <c r="T884" s="29">
        <f t="shared" si="245"/>
        <v>305.4000000000002</v>
      </c>
      <c r="U884" s="29" t="b">
        <f t="shared" si="246"/>
        <v>0</v>
      </c>
      <c r="V884" s="29" t="b">
        <f t="shared" si="247"/>
        <v>1</v>
      </c>
      <c r="W884" s="29" t="str">
        <f t="shared" si="248"/>
        <v>High Value</v>
      </c>
      <c r="X884" s="129">
        <f t="shared" si="249"/>
        <v>1.018</v>
      </c>
      <c r="Y884" s="130">
        <f t="shared" si="250"/>
        <v>30</v>
      </c>
      <c r="Z884" s="130">
        <f t="shared" si="251"/>
        <v>3</v>
      </c>
      <c r="AA884" s="131">
        <f t="shared" si="253"/>
        <v>2019</v>
      </c>
      <c r="AB884" s="132" t="str">
        <f t="shared" si="254"/>
        <v>3-2019</v>
      </c>
      <c r="AC884" s="132" t="str">
        <f t="shared" si="243"/>
        <v>30-3-2019</v>
      </c>
      <c r="AD884" s="132">
        <f t="shared" si="258"/>
        <v>1</v>
      </c>
      <c r="AE884" s="132">
        <f t="shared" si="252"/>
        <v>13</v>
      </c>
      <c r="AF884" s="132" t="str">
        <f t="shared" si="256"/>
        <v>2019-13</v>
      </c>
      <c r="AG884" s="130">
        <f t="shared" ref="AG884:AG947" si="259">WEEKDAY(L884,2)</f>
        <v>6</v>
      </c>
      <c r="AH884" s="130" t="str">
        <f t="shared" si="257"/>
        <v>Weekends</v>
      </c>
      <c r="AI884" s="133">
        <f t="shared" si="255"/>
        <v>7</v>
      </c>
      <c r="AJ884" s="53"/>
    </row>
    <row r="885" spans="2:36" ht="16.5" x14ac:dyDescent="0.3">
      <c r="B885" s="19" t="s">
        <v>918</v>
      </c>
      <c r="C885" s="20" t="s">
        <v>42</v>
      </c>
      <c r="D885" s="19" t="s">
        <v>43</v>
      </c>
      <c r="E885" s="19" t="s">
        <v>20</v>
      </c>
      <c r="F885" s="85" t="s">
        <v>31</v>
      </c>
      <c r="G885" s="19" t="s">
        <v>36</v>
      </c>
      <c r="H885" s="21">
        <v>31.99</v>
      </c>
      <c r="I885" s="22">
        <v>10</v>
      </c>
      <c r="J885" s="23">
        <v>15.994999999999999</v>
      </c>
      <c r="K885" s="23">
        <v>335.89499999999998</v>
      </c>
      <c r="L885" s="24">
        <v>43516</v>
      </c>
      <c r="M885" s="25">
        <v>0.63749999999999996</v>
      </c>
      <c r="N885" s="20" t="s">
        <v>33</v>
      </c>
      <c r="O885" s="23">
        <v>319.89999999999998</v>
      </c>
      <c r="P885" s="26">
        <v>4.7619047620000003</v>
      </c>
      <c r="Q885" s="23">
        <v>15.994999999999999</v>
      </c>
      <c r="R885" s="27">
        <v>9.9</v>
      </c>
      <c r="S885" s="28">
        <f t="shared" si="244"/>
        <v>15.995000000000005</v>
      </c>
      <c r="T885" s="29">
        <f t="shared" si="245"/>
        <v>1199.6250000000005</v>
      </c>
      <c r="U885" s="29" t="b">
        <f t="shared" si="246"/>
        <v>1</v>
      </c>
      <c r="V885" s="29" t="b">
        <f t="shared" si="247"/>
        <v>1</v>
      </c>
      <c r="W885" s="29" t="str">
        <f t="shared" si="248"/>
        <v>High Value</v>
      </c>
      <c r="X885" s="129">
        <f t="shared" si="249"/>
        <v>3.1989999999999998</v>
      </c>
      <c r="Y885" s="130">
        <f t="shared" si="250"/>
        <v>20</v>
      </c>
      <c r="Z885" s="130">
        <f t="shared" si="251"/>
        <v>2</v>
      </c>
      <c r="AA885" s="131">
        <f t="shared" si="253"/>
        <v>2019</v>
      </c>
      <c r="AB885" s="132" t="str">
        <f t="shared" si="254"/>
        <v>2-2019</v>
      </c>
      <c r="AC885" s="132" t="str">
        <f t="shared" si="243"/>
        <v>20-2-2019</v>
      </c>
      <c r="AD885" s="132">
        <f t="shared" si="258"/>
        <v>1</v>
      </c>
      <c r="AE885" s="132">
        <f t="shared" si="252"/>
        <v>8</v>
      </c>
      <c r="AF885" s="132" t="str">
        <f t="shared" si="256"/>
        <v>2019-8</v>
      </c>
      <c r="AG885" s="130">
        <f t="shared" si="259"/>
        <v>3</v>
      </c>
      <c r="AH885" s="130" t="str">
        <f t="shared" si="257"/>
        <v>Weekdays</v>
      </c>
      <c r="AI885" s="133">
        <f t="shared" si="255"/>
        <v>4</v>
      </c>
      <c r="AJ885" s="53"/>
    </row>
    <row r="886" spans="2:36" ht="16.5" x14ac:dyDescent="0.3">
      <c r="B886" s="19" t="s">
        <v>919</v>
      </c>
      <c r="C886" s="20" t="s">
        <v>18</v>
      </c>
      <c r="D886" s="19" t="s">
        <v>19</v>
      </c>
      <c r="E886" s="19" t="s">
        <v>20</v>
      </c>
      <c r="F886" s="85" t="s">
        <v>21</v>
      </c>
      <c r="G886" s="19" t="s">
        <v>32</v>
      </c>
      <c r="H886" s="21">
        <v>34.42</v>
      </c>
      <c r="I886" s="22">
        <v>6</v>
      </c>
      <c r="J886" s="23">
        <v>10.326000000000001</v>
      </c>
      <c r="K886" s="23">
        <v>216.846</v>
      </c>
      <c r="L886" s="24">
        <v>43554</v>
      </c>
      <c r="M886" s="25">
        <v>0.53125</v>
      </c>
      <c r="N886" s="20" t="s">
        <v>23</v>
      </c>
      <c r="O886" s="23">
        <v>206.52</v>
      </c>
      <c r="P886" s="26">
        <v>4.7619047620000003</v>
      </c>
      <c r="Q886" s="23">
        <v>10.326000000000001</v>
      </c>
      <c r="R886" s="30">
        <v>7.5</v>
      </c>
      <c r="S886" s="28">
        <f t="shared" si="244"/>
        <v>10.325999999999993</v>
      </c>
      <c r="T886" s="29">
        <f t="shared" si="245"/>
        <v>774.44999999999948</v>
      </c>
      <c r="U886" s="29" t="b">
        <f t="shared" si="246"/>
        <v>1</v>
      </c>
      <c r="V886" s="29" t="b">
        <f t="shared" si="247"/>
        <v>1</v>
      </c>
      <c r="W886" s="29" t="str">
        <f t="shared" si="248"/>
        <v>High Value</v>
      </c>
      <c r="X886" s="129">
        <f t="shared" si="249"/>
        <v>3.4420000000000002</v>
      </c>
      <c r="Y886" s="130">
        <f t="shared" si="250"/>
        <v>30</v>
      </c>
      <c r="Z886" s="130">
        <f t="shared" si="251"/>
        <v>3</v>
      </c>
      <c r="AA886" s="131">
        <f t="shared" si="253"/>
        <v>2019</v>
      </c>
      <c r="AB886" s="132" t="str">
        <f t="shared" si="254"/>
        <v>3-2019</v>
      </c>
      <c r="AC886" s="132" t="str">
        <f t="shared" si="243"/>
        <v>30-3-2019</v>
      </c>
      <c r="AD886" s="132">
        <f t="shared" si="258"/>
        <v>1</v>
      </c>
      <c r="AE886" s="132">
        <f t="shared" si="252"/>
        <v>13</v>
      </c>
      <c r="AF886" s="132" t="str">
        <f t="shared" si="256"/>
        <v>2019-13</v>
      </c>
      <c r="AG886" s="130">
        <f t="shared" si="259"/>
        <v>6</v>
      </c>
      <c r="AH886" s="130" t="str">
        <f t="shared" si="257"/>
        <v>Weekends</v>
      </c>
      <c r="AI886" s="133">
        <f t="shared" si="255"/>
        <v>7</v>
      </c>
      <c r="AJ886" s="53"/>
    </row>
    <row r="887" spans="2:36" ht="16.5" x14ac:dyDescent="0.3">
      <c r="B887" s="19" t="s">
        <v>920</v>
      </c>
      <c r="C887" s="20" t="s">
        <v>18</v>
      </c>
      <c r="D887" s="19" t="s">
        <v>19</v>
      </c>
      <c r="E887" s="19" t="s">
        <v>20</v>
      </c>
      <c r="F887" s="85" t="s">
        <v>21</v>
      </c>
      <c r="G887" s="19" t="s">
        <v>44</v>
      </c>
      <c r="H887" s="21">
        <v>83.34</v>
      </c>
      <c r="I887" s="22">
        <v>2</v>
      </c>
      <c r="J887" s="23">
        <v>8.3339999999999996</v>
      </c>
      <c r="K887" s="23">
        <v>175.01400000000001</v>
      </c>
      <c r="L887" s="24">
        <v>43543</v>
      </c>
      <c r="M887" s="25">
        <v>0.56736111111111109</v>
      </c>
      <c r="N887" s="20" t="s">
        <v>29</v>
      </c>
      <c r="O887" s="23">
        <v>166.68</v>
      </c>
      <c r="P887" s="26">
        <v>4.7619047620000003</v>
      </c>
      <c r="Q887" s="23">
        <v>8.3339999999999996</v>
      </c>
      <c r="R887" s="30">
        <v>7.6</v>
      </c>
      <c r="S887" s="28">
        <f t="shared" si="244"/>
        <v>8.3340000000000032</v>
      </c>
      <c r="T887" s="29">
        <f t="shared" si="245"/>
        <v>625.05000000000018</v>
      </c>
      <c r="U887" s="29" t="b">
        <f t="shared" si="246"/>
        <v>1</v>
      </c>
      <c r="V887" s="29" t="b">
        <f t="shared" si="247"/>
        <v>1</v>
      </c>
      <c r="W887" s="29" t="str">
        <f t="shared" si="248"/>
        <v>High Value</v>
      </c>
      <c r="X887" s="129">
        <f t="shared" si="249"/>
        <v>8.3340000000000014</v>
      </c>
      <c r="Y887" s="130">
        <f t="shared" si="250"/>
        <v>19</v>
      </c>
      <c r="Z887" s="130">
        <f t="shared" si="251"/>
        <v>3</v>
      </c>
      <c r="AA887" s="131">
        <f t="shared" si="253"/>
        <v>2019</v>
      </c>
      <c r="AB887" s="132" t="str">
        <f t="shared" si="254"/>
        <v>3-2019</v>
      </c>
      <c r="AC887" s="132" t="str">
        <f t="shared" si="243"/>
        <v>19-3-2019</v>
      </c>
      <c r="AD887" s="132">
        <f t="shared" si="258"/>
        <v>1</v>
      </c>
      <c r="AE887" s="132">
        <f t="shared" si="252"/>
        <v>12</v>
      </c>
      <c r="AF887" s="132" t="str">
        <f t="shared" si="256"/>
        <v>2019-12</v>
      </c>
      <c r="AG887" s="130">
        <f t="shared" si="259"/>
        <v>2</v>
      </c>
      <c r="AH887" s="130" t="str">
        <f t="shared" si="257"/>
        <v>Weekdays</v>
      </c>
      <c r="AI887" s="133">
        <f t="shared" si="255"/>
        <v>3</v>
      </c>
      <c r="AJ887" s="53"/>
    </row>
    <row r="888" spans="2:36" ht="16.5" x14ac:dyDescent="0.3">
      <c r="B888" s="19" t="s">
        <v>921</v>
      </c>
      <c r="C888" s="20" t="s">
        <v>18</v>
      </c>
      <c r="D888" s="19" t="s">
        <v>19</v>
      </c>
      <c r="E888" s="19" t="s">
        <v>27</v>
      </c>
      <c r="F888" s="85" t="s">
        <v>31</v>
      </c>
      <c r="G888" s="19" t="s">
        <v>36</v>
      </c>
      <c r="H888" s="21">
        <v>45.58</v>
      </c>
      <c r="I888" s="22">
        <v>7</v>
      </c>
      <c r="J888" s="23">
        <v>15.952999999999999</v>
      </c>
      <c r="K888" s="23">
        <v>335.01299999999998</v>
      </c>
      <c r="L888" s="24">
        <v>43478</v>
      </c>
      <c r="M888" s="25">
        <v>0.41875000000000001</v>
      </c>
      <c r="N888" s="20" t="s">
        <v>29</v>
      </c>
      <c r="O888" s="23">
        <v>319.06</v>
      </c>
      <c r="P888" s="26">
        <v>4.7619047620000003</v>
      </c>
      <c r="Q888" s="23">
        <v>15.952999999999999</v>
      </c>
      <c r="R888" s="27">
        <v>5</v>
      </c>
      <c r="S888" s="28">
        <f t="shared" si="244"/>
        <v>15.952999999999975</v>
      </c>
      <c r="T888" s="29">
        <f t="shared" si="245"/>
        <v>1196.4749999999981</v>
      </c>
      <c r="U888" s="29" t="b">
        <f t="shared" si="246"/>
        <v>1</v>
      </c>
      <c r="V888" s="29" t="b">
        <f t="shared" si="247"/>
        <v>1</v>
      </c>
      <c r="W888" s="29" t="str">
        <f t="shared" si="248"/>
        <v>Low Value</v>
      </c>
      <c r="X888" s="129" t="str">
        <f t="shared" si="249"/>
        <v>Criteria Not matched</v>
      </c>
      <c r="Y888" s="130">
        <f t="shared" si="250"/>
        <v>13</v>
      </c>
      <c r="Z888" s="130">
        <f t="shared" si="251"/>
        <v>1</v>
      </c>
      <c r="AA888" s="131">
        <f t="shared" si="253"/>
        <v>2019</v>
      </c>
      <c r="AB888" s="132" t="str">
        <f t="shared" si="254"/>
        <v>1-2019</v>
      </c>
      <c r="AC888" s="132" t="str">
        <f t="shared" si="243"/>
        <v>13-1-2019</v>
      </c>
      <c r="AD888" s="132">
        <f t="shared" si="258"/>
        <v>1</v>
      </c>
      <c r="AE888" s="132">
        <f t="shared" si="252"/>
        <v>2</v>
      </c>
      <c r="AF888" s="132" t="str">
        <f t="shared" si="256"/>
        <v>2019-2</v>
      </c>
      <c r="AG888" s="130">
        <f t="shared" si="259"/>
        <v>7</v>
      </c>
      <c r="AH888" s="130" t="str">
        <f t="shared" si="257"/>
        <v>Weekends</v>
      </c>
      <c r="AI888" s="133">
        <f t="shared" si="255"/>
        <v>1</v>
      </c>
      <c r="AJ888" s="53"/>
    </row>
    <row r="889" spans="2:36" ht="16.5" x14ac:dyDescent="0.3">
      <c r="B889" s="19" t="s">
        <v>922</v>
      </c>
      <c r="C889" s="20" t="s">
        <v>18</v>
      </c>
      <c r="D889" s="19" t="s">
        <v>19</v>
      </c>
      <c r="E889" s="19" t="s">
        <v>20</v>
      </c>
      <c r="F889" s="85" t="s">
        <v>31</v>
      </c>
      <c r="G889" s="19" t="s">
        <v>44</v>
      </c>
      <c r="H889" s="21">
        <v>87.9</v>
      </c>
      <c r="I889" s="22">
        <v>1</v>
      </c>
      <c r="J889" s="23">
        <v>4.3949999999999996</v>
      </c>
      <c r="K889" s="23">
        <v>92.295000000000002</v>
      </c>
      <c r="L889" s="24">
        <v>43501</v>
      </c>
      <c r="M889" s="25">
        <v>0.8208333333333333</v>
      </c>
      <c r="N889" s="20" t="s">
        <v>23</v>
      </c>
      <c r="O889" s="23">
        <v>87.9</v>
      </c>
      <c r="P889" s="26">
        <v>4.7619047620000003</v>
      </c>
      <c r="Q889" s="23">
        <v>4.3949999999999996</v>
      </c>
      <c r="R889" s="30">
        <v>6.7</v>
      </c>
      <c r="S889" s="28">
        <f t="shared" si="244"/>
        <v>4.394999999999996</v>
      </c>
      <c r="T889" s="29">
        <f t="shared" si="245"/>
        <v>329.62499999999972</v>
      </c>
      <c r="U889" s="29" t="b">
        <f t="shared" si="246"/>
        <v>0</v>
      </c>
      <c r="V889" s="29" t="b">
        <f t="shared" si="247"/>
        <v>0</v>
      </c>
      <c r="W889" s="29" t="str">
        <f t="shared" si="248"/>
        <v>Low Value</v>
      </c>
      <c r="X889" s="129" t="str">
        <f t="shared" si="249"/>
        <v>Criteria Not matched</v>
      </c>
      <c r="Y889" s="130">
        <f t="shared" si="250"/>
        <v>5</v>
      </c>
      <c r="Z889" s="130">
        <f t="shared" si="251"/>
        <v>2</v>
      </c>
      <c r="AA889" s="131">
        <f t="shared" si="253"/>
        <v>2019</v>
      </c>
      <c r="AB889" s="132" t="str">
        <f t="shared" si="254"/>
        <v>2-2019</v>
      </c>
      <c r="AC889" s="132" t="str">
        <f t="shared" si="243"/>
        <v>5-2-2019</v>
      </c>
      <c r="AD889" s="132">
        <f t="shared" si="258"/>
        <v>1</v>
      </c>
      <c r="AE889" s="132">
        <f t="shared" si="252"/>
        <v>6</v>
      </c>
      <c r="AF889" s="132" t="str">
        <f t="shared" si="256"/>
        <v>2019-6</v>
      </c>
      <c r="AG889" s="130">
        <f t="shared" si="259"/>
        <v>2</v>
      </c>
      <c r="AH889" s="130" t="str">
        <f t="shared" si="257"/>
        <v>Weekdays</v>
      </c>
      <c r="AI889" s="133">
        <f t="shared" si="255"/>
        <v>3</v>
      </c>
      <c r="AJ889" s="53"/>
    </row>
    <row r="890" spans="2:36" ht="16.5" x14ac:dyDescent="0.3">
      <c r="B890" s="19" t="s">
        <v>923</v>
      </c>
      <c r="C890" s="20" t="s">
        <v>18</v>
      </c>
      <c r="D890" s="19" t="s">
        <v>19</v>
      </c>
      <c r="E890" s="19" t="s">
        <v>20</v>
      </c>
      <c r="F890" s="85" t="s">
        <v>21</v>
      </c>
      <c r="G890" s="19" t="s">
        <v>28</v>
      </c>
      <c r="H890" s="21">
        <v>73.47</v>
      </c>
      <c r="I890" s="22">
        <v>10</v>
      </c>
      <c r="J890" s="23">
        <v>36.734999999999999</v>
      </c>
      <c r="K890" s="23">
        <v>771.43499999999995</v>
      </c>
      <c r="L890" s="24">
        <v>43547</v>
      </c>
      <c r="M890" s="25">
        <v>0.55138888888888893</v>
      </c>
      <c r="N890" s="20" t="s">
        <v>23</v>
      </c>
      <c r="O890" s="23">
        <v>734.7</v>
      </c>
      <c r="P890" s="26">
        <v>4.7619047620000003</v>
      </c>
      <c r="Q890" s="23">
        <v>36.734999999999999</v>
      </c>
      <c r="R890" s="27">
        <v>9.5</v>
      </c>
      <c r="S890" s="28">
        <f t="shared" si="244"/>
        <v>36.7349999999999</v>
      </c>
      <c r="T890" s="29">
        <f t="shared" si="245"/>
        <v>2755.1249999999927</v>
      </c>
      <c r="U890" s="29" t="b">
        <f t="shared" si="246"/>
        <v>1</v>
      </c>
      <c r="V890" s="29" t="b">
        <f t="shared" si="247"/>
        <v>1</v>
      </c>
      <c r="W890" s="29" t="str">
        <f t="shared" si="248"/>
        <v>High Value</v>
      </c>
      <c r="X890" s="129">
        <f t="shared" si="249"/>
        <v>7.3470000000000004</v>
      </c>
      <c r="Y890" s="130">
        <f t="shared" si="250"/>
        <v>23</v>
      </c>
      <c r="Z890" s="130">
        <f t="shared" si="251"/>
        <v>3</v>
      </c>
      <c r="AA890" s="131">
        <f t="shared" si="253"/>
        <v>2019</v>
      </c>
      <c r="AB890" s="132" t="str">
        <f t="shared" si="254"/>
        <v>3-2019</v>
      </c>
      <c r="AC890" s="132" t="str">
        <f t="shared" si="243"/>
        <v>23-3-2019</v>
      </c>
      <c r="AD890" s="132">
        <f t="shared" si="258"/>
        <v>1</v>
      </c>
      <c r="AE890" s="132">
        <f t="shared" si="252"/>
        <v>12</v>
      </c>
      <c r="AF890" s="132" t="str">
        <f t="shared" si="256"/>
        <v>2019-12</v>
      </c>
      <c r="AG890" s="130">
        <f t="shared" si="259"/>
        <v>6</v>
      </c>
      <c r="AH890" s="130" t="str">
        <f t="shared" si="257"/>
        <v>Weekends</v>
      </c>
      <c r="AI890" s="133">
        <f t="shared" si="255"/>
        <v>7</v>
      </c>
      <c r="AJ890" s="53"/>
    </row>
    <row r="891" spans="2:36" ht="16.5" x14ac:dyDescent="0.3">
      <c r="B891" s="19" t="s">
        <v>924</v>
      </c>
      <c r="C891" s="20" t="s">
        <v>25</v>
      </c>
      <c r="D891" s="19" t="s">
        <v>26</v>
      </c>
      <c r="E891" s="19" t="s">
        <v>27</v>
      </c>
      <c r="F891" s="85" t="s">
        <v>21</v>
      </c>
      <c r="G891" s="19" t="s">
        <v>46</v>
      </c>
      <c r="H891" s="21">
        <v>12.19</v>
      </c>
      <c r="I891" s="22">
        <v>8</v>
      </c>
      <c r="J891" s="23">
        <v>4.8760000000000003</v>
      </c>
      <c r="K891" s="23">
        <v>102.396</v>
      </c>
      <c r="L891" s="24">
        <v>43537</v>
      </c>
      <c r="M891" s="25">
        <v>0.53263888888888888</v>
      </c>
      <c r="N891" s="20" t="s">
        <v>23</v>
      </c>
      <c r="O891" s="23">
        <v>97.52</v>
      </c>
      <c r="P891" s="26">
        <v>4.7619047620000003</v>
      </c>
      <c r="Q891" s="23">
        <v>4.8760000000000003</v>
      </c>
      <c r="R891" s="30">
        <v>6.8</v>
      </c>
      <c r="S891" s="28">
        <f t="shared" si="244"/>
        <v>4.8760000000000048</v>
      </c>
      <c r="T891" s="29">
        <f t="shared" si="245"/>
        <v>365.70000000000039</v>
      </c>
      <c r="U891" s="29" t="b">
        <f t="shared" si="246"/>
        <v>0</v>
      </c>
      <c r="V891" s="29" t="b">
        <f t="shared" si="247"/>
        <v>0</v>
      </c>
      <c r="W891" s="29" t="str">
        <f t="shared" si="248"/>
        <v>Low Value</v>
      </c>
      <c r="X891" s="129" t="str">
        <f t="shared" si="249"/>
        <v>Criteria Not matched</v>
      </c>
      <c r="Y891" s="130">
        <f t="shared" si="250"/>
        <v>13</v>
      </c>
      <c r="Z891" s="130">
        <f t="shared" si="251"/>
        <v>3</v>
      </c>
      <c r="AA891" s="131">
        <f t="shared" si="253"/>
        <v>2019</v>
      </c>
      <c r="AB891" s="132" t="str">
        <f t="shared" si="254"/>
        <v>3-2019</v>
      </c>
      <c r="AC891" s="132" t="str">
        <f t="shared" si="243"/>
        <v>13-3-2019</v>
      </c>
      <c r="AD891" s="132">
        <f t="shared" si="258"/>
        <v>1</v>
      </c>
      <c r="AE891" s="132">
        <f t="shared" si="252"/>
        <v>11</v>
      </c>
      <c r="AF891" s="132" t="str">
        <f t="shared" si="256"/>
        <v>2019-11</v>
      </c>
      <c r="AG891" s="130">
        <f t="shared" si="259"/>
        <v>3</v>
      </c>
      <c r="AH891" s="130" t="str">
        <f t="shared" si="257"/>
        <v>Weekdays</v>
      </c>
      <c r="AI891" s="133">
        <f t="shared" si="255"/>
        <v>4</v>
      </c>
      <c r="AJ891" s="53"/>
    </row>
    <row r="892" spans="2:36" ht="16.5" x14ac:dyDescent="0.3">
      <c r="B892" s="19" t="s">
        <v>925</v>
      </c>
      <c r="C892" s="20" t="s">
        <v>18</v>
      </c>
      <c r="D892" s="19" t="s">
        <v>19</v>
      </c>
      <c r="E892" s="19" t="s">
        <v>20</v>
      </c>
      <c r="F892" s="85" t="s">
        <v>31</v>
      </c>
      <c r="G892" s="19" t="s">
        <v>36</v>
      </c>
      <c r="H892" s="21">
        <v>76.92</v>
      </c>
      <c r="I892" s="22">
        <v>10</v>
      </c>
      <c r="J892" s="23">
        <v>38.46</v>
      </c>
      <c r="K892" s="23">
        <v>807.66</v>
      </c>
      <c r="L892" s="24">
        <v>43541</v>
      </c>
      <c r="M892" s="25">
        <v>0.82847222222222228</v>
      </c>
      <c r="N892" s="20" t="s">
        <v>23</v>
      </c>
      <c r="O892" s="23">
        <v>769.2</v>
      </c>
      <c r="P892" s="26">
        <v>4.7619047620000003</v>
      </c>
      <c r="Q892" s="23">
        <v>38.46</v>
      </c>
      <c r="R892" s="27">
        <v>5.6</v>
      </c>
      <c r="S892" s="28">
        <f t="shared" si="244"/>
        <v>38.459999999999923</v>
      </c>
      <c r="T892" s="29">
        <f t="shared" si="245"/>
        <v>2884.4999999999941</v>
      </c>
      <c r="U892" s="29" t="b">
        <f t="shared" si="246"/>
        <v>1</v>
      </c>
      <c r="V892" s="29" t="b">
        <f t="shared" si="247"/>
        <v>1</v>
      </c>
      <c r="W892" s="29" t="str">
        <f t="shared" si="248"/>
        <v>Low Value</v>
      </c>
      <c r="X892" s="129" t="str">
        <f t="shared" si="249"/>
        <v>Criteria Not matched</v>
      </c>
      <c r="Y892" s="130">
        <f t="shared" si="250"/>
        <v>17</v>
      </c>
      <c r="Z892" s="130">
        <f t="shared" si="251"/>
        <v>3</v>
      </c>
      <c r="AA892" s="131">
        <f t="shared" si="253"/>
        <v>2019</v>
      </c>
      <c r="AB892" s="132" t="str">
        <f t="shared" si="254"/>
        <v>3-2019</v>
      </c>
      <c r="AC892" s="132" t="str">
        <f t="shared" si="243"/>
        <v>17-3-2019</v>
      </c>
      <c r="AD892" s="132">
        <f t="shared" si="258"/>
        <v>1</v>
      </c>
      <c r="AE892" s="132">
        <f t="shared" si="252"/>
        <v>11</v>
      </c>
      <c r="AF892" s="132" t="str">
        <f t="shared" si="256"/>
        <v>2019-11</v>
      </c>
      <c r="AG892" s="130">
        <f t="shared" si="259"/>
        <v>7</v>
      </c>
      <c r="AH892" s="130" t="str">
        <f t="shared" si="257"/>
        <v>Weekends</v>
      </c>
      <c r="AI892" s="133">
        <f t="shared" si="255"/>
        <v>1</v>
      </c>
      <c r="AJ892" s="53"/>
    </row>
    <row r="893" spans="2:36" ht="16.5" x14ac:dyDescent="0.3">
      <c r="B893" s="19" t="s">
        <v>926</v>
      </c>
      <c r="C893" s="20" t="s">
        <v>25</v>
      </c>
      <c r="D893" s="19" t="s">
        <v>26</v>
      </c>
      <c r="E893" s="19" t="s">
        <v>27</v>
      </c>
      <c r="F893" s="85" t="s">
        <v>21</v>
      </c>
      <c r="G893" s="19" t="s">
        <v>22</v>
      </c>
      <c r="H893" s="21">
        <v>83.66</v>
      </c>
      <c r="I893" s="22">
        <v>5</v>
      </c>
      <c r="J893" s="23">
        <v>20.914999999999999</v>
      </c>
      <c r="K893" s="23">
        <v>439.21499999999997</v>
      </c>
      <c r="L893" s="24">
        <v>43517</v>
      </c>
      <c r="M893" s="25">
        <v>0.43472222222222223</v>
      </c>
      <c r="N893" s="20" t="s">
        <v>29</v>
      </c>
      <c r="O893" s="23">
        <v>418.3</v>
      </c>
      <c r="P893" s="26">
        <v>4.7619047620000003</v>
      </c>
      <c r="Q893" s="23">
        <v>20.914999999999999</v>
      </c>
      <c r="R893" s="27">
        <v>7.2</v>
      </c>
      <c r="S893" s="28">
        <f t="shared" si="244"/>
        <v>20.914999999999964</v>
      </c>
      <c r="T893" s="29">
        <f t="shared" si="245"/>
        <v>1568.6249999999973</v>
      </c>
      <c r="U893" s="29" t="b">
        <f t="shared" si="246"/>
        <v>1</v>
      </c>
      <c r="V893" s="29" t="b">
        <f t="shared" si="247"/>
        <v>1</v>
      </c>
      <c r="W893" s="29" t="str">
        <f t="shared" si="248"/>
        <v>High Value</v>
      </c>
      <c r="X893" s="129">
        <f t="shared" si="249"/>
        <v>8.3659999999999997</v>
      </c>
      <c r="Y893" s="130">
        <f t="shared" si="250"/>
        <v>21</v>
      </c>
      <c r="Z893" s="130">
        <f t="shared" si="251"/>
        <v>2</v>
      </c>
      <c r="AA893" s="131">
        <f t="shared" si="253"/>
        <v>2019</v>
      </c>
      <c r="AB893" s="132" t="str">
        <f t="shared" si="254"/>
        <v>2-2019</v>
      </c>
      <c r="AC893" s="132" t="str">
        <f t="shared" si="243"/>
        <v>21-2-2019</v>
      </c>
      <c r="AD893" s="132">
        <f t="shared" si="258"/>
        <v>1</v>
      </c>
      <c r="AE893" s="132">
        <f t="shared" si="252"/>
        <v>8</v>
      </c>
      <c r="AF893" s="132" t="str">
        <f t="shared" si="256"/>
        <v>2019-8</v>
      </c>
      <c r="AG893" s="130">
        <f t="shared" si="259"/>
        <v>4</v>
      </c>
      <c r="AH893" s="130" t="str">
        <f t="shared" si="257"/>
        <v>Weekdays</v>
      </c>
      <c r="AI893" s="133">
        <f t="shared" si="255"/>
        <v>5</v>
      </c>
      <c r="AJ893" s="53"/>
    </row>
    <row r="894" spans="2:36" ht="16.5" x14ac:dyDescent="0.3">
      <c r="B894" s="19" t="s">
        <v>927</v>
      </c>
      <c r="C894" s="20" t="s">
        <v>42</v>
      </c>
      <c r="D894" s="19" t="s">
        <v>43</v>
      </c>
      <c r="E894" s="19" t="s">
        <v>27</v>
      </c>
      <c r="F894" s="85" t="s">
        <v>21</v>
      </c>
      <c r="G894" s="19" t="s">
        <v>28</v>
      </c>
      <c r="H894" s="21">
        <v>57.91</v>
      </c>
      <c r="I894" s="22">
        <v>8</v>
      </c>
      <c r="J894" s="23">
        <v>23.164000000000001</v>
      </c>
      <c r="K894" s="23">
        <v>486.44400000000002</v>
      </c>
      <c r="L894" s="24">
        <v>43503</v>
      </c>
      <c r="M894" s="25">
        <v>0.62916666666666665</v>
      </c>
      <c r="N894" s="20" t="s">
        <v>29</v>
      </c>
      <c r="O894" s="23">
        <v>463.28</v>
      </c>
      <c r="P894" s="26">
        <v>4.7619047620000003</v>
      </c>
      <c r="Q894" s="23">
        <v>23.164000000000001</v>
      </c>
      <c r="R894" s="27">
        <v>8.1</v>
      </c>
      <c r="S894" s="28">
        <f t="shared" si="244"/>
        <v>23.164000000000044</v>
      </c>
      <c r="T894" s="29">
        <f t="shared" si="245"/>
        <v>1737.3000000000034</v>
      </c>
      <c r="U894" s="29" t="b">
        <f t="shared" si="246"/>
        <v>1</v>
      </c>
      <c r="V894" s="29" t="b">
        <f t="shared" si="247"/>
        <v>1</v>
      </c>
      <c r="W894" s="29" t="str">
        <f t="shared" si="248"/>
        <v>High Value</v>
      </c>
      <c r="X894" s="129">
        <f t="shared" si="249"/>
        <v>5.7910000000000004</v>
      </c>
      <c r="Y894" s="130">
        <f t="shared" si="250"/>
        <v>7</v>
      </c>
      <c r="Z894" s="130">
        <f t="shared" si="251"/>
        <v>2</v>
      </c>
      <c r="AA894" s="131">
        <f t="shared" si="253"/>
        <v>2019</v>
      </c>
      <c r="AB894" s="132" t="str">
        <f t="shared" si="254"/>
        <v>2-2019</v>
      </c>
      <c r="AC894" s="132" t="str">
        <f t="shared" si="243"/>
        <v>7-2-2019</v>
      </c>
      <c r="AD894" s="132">
        <f t="shared" si="258"/>
        <v>1</v>
      </c>
      <c r="AE894" s="132">
        <f t="shared" si="252"/>
        <v>6</v>
      </c>
      <c r="AF894" s="132" t="str">
        <f t="shared" si="256"/>
        <v>2019-6</v>
      </c>
      <c r="AG894" s="130">
        <f t="shared" si="259"/>
        <v>4</v>
      </c>
      <c r="AH894" s="130" t="str">
        <f t="shared" si="257"/>
        <v>Weekdays</v>
      </c>
      <c r="AI894" s="133">
        <f t="shared" si="255"/>
        <v>5</v>
      </c>
      <c r="AJ894" s="53"/>
    </row>
    <row r="895" spans="2:36" ht="16.5" x14ac:dyDescent="0.3">
      <c r="B895" s="19" t="s">
        <v>928</v>
      </c>
      <c r="C895" s="20" t="s">
        <v>25</v>
      </c>
      <c r="D895" s="19" t="s">
        <v>26</v>
      </c>
      <c r="E895" s="19" t="s">
        <v>20</v>
      </c>
      <c r="F895" s="85" t="s">
        <v>21</v>
      </c>
      <c r="G895" s="19" t="s">
        <v>46</v>
      </c>
      <c r="H895" s="21">
        <v>92.49</v>
      </c>
      <c r="I895" s="22">
        <v>5</v>
      </c>
      <c r="J895" s="23">
        <v>23.122499999999999</v>
      </c>
      <c r="K895" s="23">
        <v>485.57249999999999</v>
      </c>
      <c r="L895" s="24">
        <v>43526</v>
      </c>
      <c r="M895" s="25">
        <v>0.69097222222222221</v>
      </c>
      <c r="N895" s="20" t="s">
        <v>33</v>
      </c>
      <c r="O895" s="23">
        <v>462.45</v>
      </c>
      <c r="P895" s="26">
        <v>4.7619047620000003</v>
      </c>
      <c r="Q895" s="23">
        <v>23.122499999999999</v>
      </c>
      <c r="R895" s="27">
        <v>8.6</v>
      </c>
      <c r="S895" s="28">
        <f t="shared" si="244"/>
        <v>23.122500000000002</v>
      </c>
      <c r="T895" s="29">
        <f t="shared" si="245"/>
        <v>1734.1875000000002</v>
      </c>
      <c r="U895" s="29" t="b">
        <f t="shared" si="246"/>
        <v>1</v>
      </c>
      <c r="V895" s="29" t="b">
        <f t="shared" si="247"/>
        <v>1</v>
      </c>
      <c r="W895" s="29" t="str">
        <f t="shared" si="248"/>
        <v>High Value</v>
      </c>
      <c r="X895" s="129">
        <f t="shared" si="249"/>
        <v>9.2490000000000006</v>
      </c>
      <c r="Y895" s="130">
        <f t="shared" si="250"/>
        <v>2</v>
      </c>
      <c r="Z895" s="130">
        <f t="shared" si="251"/>
        <v>3</v>
      </c>
      <c r="AA895" s="131">
        <f t="shared" si="253"/>
        <v>2019</v>
      </c>
      <c r="AB895" s="132" t="str">
        <f t="shared" si="254"/>
        <v>3-2019</v>
      </c>
      <c r="AC895" s="132" t="str">
        <f t="shared" si="243"/>
        <v>2-3-2019</v>
      </c>
      <c r="AD895" s="132">
        <f t="shared" si="258"/>
        <v>1</v>
      </c>
      <c r="AE895" s="132">
        <f t="shared" si="252"/>
        <v>9</v>
      </c>
      <c r="AF895" s="132" t="str">
        <f t="shared" si="256"/>
        <v>2019-9</v>
      </c>
      <c r="AG895" s="130">
        <f t="shared" si="259"/>
        <v>6</v>
      </c>
      <c r="AH895" s="130" t="str">
        <f t="shared" si="257"/>
        <v>Weekends</v>
      </c>
      <c r="AI895" s="133">
        <f t="shared" si="255"/>
        <v>7</v>
      </c>
      <c r="AJ895" s="53"/>
    </row>
    <row r="896" spans="2:36" ht="16.5" x14ac:dyDescent="0.3">
      <c r="B896" s="19" t="s">
        <v>929</v>
      </c>
      <c r="C896" s="20" t="s">
        <v>42</v>
      </c>
      <c r="D896" s="19" t="s">
        <v>43</v>
      </c>
      <c r="E896" s="19" t="s">
        <v>27</v>
      </c>
      <c r="F896" s="85" t="s">
        <v>31</v>
      </c>
      <c r="G896" s="19" t="s">
        <v>28</v>
      </c>
      <c r="H896" s="21">
        <v>28.38</v>
      </c>
      <c r="I896" s="22">
        <v>5</v>
      </c>
      <c r="J896" s="23">
        <v>7.0949999999999998</v>
      </c>
      <c r="K896" s="23">
        <v>148.995</v>
      </c>
      <c r="L896" s="24">
        <v>43530</v>
      </c>
      <c r="M896" s="25">
        <v>0.87291666666666667</v>
      </c>
      <c r="N896" s="20" t="s">
        <v>29</v>
      </c>
      <c r="O896" s="23">
        <v>141.9</v>
      </c>
      <c r="P896" s="26">
        <v>4.7619047620000003</v>
      </c>
      <c r="Q896" s="23">
        <v>7.0949999999999998</v>
      </c>
      <c r="R896" s="30">
        <v>9.4</v>
      </c>
      <c r="S896" s="28">
        <f t="shared" si="244"/>
        <v>7.0949999999999989</v>
      </c>
      <c r="T896" s="29">
        <f t="shared" si="245"/>
        <v>532.12499999999989</v>
      </c>
      <c r="U896" s="29" t="b">
        <f t="shared" si="246"/>
        <v>0</v>
      </c>
      <c r="V896" s="29" t="b">
        <f t="shared" si="247"/>
        <v>1</v>
      </c>
      <c r="W896" s="29" t="str">
        <f t="shared" si="248"/>
        <v>High Value</v>
      </c>
      <c r="X896" s="129">
        <f t="shared" si="249"/>
        <v>2.8380000000000001</v>
      </c>
      <c r="Y896" s="130">
        <f t="shared" si="250"/>
        <v>6</v>
      </c>
      <c r="Z896" s="130">
        <f t="shared" si="251"/>
        <v>3</v>
      </c>
      <c r="AA896" s="131">
        <f t="shared" si="253"/>
        <v>2019</v>
      </c>
      <c r="AB896" s="132" t="str">
        <f t="shared" si="254"/>
        <v>3-2019</v>
      </c>
      <c r="AC896" s="132" t="str">
        <f t="shared" si="243"/>
        <v>6-3-2019</v>
      </c>
      <c r="AD896" s="132">
        <f t="shared" si="258"/>
        <v>1</v>
      </c>
      <c r="AE896" s="132">
        <f t="shared" si="252"/>
        <v>10</v>
      </c>
      <c r="AF896" s="132" t="str">
        <f t="shared" si="256"/>
        <v>2019-10</v>
      </c>
      <c r="AG896" s="130">
        <f t="shared" si="259"/>
        <v>3</v>
      </c>
      <c r="AH896" s="130" t="str">
        <f t="shared" si="257"/>
        <v>Weekdays</v>
      </c>
      <c r="AI896" s="133">
        <f t="shared" si="255"/>
        <v>4</v>
      </c>
      <c r="AJ896" s="53"/>
    </row>
    <row r="897" spans="2:36" ht="16.5" x14ac:dyDescent="0.3">
      <c r="B897" s="19" t="s">
        <v>930</v>
      </c>
      <c r="C897" s="20" t="s">
        <v>42</v>
      </c>
      <c r="D897" s="19" t="s">
        <v>43</v>
      </c>
      <c r="E897" s="19" t="s">
        <v>20</v>
      </c>
      <c r="F897" s="85" t="s">
        <v>31</v>
      </c>
      <c r="G897" s="19" t="s">
        <v>28</v>
      </c>
      <c r="H897" s="21">
        <v>50.45</v>
      </c>
      <c r="I897" s="22">
        <v>6</v>
      </c>
      <c r="J897" s="23">
        <v>15.135</v>
      </c>
      <c r="K897" s="23">
        <v>317.83499999999998</v>
      </c>
      <c r="L897" s="24">
        <v>43502</v>
      </c>
      <c r="M897" s="25">
        <v>0.63611111111111107</v>
      </c>
      <c r="N897" s="20" t="s">
        <v>33</v>
      </c>
      <c r="O897" s="23">
        <v>302.7</v>
      </c>
      <c r="P897" s="26">
        <v>4.7619047620000003</v>
      </c>
      <c r="Q897" s="23">
        <v>15.135</v>
      </c>
      <c r="R897" s="30">
        <v>8.9</v>
      </c>
      <c r="S897" s="28">
        <f t="shared" si="244"/>
        <v>15.134999999999991</v>
      </c>
      <c r="T897" s="29">
        <f t="shared" si="245"/>
        <v>1135.1249999999993</v>
      </c>
      <c r="U897" s="29" t="b">
        <f t="shared" si="246"/>
        <v>1</v>
      </c>
      <c r="V897" s="29" t="b">
        <f t="shared" si="247"/>
        <v>1</v>
      </c>
      <c r="W897" s="29" t="str">
        <f t="shared" si="248"/>
        <v>High Value</v>
      </c>
      <c r="X897" s="129">
        <f t="shared" si="249"/>
        <v>5.0450000000000008</v>
      </c>
      <c r="Y897" s="130">
        <f t="shared" si="250"/>
        <v>6</v>
      </c>
      <c r="Z897" s="130">
        <f t="shared" si="251"/>
        <v>2</v>
      </c>
      <c r="AA897" s="131">
        <f t="shared" si="253"/>
        <v>2019</v>
      </c>
      <c r="AB897" s="132" t="str">
        <f t="shared" si="254"/>
        <v>2-2019</v>
      </c>
      <c r="AC897" s="132" t="str">
        <f t="shared" ref="AC897:AC960" si="260">CONCATENATE(Y897,"-"&amp;"",Z897,"-"&amp;"",AA897)</f>
        <v>6-2-2019</v>
      </c>
      <c r="AD897" s="132">
        <f t="shared" si="258"/>
        <v>1</v>
      </c>
      <c r="AE897" s="132">
        <f t="shared" si="252"/>
        <v>6</v>
      </c>
      <c r="AF897" s="132" t="str">
        <f t="shared" si="256"/>
        <v>2019-6</v>
      </c>
      <c r="AG897" s="130">
        <f t="shared" si="259"/>
        <v>3</v>
      </c>
      <c r="AH897" s="130" t="str">
        <f t="shared" si="257"/>
        <v>Weekdays</v>
      </c>
      <c r="AI897" s="133">
        <f t="shared" si="255"/>
        <v>4</v>
      </c>
      <c r="AJ897" s="53"/>
    </row>
    <row r="898" spans="2:36" ht="16.5" x14ac:dyDescent="0.3">
      <c r="B898" s="19" t="s">
        <v>931</v>
      </c>
      <c r="C898" s="20" t="s">
        <v>42</v>
      </c>
      <c r="D898" s="19" t="s">
        <v>43</v>
      </c>
      <c r="E898" s="19" t="s">
        <v>27</v>
      </c>
      <c r="F898" s="85" t="s">
        <v>31</v>
      </c>
      <c r="G898" s="19" t="s">
        <v>22</v>
      </c>
      <c r="H898" s="21">
        <v>99.16</v>
      </c>
      <c r="I898" s="22">
        <v>8</v>
      </c>
      <c r="J898" s="23">
        <v>39.664000000000001</v>
      </c>
      <c r="K898" s="23">
        <v>832.94399999999996</v>
      </c>
      <c r="L898" s="24">
        <v>43493</v>
      </c>
      <c r="M898" s="25">
        <v>0.74097222222222225</v>
      </c>
      <c r="N898" s="20" t="s">
        <v>33</v>
      </c>
      <c r="O898" s="23">
        <v>793.28</v>
      </c>
      <c r="P898" s="26">
        <v>4.7619047620000003</v>
      </c>
      <c r="Q898" s="23">
        <v>39.664000000000001</v>
      </c>
      <c r="R898" s="27">
        <v>4.2</v>
      </c>
      <c r="S898" s="28">
        <f t="shared" si="244"/>
        <v>39.663999999999987</v>
      </c>
      <c r="T898" s="29">
        <f t="shared" si="245"/>
        <v>2974.7999999999993</v>
      </c>
      <c r="U898" s="29" t="b">
        <f t="shared" si="246"/>
        <v>1</v>
      </c>
      <c r="V898" s="29" t="b">
        <f t="shared" si="247"/>
        <v>1</v>
      </c>
      <c r="W898" s="29" t="str">
        <f t="shared" si="248"/>
        <v>Low Value</v>
      </c>
      <c r="X898" s="129" t="str">
        <f t="shared" si="249"/>
        <v>Criteria Not matched</v>
      </c>
      <c r="Y898" s="130">
        <f t="shared" si="250"/>
        <v>28</v>
      </c>
      <c r="Z898" s="130">
        <f t="shared" si="251"/>
        <v>1</v>
      </c>
      <c r="AA898" s="131">
        <f t="shared" si="253"/>
        <v>2019</v>
      </c>
      <c r="AB898" s="132" t="str">
        <f t="shared" si="254"/>
        <v>1-2019</v>
      </c>
      <c r="AC898" s="132" t="str">
        <f t="shared" si="260"/>
        <v>28-1-2019</v>
      </c>
      <c r="AD898" s="132">
        <f t="shared" si="258"/>
        <v>1</v>
      </c>
      <c r="AE898" s="132">
        <f t="shared" si="252"/>
        <v>5</v>
      </c>
      <c r="AF898" s="132" t="str">
        <f t="shared" si="256"/>
        <v>2019-5</v>
      </c>
      <c r="AG898" s="130">
        <f t="shared" si="259"/>
        <v>1</v>
      </c>
      <c r="AH898" s="130" t="str">
        <f t="shared" si="257"/>
        <v>Weekdays</v>
      </c>
      <c r="AI898" s="133">
        <f t="shared" si="255"/>
        <v>2</v>
      </c>
      <c r="AJ898" s="53"/>
    </row>
    <row r="899" spans="2:36" ht="16.5" x14ac:dyDescent="0.3">
      <c r="B899" s="19" t="s">
        <v>932</v>
      </c>
      <c r="C899" s="20" t="s">
        <v>25</v>
      </c>
      <c r="D899" s="19" t="s">
        <v>26</v>
      </c>
      <c r="E899" s="19" t="s">
        <v>27</v>
      </c>
      <c r="F899" s="85" t="s">
        <v>31</v>
      </c>
      <c r="G899" s="19" t="s">
        <v>46</v>
      </c>
      <c r="H899" s="21">
        <v>60.74</v>
      </c>
      <c r="I899" s="22">
        <v>7</v>
      </c>
      <c r="J899" s="23">
        <v>21.259</v>
      </c>
      <c r="K899" s="23">
        <v>446.43900000000002</v>
      </c>
      <c r="L899" s="24">
        <v>43483</v>
      </c>
      <c r="M899" s="25">
        <v>0.68263888888888891</v>
      </c>
      <c r="N899" s="20" t="s">
        <v>23</v>
      </c>
      <c r="O899" s="23">
        <v>425.18</v>
      </c>
      <c r="P899" s="26">
        <v>4.7619047620000003</v>
      </c>
      <c r="Q899" s="23">
        <v>21.259</v>
      </c>
      <c r="R899" s="27">
        <v>5</v>
      </c>
      <c r="S899" s="28">
        <f t="shared" ref="S899:S962" si="261">K899-O899</f>
        <v>21.259000000000015</v>
      </c>
      <c r="T899" s="29">
        <f t="shared" ref="T899:T962" si="262">$S899*$S$1</f>
        <v>1594.4250000000011</v>
      </c>
      <c r="U899" s="29" t="b">
        <f t="shared" si="246"/>
        <v>1</v>
      </c>
      <c r="V899" s="29" t="b">
        <f t="shared" si="247"/>
        <v>1</v>
      </c>
      <c r="W899" s="29" t="str">
        <f t="shared" si="248"/>
        <v>Low Value</v>
      </c>
      <c r="X899" s="129" t="str">
        <f t="shared" si="249"/>
        <v>Criteria Not matched</v>
      </c>
      <c r="Y899" s="130">
        <f t="shared" si="250"/>
        <v>18</v>
      </c>
      <c r="Z899" s="130">
        <f t="shared" si="251"/>
        <v>1</v>
      </c>
      <c r="AA899" s="131">
        <f t="shared" si="253"/>
        <v>2019</v>
      </c>
      <c r="AB899" s="132" t="str">
        <f t="shared" si="254"/>
        <v>1-2019</v>
      </c>
      <c r="AC899" s="132" t="str">
        <f t="shared" si="260"/>
        <v>18-1-2019</v>
      </c>
      <c r="AD899" s="132">
        <f t="shared" si="258"/>
        <v>1</v>
      </c>
      <c r="AE899" s="132">
        <f t="shared" si="252"/>
        <v>3</v>
      </c>
      <c r="AF899" s="132" t="str">
        <f t="shared" si="256"/>
        <v>2019-3</v>
      </c>
      <c r="AG899" s="130">
        <f t="shared" si="259"/>
        <v>5</v>
      </c>
      <c r="AH899" s="130" t="str">
        <f t="shared" si="257"/>
        <v>Weekdays</v>
      </c>
      <c r="AI899" s="133">
        <f t="shared" si="255"/>
        <v>6</v>
      </c>
      <c r="AJ899" s="53"/>
    </row>
    <row r="900" spans="2:36" ht="16.5" x14ac:dyDescent="0.3">
      <c r="B900" s="19" t="s">
        <v>933</v>
      </c>
      <c r="C900" s="20" t="s">
        <v>25</v>
      </c>
      <c r="D900" s="19" t="s">
        <v>26</v>
      </c>
      <c r="E900" s="19" t="s">
        <v>20</v>
      </c>
      <c r="F900" s="85" t="s">
        <v>21</v>
      </c>
      <c r="G900" s="19" t="s">
        <v>44</v>
      </c>
      <c r="H900" s="21">
        <v>47.27</v>
      </c>
      <c r="I900" s="22">
        <v>6</v>
      </c>
      <c r="J900" s="23">
        <v>14.180999999999999</v>
      </c>
      <c r="K900" s="23">
        <v>297.80099999999999</v>
      </c>
      <c r="L900" s="24">
        <v>43501</v>
      </c>
      <c r="M900" s="25">
        <v>0.4284722222222222</v>
      </c>
      <c r="N900" s="20" t="s">
        <v>29</v>
      </c>
      <c r="O900" s="23">
        <v>283.62</v>
      </c>
      <c r="P900" s="26">
        <v>4.7619047620000003</v>
      </c>
      <c r="Q900" s="23">
        <v>14.180999999999999</v>
      </c>
      <c r="R900" s="30">
        <v>8.8000000000000007</v>
      </c>
      <c r="S900" s="28">
        <f t="shared" si="261"/>
        <v>14.180999999999983</v>
      </c>
      <c r="T900" s="29">
        <f t="shared" si="262"/>
        <v>1063.5749999999987</v>
      </c>
      <c r="U900" s="29" t="b">
        <f t="shared" ref="U900:U963" si="263">AND($S900&gt;7.9,$O900&gt;99)</f>
        <v>1</v>
      </c>
      <c r="V900" s="29" t="b">
        <f t="shared" ref="V900:V963" si="264">OR(R900&gt;7.1,K900&gt;149)</f>
        <v>1</v>
      </c>
      <c r="W900" s="29" t="str">
        <f t="shared" ref="W900:W963" si="265">IF($R900&gt;7.1,"High Value","Low Value")</f>
        <v>High Value</v>
      </c>
      <c r="X900" s="129">
        <f t="shared" si="249"/>
        <v>4.7270000000000003</v>
      </c>
      <c r="Y900" s="130">
        <f t="shared" si="250"/>
        <v>5</v>
      </c>
      <c r="Z900" s="130">
        <f t="shared" si="251"/>
        <v>2</v>
      </c>
      <c r="AA900" s="131">
        <f t="shared" si="253"/>
        <v>2019</v>
      </c>
      <c r="AB900" s="132" t="str">
        <f t="shared" si="254"/>
        <v>2-2019</v>
      </c>
      <c r="AC900" s="132" t="str">
        <f t="shared" si="260"/>
        <v>5-2-2019</v>
      </c>
      <c r="AD900" s="132">
        <f t="shared" si="258"/>
        <v>1</v>
      </c>
      <c r="AE900" s="132">
        <f t="shared" si="252"/>
        <v>6</v>
      </c>
      <c r="AF900" s="132" t="str">
        <f t="shared" si="256"/>
        <v>2019-6</v>
      </c>
      <c r="AG900" s="130">
        <f t="shared" si="259"/>
        <v>2</v>
      </c>
      <c r="AH900" s="130" t="str">
        <f t="shared" si="257"/>
        <v>Weekdays</v>
      </c>
      <c r="AI900" s="133">
        <f t="shared" si="255"/>
        <v>3</v>
      </c>
      <c r="AJ900" s="53"/>
    </row>
    <row r="901" spans="2:36" ht="16.5" x14ac:dyDescent="0.3">
      <c r="B901" s="19" t="s">
        <v>934</v>
      </c>
      <c r="C901" s="20" t="s">
        <v>25</v>
      </c>
      <c r="D901" s="19" t="s">
        <v>26</v>
      </c>
      <c r="E901" s="19" t="s">
        <v>20</v>
      </c>
      <c r="F901" s="85" t="s">
        <v>31</v>
      </c>
      <c r="G901" s="19" t="s">
        <v>22</v>
      </c>
      <c r="H901" s="21">
        <v>85.6</v>
      </c>
      <c r="I901" s="22">
        <v>7</v>
      </c>
      <c r="J901" s="23">
        <v>29.96</v>
      </c>
      <c r="K901" s="23">
        <v>629.16</v>
      </c>
      <c r="L901" s="24">
        <v>43526</v>
      </c>
      <c r="M901" s="25">
        <v>0.57638888888888884</v>
      </c>
      <c r="N901" s="20" t="s">
        <v>29</v>
      </c>
      <c r="O901" s="23">
        <v>599.20000000000005</v>
      </c>
      <c r="P901" s="26">
        <v>4.7619047620000003</v>
      </c>
      <c r="Q901" s="23">
        <v>29.96</v>
      </c>
      <c r="R901" s="27">
        <v>5.3</v>
      </c>
      <c r="S901" s="28">
        <f t="shared" si="261"/>
        <v>29.959999999999923</v>
      </c>
      <c r="T901" s="29">
        <f t="shared" si="262"/>
        <v>2246.9999999999941</v>
      </c>
      <c r="U901" s="29" t="b">
        <f t="shared" si="263"/>
        <v>1</v>
      </c>
      <c r="V901" s="29" t="b">
        <f t="shared" si="264"/>
        <v>1</v>
      </c>
      <c r="W901" s="29" t="str">
        <f t="shared" si="265"/>
        <v>Low Value</v>
      </c>
      <c r="X901" s="129" t="str">
        <f t="shared" ref="X901:X964" si="266">IF($R901&gt;6.9,$H901*0.1,"Criteria Not matched")</f>
        <v>Criteria Not matched</v>
      </c>
      <c r="Y901" s="130">
        <f t="shared" si="250"/>
        <v>2</v>
      </c>
      <c r="Z901" s="130">
        <f t="shared" si="251"/>
        <v>3</v>
      </c>
      <c r="AA901" s="131">
        <f t="shared" si="253"/>
        <v>2019</v>
      </c>
      <c r="AB901" s="132" t="str">
        <f t="shared" si="254"/>
        <v>3-2019</v>
      </c>
      <c r="AC901" s="132" t="str">
        <f t="shared" si="260"/>
        <v>2-3-2019</v>
      </c>
      <c r="AD901" s="132">
        <f t="shared" si="258"/>
        <v>1</v>
      </c>
      <c r="AE901" s="132">
        <f t="shared" si="252"/>
        <v>9</v>
      </c>
      <c r="AF901" s="132" t="str">
        <f t="shared" si="256"/>
        <v>2019-9</v>
      </c>
      <c r="AG901" s="130">
        <f t="shared" si="259"/>
        <v>6</v>
      </c>
      <c r="AH901" s="130" t="str">
        <f t="shared" si="257"/>
        <v>Weekends</v>
      </c>
      <c r="AI901" s="133">
        <f t="shared" si="255"/>
        <v>7</v>
      </c>
      <c r="AJ901" s="53"/>
    </row>
    <row r="902" spans="2:36" ht="16.5" x14ac:dyDescent="0.3">
      <c r="B902" s="19" t="s">
        <v>935</v>
      </c>
      <c r="C902" s="20" t="s">
        <v>18</v>
      </c>
      <c r="D902" s="19" t="s">
        <v>19</v>
      </c>
      <c r="E902" s="19" t="s">
        <v>20</v>
      </c>
      <c r="F902" s="85" t="s">
        <v>31</v>
      </c>
      <c r="G902" s="19" t="s">
        <v>44</v>
      </c>
      <c r="H902" s="21">
        <v>35.04</v>
      </c>
      <c r="I902" s="22">
        <v>9</v>
      </c>
      <c r="J902" s="23">
        <v>15.768000000000001</v>
      </c>
      <c r="K902" s="23">
        <v>331.12799999999999</v>
      </c>
      <c r="L902" s="24">
        <v>43505</v>
      </c>
      <c r="M902" s="25">
        <v>0.80347222222222225</v>
      </c>
      <c r="N902" s="20" t="s">
        <v>23</v>
      </c>
      <c r="O902" s="23">
        <v>315.36</v>
      </c>
      <c r="P902" s="26">
        <v>4.7619047620000003</v>
      </c>
      <c r="Q902" s="23">
        <v>15.768000000000001</v>
      </c>
      <c r="R902" s="27">
        <v>4.5999999999999996</v>
      </c>
      <c r="S902" s="28">
        <f t="shared" si="261"/>
        <v>15.767999999999972</v>
      </c>
      <c r="T902" s="29">
        <f t="shared" si="262"/>
        <v>1182.5999999999979</v>
      </c>
      <c r="U902" s="29" t="b">
        <f t="shared" si="263"/>
        <v>1</v>
      </c>
      <c r="V902" s="29" t="b">
        <f t="shared" si="264"/>
        <v>1</v>
      </c>
      <c r="W902" s="29" t="str">
        <f t="shared" si="265"/>
        <v>Low Value</v>
      </c>
      <c r="X902" s="129" t="str">
        <f t="shared" si="266"/>
        <v>Criteria Not matched</v>
      </c>
      <c r="Y902" s="130">
        <f t="shared" si="250"/>
        <v>9</v>
      </c>
      <c r="Z902" s="130">
        <f t="shared" si="251"/>
        <v>2</v>
      </c>
      <c r="AA902" s="131">
        <f t="shared" si="253"/>
        <v>2019</v>
      </c>
      <c r="AB902" s="132" t="str">
        <f t="shared" si="254"/>
        <v>2-2019</v>
      </c>
      <c r="AC902" s="132" t="str">
        <f t="shared" si="260"/>
        <v>9-2-2019</v>
      </c>
      <c r="AD902" s="132">
        <f t="shared" si="258"/>
        <v>1</v>
      </c>
      <c r="AE902" s="132">
        <f t="shared" si="252"/>
        <v>6</v>
      </c>
      <c r="AF902" s="132" t="str">
        <f t="shared" si="256"/>
        <v>2019-6</v>
      </c>
      <c r="AG902" s="130">
        <f t="shared" si="259"/>
        <v>6</v>
      </c>
      <c r="AH902" s="130" t="str">
        <f t="shared" si="257"/>
        <v>Weekends</v>
      </c>
      <c r="AI902" s="133">
        <f t="shared" si="255"/>
        <v>7</v>
      </c>
      <c r="AJ902" s="53"/>
    </row>
    <row r="903" spans="2:36" ht="16.5" x14ac:dyDescent="0.3">
      <c r="B903" s="19" t="s">
        <v>936</v>
      </c>
      <c r="C903" s="20" t="s">
        <v>25</v>
      </c>
      <c r="D903" s="19" t="s">
        <v>26</v>
      </c>
      <c r="E903" s="19" t="s">
        <v>20</v>
      </c>
      <c r="F903" s="85" t="s">
        <v>21</v>
      </c>
      <c r="G903" s="19" t="s">
        <v>28</v>
      </c>
      <c r="H903" s="21">
        <v>44.84</v>
      </c>
      <c r="I903" s="22">
        <v>9</v>
      </c>
      <c r="J903" s="23">
        <v>20.178000000000001</v>
      </c>
      <c r="K903" s="23">
        <v>423.738</v>
      </c>
      <c r="L903" s="24">
        <v>43479</v>
      </c>
      <c r="M903" s="25">
        <v>0.58333333333333337</v>
      </c>
      <c r="N903" s="20" t="s">
        <v>33</v>
      </c>
      <c r="O903" s="23">
        <v>403.56</v>
      </c>
      <c r="P903" s="26">
        <v>4.7619047620000003</v>
      </c>
      <c r="Q903" s="23">
        <v>20.178000000000001</v>
      </c>
      <c r="R903" s="27">
        <v>7.5</v>
      </c>
      <c r="S903" s="28">
        <f t="shared" si="261"/>
        <v>20.177999999999997</v>
      </c>
      <c r="T903" s="29">
        <f t="shared" si="262"/>
        <v>1513.35</v>
      </c>
      <c r="U903" s="29" t="b">
        <f t="shared" si="263"/>
        <v>1</v>
      </c>
      <c r="V903" s="29" t="b">
        <f t="shared" si="264"/>
        <v>1</v>
      </c>
      <c r="W903" s="29" t="str">
        <f t="shared" si="265"/>
        <v>High Value</v>
      </c>
      <c r="X903" s="129">
        <f t="shared" si="266"/>
        <v>4.4840000000000009</v>
      </c>
      <c r="Y903" s="130">
        <f t="shared" si="250"/>
        <v>14</v>
      </c>
      <c r="Z903" s="130">
        <f t="shared" si="251"/>
        <v>1</v>
      </c>
      <c r="AA903" s="131">
        <f t="shared" si="253"/>
        <v>2019</v>
      </c>
      <c r="AB903" s="132" t="str">
        <f t="shared" si="254"/>
        <v>1-2019</v>
      </c>
      <c r="AC903" s="132" t="str">
        <f t="shared" si="260"/>
        <v>14-1-2019</v>
      </c>
      <c r="AD903" s="132">
        <f t="shared" si="258"/>
        <v>1</v>
      </c>
      <c r="AE903" s="132">
        <f t="shared" si="252"/>
        <v>3</v>
      </c>
      <c r="AF903" s="132" t="str">
        <f t="shared" si="256"/>
        <v>2019-3</v>
      </c>
      <c r="AG903" s="130">
        <f t="shared" si="259"/>
        <v>1</v>
      </c>
      <c r="AH903" s="130" t="str">
        <f t="shared" si="257"/>
        <v>Weekdays</v>
      </c>
      <c r="AI903" s="133">
        <f t="shared" si="255"/>
        <v>2</v>
      </c>
      <c r="AJ903" s="53"/>
    </row>
    <row r="904" spans="2:36" ht="16.5" x14ac:dyDescent="0.3">
      <c r="B904" s="19" t="s">
        <v>937</v>
      </c>
      <c r="C904" s="20" t="s">
        <v>42</v>
      </c>
      <c r="D904" s="19" t="s">
        <v>43</v>
      </c>
      <c r="E904" s="19" t="s">
        <v>27</v>
      </c>
      <c r="F904" s="85" t="s">
        <v>31</v>
      </c>
      <c r="G904" s="19" t="s">
        <v>32</v>
      </c>
      <c r="H904" s="21">
        <v>45.97</v>
      </c>
      <c r="I904" s="22">
        <v>4</v>
      </c>
      <c r="J904" s="23">
        <v>9.1940000000000008</v>
      </c>
      <c r="K904" s="23">
        <v>193.07400000000001</v>
      </c>
      <c r="L904" s="24">
        <v>43505</v>
      </c>
      <c r="M904" s="25">
        <v>0.50138888888888888</v>
      </c>
      <c r="N904" s="20" t="s">
        <v>23</v>
      </c>
      <c r="O904" s="23">
        <v>183.88</v>
      </c>
      <c r="P904" s="26">
        <v>4.7619047620000003</v>
      </c>
      <c r="Q904" s="23">
        <v>9.1940000000000008</v>
      </c>
      <c r="R904" s="30">
        <v>5.0999999999999996</v>
      </c>
      <c r="S904" s="28">
        <f t="shared" si="261"/>
        <v>9.1940000000000168</v>
      </c>
      <c r="T904" s="29">
        <f t="shared" si="262"/>
        <v>689.55000000000132</v>
      </c>
      <c r="U904" s="29" t="b">
        <f t="shared" si="263"/>
        <v>1</v>
      </c>
      <c r="V904" s="29" t="b">
        <f t="shared" si="264"/>
        <v>1</v>
      </c>
      <c r="W904" s="29" t="str">
        <f t="shared" si="265"/>
        <v>Low Value</v>
      </c>
      <c r="X904" s="129" t="str">
        <f t="shared" si="266"/>
        <v>Criteria Not matched</v>
      </c>
      <c r="Y904" s="130">
        <f t="shared" si="250"/>
        <v>9</v>
      </c>
      <c r="Z904" s="130">
        <f t="shared" si="251"/>
        <v>2</v>
      </c>
      <c r="AA904" s="131">
        <f t="shared" si="253"/>
        <v>2019</v>
      </c>
      <c r="AB904" s="132" t="str">
        <f t="shared" si="254"/>
        <v>2-2019</v>
      </c>
      <c r="AC904" s="132" t="str">
        <f t="shared" si="260"/>
        <v>9-2-2019</v>
      </c>
      <c r="AD904" s="132">
        <f t="shared" si="258"/>
        <v>1</v>
      </c>
      <c r="AE904" s="132">
        <f t="shared" si="252"/>
        <v>6</v>
      </c>
      <c r="AF904" s="132" t="str">
        <f t="shared" si="256"/>
        <v>2019-6</v>
      </c>
      <c r="AG904" s="130">
        <f t="shared" si="259"/>
        <v>6</v>
      </c>
      <c r="AH904" s="130" t="str">
        <f t="shared" si="257"/>
        <v>Weekends</v>
      </c>
      <c r="AI904" s="133">
        <f t="shared" si="255"/>
        <v>7</v>
      </c>
      <c r="AJ904" s="53"/>
    </row>
    <row r="905" spans="2:36" ht="16.5" x14ac:dyDescent="0.3">
      <c r="B905" s="19" t="s">
        <v>938</v>
      </c>
      <c r="C905" s="20" t="s">
        <v>18</v>
      </c>
      <c r="D905" s="19" t="s">
        <v>19</v>
      </c>
      <c r="E905" s="19" t="s">
        <v>20</v>
      </c>
      <c r="F905" s="85" t="s">
        <v>21</v>
      </c>
      <c r="G905" s="19" t="s">
        <v>22</v>
      </c>
      <c r="H905" s="21">
        <v>27.73</v>
      </c>
      <c r="I905" s="22">
        <v>5</v>
      </c>
      <c r="J905" s="23">
        <v>6.9325000000000001</v>
      </c>
      <c r="K905" s="23">
        <v>145.58250000000001</v>
      </c>
      <c r="L905" s="24">
        <v>43550</v>
      </c>
      <c r="M905" s="25">
        <v>0.84791666666666665</v>
      </c>
      <c r="N905" s="20" t="s">
        <v>33</v>
      </c>
      <c r="O905" s="23">
        <v>138.65</v>
      </c>
      <c r="P905" s="26">
        <v>4.7619047620000003</v>
      </c>
      <c r="Q905" s="23">
        <v>6.9325000000000001</v>
      </c>
      <c r="R905" s="30">
        <v>4.2</v>
      </c>
      <c r="S905" s="28">
        <f t="shared" si="261"/>
        <v>6.9325000000000045</v>
      </c>
      <c r="T905" s="29">
        <f t="shared" si="262"/>
        <v>519.93750000000034</v>
      </c>
      <c r="U905" s="29" t="b">
        <f t="shared" si="263"/>
        <v>0</v>
      </c>
      <c r="V905" s="29" t="b">
        <f t="shared" si="264"/>
        <v>0</v>
      </c>
      <c r="W905" s="29" t="str">
        <f t="shared" si="265"/>
        <v>Low Value</v>
      </c>
      <c r="X905" s="129" t="str">
        <f t="shared" si="266"/>
        <v>Criteria Not matched</v>
      </c>
      <c r="Y905" s="130">
        <f t="shared" si="250"/>
        <v>26</v>
      </c>
      <c r="Z905" s="130">
        <f t="shared" si="251"/>
        <v>3</v>
      </c>
      <c r="AA905" s="131">
        <f t="shared" si="253"/>
        <v>2019</v>
      </c>
      <c r="AB905" s="132" t="str">
        <f t="shared" si="254"/>
        <v>3-2019</v>
      </c>
      <c r="AC905" s="132" t="str">
        <f t="shared" si="260"/>
        <v>26-3-2019</v>
      </c>
      <c r="AD905" s="132">
        <f t="shared" si="258"/>
        <v>1</v>
      </c>
      <c r="AE905" s="132">
        <f t="shared" si="252"/>
        <v>13</v>
      </c>
      <c r="AF905" s="132" t="str">
        <f t="shared" si="256"/>
        <v>2019-13</v>
      </c>
      <c r="AG905" s="130">
        <f t="shared" si="259"/>
        <v>2</v>
      </c>
      <c r="AH905" s="130" t="str">
        <f t="shared" si="257"/>
        <v>Weekdays</v>
      </c>
      <c r="AI905" s="133">
        <f t="shared" si="255"/>
        <v>3</v>
      </c>
      <c r="AJ905" s="53"/>
    </row>
    <row r="906" spans="2:36" ht="16.5" x14ac:dyDescent="0.3">
      <c r="B906" s="19" t="s">
        <v>939</v>
      </c>
      <c r="C906" s="20" t="s">
        <v>18</v>
      </c>
      <c r="D906" s="19" t="s">
        <v>19</v>
      </c>
      <c r="E906" s="19" t="s">
        <v>27</v>
      </c>
      <c r="F906" s="85" t="s">
        <v>31</v>
      </c>
      <c r="G906" s="19" t="s">
        <v>44</v>
      </c>
      <c r="H906" s="21">
        <v>11.53</v>
      </c>
      <c r="I906" s="22">
        <v>7</v>
      </c>
      <c r="J906" s="23">
        <v>4.0354999999999999</v>
      </c>
      <c r="K906" s="23">
        <v>84.745500000000007</v>
      </c>
      <c r="L906" s="24">
        <v>43493</v>
      </c>
      <c r="M906" s="25">
        <v>0.73263888888888884</v>
      </c>
      <c r="N906" s="20" t="s">
        <v>29</v>
      </c>
      <c r="O906" s="23">
        <v>80.709999999999994</v>
      </c>
      <c r="P906" s="26">
        <v>4.7619047620000003</v>
      </c>
      <c r="Q906" s="23">
        <v>4.0354999999999999</v>
      </c>
      <c r="R906" s="30">
        <v>8.1</v>
      </c>
      <c r="S906" s="28">
        <f t="shared" si="261"/>
        <v>4.0355000000000132</v>
      </c>
      <c r="T906" s="29">
        <f t="shared" si="262"/>
        <v>302.66250000000099</v>
      </c>
      <c r="U906" s="29" t="b">
        <f t="shared" si="263"/>
        <v>0</v>
      </c>
      <c r="V906" s="29" t="b">
        <f t="shared" si="264"/>
        <v>1</v>
      </c>
      <c r="W906" s="29" t="str">
        <f t="shared" si="265"/>
        <v>High Value</v>
      </c>
      <c r="X906" s="129">
        <f t="shared" si="266"/>
        <v>1.153</v>
      </c>
      <c r="Y906" s="130">
        <f t="shared" si="250"/>
        <v>28</v>
      </c>
      <c r="Z906" s="130">
        <f t="shared" si="251"/>
        <v>1</v>
      </c>
      <c r="AA906" s="131">
        <f t="shared" si="253"/>
        <v>2019</v>
      </c>
      <c r="AB906" s="132" t="str">
        <f t="shared" si="254"/>
        <v>1-2019</v>
      </c>
      <c r="AC906" s="132" t="str">
        <f t="shared" si="260"/>
        <v>28-1-2019</v>
      </c>
      <c r="AD906" s="132">
        <f t="shared" si="258"/>
        <v>1</v>
      </c>
      <c r="AE906" s="132">
        <f t="shared" si="252"/>
        <v>5</v>
      </c>
      <c r="AF906" s="132" t="str">
        <f t="shared" si="256"/>
        <v>2019-5</v>
      </c>
      <c r="AG906" s="130">
        <f t="shared" si="259"/>
        <v>1</v>
      </c>
      <c r="AH906" s="130" t="str">
        <f t="shared" si="257"/>
        <v>Weekdays</v>
      </c>
      <c r="AI906" s="133">
        <f t="shared" si="255"/>
        <v>2</v>
      </c>
      <c r="AJ906" s="53"/>
    </row>
    <row r="907" spans="2:36" ht="16.5" x14ac:dyDescent="0.3">
      <c r="B907" s="19" t="s">
        <v>940</v>
      </c>
      <c r="C907" s="20" t="s">
        <v>25</v>
      </c>
      <c r="D907" s="19" t="s">
        <v>26</v>
      </c>
      <c r="E907" s="19" t="s">
        <v>27</v>
      </c>
      <c r="F907" s="85" t="s">
        <v>21</v>
      </c>
      <c r="G907" s="19" t="s">
        <v>22</v>
      </c>
      <c r="H907" s="21">
        <v>58.32</v>
      </c>
      <c r="I907" s="22">
        <v>2</v>
      </c>
      <c r="J907" s="23">
        <v>5.8319999999999999</v>
      </c>
      <c r="K907" s="23">
        <v>122.47199999999999</v>
      </c>
      <c r="L907" s="24">
        <v>43510</v>
      </c>
      <c r="M907" s="25">
        <v>0.52916666666666667</v>
      </c>
      <c r="N907" s="20" t="s">
        <v>23</v>
      </c>
      <c r="O907" s="23">
        <v>116.64</v>
      </c>
      <c r="P907" s="26">
        <v>4.7619047620000003</v>
      </c>
      <c r="Q907" s="23">
        <v>5.8319999999999999</v>
      </c>
      <c r="R907" s="30">
        <v>6</v>
      </c>
      <c r="S907" s="28">
        <f t="shared" si="261"/>
        <v>5.8319999999999936</v>
      </c>
      <c r="T907" s="29">
        <f t="shared" si="262"/>
        <v>437.39999999999952</v>
      </c>
      <c r="U907" s="29" t="b">
        <f t="shared" si="263"/>
        <v>0</v>
      </c>
      <c r="V907" s="29" t="b">
        <f t="shared" si="264"/>
        <v>0</v>
      </c>
      <c r="W907" s="29" t="str">
        <f t="shared" si="265"/>
        <v>Low Value</v>
      </c>
      <c r="X907" s="129" t="str">
        <f t="shared" si="266"/>
        <v>Criteria Not matched</v>
      </c>
      <c r="Y907" s="130">
        <f t="shared" si="250"/>
        <v>14</v>
      </c>
      <c r="Z907" s="130">
        <f t="shared" si="251"/>
        <v>2</v>
      </c>
      <c r="AA907" s="131">
        <f t="shared" si="253"/>
        <v>2019</v>
      </c>
      <c r="AB907" s="132" t="str">
        <f t="shared" si="254"/>
        <v>2-2019</v>
      </c>
      <c r="AC907" s="132" t="str">
        <f t="shared" si="260"/>
        <v>14-2-2019</v>
      </c>
      <c r="AD907" s="132">
        <f t="shared" si="258"/>
        <v>1</v>
      </c>
      <c r="AE907" s="132">
        <f t="shared" si="252"/>
        <v>7</v>
      </c>
      <c r="AF907" s="132" t="str">
        <f t="shared" si="256"/>
        <v>2019-7</v>
      </c>
      <c r="AG907" s="130">
        <f t="shared" si="259"/>
        <v>4</v>
      </c>
      <c r="AH907" s="130" t="str">
        <f t="shared" si="257"/>
        <v>Weekdays</v>
      </c>
      <c r="AI907" s="133">
        <f t="shared" si="255"/>
        <v>5</v>
      </c>
      <c r="AJ907" s="53"/>
    </row>
    <row r="908" spans="2:36" ht="16.5" x14ac:dyDescent="0.3">
      <c r="B908" s="19" t="s">
        <v>941</v>
      </c>
      <c r="C908" s="20" t="s">
        <v>25</v>
      </c>
      <c r="D908" s="19" t="s">
        <v>26</v>
      </c>
      <c r="E908" s="19" t="s">
        <v>20</v>
      </c>
      <c r="F908" s="85" t="s">
        <v>21</v>
      </c>
      <c r="G908" s="19" t="s">
        <v>32</v>
      </c>
      <c r="H908" s="21">
        <v>78.38</v>
      </c>
      <c r="I908" s="22">
        <v>4</v>
      </c>
      <c r="J908" s="23">
        <v>15.676</v>
      </c>
      <c r="K908" s="23">
        <v>329.19600000000003</v>
      </c>
      <c r="L908" s="24">
        <v>43548</v>
      </c>
      <c r="M908" s="25">
        <v>0.74722222222222223</v>
      </c>
      <c r="N908" s="20" t="s">
        <v>29</v>
      </c>
      <c r="O908" s="23">
        <v>313.52</v>
      </c>
      <c r="P908" s="26">
        <v>4.7619047620000003</v>
      </c>
      <c r="Q908" s="23">
        <v>15.676</v>
      </c>
      <c r="R908" s="27">
        <v>7.9</v>
      </c>
      <c r="S908" s="28">
        <f t="shared" si="261"/>
        <v>15.676000000000045</v>
      </c>
      <c r="T908" s="29">
        <f t="shared" si="262"/>
        <v>1175.7000000000035</v>
      </c>
      <c r="U908" s="29" t="b">
        <f t="shared" si="263"/>
        <v>1</v>
      </c>
      <c r="V908" s="29" t="b">
        <f t="shared" si="264"/>
        <v>1</v>
      </c>
      <c r="W908" s="29" t="str">
        <f t="shared" si="265"/>
        <v>High Value</v>
      </c>
      <c r="X908" s="129">
        <f t="shared" si="266"/>
        <v>7.8380000000000001</v>
      </c>
      <c r="Y908" s="130">
        <f t="shared" si="250"/>
        <v>24</v>
      </c>
      <c r="Z908" s="130">
        <f t="shared" si="251"/>
        <v>3</v>
      </c>
      <c r="AA908" s="131">
        <f t="shared" si="253"/>
        <v>2019</v>
      </c>
      <c r="AB908" s="132" t="str">
        <f t="shared" si="254"/>
        <v>3-2019</v>
      </c>
      <c r="AC908" s="132" t="str">
        <f t="shared" si="260"/>
        <v>24-3-2019</v>
      </c>
      <c r="AD908" s="132">
        <f t="shared" si="258"/>
        <v>1</v>
      </c>
      <c r="AE908" s="132">
        <f t="shared" si="252"/>
        <v>12</v>
      </c>
      <c r="AF908" s="132" t="str">
        <f t="shared" si="256"/>
        <v>2019-12</v>
      </c>
      <c r="AG908" s="130">
        <f t="shared" si="259"/>
        <v>7</v>
      </c>
      <c r="AH908" s="130" t="str">
        <f t="shared" si="257"/>
        <v>Weekends</v>
      </c>
      <c r="AI908" s="133">
        <f t="shared" si="255"/>
        <v>1</v>
      </c>
      <c r="AJ908" s="53"/>
    </row>
    <row r="909" spans="2:36" ht="16.5" x14ac:dyDescent="0.3">
      <c r="B909" s="19" t="s">
        <v>942</v>
      </c>
      <c r="C909" s="20" t="s">
        <v>25</v>
      </c>
      <c r="D909" s="19" t="s">
        <v>26</v>
      </c>
      <c r="E909" s="19" t="s">
        <v>27</v>
      </c>
      <c r="F909" s="85" t="s">
        <v>31</v>
      </c>
      <c r="G909" s="19" t="s">
        <v>22</v>
      </c>
      <c r="H909" s="21">
        <v>84.61</v>
      </c>
      <c r="I909" s="22">
        <v>10</v>
      </c>
      <c r="J909" s="23">
        <v>42.305</v>
      </c>
      <c r="K909" s="23">
        <v>888.40499999999997</v>
      </c>
      <c r="L909" s="24">
        <v>43505</v>
      </c>
      <c r="M909" s="25">
        <v>0.79027777777777775</v>
      </c>
      <c r="N909" s="20" t="s">
        <v>33</v>
      </c>
      <c r="O909" s="23">
        <v>846.1</v>
      </c>
      <c r="P909" s="26">
        <v>4.7619047620000003</v>
      </c>
      <c r="Q909" s="23">
        <v>42.305</v>
      </c>
      <c r="R909" s="27">
        <v>8.8000000000000007</v>
      </c>
      <c r="S909" s="28">
        <f t="shared" si="261"/>
        <v>42.30499999999995</v>
      </c>
      <c r="T909" s="29">
        <f t="shared" si="262"/>
        <v>3172.8749999999964</v>
      </c>
      <c r="U909" s="29" t="b">
        <f t="shared" si="263"/>
        <v>1</v>
      </c>
      <c r="V909" s="29" t="b">
        <f t="shared" si="264"/>
        <v>1</v>
      </c>
      <c r="W909" s="29" t="str">
        <f t="shared" si="265"/>
        <v>High Value</v>
      </c>
      <c r="X909" s="129">
        <f t="shared" si="266"/>
        <v>8.4610000000000003</v>
      </c>
      <c r="Y909" s="130">
        <f t="shared" si="250"/>
        <v>9</v>
      </c>
      <c r="Z909" s="130">
        <f t="shared" si="251"/>
        <v>2</v>
      </c>
      <c r="AA909" s="131">
        <f t="shared" si="253"/>
        <v>2019</v>
      </c>
      <c r="AB909" s="132" t="str">
        <f t="shared" si="254"/>
        <v>2-2019</v>
      </c>
      <c r="AC909" s="132" t="str">
        <f t="shared" si="260"/>
        <v>9-2-2019</v>
      </c>
      <c r="AD909" s="132">
        <f t="shared" si="258"/>
        <v>1</v>
      </c>
      <c r="AE909" s="132">
        <f t="shared" si="252"/>
        <v>6</v>
      </c>
      <c r="AF909" s="132" t="str">
        <f t="shared" si="256"/>
        <v>2019-6</v>
      </c>
      <c r="AG909" s="130">
        <f t="shared" si="259"/>
        <v>6</v>
      </c>
      <c r="AH909" s="130" t="str">
        <f t="shared" si="257"/>
        <v>Weekends</v>
      </c>
      <c r="AI909" s="133">
        <f t="shared" si="255"/>
        <v>7</v>
      </c>
      <c r="AJ909" s="53"/>
    </row>
    <row r="910" spans="2:36" ht="16.5" x14ac:dyDescent="0.3">
      <c r="B910" s="19" t="s">
        <v>943</v>
      </c>
      <c r="C910" s="20" t="s">
        <v>42</v>
      </c>
      <c r="D910" s="19" t="s">
        <v>43</v>
      </c>
      <c r="E910" s="19" t="s">
        <v>27</v>
      </c>
      <c r="F910" s="85" t="s">
        <v>21</v>
      </c>
      <c r="G910" s="19" t="s">
        <v>22</v>
      </c>
      <c r="H910" s="21">
        <v>82.88</v>
      </c>
      <c r="I910" s="22">
        <v>5</v>
      </c>
      <c r="J910" s="23">
        <v>20.72</v>
      </c>
      <c r="K910" s="23">
        <v>435.12</v>
      </c>
      <c r="L910" s="24">
        <v>43548</v>
      </c>
      <c r="M910" s="25">
        <v>0.58888888888888891</v>
      </c>
      <c r="N910" s="20" t="s">
        <v>33</v>
      </c>
      <c r="O910" s="23">
        <v>414.4</v>
      </c>
      <c r="P910" s="26">
        <v>4.7619047620000003</v>
      </c>
      <c r="Q910" s="23">
        <v>20.72</v>
      </c>
      <c r="R910" s="27">
        <v>6.6</v>
      </c>
      <c r="S910" s="28">
        <f t="shared" si="261"/>
        <v>20.720000000000027</v>
      </c>
      <c r="T910" s="29">
        <f t="shared" si="262"/>
        <v>1554.000000000002</v>
      </c>
      <c r="U910" s="29" t="b">
        <f t="shared" si="263"/>
        <v>1</v>
      </c>
      <c r="V910" s="29" t="b">
        <f t="shared" si="264"/>
        <v>1</v>
      </c>
      <c r="W910" s="29" t="str">
        <f t="shared" si="265"/>
        <v>Low Value</v>
      </c>
      <c r="X910" s="129" t="str">
        <f t="shared" si="266"/>
        <v>Criteria Not matched</v>
      </c>
      <c r="Y910" s="130">
        <f t="shared" si="250"/>
        <v>24</v>
      </c>
      <c r="Z910" s="130">
        <f t="shared" si="251"/>
        <v>3</v>
      </c>
      <c r="AA910" s="131">
        <f t="shared" si="253"/>
        <v>2019</v>
      </c>
      <c r="AB910" s="132" t="str">
        <f t="shared" si="254"/>
        <v>3-2019</v>
      </c>
      <c r="AC910" s="132" t="str">
        <f t="shared" si="260"/>
        <v>24-3-2019</v>
      </c>
      <c r="AD910" s="132">
        <f t="shared" si="258"/>
        <v>1</v>
      </c>
      <c r="AE910" s="132">
        <f t="shared" si="252"/>
        <v>12</v>
      </c>
      <c r="AF910" s="132" t="str">
        <f t="shared" si="256"/>
        <v>2019-12</v>
      </c>
      <c r="AG910" s="130">
        <f t="shared" si="259"/>
        <v>7</v>
      </c>
      <c r="AH910" s="130" t="str">
        <f t="shared" si="257"/>
        <v>Weekends</v>
      </c>
      <c r="AI910" s="133">
        <f t="shared" si="255"/>
        <v>1</v>
      </c>
      <c r="AJ910" s="53"/>
    </row>
    <row r="911" spans="2:36" ht="16.5" x14ac:dyDescent="0.3">
      <c r="B911" s="19" t="s">
        <v>944</v>
      </c>
      <c r="C911" s="20" t="s">
        <v>18</v>
      </c>
      <c r="D911" s="19" t="s">
        <v>19</v>
      </c>
      <c r="E911" s="19" t="s">
        <v>20</v>
      </c>
      <c r="F911" s="85" t="s">
        <v>21</v>
      </c>
      <c r="G911" s="19" t="s">
        <v>44</v>
      </c>
      <c r="H911" s="21">
        <v>79.540000000000006</v>
      </c>
      <c r="I911" s="22">
        <v>2</v>
      </c>
      <c r="J911" s="23">
        <v>7.9539999999999997</v>
      </c>
      <c r="K911" s="23">
        <v>167.03399999999999</v>
      </c>
      <c r="L911" s="24">
        <v>43551</v>
      </c>
      <c r="M911" s="25">
        <v>0.6875</v>
      </c>
      <c r="N911" s="20" t="s">
        <v>23</v>
      </c>
      <c r="O911" s="23">
        <v>159.08000000000001</v>
      </c>
      <c r="P911" s="26">
        <v>4.7619047620000003</v>
      </c>
      <c r="Q911" s="23">
        <v>7.9539999999999997</v>
      </c>
      <c r="R911" s="30">
        <v>6.2</v>
      </c>
      <c r="S911" s="28">
        <f t="shared" si="261"/>
        <v>7.9539999999999793</v>
      </c>
      <c r="T911" s="29">
        <f t="shared" si="262"/>
        <v>596.54999999999848</v>
      </c>
      <c r="U911" s="29" t="b">
        <f t="shared" si="263"/>
        <v>1</v>
      </c>
      <c r="V911" s="29" t="b">
        <f t="shared" si="264"/>
        <v>1</v>
      </c>
      <c r="W911" s="29" t="str">
        <f t="shared" si="265"/>
        <v>Low Value</v>
      </c>
      <c r="X911" s="129" t="str">
        <f t="shared" si="266"/>
        <v>Criteria Not matched</v>
      </c>
      <c r="Y911" s="130">
        <f t="shared" si="250"/>
        <v>27</v>
      </c>
      <c r="Z911" s="130">
        <f t="shared" si="251"/>
        <v>3</v>
      </c>
      <c r="AA911" s="131">
        <f t="shared" si="253"/>
        <v>2019</v>
      </c>
      <c r="AB911" s="132" t="str">
        <f t="shared" si="254"/>
        <v>3-2019</v>
      </c>
      <c r="AC911" s="132" t="str">
        <f t="shared" si="260"/>
        <v>27-3-2019</v>
      </c>
      <c r="AD911" s="132">
        <f t="shared" si="258"/>
        <v>1</v>
      </c>
      <c r="AE911" s="132">
        <f t="shared" si="252"/>
        <v>13</v>
      </c>
      <c r="AF911" s="132" t="str">
        <f t="shared" si="256"/>
        <v>2019-13</v>
      </c>
      <c r="AG911" s="130">
        <f t="shared" si="259"/>
        <v>3</v>
      </c>
      <c r="AH911" s="130" t="str">
        <f t="shared" si="257"/>
        <v>Weekdays</v>
      </c>
      <c r="AI911" s="133">
        <f t="shared" si="255"/>
        <v>4</v>
      </c>
      <c r="AJ911" s="53"/>
    </row>
    <row r="912" spans="2:36" ht="16.5" x14ac:dyDescent="0.3">
      <c r="B912" s="19" t="s">
        <v>945</v>
      </c>
      <c r="C912" s="20" t="s">
        <v>42</v>
      </c>
      <c r="D912" s="19" t="s">
        <v>43</v>
      </c>
      <c r="E912" s="19" t="s">
        <v>27</v>
      </c>
      <c r="F912" s="85" t="s">
        <v>21</v>
      </c>
      <c r="G912" s="19" t="s">
        <v>32</v>
      </c>
      <c r="H912" s="21">
        <v>49.01</v>
      </c>
      <c r="I912" s="22">
        <v>10</v>
      </c>
      <c r="J912" s="23">
        <v>24.504999999999999</v>
      </c>
      <c r="K912" s="23">
        <v>514.60500000000002</v>
      </c>
      <c r="L912" s="24">
        <v>43492</v>
      </c>
      <c r="M912" s="25">
        <v>0.44722222222222224</v>
      </c>
      <c r="N912" s="20" t="s">
        <v>33</v>
      </c>
      <c r="O912" s="23">
        <v>490.1</v>
      </c>
      <c r="P912" s="26">
        <v>4.7619047620000003</v>
      </c>
      <c r="Q912" s="23">
        <v>24.504999999999999</v>
      </c>
      <c r="R912" s="27">
        <v>4.2</v>
      </c>
      <c r="S912" s="28">
        <f t="shared" si="261"/>
        <v>24.504999999999995</v>
      </c>
      <c r="T912" s="29">
        <f t="shared" si="262"/>
        <v>1837.8749999999995</v>
      </c>
      <c r="U912" s="29" t="b">
        <f t="shared" si="263"/>
        <v>1</v>
      </c>
      <c r="V912" s="29" t="b">
        <f t="shared" si="264"/>
        <v>1</v>
      </c>
      <c r="W912" s="29" t="str">
        <f t="shared" si="265"/>
        <v>Low Value</v>
      </c>
      <c r="X912" s="129" t="str">
        <f t="shared" si="266"/>
        <v>Criteria Not matched</v>
      </c>
      <c r="Y912" s="130">
        <f t="shared" si="250"/>
        <v>27</v>
      </c>
      <c r="Z912" s="130">
        <f t="shared" si="251"/>
        <v>1</v>
      </c>
      <c r="AA912" s="131">
        <f t="shared" si="253"/>
        <v>2019</v>
      </c>
      <c r="AB912" s="132" t="str">
        <f t="shared" si="254"/>
        <v>1-2019</v>
      </c>
      <c r="AC912" s="132" t="str">
        <f t="shared" si="260"/>
        <v>27-1-2019</v>
      </c>
      <c r="AD912" s="132">
        <f t="shared" si="258"/>
        <v>1</v>
      </c>
      <c r="AE912" s="132">
        <f t="shared" si="252"/>
        <v>4</v>
      </c>
      <c r="AF912" s="132" t="str">
        <f t="shared" si="256"/>
        <v>2019-4</v>
      </c>
      <c r="AG912" s="130">
        <f t="shared" si="259"/>
        <v>7</v>
      </c>
      <c r="AH912" s="130" t="str">
        <f t="shared" si="257"/>
        <v>Weekends</v>
      </c>
      <c r="AI912" s="133">
        <f t="shared" si="255"/>
        <v>1</v>
      </c>
      <c r="AJ912" s="53"/>
    </row>
    <row r="913" spans="2:36" ht="16.5" x14ac:dyDescent="0.3">
      <c r="B913" s="19" t="s">
        <v>946</v>
      </c>
      <c r="C913" s="20" t="s">
        <v>42</v>
      </c>
      <c r="D913" s="19" t="s">
        <v>43</v>
      </c>
      <c r="E913" s="19" t="s">
        <v>20</v>
      </c>
      <c r="F913" s="85" t="s">
        <v>21</v>
      </c>
      <c r="G913" s="19" t="s">
        <v>44</v>
      </c>
      <c r="H913" s="21">
        <v>29.15</v>
      </c>
      <c r="I913" s="22">
        <v>3</v>
      </c>
      <c r="J913" s="23">
        <v>4.3724999999999996</v>
      </c>
      <c r="K913" s="23">
        <v>91.822500000000005</v>
      </c>
      <c r="L913" s="24">
        <v>43551</v>
      </c>
      <c r="M913" s="25">
        <v>0.85347222222222219</v>
      </c>
      <c r="N913" s="20" t="s">
        <v>33</v>
      </c>
      <c r="O913" s="23">
        <v>87.45</v>
      </c>
      <c r="P913" s="26">
        <v>4.7619047620000003</v>
      </c>
      <c r="Q913" s="23">
        <v>4.3724999999999996</v>
      </c>
      <c r="R913" s="30">
        <v>7.3</v>
      </c>
      <c r="S913" s="28">
        <f t="shared" si="261"/>
        <v>4.3725000000000023</v>
      </c>
      <c r="T913" s="29">
        <f t="shared" si="262"/>
        <v>327.93750000000017</v>
      </c>
      <c r="U913" s="29" t="b">
        <f t="shared" si="263"/>
        <v>0</v>
      </c>
      <c r="V913" s="29" t="b">
        <f t="shared" si="264"/>
        <v>1</v>
      </c>
      <c r="W913" s="29" t="str">
        <f t="shared" si="265"/>
        <v>High Value</v>
      </c>
      <c r="X913" s="129">
        <f t="shared" si="266"/>
        <v>2.915</v>
      </c>
      <c r="Y913" s="130">
        <f t="shared" si="250"/>
        <v>27</v>
      </c>
      <c r="Z913" s="130">
        <f t="shared" si="251"/>
        <v>3</v>
      </c>
      <c r="AA913" s="131">
        <f t="shared" si="253"/>
        <v>2019</v>
      </c>
      <c r="AB913" s="132" t="str">
        <f t="shared" si="254"/>
        <v>3-2019</v>
      </c>
      <c r="AC913" s="132" t="str">
        <f t="shared" si="260"/>
        <v>27-3-2019</v>
      </c>
      <c r="AD913" s="132">
        <f t="shared" si="258"/>
        <v>1</v>
      </c>
      <c r="AE913" s="132">
        <f t="shared" si="252"/>
        <v>13</v>
      </c>
      <c r="AF913" s="132" t="str">
        <f t="shared" si="256"/>
        <v>2019-13</v>
      </c>
      <c r="AG913" s="130">
        <f t="shared" si="259"/>
        <v>3</v>
      </c>
      <c r="AH913" s="130" t="str">
        <f t="shared" si="257"/>
        <v>Weekdays</v>
      </c>
      <c r="AI913" s="133">
        <f t="shared" si="255"/>
        <v>4</v>
      </c>
      <c r="AJ913" s="53"/>
    </row>
    <row r="914" spans="2:36" ht="16.5" x14ac:dyDescent="0.3">
      <c r="B914" s="19" t="s">
        <v>947</v>
      </c>
      <c r="C914" s="20" t="s">
        <v>25</v>
      </c>
      <c r="D914" s="19" t="s">
        <v>26</v>
      </c>
      <c r="E914" s="19" t="s">
        <v>27</v>
      </c>
      <c r="F914" s="85" t="s">
        <v>21</v>
      </c>
      <c r="G914" s="19" t="s">
        <v>28</v>
      </c>
      <c r="H914" s="21">
        <v>56.13</v>
      </c>
      <c r="I914" s="22">
        <v>4</v>
      </c>
      <c r="J914" s="23">
        <v>11.226000000000001</v>
      </c>
      <c r="K914" s="23">
        <v>235.74600000000001</v>
      </c>
      <c r="L914" s="24">
        <v>43484</v>
      </c>
      <c r="M914" s="25">
        <v>0.48819444444444443</v>
      </c>
      <c r="N914" s="20" t="s">
        <v>23</v>
      </c>
      <c r="O914" s="23">
        <v>224.52</v>
      </c>
      <c r="P914" s="26">
        <v>4.7619047620000003</v>
      </c>
      <c r="Q914" s="23">
        <v>11.226000000000001</v>
      </c>
      <c r="R914" s="30">
        <v>8.6</v>
      </c>
      <c r="S914" s="28">
        <f t="shared" si="261"/>
        <v>11.225999999999999</v>
      </c>
      <c r="T914" s="29">
        <f t="shared" si="262"/>
        <v>841.94999999999993</v>
      </c>
      <c r="U914" s="29" t="b">
        <f t="shared" si="263"/>
        <v>1</v>
      </c>
      <c r="V914" s="29" t="b">
        <f t="shared" si="264"/>
        <v>1</v>
      </c>
      <c r="W914" s="29" t="str">
        <f t="shared" si="265"/>
        <v>High Value</v>
      </c>
      <c r="X914" s="129">
        <f t="shared" si="266"/>
        <v>5.6130000000000004</v>
      </c>
      <c r="Y914" s="130">
        <f t="shared" si="250"/>
        <v>19</v>
      </c>
      <c r="Z914" s="130">
        <f t="shared" si="251"/>
        <v>1</v>
      </c>
      <c r="AA914" s="131">
        <f t="shared" si="253"/>
        <v>2019</v>
      </c>
      <c r="AB914" s="132" t="str">
        <f t="shared" si="254"/>
        <v>1-2019</v>
      </c>
      <c r="AC914" s="132" t="str">
        <f t="shared" si="260"/>
        <v>19-1-2019</v>
      </c>
      <c r="AD914" s="132">
        <f t="shared" si="258"/>
        <v>1</v>
      </c>
      <c r="AE914" s="132">
        <f t="shared" si="252"/>
        <v>3</v>
      </c>
      <c r="AF914" s="132" t="str">
        <f t="shared" si="256"/>
        <v>2019-3</v>
      </c>
      <c r="AG914" s="130">
        <f t="shared" si="259"/>
        <v>6</v>
      </c>
      <c r="AH914" s="130" t="str">
        <f t="shared" si="257"/>
        <v>Weekends</v>
      </c>
      <c r="AI914" s="133">
        <f t="shared" si="255"/>
        <v>7</v>
      </c>
      <c r="AJ914" s="53"/>
    </row>
    <row r="915" spans="2:36" ht="16.5" x14ac:dyDescent="0.3">
      <c r="B915" s="19" t="s">
        <v>948</v>
      </c>
      <c r="C915" s="20" t="s">
        <v>18</v>
      </c>
      <c r="D915" s="19" t="s">
        <v>19</v>
      </c>
      <c r="E915" s="19" t="s">
        <v>27</v>
      </c>
      <c r="F915" s="85" t="s">
        <v>21</v>
      </c>
      <c r="G915" s="19" t="s">
        <v>32</v>
      </c>
      <c r="H915" s="21">
        <v>93.12</v>
      </c>
      <c r="I915" s="22">
        <v>8</v>
      </c>
      <c r="J915" s="23">
        <v>37.247999999999998</v>
      </c>
      <c r="K915" s="23">
        <v>782.20799999999997</v>
      </c>
      <c r="L915" s="24">
        <v>43503</v>
      </c>
      <c r="M915" s="25">
        <v>0.42291666666666666</v>
      </c>
      <c r="N915" s="20" t="s">
        <v>29</v>
      </c>
      <c r="O915" s="23">
        <v>744.96</v>
      </c>
      <c r="P915" s="26">
        <v>4.7619047620000003</v>
      </c>
      <c r="Q915" s="23">
        <v>37.247999999999998</v>
      </c>
      <c r="R915" s="27">
        <v>6.8</v>
      </c>
      <c r="S915" s="28">
        <f t="shared" si="261"/>
        <v>37.247999999999934</v>
      </c>
      <c r="T915" s="29">
        <f t="shared" si="262"/>
        <v>2793.5999999999949</v>
      </c>
      <c r="U915" s="29" t="b">
        <f t="shared" si="263"/>
        <v>1</v>
      </c>
      <c r="V915" s="29" t="b">
        <f t="shared" si="264"/>
        <v>1</v>
      </c>
      <c r="W915" s="29" t="str">
        <f t="shared" si="265"/>
        <v>Low Value</v>
      </c>
      <c r="X915" s="129" t="str">
        <f t="shared" si="266"/>
        <v>Criteria Not matched</v>
      </c>
      <c r="Y915" s="130">
        <f t="shared" si="250"/>
        <v>7</v>
      </c>
      <c r="Z915" s="130">
        <f t="shared" si="251"/>
        <v>2</v>
      </c>
      <c r="AA915" s="131">
        <f t="shared" si="253"/>
        <v>2019</v>
      </c>
      <c r="AB915" s="132" t="str">
        <f t="shared" si="254"/>
        <v>2-2019</v>
      </c>
      <c r="AC915" s="132" t="str">
        <f t="shared" si="260"/>
        <v>7-2-2019</v>
      </c>
      <c r="AD915" s="132">
        <f t="shared" si="258"/>
        <v>1</v>
      </c>
      <c r="AE915" s="132">
        <f t="shared" si="252"/>
        <v>6</v>
      </c>
      <c r="AF915" s="132" t="str">
        <f t="shared" si="256"/>
        <v>2019-6</v>
      </c>
      <c r="AG915" s="130">
        <f t="shared" si="259"/>
        <v>4</v>
      </c>
      <c r="AH915" s="130" t="str">
        <f t="shared" si="257"/>
        <v>Weekdays</v>
      </c>
      <c r="AI915" s="133">
        <f t="shared" si="255"/>
        <v>5</v>
      </c>
      <c r="AJ915" s="53"/>
    </row>
    <row r="916" spans="2:36" ht="16.5" x14ac:dyDescent="0.3">
      <c r="B916" s="19" t="s">
        <v>949</v>
      </c>
      <c r="C916" s="20" t="s">
        <v>18</v>
      </c>
      <c r="D916" s="19" t="s">
        <v>19</v>
      </c>
      <c r="E916" s="19" t="s">
        <v>20</v>
      </c>
      <c r="F916" s="85" t="s">
        <v>31</v>
      </c>
      <c r="G916" s="19" t="s">
        <v>46</v>
      </c>
      <c r="H916" s="21">
        <v>51.34</v>
      </c>
      <c r="I916" s="22">
        <v>8</v>
      </c>
      <c r="J916" s="23">
        <v>20.536000000000001</v>
      </c>
      <c r="K916" s="23">
        <v>431.25599999999997</v>
      </c>
      <c r="L916" s="24">
        <v>43496</v>
      </c>
      <c r="M916" s="25">
        <v>0.41666666666666669</v>
      </c>
      <c r="N916" s="20" t="s">
        <v>23</v>
      </c>
      <c r="O916" s="23">
        <v>410.72</v>
      </c>
      <c r="P916" s="26">
        <v>4.7619047620000003</v>
      </c>
      <c r="Q916" s="23">
        <v>20.536000000000001</v>
      </c>
      <c r="R916" s="27">
        <v>7.6</v>
      </c>
      <c r="S916" s="28">
        <f t="shared" si="261"/>
        <v>20.535999999999945</v>
      </c>
      <c r="T916" s="29">
        <f t="shared" si="262"/>
        <v>1540.1999999999957</v>
      </c>
      <c r="U916" s="29" t="b">
        <f t="shared" si="263"/>
        <v>1</v>
      </c>
      <c r="V916" s="29" t="b">
        <f t="shared" si="264"/>
        <v>1</v>
      </c>
      <c r="W916" s="29" t="str">
        <f t="shared" si="265"/>
        <v>High Value</v>
      </c>
      <c r="X916" s="129">
        <f t="shared" si="266"/>
        <v>5.1340000000000003</v>
      </c>
      <c r="Y916" s="130">
        <f t="shared" si="250"/>
        <v>31</v>
      </c>
      <c r="Z916" s="130">
        <f t="shared" si="251"/>
        <v>1</v>
      </c>
      <c r="AA916" s="131">
        <f t="shared" si="253"/>
        <v>2019</v>
      </c>
      <c r="AB916" s="132" t="str">
        <f t="shared" si="254"/>
        <v>1-2019</v>
      </c>
      <c r="AC916" s="132" t="str">
        <f t="shared" si="260"/>
        <v>31-1-2019</v>
      </c>
      <c r="AD916" s="132">
        <f t="shared" si="258"/>
        <v>1</v>
      </c>
      <c r="AE916" s="132">
        <f t="shared" si="252"/>
        <v>5</v>
      </c>
      <c r="AF916" s="132" t="str">
        <f t="shared" si="256"/>
        <v>2019-5</v>
      </c>
      <c r="AG916" s="130">
        <f t="shared" si="259"/>
        <v>4</v>
      </c>
      <c r="AH916" s="130" t="str">
        <f t="shared" si="257"/>
        <v>Weekdays</v>
      </c>
      <c r="AI916" s="133">
        <f t="shared" si="255"/>
        <v>5</v>
      </c>
      <c r="AJ916" s="53"/>
    </row>
    <row r="917" spans="2:36" ht="16.5" x14ac:dyDescent="0.3">
      <c r="B917" s="19" t="s">
        <v>950</v>
      </c>
      <c r="C917" s="20" t="s">
        <v>18</v>
      </c>
      <c r="D917" s="19" t="s">
        <v>19</v>
      </c>
      <c r="E917" s="19" t="s">
        <v>20</v>
      </c>
      <c r="F917" s="85" t="s">
        <v>21</v>
      </c>
      <c r="G917" s="19" t="s">
        <v>44</v>
      </c>
      <c r="H917" s="21">
        <v>99.6</v>
      </c>
      <c r="I917" s="22">
        <v>3</v>
      </c>
      <c r="J917" s="23">
        <v>14.94</v>
      </c>
      <c r="K917" s="23">
        <v>313.74</v>
      </c>
      <c r="L917" s="24">
        <v>43521</v>
      </c>
      <c r="M917" s="25">
        <v>0.78125</v>
      </c>
      <c r="N917" s="20" t="s">
        <v>29</v>
      </c>
      <c r="O917" s="23">
        <v>298.8</v>
      </c>
      <c r="P917" s="26">
        <v>4.7619047620000003</v>
      </c>
      <c r="Q917" s="23">
        <v>14.94</v>
      </c>
      <c r="R917" s="30">
        <v>5.8</v>
      </c>
      <c r="S917" s="28">
        <f t="shared" si="261"/>
        <v>14.939999999999998</v>
      </c>
      <c r="T917" s="29">
        <f t="shared" si="262"/>
        <v>1120.4999999999998</v>
      </c>
      <c r="U917" s="29" t="b">
        <f t="shared" si="263"/>
        <v>1</v>
      </c>
      <c r="V917" s="29" t="b">
        <f t="shared" si="264"/>
        <v>1</v>
      </c>
      <c r="W917" s="29" t="str">
        <f t="shared" si="265"/>
        <v>Low Value</v>
      </c>
      <c r="X917" s="129" t="str">
        <f t="shared" si="266"/>
        <v>Criteria Not matched</v>
      </c>
      <c r="Y917" s="130">
        <f t="shared" si="250"/>
        <v>25</v>
      </c>
      <c r="Z917" s="130">
        <f t="shared" si="251"/>
        <v>2</v>
      </c>
      <c r="AA917" s="131">
        <f t="shared" si="253"/>
        <v>2019</v>
      </c>
      <c r="AB917" s="132" t="str">
        <f t="shared" si="254"/>
        <v>2-2019</v>
      </c>
      <c r="AC917" s="132" t="str">
        <f t="shared" si="260"/>
        <v>25-2-2019</v>
      </c>
      <c r="AD917" s="132">
        <f t="shared" si="258"/>
        <v>1</v>
      </c>
      <c r="AE917" s="132">
        <f t="shared" si="252"/>
        <v>9</v>
      </c>
      <c r="AF917" s="132" t="str">
        <f t="shared" si="256"/>
        <v>2019-9</v>
      </c>
      <c r="AG917" s="130">
        <f t="shared" si="259"/>
        <v>1</v>
      </c>
      <c r="AH917" s="130" t="str">
        <f t="shared" si="257"/>
        <v>Weekdays</v>
      </c>
      <c r="AI917" s="133">
        <f t="shared" si="255"/>
        <v>2</v>
      </c>
      <c r="AJ917" s="53"/>
    </row>
    <row r="918" spans="2:36" ht="16.5" x14ac:dyDescent="0.3">
      <c r="B918" s="19" t="s">
        <v>951</v>
      </c>
      <c r="C918" s="20" t="s">
        <v>25</v>
      </c>
      <c r="D918" s="19" t="s">
        <v>26</v>
      </c>
      <c r="E918" s="19" t="s">
        <v>27</v>
      </c>
      <c r="F918" s="85" t="s">
        <v>21</v>
      </c>
      <c r="G918" s="19" t="s">
        <v>28</v>
      </c>
      <c r="H918" s="21">
        <v>35.49</v>
      </c>
      <c r="I918" s="22">
        <v>6</v>
      </c>
      <c r="J918" s="23">
        <v>10.647</v>
      </c>
      <c r="K918" s="23">
        <v>223.58699999999999</v>
      </c>
      <c r="L918" s="24">
        <v>43498</v>
      </c>
      <c r="M918" s="25">
        <v>0.52777777777777779</v>
      </c>
      <c r="N918" s="20" t="s">
        <v>29</v>
      </c>
      <c r="O918" s="23">
        <v>212.94</v>
      </c>
      <c r="P918" s="26">
        <v>4.7619047620000003</v>
      </c>
      <c r="Q918" s="23">
        <v>10.647</v>
      </c>
      <c r="R918" s="30">
        <v>4.0999999999999996</v>
      </c>
      <c r="S918" s="28">
        <f t="shared" si="261"/>
        <v>10.646999999999991</v>
      </c>
      <c r="T918" s="29">
        <f t="shared" si="262"/>
        <v>798.52499999999941</v>
      </c>
      <c r="U918" s="29" t="b">
        <f t="shared" si="263"/>
        <v>1</v>
      </c>
      <c r="V918" s="29" t="b">
        <f t="shared" si="264"/>
        <v>1</v>
      </c>
      <c r="W918" s="29" t="str">
        <f t="shared" si="265"/>
        <v>Low Value</v>
      </c>
      <c r="X918" s="129" t="str">
        <f t="shared" si="266"/>
        <v>Criteria Not matched</v>
      </c>
      <c r="Y918" s="130">
        <f t="shared" ref="Y918:Y981" si="267">DAY(L918)</f>
        <v>2</v>
      </c>
      <c r="Z918" s="130">
        <f t="shared" ref="Z918:Z981" si="268">MONTH(L918)</f>
        <v>2</v>
      </c>
      <c r="AA918" s="131">
        <f t="shared" si="253"/>
        <v>2019</v>
      </c>
      <c r="AB918" s="132" t="str">
        <f t="shared" si="254"/>
        <v>2-2019</v>
      </c>
      <c r="AC918" s="132" t="str">
        <f t="shared" si="260"/>
        <v>2-2-2019</v>
      </c>
      <c r="AD918" s="132">
        <f t="shared" si="258"/>
        <v>1</v>
      </c>
      <c r="AE918" s="132">
        <f t="shared" si="252"/>
        <v>5</v>
      </c>
      <c r="AF918" s="132" t="str">
        <f t="shared" si="256"/>
        <v>2019-5</v>
      </c>
      <c r="AG918" s="130">
        <f t="shared" si="259"/>
        <v>6</v>
      </c>
      <c r="AH918" s="130" t="str">
        <f t="shared" si="257"/>
        <v>Weekends</v>
      </c>
      <c r="AI918" s="133">
        <f t="shared" si="255"/>
        <v>7</v>
      </c>
      <c r="AJ918" s="53"/>
    </row>
    <row r="919" spans="2:36" ht="16.5" x14ac:dyDescent="0.3">
      <c r="B919" s="19" t="s">
        <v>952</v>
      </c>
      <c r="C919" s="20" t="s">
        <v>25</v>
      </c>
      <c r="D919" s="19" t="s">
        <v>26</v>
      </c>
      <c r="E919" s="19" t="s">
        <v>20</v>
      </c>
      <c r="F919" s="85" t="s">
        <v>31</v>
      </c>
      <c r="G919" s="19" t="s">
        <v>36</v>
      </c>
      <c r="H919" s="21">
        <v>42.85</v>
      </c>
      <c r="I919" s="22">
        <v>1</v>
      </c>
      <c r="J919" s="23">
        <v>2.1425000000000001</v>
      </c>
      <c r="K919" s="23">
        <v>44.9925</v>
      </c>
      <c r="L919" s="24">
        <v>43538</v>
      </c>
      <c r="M919" s="25">
        <v>0.65</v>
      </c>
      <c r="N919" s="20" t="s">
        <v>33</v>
      </c>
      <c r="O919" s="23">
        <v>42.85</v>
      </c>
      <c r="P919" s="26">
        <v>4.7619047620000003</v>
      </c>
      <c r="Q919" s="23">
        <v>2.1425000000000001</v>
      </c>
      <c r="R919" s="30">
        <v>9.3000000000000007</v>
      </c>
      <c r="S919" s="28">
        <f t="shared" si="261"/>
        <v>2.1424999999999983</v>
      </c>
      <c r="T919" s="29">
        <f t="shared" si="262"/>
        <v>160.68749999999989</v>
      </c>
      <c r="U919" s="29" t="b">
        <f t="shared" si="263"/>
        <v>0</v>
      </c>
      <c r="V919" s="29" t="b">
        <f t="shared" si="264"/>
        <v>1</v>
      </c>
      <c r="W919" s="29" t="str">
        <f t="shared" si="265"/>
        <v>High Value</v>
      </c>
      <c r="X919" s="129">
        <f t="shared" si="266"/>
        <v>4.2850000000000001</v>
      </c>
      <c r="Y919" s="130">
        <f t="shared" si="267"/>
        <v>14</v>
      </c>
      <c r="Z919" s="130">
        <f t="shared" si="268"/>
        <v>3</v>
      </c>
      <c r="AA919" s="131">
        <f t="shared" si="253"/>
        <v>2019</v>
      </c>
      <c r="AB919" s="132" t="str">
        <f t="shared" si="254"/>
        <v>3-2019</v>
      </c>
      <c r="AC919" s="132" t="str">
        <f t="shared" si="260"/>
        <v>14-3-2019</v>
      </c>
      <c r="AD919" s="132">
        <f t="shared" si="258"/>
        <v>1</v>
      </c>
      <c r="AE919" s="132">
        <f t="shared" ref="AE919:AE982" si="269">WEEKNUM(L919,2)</f>
        <v>11</v>
      </c>
      <c r="AF919" s="132" t="str">
        <f t="shared" si="256"/>
        <v>2019-11</v>
      </c>
      <c r="AG919" s="130">
        <f t="shared" si="259"/>
        <v>4</v>
      </c>
      <c r="AH919" s="130" t="str">
        <f t="shared" si="257"/>
        <v>Weekdays</v>
      </c>
      <c r="AI919" s="133">
        <f t="shared" si="255"/>
        <v>5</v>
      </c>
      <c r="AJ919" s="53"/>
    </row>
    <row r="920" spans="2:36" ht="16.5" x14ac:dyDescent="0.3">
      <c r="B920" s="19" t="s">
        <v>953</v>
      </c>
      <c r="C920" s="20" t="s">
        <v>18</v>
      </c>
      <c r="D920" s="19" t="s">
        <v>19</v>
      </c>
      <c r="E920" s="19" t="s">
        <v>27</v>
      </c>
      <c r="F920" s="85" t="s">
        <v>21</v>
      </c>
      <c r="G920" s="19" t="s">
        <v>46</v>
      </c>
      <c r="H920" s="21">
        <v>94.67</v>
      </c>
      <c r="I920" s="22">
        <v>4</v>
      </c>
      <c r="J920" s="23">
        <v>18.934000000000001</v>
      </c>
      <c r="K920" s="23">
        <v>397.61399999999998</v>
      </c>
      <c r="L920" s="24">
        <v>43535</v>
      </c>
      <c r="M920" s="25">
        <v>0.50277777777777777</v>
      </c>
      <c r="N920" s="20" t="s">
        <v>29</v>
      </c>
      <c r="O920" s="23">
        <v>378.68</v>
      </c>
      <c r="P920" s="26">
        <v>4.7619047620000003</v>
      </c>
      <c r="Q920" s="23">
        <v>18.934000000000001</v>
      </c>
      <c r="R920" s="27">
        <v>6.8</v>
      </c>
      <c r="S920" s="28">
        <f t="shared" si="261"/>
        <v>18.933999999999969</v>
      </c>
      <c r="T920" s="29">
        <f t="shared" si="262"/>
        <v>1420.0499999999977</v>
      </c>
      <c r="U920" s="29" t="b">
        <f t="shared" si="263"/>
        <v>1</v>
      </c>
      <c r="V920" s="29" t="b">
        <f t="shared" si="264"/>
        <v>1</v>
      </c>
      <c r="W920" s="29" t="str">
        <f t="shared" si="265"/>
        <v>Low Value</v>
      </c>
      <c r="X920" s="129" t="str">
        <f t="shared" si="266"/>
        <v>Criteria Not matched</v>
      </c>
      <c r="Y920" s="130">
        <f t="shared" si="267"/>
        <v>11</v>
      </c>
      <c r="Z920" s="130">
        <f t="shared" si="268"/>
        <v>3</v>
      </c>
      <c r="AA920" s="131">
        <f t="shared" ref="AA920:AA983" si="270">YEAR(L920)</f>
        <v>2019</v>
      </c>
      <c r="AB920" s="132" t="str">
        <f t="shared" ref="AB920:AB983" si="271">CONCATENATE(Z920,"-",AA920)</f>
        <v>3-2019</v>
      </c>
      <c r="AC920" s="132" t="str">
        <f t="shared" si="260"/>
        <v>11-3-2019</v>
      </c>
      <c r="AD920" s="132">
        <f t="shared" si="258"/>
        <v>1</v>
      </c>
      <c r="AE920" s="132">
        <f t="shared" si="269"/>
        <v>11</v>
      </c>
      <c r="AF920" s="132" t="str">
        <f t="shared" si="256"/>
        <v>2019-11</v>
      </c>
      <c r="AG920" s="130">
        <f t="shared" si="259"/>
        <v>1</v>
      </c>
      <c r="AH920" s="130" t="str">
        <f t="shared" si="257"/>
        <v>Weekdays</v>
      </c>
      <c r="AI920" s="133">
        <f t="shared" si="255"/>
        <v>2</v>
      </c>
      <c r="AJ920" s="53"/>
    </row>
    <row r="921" spans="2:36" ht="16.5" x14ac:dyDescent="0.3">
      <c r="B921" s="19" t="s">
        <v>954</v>
      </c>
      <c r="C921" s="20" t="s">
        <v>42</v>
      </c>
      <c r="D921" s="19" t="s">
        <v>43</v>
      </c>
      <c r="E921" s="19" t="s">
        <v>27</v>
      </c>
      <c r="F921" s="85" t="s">
        <v>31</v>
      </c>
      <c r="G921" s="19" t="s">
        <v>32</v>
      </c>
      <c r="H921" s="21">
        <v>68.97</v>
      </c>
      <c r="I921" s="22">
        <v>3</v>
      </c>
      <c r="J921" s="23">
        <v>10.345499999999999</v>
      </c>
      <c r="K921" s="23">
        <v>217.25550000000001</v>
      </c>
      <c r="L921" s="24">
        <v>43518</v>
      </c>
      <c r="M921" s="25">
        <v>0.47638888888888886</v>
      </c>
      <c r="N921" s="20" t="s">
        <v>23</v>
      </c>
      <c r="O921" s="23">
        <v>206.91</v>
      </c>
      <c r="P921" s="26">
        <v>4.7619047620000003</v>
      </c>
      <c r="Q921" s="23">
        <v>10.345499999999999</v>
      </c>
      <c r="R921" s="30">
        <v>8.6999999999999993</v>
      </c>
      <c r="S921" s="28">
        <f t="shared" si="261"/>
        <v>10.345500000000015</v>
      </c>
      <c r="T921" s="29">
        <f t="shared" si="262"/>
        <v>775.91250000000116</v>
      </c>
      <c r="U921" s="29" t="b">
        <f t="shared" si="263"/>
        <v>1</v>
      </c>
      <c r="V921" s="29" t="b">
        <f t="shared" si="264"/>
        <v>1</v>
      </c>
      <c r="W921" s="29" t="str">
        <f t="shared" si="265"/>
        <v>High Value</v>
      </c>
      <c r="X921" s="129">
        <f t="shared" si="266"/>
        <v>6.8970000000000002</v>
      </c>
      <c r="Y921" s="130">
        <f t="shared" si="267"/>
        <v>22</v>
      </c>
      <c r="Z921" s="130">
        <f t="shared" si="268"/>
        <v>2</v>
      </c>
      <c r="AA921" s="131">
        <f t="shared" si="270"/>
        <v>2019</v>
      </c>
      <c r="AB921" s="132" t="str">
        <f t="shared" si="271"/>
        <v>2-2019</v>
      </c>
      <c r="AC921" s="132" t="str">
        <f t="shared" si="260"/>
        <v>22-2-2019</v>
      </c>
      <c r="AD921" s="132">
        <f t="shared" si="258"/>
        <v>1</v>
      </c>
      <c r="AE921" s="132">
        <f t="shared" si="269"/>
        <v>8</v>
      </c>
      <c r="AF921" s="132" t="str">
        <f t="shared" si="256"/>
        <v>2019-8</v>
      </c>
      <c r="AG921" s="130">
        <f t="shared" si="259"/>
        <v>5</v>
      </c>
      <c r="AH921" s="130" t="str">
        <f t="shared" si="257"/>
        <v>Weekdays</v>
      </c>
      <c r="AI921" s="133">
        <f t="shared" si="255"/>
        <v>6</v>
      </c>
      <c r="AJ921" s="53"/>
    </row>
    <row r="922" spans="2:36" ht="16.5" x14ac:dyDescent="0.3">
      <c r="B922" s="19" t="s">
        <v>955</v>
      </c>
      <c r="C922" s="20" t="s">
        <v>42</v>
      </c>
      <c r="D922" s="19" t="s">
        <v>43</v>
      </c>
      <c r="E922" s="19" t="s">
        <v>20</v>
      </c>
      <c r="F922" s="85" t="s">
        <v>21</v>
      </c>
      <c r="G922" s="19" t="s">
        <v>28</v>
      </c>
      <c r="H922" s="21">
        <v>26.26</v>
      </c>
      <c r="I922" s="22">
        <v>3</v>
      </c>
      <c r="J922" s="23">
        <v>3.9390000000000001</v>
      </c>
      <c r="K922" s="23">
        <v>82.718999999999994</v>
      </c>
      <c r="L922" s="24">
        <v>43526</v>
      </c>
      <c r="M922" s="25">
        <v>0.52500000000000002</v>
      </c>
      <c r="N922" s="20" t="s">
        <v>23</v>
      </c>
      <c r="O922" s="23">
        <v>78.78</v>
      </c>
      <c r="P922" s="26">
        <v>4.7619047620000003</v>
      </c>
      <c r="Q922" s="23">
        <v>3.9390000000000001</v>
      </c>
      <c r="R922" s="30">
        <v>6.3</v>
      </c>
      <c r="S922" s="28">
        <f t="shared" si="261"/>
        <v>3.938999999999993</v>
      </c>
      <c r="T922" s="29">
        <f t="shared" si="262"/>
        <v>295.4249999999995</v>
      </c>
      <c r="U922" s="29" t="b">
        <f t="shared" si="263"/>
        <v>0</v>
      </c>
      <c r="V922" s="29" t="b">
        <f t="shared" si="264"/>
        <v>0</v>
      </c>
      <c r="W922" s="29" t="str">
        <f t="shared" si="265"/>
        <v>Low Value</v>
      </c>
      <c r="X922" s="129" t="str">
        <f t="shared" si="266"/>
        <v>Criteria Not matched</v>
      </c>
      <c r="Y922" s="130">
        <f t="shared" si="267"/>
        <v>2</v>
      </c>
      <c r="Z922" s="130">
        <f t="shared" si="268"/>
        <v>3</v>
      </c>
      <c r="AA922" s="131">
        <f t="shared" si="270"/>
        <v>2019</v>
      </c>
      <c r="AB922" s="132" t="str">
        <f t="shared" si="271"/>
        <v>3-2019</v>
      </c>
      <c r="AC922" s="132" t="str">
        <f t="shared" si="260"/>
        <v>2-3-2019</v>
      </c>
      <c r="AD922" s="132">
        <f t="shared" si="258"/>
        <v>1</v>
      </c>
      <c r="AE922" s="132">
        <f t="shared" si="269"/>
        <v>9</v>
      </c>
      <c r="AF922" s="132" t="str">
        <f t="shared" si="256"/>
        <v>2019-9</v>
      </c>
      <c r="AG922" s="130">
        <f t="shared" si="259"/>
        <v>6</v>
      </c>
      <c r="AH922" s="130" t="str">
        <f t="shared" si="257"/>
        <v>Weekends</v>
      </c>
      <c r="AI922" s="133">
        <f t="shared" si="255"/>
        <v>7</v>
      </c>
      <c r="AJ922" s="53"/>
    </row>
    <row r="923" spans="2:36" ht="16.5" x14ac:dyDescent="0.3">
      <c r="B923" s="19" t="s">
        <v>956</v>
      </c>
      <c r="C923" s="20" t="s">
        <v>25</v>
      </c>
      <c r="D923" s="19" t="s">
        <v>26</v>
      </c>
      <c r="E923" s="19" t="s">
        <v>20</v>
      </c>
      <c r="F923" s="85" t="s">
        <v>21</v>
      </c>
      <c r="G923" s="19" t="s">
        <v>32</v>
      </c>
      <c r="H923" s="21">
        <v>35.79</v>
      </c>
      <c r="I923" s="22">
        <v>9</v>
      </c>
      <c r="J923" s="23">
        <v>16.105499999999999</v>
      </c>
      <c r="K923" s="23">
        <v>338.21550000000002</v>
      </c>
      <c r="L923" s="24">
        <v>43534</v>
      </c>
      <c r="M923" s="25">
        <v>0.62916666666666665</v>
      </c>
      <c r="N923" s="20" t="s">
        <v>33</v>
      </c>
      <c r="O923" s="23">
        <v>322.11</v>
      </c>
      <c r="P923" s="26">
        <v>4.7619047620000003</v>
      </c>
      <c r="Q923" s="23">
        <v>16.105499999999999</v>
      </c>
      <c r="R923" s="27">
        <v>5.0999999999999996</v>
      </c>
      <c r="S923" s="28">
        <f t="shared" si="261"/>
        <v>16.105500000000006</v>
      </c>
      <c r="T923" s="29">
        <f t="shared" si="262"/>
        <v>1207.9125000000004</v>
      </c>
      <c r="U923" s="29" t="b">
        <f t="shared" si="263"/>
        <v>1</v>
      </c>
      <c r="V923" s="29" t="b">
        <f t="shared" si="264"/>
        <v>1</v>
      </c>
      <c r="W923" s="29" t="str">
        <f t="shared" si="265"/>
        <v>Low Value</v>
      </c>
      <c r="X923" s="129" t="str">
        <f t="shared" si="266"/>
        <v>Criteria Not matched</v>
      </c>
      <c r="Y923" s="130">
        <f t="shared" si="267"/>
        <v>10</v>
      </c>
      <c r="Z923" s="130">
        <f t="shared" si="268"/>
        <v>3</v>
      </c>
      <c r="AA923" s="131">
        <f t="shared" si="270"/>
        <v>2019</v>
      </c>
      <c r="AB923" s="132" t="str">
        <f t="shared" si="271"/>
        <v>3-2019</v>
      </c>
      <c r="AC923" s="132" t="str">
        <f t="shared" si="260"/>
        <v>10-3-2019</v>
      </c>
      <c r="AD923" s="132">
        <f t="shared" si="258"/>
        <v>1</v>
      </c>
      <c r="AE923" s="132">
        <f t="shared" si="269"/>
        <v>10</v>
      </c>
      <c r="AF923" s="132" t="str">
        <f t="shared" si="256"/>
        <v>2019-10</v>
      </c>
      <c r="AG923" s="130">
        <f t="shared" si="259"/>
        <v>7</v>
      </c>
      <c r="AH923" s="130" t="str">
        <f t="shared" si="257"/>
        <v>Weekends</v>
      </c>
      <c r="AI923" s="133">
        <f t="shared" si="255"/>
        <v>1</v>
      </c>
      <c r="AJ923" s="53"/>
    </row>
    <row r="924" spans="2:36" ht="16.5" x14ac:dyDescent="0.3">
      <c r="B924" s="19" t="s">
        <v>957</v>
      </c>
      <c r="C924" s="20" t="s">
        <v>42</v>
      </c>
      <c r="D924" s="19" t="s">
        <v>43</v>
      </c>
      <c r="E924" s="19" t="s">
        <v>27</v>
      </c>
      <c r="F924" s="85" t="s">
        <v>21</v>
      </c>
      <c r="G924" s="19" t="s">
        <v>32</v>
      </c>
      <c r="H924" s="21">
        <v>16.37</v>
      </c>
      <c r="I924" s="22">
        <v>6</v>
      </c>
      <c r="J924" s="23">
        <v>4.9109999999999996</v>
      </c>
      <c r="K924" s="23">
        <v>103.131</v>
      </c>
      <c r="L924" s="24">
        <v>43504</v>
      </c>
      <c r="M924" s="25">
        <v>0.45694444444444443</v>
      </c>
      <c r="N924" s="20" t="s">
        <v>29</v>
      </c>
      <c r="O924" s="23">
        <v>98.22</v>
      </c>
      <c r="P924" s="26">
        <v>4.7619047620000003</v>
      </c>
      <c r="Q924" s="23">
        <v>4.9109999999999996</v>
      </c>
      <c r="R924" s="30">
        <v>7</v>
      </c>
      <c r="S924" s="28">
        <f t="shared" si="261"/>
        <v>4.9110000000000014</v>
      </c>
      <c r="T924" s="29">
        <f t="shared" si="262"/>
        <v>368.3250000000001</v>
      </c>
      <c r="U924" s="29" t="b">
        <f t="shared" si="263"/>
        <v>0</v>
      </c>
      <c r="V924" s="29" t="b">
        <f t="shared" si="264"/>
        <v>0</v>
      </c>
      <c r="W924" s="29" t="str">
        <f t="shared" si="265"/>
        <v>Low Value</v>
      </c>
      <c r="X924" s="129">
        <f t="shared" si="266"/>
        <v>1.6370000000000002</v>
      </c>
      <c r="Y924" s="130">
        <f t="shared" si="267"/>
        <v>8</v>
      </c>
      <c r="Z924" s="130">
        <f t="shared" si="268"/>
        <v>2</v>
      </c>
      <c r="AA924" s="131">
        <f t="shared" si="270"/>
        <v>2019</v>
      </c>
      <c r="AB924" s="132" t="str">
        <f t="shared" si="271"/>
        <v>2-2019</v>
      </c>
      <c r="AC924" s="132" t="str">
        <f t="shared" si="260"/>
        <v>8-2-2019</v>
      </c>
      <c r="AD924" s="132">
        <f t="shared" si="258"/>
        <v>1</v>
      </c>
      <c r="AE924" s="132">
        <f t="shared" si="269"/>
        <v>6</v>
      </c>
      <c r="AF924" s="132" t="str">
        <f t="shared" si="256"/>
        <v>2019-6</v>
      </c>
      <c r="AG924" s="130">
        <f t="shared" si="259"/>
        <v>5</v>
      </c>
      <c r="AH924" s="130" t="str">
        <f t="shared" si="257"/>
        <v>Weekdays</v>
      </c>
      <c r="AI924" s="133">
        <f t="shared" ref="AI924:AI987" si="272">WEEKDAY(L924,1)</f>
        <v>6</v>
      </c>
      <c r="AJ924" s="53"/>
    </row>
    <row r="925" spans="2:36" ht="16.5" x14ac:dyDescent="0.3">
      <c r="B925" s="19" t="s">
        <v>958</v>
      </c>
      <c r="C925" s="20" t="s">
        <v>25</v>
      </c>
      <c r="D925" s="19" t="s">
        <v>26</v>
      </c>
      <c r="E925" s="19" t="s">
        <v>20</v>
      </c>
      <c r="F925" s="85" t="s">
        <v>21</v>
      </c>
      <c r="G925" s="19" t="s">
        <v>32</v>
      </c>
      <c r="H925" s="21">
        <v>12.73</v>
      </c>
      <c r="I925" s="22">
        <v>2</v>
      </c>
      <c r="J925" s="23">
        <v>1.2729999999999999</v>
      </c>
      <c r="K925" s="23">
        <v>26.733000000000001</v>
      </c>
      <c r="L925" s="24">
        <v>43518</v>
      </c>
      <c r="M925" s="25">
        <v>0.50694444444444442</v>
      </c>
      <c r="N925" s="20" t="s">
        <v>33</v>
      </c>
      <c r="O925" s="23">
        <v>25.46</v>
      </c>
      <c r="P925" s="26">
        <v>4.7619047620000003</v>
      </c>
      <c r="Q925" s="23">
        <v>1.2729999999999999</v>
      </c>
      <c r="R925" s="30">
        <v>5.2</v>
      </c>
      <c r="S925" s="28">
        <f t="shared" si="261"/>
        <v>1.2729999999999997</v>
      </c>
      <c r="T925" s="29">
        <f t="shared" si="262"/>
        <v>95.47499999999998</v>
      </c>
      <c r="U925" s="29" t="b">
        <f t="shared" si="263"/>
        <v>0</v>
      </c>
      <c r="V925" s="29" t="b">
        <f t="shared" si="264"/>
        <v>0</v>
      </c>
      <c r="W925" s="29" t="str">
        <f t="shared" si="265"/>
        <v>Low Value</v>
      </c>
      <c r="X925" s="129" t="str">
        <f t="shared" si="266"/>
        <v>Criteria Not matched</v>
      </c>
      <c r="Y925" s="130">
        <f t="shared" si="267"/>
        <v>22</v>
      </c>
      <c r="Z925" s="130">
        <f t="shared" si="268"/>
        <v>2</v>
      </c>
      <c r="AA925" s="131">
        <f t="shared" si="270"/>
        <v>2019</v>
      </c>
      <c r="AB925" s="132" t="str">
        <f t="shared" si="271"/>
        <v>2-2019</v>
      </c>
      <c r="AC925" s="132" t="str">
        <f t="shared" si="260"/>
        <v>22-2-2019</v>
      </c>
      <c r="AD925" s="132">
        <f t="shared" si="258"/>
        <v>1</v>
      </c>
      <c r="AE925" s="132">
        <f t="shared" si="269"/>
        <v>8</v>
      </c>
      <c r="AF925" s="132" t="str">
        <f t="shared" ref="AF925:AF988" si="273">CONCATENATE(AA925,"-",AE925)</f>
        <v>2019-8</v>
      </c>
      <c r="AG925" s="130">
        <f t="shared" si="259"/>
        <v>5</v>
      </c>
      <c r="AH925" s="130" t="str">
        <f t="shared" si="257"/>
        <v>Weekdays</v>
      </c>
      <c r="AI925" s="133">
        <f t="shared" si="272"/>
        <v>6</v>
      </c>
      <c r="AJ925" s="53"/>
    </row>
    <row r="926" spans="2:36" ht="16.5" x14ac:dyDescent="0.3">
      <c r="B926" s="19" t="s">
        <v>959</v>
      </c>
      <c r="C926" s="20" t="s">
        <v>25</v>
      </c>
      <c r="D926" s="19" t="s">
        <v>26</v>
      </c>
      <c r="E926" s="19" t="s">
        <v>27</v>
      </c>
      <c r="F926" s="85" t="s">
        <v>21</v>
      </c>
      <c r="G926" s="19" t="s">
        <v>36</v>
      </c>
      <c r="H926" s="21">
        <v>83.14</v>
      </c>
      <c r="I926" s="22">
        <v>7</v>
      </c>
      <c r="J926" s="23">
        <v>29.099</v>
      </c>
      <c r="K926" s="23">
        <v>611.07899999999995</v>
      </c>
      <c r="L926" s="24">
        <v>43475</v>
      </c>
      <c r="M926" s="25">
        <v>0.43819444444444444</v>
      </c>
      <c r="N926" s="20" t="s">
        <v>33</v>
      </c>
      <c r="O926" s="23">
        <v>581.98</v>
      </c>
      <c r="P926" s="26">
        <v>4.7619047620000003</v>
      </c>
      <c r="Q926" s="23">
        <v>29.099</v>
      </c>
      <c r="R926" s="27">
        <v>6.6</v>
      </c>
      <c r="S926" s="28">
        <f t="shared" si="261"/>
        <v>29.098999999999933</v>
      </c>
      <c r="T926" s="29">
        <f t="shared" si="262"/>
        <v>2182.4249999999947</v>
      </c>
      <c r="U926" s="29" t="b">
        <f t="shared" si="263"/>
        <v>1</v>
      </c>
      <c r="V926" s="29" t="b">
        <f t="shared" si="264"/>
        <v>1</v>
      </c>
      <c r="W926" s="29" t="str">
        <f t="shared" si="265"/>
        <v>Low Value</v>
      </c>
      <c r="X926" s="129" t="str">
        <f t="shared" si="266"/>
        <v>Criteria Not matched</v>
      </c>
      <c r="Y926" s="130">
        <f t="shared" si="267"/>
        <v>10</v>
      </c>
      <c r="Z926" s="130">
        <f t="shared" si="268"/>
        <v>1</v>
      </c>
      <c r="AA926" s="131">
        <f t="shared" si="270"/>
        <v>2019</v>
      </c>
      <c r="AB926" s="132" t="str">
        <f t="shared" si="271"/>
        <v>1-2019</v>
      </c>
      <c r="AC926" s="132" t="str">
        <f t="shared" si="260"/>
        <v>10-1-2019</v>
      </c>
      <c r="AD926" s="132">
        <f t="shared" si="258"/>
        <v>1</v>
      </c>
      <c r="AE926" s="132">
        <f t="shared" si="269"/>
        <v>2</v>
      </c>
      <c r="AF926" s="132" t="str">
        <f t="shared" si="273"/>
        <v>2019-2</v>
      </c>
      <c r="AG926" s="130">
        <f t="shared" si="259"/>
        <v>4</v>
      </c>
      <c r="AH926" s="130" t="str">
        <f t="shared" si="257"/>
        <v>Weekdays</v>
      </c>
      <c r="AI926" s="133">
        <f t="shared" si="272"/>
        <v>5</v>
      </c>
      <c r="AJ926" s="53"/>
    </row>
    <row r="927" spans="2:36" ht="16.5" x14ac:dyDescent="0.3">
      <c r="B927" s="19" t="s">
        <v>960</v>
      </c>
      <c r="C927" s="20" t="s">
        <v>25</v>
      </c>
      <c r="D927" s="19" t="s">
        <v>26</v>
      </c>
      <c r="E927" s="19" t="s">
        <v>20</v>
      </c>
      <c r="F927" s="85" t="s">
        <v>21</v>
      </c>
      <c r="G927" s="19" t="s">
        <v>36</v>
      </c>
      <c r="H927" s="21">
        <v>35.22</v>
      </c>
      <c r="I927" s="22">
        <v>6</v>
      </c>
      <c r="J927" s="23">
        <v>10.566000000000001</v>
      </c>
      <c r="K927" s="23">
        <v>221.886</v>
      </c>
      <c r="L927" s="24">
        <v>43538</v>
      </c>
      <c r="M927" s="25">
        <v>0.5756944444444444</v>
      </c>
      <c r="N927" s="20" t="s">
        <v>23</v>
      </c>
      <c r="O927" s="23">
        <v>211.32</v>
      </c>
      <c r="P927" s="26">
        <v>4.7619047620000003</v>
      </c>
      <c r="Q927" s="23">
        <v>10.566000000000001</v>
      </c>
      <c r="R927" s="30">
        <v>6.5</v>
      </c>
      <c r="S927" s="28">
        <f t="shared" si="261"/>
        <v>10.566000000000003</v>
      </c>
      <c r="T927" s="29">
        <f t="shared" si="262"/>
        <v>792.45000000000016</v>
      </c>
      <c r="U927" s="29" t="b">
        <f t="shared" si="263"/>
        <v>1</v>
      </c>
      <c r="V927" s="29" t="b">
        <f t="shared" si="264"/>
        <v>1</v>
      </c>
      <c r="W927" s="29" t="str">
        <f t="shared" si="265"/>
        <v>Low Value</v>
      </c>
      <c r="X927" s="129" t="str">
        <f t="shared" si="266"/>
        <v>Criteria Not matched</v>
      </c>
      <c r="Y927" s="130">
        <f t="shared" si="267"/>
        <v>14</v>
      </c>
      <c r="Z927" s="130">
        <f t="shared" si="268"/>
        <v>3</v>
      </c>
      <c r="AA927" s="131">
        <f t="shared" si="270"/>
        <v>2019</v>
      </c>
      <c r="AB927" s="132" t="str">
        <f t="shared" si="271"/>
        <v>3-2019</v>
      </c>
      <c r="AC927" s="132" t="str">
        <f t="shared" si="260"/>
        <v>14-3-2019</v>
      </c>
      <c r="AD927" s="132">
        <f t="shared" si="258"/>
        <v>1</v>
      </c>
      <c r="AE927" s="132">
        <f t="shared" si="269"/>
        <v>11</v>
      </c>
      <c r="AF927" s="132" t="str">
        <f t="shared" si="273"/>
        <v>2019-11</v>
      </c>
      <c r="AG927" s="130">
        <f t="shared" si="259"/>
        <v>4</v>
      </c>
      <c r="AH927" s="130" t="str">
        <f t="shared" si="257"/>
        <v>Weekdays</v>
      </c>
      <c r="AI927" s="133">
        <f t="shared" si="272"/>
        <v>5</v>
      </c>
      <c r="AJ927" s="53"/>
    </row>
    <row r="928" spans="2:36" ht="16.5" x14ac:dyDescent="0.3">
      <c r="B928" s="19" t="s">
        <v>961</v>
      </c>
      <c r="C928" s="20" t="s">
        <v>42</v>
      </c>
      <c r="D928" s="19" t="s">
        <v>43</v>
      </c>
      <c r="E928" s="19" t="s">
        <v>27</v>
      </c>
      <c r="F928" s="85" t="s">
        <v>21</v>
      </c>
      <c r="G928" s="19" t="s">
        <v>28</v>
      </c>
      <c r="H928" s="21">
        <v>13.78</v>
      </c>
      <c r="I928" s="22">
        <v>4</v>
      </c>
      <c r="J928" s="23">
        <v>2.7559999999999998</v>
      </c>
      <c r="K928" s="23">
        <v>57.875999999999998</v>
      </c>
      <c r="L928" s="24">
        <v>43475</v>
      </c>
      <c r="M928" s="25">
        <v>0.46527777777777779</v>
      </c>
      <c r="N928" s="20" t="s">
        <v>23</v>
      </c>
      <c r="O928" s="23">
        <v>55.12</v>
      </c>
      <c r="P928" s="26">
        <v>4.7619047620000003</v>
      </c>
      <c r="Q928" s="23">
        <v>2.7559999999999998</v>
      </c>
      <c r="R928" s="30">
        <v>9</v>
      </c>
      <c r="S928" s="28">
        <f t="shared" si="261"/>
        <v>2.7560000000000002</v>
      </c>
      <c r="T928" s="29">
        <f t="shared" si="262"/>
        <v>206.70000000000002</v>
      </c>
      <c r="U928" s="29" t="b">
        <f t="shared" si="263"/>
        <v>0</v>
      </c>
      <c r="V928" s="29" t="b">
        <f t="shared" si="264"/>
        <v>1</v>
      </c>
      <c r="W928" s="29" t="str">
        <f t="shared" si="265"/>
        <v>High Value</v>
      </c>
      <c r="X928" s="129">
        <f t="shared" si="266"/>
        <v>1.3780000000000001</v>
      </c>
      <c r="Y928" s="130">
        <f t="shared" si="267"/>
        <v>10</v>
      </c>
      <c r="Z928" s="130">
        <f t="shared" si="268"/>
        <v>1</v>
      </c>
      <c r="AA928" s="131">
        <f t="shared" si="270"/>
        <v>2019</v>
      </c>
      <c r="AB928" s="132" t="str">
        <f t="shared" si="271"/>
        <v>1-2019</v>
      </c>
      <c r="AC928" s="132" t="str">
        <f t="shared" si="260"/>
        <v>10-1-2019</v>
      </c>
      <c r="AD928" s="132">
        <f t="shared" si="258"/>
        <v>1</v>
      </c>
      <c r="AE928" s="132">
        <f t="shared" si="269"/>
        <v>2</v>
      </c>
      <c r="AF928" s="132" t="str">
        <f t="shared" si="273"/>
        <v>2019-2</v>
      </c>
      <c r="AG928" s="130">
        <f t="shared" si="259"/>
        <v>4</v>
      </c>
      <c r="AH928" s="130" t="str">
        <f t="shared" si="257"/>
        <v>Weekdays</v>
      </c>
      <c r="AI928" s="133">
        <f t="shared" si="272"/>
        <v>5</v>
      </c>
      <c r="AJ928" s="53"/>
    </row>
    <row r="929" spans="2:36" ht="16.5" x14ac:dyDescent="0.3">
      <c r="B929" s="19" t="s">
        <v>962</v>
      </c>
      <c r="C929" s="20" t="s">
        <v>42</v>
      </c>
      <c r="D929" s="19" t="s">
        <v>43</v>
      </c>
      <c r="E929" s="19" t="s">
        <v>20</v>
      </c>
      <c r="F929" s="85" t="s">
        <v>31</v>
      </c>
      <c r="G929" s="19" t="s">
        <v>36</v>
      </c>
      <c r="H929" s="21">
        <v>88.31</v>
      </c>
      <c r="I929" s="22">
        <v>1</v>
      </c>
      <c r="J929" s="23">
        <v>4.4154999999999998</v>
      </c>
      <c r="K929" s="23">
        <v>92.725499999999997</v>
      </c>
      <c r="L929" s="24">
        <v>43511</v>
      </c>
      <c r="M929" s="25">
        <v>0.73472222222222228</v>
      </c>
      <c r="N929" s="20" t="s">
        <v>33</v>
      </c>
      <c r="O929" s="23">
        <v>88.31</v>
      </c>
      <c r="P929" s="26">
        <v>4.7619047620000003</v>
      </c>
      <c r="Q929" s="23">
        <v>4.4154999999999998</v>
      </c>
      <c r="R929" s="30">
        <v>5.2</v>
      </c>
      <c r="S929" s="28">
        <f t="shared" si="261"/>
        <v>4.4154999999999944</v>
      </c>
      <c r="T929" s="29">
        <f t="shared" si="262"/>
        <v>331.16249999999957</v>
      </c>
      <c r="U929" s="29" t="b">
        <f t="shared" si="263"/>
        <v>0</v>
      </c>
      <c r="V929" s="29" t="b">
        <f t="shared" si="264"/>
        <v>0</v>
      </c>
      <c r="W929" s="29" t="str">
        <f t="shared" si="265"/>
        <v>Low Value</v>
      </c>
      <c r="X929" s="129" t="str">
        <f t="shared" si="266"/>
        <v>Criteria Not matched</v>
      </c>
      <c r="Y929" s="130">
        <f t="shared" si="267"/>
        <v>15</v>
      </c>
      <c r="Z929" s="130">
        <f t="shared" si="268"/>
        <v>2</v>
      </c>
      <c r="AA929" s="131">
        <f t="shared" si="270"/>
        <v>2019</v>
      </c>
      <c r="AB929" s="132" t="str">
        <f t="shared" si="271"/>
        <v>2-2019</v>
      </c>
      <c r="AC929" s="132" t="str">
        <f t="shared" si="260"/>
        <v>15-2-2019</v>
      </c>
      <c r="AD929" s="132">
        <f t="shared" si="258"/>
        <v>1</v>
      </c>
      <c r="AE929" s="132">
        <f t="shared" si="269"/>
        <v>7</v>
      </c>
      <c r="AF929" s="132" t="str">
        <f t="shared" si="273"/>
        <v>2019-7</v>
      </c>
      <c r="AG929" s="130">
        <f t="shared" si="259"/>
        <v>5</v>
      </c>
      <c r="AH929" s="130" t="str">
        <f t="shared" si="257"/>
        <v>Weekdays</v>
      </c>
      <c r="AI929" s="133">
        <f t="shared" si="272"/>
        <v>6</v>
      </c>
      <c r="AJ929" s="53"/>
    </row>
    <row r="930" spans="2:36" ht="16.5" x14ac:dyDescent="0.3">
      <c r="B930" s="19" t="s">
        <v>963</v>
      </c>
      <c r="C930" s="20" t="s">
        <v>18</v>
      </c>
      <c r="D930" s="19" t="s">
        <v>19</v>
      </c>
      <c r="E930" s="19" t="s">
        <v>20</v>
      </c>
      <c r="F930" s="85" t="s">
        <v>21</v>
      </c>
      <c r="G930" s="19" t="s">
        <v>22</v>
      </c>
      <c r="H930" s="21">
        <v>39.619999999999997</v>
      </c>
      <c r="I930" s="22">
        <v>9</v>
      </c>
      <c r="J930" s="23">
        <v>17.829000000000001</v>
      </c>
      <c r="K930" s="23">
        <v>374.40899999999999</v>
      </c>
      <c r="L930" s="24">
        <v>43478</v>
      </c>
      <c r="M930" s="25">
        <v>0.74583333333333335</v>
      </c>
      <c r="N930" s="20" t="s">
        <v>33</v>
      </c>
      <c r="O930" s="23">
        <v>356.58</v>
      </c>
      <c r="P930" s="26">
        <v>4.7619047620000003</v>
      </c>
      <c r="Q930" s="23">
        <v>17.829000000000001</v>
      </c>
      <c r="R930" s="27">
        <v>6.8</v>
      </c>
      <c r="S930" s="28">
        <f t="shared" si="261"/>
        <v>17.829000000000008</v>
      </c>
      <c r="T930" s="29">
        <f t="shared" si="262"/>
        <v>1337.1750000000006</v>
      </c>
      <c r="U930" s="29" t="b">
        <f t="shared" si="263"/>
        <v>1</v>
      </c>
      <c r="V930" s="29" t="b">
        <f t="shared" si="264"/>
        <v>1</v>
      </c>
      <c r="W930" s="29" t="str">
        <f t="shared" si="265"/>
        <v>Low Value</v>
      </c>
      <c r="X930" s="129" t="str">
        <f t="shared" si="266"/>
        <v>Criteria Not matched</v>
      </c>
      <c r="Y930" s="130">
        <f t="shared" si="267"/>
        <v>13</v>
      </c>
      <c r="Z930" s="130">
        <f t="shared" si="268"/>
        <v>1</v>
      </c>
      <c r="AA930" s="131">
        <f t="shared" si="270"/>
        <v>2019</v>
      </c>
      <c r="AB930" s="132" t="str">
        <f t="shared" si="271"/>
        <v>1-2019</v>
      </c>
      <c r="AC930" s="132" t="str">
        <f t="shared" si="260"/>
        <v>13-1-2019</v>
      </c>
      <c r="AD930" s="132">
        <f t="shared" si="258"/>
        <v>1</v>
      </c>
      <c r="AE930" s="132">
        <f t="shared" si="269"/>
        <v>2</v>
      </c>
      <c r="AF930" s="132" t="str">
        <f t="shared" si="273"/>
        <v>2019-2</v>
      </c>
      <c r="AG930" s="130">
        <f t="shared" si="259"/>
        <v>7</v>
      </c>
      <c r="AH930" s="130" t="str">
        <f t="shared" si="257"/>
        <v>Weekends</v>
      </c>
      <c r="AI930" s="133">
        <f t="shared" si="272"/>
        <v>1</v>
      </c>
      <c r="AJ930" s="53"/>
    </row>
    <row r="931" spans="2:36" ht="16.5" x14ac:dyDescent="0.3">
      <c r="B931" s="19" t="s">
        <v>964</v>
      </c>
      <c r="C931" s="20" t="s">
        <v>42</v>
      </c>
      <c r="D931" s="19" t="s">
        <v>43</v>
      </c>
      <c r="E931" s="19" t="s">
        <v>27</v>
      </c>
      <c r="F931" s="85" t="s">
        <v>21</v>
      </c>
      <c r="G931" s="19" t="s">
        <v>28</v>
      </c>
      <c r="H931" s="21">
        <v>88.25</v>
      </c>
      <c r="I931" s="22">
        <v>9</v>
      </c>
      <c r="J931" s="23">
        <v>39.712499999999999</v>
      </c>
      <c r="K931" s="23">
        <v>833.96249999999998</v>
      </c>
      <c r="L931" s="24">
        <v>43511</v>
      </c>
      <c r="M931" s="25">
        <v>0.86875000000000002</v>
      </c>
      <c r="N931" s="20" t="s">
        <v>33</v>
      </c>
      <c r="O931" s="23">
        <v>794.25</v>
      </c>
      <c r="P931" s="26">
        <v>4.7619047620000003</v>
      </c>
      <c r="Q931" s="23">
        <v>39.712499999999999</v>
      </c>
      <c r="R931" s="27">
        <v>7.6</v>
      </c>
      <c r="S931" s="28">
        <f t="shared" si="261"/>
        <v>39.712499999999977</v>
      </c>
      <c r="T931" s="29">
        <f t="shared" si="262"/>
        <v>2978.4374999999982</v>
      </c>
      <c r="U931" s="29" t="b">
        <f t="shared" si="263"/>
        <v>1</v>
      </c>
      <c r="V931" s="29" t="b">
        <f t="shared" si="264"/>
        <v>1</v>
      </c>
      <c r="W931" s="29" t="str">
        <f t="shared" si="265"/>
        <v>High Value</v>
      </c>
      <c r="X931" s="129">
        <f t="shared" si="266"/>
        <v>8.8250000000000011</v>
      </c>
      <c r="Y931" s="130">
        <f t="shared" si="267"/>
        <v>15</v>
      </c>
      <c r="Z931" s="130">
        <f t="shared" si="268"/>
        <v>2</v>
      </c>
      <c r="AA931" s="131">
        <f t="shared" si="270"/>
        <v>2019</v>
      </c>
      <c r="AB931" s="132" t="str">
        <f t="shared" si="271"/>
        <v>2-2019</v>
      </c>
      <c r="AC931" s="132" t="str">
        <f t="shared" si="260"/>
        <v>15-2-2019</v>
      </c>
      <c r="AD931" s="132">
        <f t="shared" si="258"/>
        <v>1</v>
      </c>
      <c r="AE931" s="132">
        <f t="shared" si="269"/>
        <v>7</v>
      </c>
      <c r="AF931" s="132" t="str">
        <f t="shared" si="273"/>
        <v>2019-7</v>
      </c>
      <c r="AG931" s="130">
        <f t="shared" si="259"/>
        <v>5</v>
      </c>
      <c r="AH931" s="130" t="str">
        <f t="shared" ref="AH931:AH994" si="274">IF(AG931&gt;=6,"Weekends","Weekdays")</f>
        <v>Weekdays</v>
      </c>
      <c r="AI931" s="133">
        <f t="shared" si="272"/>
        <v>6</v>
      </c>
      <c r="AJ931" s="53"/>
    </row>
    <row r="932" spans="2:36" ht="16.5" x14ac:dyDescent="0.3">
      <c r="B932" s="19" t="s">
        <v>965</v>
      </c>
      <c r="C932" s="20" t="s">
        <v>42</v>
      </c>
      <c r="D932" s="19" t="s">
        <v>43</v>
      </c>
      <c r="E932" s="19" t="s">
        <v>27</v>
      </c>
      <c r="F932" s="85" t="s">
        <v>31</v>
      </c>
      <c r="G932" s="19" t="s">
        <v>36</v>
      </c>
      <c r="H932" s="21">
        <v>25.31</v>
      </c>
      <c r="I932" s="22">
        <v>2</v>
      </c>
      <c r="J932" s="23">
        <v>2.5310000000000001</v>
      </c>
      <c r="K932" s="23">
        <v>53.151000000000003</v>
      </c>
      <c r="L932" s="24">
        <v>43526</v>
      </c>
      <c r="M932" s="25">
        <v>0.80972222222222223</v>
      </c>
      <c r="N932" s="20" t="s">
        <v>23</v>
      </c>
      <c r="O932" s="23">
        <v>50.62</v>
      </c>
      <c r="P932" s="26">
        <v>4.7619047620000003</v>
      </c>
      <c r="Q932" s="23">
        <v>2.5310000000000001</v>
      </c>
      <c r="R932" s="30">
        <v>7.2</v>
      </c>
      <c r="S932" s="28">
        <f t="shared" si="261"/>
        <v>2.5310000000000059</v>
      </c>
      <c r="T932" s="29">
        <f t="shared" si="262"/>
        <v>189.82500000000044</v>
      </c>
      <c r="U932" s="29" t="b">
        <f t="shared" si="263"/>
        <v>0</v>
      </c>
      <c r="V932" s="29" t="b">
        <f t="shared" si="264"/>
        <v>1</v>
      </c>
      <c r="W932" s="29" t="str">
        <f t="shared" si="265"/>
        <v>High Value</v>
      </c>
      <c r="X932" s="129">
        <f t="shared" si="266"/>
        <v>2.5310000000000001</v>
      </c>
      <c r="Y932" s="130">
        <f t="shared" si="267"/>
        <v>2</v>
      </c>
      <c r="Z932" s="130">
        <f t="shared" si="268"/>
        <v>3</v>
      </c>
      <c r="AA932" s="131">
        <f t="shared" si="270"/>
        <v>2019</v>
      </c>
      <c r="AB932" s="132" t="str">
        <f t="shared" si="271"/>
        <v>3-2019</v>
      </c>
      <c r="AC932" s="132" t="str">
        <f t="shared" si="260"/>
        <v>2-3-2019</v>
      </c>
      <c r="AD932" s="132">
        <f t="shared" ref="AD932:AD995" si="275">ROUNDUP(Z932/3,0)</f>
        <v>1</v>
      </c>
      <c r="AE932" s="132">
        <f t="shared" si="269"/>
        <v>9</v>
      </c>
      <c r="AF932" s="132" t="str">
        <f t="shared" si="273"/>
        <v>2019-9</v>
      </c>
      <c r="AG932" s="130">
        <f t="shared" si="259"/>
        <v>6</v>
      </c>
      <c r="AH932" s="130" t="str">
        <f t="shared" si="274"/>
        <v>Weekends</v>
      </c>
      <c r="AI932" s="133">
        <f t="shared" si="272"/>
        <v>7</v>
      </c>
      <c r="AJ932" s="53"/>
    </row>
    <row r="933" spans="2:36" ht="16.5" x14ac:dyDescent="0.3">
      <c r="B933" s="19" t="s">
        <v>966</v>
      </c>
      <c r="C933" s="20" t="s">
        <v>42</v>
      </c>
      <c r="D933" s="19" t="s">
        <v>43</v>
      </c>
      <c r="E933" s="19" t="s">
        <v>27</v>
      </c>
      <c r="F933" s="85" t="s">
        <v>31</v>
      </c>
      <c r="G933" s="19" t="s">
        <v>32</v>
      </c>
      <c r="H933" s="21">
        <v>99.92</v>
      </c>
      <c r="I933" s="22">
        <v>6</v>
      </c>
      <c r="J933" s="23">
        <v>29.975999999999999</v>
      </c>
      <c r="K933" s="23">
        <v>629.49599999999998</v>
      </c>
      <c r="L933" s="24">
        <v>43548</v>
      </c>
      <c r="M933" s="25">
        <v>0.56458333333333333</v>
      </c>
      <c r="N933" s="20" t="s">
        <v>23</v>
      </c>
      <c r="O933" s="23">
        <v>599.52</v>
      </c>
      <c r="P933" s="26">
        <v>4.7619047620000003</v>
      </c>
      <c r="Q933" s="23">
        <v>29.975999999999999</v>
      </c>
      <c r="R933" s="27">
        <v>7.1</v>
      </c>
      <c r="S933" s="28">
        <f t="shared" si="261"/>
        <v>29.975999999999999</v>
      </c>
      <c r="T933" s="29">
        <f t="shared" si="262"/>
        <v>2248.1999999999998</v>
      </c>
      <c r="U933" s="29" t="b">
        <f t="shared" si="263"/>
        <v>1</v>
      </c>
      <c r="V933" s="29" t="b">
        <f t="shared" si="264"/>
        <v>1</v>
      </c>
      <c r="W933" s="29" t="str">
        <f t="shared" si="265"/>
        <v>Low Value</v>
      </c>
      <c r="X933" s="129">
        <f t="shared" si="266"/>
        <v>9.9920000000000009</v>
      </c>
      <c r="Y933" s="130">
        <f t="shared" si="267"/>
        <v>24</v>
      </c>
      <c r="Z933" s="130">
        <f t="shared" si="268"/>
        <v>3</v>
      </c>
      <c r="AA933" s="131">
        <f t="shared" si="270"/>
        <v>2019</v>
      </c>
      <c r="AB933" s="132" t="str">
        <f t="shared" si="271"/>
        <v>3-2019</v>
      </c>
      <c r="AC933" s="132" t="str">
        <f t="shared" si="260"/>
        <v>24-3-2019</v>
      </c>
      <c r="AD933" s="132">
        <f t="shared" si="275"/>
        <v>1</v>
      </c>
      <c r="AE933" s="132">
        <f t="shared" si="269"/>
        <v>12</v>
      </c>
      <c r="AF933" s="132" t="str">
        <f t="shared" si="273"/>
        <v>2019-12</v>
      </c>
      <c r="AG933" s="130">
        <f t="shared" si="259"/>
        <v>7</v>
      </c>
      <c r="AH933" s="130" t="str">
        <f t="shared" si="274"/>
        <v>Weekends</v>
      </c>
      <c r="AI933" s="133">
        <f t="shared" si="272"/>
        <v>1</v>
      </c>
      <c r="AJ933" s="53"/>
    </row>
    <row r="934" spans="2:36" ht="16.5" x14ac:dyDescent="0.3">
      <c r="B934" s="19" t="s">
        <v>967</v>
      </c>
      <c r="C934" s="20" t="s">
        <v>25</v>
      </c>
      <c r="D934" s="19" t="s">
        <v>26</v>
      </c>
      <c r="E934" s="19" t="s">
        <v>20</v>
      </c>
      <c r="F934" s="85" t="s">
        <v>21</v>
      </c>
      <c r="G934" s="19" t="s">
        <v>46</v>
      </c>
      <c r="H934" s="21">
        <v>83.35</v>
      </c>
      <c r="I934" s="22">
        <v>2</v>
      </c>
      <c r="J934" s="23">
        <v>8.3350000000000009</v>
      </c>
      <c r="K934" s="23">
        <v>175.035</v>
      </c>
      <c r="L934" s="24">
        <v>43498</v>
      </c>
      <c r="M934" s="25">
        <v>0.58680555555555558</v>
      </c>
      <c r="N934" s="20" t="s">
        <v>33</v>
      </c>
      <c r="O934" s="23">
        <v>166.7</v>
      </c>
      <c r="P934" s="26">
        <v>4.7619047620000003</v>
      </c>
      <c r="Q934" s="23">
        <v>8.3350000000000009</v>
      </c>
      <c r="R934" s="30">
        <v>9.5</v>
      </c>
      <c r="S934" s="28">
        <f t="shared" si="261"/>
        <v>8.335000000000008</v>
      </c>
      <c r="T934" s="29">
        <f t="shared" si="262"/>
        <v>625.12500000000057</v>
      </c>
      <c r="U934" s="29" t="b">
        <f t="shared" si="263"/>
        <v>1</v>
      </c>
      <c r="V934" s="29" t="b">
        <f t="shared" si="264"/>
        <v>1</v>
      </c>
      <c r="W934" s="29" t="str">
        <f t="shared" si="265"/>
        <v>High Value</v>
      </c>
      <c r="X934" s="129">
        <f t="shared" si="266"/>
        <v>8.3349999999999991</v>
      </c>
      <c r="Y934" s="130">
        <f t="shared" si="267"/>
        <v>2</v>
      </c>
      <c r="Z934" s="130">
        <f t="shared" si="268"/>
        <v>2</v>
      </c>
      <c r="AA934" s="131">
        <f t="shared" si="270"/>
        <v>2019</v>
      </c>
      <c r="AB934" s="132" t="str">
        <f t="shared" si="271"/>
        <v>2-2019</v>
      </c>
      <c r="AC934" s="132" t="str">
        <f t="shared" si="260"/>
        <v>2-2-2019</v>
      </c>
      <c r="AD934" s="132">
        <f t="shared" si="275"/>
        <v>1</v>
      </c>
      <c r="AE934" s="132">
        <f t="shared" si="269"/>
        <v>5</v>
      </c>
      <c r="AF934" s="132" t="str">
        <f t="shared" si="273"/>
        <v>2019-5</v>
      </c>
      <c r="AG934" s="130">
        <f t="shared" si="259"/>
        <v>6</v>
      </c>
      <c r="AH934" s="130" t="str">
        <f t="shared" si="274"/>
        <v>Weekends</v>
      </c>
      <c r="AI934" s="133">
        <f t="shared" si="272"/>
        <v>7</v>
      </c>
      <c r="AJ934" s="53"/>
    </row>
    <row r="935" spans="2:36" ht="16.5" x14ac:dyDescent="0.3">
      <c r="B935" s="19" t="s">
        <v>968</v>
      </c>
      <c r="C935" s="20" t="s">
        <v>18</v>
      </c>
      <c r="D935" s="19" t="s">
        <v>19</v>
      </c>
      <c r="E935" s="19" t="s">
        <v>27</v>
      </c>
      <c r="F935" s="85" t="s">
        <v>21</v>
      </c>
      <c r="G935" s="19" t="s">
        <v>44</v>
      </c>
      <c r="H935" s="21">
        <v>74.44</v>
      </c>
      <c r="I935" s="22">
        <v>10</v>
      </c>
      <c r="J935" s="23">
        <v>37.22</v>
      </c>
      <c r="K935" s="23">
        <v>781.62</v>
      </c>
      <c r="L935" s="24">
        <v>43523</v>
      </c>
      <c r="M935" s="25">
        <v>0.4861111111111111</v>
      </c>
      <c r="N935" s="20" t="s">
        <v>23</v>
      </c>
      <c r="O935" s="23">
        <v>744.4</v>
      </c>
      <c r="P935" s="26">
        <v>4.7619047620000003</v>
      </c>
      <c r="Q935" s="23">
        <v>37.22</v>
      </c>
      <c r="R935" s="27">
        <v>5.0999999999999996</v>
      </c>
      <c r="S935" s="28">
        <f t="shared" si="261"/>
        <v>37.220000000000027</v>
      </c>
      <c r="T935" s="29">
        <f t="shared" si="262"/>
        <v>2791.5000000000018</v>
      </c>
      <c r="U935" s="29" t="b">
        <f t="shared" si="263"/>
        <v>1</v>
      </c>
      <c r="V935" s="29" t="b">
        <f t="shared" si="264"/>
        <v>1</v>
      </c>
      <c r="W935" s="29" t="str">
        <f t="shared" si="265"/>
        <v>Low Value</v>
      </c>
      <c r="X935" s="129" t="str">
        <f t="shared" si="266"/>
        <v>Criteria Not matched</v>
      </c>
      <c r="Y935" s="130">
        <f t="shared" si="267"/>
        <v>27</v>
      </c>
      <c r="Z935" s="130">
        <f t="shared" si="268"/>
        <v>2</v>
      </c>
      <c r="AA935" s="131">
        <f t="shared" si="270"/>
        <v>2019</v>
      </c>
      <c r="AB935" s="132" t="str">
        <f t="shared" si="271"/>
        <v>2-2019</v>
      </c>
      <c r="AC935" s="132" t="str">
        <f t="shared" si="260"/>
        <v>27-2-2019</v>
      </c>
      <c r="AD935" s="132">
        <f t="shared" si="275"/>
        <v>1</v>
      </c>
      <c r="AE935" s="132">
        <f t="shared" si="269"/>
        <v>9</v>
      </c>
      <c r="AF935" s="132" t="str">
        <f t="shared" si="273"/>
        <v>2019-9</v>
      </c>
      <c r="AG935" s="130">
        <f t="shared" si="259"/>
        <v>3</v>
      </c>
      <c r="AH935" s="130" t="str">
        <f t="shared" si="274"/>
        <v>Weekdays</v>
      </c>
      <c r="AI935" s="133">
        <f t="shared" si="272"/>
        <v>4</v>
      </c>
      <c r="AJ935" s="53"/>
    </row>
    <row r="936" spans="2:36" ht="16.5" x14ac:dyDescent="0.3">
      <c r="B936" s="19" t="s">
        <v>969</v>
      </c>
      <c r="C936" s="20" t="s">
        <v>25</v>
      </c>
      <c r="D936" s="19" t="s">
        <v>26</v>
      </c>
      <c r="E936" s="19" t="s">
        <v>27</v>
      </c>
      <c r="F936" s="85" t="s">
        <v>31</v>
      </c>
      <c r="G936" s="19" t="s">
        <v>22</v>
      </c>
      <c r="H936" s="21">
        <v>64.08</v>
      </c>
      <c r="I936" s="22">
        <v>7</v>
      </c>
      <c r="J936" s="23">
        <v>22.428000000000001</v>
      </c>
      <c r="K936" s="23">
        <v>470.988</v>
      </c>
      <c r="L936" s="24">
        <v>43485</v>
      </c>
      <c r="M936" s="25">
        <v>0.51875000000000004</v>
      </c>
      <c r="N936" s="20" t="s">
        <v>23</v>
      </c>
      <c r="O936" s="23">
        <v>448.56</v>
      </c>
      <c r="P936" s="26">
        <v>4.7619047620000003</v>
      </c>
      <c r="Q936" s="23">
        <v>22.428000000000001</v>
      </c>
      <c r="R936" s="27">
        <v>7.6</v>
      </c>
      <c r="S936" s="28">
        <f t="shared" si="261"/>
        <v>22.427999999999997</v>
      </c>
      <c r="T936" s="29">
        <f t="shared" si="262"/>
        <v>1682.1</v>
      </c>
      <c r="U936" s="29" t="b">
        <f t="shared" si="263"/>
        <v>1</v>
      </c>
      <c r="V936" s="29" t="b">
        <f t="shared" si="264"/>
        <v>1</v>
      </c>
      <c r="W936" s="29" t="str">
        <f t="shared" si="265"/>
        <v>High Value</v>
      </c>
      <c r="X936" s="129">
        <f t="shared" si="266"/>
        <v>6.4080000000000004</v>
      </c>
      <c r="Y936" s="130">
        <f t="shared" si="267"/>
        <v>20</v>
      </c>
      <c r="Z936" s="130">
        <f t="shared" si="268"/>
        <v>1</v>
      </c>
      <c r="AA936" s="131">
        <f t="shared" si="270"/>
        <v>2019</v>
      </c>
      <c r="AB936" s="132" t="str">
        <f t="shared" si="271"/>
        <v>1-2019</v>
      </c>
      <c r="AC936" s="132" t="str">
        <f t="shared" si="260"/>
        <v>20-1-2019</v>
      </c>
      <c r="AD936" s="132">
        <f t="shared" si="275"/>
        <v>1</v>
      </c>
      <c r="AE936" s="132">
        <f t="shared" si="269"/>
        <v>3</v>
      </c>
      <c r="AF936" s="132" t="str">
        <f t="shared" si="273"/>
        <v>2019-3</v>
      </c>
      <c r="AG936" s="130">
        <f t="shared" si="259"/>
        <v>7</v>
      </c>
      <c r="AH936" s="130" t="str">
        <f t="shared" si="274"/>
        <v>Weekends</v>
      </c>
      <c r="AI936" s="133">
        <f t="shared" si="272"/>
        <v>1</v>
      </c>
      <c r="AJ936" s="53"/>
    </row>
    <row r="937" spans="2:36" ht="16.5" x14ac:dyDescent="0.3">
      <c r="B937" s="19" t="s">
        <v>970</v>
      </c>
      <c r="C937" s="20" t="s">
        <v>42</v>
      </c>
      <c r="D937" s="19" t="s">
        <v>43</v>
      </c>
      <c r="E937" s="19" t="s">
        <v>27</v>
      </c>
      <c r="F937" s="85" t="s">
        <v>21</v>
      </c>
      <c r="G937" s="19" t="s">
        <v>32</v>
      </c>
      <c r="H937" s="21">
        <v>63.15</v>
      </c>
      <c r="I937" s="22">
        <v>6</v>
      </c>
      <c r="J937" s="23">
        <v>18.945</v>
      </c>
      <c r="K937" s="23">
        <v>397.84500000000003</v>
      </c>
      <c r="L937" s="24">
        <v>43468</v>
      </c>
      <c r="M937" s="25">
        <v>0.85</v>
      </c>
      <c r="N937" s="20" t="s">
        <v>23</v>
      </c>
      <c r="O937" s="23">
        <v>378.9</v>
      </c>
      <c r="P937" s="26">
        <v>4.7619047620000003</v>
      </c>
      <c r="Q937" s="23">
        <v>18.945</v>
      </c>
      <c r="R937" s="27">
        <v>9.8000000000000007</v>
      </c>
      <c r="S937" s="28">
        <f t="shared" si="261"/>
        <v>18.94500000000005</v>
      </c>
      <c r="T937" s="29">
        <f t="shared" si="262"/>
        <v>1420.8750000000036</v>
      </c>
      <c r="U937" s="29" t="b">
        <f t="shared" si="263"/>
        <v>1</v>
      </c>
      <c r="V937" s="29" t="b">
        <f t="shared" si="264"/>
        <v>1</v>
      </c>
      <c r="W937" s="29" t="str">
        <f t="shared" si="265"/>
        <v>High Value</v>
      </c>
      <c r="X937" s="129">
        <f t="shared" si="266"/>
        <v>6.3150000000000004</v>
      </c>
      <c r="Y937" s="130">
        <f t="shared" si="267"/>
        <v>3</v>
      </c>
      <c r="Z937" s="130">
        <f t="shared" si="268"/>
        <v>1</v>
      </c>
      <c r="AA937" s="131">
        <f t="shared" si="270"/>
        <v>2019</v>
      </c>
      <c r="AB937" s="132" t="str">
        <f t="shared" si="271"/>
        <v>1-2019</v>
      </c>
      <c r="AC937" s="132" t="str">
        <f t="shared" si="260"/>
        <v>3-1-2019</v>
      </c>
      <c r="AD937" s="132">
        <f t="shared" si="275"/>
        <v>1</v>
      </c>
      <c r="AE937" s="132">
        <f t="shared" si="269"/>
        <v>1</v>
      </c>
      <c r="AF937" s="132" t="str">
        <f t="shared" si="273"/>
        <v>2019-1</v>
      </c>
      <c r="AG937" s="130">
        <f t="shared" si="259"/>
        <v>4</v>
      </c>
      <c r="AH937" s="130" t="str">
        <f t="shared" si="274"/>
        <v>Weekdays</v>
      </c>
      <c r="AI937" s="133">
        <f t="shared" si="272"/>
        <v>5</v>
      </c>
      <c r="AJ937" s="53"/>
    </row>
    <row r="938" spans="2:36" ht="16.5" x14ac:dyDescent="0.3">
      <c r="B938" s="19" t="s">
        <v>971</v>
      </c>
      <c r="C938" s="20" t="s">
        <v>25</v>
      </c>
      <c r="D938" s="19" t="s">
        <v>26</v>
      </c>
      <c r="E938" s="19" t="s">
        <v>20</v>
      </c>
      <c r="F938" s="85" t="s">
        <v>31</v>
      </c>
      <c r="G938" s="19" t="s">
        <v>32</v>
      </c>
      <c r="H938" s="21">
        <v>85.72</v>
      </c>
      <c r="I938" s="22">
        <v>3</v>
      </c>
      <c r="J938" s="23">
        <v>12.858000000000001</v>
      </c>
      <c r="K938" s="23">
        <v>270.01799999999997</v>
      </c>
      <c r="L938" s="24">
        <v>43489</v>
      </c>
      <c r="M938" s="25">
        <v>0.87430555555555556</v>
      </c>
      <c r="N938" s="20" t="s">
        <v>23</v>
      </c>
      <c r="O938" s="23">
        <v>257.16000000000003</v>
      </c>
      <c r="P938" s="26">
        <v>4.7619047620000003</v>
      </c>
      <c r="Q938" s="23">
        <v>12.858000000000001</v>
      </c>
      <c r="R938" s="30">
        <v>5.0999999999999996</v>
      </c>
      <c r="S938" s="28">
        <f t="shared" si="261"/>
        <v>12.857999999999947</v>
      </c>
      <c r="T938" s="29">
        <f t="shared" si="262"/>
        <v>964.34999999999604</v>
      </c>
      <c r="U938" s="29" t="b">
        <f t="shared" si="263"/>
        <v>1</v>
      </c>
      <c r="V938" s="29" t="b">
        <f t="shared" si="264"/>
        <v>1</v>
      </c>
      <c r="W938" s="29" t="str">
        <f t="shared" si="265"/>
        <v>Low Value</v>
      </c>
      <c r="X938" s="129" t="str">
        <f t="shared" si="266"/>
        <v>Criteria Not matched</v>
      </c>
      <c r="Y938" s="130">
        <f t="shared" si="267"/>
        <v>24</v>
      </c>
      <c r="Z938" s="130">
        <f t="shared" si="268"/>
        <v>1</v>
      </c>
      <c r="AA938" s="131">
        <f t="shared" si="270"/>
        <v>2019</v>
      </c>
      <c r="AB938" s="132" t="str">
        <f t="shared" si="271"/>
        <v>1-2019</v>
      </c>
      <c r="AC938" s="132" t="str">
        <f t="shared" si="260"/>
        <v>24-1-2019</v>
      </c>
      <c r="AD938" s="132">
        <f t="shared" si="275"/>
        <v>1</v>
      </c>
      <c r="AE938" s="132">
        <f t="shared" si="269"/>
        <v>4</v>
      </c>
      <c r="AF938" s="132" t="str">
        <f t="shared" si="273"/>
        <v>2019-4</v>
      </c>
      <c r="AG938" s="130">
        <f t="shared" si="259"/>
        <v>4</v>
      </c>
      <c r="AH938" s="130" t="str">
        <f t="shared" si="274"/>
        <v>Weekdays</v>
      </c>
      <c r="AI938" s="133">
        <f t="shared" si="272"/>
        <v>5</v>
      </c>
      <c r="AJ938" s="53"/>
    </row>
    <row r="939" spans="2:36" ht="16.5" x14ac:dyDescent="0.3">
      <c r="B939" s="19" t="s">
        <v>972</v>
      </c>
      <c r="C939" s="20" t="s">
        <v>25</v>
      </c>
      <c r="D939" s="19" t="s">
        <v>26</v>
      </c>
      <c r="E939" s="19" t="s">
        <v>27</v>
      </c>
      <c r="F939" s="85" t="s">
        <v>21</v>
      </c>
      <c r="G939" s="19" t="s">
        <v>22</v>
      </c>
      <c r="H939" s="21">
        <v>78.89</v>
      </c>
      <c r="I939" s="22">
        <v>7</v>
      </c>
      <c r="J939" s="23">
        <v>27.611499999999999</v>
      </c>
      <c r="K939" s="23">
        <v>579.8415</v>
      </c>
      <c r="L939" s="24">
        <v>43470</v>
      </c>
      <c r="M939" s="25">
        <v>0.82499999999999996</v>
      </c>
      <c r="N939" s="20" t="s">
        <v>23</v>
      </c>
      <c r="O939" s="23">
        <v>552.23</v>
      </c>
      <c r="P939" s="26">
        <v>4.7619047620000003</v>
      </c>
      <c r="Q939" s="23">
        <v>27.611499999999999</v>
      </c>
      <c r="R939" s="27">
        <v>7.5</v>
      </c>
      <c r="S939" s="28">
        <f t="shared" si="261"/>
        <v>27.611499999999978</v>
      </c>
      <c r="T939" s="29">
        <f t="shared" si="262"/>
        <v>2070.8624999999984</v>
      </c>
      <c r="U939" s="29" t="b">
        <f t="shared" si="263"/>
        <v>1</v>
      </c>
      <c r="V939" s="29" t="b">
        <f t="shared" si="264"/>
        <v>1</v>
      </c>
      <c r="W939" s="29" t="str">
        <f t="shared" si="265"/>
        <v>High Value</v>
      </c>
      <c r="X939" s="129">
        <f t="shared" si="266"/>
        <v>7.8890000000000002</v>
      </c>
      <c r="Y939" s="130">
        <f t="shared" si="267"/>
        <v>5</v>
      </c>
      <c r="Z939" s="130">
        <f t="shared" si="268"/>
        <v>1</v>
      </c>
      <c r="AA939" s="131">
        <f t="shared" si="270"/>
        <v>2019</v>
      </c>
      <c r="AB939" s="132" t="str">
        <f t="shared" si="271"/>
        <v>1-2019</v>
      </c>
      <c r="AC939" s="132" t="str">
        <f t="shared" si="260"/>
        <v>5-1-2019</v>
      </c>
      <c r="AD939" s="132">
        <f t="shared" si="275"/>
        <v>1</v>
      </c>
      <c r="AE939" s="132">
        <f t="shared" si="269"/>
        <v>1</v>
      </c>
      <c r="AF939" s="132" t="str">
        <f t="shared" si="273"/>
        <v>2019-1</v>
      </c>
      <c r="AG939" s="130">
        <f t="shared" si="259"/>
        <v>6</v>
      </c>
      <c r="AH939" s="130" t="str">
        <f t="shared" si="274"/>
        <v>Weekends</v>
      </c>
      <c r="AI939" s="133">
        <f t="shared" si="272"/>
        <v>7</v>
      </c>
      <c r="AJ939" s="53"/>
    </row>
    <row r="940" spans="2:36" ht="16.5" x14ac:dyDescent="0.3">
      <c r="B940" s="19" t="s">
        <v>973</v>
      </c>
      <c r="C940" s="20" t="s">
        <v>18</v>
      </c>
      <c r="D940" s="19" t="s">
        <v>19</v>
      </c>
      <c r="E940" s="19" t="s">
        <v>27</v>
      </c>
      <c r="F940" s="85" t="s">
        <v>21</v>
      </c>
      <c r="G940" s="19" t="s">
        <v>36</v>
      </c>
      <c r="H940" s="21">
        <v>89.48</v>
      </c>
      <c r="I940" s="22">
        <v>5</v>
      </c>
      <c r="J940" s="23">
        <v>22.37</v>
      </c>
      <c r="K940" s="23">
        <v>469.77</v>
      </c>
      <c r="L940" s="24">
        <v>43554</v>
      </c>
      <c r="M940" s="25">
        <v>0.42916666666666664</v>
      </c>
      <c r="N940" s="20" t="s">
        <v>29</v>
      </c>
      <c r="O940" s="23">
        <v>447.4</v>
      </c>
      <c r="P940" s="26">
        <v>4.7619047620000003</v>
      </c>
      <c r="Q940" s="23">
        <v>22.37</v>
      </c>
      <c r="R940" s="27">
        <v>7.4</v>
      </c>
      <c r="S940" s="28">
        <f t="shared" si="261"/>
        <v>22.370000000000005</v>
      </c>
      <c r="T940" s="29">
        <f t="shared" si="262"/>
        <v>1677.7500000000005</v>
      </c>
      <c r="U940" s="29" t="b">
        <f t="shared" si="263"/>
        <v>1</v>
      </c>
      <c r="V940" s="29" t="b">
        <f t="shared" si="264"/>
        <v>1</v>
      </c>
      <c r="W940" s="29" t="str">
        <f t="shared" si="265"/>
        <v>High Value</v>
      </c>
      <c r="X940" s="129">
        <f t="shared" si="266"/>
        <v>8.9480000000000004</v>
      </c>
      <c r="Y940" s="130">
        <f t="shared" si="267"/>
        <v>30</v>
      </c>
      <c r="Z940" s="130">
        <f t="shared" si="268"/>
        <v>3</v>
      </c>
      <c r="AA940" s="131">
        <f t="shared" si="270"/>
        <v>2019</v>
      </c>
      <c r="AB940" s="132" t="str">
        <f t="shared" si="271"/>
        <v>3-2019</v>
      </c>
      <c r="AC940" s="132" t="str">
        <f t="shared" si="260"/>
        <v>30-3-2019</v>
      </c>
      <c r="AD940" s="132">
        <f t="shared" si="275"/>
        <v>1</v>
      </c>
      <c r="AE940" s="132">
        <f t="shared" si="269"/>
        <v>13</v>
      </c>
      <c r="AF940" s="132" t="str">
        <f t="shared" si="273"/>
        <v>2019-13</v>
      </c>
      <c r="AG940" s="130">
        <f t="shared" si="259"/>
        <v>6</v>
      </c>
      <c r="AH940" s="130" t="str">
        <f t="shared" si="274"/>
        <v>Weekends</v>
      </c>
      <c r="AI940" s="133">
        <f t="shared" si="272"/>
        <v>7</v>
      </c>
      <c r="AJ940" s="53"/>
    </row>
    <row r="941" spans="2:36" ht="16.5" x14ac:dyDescent="0.3">
      <c r="B941" s="19" t="s">
        <v>974</v>
      </c>
      <c r="C941" s="20" t="s">
        <v>18</v>
      </c>
      <c r="D941" s="19" t="s">
        <v>19</v>
      </c>
      <c r="E941" s="19" t="s">
        <v>20</v>
      </c>
      <c r="F941" s="85" t="s">
        <v>21</v>
      </c>
      <c r="G941" s="19" t="s">
        <v>22</v>
      </c>
      <c r="H941" s="21">
        <v>92.09</v>
      </c>
      <c r="I941" s="22">
        <v>3</v>
      </c>
      <c r="J941" s="23">
        <v>13.813499999999999</v>
      </c>
      <c r="K941" s="23">
        <v>290.08350000000002</v>
      </c>
      <c r="L941" s="24">
        <v>43513</v>
      </c>
      <c r="M941" s="25">
        <v>0.68541666666666667</v>
      </c>
      <c r="N941" s="20" t="s">
        <v>29</v>
      </c>
      <c r="O941" s="23">
        <v>276.27</v>
      </c>
      <c r="P941" s="26">
        <v>4.7619047620000003</v>
      </c>
      <c r="Q941" s="23">
        <v>13.813499999999999</v>
      </c>
      <c r="R941" s="30">
        <v>4.2</v>
      </c>
      <c r="S941" s="28">
        <f t="shared" si="261"/>
        <v>13.813500000000033</v>
      </c>
      <c r="T941" s="29">
        <f t="shared" si="262"/>
        <v>1036.0125000000025</v>
      </c>
      <c r="U941" s="29" t="b">
        <f t="shared" si="263"/>
        <v>1</v>
      </c>
      <c r="V941" s="29" t="b">
        <f t="shared" si="264"/>
        <v>1</v>
      </c>
      <c r="W941" s="29" t="str">
        <f t="shared" si="265"/>
        <v>Low Value</v>
      </c>
      <c r="X941" s="129" t="str">
        <f t="shared" si="266"/>
        <v>Criteria Not matched</v>
      </c>
      <c r="Y941" s="130">
        <f t="shared" si="267"/>
        <v>17</v>
      </c>
      <c r="Z941" s="130">
        <f t="shared" si="268"/>
        <v>2</v>
      </c>
      <c r="AA941" s="131">
        <f t="shared" si="270"/>
        <v>2019</v>
      </c>
      <c r="AB941" s="132" t="str">
        <f t="shared" si="271"/>
        <v>2-2019</v>
      </c>
      <c r="AC941" s="132" t="str">
        <f t="shared" si="260"/>
        <v>17-2-2019</v>
      </c>
      <c r="AD941" s="132">
        <f t="shared" si="275"/>
        <v>1</v>
      </c>
      <c r="AE941" s="132">
        <f t="shared" si="269"/>
        <v>7</v>
      </c>
      <c r="AF941" s="132" t="str">
        <f t="shared" si="273"/>
        <v>2019-7</v>
      </c>
      <c r="AG941" s="130">
        <f t="shared" si="259"/>
        <v>7</v>
      </c>
      <c r="AH941" s="130" t="str">
        <f t="shared" si="274"/>
        <v>Weekends</v>
      </c>
      <c r="AI941" s="133">
        <f t="shared" si="272"/>
        <v>1</v>
      </c>
      <c r="AJ941" s="53"/>
    </row>
    <row r="942" spans="2:36" ht="16.5" x14ac:dyDescent="0.3">
      <c r="B942" s="19" t="s">
        <v>975</v>
      </c>
      <c r="C942" s="20" t="s">
        <v>25</v>
      </c>
      <c r="D942" s="19" t="s">
        <v>26</v>
      </c>
      <c r="E942" s="19" t="s">
        <v>27</v>
      </c>
      <c r="F942" s="85" t="s">
        <v>21</v>
      </c>
      <c r="G942" s="19" t="s">
        <v>44</v>
      </c>
      <c r="H942" s="21">
        <v>57.29</v>
      </c>
      <c r="I942" s="22">
        <v>6</v>
      </c>
      <c r="J942" s="23">
        <v>17.187000000000001</v>
      </c>
      <c r="K942" s="23">
        <v>360.92700000000002</v>
      </c>
      <c r="L942" s="24">
        <v>43545</v>
      </c>
      <c r="M942" s="25">
        <v>0.71111111111111114</v>
      </c>
      <c r="N942" s="20" t="s">
        <v>23</v>
      </c>
      <c r="O942" s="23">
        <v>343.74</v>
      </c>
      <c r="P942" s="26">
        <v>4.7619047620000003</v>
      </c>
      <c r="Q942" s="23">
        <v>17.187000000000001</v>
      </c>
      <c r="R942" s="27">
        <v>5.9</v>
      </c>
      <c r="S942" s="28">
        <f t="shared" si="261"/>
        <v>17.187000000000012</v>
      </c>
      <c r="T942" s="29">
        <f t="shared" si="262"/>
        <v>1289.025000000001</v>
      </c>
      <c r="U942" s="29" t="b">
        <f t="shared" si="263"/>
        <v>1</v>
      </c>
      <c r="V942" s="29" t="b">
        <f t="shared" si="264"/>
        <v>1</v>
      </c>
      <c r="W942" s="29" t="str">
        <f t="shared" si="265"/>
        <v>Low Value</v>
      </c>
      <c r="X942" s="129" t="str">
        <f t="shared" si="266"/>
        <v>Criteria Not matched</v>
      </c>
      <c r="Y942" s="130">
        <f t="shared" si="267"/>
        <v>21</v>
      </c>
      <c r="Z942" s="130">
        <f t="shared" si="268"/>
        <v>3</v>
      </c>
      <c r="AA942" s="131">
        <f t="shared" si="270"/>
        <v>2019</v>
      </c>
      <c r="AB942" s="132" t="str">
        <f t="shared" si="271"/>
        <v>3-2019</v>
      </c>
      <c r="AC942" s="132" t="str">
        <f t="shared" si="260"/>
        <v>21-3-2019</v>
      </c>
      <c r="AD942" s="132">
        <f t="shared" si="275"/>
        <v>1</v>
      </c>
      <c r="AE942" s="132">
        <f t="shared" si="269"/>
        <v>12</v>
      </c>
      <c r="AF942" s="132" t="str">
        <f t="shared" si="273"/>
        <v>2019-12</v>
      </c>
      <c r="AG942" s="130">
        <f t="shared" si="259"/>
        <v>4</v>
      </c>
      <c r="AH942" s="130" t="str">
        <f t="shared" si="274"/>
        <v>Weekdays</v>
      </c>
      <c r="AI942" s="133">
        <f t="shared" si="272"/>
        <v>5</v>
      </c>
      <c r="AJ942" s="53"/>
    </row>
    <row r="943" spans="2:36" ht="16.5" x14ac:dyDescent="0.3">
      <c r="B943" s="19" t="s">
        <v>976</v>
      </c>
      <c r="C943" s="20" t="s">
        <v>18</v>
      </c>
      <c r="D943" s="19" t="s">
        <v>19</v>
      </c>
      <c r="E943" s="19" t="s">
        <v>27</v>
      </c>
      <c r="F943" s="85" t="s">
        <v>31</v>
      </c>
      <c r="G943" s="19" t="s">
        <v>44</v>
      </c>
      <c r="H943" s="21">
        <v>66.52</v>
      </c>
      <c r="I943" s="22">
        <v>4</v>
      </c>
      <c r="J943" s="23">
        <v>13.304</v>
      </c>
      <c r="K943" s="23">
        <v>279.38400000000001</v>
      </c>
      <c r="L943" s="24">
        <v>43526</v>
      </c>
      <c r="M943" s="25">
        <v>0.75972222222222219</v>
      </c>
      <c r="N943" s="20" t="s">
        <v>23</v>
      </c>
      <c r="O943" s="23">
        <v>266.08</v>
      </c>
      <c r="P943" s="26">
        <v>4.7619047620000003</v>
      </c>
      <c r="Q943" s="23">
        <v>13.304</v>
      </c>
      <c r="R943" s="30">
        <v>6.9</v>
      </c>
      <c r="S943" s="28">
        <f t="shared" si="261"/>
        <v>13.30400000000003</v>
      </c>
      <c r="T943" s="29">
        <f t="shared" si="262"/>
        <v>997.80000000000223</v>
      </c>
      <c r="U943" s="29" t="b">
        <f t="shared" si="263"/>
        <v>1</v>
      </c>
      <c r="V943" s="29" t="b">
        <f t="shared" si="264"/>
        <v>1</v>
      </c>
      <c r="W943" s="29" t="str">
        <f t="shared" si="265"/>
        <v>Low Value</v>
      </c>
      <c r="X943" s="129" t="str">
        <f t="shared" si="266"/>
        <v>Criteria Not matched</v>
      </c>
      <c r="Y943" s="130">
        <f t="shared" si="267"/>
        <v>2</v>
      </c>
      <c r="Z943" s="130">
        <f t="shared" si="268"/>
        <v>3</v>
      </c>
      <c r="AA943" s="131">
        <f t="shared" si="270"/>
        <v>2019</v>
      </c>
      <c r="AB943" s="132" t="str">
        <f t="shared" si="271"/>
        <v>3-2019</v>
      </c>
      <c r="AC943" s="132" t="str">
        <f t="shared" si="260"/>
        <v>2-3-2019</v>
      </c>
      <c r="AD943" s="132">
        <f t="shared" si="275"/>
        <v>1</v>
      </c>
      <c r="AE943" s="132">
        <f t="shared" si="269"/>
        <v>9</v>
      </c>
      <c r="AF943" s="132" t="str">
        <f t="shared" si="273"/>
        <v>2019-9</v>
      </c>
      <c r="AG943" s="130">
        <f t="shared" si="259"/>
        <v>6</v>
      </c>
      <c r="AH943" s="130" t="str">
        <f t="shared" si="274"/>
        <v>Weekends</v>
      </c>
      <c r="AI943" s="133">
        <f t="shared" si="272"/>
        <v>7</v>
      </c>
      <c r="AJ943" s="53"/>
    </row>
    <row r="944" spans="2:36" ht="16.5" x14ac:dyDescent="0.3">
      <c r="B944" s="19" t="s">
        <v>977</v>
      </c>
      <c r="C944" s="20" t="s">
        <v>25</v>
      </c>
      <c r="D944" s="19" t="s">
        <v>26</v>
      </c>
      <c r="E944" s="19" t="s">
        <v>20</v>
      </c>
      <c r="F944" s="85" t="s">
        <v>31</v>
      </c>
      <c r="G944" s="19" t="s">
        <v>46</v>
      </c>
      <c r="H944" s="21">
        <v>99.82</v>
      </c>
      <c r="I944" s="22">
        <v>9</v>
      </c>
      <c r="J944" s="23">
        <v>44.918999999999997</v>
      </c>
      <c r="K944" s="23">
        <v>943.29899999999998</v>
      </c>
      <c r="L944" s="24">
        <v>43551</v>
      </c>
      <c r="M944" s="25">
        <v>0.4465277777777778</v>
      </c>
      <c r="N944" s="20" t="s">
        <v>29</v>
      </c>
      <c r="O944" s="23">
        <v>898.38</v>
      </c>
      <c r="P944" s="26">
        <v>4.7619047620000003</v>
      </c>
      <c r="Q944" s="23">
        <v>44.918999999999997</v>
      </c>
      <c r="R944" s="27">
        <v>6.6</v>
      </c>
      <c r="S944" s="28">
        <f t="shared" si="261"/>
        <v>44.918999999999983</v>
      </c>
      <c r="T944" s="29">
        <f t="shared" si="262"/>
        <v>3368.9249999999988</v>
      </c>
      <c r="U944" s="29" t="b">
        <f t="shared" si="263"/>
        <v>1</v>
      </c>
      <c r="V944" s="29" t="b">
        <f t="shared" si="264"/>
        <v>1</v>
      </c>
      <c r="W944" s="29" t="str">
        <f t="shared" si="265"/>
        <v>Low Value</v>
      </c>
      <c r="X944" s="129" t="str">
        <f t="shared" si="266"/>
        <v>Criteria Not matched</v>
      </c>
      <c r="Y944" s="130">
        <f t="shared" si="267"/>
        <v>27</v>
      </c>
      <c r="Z944" s="130">
        <f t="shared" si="268"/>
        <v>3</v>
      </c>
      <c r="AA944" s="131">
        <f t="shared" si="270"/>
        <v>2019</v>
      </c>
      <c r="AB944" s="132" t="str">
        <f t="shared" si="271"/>
        <v>3-2019</v>
      </c>
      <c r="AC944" s="132" t="str">
        <f t="shared" si="260"/>
        <v>27-3-2019</v>
      </c>
      <c r="AD944" s="132">
        <f t="shared" si="275"/>
        <v>1</v>
      </c>
      <c r="AE944" s="132">
        <f t="shared" si="269"/>
        <v>13</v>
      </c>
      <c r="AF944" s="132" t="str">
        <f t="shared" si="273"/>
        <v>2019-13</v>
      </c>
      <c r="AG944" s="130">
        <f t="shared" si="259"/>
        <v>3</v>
      </c>
      <c r="AH944" s="130" t="str">
        <f t="shared" si="274"/>
        <v>Weekdays</v>
      </c>
      <c r="AI944" s="133">
        <f t="shared" si="272"/>
        <v>4</v>
      </c>
      <c r="AJ944" s="53"/>
    </row>
    <row r="945" spans="2:36" ht="16.5" x14ac:dyDescent="0.3">
      <c r="B945" s="19" t="s">
        <v>978</v>
      </c>
      <c r="C945" s="20" t="s">
        <v>18</v>
      </c>
      <c r="D945" s="19" t="s">
        <v>19</v>
      </c>
      <c r="E945" s="19" t="s">
        <v>27</v>
      </c>
      <c r="F945" s="85" t="s">
        <v>21</v>
      </c>
      <c r="G945" s="19" t="s">
        <v>32</v>
      </c>
      <c r="H945" s="21">
        <v>45.68</v>
      </c>
      <c r="I945" s="22">
        <v>10</v>
      </c>
      <c r="J945" s="23">
        <v>22.84</v>
      </c>
      <c r="K945" s="23">
        <v>479.64</v>
      </c>
      <c r="L945" s="24">
        <v>43484</v>
      </c>
      <c r="M945" s="25">
        <v>0.8125</v>
      </c>
      <c r="N945" s="20" t="s">
        <v>23</v>
      </c>
      <c r="O945" s="23">
        <v>456.8</v>
      </c>
      <c r="P945" s="26">
        <v>4.7619047620000003</v>
      </c>
      <c r="Q945" s="23">
        <v>22.84</v>
      </c>
      <c r="R945" s="27">
        <v>5.7</v>
      </c>
      <c r="S945" s="28">
        <f t="shared" si="261"/>
        <v>22.839999999999975</v>
      </c>
      <c r="T945" s="29">
        <f t="shared" si="262"/>
        <v>1712.9999999999982</v>
      </c>
      <c r="U945" s="29" t="b">
        <f t="shared" si="263"/>
        <v>1</v>
      </c>
      <c r="V945" s="29" t="b">
        <f t="shared" si="264"/>
        <v>1</v>
      </c>
      <c r="W945" s="29" t="str">
        <f t="shared" si="265"/>
        <v>Low Value</v>
      </c>
      <c r="X945" s="129" t="str">
        <f t="shared" si="266"/>
        <v>Criteria Not matched</v>
      </c>
      <c r="Y945" s="130">
        <f t="shared" si="267"/>
        <v>19</v>
      </c>
      <c r="Z945" s="130">
        <f t="shared" si="268"/>
        <v>1</v>
      </c>
      <c r="AA945" s="131">
        <f t="shared" si="270"/>
        <v>2019</v>
      </c>
      <c r="AB945" s="132" t="str">
        <f t="shared" si="271"/>
        <v>1-2019</v>
      </c>
      <c r="AC945" s="132" t="str">
        <f t="shared" si="260"/>
        <v>19-1-2019</v>
      </c>
      <c r="AD945" s="132">
        <f t="shared" si="275"/>
        <v>1</v>
      </c>
      <c r="AE945" s="132">
        <f t="shared" si="269"/>
        <v>3</v>
      </c>
      <c r="AF945" s="132" t="str">
        <f t="shared" si="273"/>
        <v>2019-3</v>
      </c>
      <c r="AG945" s="130">
        <f t="shared" si="259"/>
        <v>6</v>
      </c>
      <c r="AH945" s="130" t="str">
        <f t="shared" si="274"/>
        <v>Weekends</v>
      </c>
      <c r="AI945" s="133">
        <f t="shared" si="272"/>
        <v>7</v>
      </c>
      <c r="AJ945" s="53"/>
    </row>
    <row r="946" spans="2:36" ht="16.5" x14ac:dyDescent="0.3">
      <c r="B946" s="19" t="s">
        <v>979</v>
      </c>
      <c r="C946" s="20" t="s">
        <v>18</v>
      </c>
      <c r="D946" s="19" t="s">
        <v>19</v>
      </c>
      <c r="E946" s="19" t="s">
        <v>27</v>
      </c>
      <c r="F946" s="85" t="s">
        <v>31</v>
      </c>
      <c r="G946" s="19" t="s">
        <v>22</v>
      </c>
      <c r="H946" s="21">
        <v>50.79</v>
      </c>
      <c r="I946" s="22">
        <v>5</v>
      </c>
      <c r="J946" s="23">
        <v>12.6975</v>
      </c>
      <c r="K946" s="23">
        <v>266.64749999999998</v>
      </c>
      <c r="L946" s="24">
        <v>43515</v>
      </c>
      <c r="M946" s="25">
        <v>0.62013888888888891</v>
      </c>
      <c r="N946" s="20" t="s">
        <v>33</v>
      </c>
      <c r="O946" s="23">
        <v>253.95</v>
      </c>
      <c r="P946" s="26">
        <v>4.7619047620000003</v>
      </c>
      <c r="Q946" s="23">
        <v>12.6975</v>
      </c>
      <c r="R946" s="30">
        <v>5.3</v>
      </c>
      <c r="S946" s="28">
        <f t="shared" si="261"/>
        <v>12.697499999999991</v>
      </c>
      <c r="T946" s="29">
        <f t="shared" si="262"/>
        <v>952.31249999999932</v>
      </c>
      <c r="U946" s="29" t="b">
        <f t="shared" si="263"/>
        <v>1</v>
      </c>
      <c r="V946" s="29" t="b">
        <f t="shared" si="264"/>
        <v>1</v>
      </c>
      <c r="W946" s="29" t="str">
        <f t="shared" si="265"/>
        <v>Low Value</v>
      </c>
      <c r="X946" s="129" t="str">
        <f t="shared" si="266"/>
        <v>Criteria Not matched</v>
      </c>
      <c r="Y946" s="130">
        <f t="shared" si="267"/>
        <v>19</v>
      </c>
      <c r="Z946" s="130">
        <f t="shared" si="268"/>
        <v>2</v>
      </c>
      <c r="AA946" s="131">
        <f t="shared" si="270"/>
        <v>2019</v>
      </c>
      <c r="AB946" s="132" t="str">
        <f t="shared" si="271"/>
        <v>2-2019</v>
      </c>
      <c r="AC946" s="132" t="str">
        <f t="shared" si="260"/>
        <v>19-2-2019</v>
      </c>
      <c r="AD946" s="132">
        <f t="shared" si="275"/>
        <v>1</v>
      </c>
      <c r="AE946" s="132">
        <f t="shared" si="269"/>
        <v>8</v>
      </c>
      <c r="AF946" s="132" t="str">
        <f t="shared" si="273"/>
        <v>2019-8</v>
      </c>
      <c r="AG946" s="130">
        <f t="shared" si="259"/>
        <v>2</v>
      </c>
      <c r="AH946" s="130" t="str">
        <f t="shared" si="274"/>
        <v>Weekdays</v>
      </c>
      <c r="AI946" s="133">
        <f t="shared" si="272"/>
        <v>3</v>
      </c>
      <c r="AJ946" s="53"/>
    </row>
    <row r="947" spans="2:36" ht="16.5" x14ac:dyDescent="0.3">
      <c r="B947" s="19" t="s">
        <v>980</v>
      </c>
      <c r="C947" s="20" t="s">
        <v>18</v>
      </c>
      <c r="D947" s="19" t="s">
        <v>19</v>
      </c>
      <c r="E947" s="19" t="s">
        <v>20</v>
      </c>
      <c r="F947" s="85" t="s">
        <v>31</v>
      </c>
      <c r="G947" s="19" t="s">
        <v>22</v>
      </c>
      <c r="H947" s="21">
        <v>10.08</v>
      </c>
      <c r="I947" s="22">
        <v>7</v>
      </c>
      <c r="J947" s="23">
        <v>3.528</v>
      </c>
      <c r="K947" s="23">
        <v>74.087999999999994</v>
      </c>
      <c r="L947" s="24">
        <v>43552</v>
      </c>
      <c r="M947" s="25">
        <v>0.84305555555555556</v>
      </c>
      <c r="N947" s="20" t="s">
        <v>29</v>
      </c>
      <c r="O947" s="23">
        <v>70.56</v>
      </c>
      <c r="P947" s="26">
        <v>4.7619047620000003</v>
      </c>
      <c r="Q947" s="23">
        <v>3.528</v>
      </c>
      <c r="R947" s="30">
        <v>4.2</v>
      </c>
      <c r="S947" s="28">
        <f t="shared" si="261"/>
        <v>3.5279999999999916</v>
      </c>
      <c r="T947" s="29">
        <f t="shared" si="262"/>
        <v>264.59999999999934</v>
      </c>
      <c r="U947" s="29" t="b">
        <f t="shared" si="263"/>
        <v>0</v>
      </c>
      <c r="V947" s="29" t="b">
        <f t="shared" si="264"/>
        <v>0</v>
      </c>
      <c r="W947" s="29" t="str">
        <f t="shared" si="265"/>
        <v>Low Value</v>
      </c>
      <c r="X947" s="129" t="str">
        <f t="shared" si="266"/>
        <v>Criteria Not matched</v>
      </c>
      <c r="Y947" s="130">
        <f t="shared" si="267"/>
        <v>28</v>
      </c>
      <c r="Z947" s="130">
        <f t="shared" si="268"/>
        <v>3</v>
      </c>
      <c r="AA947" s="131">
        <f t="shared" si="270"/>
        <v>2019</v>
      </c>
      <c r="AB947" s="132" t="str">
        <f t="shared" si="271"/>
        <v>3-2019</v>
      </c>
      <c r="AC947" s="132" t="str">
        <f t="shared" si="260"/>
        <v>28-3-2019</v>
      </c>
      <c r="AD947" s="132">
        <f t="shared" si="275"/>
        <v>1</v>
      </c>
      <c r="AE947" s="132">
        <f t="shared" si="269"/>
        <v>13</v>
      </c>
      <c r="AF947" s="132" t="str">
        <f t="shared" si="273"/>
        <v>2019-13</v>
      </c>
      <c r="AG947" s="130">
        <f t="shared" si="259"/>
        <v>4</v>
      </c>
      <c r="AH947" s="130" t="str">
        <f t="shared" si="274"/>
        <v>Weekdays</v>
      </c>
      <c r="AI947" s="133">
        <f t="shared" si="272"/>
        <v>5</v>
      </c>
      <c r="AJ947" s="53"/>
    </row>
    <row r="948" spans="2:36" ht="16.5" x14ac:dyDescent="0.3">
      <c r="B948" s="19" t="s">
        <v>981</v>
      </c>
      <c r="C948" s="20" t="s">
        <v>18</v>
      </c>
      <c r="D948" s="19" t="s">
        <v>19</v>
      </c>
      <c r="E948" s="19" t="s">
        <v>27</v>
      </c>
      <c r="F948" s="85" t="s">
        <v>21</v>
      </c>
      <c r="G948" s="19" t="s">
        <v>28</v>
      </c>
      <c r="H948" s="21">
        <v>93.88</v>
      </c>
      <c r="I948" s="22">
        <v>7</v>
      </c>
      <c r="J948" s="23">
        <v>32.857999999999997</v>
      </c>
      <c r="K948" s="23">
        <v>690.01800000000003</v>
      </c>
      <c r="L948" s="24">
        <v>43470</v>
      </c>
      <c r="M948" s="25">
        <v>0.49375000000000002</v>
      </c>
      <c r="N948" s="20" t="s">
        <v>33</v>
      </c>
      <c r="O948" s="23">
        <v>657.16</v>
      </c>
      <c r="P948" s="26">
        <v>4.7619047620000003</v>
      </c>
      <c r="Q948" s="23">
        <v>32.857999999999997</v>
      </c>
      <c r="R948" s="27">
        <v>7.3</v>
      </c>
      <c r="S948" s="28">
        <f t="shared" si="261"/>
        <v>32.858000000000061</v>
      </c>
      <c r="T948" s="29">
        <f t="shared" si="262"/>
        <v>2464.3500000000045</v>
      </c>
      <c r="U948" s="29" t="b">
        <f t="shared" si="263"/>
        <v>1</v>
      </c>
      <c r="V948" s="29" t="b">
        <f t="shared" si="264"/>
        <v>1</v>
      </c>
      <c r="W948" s="29" t="str">
        <f t="shared" si="265"/>
        <v>High Value</v>
      </c>
      <c r="X948" s="129">
        <f t="shared" si="266"/>
        <v>9.3879999999999999</v>
      </c>
      <c r="Y948" s="130">
        <f t="shared" si="267"/>
        <v>5</v>
      </c>
      <c r="Z948" s="130">
        <f t="shared" si="268"/>
        <v>1</v>
      </c>
      <c r="AA948" s="131">
        <f t="shared" si="270"/>
        <v>2019</v>
      </c>
      <c r="AB948" s="132" t="str">
        <f t="shared" si="271"/>
        <v>1-2019</v>
      </c>
      <c r="AC948" s="132" t="str">
        <f t="shared" si="260"/>
        <v>5-1-2019</v>
      </c>
      <c r="AD948" s="132">
        <f t="shared" si="275"/>
        <v>1</v>
      </c>
      <c r="AE948" s="132">
        <f t="shared" si="269"/>
        <v>1</v>
      </c>
      <c r="AF948" s="132" t="str">
        <f t="shared" si="273"/>
        <v>2019-1</v>
      </c>
      <c r="AG948" s="130">
        <f t="shared" ref="AG948:AG1002" si="276">WEEKDAY(L948,2)</f>
        <v>6</v>
      </c>
      <c r="AH948" s="130" t="str">
        <f t="shared" si="274"/>
        <v>Weekends</v>
      </c>
      <c r="AI948" s="133">
        <f t="shared" si="272"/>
        <v>7</v>
      </c>
      <c r="AJ948" s="53"/>
    </row>
    <row r="949" spans="2:36" ht="16.5" x14ac:dyDescent="0.3">
      <c r="B949" s="19" t="s">
        <v>982</v>
      </c>
      <c r="C949" s="20" t="s">
        <v>25</v>
      </c>
      <c r="D949" s="19" t="s">
        <v>26</v>
      </c>
      <c r="E949" s="19" t="s">
        <v>20</v>
      </c>
      <c r="F949" s="85" t="s">
        <v>31</v>
      </c>
      <c r="G949" s="19" t="s">
        <v>28</v>
      </c>
      <c r="H949" s="21">
        <v>84.25</v>
      </c>
      <c r="I949" s="22">
        <v>2</v>
      </c>
      <c r="J949" s="23">
        <v>8.4250000000000007</v>
      </c>
      <c r="K949" s="23">
        <v>176.92500000000001</v>
      </c>
      <c r="L949" s="24">
        <v>43550</v>
      </c>
      <c r="M949" s="25">
        <v>0.59236111111111112</v>
      </c>
      <c r="N949" s="20" t="s">
        <v>33</v>
      </c>
      <c r="O949" s="23">
        <v>168.5</v>
      </c>
      <c r="P949" s="26">
        <v>4.7619047620000003</v>
      </c>
      <c r="Q949" s="23">
        <v>8.4250000000000007</v>
      </c>
      <c r="R949" s="30">
        <v>5.3</v>
      </c>
      <c r="S949" s="28">
        <f t="shared" si="261"/>
        <v>8.4250000000000114</v>
      </c>
      <c r="T949" s="29">
        <f t="shared" si="262"/>
        <v>631.87500000000091</v>
      </c>
      <c r="U949" s="29" t="b">
        <f t="shared" si="263"/>
        <v>1</v>
      </c>
      <c r="V949" s="29" t="b">
        <f t="shared" si="264"/>
        <v>1</v>
      </c>
      <c r="W949" s="29" t="str">
        <f t="shared" si="265"/>
        <v>Low Value</v>
      </c>
      <c r="X949" s="129" t="str">
        <f t="shared" si="266"/>
        <v>Criteria Not matched</v>
      </c>
      <c r="Y949" s="130">
        <f t="shared" si="267"/>
        <v>26</v>
      </c>
      <c r="Z949" s="130">
        <f t="shared" si="268"/>
        <v>3</v>
      </c>
      <c r="AA949" s="131">
        <f t="shared" si="270"/>
        <v>2019</v>
      </c>
      <c r="AB949" s="132" t="str">
        <f t="shared" si="271"/>
        <v>3-2019</v>
      </c>
      <c r="AC949" s="132" t="str">
        <f t="shared" si="260"/>
        <v>26-3-2019</v>
      </c>
      <c r="AD949" s="132">
        <f t="shared" si="275"/>
        <v>1</v>
      </c>
      <c r="AE949" s="132">
        <f t="shared" si="269"/>
        <v>13</v>
      </c>
      <c r="AF949" s="132" t="str">
        <f t="shared" si="273"/>
        <v>2019-13</v>
      </c>
      <c r="AG949" s="130">
        <f t="shared" si="276"/>
        <v>2</v>
      </c>
      <c r="AH949" s="130" t="str">
        <f t="shared" si="274"/>
        <v>Weekdays</v>
      </c>
      <c r="AI949" s="133">
        <f t="shared" si="272"/>
        <v>3</v>
      </c>
      <c r="AJ949" s="53"/>
    </row>
    <row r="950" spans="2:36" ht="16.5" x14ac:dyDescent="0.3">
      <c r="B950" s="19" t="s">
        <v>983</v>
      </c>
      <c r="C950" s="20" t="s">
        <v>42</v>
      </c>
      <c r="D950" s="19" t="s">
        <v>43</v>
      </c>
      <c r="E950" s="19" t="s">
        <v>20</v>
      </c>
      <c r="F950" s="85" t="s">
        <v>31</v>
      </c>
      <c r="G950" s="19" t="s">
        <v>46</v>
      </c>
      <c r="H950" s="21">
        <v>53.78</v>
      </c>
      <c r="I950" s="22">
        <v>1</v>
      </c>
      <c r="J950" s="23">
        <v>2.6890000000000001</v>
      </c>
      <c r="K950" s="23">
        <v>56.469000000000001</v>
      </c>
      <c r="L950" s="24">
        <v>43499</v>
      </c>
      <c r="M950" s="25">
        <v>0.84236111111111112</v>
      </c>
      <c r="N950" s="20" t="s">
        <v>23</v>
      </c>
      <c r="O950" s="23">
        <v>53.78</v>
      </c>
      <c r="P950" s="26">
        <v>4.7619047620000003</v>
      </c>
      <c r="Q950" s="23">
        <v>2.6890000000000001</v>
      </c>
      <c r="R950" s="30">
        <v>4.7</v>
      </c>
      <c r="S950" s="28">
        <f t="shared" si="261"/>
        <v>2.6890000000000001</v>
      </c>
      <c r="T950" s="29">
        <f t="shared" si="262"/>
        <v>201.67500000000001</v>
      </c>
      <c r="U950" s="29" t="b">
        <f t="shared" si="263"/>
        <v>0</v>
      </c>
      <c r="V950" s="29" t="b">
        <f t="shared" si="264"/>
        <v>0</v>
      </c>
      <c r="W950" s="29" t="str">
        <f t="shared" si="265"/>
        <v>Low Value</v>
      </c>
      <c r="X950" s="129" t="str">
        <f t="shared" si="266"/>
        <v>Criteria Not matched</v>
      </c>
      <c r="Y950" s="130">
        <f t="shared" si="267"/>
        <v>3</v>
      </c>
      <c r="Z950" s="130">
        <f t="shared" si="268"/>
        <v>2</v>
      </c>
      <c r="AA950" s="131">
        <f t="shared" si="270"/>
        <v>2019</v>
      </c>
      <c r="AB950" s="132" t="str">
        <f t="shared" si="271"/>
        <v>2-2019</v>
      </c>
      <c r="AC950" s="132" t="str">
        <f t="shared" si="260"/>
        <v>3-2-2019</v>
      </c>
      <c r="AD950" s="132">
        <f t="shared" si="275"/>
        <v>1</v>
      </c>
      <c r="AE950" s="132">
        <f t="shared" si="269"/>
        <v>5</v>
      </c>
      <c r="AF950" s="132" t="str">
        <f t="shared" si="273"/>
        <v>2019-5</v>
      </c>
      <c r="AG950" s="130">
        <f t="shared" si="276"/>
        <v>7</v>
      </c>
      <c r="AH950" s="130" t="str">
        <f t="shared" si="274"/>
        <v>Weekends</v>
      </c>
      <c r="AI950" s="133">
        <f t="shared" si="272"/>
        <v>1</v>
      </c>
      <c r="AJ950" s="53"/>
    </row>
    <row r="951" spans="2:36" ht="16.5" x14ac:dyDescent="0.3">
      <c r="B951" s="19" t="s">
        <v>984</v>
      </c>
      <c r="C951" s="20" t="s">
        <v>25</v>
      </c>
      <c r="D951" s="19" t="s">
        <v>26</v>
      </c>
      <c r="E951" s="19" t="s">
        <v>20</v>
      </c>
      <c r="F951" s="85" t="s">
        <v>31</v>
      </c>
      <c r="G951" s="19" t="s">
        <v>32</v>
      </c>
      <c r="H951" s="21">
        <v>35.81</v>
      </c>
      <c r="I951" s="22">
        <v>5</v>
      </c>
      <c r="J951" s="23">
        <v>8.9525000000000006</v>
      </c>
      <c r="K951" s="23">
        <v>188.0025</v>
      </c>
      <c r="L951" s="24">
        <v>43502</v>
      </c>
      <c r="M951" s="25">
        <v>0.78055555555555556</v>
      </c>
      <c r="N951" s="20" t="s">
        <v>23</v>
      </c>
      <c r="O951" s="23">
        <v>179.05</v>
      </c>
      <c r="P951" s="26">
        <v>4.7619047620000003</v>
      </c>
      <c r="Q951" s="23">
        <v>8.9525000000000006</v>
      </c>
      <c r="R951" s="30">
        <v>7.9</v>
      </c>
      <c r="S951" s="28">
        <f t="shared" si="261"/>
        <v>8.9524999999999864</v>
      </c>
      <c r="T951" s="29">
        <f t="shared" si="262"/>
        <v>671.43749999999898</v>
      </c>
      <c r="U951" s="29" t="b">
        <f t="shared" si="263"/>
        <v>1</v>
      </c>
      <c r="V951" s="29" t="b">
        <f t="shared" si="264"/>
        <v>1</v>
      </c>
      <c r="W951" s="29" t="str">
        <f t="shared" si="265"/>
        <v>High Value</v>
      </c>
      <c r="X951" s="129">
        <f t="shared" si="266"/>
        <v>3.5810000000000004</v>
      </c>
      <c r="Y951" s="130">
        <f t="shared" si="267"/>
        <v>6</v>
      </c>
      <c r="Z951" s="130">
        <f t="shared" si="268"/>
        <v>2</v>
      </c>
      <c r="AA951" s="131">
        <f t="shared" si="270"/>
        <v>2019</v>
      </c>
      <c r="AB951" s="132" t="str">
        <f t="shared" si="271"/>
        <v>2-2019</v>
      </c>
      <c r="AC951" s="132" t="str">
        <f t="shared" si="260"/>
        <v>6-2-2019</v>
      </c>
      <c r="AD951" s="132">
        <f t="shared" si="275"/>
        <v>1</v>
      </c>
      <c r="AE951" s="132">
        <f t="shared" si="269"/>
        <v>6</v>
      </c>
      <c r="AF951" s="132" t="str">
        <f t="shared" si="273"/>
        <v>2019-6</v>
      </c>
      <c r="AG951" s="130">
        <f t="shared" si="276"/>
        <v>3</v>
      </c>
      <c r="AH951" s="130" t="str">
        <f t="shared" si="274"/>
        <v>Weekdays</v>
      </c>
      <c r="AI951" s="133">
        <f t="shared" si="272"/>
        <v>4</v>
      </c>
      <c r="AJ951" s="53"/>
    </row>
    <row r="952" spans="2:36" ht="16.5" x14ac:dyDescent="0.3">
      <c r="B952" s="19" t="s">
        <v>985</v>
      </c>
      <c r="C952" s="20" t="s">
        <v>42</v>
      </c>
      <c r="D952" s="19" t="s">
        <v>43</v>
      </c>
      <c r="E952" s="19" t="s">
        <v>27</v>
      </c>
      <c r="F952" s="85" t="s">
        <v>21</v>
      </c>
      <c r="G952" s="19" t="s">
        <v>44</v>
      </c>
      <c r="H952" s="21">
        <v>26.43</v>
      </c>
      <c r="I952" s="22">
        <v>8</v>
      </c>
      <c r="J952" s="23">
        <v>10.571999999999999</v>
      </c>
      <c r="K952" s="23">
        <v>222.012</v>
      </c>
      <c r="L952" s="24">
        <v>43520</v>
      </c>
      <c r="M952" s="25">
        <v>0.60138888888888886</v>
      </c>
      <c r="N952" s="20" t="s">
        <v>23</v>
      </c>
      <c r="O952" s="23">
        <v>211.44</v>
      </c>
      <c r="P952" s="26">
        <v>4.7619047620000003</v>
      </c>
      <c r="Q952" s="23">
        <v>10.571999999999999</v>
      </c>
      <c r="R952" s="30">
        <v>8.9</v>
      </c>
      <c r="S952" s="28">
        <f t="shared" si="261"/>
        <v>10.572000000000003</v>
      </c>
      <c r="T952" s="29">
        <f t="shared" si="262"/>
        <v>792.9000000000002</v>
      </c>
      <c r="U952" s="29" t="b">
        <f t="shared" si="263"/>
        <v>1</v>
      </c>
      <c r="V952" s="29" t="b">
        <f t="shared" si="264"/>
        <v>1</v>
      </c>
      <c r="W952" s="29" t="str">
        <f t="shared" si="265"/>
        <v>High Value</v>
      </c>
      <c r="X952" s="129">
        <f t="shared" si="266"/>
        <v>2.6430000000000002</v>
      </c>
      <c r="Y952" s="130">
        <f t="shared" si="267"/>
        <v>24</v>
      </c>
      <c r="Z952" s="130">
        <f t="shared" si="268"/>
        <v>2</v>
      </c>
      <c r="AA952" s="131">
        <f t="shared" si="270"/>
        <v>2019</v>
      </c>
      <c r="AB952" s="132" t="str">
        <f t="shared" si="271"/>
        <v>2-2019</v>
      </c>
      <c r="AC952" s="132" t="str">
        <f t="shared" si="260"/>
        <v>24-2-2019</v>
      </c>
      <c r="AD952" s="132">
        <f t="shared" si="275"/>
        <v>1</v>
      </c>
      <c r="AE952" s="132">
        <f t="shared" si="269"/>
        <v>8</v>
      </c>
      <c r="AF952" s="132" t="str">
        <f t="shared" si="273"/>
        <v>2019-8</v>
      </c>
      <c r="AG952" s="130">
        <f t="shared" si="276"/>
        <v>7</v>
      </c>
      <c r="AH952" s="130" t="str">
        <f t="shared" si="274"/>
        <v>Weekends</v>
      </c>
      <c r="AI952" s="133">
        <f t="shared" si="272"/>
        <v>1</v>
      </c>
      <c r="AJ952" s="53"/>
    </row>
    <row r="953" spans="2:36" ht="16.5" x14ac:dyDescent="0.3">
      <c r="B953" s="19" t="s">
        <v>986</v>
      </c>
      <c r="C953" s="20" t="s">
        <v>42</v>
      </c>
      <c r="D953" s="19" t="s">
        <v>43</v>
      </c>
      <c r="E953" s="19" t="s">
        <v>20</v>
      </c>
      <c r="F953" s="85" t="s">
        <v>31</v>
      </c>
      <c r="G953" s="19" t="s">
        <v>22</v>
      </c>
      <c r="H953" s="21">
        <v>39.909999999999997</v>
      </c>
      <c r="I953" s="22">
        <v>3</v>
      </c>
      <c r="J953" s="23">
        <v>5.9865000000000004</v>
      </c>
      <c r="K953" s="23">
        <v>125.7165</v>
      </c>
      <c r="L953" s="24">
        <v>43517</v>
      </c>
      <c r="M953" s="25">
        <v>0.52777777777777779</v>
      </c>
      <c r="N953" s="20" t="s">
        <v>23</v>
      </c>
      <c r="O953" s="23">
        <v>119.73</v>
      </c>
      <c r="P953" s="26">
        <v>4.7619047620000003</v>
      </c>
      <c r="Q953" s="23">
        <v>5.9865000000000004</v>
      </c>
      <c r="R953" s="30">
        <v>9.3000000000000007</v>
      </c>
      <c r="S953" s="28">
        <f t="shared" si="261"/>
        <v>5.9864999999999924</v>
      </c>
      <c r="T953" s="29">
        <f t="shared" si="262"/>
        <v>448.98749999999944</v>
      </c>
      <c r="U953" s="29" t="b">
        <f t="shared" si="263"/>
        <v>0</v>
      </c>
      <c r="V953" s="29" t="b">
        <f t="shared" si="264"/>
        <v>1</v>
      </c>
      <c r="W953" s="29" t="str">
        <f t="shared" si="265"/>
        <v>High Value</v>
      </c>
      <c r="X953" s="129">
        <f t="shared" si="266"/>
        <v>3.9909999999999997</v>
      </c>
      <c r="Y953" s="130">
        <f t="shared" si="267"/>
        <v>21</v>
      </c>
      <c r="Z953" s="130">
        <f t="shared" si="268"/>
        <v>2</v>
      </c>
      <c r="AA953" s="131">
        <f t="shared" si="270"/>
        <v>2019</v>
      </c>
      <c r="AB953" s="132" t="str">
        <f t="shared" si="271"/>
        <v>2-2019</v>
      </c>
      <c r="AC953" s="132" t="str">
        <f t="shared" si="260"/>
        <v>21-2-2019</v>
      </c>
      <c r="AD953" s="132">
        <f t="shared" si="275"/>
        <v>1</v>
      </c>
      <c r="AE953" s="132">
        <f t="shared" si="269"/>
        <v>8</v>
      </c>
      <c r="AF953" s="132" t="str">
        <f t="shared" si="273"/>
        <v>2019-8</v>
      </c>
      <c r="AG953" s="130">
        <f t="shared" si="276"/>
        <v>4</v>
      </c>
      <c r="AH953" s="130" t="str">
        <f t="shared" si="274"/>
        <v>Weekdays</v>
      </c>
      <c r="AI953" s="133">
        <f t="shared" si="272"/>
        <v>5</v>
      </c>
      <c r="AJ953" s="53"/>
    </row>
    <row r="954" spans="2:36" ht="16.5" x14ac:dyDescent="0.3">
      <c r="B954" s="19" t="s">
        <v>987</v>
      </c>
      <c r="C954" s="20" t="s">
        <v>42</v>
      </c>
      <c r="D954" s="19" t="s">
        <v>43</v>
      </c>
      <c r="E954" s="19" t="s">
        <v>20</v>
      </c>
      <c r="F954" s="85" t="s">
        <v>21</v>
      </c>
      <c r="G954" s="19" t="s">
        <v>32</v>
      </c>
      <c r="H954" s="21">
        <v>21.9</v>
      </c>
      <c r="I954" s="22">
        <v>3</v>
      </c>
      <c r="J954" s="23">
        <v>3.2850000000000001</v>
      </c>
      <c r="K954" s="23">
        <v>68.984999999999999</v>
      </c>
      <c r="L954" s="24">
        <v>43474</v>
      </c>
      <c r="M954" s="25">
        <v>0.77986111111111112</v>
      </c>
      <c r="N954" s="20" t="s">
        <v>23</v>
      </c>
      <c r="O954" s="23">
        <v>65.7</v>
      </c>
      <c r="P954" s="26">
        <v>4.7619047620000003</v>
      </c>
      <c r="Q954" s="23">
        <v>3.2850000000000001</v>
      </c>
      <c r="R954" s="30">
        <v>4.7</v>
      </c>
      <c r="S954" s="28">
        <f t="shared" si="261"/>
        <v>3.2849999999999966</v>
      </c>
      <c r="T954" s="29">
        <f t="shared" si="262"/>
        <v>246.37499999999974</v>
      </c>
      <c r="U954" s="29" t="b">
        <f t="shared" si="263"/>
        <v>0</v>
      </c>
      <c r="V954" s="29" t="b">
        <f t="shared" si="264"/>
        <v>0</v>
      </c>
      <c r="W954" s="29" t="str">
        <f t="shared" si="265"/>
        <v>Low Value</v>
      </c>
      <c r="X954" s="129" t="str">
        <f t="shared" si="266"/>
        <v>Criteria Not matched</v>
      </c>
      <c r="Y954" s="130">
        <f t="shared" si="267"/>
        <v>9</v>
      </c>
      <c r="Z954" s="130">
        <f t="shared" si="268"/>
        <v>1</v>
      </c>
      <c r="AA954" s="131">
        <f t="shared" si="270"/>
        <v>2019</v>
      </c>
      <c r="AB954" s="132" t="str">
        <f t="shared" si="271"/>
        <v>1-2019</v>
      </c>
      <c r="AC954" s="132" t="str">
        <f t="shared" si="260"/>
        <v>9-1-2019</v>
      </c>
      <c r="AD954" s="132">
        <f t="shared" si="275"/>
        <v>1</v>
      </c>
      <c r="AE954" s="132">
        <f t="shared" si="269"/>
        <v>2</v>
      </c>
      <c r="AF954" s="132" t="str">
        <f t="shared" si="273"/>
        <v>2019-2</v>
      </c>
      <c r="AG954" s="130">
        <f t="shared" si="276"/>
        <v>3</v>
      </c>
      <c r="AH954" s="130" t="str">
        <f t="shared" si="274"/>
        <v>Weekdays</v>
      </c>
      <c r="AI954" s="133">
        <f t="shared" si="272"/>
        <v>4</v>
      </c>
      <c r="AJ954" s="53"/>
    </row>
    <row r="955" spans="2:36" ht="16.5" x14ac:dyDescent="0.3">
      <c r="B955" s="19" t="s">
        <v>988</v>
      </c>
      <c r="C955" s="20" t="s">
        <v>42</v>
      </c>
      <c r="D955" s="19" t="s">
        <v>43</v>
      </c>
      <c r="E955" s="19" t="s">
        <v>20</v>
      </c>
      <c r="F955" s="85" t="s">
        <v>21</v>
      </c>
      <c r="G955" s="19" t="s">
        <v>44</v>
      </c>
      <c r="H955" s="21">
        <v>62.85</v>
      </c>
      <c r="I955" s="22">
        <v>4</v>
      </c>
      <c r="J955" s="23">
        <v>12.57</v>
      </c>
      <c r="K955" s="23">
        <v>263.97000000000003</v>
      </c>
      <c r="L955" s="24">
        <v>43521</v>
      </c>
      <c r="M955" s="25">
        <v>0.55694444444444446</v>
      </c>
      <c r="N955" s="20" t="s">
        <v>23</v>
      </c>
      <c r="O955" s="23">
        <v>251.4</v>
      </c>
      <c r="P955" s="26">
        <v>4.7619047620000003</v>
      </c>
      <c r="Q955" s="23">
        <v>12.57</v>
      </c>
      <c r="R955" s="30">
        <v>8.6999999999999993</v>
      </c>
      <c r="S955" s="28">
        <f t="shared" si="261"/>
        <v>12.570000000000022</v>
      </c>
      <c r="T955" s="29">
        <f t="shared" si="262"/>
        <v>942.75000000000159</v>
      </c>
      <c r="U955" s="29" t="b">
        <f t="shared" si="263"/>
        <v>1</v>
      </c>
      <c r="V955" s="29" t="b">
        <f t="shared" si="264"/>
        <v>1</v>
      </c>
      <c r="W955" s="29" t="str">
        <f t="shared" si="265"/>
        <v>High Value</v>
      </c>
      <c r="X955" s="129">
        <f t="shared" si="266"/>
        <v>6.2850000000000001</v>
      </c>
      <c r="Y955" s="130">
        <f t="shared" si="267"/>
        <v>25</v>
      </c>
      <c r="Z955" s="130">
        <f t="shared" si="268"/>
        <v>2</v>
      </c>
      <c r="AA955" s="131">
        <f t="shared" si="270"/>
        <v>2019</v>
      </c>
      <c r="AB955" s="132" t="str">
        <f t="shared" si="271"/>
        <v>2-2019</v>
      </c>
      <c r="AC955" s="132" t="str">
        <f t="shared" si="260"/>
        <v>25-2-2019</v>
      </c>
      <c r="AD955" s="132">
        <f t="shared" si="275"/>
        <v>1</v>
      </c>
      <c r="AE955" s="132">
        <f t="shared" si="269"/>
        <v>9</v>
      </c>
      <c r="AF955" s="132" t="str">
        <f t="shared" si="273"/>
        <v>2019-9</v>
      </c>
      <c r="AG955" s="130">
        <f t="shared" si="276"/>
        <v>1</v>
      </c>
      <c r="AH955" s="130" t="str">
        <f t="shared" si="274"/>
        <v>Weekdays</v>
      </c>
      <c r="AI955" s="133">
        <f t="shared" si="272"/>
        <v>2</v>
      </c>
      <c r="AJ955" s="53"/>
    </row>
    <row r="956" spans="2:36" ht="16.5" x14ac:dyDescent="0.3">
      <c r="B956" s="19" t="s">
        <v>989</v>
      </c>
      <c r="C956" s="20" t="s">
        <v>25</v>
      </c>
      <c r="D956" s="19" t="s">
        <v>26</v>
      </c>
      <c r="E956" s="19" t="s">
        <v>20</v>
      </c>
      <c r="F956" s="85" t="s">
        <v>21</v>
      </c>
      <c r="G956" s="19" t="s">
        <v>44</v>
      </c>
      <c r="H956" s="21">
        <v>21.04</v>
      </c>
      <c r="I956" s="22">
        <v>4</v>
      </c>
      <c r="J956" s="23">
        <v>4.2080000000000002</v>
      </c>
      <c r="K956" s="23">
        <v>88.367999999999995</v>
      </c>
      <c r="L956" s="24">
        <v>43478</v>
      </c>
      <c r="M956" s="25">
        <v>0.58194444444444449</v>
      </c>
      <c r="N956" s="20" t="s">
        <v>29</v>
      </c>
      <c r="O956" s="23">
        <v>84.16</v>
      </c>
      <c r="P956" s="26">
        <v>4.7619047620000003</v>
      </c>
      <c r="Q956" s="23">
        <v>4.2080000000000002</v>
      </c>
      <c r="R956" s="30">
        <v>7.6</v>
      </c>
      <c r="S956" s="28">
        <f t="shared" si="261"/>
        <v>4.2079999999999984</v>
      </c>
      <c r="T956" s="29">
        <f t="shared" si="262"/>
        <v>315.59999999999991</v>
      </c>
      <c r="U956" s="29" t="b">
        <f t="shared" si="263"/>
        <v>0</v>
      </c>
      <c r="V956" s="29" t="b">
        <f t="shared" si="264"/>
        <v>1</v>
      </c>
      <c r="W956" s="29" t="str">
        <f t="shared" si="265"/>
        <v>High Value</v>
      </c>
      <c r="X956" s="129">
        <f t="shared" si="266"/>
        <v>2.1040000000000001</v>
      </c>
      <c r="Y956" s="130">
        <f t="shared" si="267"/>
        <v>13</v>
      </c>
      <c r="Z956" s="130">
        <f t="shared" si="268"/>
        <v>1</v>
      </c>
      <c r="AA956" s="131">
        <f t="shared" si="270"/>
        <v>2019</v>
      </c>
      <c r="AB956" s="132" t="str">
        <f t="shared" si="271"/>
        <v>1-2019</v>
      </c>
      <c r="AC956" s="132" t="str">
        <f t="shared" si="260"/>
        <v>13-1-2019</v>
      </c>
      <c r="AD956" s="132">
        <f t="shared" si="275"/>
        <v>1</v>
      </c>
      <c r="AE956" s="132">
        <f t="shared" si="269"/>
        <v>2</v>
      </c>
      <c r="AF956" s="132" t="str">
        <f t="shared" si="273"/>
        <v>2019-2</v>
      </c>
      <c r="AG956" s="130">
        <f t="shared" si="276"/>
        <v>7</v>
      </c>
      <c r="AH956" s="130" t="str">
        <f t="shared" si="274"/>
        <v>Weekends</v>
      </c>
      <c r="AI956" s="133">
        <f t="shared" si="272"/>
        <v>1</v>
      </c>
      <c r="AJ956" s="53"/>
    </row>
    <row r="957" spans="2:36" ht="16.5" x14ac:dyDescent="0.3">
      <c r="B957" s="19" t="s">
        <v>990</v>
      </c>
      <c r="C957" s="20" t="s">
        <v>42</v>
      </c>
      <c r="D957" s="19" t="s">
        <v>43</v>
      </c>
      <c r="E957" s="19" t="s">
        <v>20</v>
      </c>
      <c r="F957" s="85" t="s">
        <v>31</v>
      </c>
      <c r="G957" s="19" t="s">
        <v>32</v>
      </c>
      <c r="H957" s="21">
        <v>65.91</v>
      </c>
      <c r="I957" s="22">
        <v>6</v>
      </c>
      <c r="J957" s="23">
        <v>19.773</v>
      </c>
      <c r="K957" s="23">
        <v>415.233</v>
      </c>
      <c r="L957" s="24">
        <v>43505</v>
      </c>
      <c r="M957" s="25">
        <v>0.48958333333333331</v>
      </c>
      <c r="N957" s="20" t="s">
        <v>29</v>
      </c>
      <c r="O957" s="23">
        <v>395.46</v>
      </c>
      <c r="P957" s="26">
        <v>4.7619047620000003</v>
      </c>
      <c r="Q957" s="23">
        <v>19.773</v>
      </c>
      <c r="R957" s="27">
        <v>5.7</v>
      </c>
      <c r="S957" s="28">
        <f t="shared" si="261"/>
        <v>19.773000000000025</v>
      </c>
      <c r="T957" s="29">
        <f t="shared" si="262"/>
        <v>1482.9750000000017</v>
      </c>
      <c r="U957" s="29" t="b">
        <f t="shared" si="263"/>
        <v>1</v>
      </c>
      <c r="V957" s="29" t="b">
        <f t="shared" si="264"/>
        <v>1</v>
      </c>
      <c r="W957" s="29" t="str">
        <f t="shared" si="265"/>
        <v>Low Value</v>
      </c>
      <c r="X957" s="129" t="str">
        <f t="shared" si="266"/>
        <v>Criteria Not matched</v>
      </c>
      <c r="Y957" s="130">
        <f t="shared" si="267"/>
        <v>9</v>
      </c>
      <c r="Z957" s="130">
        <f t="shared" si="268"/>
        <v>2</v>
      </c>
      <c r="AA957" s="131">
        <f t="shared" si="270"/>
        <v>2019</v>
      </c>
      <c r="AB957" s="132" t="str">
        <f t="shared" si="271"/>
        <v>2-2019</v>
      </c>
      <c r="AC957" s="132" t="str">
        <f t="shared" si="260"/>
        <v>9-2-2019</v>
      </c>
      <c r="AD957" s="132">
        <f t="shared" si="275"/>
        <v>1</v>
      </c>
      <c r="AE957" s="132">
        <f t="shared" si="269"/>
        <v>6</v>
      </c>
      <c r="AF957" s="132" t="str">
        <f t="shared" si="273"/>
        <v>2019-6</v>
      </c>
      <c r="AG957" s="130">
        <f t="shared" si="276"/>
        <v>6</v>
      </c>
      <c r="AH957" s="130" t="str">
        <f t="shared" si="274"/>
        <v>Weekends</v>
      </c>
      <c r="AI957" s="133">
        <f t="shared" si="272"/>
        <v>7</v>
      </c>
      <c r="AJ957" s="53"/>
    </row>
    <row r="958" spans="2:36" ht="16.5" x14ac:dyDescent="0.3">
      <c r="B958" s="19" t="s">
        <v>991</v>
      </c>
      <c r="C958" s="20" t="s">
        <v>18</v>
      </c>
      <c r="D958" s="19" t="s">
        <v>19</v>
      </c>
      <c r="E958" s="19" t="s">
        <v>27</v>
      </c>
      <c r="F958" s="85" t="s">
        <v>21</v>
      </c>
      <c r="G958" s="19" t="s">
        <v>46</v>
      </c>
      <c r="H958" s="21">
        <v>42.57</v>
      </c>
      <c r="I958" s="22">
        <v>7</v>
      </c>
      <c r="J958" s="23">
        <v>14.8995</v>
      </c>
      <c r="K958" s="23">
        <v>312.8895</v>
      </c>
      <c r="L958" s="24">
        <v>43471</v>
      </c>
      <c r="M958" s="25">
        <v>0.49375000000000002</v>
      </c>
      <c r="N958" s="20" t="s">
        <v>29</v>
      </c>
      <c r="O958" s="23">
        <v>297.99</v>
      </c>
      <c r="P958" s="26">
        <v>4.7619047620000003</v>
      </c>
      <c r="Q958" s="23">
        <v>14.8995</v>
      </c>
      <c r="R958" s="30">
        <v>6.8</v>
      </c>
      <c r="S958" s="28">
        <f t="shared" si="261"/>
        <v>14.899499999999989</v>
      </c>
      <c r="T958" s="29">
        <f t="shared" si="262"/>
        <v>1117.4624999999992</v>
      </c>
      <c r="U958" s="29" t="b">
        <f t="shared" si="263"/>
        <v>1</v>
      </c>
      <c r="V958" s="29" t="b">
        <f t="shared" si="264"/>
        <v>1</v>
      </c>
      <c r="W958" s="29" t="str">
        <f t="shared" si="265"/>
        <v>Low Value</v>
      </c>
      <c r="X958" s="129" t="str">
        <f t="shared" si="266"/>
        <v>Criteria Not matched</v>
      </c>
      <c r="Y958" s="130">
        <f t="shared" si="267"/>
        <v>6</v>
      </c>
      <c r="Z958" s="130">
        <f t="shared" si="268"/>
        <v>1</v>
      </c>
      <c r="AA958" s="131">
        <f t="shared" si="270"/>
        <v>2019</v>
      </c>
      <c r="AB958" s="132" t="str">
        <f t="shared" si="271"/>
        <v>1-2019</v>
      </c>
      <c r="AC958" s="132" t="str">
        <f t="shared" si="260"/>
        <v>6-1-2019</v>
      </c>
      <c r="AD958" s="132">
        <f t="shared" si="275"/>
        <v>1</v>
      </c>
      <c r="AE958" s="132">
        <f t="shared" si="269"/>
        <v>1</v>
      </c>
      <c r="AF958" s="132" t="str">
        <f t="shared" si="273"/>
        <v>2019-1</v>
      </c>
      <c r="AG958" s="130">
        <f t="shared" si="276"/>
        <v>7</v>
      </c>
      <c r="AH958" s="130" t="str">
        <f t="shared" si="274"/>
        <v>Weekends</v>
      </c>
      <c r="AI958" s="133">
        <f t="shared" si="272"/>
        <v>1</v>
      </c>
      <c r="AJ958" s="53"/>
    </row>
    <row r="959" spans="2:36" ht="16.5" x14ac:dyDescent="0.3">
      <c r="B959" s="19" t="s">
        <v>992</v>
      </c>
      <c r="C959" s="20" t="s">
        <v>25</v>
      </c>
      <c r="D959" s="19" t="s">
        <v>26</v>
      </c>
      <c r="E959" s="19" t="s">
        <v>20</v>
      </c>
      <c r="F959" s="85" t="s">
        <v>31</v>
      </c>
      <c r="G959" s="19" t="s">
        <v>44</v>
      </c>
      <c r="H959" s="21">
        <v>50.49</v>
      </c>
      <c r="I959" s="22">
        <v>9</v>
      </c>
      <c r="J959" s="23">
        <v>22.720500000000001</v>
      </c>
      <c r="K959" s="23">
        <v>477.13049999999998</v>
      </c>
      <c r="L959" s="24">
        <v>43475</v>
      </c>
      <c r="M959" s="25">
        <v>0.71944444444444444</v>
      </c>
      <c r="N959" s="20" t="s">
        <v>29</v>
      </c>
      <c r="O959" s="23">
        <v>454.41</v>
      </c>
      <c r="P959" s="26">
        <v>4.7619047620000003</v>
      </c>
      <c r="Q959" s="23">
        <v>22.720500000000001</v>
      </c>
      <c r="R959" s="27">
        <v>5.4</v>
      </c>
      <c r="S959" s="28">
        <f t="shared" si="261"/>
        <v>22.720499999999959</v>
      </c>
      <c r="T959" s="29">
        <f t="shared" si="262"/>
        <v>1704.037499999997</v>
      </c>
      <c r="U959" s="29" t="b">
        <f t="shared" si="263"/>
        <v>1</v>
      </c>
      <c r="V959" s="29" t="b">
        <f t="shared" si="264"/>
        <v>1</v>
      </c>
      <c r="W959" s="29" t="str">
        <f t="shared" si="265"/>
        <v>Low Value</v>
      </c>
      <c r="X959" s="129" t="str">
        <f t="shared" si="266"/>
        <v>Criteria Not matched</v>
      </c>
      <c r="Y959" s="130">
        <f t="shared" si="267"/>
        <v>10</v>
      </c>
      <c r="Z959" s="130">
        <f t="shared" si="268"/>
        <v>1</v>
      </c>
      <c r="AA959" s="131">
        <f t="shared" si="270"/>
        <v>2019</v>
      </c>
      <c r="AB959" s="132" t="str">
        <f t="shared" si="271"/>
        <v>1-2019</v>
      </c>
      <c r="AC959" s="132" t="str">
        <f t="shared" si="260"/>
        <v>10-1-2019</v>
      </c>
      <c r="AD959" s="132">
        <f t="shared" si="275"/>
        <v>1</v>
      </c>
      <c r="AE959" s="132">
        <f t="shared" si="269"/>
        <v>2</v>
      </c>
      <c r="AF959" s="132" t="str">
        <f t="shared" si="273"/>
        <v>2019-2</v>
      </c>
      <c r="AG959" s="130">
        <f t="shared" si="276"/>
        <v>4</v>
      </c>
      <c r="AH959" s="130" t="str">
        <f t="shared" si="274"/>
        <v>Weekdays</v>
      </c>
      <c r="AI959" s="133">
        <f t="shared" si="272"/>
        <v>5</v>
      </c>
      <c r="AJ959" s="53"/>
    </row>
    <row r="960" spans="2:36" ht="16.5" x14ac:dyDescent="0.3">
      <c r="B960" s="19" t="s">
        <v>993</v>
      </c>
      <c r="C960" s="20" t="s">
        <v>42</v>
      </c>
      <c r="D960" s="19" t="s">
        <v>43</v>
      </c>
      <c r="E960" s="19" t="s">
        <v>27</v>
      </c>
      <c r="F960" s="85" t="s">
        <v>31</v>
      </c>
      <c r="G960" s="19" t="s">
        <v>28</v>
      </c>
      <c r="H960" s="21">
        <v>46.02</v>
      </c>
      <c r="I960" s="22">
        <v>6</v>
      </c>
      <c r="J960" s="23">
        <v>13.805999999999999</v>
      </c>
      <c r="K960" s="23">
        <v>289.92599999999999</v>
      </c>
      <c r="L960" s="24">
        <v>43503</v>
      </c>
      <c r="M960" s="25">
        <v>0.66319444444444442</v>
      </c>
      <c r="N960" s="20" t="s">
        <v>29</v>
      </c>
      <c r="O960" s="23">
        <v>276.12</v>
      </c>
      <c r="P960" s="26">
        <v>4.7619047620000003</v>
      </c>
      <c r="Q960" s="23">
        <v>13.805999999999999</v>
      </c>
      <c r="R960" s="30">
        <v>7.1</v>
      </c>
      <c r="S960" s="28">
        <f t="shared" si="261"/>
        <v>13.805999999999983</v>
      </c>
      <c r="T960" s="29">
        <f t="shared" si="262"/>
        <v>1035.4499999999987</v>
      </c>
      <c r="U960" s="29" t="b">
        <f t="shared" si="263"/>
        <v>1</v>
      </c>
      <c r="V960" s="29" t="b">
        <f t="shared" si="264"/>
        <v>1</v>
      </c>
      <c r="W960" s="29" t="str">
        <f t="shared" si="265"/>
        <v>Low Value</v>
      </c>
      <c r="X960" s="129">
        <f t="shared" si="266"/>
        <v>4.6020000000000003</v>
      </c>
      <c r="Y960" s="130">
        <f t="shared" si="267"/>
        <v>7</v>
      </c>
      <c r="Z960" s="130">
        <f t="shared" si="268"/>
        <v>2</v>
      </c>
      <c r="AA960" s="131">
        <f t="shared" si="270"/>
        <v>2019</v>
      </c>
      <c r="AB960" s="132" t="str">
        <f t="shared" si="271"/>
        <v>2-2019</v>
      </c>
      <c r="AC960" s="132" t="str">
        <f t="shared" si="260"/>
        <v>7-2-2019</v>
      </c>
      <c r="AD960" s="132">
        <f t="shared" si="275"/>
        <v>1</v>
      </c>
      <c r="AE960" s="132">
        <f t="shared" si="269"/>
        <v>6</v>
      </c>
      <c r="AF960" s="132" t="str">
        <f t="shared" si="273"/>
        <v>2019-6</v>
      </c>
      <c r="AG960" s="130">
        <f t="shared" si="276"/>
        <v>4</v>
      </c>
      <c r="AH960" s="130" t="str">
        <f t="shared" si="274"/>
        <v>Weekdays</v>
      </c>
      <c r="AI960" s="133">
        <f t="shared" si="272"/>
        <v>5</v>
      </c>
      <c r="AJ960" s="53"/>
    </row>
    <row r="961" spans="2:36" ht="16.5" x14ac:dyDescent="0.3">
      <c r="B961" s="19" t="s">
        <v>994</v>
      </c>
      <c r="C961" s="20" t="s">
        <v>25</v>
      </c>
      <c r="D961" s="19" t="s">
        <v>26</v>
      </c>
      <c r="E961" s="19" t="s">
        <v>27</v>
      </c>
      <c r="F961" s="85" t="s">
        <v>21</v>
      </c>
      <c r="G961" s="19" t="s">
        <v>32</v>
      </c>
      <c r="H961" s="21">
        <v>15.8</v>
      </c>
      <c r="I961" s="22">
        <v>10</v>
      </c>
      <c r="J961" s="23">
        <v>7.9</v>
      </c>
      <c r="K961" s="23">
        <v>165.9</v>
      </c>
      <c r="L961" s="24">
        <v>43474</v>
      </c>
      <c r="M961" s="25">
        <v>0.50486111111111109</v>
      </c>
      <c r="N961" s="20" t="s">
        <v>29</v>
      </c>
      <c r="O961" s="23">
        <v>158</v>
      </c>
      <c r="P961" s="26">
        <v>4.7619047620000003</v>
      </c>
      <c r="Q961" s="23">
        <v>7.9</v>
      </c>
      <c r="R961" s="30">
        <v>7.8</v>
      </c>
      <c r="S961" s="28">
        <f t="shared" si="261"/>
        <v>7.9000000000000057</v>
      </c>
      <c r="T961" s="29">
        <f t="shared" si="262"/>
        <v>592.50000000000045</v>
      </c>
      <c r="U961" s="29" t="b">
        <f t="shared" si="263"/>
        <v>1</v>
      </c>
      <c r="V961" s="29" t="b">
        <f t="shared" si="264"/>
        <v>1</v>
      </c>
      <c r="W961" s="29" t="str">
        <f t="shared" si="265"/>
        <v>High Value</v>
      </c>
      <c r="X961" s="129">
        <f t="shared" si="266"/>
        <v>1.58</v>
      </c>
      <c r="Y961" s="130">
        <f t="shared" si="267"/>
        <v>9</v>
      </c>
      <c r="Z961" s="130">
        <f t="shared" si="268"/>
        <v>1</v>
      </c>
      <c r="AA961" s="131">
        <f t="shared" si="270"/>
        <v>2019</v>
      </c>
      <c r="AB961" s="132" t="str">
        <f t="shared" si="271"/>
        <v>1-2019</v>
      </c>
      <c r="AC961" s="132" t="str">
        <f t="shared" ref="AC961:AC1002" si="277">CONCATENATE(Y961,"-"&amp;"",Z961,"-"&amp;"",AA961)</f>
        <v>9-1-2019</v>
      </c>
      <c r="AD961" s="132">
        <f t="shared" si="275"/>
        <v>1</v>
      </c>
      <c r="AE961" s="132">
        <f t="shared" si="269"/>
        <v>2</v>
      </c>
      <c r="AF961" s="132" t="str">
        <f t="shared" si="273"/>
        <v>2019-2</v>
      </c>
      <c r="AG961" s="130">
        <f t="shared" si="276"/>
        <v>3</v>
      </c>
      <c r="AH961" s="130" t="str">
        <f t="shared" si="274"/>
        <v>Weekdays</v>
      </c>
      <c r="AI961" s="133">
        <f t="shared" si="272"/>
        <v>4</v>
      </c>
      <c r="AJ961" s="53"/>
    </row>
    <row r="962" spans="2:36" ht="16.5" x14ac:dyDescent="0.3">
      <c r="B962" s="19" t="s">
        <v>995</v>
      </c>
      <c r="C962" s="20" t="s">
        <v>18</v>
      </c>
      <c r="D962" s="19" t="s">
        <v>19</v>
      </c>
      <c r="E962" s="19" t="s">
        <v>20</v>
      </c>
      <c r="F962" s="85" t="s">
        <v>21</v>
      </c>
      <c r="G962" s="19" t="s">
        <v>44</v>
      </c>
      <c r="H962" s="21">
        <v>98.66</v>
      </c>
      <c r="I962" s="22">
        <v>9</v>
      </c>
      <c r="J962" s="23">
        <v>44.396999999999998</v>
      </c>
      <c r="K962" s="23">
        <v>932.33699999999999</v>
      </c>
      <c r="L962" s="24">
        <v>43515</v>
      </c>
      <c r="M962" s="25">
        <v>0.62986111111111109</v>
      </c>
      <c r="N962" s="20" t="s">
        <v>29</v>
      </c>
      <c r="O962" s="23">
        <v>887.94</v>
      </c>
      <c r="P962" s="26">
        <v>4.7619047620000003</v>
      </c>
      <c r="Q962" s="23">
        <v>44.396999999999998</v>
      </c>
      <c r="R962" s="27">
        <v>8.4</v>
      </c>
      <c r="S962" s="28">
        <f t="shared" si="261"/>
        <v>44.396999999999935</v>
      </c>
      <c r="T962" s="29">
        <f t="shared" si="262"/>
        <v>3329.7749999999951</v>
      </c>
      <c r="U962" s="29" t="b">
        <f t="shared" si="263"/>
        <v>1</v>
      </c>
      <c r="V962" s="29" t="b">
        <f t="shared" si="264"/>
        <v>1</v>
      </c>
      <c r="W962" s="29" t="str">
        <f t="shared" si="265"/>
        <v>High Value</v>
      </c>
      <c r="X962" s="129">
        <f t="shared" si="266"/>
        <v>9.8659999999999997</v>
      </c>
      <c r="Y962" s="130">
        <f t="shared" si="267"/>
        <v>19</v>
      </c>
      <c r="Z962" s="130">
        <f t="shared" si="268"/>
        <v>2</v>
      </c>
      <c r="AA962" s="131">
        <f t="shared" si="270"/>
        <v>2019</v>
      </c>
      <c r="AB962" s="132" t="str">
        <f t="shared" si="271"/>
        <v>2-2019</v>
      </c>
      <c r="AC962" s="132" t="str">
        <f t="shared" si="277"/>
        <v>19-2-2019</v>
      </c>
      <c r="AD962" s="132">
        <f t="shared" si="275"/>
        <v>1</v>
      </c>
      <c r="AE962" s="132">
        <f t="shared" si="269"/>
        <v>8</v>
      </c>
      <c r="AF962" s="132" t="str">
        <f t="shared" si="273"/>
        <v>2019-8</v>
      </c>
      <c r="AG962" s="130">
        <f t="shared" si="276"/>
        <v>2</v>
      </c>
      <c r="AH962" s="130" t="str">
        <f t="shared" si="274"/>
        <v>Weekdays</v>
      </c>
      <c r="AI962" s="133">
        <f t="shared" si="272"/>
        <v>3</v>
      </c>
      <c r="AJ962" s="53"/>
    </row>
    <row r="963" spans="2:36" ht="16.5" x14ac:dyDescent="0.3">
      <c r="B963" s="19" t="s">
        <v>996</v>
      </c>
      <c r="C963" s="20" t="s">
        <v>25</v>
      </c>
      <c r="D963" s="19" t="s">
        <v>26</v>
      </c>
      <c r="E963" s="19" t="s">
        <v>20</v>
      </c>
      <c r="F963" s="85" t="s">
        <v>31</v>
      </c>
      <c r="G963" s="19" t="s">
        <v>46</v>
      </c>
      <c r="H963" s="21">
        <v>91.98</v>
      </c>
      <c r="I963" s="22">
        <v>1</v>
      </c>
      <c r="J963" s="23">
        <v>4.5990000000000002</v>
      </c>
      <c r="K963" s="23">
        <v>96.578999999999994</v>
      </c>
      <c r="L963" s="24">
        <v>43542</v>
      </c>
      <c r="M963" s="25">
        <v>0.64513888888888893</v>
      </c>
      <c r="N963" s="20" t="s">
        <v>29</v>
      </c>
      <c r="O963" s="23">
        <v>91.98</v>
      </c>
      <c r="P963" s="26">
        <v>4.7619047620000003</v>
      </c>
      <c r="Q963" s="23">
        <v>4.5990000000000002</v>
      </c>
      <c r="R963" s="30">
        <v>9.8000000000000007</v>
      </c>
      <c r="S963" s="28">
        <f t="shared" ref="S963:S1002" si="278">K963-O963</f>
        <v>4.5989999999999895</v>
      </c>
      <c r="T963" s="29">
        <f t="shared" ref="T963:T1002" si="279">$S963*$S$1</f>
        <v>344.92499999999922</v>
      </c>
      <c r="U963" s="29" t="b">
        <f t="shared" si="263"/>
        <v>0</v>
      </c>
      <c r="V963" s="29" t="b">
        <f t="shared" si="264"/>
        <v>1</v>
      </c>
      <c r="W963" s="29" t="str">
        <f t="shared" si="265"/>
        <v>High Value</v>
      </c>
      <c r="X963" s="129">
        <f t="shared" si="266"/>
        <v>9.1980000000000004</v>
      </c>
      <c r="Y963" s="130">
        <f t="shared" si="267"/>
        <v>18</v>
      </c>
      <c r="Z963" s="130">
        <f t="shared" si="268"/>
        <v>3</v>
      </c>
      <c r="AA963" s="131">
        <f t="shared" si="270"/>
        <v>2019</v>
      </c>
      <c r="AB963" s="132" t="str">
        <f t="shared" si="271"/>
        <v>3-2019</v>
      </c>
      <c r="AC963" s="132" t="str">
        <f t="shared" si="277"/>
        <v>18-3-2019</v>
      </c>
      <c r="AD963" s="132">
        <f t="shared" si="275"/>
        <v>1</v>
      </c>
      <c r="AE963" s="132">
        <f t="shared" si="269"/>
        <v>12</v>
      </c>
      <c r="AF963" s="132" t="str">
        <f t="shared" si="273"/>
        <v>2019-12</v>
      </c>
      <c r="AG963" s="130">
        <f t="shared" si="276"/>
        <v>1</v>
      </c>
      <c r="AH963" s="130" t="str">
        <f t="shared" si="274"/>
        <v>Weekdays</v>
      </c>
      <c r="AI963" s="133">
        <f t="shared" si="272"/>
        <v>2</v>
      </c>
      <c r="AJ963" s="53"/>
    </row>
    <row r="964" spans="2:36" ht="16.5" x14ac:dyDescent="0.3">
      <c r="B964" s="19" t="s">
        <v>997</v>
      </c>
      <c r="C964" s="20" t="s">
        <v>18</v>
      </c>
      <c r="D964" s="19" t="s">
        <v>19</v>
      </c>
      <c r="E964" s="19" t="s">
        <v>20</v>
      </c>
      <c r="F964" s="85" t="s">
        <v>31</v>
      </c>
      <c r="G964" s="19" t="s">
        <v>28</v>
      </c>
      <c r="H964" s="21">
        <v>20.89</v>
      </c>
      <c r="I964" s="22">
        <v>2</v>
      </c>
      <c r="J964" s="23">
        <v>2.089</v>
      </c>
      <c r="K964" s="23">
        <v>43.869</v>
      </c>
      <c r="L964" s="24">
        <v>43501</v>
      </c>
      <c r="M964" s="25">
        <v>0.78125</v>
      </c>
      <c r="N964" s="20" t="s">
        <v>29</v>
      </c>
      <c r="O964" s="23">
        <v>41.78</v>
      </c>
      <c r="P964" s="26">
        <v>4.7619047620000003</v>
      </c>
      <c r="Q964" s="23">
        <v>2.089</v>
      </c>
      <c r="R964" s="30">
        <v>9.8000000000000007</v>
      </c>
      <c r="S964" s="28">
        <f t="shared" si="278"/>
        <v>2.0889999999999986</v>
      </c>
      <c r="T964" s="29">
        <f t="shared" si="279"/>
        <v>156.6749999999999</v>
      </c>
      <c r="U964" s="29" t="b">
        <f t="shared" ref="U964:U1002" si="280">AND($S964&gt;7.9,$O964&gt;99)</f>
        <v>0</v>
      </c>
      <c r="V964" s="29" t="b">
        <f t="shared" ref="V964:V1002" si="281">OR(R964&gt;7.1,K964&gt;149)</f>
        <v>1</v>
      </c>
      <c r="W964" s="29" t="str">
        <f t="shared" ref="W964:W1002" si="282">IF($R964&gt;7.1,"High Value","Low Value")</f>
        <v>High Value</v>
      </c>
      <c r="X964" s="129">
        <f t="shared" si="266"/>
        <v>2.089</v>
      </c>
      <c r="Y964" s="130">
        <f t="shared" si="267"/>
        <v>5</v>
      </c>
      <c r="Z964" s="130">
        <f t="shared" si="268"/>
        <v>2</v>
      </c>
      <c r="AA964" s="131">
        <f t="shared" si="270"/>
        <v>2019</v>
      </c>
      <c r="AB964" s="132" t="str">
        <f t="shared" si="271"/>
        <v>2-2019</v>
      </c>
      <c r="AC964" s="132" t="str">
        <f t="shared" si="277"/>
        <v>5-2-2019</v>
      </c>
      <c r="AD964" s="132">
        <f t="shared" si="275"/>
        <v>1</v>
      </c>
      <c r="AE964" s="132">
        <f t="shared" si="269"/>
        <v>6</v>
      </c>
      <c r="AF964" s="132" t="str">
        <f t="shared" si="273"/>
        <v>2019-6</v>
      </c>
      <c r="AG964" s="130">
        <f t="shared" si="276"/>
        <v>2</v>
      </c>
      <c r="AH964" s="130" t="str">
        <f t="shared" si="274"/>
        <v>Weekdays</v>
      </c>
      <c r="AI964" s="133">
        <f t="shared" si="272"/>
        <v>3</v>
      </c>
      <c r="AJ964" s="53"/>
    </row>
    <row r="965" spans="2:36" ht="16.5" x14ac:dyDescent="0.3">
      <c r="B965" s="19" t="s">
        <v>998</v>
      </c>
      <c r="C965" s="20" t="s">
        <v>18</v>
      </c>
      <c r="D965" s="19" t="s">
        <v>19</v>
      </c>
      <c r="E965" s="19" t="s">
        <v>27</v>
      </c>
      <c r="F965" s="85" t="s">
        <v>21</v>
      </c>
      <c r="G965" s="19" t="s">
        <v>46</v>
      </c>
      <c r="H965" s="21">
        <v>15.5</v>
      </c>
      <c r="I965" s="22">
        <v>1</v>
      </c>
      <c r="J965" s="23">
        <v>0.77500000000000002</v>
      </c>
      <c r="K965" s="23">
        <v>16.274999999999999</v>
      </c>
      <c r="L965" s="24">
        <v>43543</v>
      </c>
      <c r="M965" s="25">
        <v>0.64097222222222228</v>
      </c>
      <c r="N965" s="20" t="s">
        <v>33</v>
      </c>
      <c r="O965" s="23">
        <v>15.5</v>
      </c>
      <c r="P965" s="26">
        <v>4.7619047620000003</v>
      </c>
      <c r="Q965" s="23">
        <v>0.77500000000000002</v>
      </c>
      <c r="R965" s="30">
        <v>7.4</v>
      </c>
      <c r="S965" s="28">
        <f t="shared" si="278"/>
        <v>0.77499999999999858</v>
      </c>
      <c r="T965" s="29">
        <f t="shared" si="279"/>
        <v>58.124999999999893</v>
      </c>
      <c r="U965" s="29" t="b">
        <f t="shared" si="280"/>
        <v>0</v>
      </c>
      <c r="V965" s="29" t="b">
        <f t="shared" si="281"/>
        <v>1</v>
      </c>
      <c r="W965" s="29" t="str">
        <f t="shared" si="282"/>
        <v>High Value</v>
      </c>
      <c r="X965" s="129">
        <f t="shared" ref="X965:X1002" si="283">IF($R965&gt;6.9,$H965*0.1,"Criteria Not matched")</f>
        <v>1.55</v>
      </c>
      <c r="Y965" s="130">
        <f t="shared" si="267"/>
        <v>19</v>
      </c>
      <c r="Z965" s="130">
        <f t="shared" si="268"/>
        <v>3</v>
      </c>
      <c r="AA965" s="131">
        <f t="shared" si="270"/>
        <v>2019</v>
      </c>
      <c r="AB965" s="132" t="str">
        <f t="shared" si="271"/>
        <v>3-2019</v>
      </c>
      <c r="AC965" s="132" t="str">
        <f t="shared" si="277"/>
        <v>19-3-2019</v>
      </c>
      <c r="AD965" s="132">
        <f t="shared" si="275"/>
        <v>1</v>
      </c>
      <c r="AE965" s="132">
        <f t="shared" si="269"/>
        <v>12</v>
      </c>
      <c r="AF965" s="132" t="str">
        <f t="shared" si="273"/>
        <v>2019-12</v>
      </c>
      <c r="AG965" s="130">
        <f t="shared" si="276"/>
        <v>2</v>
      </c>
      <c r="AH965" s="130" t="str">
        <f t="shared" si="274"/>
        <v>Weekdays</v>
      </c>
      <c r="AI965" s="133">
        <f t="shared" si="272"/>
        <v>3</v>
      </c>
      <c r="AJ965" s="53"/>
    </row>
    <row r="966" spans="2:36" ht="16.5" x14ac:dyDescent="0.3">
      <c r="B966" s="19" t="s">
        <v>999</v>
      </c>
      <c r="C966" s="20" t="s">
        <v>25</v>
      </c>
      <c r="D966" s="19" t="s">
        <v>26</v>
      </c>
      <c r="E966" s="19" t="s">
        <v>20</v>
      </c>
      <c r="F966" s="85" t="s">
        <v>31</v>
      </c>
      <c r="G966" s="19" t="s">
        <v>28</v>
      </c>
      <c r="H966" s="21">
        <v>96.82</v>
      </c>
      <c r="I966" s="22">
        <v>3</v>
      </c>
      <c r="J966" s="23">
        <v>14.523</v>
      </c>
      <c r="K966" s="23">
        <v>304.983</v>
      </c>
      <c r="L966" s="24">
        <v>43554</v>
      </c>
      <c r="M966" s="25">
        <v>0.85902777777777772</v>
      </c>
      <c r="N966" s="20" t="s">
        <v>29</v>
      </c>
      <c r="O966" s="23">
        <v>290.45999999999998</v>
      </c>
      <c r="P966" s="26">
        <v>4.7619047620000003</v>
      </c>
      <c r="Q966" s="23">
        <v>14.523</v>
      </c>
      <c r="R966" s="30">
        <v>6.7</v>
      </c>
      <c r="S966" s="28">
        <f t="shared" si="278"/>
        <v>14.523000000000025</v>
      </c>
      <c r="T966" s="29">
        <f t="shared" si="279"/>
        <v>1089.2250000000017</v>
      </c>
      <c r="U966" s="29" t="b">
        <f t="shared" si="280"/>
        <v>1</v>
      </c>
      <c r="V966" s="29" t="b">
        <f t="shared" si="281"/>
        <v>1</v>
      </c>
      <c r="W966" s="29" t="str">
        <f t="shared" si="282"/>
        <v>Low Value</v>
      </c>
      <c r="X966" s="129" t="str">
        <f t="shared" si="283"/>
        <v>Criteria Not matched</v>
      </c>
      <c r="Y966" s="130">
        <f t="shared" si="267"/>
        <v>30</v>
      </c>
      <c r="Z966" s="130">
        <f t="shared" si="268"/>
        <v>3</v>
      </c>
      <c r="AA966" s="131">
        <f t="shared" si="270"/>
        <v>2019</v>
      </c>
      <c r="AB966" s="132" t="str">
        <f t="shared" si="271"/>
        <v>3-2019</v>
      </c>
      <c r="AC966" s="132" t="str">
        <f t="shared" si="277"/>
        <v>30-3-2019</v>
      </c>
      <c r="AD966" s="132">
        <f t="shared" si="275"/>
        <v>1</v>
      </c>
      <c r="AE966" s="132">
        <f t="shared" si="269"/>
        <v>13</v>
      </c>
      <c r="AF966" s="132" t="str">
        <f t="shared" si="273"/>
        <v>2019-13</v>
      </c>
      <c r="AG966" s="130">
        <f t="shared" si="276"/>
        <v>6</v>
      </c>
      <c r="AH966" s="130" t="str">
        <f t="shared" si="274"/>
        <v>Weekends</v>
      </c>
      <c r="AI966" s="133">
        <f t="shared" si="272"/>
        <v>7</v>
      </c>
      <c r="AJ966" s="53"/>
    </row>
    <row r="967" spans="2:36" ht="16.5" x14ac:dyDescent="0.3">
      <c r="B967" s="19" t="s">
        <v>1000</v>
      </c>
      <c r="C967" s="20" t="s">
        <v>42</v>
      </c>
      <c r="D967" s="19" t="s">
        <v>43</v>
      </c>
      <c r="E967" s="19" t="s">
        <v>27</v>
      </c>
      <c r="F967" s="85" t="s">
        <v>31</v>
      </c>
      <c r="G967" s="19" t="s">
        <v>44</v>
      </c>
      <c r="H967" s="21">
        <v>33.33</v>
      </c>
      <c r="I967" s="22">
        <v>2</v>
      </c>
      <c r="J967" s="23">
        <v>3.3330000000000002</v>
      </c>
      <c r="K967" s="23">
        <v>69.992999999999995</v>
      </c>
      <c r="L967" s="24">
        <v>43491</v>
      </c>
      <c r="M967" s="25">
        <v>0.6118055555555556</v>
      </c>
      <c r="N967" s="20" t="s">
        <v>33</v>
      </c>
      <c r="O967" s="23">
        <v>66.66</v>
      </c>
      <c r="P967" s="26">
        <v>4.7619047620000003</v>
      </c>
      <c r="Q967" s="23">
        <v>3.3330000000000002</v>
      </c>
      <c r="R967" s="30">
        <v>6.4</v>
      </c>
      <c r="S967" s="28">
        <f t="shared" si="278"/>
        <v>3.3329999999999984</v>
      </c>
      <c r="T967" s="29">
        <f t="shared" si="279"/>
        <v>249.97499999999988</v>
      </c>
      <c r="U967" s="29" t="b">
        <f t="shared" si="280"/>
        <v>0</v>
      </c>
      <c r="V967" s="29" t="b">
        <f t="shared" si="281"/>
        <v>0</v>
      </c>
      <c r="W967" s="29" t="str">
        <f t="shared" si="282"/>
        <v>Low Value</v>
      </c>
      <c r="X967" s="129" t="str">
        <f t="shared" si="283"/>
        <v>Criteria Not matched</v>
      </c>
      <c r="Y967" s="130">
        <f t="shared" si="267"/>
        <v>26</v>
      </c>
      <c r="Z967" s="130">
        <f t="shared" si="268"/>
        <v>1</v>
      </c>
      <c r="AA967" s="131">
        <f t="shared" si="270"/>
        <v>2019</v>
      </c>
      <c r="AB967" s="132" t="str">
        <f t="shared" si="271"/>
        <v>1-2019</v>
      </c>
      <c r="AC967" s="132" t="str">
        <f t="shared" si="277"/>
        <v>26-1-2019</v>
      </c>
      <c r="AD967" s="132">
        <f t="shared" si="275"/>
        <v>1</v>
      </c>
      <c r="AE967" s="132">
        <f t="shared" si="269"/>
        <v>4</v>
      </c>
      <c r="AF967" s="132" t="str">
        <f t="shared" si="273"/>
        <v>2019-4</v>
      </c>
      <c r="AG967" s="130">
        <f t="shared" si="276"/>
        <v>6</v>
      </c>
      <c r="AH967" s="130" t="str">
        <f t="shared" si="274"/>
        <v>Weekends</v>
      </c>
      <c r="AI967" s="133">
        <f t="shared" si="272"/>
        <v>7</v>
      </c>
      <c r="AJ967" s="53"/>
    </row>
    <row r="968" spans="2:36" ht="16.5" x14ac:dyDescent="0.3">
      <c r="B968" s="19" t="s">
        <v>1001</v>
      </c>
      <c r="C968" s="20" t="s">
        <v>42</v>
      </c>
      <c r="D968" s="19" t="s">
        <v>43</v>
      </c>
      <c r="E968" s="19" t="s">
        <v>27</v>
      </c>
      <c r="F968" s="85" t="s">
        <v>21</v>
      </c>
      <c r="G968" s="19" t="s">
        <v>28</v>
      </c>
      <c r="H968" s="21">
        <v>38.270000000000003</v>
      </c>
      <c r="I968" s="22">
        <v>2</v>
      </c>
      <c r="J968" s="23">
        <v>3.827</v>
      </c>
      <c r="K968" s="23">
        <v>80.367000000000004</v>
      </c>
      <c r="L968" s="24">
        <v>43526</v>
      </c>
      <c r="M968" s="25">
        <v>0.76249999999999996</v>
      </c>
      <c r="N968" s="20" t="s">
        <v>33</v>
      </c>
      <c r="O968" s="23">
        <v>76.540000000000006</v>
      </c>
      <c r="P968" s="26">
        <v>4.7619047620000003</v>
      </c>
      <c r="Q968" s="23">
        <v>3.827</v>
      </c>
      <c r="R968" s="30">
        <v>5.8</v>
      </c>
      <c r="S968" s="28">
        <f t="shared" si="278"/>
        <v>3.8269999999999982</v>
      </c>
      <c r="T968" s="29">
        <f t="shared" si="279"/>
        <v>287.02499999999986</v>
      </c>
      <c r="U968" s="29" t="b">
        <f t="shared" si="280"/>
        <v>0</v>
      </c>
      <c r="V968" s="29" t="b">
        <f t="shared" si="281"/>
        <v>0</v>
      </c>
      <c r="W968" s="29" t="str">
        <f t="shared" si="282"/>
        <v>Low Value</v>
      </c>
      <c r="X968" s="129" t="str">
        <f t="shared" si="283"/>
        <v>Criteria Not matched</v>
      </c>
      <c r="Y968" s="130">
        <f t="shared" si="267"/>
        <v>2</v>
      </c>
      <c r="Z968" s="130">
        <f t="shared" si="268"/>
        <v>3</v>
      </c>
      <c r="AA968" s="131">
        <f t="shared" si="270"/>
        <v>2019</v>
      </c>
      <c r="AB968" s="132" t="str">
        <f t="shared" si="271"/>
        <v>3-2019</v>
      </c>
      <c r="AC968" s="132" t="str">
        <f t="shared" si="277"/>
        <v>2-3-2019</v>
      </c>
      <c r="AD968" s="132">
        <f t="shared" si="275"/>
        <v>1</v>
      </c>
      <c r="AE968" s="132">
        <f t="shared" si="269"/>
        <v>9</v>
      </c>
      <c r="AF968" s="132" t="str">
        <f t="shared" si="273"/>
        <v>2019-9</v>
      </c>
      <c r="AG968" s="130">
        <f t="shared" si="276"/>
        <v>6</v>
      </c>
      <c r="AH968" s="130" t="str">
        <f t="shared" si="274"/>
        <v>Weekends</v>
      </c>
      <c r="AI968" s="133">
        <f t="shared" si="272"/>
        <v>7</v>
      </c>
      <c r="AJ968" s="53"/>
    </row>
    <row r="969" spans="2:36" ht="16.5" x14ac:dyDescent="0.3">
      <c r="B969" s="19" t="s">
        <v>1002</v>
      </c>
      <c r="C969" s="20" t="s">
        <v>18</v>
      </c>
      <c r="D969" s="19" t="s">
        <v>19</v>
      </c>
      <c r="E969" s="19" t="s">
        <v>27</v>
      </c>
      <c r="F969" s="85" t="s">
        <v>21</v>
      </c>
      <c r="G969" s="19" t="s">
        <v>32</v>
      </c>
      <c r="H969" s="21">
        <v>33.299999999999997</v>
      </c>
      <c r="I969" s="22">
        <v>9</v>
      </c>
      <c r="J969" s="23">
        <v>14.984999999999999</v>
      </c>
      <c r="K969" s="23">
        <v>314.685</v>
      </c>
      <c r="L969" s="24">
        <v>43528</v>
      </c>
      <c r="M969" s="25">
        <v>0.64375000000000004</v>
      </c>
      <c r="N969" s="20" t="s">
        <v>23</v>
      </c>
      <c r="O969" s="23">
        <v>299.7</v>
      </c>
      <c r="P969" s="26">
        <v>4.7619047620000003</v>
      </c>
      <c r="Q969" s="23">
        <v>14.984999999999999</v>
      </c>
      <c r="R969" s="30">
        <v>7.2</v>
      </c>
      <c r="S969" s="28">
        <f t="shared" si="278"/>
        <v>14.985000000000014</v>
      </c>
      <c r="T969" s="29">
        <f t="shared" si="279"/>
        <v>1123.8750000000009</v>
      </c>
      <c r="U969" s="29" t="b">
        <f t="shared" si="280"/>
        <v>1</v>
      </c>
      <c r="V969" s="29" t="b">
        <f t="shared" si="281"/>
        <v>1</v>
      </c>
      <c r="W969" s="29" t="str">
        <f t="shared" si="282"/>
        <v>High Value</v>
      </c>
      <c r="X969" s="129">
        <f t="shared" si="283"/>
        <v>3.33</v>
      </c>
      <c r="Y969" s="130">
        <f t="shared" si="267"/>
        <v>4</v>
      </c>
      <c r="Z969" s="130">
        <f t="shared" si="268"/>
        <v>3</v>
      </c>
      <c r="AA969" s="131">
        <f t="shared" si="270"/>
        <v>2019</v>
      </c>
      <c r="AB969" s="132" t="str">
        <f t="shared" si="271"/>
        <v>3-2019</v>
      </c>
      <c r="AC969" s="132" t="str">
        <f t="shared" si="277"/>
        <v>4-3-2019</v>
      </c>
      <c r="AD969" s="132">
        <f t="shared" si="275"/>
        <v>1</v>
      </c>
      <c r="AE969" s="132">
        <f t="shared" si="269"/>
        <v>10</v>
      </c>
      <c r="AF969" s="132" t="str">
        <f t="shared" si="273"/>
        <v>2019-10</v>
      </c>
      <c r="AG969" s="130">
        <f t="shared" si="276"/>
        <v>1</v>
      </c>
      <c r="AH969" s="130" t="str">
        <f t="shared" si="274"/>
        <v>Weekdays</v>
      </c>
      <c r="AI969" s="133">
        <f t="shared" si="272"/>
        <v>2</v>
      </c>
      <c r="AJ969" s="53"/>
    </row>
    <row r="970" spans="2:36" ht="16.5" x14ac:dyDescent="0.3">
      <c r="B970" s="19" t="s">
        <v>1003</v>
      </c>
      <c r="C970" s="20" t="s">
        <v>18</v>
      </c>
      <c r="D970" s="19" t="s">
        <v>19</v>
      </c>
      <c r="E970" s="19" t="s">
        <v>20</v>
      </c>
      <c r="F970" s="85" t="s">
        <v>31</v>
      </c>
      <c r="G970" s="19" t="s">
        <v>32</v>
      </c>
      <c r="H970" s="21">
        <v>81.010000000000005</v>
      </c>
      <c r="I970" s="22">
        <v>3</v>
      </c>
      <c r="J970" s="23">
        <v>12.1515</v>
      </c>
      <c r="K970" s="23">
        <v>255.1815</v>
      </c>
      <c r="L970" s="24">
        <v>43478</v>
      </c>
      <c r="M970" s="25">
        <v>0.53819444444444442</v>
      </c>
      <c r="N970" s="20" t="s">
        <v>33</v>
      </c>
      <c r="O970" s="23">
        <v>243.03</v>
      </c>
      <c r="P970" s="26">
        <v>4.7619047620000003</v>
      </c>
      <c r="Q970" s="23">
        <v>12.1515</v>
      </c>
      <c r="R970" s="30">
        <v>9.3000000000000007</v>
      </c>
      <c r="S970" s="28">
        <f t="shared" si="278"/>
        <v>12.151499999999999</v>
      </c>
      <c r="T970" s="29">
        <f t="shared" si="279"/>
        <v>911.36249999999995</v>
      </c>
      <c r="U970" s="29" t="b">
        <f t="shared" si="280"/>
        <v>1</v>
      </c>
      <c r="V970" s="29" t="b">
        <f t="shared" si="281"/>
        <v>1</v>
      </c>
      <c r="W970" s="29" t="str">
        <f t="shared" si="282"/>
        <v>High Value</v>
      </c>
      <c r="X970" s="129">
        <f t="shared" si="283"/>
        <v>8.1010000000000009</v>
      </c>
      <c r="Y970" s="130">
        <f t="shared" si="267"/>
        <v>13</v>
      </c>
      <c r="Z970" s="130">
        <f t="shared" si="268"/>
        <v>1</v>
      </c>
      <c r="AA970" s="131">
        <f t="shared" si="270"/>
        <v>2019</v>
      </c>
      <c r="AB970" s="132" t="str">
        <f t="shared" si="271"/>
        <v>1-2019</v>
      </c>
      <c r="AC970" s="132" t="str">
        <f t="shared" si="277"/>
        <v>13-1-2019</v>
      </c>
      <c r="AD970" s="132">
        <f t="shared" si="275"/>
        <v>1</v>
      </c>
      <c r="AE970" s="132">
        <f t="shared" si="269"/>
        <v>2</v>
      </c>
      <c r="AF970" s="132" t="str">
        <f t="shared" si="273"/>
        <v>2019-2</v>
      </c>
      <c r="AG970" s="130">
        <f t="shared" si="276"/>
        <v>7</v>
      </c>
      <c r="AH970" s="130" t="str">
        <f t="shared" si="274"/>
        <v>Weekends</v>
      </c>
      <c r="AI970" s="133">
        <f t="shared" si="272"/>
        <v>1</v>
      </c>
      <c r="AJ970" s="53"/>
    </row>
    <row r="971" spans="2:36" ht="16.5" x14ac:dyDescent="0.3">
      <c r="B971" s="19" t="s">
        <v>1004</v>
      </c>
      <c r="C971" s="20" t="s">
        <v>18</v>
      </c>
      <c r="D971" s="19" t="s">
        <v>19</v>
      </c>
      <c r="E971" s="19" t="s">
        <v>27</v>
      </c>
      <c r="F971" s="85" t="s">
        <v>21</v>
      </c>
      <c r="G971" s="19" t="s">
        <v>22</v>
      </c>
      <c r="H971" s="21">
        <v>15.8</v>
      </c>
      <c r="I971" s="22">
        <v>3</v>
      </c>
      <c r="J971" s="23">
        <v>2.37</v>
      </c>
      <c r="K971" s="23">
        <v>49.77</v>
      </c>
      <c r="L971" s="24">
        <v>43549</v>
      </c>
      <c r="M971" s="25">
        <v>0.75138888888888888</v>
      </c>
      <c r="N971" s="20" t="s">
        <v>29</v>
      </c>
      <c r="O971" s="23">
        <v>47.4</v>
      </c>
      <c r="P971" s="26">
        <v>4.7619047620000003</v>
      </c>
      <c r="Q971" s="23">
        <v>2.37</v>
      </c>
      <c r="R971" s="30">
        <v>9.5</v>
      </c>
      <c r="S971" s="28">
        <f t="shared" si="278"/>
        <v>2.3700000000000045</v>
      </c>
      <c r="T971" s="29">
        <f t="shared" si="279"/>
        <v>177.75000000000034</v>
      </c>
      <c r="U971" s="29" t="b">
        <f t="shared" si="280"/>
        <v>0</v>
      </c>
      <c r="V971" s="29" t="b">
        <f t="shared" si="281"/>
        <v>1</v>
      </c>
      <c r="W971" s="29" t="str">
        <f t="shared" si="282"/>
        <v>High Value</v>
      </c>
      <c r="X971" s="129">
        <f t="shared" si="283"/>
        <v>1.58</v>
      </c>
      <c r="Y971" s="130">
        <f t="shared" si="267"/>
        <v>25</v>
      </c>
      <c r="Z971" s="130">
        <f t="shared" si="268"/>
        <v>3</v>
      </c>
      <c r="AA971" s="131">
        <f t="shared" si="270"/>
        <v>2019</v>
      </c>
      <c r="AB971" s="132" t="str">
        <f t="shared" si="271"/>
        <v>3-2019</v>
      </c>
      <c r="AC971" s="132" t="str">
        <f t="shared" si="277"/>
        <v>25-3-2019</v>
      </c>
      <c r="AD971" s="132">
        <f t="shared" si="275"/>
        <v>1</v>
      </c>
      <c r="AE971" s="132">
        <f t="shared" si="269"/>
        <v>13</v>
      </c>
      <c r="AF971" s="132" t="str">
        <f t="shared" si="273"/>
        <v>2019-13</v>
      </c>
      <c r="AG971" s="130">
        <f t="shared" si="276"/>
        <v>1</v>
      </c>
      <c r="AH971" s="130" t="str">
        <f t="shared" si="274"/>
        <v>Weekdays</v>
      </c>
      <c r="AI971" s="133">
        <f t="shared" si="272"/>
        <v>2</v>
      </c>
      <c r="AJ971" s="53"/>
    </row>
    <row r="972" spans="2:36" ht="16.5" x14ac:dyDescent="0.3">
      <c r="B972" s="19" t="s">
        <v>1005</v>
      </c>
      <c r="C972" s="20" t="s">
        <v>42</v>
      </c>
      <c r="D972" s="19" t="s">
        <v>43</v>
      </c>
      <c r="E972" s="19" t="s">
        <v>20</v>
      </c>
      <c r="F972" s="85" t="s">
        <v>21</v>
      </c>
      <c r="G972" s="19" t="s">
        <v>28</v>
      </c>
      <c r="H972" s="21">
        <v>34.49</v>
      </c>
      <c r="I972" s="22">
        <v>5</v>
      </c>
      <c r="J972" s="23">
        <v>8.6225000000000005</v>
      </c>
      <c r="K972" s="23">
        <v>181.07249999999999</v>
      </c>
      <c r="L972" s="24">
        <v>43535</v>
      </c>
      <c r="M972" s="25">
        <v>0.82222222222222219</v>
      </c>
      <c r="N972" s="20" t="s">
        <v>33</v>
      </c>
      <c r="O972" s="23">
        <v>172.45</v>
      </c>
      <c r="P972" s="26">
        <v>4.7619047620000003</v>
      </c>
      <c r="Q972" s="23">
        <v>8.6225000000000005</v>
      </c>
      <c r="R972" s="30">
        <v>9</v>
      </c>
      <c r="S972" s="28">
        <f t="shared" si="278"/>
        <v>8.6225000000000023</v>
      </c>
      <c r="T972" s="29">
        <f t="shared" si="279"/>
        <v>646.68750000000023</v>
      </c>
      <c r="U972" s="29" t="b">
        <f t="shared" si="280"/>
        <v>1</v>
      </c>
      <c r="V972" s="29" t="b">
        <f t="shared" si="281"/>
        <v>1</v>
      </c>
      <c r="W972" s="29" t="str">
        <f t="shared" si="282"/>
        <v>High Value</v>
      </c>
      <c r="X972" s="129">
        <f t="shared" si="283"/>
        <v>3.4490000000000003</v>
      </c>
      <c r="Y972" s="130">
        <f t="shared" si="267"/>
        <v>11</v>
      </c>
      <c r="Z972" s="130">
        <f t="shared" si="268"/>
        <v>3</v>
      </c>
      <c r="AA972" s="131">
        <f t="shared" si="270"/>
        <v>2019</v>
      </c>
      <c r="AB972" s="132" t="str">
        <f t="shared" si="271"/>
        <v>3-2019</v>
      </c>
      <c r="AC972" s="132" t="str">
        <f t="shared" si="277"/>
        <v>11-3-2019</v>
      </c>
      <c r="AD972" s="132">
        <f t="shared" si="275"/>
        <v>1</v>
      </c>
      <c r="AE972" s="132">
        <f t="shared" si="269"/>
        <v>11</v>
      </c>
      <c r="AF972" s="132" t="str">
        <f t="shared" si="273"/>
        <v>2019-11</v>
      </c>
      <c r="AG972" s="130">
        <f t="shared" si="276"/>
        <v>1</v>
      </c>
      <c r="AH972" s="130" t="str">
        <f t="shared" si="274"/>
        <v>Weekdays</v>
      </c>
      <c r="AI972" s="133">
        <f t="shared" si="272"/>
        <v>2</v>
      </c>
      <c r="AJ972" s="53"/>
    </row>
    <row r="973" spans="2:36" ht="16.5" x14ac:dyDescent="0.3">
      <c r="B973" s="19" t="s">
        <v>1006</v>
      </c>
      <c r="C973" s="20" t="s">
        <v>42</v>
      </c>
      <c r="D973" s="19" t="s">
        <v>43</v>
      </c>
      <c r="E973" s="19" t="s">
        <v>20</v>
      </c>
      <c r="F973" s="85" t="s">
        <v>21</v>
      </c>
      <c r="G973" s="19" t="s">
        <v>44</v>
      </c>
      <c r="H973" s="21">
        <v>84.63</v>
      </c>
      <c r="I973" s="22">
        <v>10</v>
      </c>
      <c r="J973" s="23">
        <v>42.314999999999998</v>
      </c>
      <c r="K973" s="23">
        <v>888.61500000000001</v>
      </c>
      <c r="L973" s="24">
        <v>43466</v>
      </c>
      <c r="M973" s="25">
        <v>0.48333333333333334</v>
      </c>
      <c r="N973" s="20" t="s">
        <v>33</v>
      </c>
      <c r="O973" s="23">
        <v>846.3</v>
      </c>
      <c r="P973" s="26">
        <v>4.7619047620000003</v>
      </c>
      <c r="Q973" s="23">
        <v>42.314999999999998</v>
      </c>
      <c r="R973" s="27">
        <v>9</v>
      </c>
      <c r="S973" s="28">
        <f t="shared" si="278"/>
        <v>42.315000000000055</v>
      </c>
      <c r="T973" s="29">
        <f t="shared" si="279"/>
        <v>3173.6250000000041</v>
      </c>
      <c r="U973" s="29" t="b">
        <f t="shared" si="280"/>
        <v>1</v>
      </c>
      <c r="V973" s="29" t="b">
        <f t="shared" si="281"/>
        <v>1</v>
      </c>
      <c r="W973" s="29" t="str">
        <f t="shared" si="282"/>
        <v>High Value</v>
      </c>
      <c r="X973" s="129">
        <f t="shared" si="283"/>
        <v>8.4629999999999992</v>
      </c>
      <c r="Y973" s="130">
        <f t="shared" si="267"/>
        <v>1</v>
      </c>
      <c r="Z973" s="130">
        <f t="shared" si="268"/>
        <v>1</v>
      </c>
      <c r="AA973" s="131">
        <f t="shared" si="270"/>
        <v>2019</v>
      </c>
      <c r="AB973" s="132" t="str">
        <f t="shared" si="271"/>
        <v>1-2019</v>
      </c>
      <c r="AC973" s="132" t="str">
        <f t="shared" si="277"/>
        <v>1-1-2019</v>
      </c>
      <c r="AD973" s="132">
        <f t="shared" si="275"/>
        <v>1</v>
      </c>
      <c r="AE973" s="132">
        <f t="shared" si="269"/>
        <v>1</v>
      </c>
      <c r="AF973" s="132" t="str">
        <f t="shared" si="273"/>
        <v>2019-1</v>
      </c>
      <c r="AG973" s="130">
        <f t="shared" si="276"/>
        <v>2</v>
      </c>
      <c r="AH973" s="130" t="str">
        <f t="shared" si="274"/>
        <v>Weekdays</v>
      </c>
      <c r="AI973" s="133">
        <f t="shared" si="272"/>
        <v>3</v>
      </c>
      <c r="AJ973" s="53"/>
    </row>
    <row r="974" spans="2:36" ht="16.5" x14ac:dyDescent="0.3">
      <c r="B974" s="19" t="s">
        <v>1007</v>
      </c>
      <c r="C974" s="20" t="s">
        <v>42</v>
      </c>
      <c r="D974" s="19" t="s">
        <v>43</v>
      </c>
      <c r="E974" s="19" t="s">
        <v>20</v>
      </c>
      <c r="F974" s="85" t="s">
        <v>31</v>
      </c>
      <c r="G974" s="19" t="s">
        <v>32</v>
      </c>
      <c r="H974" s="21">
        <v>36.909999999999997</v>
      </c>
      <c r="I974" s="22">
        <v>7</v>
      </c>
      <c r="J974" s="23">
        <v>12.9185</v>
      </c>
      <c r="K974" s="23">
        <v>271.2885</v>
      </c>
      <c r="L974" s="24">
        <v>43506</v>
      </c>
      <c r="M974" s="25">
        <v>0.57708333333333328</v>
      </c>
      <c r="N974" s="20" t="s">
        <v>23</v>
      </c>
      <c r="O974" s="23">
        <v>258.37</v>
      </c>
      <c r="P974" s="26">
        <v>4.7619047620000003</v>
      </c>
      <c r="Q974" s="23">
        <v>12.9185</v>
      </c>
      <c r="R974" s="30">
        <v>6.7</v>
      </c>
      <c r="S974" s="28">
        <f t="shared" si="278"/>
        <v>12.918499999999995</v>
      </c>
      <c r="T974" s="29">
        <f t="shared" si="279"/>
        <v>968.88749999999959</v>
      </c>
      <c r="U974" s="29" t="b">
        <f t="shared" si="280"/>
        <v>1</v>
      </c>
      <c r="V974" s="29" t="b">
        <f t="shared" si="281"/>
        <v>1</v>
      </c>
      <c r="W974" s="29" t="str">
        <f t="shared" si="282"/>
        <v>Low Value</v>
      </c>
      <c r="X974" s="129" t="str">
        <f t="shared" si="283"/>
        <v>Criteria Not matched</v>
      </c>
      <c r="Y974" s="130">
        <f t="shared" si="267"/>
        <v>10</v>
      </c>
      <c r="Z974" s="130">
        <f t="shared" si="268"/>
        <v>2</v>
      </c>
      <c r="AA974" s="131">
        <f t="shared" si="270"/>
        <v>2019</v>
      </c>
      <c r="AB974" s="132" t="str">
        <f t="shared" si="271"/>
        <v>2-2019</v>
      </c>
      <c r="AC974" s="132" t="str">
        <f t="shared" si="277"/>
        <v>10-2-2019</v>
      </c>
      <c r="AD974" s="132">
        <f t="shared" si="275"/>
        <v>1</v>
      </c>
      <c r="AE974" s="132">
        <f t="shared" si="269"/>
        <v>6</v>
      </c>
      <c r="AF974" s="132" t="str">
        <f t="shared" si="273"/>
        <v>2019-6</v>
      </c>
      <c r="AG974" s="130">
        <f t="shared" si="276"/>
        <v>7</v>
      </c>
      <c r="AH974" s="130" t="str">
        <f t="shared" si="274"/>
        <v>Weekends</v>
      </c>
      <c r="AI974" s="133">
        <f t="shared" si="272"/>
        <v>1</v>
      </c>
      <c r="AJ974" s="53"/>
    </row>
    <row r="975" spans="2:36" ht="16.5" x14ac:dyDescent="0.3">
      <c r="B975" s="19" t="s">
        <v>1008</v>
      </c>
      <c r="C975" s="20" t="s">
        <v>42</v>
      </c>
      <c r="D975" s="19" t="s">
        <v>43</v>
      </c>
      <c r="E975" s="19" t="s">
        <v>27</v>
      </c>
      <c r="F975" s="85" t="s">
        <v>31</v>
      </c>
      <c r="G975" s="19" t="s">
        <v>28</v>
      </c>
      <c r="H975" s="21">
        <v>87.08</v>
      </c>
      <c r="I975" s="22">
        <v>7</v>
      </c>
      <c r="J975" s="23">
        <v>30.478000000000002</v>
      </c>
      <c r="K975" s="23">
        <v>640.03800000000001</v>
      </c>
      <c r="L975" s="24">
        <v>43491</v>
      </c>
      <c r="M975" s="25">
        <v>0.63680555555555551</v>
      </c>
      <c r="N975" s="20" t="s">
        <v>29</v>
      </c>
      <c r="O975" s="23">
        <v>609.55999999999995</v>
      </c>
      <c r="P975" s="26">
        <v>4.7619047620000003</v>
      </c>
      <c r="Q975" s="23">
        <v>30.478000000000002</v>
      </c>
      <c r="R975" s="27">
        <v>5.5</v>
      </c>
      <c r="S975" s="28">
        <f t="shared" si="278"/>
        <v>30.478000000000065</v>
      </c>
      <c r="T975" s="29">
        <f t="shared" si="279"/>
        <v>2285.8500000000049</v>
      </c>
      <c r="U975" s="29" t="b">
        <f t="shared" si="280"/>
        <v>1</v>
      </c>
      <c r="V975" s="29" t="b">
        <f t="shared" si="281"/>
        <v>1</v>
      </c>
      <c r="W975" s="29" t="str">
        <f t="shared" si="282"/>
        <v>Low Value</v>
      </c>
      <c r="X975" s="129" t="str">
        <f t="shared" si="283"/>
        <v>Criteria Not matched</v>
      </c>
      <c r="Y975" s="130">
        <f t="shared" si="267"/>
        <v>26</v>
      </c>
      <c r="Z975" s="130">
        <f t="shared" si="268"/>
        <v>1</v>
      </c>
      <c r="AA975" s="131">
        <f t="shared" si="270"/>
        <v>2019</v>
      </c>
      <c r="AB975" s="132" t="str">
        <f t="shared" si="271"/>
        <v>1-2019</v>
      </c>
      <c r="AC975" s="132" t="str">
        <f t="shared" si="277"/>
        <v>26-1-2019</v>
      </c>
      <c r="AD975" s="132">
        <f t="shared" si="275"/>
        <v>1</v>
      </c>
      <c r="AE975" s="132">
        <f t="shared" si="269"/>
        <v>4</v>
      </c>
      <c r="AF975" s="132" t="str">
        <f t="shared" si="273"/>
        <v>2019-4</v>
      </c>
      <c r="AG975" s="130">
        <f t="shared" si="276"/>
        <v>6</v>
      </c>
      <c r="AH975" s="130" t="str">
        <f t="shared" si="274"/>
        <v>Weekends</v>
      </c>
      <c r="AI975" s="133">
        <f t="shared" si="272"/>
        <v>7</v>
      </c>
      <c r="AJ975" s="53"/>
    </row>
    <row r="976" spans="2:36" ht="16.5" x14ac:dyDescent="0.3">
      <c r="B976" s="19" t="s">
        <v>1009</v>
      </c>
      <c r="C976" s="20" t="s">
        <v>18</v>
      </c>
      <c r="D976" s="19" t="s">
        <v>19</v>
      </c>
      <c r="E976" s="19" t="s">
        <v>27</v>
      </c>
      <c r="F976" s="85" t="s">
        <v>31</v>
      </c>
      <c r="G976" s="19" t="s">
        <v>32</v>
      </c>
      <c r="H976" s="21">
        <v>80.08</v>
      </c>
      <c r="I976" s="22">
        <v>3</v>
      </c>
      <c r="J976" s="23">
        <v>12.012</v>
      </c>
      <c r="K976" s="23">
        <v>252.25200000000001</v>
      </c>
      <c r="L976" s="24">
        <v>43507</v>
      </c>
      <c r="M976" s="25">
        <v>0.64513888888888893</v>
      </c>
      <c r="N976" s="20" t="s">
        <v>29</v>
      </c>
      <c r="O976" s="23">
        <v>240.24</v>
      </c>
      <c r="P976" s="26">
        <v>4.7619047620000003</v>
      </c>
      <c r="Q976" s="23">
        <v>12.012</v>
      </c>
      <c r="R976" s="30">
        <v>5.4</v>
      </c>
      <c r="S976" s="28">
        <f t="shared" si="278"/>
        <v>12.012</v>
      </c>
      <c r="T976" s="29">
        <f t="shared" si="279"/>
        <v>900.90000000000009</v>
      </c>
      <c r="U976" s="29" t="b">
        <f t="shared" si="280"/>
        <v>1</v>
      </c>
      <c r="V976" s="29" t="b">
        <f t="shared" si="281"/>
        <v>1</v>
      </c>
      <c r="W976" s="29" t="str">
        <f t="shared" si="282"/>
        <v>Low Value</v>
      </c>
      <c r="X976" s="129" t="str">
        <f t="shared" si="283"/>
        <v>Criteria Not matched</v>
      </c>
      <c r="Y976" s="130">
        <f t="shared" si="267"/>
        <v>11</v>
      </c>
      <c r="Z976" s="130">
        <f t="shared" si="268"/>
        <v>2</v>
      </c>
      <c r="AA976" s="131">
        <f t="shared" si="270"/>
        <v>2019</v>
      </c>
      <c r="AB976" s="132" t="str">
        <f t="shared" si="271"/>
        <v>2-2019</v>
      </c>
      <c r="AC976" s="132" t="str">
        <f t="shared" si="277"/>
        <v>11-2-2019</v>
      </c>
      <c r="AD976" s="132">
        <f t="shared" si="275"/>
        <v>1</v>
      </c>
      <c r="AE976" s="132">
        <f t="shared" si="269"/>
        <v>7</v>
      </c>
      <c r="AF976" s="132" t="str">
        <f t="shared" si="273"/>
        <v>2019-7</v>
      </c>
      <c r="AG976" s="130">
        <f t="shared" si="276"/>
        <v>1</v>
      </c>
      <c r="AH976" s="130" t="str">
        <f t="shared" si="274"/>
        <v>Weekdays</v>
      </c>
      <c r="AI976" s="133">
        <f t="shared" si="272"/>
        <v>2</v>
      </c>
      <c r="AJ976" s="53"/>
    </row>
    <row r="977" spans="2:36" ht="16.5" x14ac:dyDescent="0.3">
      <c r="B977" s="19" t="s">
        <v>1010</v>
      </c>
      <c r="C977" s="20" t="s">
        <v>25</v>
      </c>
      <c r="D977" s="19" t="s">
        <v>26</v>
      </c>
      <c r="E977" s="19" t="s">
        <v>27</v>
      </c>
      <c r="F977" s="85" t="s">
        <v>31</v>
      </c>
      <c r="G977" s="19" t="s">
        <v>46</v>
      </c>
      <c r="H977" s="21">
        <v>86.13</v>
      </c>
      <c r="I977" s="22">
        <v>2</v>
      </c>
      <c r="J977" s="23">
        <v>8.6129999999999995</v>
      </c>
      <c r="K977" s="23">
        <v>180.87299999999999</v>
      </c>
      <c r="L977" s="24">
        <v>43503</v>
      </c>
      <c r="M977" s="25">
        <v>0.74930555555555556</v>
      </c>
      <c r="N977" s="20" t="s">
        <v>29</v>
      </c>
      <c r="O977" s="23">
        <v>172.26</v>
      </c>
      <c r="P977" s="26">
        <v>4.7619047620000003</v>
      </c>
      <c r="Q977" s="23">
        <v>8.6129999999999995</v>
      </c>
      <c r="R977" s="30">
        <v>8.1999999999999993</v>
      </c>
      <c r="S977" s="28">
        <f t="shared" si="278"/>
        <v>8.6129999999999995</v>
      </c>
      <c r="T977" s="29">
        <f t="shared" si="279"/>
        <v>645.97499999999991</v>
      </c>
      <c r="U977" s="29" t="b">
        <f t="shared" si="280"/>
        <v>1</v>
      </c>
      <c r="V977" s="29" t="b">
        <f t="shared" si="281"/>
        <v>1</v>
      </c>
      <c r="W977" s="29" t="str">
        <f t="shared" si="282"/>
        <v>High Value</v>
      </c>
      <c r="X977" s="129">
        <f t="shared" si="283"/>
        <v>8.6129999999999995</v>
      </c>
      <c r="Y977" s="130">
        <f t="shared" si="267"/>
        <v>7</v>
      </c>
      <c r="Z977" s="130">
        <f t="shared" si="268"/>
        <v>2</v>
      </c>
      <c r="AA977" s="131">
        <f t="shared" si="270"/>
        <v>2019</v>
      </c>
      <c r="AB977" s="132" t="str">
        <f t="shared" si="271"/>
        <v>2-2019</v>
      </c>
      <c r="AC977" s="132" t="str">
        <f t="shared" si="277"/>
        <v>7-2-2019</v>
      </c>
      <c r="AD977" s="132">
        <f t="shared" si="275"/>
        <v>1</v>
      </c>
      <c r="AE977" s="132">
        <f t="shared" si="269"/>
        <v>6</v>
      </c>
      <c r="AF977" s="132" t="str">
        <f t="shared" si="273"/>
        <v>2019-6</v>
      </c>
      <c r="AG977" s="130">
        <f t="shared" si="276"/>
        <v>4</v>
      </c>
      <c r="AH977" s="130" t="str">
        <f t="shared" si="274"/>
        <v>Weekdays</v>
      </c>
      <c r="AI977" s="133">
        <f t="shared" si="272"/>
        <v>5</v>
      </c>
      <c r="AJ977" s="53"/>
    </row>
    <row r="978" spans="2:36" ht="16.5" x14ac:dyDescent="0.3">
      <c r="B978" s="19" t="s">
        <v>1011</v>
      </c>
      <c r="C978" s="20" t="s">
        <v>42</v>
      </c>
      <c r="D978" s="19" t="s">
        <v>43</v>
      </c>
      <c r="E978" s="19" t="s">
        <v>20</v>
      </c>
      <c r="F978" s="85" t="s">
        <v>31</v>
      </c>
      <c r="G978" s="19" t="s">
        <v>46</v>
      </c>
      <c r="H978" s="21">
        <v>49.92</v>
      </c>
      <c r="I978" s="22">
        <v>2</v>
      </c>
      <c r="J978" s="23">
        <v>4.992</v>
      </c>
      <c r="K978" s="23">
        <v>104.83199999999999</v>
      </c>
      <c r="L978" s="24">
        <v>43530</v>
      </c>
      <c r="M978" s="25">
        <v>0.49652777777777779</v>
      </c>
      <c r="N978" s="20" t="s">
        <v>33</v>
      </c>
      <c r="O978" s="23">
        <v>99.84</v>
      </c>
      <c r="P978" s="26">
        <v>4.7619047620000003</v>
      </c>
      <c r="Q978" s="23">
        <v>4.992</v>
      </c>
      <c r="R978" s="30">
        <v>7</v>
      </c>
      <c r="S978" s="28">
        <f t="shared" si="278"/>
        <v>4.9919999999999902</v>
      </c>
      <c r="T978" s="29">
        <f t="shared" si="279"/>
        <v>374.3999999999993</v>
      </c>
      <c r="U978" s="29" t="b">
        <f t="shared" si="280"/>
        <v>0</v>
      </c>
      <c r="V978" s="29" t="b">
        <f t="shared" si="281"/>
        <v>0</v>
      </c>
      <c r="W978" s="29" t="str">
        <f t="shared" si="282"/>
        <v>Low Value</v>
      </c>
      <c r="X978" s="129">
        <f t="shared" si="283"/>
        <v>4.9920000000000009</v>
      </c>
      <c r="Y978" s="130">
        <f t="shared" si="267"/>
        <v>6</v>
      </c>
      <c r="Z978" s="130">
        <f t="shared" si="268"/>
        <v>3</v>
      </c>
      <c r="AA978" s="131">
        <f t="shared" si="270"/>
        <v>2019</v>
      </c>
      <c r="AB978" s="132" t="str">
        <f t="shared" si="271"/>
        <v>3-2019</v>
      </c>
      <c r="AC978" s="132" t="str">
        <f t="shared" si="277"/>
        <v>6-3-2019</v>
      </c>
      <c r="AD978" s="132">
        <f t="shared" si="275"/>
        <v>1</v>
      </c>
      <c r="AE978" s="132">
        <f t="shared" si="269"/>
        <v>10</v>
      </c>
      <c r="AF978" s="132" t="str">
        <f t="shared" si="273"/>
        <v>2019-10</v>
      </c>
      <c r="AG978" s="130">
        <f t="shared" si="276"/>
        <v>3</v>
      </c>
      <c r="AH978" s="130" t="str">
        <f t="shared" si="274"/>
        <v>Weekdays</v>
      </c>
      <c r="AI978" s="133">
        <f t="shared" si="272"/>
        <v>4</v>
      </c>
      <c r="AJ978" s="53"/>
    </row>
    <row r="979" spans="2:36" ht="16.5" x14ac:dyDescent="0.3">
      <c r="B979" s="19" t="s">
        <v>1012</v>
      </c>
      <c r="C979" s="20" t="s">
        <v>18</v>
      </c>
      <c r="D979" s="19" t="s">
        <v>19</v>
      </c>
      <c r="E979" s="19" t="s">
        <v>27</v>
      </c>
      <c r="F979" s="85" t="s">
        <v>21</v>
      </c>
      <c r="G979" s="19" t="s">
        <v>44</v>
      </c>
      <c r="H979" s="21">
        <v>74.66</v>
      </c>
      <c r="I979" s="22">
        <v>4</v>
      </c>
      <c r="J979" s="23">
        <v>14.932</v>
      </c>
      <c r="K979" s="23">
        <v>313.572</v>
      </c>
      <c r="L979" s="24">
        <v>43528</v>
      </c>
      <c r="M979" s="25">
        <v>0.44374999999999998</v>
      </c>
      <c r="N979" s="20" t="s">
        <v>29</v>
      </c>
      <c r="O979" s="23">
        <v>298.64</v>
      </c>
      <c r="P979" s="26">
        <v>4.7619047620000003</v>
      </c>
      <c r="Q979" s="23">
        <v>14.932</v>
      </c>
      <c r="R979" s="30">
        <v>8.5</v>
      </c>
      <c r="S979" s="28">
        <f t="shared" si="278"/>
        <v>14.932000000000016</v>
      </c>
      <c r="T979" s="29">
        <f t="shared" si="279"/>
        <v>1119.9000000000012</v>
      </c>
      <c r="U979" s="29" t="b">
        <f t="shared" si="280"/>
        <v>1</v>
      </c>
      <c r="V979" s="29" t="b">
        <f t="shared" si="281"/>
        <v>1</v>
      </c>
      <c r="W979" s="29" t="str">
        <f t="shared" si="282"/>
        <v>High Value</v>
      </c>
      <c r="X979" s="129">
        <f t="shared" si="283"/>
        <v>7.4660000000000002</v>
      </c>
      <c r="Y979" s="130">
        <f t="shared" si="267"/>
        <v>4</v>
      </c>
      <c r="Z979" s="130">
        <f t="shared" si="268"/>
        <v>3</v>
      </c>
      <c r="AA979" s="131">
        <f t="shared" si="270"/>
        <v>2019</v>
      </c>
      <c r="AB979" s="132" t="str">
        <f t="shared" si="271"/>
        <v>3-2019</v>
      </c>
      <c r="AC979" s="132" t="str">
        <f t="shared" si="277"/>
        <v>4-3-2019</v>
      </c>
      <c r="AD979" s="132">
        <f t="shared" si="275"/>
        <v>1</v>
      </c>
      <c r="AE979" s="132">
        <f t="shared" si="269"/>
        <v>10</v>
      </c>
      <c r="AF979" s="132" t="str">
        <f t="shared" si="273"/>
        <v>2019-10</v>
      </c>
      <c r="AG979" s="130">
        <f t="shared" si="276"/>
        <v>1</v>
      </c>
      <c r="AH979" s="130" t="str">
        <f t="shared" si="274"/>
        <v>Weekdays</v>
      </c>
      <c r="AI979" s="133">
        <f t="shared" si="272"/>
        <v>2</v>
      </c>
      <c r="AJ979" s="53"/>
    </row>
    <row r="980" spans="2:36" ht="16.5" x14ac:dyDescent="0.3">
      <c r="B980" s="19" t="s">
        <v>1013</v>
      </c>
      <c r="C980" s="20" t="s">
        <v>42</v>
      </c>
      <c r="D980" s="19" t="s">
        <v>43</v>
      </c>
      <c r="E980" s="19" t="s">
        <v>20</v>
      </c>
      <c r="F980" s="85" t="s">
        <v>31</v>
      </c>
      <c r="G980" s="19" t="s">
        <v>44</v>
      </c>
      <c r="H980" s="21">
        <v>26.6</v>
      </c>
      <c r="I980" s="22">
        <v>6</v>
      </c>
      <c r="J980" s="23">
        <v>7.98</v>
      </c>
      <c r="K980" s="23">
        <v>167.58</v>
      </c>
      <c r="L980" s="24">
        <v>43522</v>
      </c>
      <c r="M980" s="25">
        <v>0.63194444444444442</v>
      </c>
      <c r="N980" s="20" t="s">
        <v>23</v>
      </c>
      <c r="O980" s="23">
        <v>159.6</v>
      </c>
      <c r="P980" s="26">
        <v>4.7619047620000003</v>
      </c>
      <c r="Q980" s="23">
        <v>7.98</v>
      </c>
      <c r="R980" s="30">
        <v>4.9000000000000004</v>
      </c>
      <c r="S980" s="28">
        <f t="shared" si="278"/>
        <v>7.9800000000000182</v>
      </c>
      <c r="T980" s="29">
        <f t="shared" si="279"/>
        <v>598.50000000000136</v>
      </c>
      <c r="U980" s="29" t="b">
        <f t="shared" si="280"/>
        <v>1</v>
      </c>
      <c r="V980" s="29" t="b">
        <f t="shared" si="281"/>
        <v>1</v>
      </c>
      <c r="W980" s="29" t="str">
        <f t="shared" si="282"/>
        <v>Low Value</v>
      </c>
      <c r="X980" s="129" t="str">
        <f t="shared" si="283"/>
        <v>Criteria Not matched</v>
      </c>
      <c r="Y980" s="130">
        <f t="shared" si="267"/>
        <v>26</v>
      </c>
      <c r="Z980" s="130">
        <f t="shared" si="268"/>
        <v>2</v>
      </c>
      <c r="AA980" s="131">
        <f t="shared" si="270"/>
        <v>2019</v>
      </c>
      <c r="AB980" s="132" t="str">
        <f t="shared" si="271"/>
        <v>2-2019</v>
      </c>
      <c r="AC980" s="132" t="str">
        <f t="shared" si="277"/>
        <v>26-2-2019</v>
      </c>
      <c r="AD980" s="132">
        <f t="shared" si="275"/>
        <v>1</v>
      </c>
      <c r="AE980" s="132">
        <f t="shared" si="269"/>
        <v>9</v>
      </c>
      <c r="AF980" s="132" t="str">
        <f t="shared" si="273"/>
        <v>2019-9</v>
      </c>
      <c r="AG980" s="130">
        <f t="shared" si="276"/>
        <v>2</v>
      </c>
      <c r="AH980" s="130" t="str">
        <f t="shared" si="274"/>
        <v>Weekdays</v>
      </c>
      <c r="AI980" s="133">
        <f t="shared" si="272"/>
        <v>3</v>
      </c>
      <c r="AJ980" s="53"/>
    </row>
    <row r="981" spans="2:36" ht="16.5" x14ac:dyDescent="0.3">
      <c r="B981" s="19" t="s">
        <v>1014</v>
      </c>
      <c r="C981" s="20" t="s">
        <v>42</v>
      </c>
      <c r="D981" s="19" t="s">
        <v>43</v>
      </c>
      <c r="E981" s="19" t="s">
        <v>27</v>
      </c>
      <c r="F981" s="85" t="s">
        <v>21</v>
      </c>
      <c r="G981" s="19" t="s">
        <v>28</v>
      </c>
      <c r="H981" s="21">
        <v>25.45</v>
      </c>
      <c r="I981" s="22">
        <v>1</v>
      </c>
      <c r="J981" s="23">
        <v>1.2725</v>
      </c>
      <c r="K981" s="23">
        <v>26.7225</v>
      </c>
      <c r="L981" s="24">
        <v>43534</v>
      </c>
      <c r="M981" s="25">
        <v>0.75694444444444442</v>
      </c>
      <c r="N981" s="20" t="s">
        <v>33</v>
      </c>
      <c r="O981" s="23">
        <v>25.45</v>
      </c>
      <c r="P981" s="26">
        <v>4.7619047620000003</v>
      </c>
      <c r="Q981" s="23">
        <v>1.2725</v>
      </c>
      <c r="R981" s="30">
        <v>5.0999999999999996</v>
      </c>
      <c r="S981" s="28">
        <f t="shared" si="278"/>
        <v>1.2725000000000009</v>
      </c>
      <c r="T981" s="29">
        <f t="shared" si="279"/>
        <v>95.437500000000057</v>
      </c>
      <c r="U981" s="29" t="b">
        <f t="shared" si="280"/>
        <v>0</v>
      </c>
      <c r="V981" s="29" t="b">
        <f t="shared" si="281"/>
        <v>0</v>
      </c>
      <c r="W981" s="29" t="str">
        <f t="shared" si="282"/>
        <v>Low Value</v>
      </c>
      <c r="X981" s="129" t="str">
        <f t="shared" si="283"/>
        <v>Criteria Not matched</v>
      </c>
      <c r="Y981" s="130">
        <f t="shared" si="267"/>
        <v>10</v>
      </c>
      <c r="Z981" s="130">
        <f t="shared" si="268"/>
        <v>3</v>
      </c>
      <c r="AA981" s="131">
        <f t="shared" si="270"/>
        <v>2019</v>
      </c>
      <c r="AB981" s="132" t="str">
        <f t="shared" si="271"/>
        <v>3-2019</v>
      </c>
      <c r="AC981" s="132" t="str">
        <f t="shared" si="277"/>
        <v>10-3-2019</v>
      </c>
      <c r="AD981" s="132">
        <f t="shared" si="275"/>
        <v>1</v>
      </c>
      <c r="AE981" s="132">
        <f t="shared" si="269"/>
        <v>10</v>
      </c>
      <c r="AF981" s="132" t="str">
        <f t="shared" si="273"/>
        <v>2019-10</v>
      </c>
      <c r="AG981" s="130">
        <f t="shared" si="276"/>
        <v>7</v>
      </c>
      <c r="AH981" s="130" t="str">
        <f t="shared" si="274"/>
        <v>Weekends</v>
      </c>
      <c r="AI981" s="133">
        <f t="shared" si="272"/>
        <v>1</v>
      </c>
      <c r="AJ981" s="53"/>
    </row>
    <row r="982" spans="2:36" ht="16.5" x14ac:dyDescent="0.3">
      <c r="B982" s="19" t="s">
        <v>1015</v>
      </c>
      <c r="C982" s="20" t="s">
        <v>42</v>
      </c>
      <c r="D982" s="19" t="s">
        <v>43</v>
      </c>
      <c r="E982" s="19" t="s">
        <v>27</v>
      </c>
      <c r="F982" s="85" t="s">
        <v>21</v>
      </c>
      <c r="G982" s="19" t="s">
        <v>44</v>
      </c>
      <c r="H982" s="21">
        <v>67.77</v>
      </c>
      <c r="I982" s="22">
        <v>1</v>
      </c>
      <c r="J982" s="23">
        <v>3.3885000000000001</v>
      </c>
      <c r="K982" s="23">
        <v>71.158500000000004</v>
      </c>
      <c r="L982" s="24">
        <v>43500</v>
      </c>
      <c r="M982" s="25">
        <v>0.86319444444444449</v>
      </c>
      <c r="N982" s="20" t="s">
        <v>33</v>
      </c>
      <c r="O982" s="23">
        <v>67.77</v>
      </c>
      <c r="P982" s="26">
        <v>4.7619047620000003</v>
      </c>
      <c r="Q982" s="23">
        <v>3.3885000000000001</v>
      </c>
      <c r="R982" s="30">
        <v>6.5</v>
      </c>
      <c r="S982" s="28">
        <f t="shared" si="278"/>
        <v>3.3885000000000076</v>
      </c>
      <c r="T982" s="29">
        <f t="shared" si="279"/>
        <v>254.13750000000056</v>
      </c>
      <c r="U982" s="29" t="b">
        <f t="shared" si="280"/>
        <v>0</v>
      </c>
      <c r="V982" s="29" t="b">
        <f t="shared" si="281"/>
        <v>0</v>
      </c>
      <c r="W982" s="29" t="str">
        <f t="shared" si="282"/>
        <v>Low Value</v>
      </c>
      <c r="X982" s="129" t="str">
        <f t="shared" si="283"/>
        <v>Criteria Not matched</v>
      </c>
      <c r="Y982" s="130">
        <f t="shared" ref="Y982:Y1002" si="284">DAY(L982)</f>
        <v>4</v>
      </c>
      <c r="Z982" s="130">
        <f t="shared" ref="Z982:Z1002" si="285">MONTH(L982)</f>
        <v>2</v>
      </c>
      <c r="AA982" s="131">
        <f t="shared" si="270"/>
        <v>2019</v>
      </c>
      <c r="AB982" s="132" t="str">
        <f t="shared" si="271"/>
        <v>2-2019</v>
      </c>
      <c r="AC982" s="132" t="str">
        <f t="shared" si="277"/>
        <v>4-2-2019</v>
      </c>
      <c r="AD982" s="132">
        <f t="shared" si="275"/>
        <v>1</v>
      </c>
      <c r="AE982" s="132">
        <f t="shared" si="269"/>
        <v>6</v>
      </c>
      <c r="AF982" s="132" t="str">
        <f t="shared" si="273"/>
        <v>2019-6</v>
      </c>
      <c r="AG982" s="130">
        <f t="shared" si="276"/>
        <v>1</v>
      </c>
      <c r="AH982" s="130" t="str">
        <f t="shared" si="274"/>
        <v>Weekdays</v>
      </c>
      <c r="AI982" s="133">
        <f t="shared" si="272"/>
        <v>2</v>
      </c>
      <c r="AJ982" s="53"/>
    </row>
    <row r="983" spans="2:36" ht="16.5" x14ac:dyDescent="0.3">
      <c r="B983" s="19" t="s">
        <v>1016</v>
      </c>
      <c r="C983" s="20" t="s">
        <v>25</v>
      </c>
      <c r="D983" s="19" t="s">
        <v>26</v>
      </c>
      <c r="E983" s="19" t="s">
        <v>20</v>
      </c>
      <c r="F983" s="85" t="s">
        <v>31</v>
      </c>
      <c r="G983" s="19" t="s">
        <v>44</v>
      </c>
      <c r="H983" s="21">
        <v>59.59</v>
      </c>
      <c r="I983" s="22">
        <v>4</v>
      </c>
      <c r="J983" s="23">
        <v>11.917999999999999</v>
      </c>
      <c r="K983" s="23">
        <v>250.27799999999999</v>
      </c>
      <c r="L983" s="24">
        <v>43484</v>
      </c>
      <c r="M983" s="25">
        <v>0.53194444444444444</v>
      </c>
      <c r="N983" s="20" t="s">
        <v>29</v>
      </c>
      <c r="O983" s="23">
        <v>238.36</v>
      </c>
      <c r="P983" s="26">
        <v>4.7619047620000003</v>
      </c>
      <c r="Q983" s="23">
        <v>11.917999999999999</v>
      </c>
      <c r="R983" s="30">
        <v>9.8000000000000007</v>
      </c>
      <c r="S983" s="28">
        <f t="shared" si="278"/>
        <v>11.917999999999978</v>
      </c>
      <c r="T983" s="29">
        <f t="shared" si="279"/>
        <v>893.84999999999832</v>
      </c>
      <c r="U983" s="29" t="b">
        <f t="shared" si="280"/>
        <v>1</v>
      </c>
      <c r="V983" s="29" t="b">
        <f t="shared" si="281"/>
        <v>1</v>
      </c>
      <c r="W983" s="29" t="str">
        <f t="shared" si="282"/>
        <v>High Value</v>
      </c>
      <c r="X983" s="129">
        <f t="shared" si="283"/>
        <v>5.9590000000000005</v>
      </c>
      <c r="Y983" s="130">
        <f t="shared" si="284"/>
        <v>19</v>
      </c>
      <c r="Z983" s="130">
        <f t="shared" si="285"/>
        <v>1</v>
      </c>
      <c r="AA983" s="131">
        <f t="shared" si="270"/>
        <v>2019</v>
      </c>
      <c r="AB983" s="132" t="str">
        <f t="shared" si="271"/>
        <v>1-2019</v>
      </c>
      <c r="AC983" s="132" t="str">
        <f t="shared" si="277"/>
        <v>19-1-2019</v>
      </c>
      <c r="AD983" s="132">
        <f t="shared" si="275"/>
        <v>1</v>
      </c>
      <c r="AE983" s="132">
        <f t="shared" ref="AE983:AE1002" si="286">WEEKNUM(L983,2)</f>
        <v>3</v>
      </c>
      <c r="AF983" s="132" t="str">
        <f t="shared" si="273"/>
        <v>2019-3</v>
      </c>
      <c r="AG983" s="130">
        <f t="shared" si="276"/>
        <v>6</v>
      </c>
      <c r="AH983" s="130" t="str">
        <f t="shared" si="274"/>
        <v>Weekends</v>
      </c>
      <c r="AI983" s="133">
        <f t="shared" si="272"/>
        <v>7</v>
      </c>
      <c r="AJ983" s="53"/>
    </row>
    <row r="984" spans="2:36" ht="16.5" x14ac:dyDescent="0.3">
      <c r="B984" s="19" t="s">
        <v>1017</v>
      </c>
      <c r="C984" s="20" t="s">
        <v>18</v>
      </c>
      <c r="D984" s="19" t="s">
        <v>19</v>
      </c>
      <c r="E984" s="19" t="s">
        <v>27</v>
      </c>
      <c r="F984" s="85" t="s">
        <v>31</v>
      </c>
      <c r="G984" s="19" t="s">
        <v>22</v>
      </c>
      <c r="H984" s="21">
        <v>58.15</v>
      </c>
      <c r="I984" s="22">
        <v>4</v>
      </c>
      <c r="J984" s="23">
        <v>11.63</v>
      </c>
      <c r="K984" s="23">
        <v>244.23</v>
      </c>
      <c r="L984" s="24">
        <v>43488</v>
      </c>
      <c r="M984" s="25">
        <v>0.73888888888888893</v>
      </c>
      <c r="N984" s="20" t="s">
        <v>29</v>
      </c>
      <c r="O984" s="23">
        <v>232.6</v>
      </c>
      <c r="P984" s="26">
        <v>4.7619047620000003</v>
      </c>
      <c r="Q984" s="23">
        <v>11.63</v>
      </c>
      <c r="R984" s="30">
        <v>8.4</v>
      </c>
      <c r="S984" s="28">
        <f t="shared" si="278"/>
        <v>11.629999999999995</v>
      </c>
      <c r="T984" s="29">
        <f t="shared" si="279"/>
        <v>872.24999999999966</v>
      </c>
      <c r="U984" s="29" t="b">
        <f t="shared" si="280"/>
        <v>1</v>
      </c>
      <c r="V984" s="29" t="b">
        <f t="shared" si="281"/>
        <v>1</v>
      </c>
      <c r="W984" s="29" t="str">
        <f t="shared" si="282"/>
        <v>High Value</v>
      </c>
      <c r="X984" s="129">
        <f t="shared" si="283"/>
        <v>5.8150000000000004</v>
      </c>
      <c r="Y984" s="130">
        <f t="shared" si="284"/>
        <v>23</v>
      </c>
      <c r="Z984" s="130">
        <f t="shared" si="285"/>
        <v>1</v>
      </c>
      <c r="AA984" s="131">
        <f t="shared" ref="AA984:AA1002" si="287">YEAR(L984)</f>
        <v>2019</v>
      </c>
      <c r="AB984" s="132" t="str">
        <f t="shared" ref="AB984:AB1002" si="288">CONCATENATE(Z984,"-",AA984)</f>
        <v>1-2019</v>
      </c>
      <c r="AC984" s="132" t="str">
        <f t="shared" si="277"/>
        <v>23-1-2019</v>
      </c>
      <c r="AD984" s="132">
        <f t="shared" si="275"/>
        <v>1</v>
      </c>
      <c r="AE984" s="132">
        <f t="shared" si="286"/>
        <v>4</v>
      </c>
      <c r="AF984" s="132" t="str">
        <f t="shared" si="273"/>
        <v>2019-4</v>
      </c>
      <c r="AG984" s="130">
        <f t="shared" si="276"/>
        <v>3</v>
      </c>
      <c r="AH984" s="130" t="str">
        <f t="shared" si="274"/>
        <v>Weekdays</v>
      </c>
      <c r="AI984" s="133">
        <f t="shared" si="272"/>
        <v>4</v>
      </c>
      <c r="AJ984" s="53"/>
    </row>
    <row r="985" spans="2:36" ht="16.5" x14ac:dyDescent="0.3">
      <c r="B985" s="19" t="s">
        <v>1018</v>
      </c>
      <c r="C985" s="20" t="s">
        <v>18</v>
      </c>
      <c r="D985" s="19" t="s">
        <v>19</v>
      </c>
      <c r="E985" s="19" t="s">
        <v>20</v>
      </c>
      <c r="F985" s="85" t="s">
        <v>21</v>
      </c>
      <c r="G985" s="19" t="s">
        <v>36</v>
      </c>
      <c r="H985" s="21">
        <v>97.48</v>
      </c>
      <c r="I985" s="22">
        <v>9</v>
      </c>
      <c r="J985" s="23">
        <v>43.866</v>
      </c>
      <c r="K985" s="23">
        <v>921.18600000000004</v>
      </c>
      <c r="L985" s="24">
        <v>43538</v>
      </c>
      <c r="M985" s="25">
        <v>0.59652777777777777</v>
      </c>
      <c r="N985" s="20" t="s">
        <v>23</v>
      </c>
      <c r="O985" s="23">
        <v>877.32</v>
      </c>
      <c r="P985" s="26">
        <v>4.7619047620000003</v>
      </c>
      <c r="Q985" s="23">
        <v>43.866</v>
      </c>
      <c r="R985" s="27">
        <v>7.4</v>
      </c>
      <c r="S985" s="28">
        <f t="shared" si="278"/>
        <v>43.865999999999985</v>
      </c>
      <c r="T985" s="29">
        <f t="shared" si="279"/>
        <v>3289.9499999999989</v>
      </c>
      <c r="U985" s="29" t="b">
        <f t="shared" si="280"/>
        <v>1</v>
      </c>
      <c r="V985" s="29" t="b">
        <f t="shared" si="281"/>
        <v>1</v>
      </c>
      <c r="W985" s="29" t="str">
        <f t="shared" si="282"/>
        <v>High Value</v>
      </c>
      <c r="X985" s="129">
        <f t="shared" si="283"/>
        <v>9.7480000000000011</v>
      </c>
      <c r="Y985" s="130">
        <f t="shared" si="284"/>
        <v>14</v>
      </c>
      <c r="Z985" s="130">
        <f t="shared" si="285"/>
        <v>3</v>
      </c>
      <c r="AA985" s="131">
        <f t="shared" si="287"/>
        <v>2019</v>
      </c>
      <c r="AB985" s="132" t="str">
        <f t="shared" si="288"/>
        <v>3-2019</v>
      </c>
      <c r="AC985" s="132" t="str">
        <f t="shared" si="277"/>
        <v>14-3-2019</v>
      </c>
      <c r="AD985" s="132">
        <f t="shared" si="275"/>
        <v>1</v>
      </c>
      <c r="AE985" s="132">
        <f t="shared" si="286"/>
        <v>11</v>
      </c>
      <c r="AF985" s="132" t="str">
        <f t="shared" si="273"/>
        <v>2019-11</v>
      </c>
      <c r="AG985" s="130">
        <f t="shared" si="276"/>
        <v>4</v>
      </c>
      <c r="AH985" s="130" t="str">
        <f t="shared" si="274"/>
        <v>Weekdays</v>
      </c>
      <c r="AI985" s="133">
        <f t="shared" si="272"/>
        <v>5</v>
      </c>
      <c r="AJ985" s="53"/>
    </row>
    <row r="986" spans="2:36" ht="16.5" x14ac:dyDescent="0.3">
      <c r="B986" s="19" t="s">
        <v>1019</v>
      </c>
      <c r="C986" s="20" t="s">
        <v>25</v>
      </c>
      <c r="D986" s="19" t="s">
        <v>26</v>
      </c>
      <c r="E986" s="19" t="s">
        <v>27</v>
      </c>
      <c r="F986" s="85" t="s">
        <v>31</v>
      </c>
      <c r="G986" s="19" t="s">
        <v>22</v>
      </c>
      <c r="H986" s="21">
        <v>99.96</v>
      </c>
      <c r="I986" s="22">
        <v>7</v>
      </c>
      <c r="J986" s="23">
        <v>34.985999999999997</v>
      </c>
      <c r="K986" s="23">
        <v>734.70600000000002</v>
      </c>
      <c r="L986" s="24">
        <v>43488</v>
      </c>
      <c r="M986" s="25">
        <v>0.43958333333333333</v>
      </c>
      <c r="N986" s="20" t="s">
        <v>29</v>
      </c>
      <c r="O986" s="23">
        <v>699.72</v>
      </c>
      <c r="P986" s="26">
        <v>4.7619047620000003</v>
      </c>
      <c r="Q986" s="23">
        <v>34.985999999999997</v>
      </c>
      <c r="R986" s="27">
        <v>6.1</v>
      </c>
      <c r="S986" s="28">
        <f t="shared" si="278"/>
        <v>34.98599999999999</v>
      </c>
      <c r="T986" s="29">
        <f t="shared" si="279"/>
        <v>2623.9499999999994</v>
      </c>
      <c r="U986" s="29" t="b">
        <f t="shared" si="280"/>
        <v>1</v>
      </c>
      <c r="V986" s="29" t="b">
        <f t="shared" si="281"/>
        <v>1</v>
      </c>
      <c r="W986" s="29" t="str">
        <f t="shared" si="282"/>
        <v>Low Value</v>
      </c>
      <c r="X986" s="129" t="str">
        <f t="shared" si="283"/>
        <v>Criteria Not matched</v>
      </c>
      <c r="Y986" s="130">
        <f t="shared" si="284"/>
        <v>23</v>
      </c>
      <c r="Z986" s="130">
        <f t="shared" si="285"/>
        <v>1</v>
      </c>
      <c r="AA986" s="131">
        <f t="shared" si="287"/>
        <v>2019</v>
      </c>
      <c r="AB986" s="132" t="str">
        <f t="shared" si="288"/>
        <v>1-2019</v>
      </c>
      <c r="AC986" s="132" t="str">
        <f t="shared" si="277"/>
        <v>23-1-2019</v>
      </c>
      <c r="AD986" s="132">
        <f t="shared" si="275"/>
        <v>1</v>
      </c>
      <c r="AE986" s="132">
        <f t="shared" si="286"/>
        <v>4</v>
      </c>
      <c r="AF986" s="132" t="str">
        <f t="shared" si="273"/>
        <v>2019-4</v>
      </c>
      <c r="AG986" s="130">
        <f t="shared" si="276"/>
        <v>3</v>
      </c>
      <c r="AH986" s="130" t="str">
        <f t="shared" si="274"/>
        <v>Weekdays</v>
      </c>
      <c r="AI986" s="133">
        <f t="shared" si="272"/>
        <v>4</v>
      </c>
      <c r="AJ986" s="53"/>
    </row>
    <row r="987" spans="2:36" ht="16.5" x14ac:dyDescent="0.3">
      <c r="B987" s="19" t="s">
        <v>1020</v>
      </c>
      <c r="C987" s="20" t="s">
        <v>25</v>
      </c>
      <c r="D987" s="19" t="s">
        <v>26</v>
      </c>
      <c r="E987" s="19" t="s">
        <v>27</v>
      </c>
      <c r="F987" s="85" t="s">
        <v>31</v>
      </c>
      <c r="G987" s="19" t="s">
        <v>28</v>
      </c>
      <c r="H987" s="21">
        <v>96.37</v>
      </c>
      <c r="I987" s="22">
        <v>7</v>
      </c>
      <c r="J987" s="23">
        <v>33.729500000000002</v>
      </c>
      <c r="K987" s="23">
        <v>708.31949999999995</v>
      </c>
      <c r="L987" s="24">
        <v>43474</v>
      </c>
      <c r="M987" s="25">
        <v>0.4861111111111111</v>
      </c>
      <c r="N987" s="20" t="s">
        <v>29</v>
      </c>
      <c r="O987" s="23">
        <v>674.59</v>
      </c>
      <c r="P987" s="26">
        <v>4.7619047620000003</v>
      </c>
      <c r="Q987" s="23">
        <v>33.729500000000002</v>
      </c>
      <c r="R987" s="27">
        <v>6</v>
      </c>
      <c r="S987" s="28">
        <f t="shared" si="278"/>
        <v>33.729499999999916</v>
      </c>
      <c r="T987" s="29">
        <f t="shared" si="279"/>
        <v>2529.7124999999937</v>
      </c>
      <c r="U987" s="29" t="b">
        <f t="shared" si="280"/>
        <v>1</v>
      </c>
      <c r="V987" s="29" t="b">
        <f t="shared" si="281"/>
        <v>1</v>
      </c>
      <c r="W987" s="29" t="str">
        <f t="shared" si="282"/>
        <v>Low Value</v>
      </c>
      <c r="X987" s="129" t="str">
        <f t="shared" si="283"/>
        <v>Criteria Not matched</v>
      </c>
      <c r="Y987" s="130">
        <f t="shared" si="284"/>
        <v>9</v>
      </c>
      <c r="Z987" s="130">
        <f t="shared" si="285"/>
        <v>1</v>
      </c>
      <c r="AA987" s="131">
        <f t="shared" si="287"/>
        <v>2019</v>
      </c>
      <c r="AB987" s="132" t="str">
        <f t="shared" si="288"/>
        <v>1-2019</v>
      </c>
      <c r="AC987" s="132" t="str">
        <f t="shared" si="277"/>
        <v>9-1-2019</v>
      </c>
      <c r="AD987" s="132">
        <f t="shared" si="275"/>
        <v>1</v>
      </c>
      <c r="AE987" s="132">
        <f t="shared" si="286"/>
        <v>2</v>
      </c>
      <c r="AF987" s="132" t="str">
        <f t="shared" si="273"/>
        <v>2019-2</v>
      </c>
      <c r="AG987" s="130">
        <f t="shared" si="276"/>
        <v>3</v>
      </c>
      <c r="AH987" s="130" t="str">
        <f t="shared" si="274"/>
        <v>Weekdays</v>
      </c>
      <c r="AI987" s="133">
        <f t="shared" si="272"/>
        <v>4</v>
      </c>
      <c r="AJ987" s="53"/>
    </row>
    <row r="988" spans="2:36" ht="16.5" x14ac:dyDescent="0.3">
      <c r="B988" s="19" t="s">
        <v>1021</v>
      </c>
      <c r="C988" s="20" t="s">
        <v>42</v>
      </c>
      <c r="D988" s="19" t="s">
        <v>43</v>
      </c>
      <c r="E988" s="19" t="s">
        <v>27</v>
      </c>
      <c r="F988" s="85" t="s">
        <v>21</v>
      </c>
      <c r="G988" s="19" t="s">
        <v>46</v>
      </c>
      <c r="H988" s="21">
        <v>63.71</v>
      </c>
      <c r="I988" s="22">
        <v>5</v>
      </c>
      <c r="J988" s="23">
        <v>15.9275</v>
      </c>
      <c r="K988" s="23">
        <v>334.47750000000002</v>
      </c>
      <c r="L988" s="24">
        <v>43503</v>
      </c>
      <c r="M988" s="25">
        <v>0.8125</v>
      </c>
      <c r="N988" s="20" t="s">
        <v>23</v>
      </c>
      <c r="O988" s="23">
        <v>318.55</v>
      </c>
      <c r="P988" s="26">
        <v>4.7619047620000003</v>
      </c>
      <c r="Q988" s="23">
        <v>15.9275</v>
      </c>
      <c r="R988" s="27">
        <v>8.5</v>
      </c>
      <c r="S988" s="28">
        <f t="shared" si="278"/>
        <v>15.927500000000009</v>
      </c>
      <c r="T988" s="29">
        <f t="shared" si="279"/>
        <v>1194.5625000000007</v>
      </c>
      <c r="U988" s="29" t="b">
        <f t="shared" si="280"/>
        <v>1</v>
      </c>
      <c r="V988" s="29" t="b">
        <f t="shared" si="281"/>
        <v>1</v>
      </c>
      <c r="W988" s="29" t="str">
        <f t="shared" si="282"/>
        <v>High Value</v>
      </c>
      <c r="X988" s="129">
        <f t="shared" si="283"/>
        <v>6.3710000000000004</v>
      </c>
      <c r="Y988" s="130">
        <f t="shared" si="284"/>
        <v>7</v>
      </c>
      <c r="Z988" s="130">
        <f t="shared" si="285"/>
        <v>2</v>
      </c>
      <c r="AA988" s="131">
        <f t="shared" si="287"/>
        <v>2019</v>
      </c>
      <c r="AB988" s="132" t="str">
        <f t="shared" si="288"/>
        <v>2-2019</v>
      </c>
      <c r="AC988" s="132" t="str">
        <f t="shared" si="277"/>
        <v>7-2-2019</v>
      </c>
      <c r="AD988" s="132">
        <f t="shared" si="275"/>
        <v>1</v>
      </c>
      <c r="AE988" s="132">
        <f t="shared" si="286"/>
        <v>6</v>
      </c>
      <c r="AF988" s="132" t="str">
        <f t="shared" si="273"/>
        <v>2019-6</v>
      </c>
      <c r="AG988" s="130">
        <f t="shared" si="276"/>
        <v>4</v>
      </c>
      <c r="AH988" s="130" t="str">
        <f t="shared" si="274"/>
        <v>Weekdays</v>
      </c>
      <c r="AI988" s="133">
        <f t="shared" ref="AI988:AI1002" si="289">WEEKDAY(L988,1)</f>
        <v>5</v>
      </c>
      <c r="AJ988" s="53"/>
    </row>
    <row r="989" spans="2:36" ht="16.5" x14ac:dyDescent="0.3">
      <c r="B989" s="19" t="s">
        <v>1022</v>
      </c>
      <c r="C989" s="20" t="s">
        <v>42</v>
      </c>
      <c r="D989" s="19" t="s">
        <v>43</v>
      </c>
      <c r="E989" s="19" t="s">
        <v>27</v>
      </c>
      <c r="F989" s="85" t="s">
        <v>21</v>
      </c>
      <c r="G989" s="19" t="s">
        <v>22</v>
      </c>
      <c r="H989" s="21">
        <v>14.76</v>
      </c>
      <c r="I989" s="22">
        <v>2</v>
      </c>
      <c r="J989" s="23">
        <v>1.476</v>
      </c>
      <c r="K989" s="23">
        <v>30.995999999999999</v>
      </c>
      <c r="L989" s="24">
        <v>43514</v>
      </c>
      <c r="M989" s="25">
        <v>0.61250000000000004</v>
      </c>
      <c r="N989" s="20" t="s">
        <v>23</v>
      </c>
      <c r="O989" s="23">
        <v>29.52</v>
      </c>
      <c r="P989" s="26">
        <v>4.7619047620000003</v>
      </c>
      <c r="Q989" s="23">
        <v>1.476</v>
      </c>
      <c r="R989" s="30">
        <v>4.3</v>
      </c>
      <c r="S989" s="28">
        <f t="shared" si="278"/>
        <v>1.4759999999999991</v>
      </c>
      <c r="T989" s="29">
        <f t="shared" si="279"/>
        <v>110.69999999999993</v>
      </c>
      <c r="U989" s="29" t="b">
        <f t="shared" si="280"/>
        <v>0</v>
      </c>
      <c r="V989" s="29" t="b">
        <f t="shared" si="281"/>
        <v>0</v>
      </c>
      <c r="W989" s="29" t="str">
        <f t="shared" si="282"/>
        <v>Low Value</v>
      </c>
      <c r="X989" s="129" t="str">
        <f t="shared" si="283"/>
        <v>Criteria Not matched</v>
      </c>
      <c r="Y989" s="130">
        <f t="shared" si="284"/>
        <v>18</v>
      </c>
      <c r="Z989" s="130">
        <f t="shared" si="285"/>
        <v>2</v>
      </c>
      <c r="AA989" s="131">
        <f t="shared" si="287"/>
        <v>2019</v>
      </c>
      <c r="AB989" s="132" t="str">
        <f t="shared" si="288"/>
        <v>2-2019</v>
      </c>
      <c r="AC989" s="132" t="str">
        <f t="shared" si="277"/>
        <v>18-2-2019</v>
      </c>
      <c r="AD989" s="132">
        <f t="shared" si="275"/>
        <v>1</v>
      </c>
      <c r="AE989" s="132">
        <f t="shared" si="286"/>
        <v>8</v>
      </c>
      <c r="AF989" s="132" t="str">
        <f t="shared" ref="AF989:AF1002" si="290">CONCATENATE(AA989,"-",AE989)</f>
        <v>2019-8</v>
      </c>
      <c r="AG989" s="130">
        <f t="shared" si="276"/>
        <v>1</v>
      </c>
      <c r="AH989" s="130" t="str">
        <f t="shared" si="274"/>
        <v>Weekdays</v>
      </c>
      <c r="AI989" s="133">
        <f t="shared" si="289"/>
        <v>2</v>
      </c>
      <c r="AJ989" s="53"/>
    </row>
    <row r="990" spans="2:36" ht="16.5" x14ac:dyDescent="0.3">
      <c r="B990" s="19" t="s">
        <v>1023</v>
      </c>
      <c r="C990" s="20" t="s">
        <v>42</v>
      </c>
      <c r="D990" s="19" t="s">
        <v>43</v>
      </c>
      <c r="E990" s="19" t="s">
        <v>20</v>
      </c>
      <c r="F990" s="85" t="s">
        <v>31</v>
      </c>
      <c r="G990" s="19" t="s">
        <v>22</v>
      </c>
      <c r="H990" s="21">
        <v>62</v>
      </c>
      <c r="I990" s="22">
        <v>8</v>
      </c>
      <c r="J990" s="23">
        <v>24.8</v>
      </c>
      <c r="K990" s="23">
        <v>520.79999999999995</v>
      </c>
      <c r="L990" s="24">
        <v>43468</v>
      </c>
      <c r="M990" s="25">
        <v>0.79722222222222228</v>
      </c>
      <c r="N990" s="20" t="s">
        <v>33</v>
      </c>
      <c r="O990" s="23">
        <v>496</v>
      </c>
      <c r="P990" s="26">
        <v>4.7619047620000003</v>
      </c>
      <c r="Q990" s="23">
        <v>24.8</v>
      </c>
      <c r="R990" s="27">
        <v>6.2</v>
      </c>
      <c r="S990" s="28">
        <f t="shared" si="278"/>
        <v>24.799999999999955</v>
      </c>
      <c r="T990" s="29">
        <f t="shared" si="279"/>
        <v>1859.9999999999966</v>
      </c>
      <c r="U990" s="29" t="b">
        <f t="shared" si="280"/>
        <v>1</v>
      </c>
      <c r="V990" s="29" t="b">
        <f t="shared" si="281"/>
        <v>1</v>
      </c>
      <c r="W990" s="29" t="str">
        <f t="shared" si="282"/>
        <v>Low Value</v>
      </c>
      <c r="X990" s="129" t="str">
        <f t="shared" si="283"/>
        <v>Criteria Not matched</v>
      </c>
      <c r="Y990" s="130">
        <f t="shared" si="284"/>
        <v>3</v>
      </c>
      <c r="Z990" s="130">
        <f t="shared" si="285"/>
        <v>1</v>
      </c>
      <c r="AA990" s="131">
        <f t="shared" si="287"/>
        <v>2019</v>
      </c>
      <c r="AB990" s="132" t="str">
        <f t="shared" si="288"/>
        <v>1-2019</v>
      </c>
      <c r="AC990" s="132" t="str">
        <f t="shared" si="277"/>
        <v>3-1-2019</v>
      </c>
      <c r="AD990" s="132">
        <f t="shared" si="275"/>
        <v>1</v>
      </c>
      <c r="AE990" s="132">
        <f t="shared" si="286"/>
        <v>1</v>
      </c>
      <c r="AF990" s="132" t="str">
        <f t="shared" si="290"/>
        <v>2019-1</v>
      </c>
      <c r="AG990" s="130">
        <f t="shared" si="276"/>
        <v>4</v>
      </c>
      <c r="AH990" s="130" t="str">
        <f t="shared" si="274"/>
        <v>Weekdays</v>
      </c>
      <c r="AI990" s="133">
        <f t="shared" si="289"/>
        <v>5</v>
      </c>
      <c r="AJ990" s="53"/>
    </row>
    <row r="991" spans="2:36" ht="16.5" x14ac:dyDescent="0.3">
      <c r="B991" s="19" t="s">
        <v>1024</v>
      </c>
      <c r="C991" s="20" t="s">
        <v>25</v>
      </c>
      <c r="D991" s="19" t="s">
        <v>26</v>
      </c>
      <c r="E991" s="19" t="s">
        <v>20</v>
      </c>
      <c r="F991" s="85" t="s">
        <v>31</v>
      </c>
      <c r="G991" s="19" t="s">
        <v>28</v>
      </c>
      <c r="H991" s="21">
        <v>82.34</v>
      </c>
      <c r="I991" s="22">
        <v>10</v>
      </c>
      <c r="J991" s="23">
        <v>41.17</v>
      </c>
      <c r="K991" s="23">
        <v>864.57</v>
      </c>
      <c r="L991" s="24">
        <v>43553</v>
      </c>
      <c r="M991" s="25">
        <v>0.8</v>
      </c>
      <c r="N991" s="20" t="s">
        <v>23</v>
      </c>
      <c r="O991" s="23">
        <v>823.4</v>
      </c>
      <c r="P991" s="26">
        <v>4.7619047620000003</v>
      </c>
      <c r="Q991" s="23">
        <v>41.17</v>
      </c>
      <c r="R991" s="27">
        <v>4.3</v>
      </c>
      <c r="S991" s="28">
        <f t="shared" si="278"/>
        <v>41.170000000000073</v>
      </c>
      <c r="T991" s="29">
        <f t="shared" si="279"/>
        <v>3087.7500000000055</v>
      </c>
      <c r="U991" s="29" t="b">
        <f t="shared" si="280"/>
        <v>1</v>
      </c>
      <c r="V991" s="29" t="b">
        <f t="shared" si="281"/>
        <v>1</v>
      </c>
      <c r="W991" s="29" t="str">
        <f t="shared" si="282"/>
        <v>Low Value</v>
      </c>
      <c r="X991" s="129" t="str">
        <f t="shared" si="283"/>
        <v>Criteria Not matched</v>
      </c>
      <c r="Y991" s="130">
        <f t="shared" si="284"/>
        <v>29</v>
      </c>
      <c r="Z991" s="130">
        <f t="shared" si="285"/>
        <v>3</v>
      </c>
      <c r="AA991" s="131">
        <f t="shared" si="287"/>
        <v>2019</v>
      </c>
      <c r="AB991" s="132" t="str">
        <f t="shared" si="288"/>
        <v>3-2019</v>
      </c>
      <c r="AC991" s="132" t="str">
        <f t="shared" si="277"/>
        <v>29-3-2019</v>
      </c>
      <c r="AD991" s="132">
        <f t="shared" si="275"/>
        <v>1</v>
      </c>
      <c r="AE991" s="132">
        <f t="shared" si="286"/>
        <v>13</v>
      </c>
      <c r="AF991" s="132" t="str">
        <f t="shared" si="290"/>
        <v>2019-13</v>
      </c>
      <c r="AG991" s="130">
        <f t="shared" si="276"/>
        <v>5</v>
      </c>
      <c r="AH991" s="130" t="str">
        <f t="shared" si="274"/>
        <v>Weekdays</v>
      </c>
      <c r="AI991" s="133">
        <f t="shared" si="289"/>
        <v>6</v>
      </c>
      <c r="AJ991" s="53"/>
    </row>
    <row r="992" spans="2:36" ht="16.5" x14ac:dyDescent="0.3">
      <c r="B992" s="19" t="s">
        <v>1025</v>
      </c>
      <c r="C992" s="20" t="s">
        <v>42</v>
      </c>
      <c r="D992" s="19" t="s">
        <v>43</v>
      </c>
      <c r="E992" s="19" t="s">
        <v>20</v>
      </c>
      <c r="F992" s="85" t="s">
        <v>31</v>
      </c>
      <c r="G992" s="19" t="s">
        <v>22</v>
      </c>
      <c r="H992" s="21">
        <v>75.37</v>
      </c>
      <c r="I992" s="22">
        <v>8</v>
      </c>
      <c r="J992" s="23">
        <v>30.148</v>
      </c>
      <c r="K992" s="23">
        <v>633.10799999999995</v>
      </c>
      <c r="L992" s="24">
        <v>43493</v>
      </c>
      <c r="M992" s="25">
        <v>0.65694444444444444</v>
      </c>
      <c r="N992" s="20" t="s">
        <v>33</v>
      </c>
      <c r="O992" s="23">
        <v>602.96</v>
      </c>
      <c r="P992" s="26">
        <v>4.7619047620000003</v>
      </c>
      <c r="Q992" s="23">
        <v>30.148</v>
      </c>
      <c r="R992" s="27">
        <v>8.4</v>
      </c>
      <c r="S992" s="28">
        <f t="shared" si="278"/>
        <v>30.147999999999911</v>
      </c>
      <c r="T992" s="29">
        <f t="shared" si="279"/>
        <v>2261.0999999999931</v>
      </c>
      <c r="U992" s="29" t="b">
        <f t="shared" si="280"/>
        <v>1</v>
      </c>
      <c r="V992" s="29" t="b">
        <f t="shared" si="281"/>
        <v>1</v>
      </c>
      <c r="W992" s="29" t="str">
        <f t="shared" si="282"/>
        <v>High Value</v>
      </c>
      <c r="X992" s="129">
        <f t="shared" si="283"/>
        <v>7.5370000000000008</v>
      </c>
      <c r="Y992" s="130">
        <f t="shared" si="284"/>
        <v>28</v>
      </c>
      <c r="Z992" s="130">
        <f t="shared" si="285"/>
        <v>1</v>
      </c>
      <c r="AA992" s="131">
        <f t="shared" si="287"/>
        <v>2019</v>
      </c>
      <c r="AB992" s="132" t="str">
        <f t="shared" si="288"/>
        <v>1-2019</v>
      </c>
      <c r="AC992" s="132" t="str">
        <f t="shared" si="277"/>
        <v>28-1-2019</v>
      </c>
      <c r="AD992" s="132">
        <f t="shared" si="275"/>
        <v>1</v>
      </c>
      <c r="AE992" s="132">
        <f t="shared" si="286"/>
        <v>5</v>
      </c>
      <c r="AF992" s="132" t="str">
        <f t="shared" si="290"/>
        <v>2019-5</v>
      </c>
      <c r="AG992" s="130">
        <f t="shared" si="276"/>
        <v>1</v>
      </c>
      <c r="AH992" s="130" t="str">
        <f t="shared" si="274"/>
        <v>Weekdays</v>
      </c>
      <c r="AI992" s="133">
        <f t="shared" si="289"/>
        <v>2</v>
      </c>
      <c r="AJ992" s="53"/>
    </row>
    <row r="993" spans="2:36" ht="16.5" x14ac:dyDescent="0.3">
      <c r="B993" s="19" t="s">
        <v>1026</v>
      </c>
      <c r="C993" s="20" t="s">
        <v>18</v>
      </c>
      <c r="D993" s="19" t="s">
        <v>19</v>
      </c>
      <c r="E993" s="19" t="s">
        <v>27</v>
      </c>
      <c r="F993" s="85" t="s">
        <v>21</v>
      </c>
      <c r="G993" s="19" t="s">
        <v>44</v>
      </c>
      <c r="H993" s="21">
        <v>56.56</v>
      </c>
      <c r="I993" s="22">
        <v>5</v>
      </c>
      <c r="J993" s="23">
        <v>14.14</v>
      </c>
      <c r="K993" s="23">
        <v>296.94</v>
      </c>
      <c r="L993" s="24">
        <v>43546</v>
      </c>
      <c r="M993" s="25">
        <v>0.79583333333333328</v>
      </c>
      <c r="N993" s="20" t="s">
        <v>33</v>
      </c>
      <c r="O993" s="23">
        <v>282.8</v>
      </c>
      <c r="P993" s="26">
        <v>4.7619047620000003</v>
      </c>
      <c r="Q993" s="23">
        <v>14.14</v>
      </c>
      <c r="R993" s="30">
        <v>4.5</v>
      </c>
      <c r="S993" s="28">
        <f t="shared" si="278"/>
        <v>14.139999999999986</v>
      </c>
      <c r="T993" s="29">
        <f t="shared" si="279"/>
        <v>1060.4999999999991</v>
      </c>
      <c r="U993" s="29" t="b">
        <f t="shared" si="280"/>
        <v>1</v>
      </c>
      <c r="V993" s="29" t="b">
        <f t="shared" si="281"/>
        <v>1</v>
      </c>
      <c r="W993" s="29" t="str">
        <f t="shared" si="282"/>
        <v>Low Value</v>
      </c>
      <c r="X993" s="129" t="str">
        <f t="shared" si="283"/>
        <v>Criteria Not matched</v>
      </c>
      <c r="Y993" s="130">
        <f t="shared" si="284"/>
        <v>22</v>
      </c>
      <c r="Z993" s="130">
        <f t="shared" si="285"/>
        <v>3</v>
      </c>
      <c r="AA993" s="131">
        <f t="shared" si="287"/>
        <v>2019</v>
      </c>
      <c r="AB993" s="132" t="str">
        <f t="shared" si="288"/>
        <v>3-2019</v>
      </c>
      <c r="AC993" s="132" t="str">
        <f t="shared" si="277"/>
        <v>22-3-2019</v>
      </c>
      <c r="AD993" s="132">
        <f t="shared" si="275"/>
        <v>1</v>
      </c>
      <c r="AE993" s="132">
        <f t="shared" si="286"/>
        <v>12</v>
      </c>
      <c r="AF993" s="132" t="str">
        <f t="shared" si="290"/>
        <v>2019-12</v>
      </c>
      <c r="AG993" s="130">
        <f t="shared" si="276"/>
        <v>5</v>
      </c>
      <c r="AH993" s="130" t="str">
        <f t="shared" si="274"/>
        <v>Weekdays</v>
      </c>
      <c r="AI993" s="133">
        <f t="shared" si="289"/>
        <v>6</v>
      </c>
      <c r="AJ993" s="53"/>
    </row>
    <row r="994" spans="2:36" ht="16.5" x14ac:dyDescent="0.3">
      <c r="B994" s="19" t="s">
        <v>1027</v>
      </c>
      <c r="C994" s="20" t="s">
        <v>42</v>
      </c>
      <c r="D994" s="19" t="s">
        <v>43</v>
      </c>
      <c r="E994" s="19" t="s">
        <v>27</v>
      </c>
      <c r="F994" s="85" t="s">
        <v>21</v>
      </c>
      <c r="G994" s="19" t="s">
        <v>36</v>
      </c>
      <c r="H994" s="21">
        <v>76.599999999999994</v>
      </c>
      <c r="I994" s="22">
        <v>10</v>
      </c>
      <c r="J994" s="23">
        <v>38.299999999999997</v>
      </c>
      <c r="K994" s="23">
        <v>804.3</v>
      </c>
      <c r="L994" s="24">
        <v>43489</v>
      </c>
      <c r="M994" s="25">
        <v>0.75694444444444442</v>
      </c>
      <c r="N994" s="20" t="s">
        <v>23</v>
      </c>
      <c r="O994" s="23">
        <v>766</v>
      </c>
      <c r="P994" s="26">
        <v>4.7619047620000003</v>
      </c>
      <c r="Q994" s="23">
        <v>38.299999999999997</v>
      </c>
      <c r="R994" s="27">
        <v>6</v>
      </c>
      <c r="S994" s="28">
        <f t="shared" si="278"/>
        <v>38.299999999999955</v>
      </c>
      <c r="T994" s="29">
        <f t="shared" si="279"/>
        <v>2872.4999999999964</v>
      </c>
      <c r="U994" s="29" t="b">
        <f t="shared" si="280"/>
        <v>1</v>
      </c>
      <c r="V994" s="29" t="b">
        <f t="shared" si="281"/>
        <v>1</v>
      </c>
      <c r="W994" s="29" t="str">
        <f t="shared" si="282"/>
        <v>Low Value</v>
      </c>
      <c r="X994" s="129" t="str">
        <f t="shared" si="283"/>
        <v>Criteria Not matched</v>
      </c>
      <c r="Y994" s="130">
        <f t="shared" si="284"/>
        <v>24</v>
      </c>
      <c r="Z994" s="130">
        <f t="shared" si="285"/>
        <v>1</v>
      </c>
      <c r="AA994" s="131">
        <f t="shared" si="287"/>
        <v>2019</v>
      </c>
      <c r="AB994" s="132" t="str">
        <f t="shared" si="288"/>
        <v>1-2019</v>
      </c>
      <c r="AC994" s="132" t="str">
        <f t="shared" si="277"/>
        <v>24-1-2019</v>
      </c>
      <c r="AD994" s="132">
        <f t="shared" si="275"/>
        <v>1</v>
      </c>
      <c r="AE994" s="132">
        <f t="shared" si="286"/>
        <v>4</v>
      </c>
      <c r="AF994" s="132" t="str">
        <f t="shared" si="290"/>
        <v>2019-4</v>
      </c>
      <c r="AG994" s="130">
        <f t="shared" si="276"/>
        <v>4</v>
      </c>
      <c r="AH994" s="130" t="str">
        <f t="shared" si="274"/>
        <v>Weekdays</v>
      </c>
      <c r="AI994" s="133">
        <f t="shared" si="289"/>
        <v>5</v>
      </c>
      <c r="AJ994" s="53"/>
    </row>
    <row r="995" spans="2:36" ht="16.5" x14ac:dyDescent="0.3">
      <c r="B995" s="19" t="s">
        <v>1028</v>
      </c>
      <c r="C995" s="20" t="s">
        <v>18</v>
      </c>
      <c r="D995" s="19" t="s">
        <v>19</v>
      </c>
      <c r="E995" s="19" t="s">
        <v>27</v>
      </c>
      <c r="F995" s="85" t="s">
        <v>31</v>
      </c>
      <c r="G995" s="19" t="s">
        <v>28</v>
      </c>
      <c r="H995" s="21">
        <v>58.03</v>
      </c>
      <c r="I995" s="22">
        <v>2</v>
      </c>
      <c r="J995" s="23">
        <v>5.8029999999999999</v>
      </c>
      <c r="K995" s="23">
        <v>121.863</v>
      </c>
      <c r="L995" s="24">
        <v>43534</v>
      </c>
      <c r="M995" s="25">
        <v>0.86527777777777781</v>
      </c>
      <c r="N995" s="20" t="s">
        <v>23</v>
      </c>
      <c r="O995" s="23">
        <v>116.06</v>
      </c>
      <c r="P995" s="26">
        <v>4.7619047620000003</v>
      </c>
      <c r="Q995" s="23">
        <v>5.8029999999999999</v>
      </c>
      <c r="R995" s="30">
        <v>8.8000000000000007</v>
      </c>
      <c r="S995" s="28">
        <f t="shared" si="278"/>
        <v>5.8029999999999973</v>
      </c>
      <c r="T995" s="29">
        <f t="shared" si="279"/>
        <v>435.2249999999998</v>
      </c>
      <c r="U995" s="29" t="b">
        <f t="shared" si="280"/>
        <v>0</v>
      </c>
      <c r="V995" s="29" t="b">
        <f t="shared" si="281"/>
        <v>1</v>
      </c>
      <c r="W995" s="29" t="str">
        <f t="shared" si="282"/>
        <v>High Value</v>
      </c>
      <c r="X995" s="129">
        <f t="shared" si="283"/>
        <v>5.8030000000000008</v>
      </c>
      <c r="Y995" s="130">
        <f t="shared" si="284"/>
        <v>10</v>
      </c>
      <c r="Z995" s="130">
        <f t="shared" si="285"/>
        <v>3</v>
      </c>
      <c r="AA995" s="131">
        <f t="shared" si="287"/>
        <v>2019</v>
      </c>
      <c r="AB995" s="132" t="str">
        <f t="shared" si="288"/>
        <v>3-2019</v>
      </c>
      <c r="AC995" s="132" t="str">
        <f t="shared" si="277"/>
        <v>10-3-2019</v>
      </c>
      <c r="AD995" s="132">
        <f t="shared" si="275"/>
        <v>1</v>
      </c>
      <c r="AE995" s="132">
        <f t="shared" si="286"/>
        <v>10</v>
      </c>
      <c r="AF995" s="132" t="str">
        <f t="shared" si="290"/>
        <v>2019-10</v>
      </c>
      <c r="AG995" s="130">
        <f t="shared" si="276"/>
        <v>7</v>
      </c>
      <c r="AH995" s="130" t="str">
        <f t="shared" ref="AH995:AH1002" si="291">IF(AG995&gt;=6,"Weekends","Weekdays")</f>
        <v>Weekends</v>
      </c>
      <c r="AI995" s="133">
        <f t="shared" si="289"/>
        <v>1</v>
      </c>
      <c r="AJ995" s="53"/>
    </row>
    <row r="996" spans="2:36" ht="16.5" x14ac:dyDescent="0.3">
      <c r="B996" s="19" t="s">
        <v>1029</v>
      </c>
      <c r="C996" s="20" t="s">
        <v>42</v>
      </c>
      <c r="D996" s="19" t="s">
        <v>43</v>
      </c>
      <c r="E996" s="19" t="s">
        <v>27</v>
      </c>
      <c r="F996" s="85" t="s">
        <v>31</v>
      </c>
      <c r="G996" s="19" t="s">
        <v>46</v>
      </c>
      <c r="H996" s="21">
        <v>17.489999999999998</v>
      </c>
      <c r="I996" s="22">
        <v>10</v>
      </c>
      <c r="J996" s="23">
        <v>8.7449999999999992</v>
      </c>
      <c r="K996" s="23">
        <v>183.64500000000001</v>
      </c>
      <c r="L996" s="24">
        <v>43518</v>
      </c>
      <c r="M996" s="25">
        <v>0.77430555555555558</v>
      </c>
      <c r="N996" s="20" t="s">
        <v>23</v>
      </c>
      <c r="O996" s="23">
        <v>174.9</v>
      </c>
      <c r="P996" s="26">
        <v>4.7619047620000003</v>
      </c>
      <c r="Q996" s="23">
        <v>8.7449999999999992</v>
      </c>
      <c r="R996" s="30">
        <v>6.6</v>
      </c>
      <c r="S996" s="28">
        <f t="shared" si="278"/>
        <v>8.7450000000000045</v>
      </c>
      <c r="T996" s="29">
        <f t="shared" si="279"/>
        <v>655.87500000000034</v>
      </c>
      <c r="U996" s="29" t="b">
        <f t="shared" si="280"/>
        <v>1</v>
      </c>
      <c r="V996" s="29" t="b">
        <f t="shared" si="281"/>
        <v>1</v>
      </c>
      <c r="W996" s="29" t="str">
        <f t="shared" si="282"/>
        <v>Low Value</v>
      </c>
      <c r="X996" s="129" t="str">
        <f t="shared" si="283"/>
        <v>Criteria Not matched</v>
      </c>
      <c r="Y996" s="130">
        <f t="shared" si="284"/>
        <v>22</v>
      </c>
      <c r="Z996" s="130">
        <f t="shared" si="285"/>
        <v>2</v>
      </c>
      <c r="AA996" s="131">
        <f t="shared" si="287"/>
        <v>2019</v>
      </c>
      <c r="AB996" s="132" t="str">
        <f t="shared" si="288"/>
        <v>2-2019</v>
      </c>
      <c r="AC996" s="132" t="str">
        <f t="shared" si="277"/>
        <v>22-2-2019</v>
      </c>
      <c r="AD996" s="132">
        <f t="shared" ref="AD996:AD1002" si="292">ROUNDUP(Z996/3,0)</f>
        <v>1</v>
      </c>
      <c r="AE996" s="132">
        <f t="shared" si="286"/>
        <v>8</v>
      </c>
      <c r="AF996" s="132" t="str">
        <f t="shared" si="290"/>
        <v>2019-8</v>
      </c>
      <c r="AG996" s="130">
        <f t="shared" si="276"/>
        <v>5</v>
      </c>
      <c r="AH996" s="130" t="str">
        <f t="shared" si="291"/>
        <v>Weekdays</v>
      </c>
      <c r="AI996" s="133">
        <f t="shared" si="289"/>
        <v>6</v>
      </c>
      <c r="AJ996" s="53"/>
    </row>
    <row r="997" spans="2:36" ht="16.5" x14ac:dyDescent="0.3">
      <c r="B997" s="19" t="s">
        <v>1030</v>
      </c>
      <c r="C997" s="20" t="s">
        <v>25</v>
      </c>
      <c r="D997" s="19" t="s">
        <v>26</v>
      </c>
      <c r="E997" s="19" t="s">
        <v>20</v>
      </c>
      <c r="F997" s="85" t="s">
        <v>21</v>
      </c>
      <c r="G997" s="19" t="s">
        <v>28</v>
      </c>
      <c r="H997" s="21">
        <v>60.95</v>
      </c>
      <c r="I997" s="22">
        <v>1</v>
      </c>
      <c r="J997" s="23">
        <v>3.0474999999999999</v>
      </c>
      <c r="K997" s="23">
        <v>63.997500000000002</v>
      </c>
      <c r="L997" s="24">
        <v>43514</v>
      </c>
      <c r="M997" s="25">
        <v>0.4861111111111111</v>
      </c>
      <c r="N997" s="20" t="s">
        <v>23</v>
      </c>
      <c r="O997" s="23">
        <v>60.95</v>
      </c>
      <c r="P997" s="26">
        <v>4.7619047620000003</v>
      </c>
      <c r="Q997" s="23">
        <v>3.0474999999999999</v>
      </c>
      <c r="R997" s="30">
        <v>5.9</v>
      </c>
      <c r="S997" s="28">
        <f t="shared" si="278"/>
        <v>3.0474999999999994</v>
      </c>
      <c r="T997" s="29">
        <f t="shared" si="279"/>
        <v>228.56249999999994</v>
      </c>
      <c r="U997" s="29" t="b">
        <f t="shared" si="280"/>
        <v>0</v>
      </c>
      <c r="V997" s="29" t="b">
        <f t="shared" si="281"/>
        <v>0</v>
      </c>
      <c r="W997" s="29" t="str">
        <f t="shared" si="282"/>
        <v>Low Value</v>
      </c>
      <c r="X997" s="129" t="str">
        <f t="shared" si="283"/>
        <v>Criteria Not matched</v>
      </c>
      <c r="Y997" s="130">
        <f t="shared" si="284"/>
        <v>18</v>
      </c>
      <c r="Z997" s="130">
        <f t="shared" si="285"/>
        <v>2</v>
      </c>
      <c r="AA997" s="131">
        <f t="shared" si="287"/>
        <v>2019</v>
      </c>
      <c r="AB997" s="132" t="str">
        <f t="shared" si="288"/>
        <v>2-2019</v>
      </c>
      <c r="AC997" s="132" t="str">
        <f t="shared" si="277"/>
        <v>18-2-2019</v>
      </c>
      <c r="AD997" s="132">
        <f t="shared" si="292"/>
        <v>1</v>
      </c>
      <c r="AE997" s="132">
        <f t="shared" si="286"/>
        <v>8</v>
      </c>
      <c r="AF997" s="132" t="str">
        <f t="shared" si="290"/>
        <v>2019-8</v>
      </c>
      <c r="AG997" s="130">
        <f t="shared" si="276"/>
        <v>1</v>
      </c>
      <c r="AH997" s="130" t="str">
        <f t="shared" si="291"/>
        <v>Weekdays</v>
      </c>
      <c r="AI997" s="133">
        <f t="shared" si="289"/>
        <v>2</v>
      </c>
      <c r="AJ997" s="53"/>
    </row>
    <row r="998" spans="2:36" ht="16.5" x14ac:dyDescent="0.3">
      <c r="B998" s="19" t="s">
        <v>1031</v>
      </c>
      <c r="C998" s="20" t="s">
        <v>25</v>
      </c>
      <c r="D998" s="19" t="s">
        <v>26</v>
      </c>
      <c r="E998" s="19" t="s">
        <v>27</v>
      </c>
      <c r="F998" s="85" t="s">
        <v>31</v>
      </c>
      <c r="G998" s="19" t="s">
        <v>22</v>
      </c>
      <c r="H998" s="21">
        <v>40.35</v>
      </c>
      <c r="I998" s="22">
        <v>1</v>
      </c>
      <c r="J998" s="23">
        <v>2.0175000000000001</v>
      </c>
      <c r="K998" s="23">
        <v>42.3675</v>
      </c>
      <c r="L998" s="24">
        <v>43494</v>
      </c>
      <c r="M998" s="25">
        <v>0.57361111111111107</v>
      </c>
      <c r="N998" s="20" t="s">
        <v>23</v>
      </c>
      <c r="O998" s="23">
        <v>40.35</v>
      </c>
      <c r="P998" s="26">
        <v>4.7619047620000003</v>
      </c>
      <c r="Q998" s="23">
        <v>2.0175000000000001</v>
      </c>
      <c r="R998" s="30">
        <v>6.2</v>
      </c>
      <c r="S998" s="28">
        <f t="shared" si="278"/>
        <v>2.0174999999999983</v>
      </c>
      <c r="T998" s="29">
        <f t="shared" si="279"/>
        <v>151.31249999999989</v>
      </c>
      <c r="U998" s="29" t="b">
        <f t="shared" si="280"/>
        <v>0</v>
      </c>
      <c r="V998" s="29" t="b">
        <f t="shared" si="281"/>
        <v>0</v>
      </c>
      <c r="W998" s="29" t="str">
        <f t="shared" si="282"/>
        <v>Low Value</v>
      </c>
      <c r="X998" s="129" t="str">
        <f t="shared" si="283"/>
        <v>Criteria Not matched</v>
      </c>
      <c r="Y998" s="130">
        <f t="shared" si="284"/>
        <v>29</v>
      </c>
      <c r="Z998" s="130">
        <f t="shared" si="285"/>
        <v>1</v>
      </c>
      <c r="AA998" s="131">
        <f t="shared" si="287"/>
        <v>2019</v>
      </c>
      <c r="AB998" s="132" t="str">
        <f t="shared" si="288"/>
        <v>1-2019</v>
      </c>
      <c r="AC998" s="132" t="str">
        <f t="shared" si="277"/>
        <v>29-1-2019</v>
      </c>
      <c r="AD998" s="132">
        <f t="shared" si="292"/>
        <v>1</v>
      </c>
      <c r="AE998" s="132">
        <f t="shared" si="286"/>
        <v>5</v>
      </c>
      <c r="AF998" s="132" t="str">
        <f t="shared" si="290"/>
        <v>2019-5</v>
      </c>
      <c r="AG998" s="130">
        <f t="shared" si="276"/>
        <v>2</v>
      </c>
      <c r="AH998" s="130" t="str">
        <f t="shared" si="291"/>
        <v>Weekdays</v>
      </c>
      <c r="AI998" s="133">
        <f t="shared" si="289"/>
        <v>3</v>
      </c>
      <c r="AJ998" s="53"/>
    </row>
    <row r="999" spans="2:36" ht="16.5" x14ac:dyDescent="0.3">
      <c r="B999" s="19" t="s">
        <v>1032</v>
      </c>
      <c r="C999" s="20" t="s">
        <v>42</v>
      </c>
      <c r="D999" s="19" t="s">
        <v>43</v>
      </c>
      <c r="E999" s="19" t="s">
        <v>27</v>
      </c>
      <c r="F999" s="85" t="s">
        <v>21</v>
      </c>
      <c r="G999" s="19" t="s">
        <v>32</v>
      </c>
      <c r="H999" s="21">
        <v>97.38</v>
      </c>
      <c r="I999" s="22">
        <v>10</v>
      </c>
      <c r="J999" s="23">
        <v>48.69</v>
      </c>
      <c r="K999" s="23">
        <v>1022.49</v>
      </c>
      <c r="L999" s="24">
        <v>43526</v>
      </c>
      <c r="M999" s="25">
        <v>0.71944444444444444</v>
      </c>
      <c r="N999" s="20" t="s">
        <v>23</v>
      </c>
      <c r="O999" s="23">
        <v>973.8</v>
      </c>
      <c r="P999" s="26">
        <v>4.7619047620000003</v>
      </c>
      <c r="Q999" s="23">
        <v>48.69</v>
      </c>
      <c r="R999" s="27">
        <v>4.4000000000000004</v>
      </c>
      <c r="S999" s="28">
        <f t="shared" si="278"/>
        <v>48.690000000000055</v>
      </c>
      <c r="T999" s="29">
        <f t="shared" si="279"/>
        <v>3651.7500000000041</v>
      </c>
      <c r="U999" s="29" t="b">
        <f t="shared" si="280"/>
        <v>1</v>
      </c>
      <c r="V999" s="29" t="b">
        <f t="shared" si="281"/>
        <v>1</v>
      </c>
      <c r="W999" s="29" t="str">
        <f t="shared" si="282"/>
        <v>Low Value</v>
      </c>
      <c r="X999" s="129" t="str">
        <f t="shared" si="283"/>
        <v>Criteria Not matched</v>
      </c>
      <c r="Y999" s="130">
        <f t="shared" si="284"/>
        <v>2</v>
      </c>
      <c r="Z999" s="130">
        <f t="shared" si="285"/>
        <v>3</v>
      </c>
      <c r="AA999" s="131">
        <f t="shared" si="287"/>
        <v>2019</v>
      </c>
      <c r="AB999" s="132" t="str">
        <f t="shared" si="288"/>
        <v>3-2019</v>
      </c>
      <c r="AC999" s="132" t="str">
        <f t="shared" si="277"/>
        <v>2-3-2019</v>
      </c>
      <c r="AD999" s="132">
        <f t="shared" si="292"/>
        <v>1</v>
      </c>
      <c r="AE999" s="132">
        <f t="shared" si="286"/>
        <v>9</v>
      </c>
      <c r="AF999" s="132" t="str">
        <f t="shared" si="290"/>
        <v>2019-9</v>
      </c>
      <c r="AG999" s="130">
        <f t="shared" si="276"/>
        <v>6</v>
      </c>
      <c r="AH999" s="130" t="str">
        <f t="shared" si="291"/>
        <v>Weekends</v>
      </c>
      <c r="AI999" s="133">
        <f t="shared" si="289"/>
        <v>7</v>
      </c>
      <c r="AJ999" s="53"/>
    </row>
    <row r="1000" spans="2:36" ht="16.5" x14ac:dyDescent="0.3">
      <c r="B1000" s="19" t="s">
        <v>1033</v>
      </c>
      <c r="C1000" s="20" t="s">
        <v>18</v>
      </c>
      <c r="D1000" s="19" t="s">
        <v>19</v>
      </c>
      <c r="E1000" s="19" t="s">
        <v>20</v>
      </c>
      <c r="F1000" s="85" t="s">
        <v>31</v>
      </c>
      <c r="G1000" s="19" t="s">
        <v>44</v>
      </c>
      <c r="H1000" s="21">
        <v>31.84</v>
      </c>
      <c r="I1000" s="22">
        <v>1</v>
      </c>
      <c r="J1000" s="23">
        <v>1.5920000000000001</v>
      </c>
      <c r="K1000" s="23">
        <v>33.432000000000002</v>
      </c>
      <c r="L1000" s="24">
        <v>43505</v>
      </c>
      <c r="M1000" s="25">
        <v>0.55694444444444446</v>
      </c>
      <c r="N1000" s="20" t="s">
        <v>29</v>
      </c>
      <c r="O1000" s="23">
        <v>31.84</v>
      </c>
      <c r="P1000" s="26">
        <v>4.7619047620000003</v>
      </c>
      <c r="Q1000" s="23">
        <v>1.5920000000000001</v>
      </c>
      <c r="R1000" s="30">
        <v>7.7</v>
      </c>
      <c r="S1000" s="28">
        <f t="shared" si="278"/>
        <v>1.5920000000000023</v>
      </c>
      <c r="T1000" s="29">
        <f t="shared" si="279"/>
        <v>119.40000000000018</v>
      </c>
      <c r="U1000" s="29" t="b">
        <f t="shared" si="280"/>
        <v>0</v>
      </c>
      <c r="V1000" s="29" t="b">
        <f t="shared" si="281"/>
        <v>1</v>
      </c>
      <c r="W1000" s="29" t="str">
        <f t="shared" si="282"/>
        <v>High Value</v>
      </c>
      <c r="X1000" s="129">
        <f t="shared" si="283"/>
        <v>3.1840000000000002</v>
      </c>
      <c r="Y1000" s="130">
        <f t="shared" si="284"/>
        <v>9</v>
      </c>
      <c r="Z1000" s="130">
        <f t="shared" si="285"/>
        <v>2</v>
      </c>
      <c r="AA1000" s="131">
        <f t="shared" si="287"/>
        <v>2019</v>
      </c>
      <c r="AB1000" s="132" t="str">
        <f t="shared" si="288"/>
        <v>2-2019</v>
      </c>
      <c r="AC1000" s="132" t="str">
        <f t="shared" si="277"/>
        <v>9-2-2019</v>
      </c>
      <c r="AD1000" s="132">
        <f t="shared" si="292"/>
        <v>1</v>
      </c>
      <c r="AE1000" s="132">
        <f t="shared" si="286"/>
        <v>6</v>
      </c>
      <c r="AF1000" s="132" t="str">
        <f t="shared" si="290"/>
        <v>2019-6</v>
      </c>
      <c r="AG1000" s="130">
        <f t="shared" si="276"/>
        <v>6</v>
      </c>
      <c r="AH1000" s="130" t="str">
        <f t="shared" si="291"/>
        <v>Weekends</v>
      </c>
      <c r="AI1000" s="133">
        <f t="shared" si="289"/>
        <v>7</v>
      </c>
      <c r="AJ1000" s="53"/>
    </row>
    <row r="1001" spans="2:36" ht="16.5" x14ac:dyDescent="0.3">
      <c r="B1001" s="19" t="s">
        <v>1034</v>
      </c>
      <c r="C1001" s="20" t="s">
        <v>18</v>
      </c>
      <c r="D1001" s="19" t="s">
        <v>19</v>
      </c>
      <c r="E1001" s="19" t="s">
        <v>27</v>
      </c>
      <c r="F1001" s="85" t="s">
        <v>31</v>
      </c>
      <c r="G1001" s="19" t="s">
        <v>32</v>
      </c>
      <c r="H1001" s="21">
        <v>65.819999999999993</v>
      </c>
      <c r="I1001" s="22">
        <v>1</v>
      </c>
      <c r="J1001" s="23">
        <v>3.2909999999999999</v>
      </c>
      <c r="K1001" s="23">
        <v>69.111000000000004</v>
      </c>
      <c r="L1001" s="24">
        <v>43518</v>
      </c>
      <c r="M1001" s="25">
        <v>0.6479166666666667</v>
      </c>
      <c r="N1001" s="20" t="s">
        <v>29</v>
      </c>
      <c r="O1001" s="23">
        <v>65.819999999999993</v>
      </c>
      <c r="P1001" s="26">
        <v>4.7619047620000003</v>
      </c>
      <c r="Q1001" s="23">
        <v>3.2909999999999999</v>
      </c>
      <c r="R1001" s="30">
        <v>4.0999999999999996</v>
      </c>
      <c r="S1001" s="28">
        <f t="shared" si="278"/>
        <v>3.291000000000011</v>
      </c>
      <c r="T1001" s="29">
        <f t="shared" si="279"/>
        <v>246.82500000000084</v>
      </c>
      <c r="U1001" s="29" t="b">
        <f t="shared" si="280"/>
        <v>0</v>
      </c>
      <c r="V1001" s="29" t="b">
        <f t="shared" si="281"/>
        <v>0</v>
      </c>
      <c r="W1001" s="29" t="str">
        <f t="shared" si="282"/>
        <v>Low Value</v>
      </c>
      <c r="X1001" s="129" t="str">
        <f t="shared" si="283"/>
        <v>Criteria Not matched</v>
      </c>
      <c r="Y1001" s="130">
        <f t="shared" si="284"/>
        <v>22</v>
      </c>
      <c r="Z1001" s="130">
        <f t="shared" si="285"/>
        <v>2</v>
      </c>
      <c r="AA1001" s="131">
        <f t="shared" si="287"/>
        <v>2019</v>
      </c>
      <c r="AB1001" s="132" t="str">
        <f t="shared" si="288"/>
        <v>2-2019</v>
      </c>
      <c r="AC1001" s="132" t="str">
        <f t="shared" si="277"/>
        <v>22-2-2019</v>
      </c>
      <c r="AD1001" s="132">
        <f t="shared" si="292"/>
        <v>1</v>
      </c>
      <c r="AE1001" s="132">
        <f t="shared" si="286"/>
        <v>8</v>
      </c>
      <c r="AF1001" s="132" t="str">
        <f t="shared" si="290"/>
        <v>2019-8</v>
      </c>
      <c r="AG1001" s="130">
        <f t="shared" si="276"/>
        <v>5</v>
      </c>
      <c r="AH1001" s="130" t="str">
        <f t="shared" si="291"/>
        <v>Weekdays</v>
      </c>
      <c r="AI1001" s="133">
        <f t="shared" si="289"/>
        <v>6</v>
      </c>
      <c r="AJ1001" s="53"/>
    </row>
    <row r="1002" spans="2:36" ht="16.5" x14ac:dyDescent="0.3">
      <c r="B1002" s="19" t="s">
        <v>1035</v>
      </c>
      <c r="C1002" s="20" t="s">
        <v>18</v>
      </c>
      <c r="D1002" s="19" t="s">
        <v>19</v>
      </c>
      <c r="E1002" s="19" t="s">
        <v>20</v>
      </c>
      <c r="F1002" s="85" t="s">
        <v>21</v>
      </c>
      <c r="G1002" s="19" t="s">
        <v>46</v>
      </c>
      <c r="H1002" s="21">
        <v>88.34</v>
      </c>
      <c r="I1002" s="22">
        <v>7</v>
      </c>
      <c r="J1002" s="23">
        <v>30.919</v>
      </c>
      <c r="K1002" s="23">
        <v>649.29899999999998</v>
      </c>
      <c r="L1002" s="24">
        <v>43514</v>
      </c>
      <c r="M1002" s="25">
        <v>0.56111111111111112</v>
      </c>
      <c r="N1002" s="20" t="s">
        <v>29</v>
      </c>
      <c r="O1002" s="23">
        <v>618.38</v>
      </c>
      <c r="P1002" s="26">
        <v>4.7619047620000003</v>
      </c>
      <c r="Q1002" s="23">
        <v>30.919</v>
      </c>
      <c r="R1002" s="27">
        <v>6.6</v>
      </c>
      <c r="S1002" s="28">
        <f t="shared" si="278"/>
        <v>30.918999999999983</v>
      </c>
      <c r="T1002" s="29">
        <f t="shared" si="279"/>
        <v>2318.9249999999988</v>
      </c>
      <c r="U1002" s="29" t="b">
        <f t="shared" si="280"/>
        <v>1</v>
      </c>
      <c r="V1002" s="29" t="b">
        <f t="shared" si="281"/>
        <v>1</v>
      </c>
      <c r="W1002" s="29" t="str">
        <f t="shared" si="282"/>
        <v>Low Value</v>
      </c>
      <c r="X1002" s="129" t="str">
        <f t="shared" si="283"/>
        <v>Criteria Not matched</v>
      </c>
      <c r="Y1002" s="130">
        <f t="shared" si="284"/>
        <v>18</v>
      </c>
      <c r="Z1002" s="130">
        <f t="shared" si="285"/>
        <v>2</v>
      </c>
      <c r="AA1002" s="131">
        <f t="shared" si="287"/>
        <v>2019</v>
      </c>
      <c r="AB1002" s="132" t="str">
        <f t="shared" si="288"/>
        <v>2-2019</v>
      </c>
      <c r="AC1002" s="132" t="str">
        <f t="shared" si="277"/>
        <v>18-2-2019</v>
      </c>
      <c r="AD1002" s="132">
        <f t="shared" si="292"/>
        <v>1</v>
      </c>
      <c r="AE1002" s="132">
        <f t="shared" si="286"/>
        <v>8</v>
      </c>
      <c r="AF1002" s="132" t="str">
        <f t="shared" si="290"/>
        <v>2019-8</v>
      </c>
      <c r="AG1002" s="130">
        <f t="shared" si="276"/>
        <v>1</v>
      </c>
      <c r="AH1002" s="130" t="str">
        <f t="shared" si="291"/>
        <v>Weekdays</v>
      </c>
      <c r="AI1002" s="133">
        <f t="shared" si="289"/>
        <v>2</v>
      </c>
      <c r="AJ1002" s="53"/>
    </row>
  </sheetData>
  <autoFilter ref="B2:X2" xr:uid="{A652EA79-F842-4F15-9435-8D004FCDCC94}"/>
  <conditionalFormatting sqref="B3:B1002">
    <cfRule type="duplicateValues" dxfId="7" priority="19"/>
  </conditionalFormatting>
  <conditionalFormatting sqref="H3:H1002">
    <cfRule type="colorScale" priority="26">
      <colorScale>
        <cfvo type="min"/>
        <cfvo type="percentile" val="50"/>
        <cfvo type="max"/>
        <color rgb="FFF63E40"/>
        <color rgb="FFF1EC67"/>
        <color rgb="FF46EC62"/>
      </colorScale>
    </cfRule>
  </conditionalFormatting>
  <conditionalFormatting sqref="J2:J1002">
    <cfRule type="duplicateValues" dxfId="4" priority="29"/>
  </conditionalFormatting>
  <conditionalFormatting sqref="K3:K1002">
    <cfRule type="top10" dxfId="3" priority="31" percent="1" rank="33"/>
    <cfRule type="dataBar" priority="32">
      <dataBar>
        <cfvo type="min"/>
        <cfvo type="max"/>
        <color rgb="FF008AEF"/>
      </dataBar>
      <extLst>
        <ext xmlns:x14="http://schemas.microsoft.com/office/spreadsheetml/2009/9/main" uri="{B025F937-C7B1-47D3-B67F-A62EFF666E3E}">
          <x14:id>{FC276405-2EF6-4C21-8A82-E48AD1FCB30E}</x14:id>
        </ext>
      </extLst>
    </cfRule>
  </conditionalFormatting>
  <conditionalFormatting sqref="O3:O1002">
    <cfRule type="dataBar" priority="35">
      <dataBar>
        <cfvo type="min"/>
        <cfvo type="max"/>
        <color rgb="FF63C384"/>
      </dataBar>
      <extLst>
        <ext xmlns:x14="http://schemas.microsoft.com/office/spreadsheetml/2009/9/main" uri="{B025F937-C7B1-47D3-B67F-A62EFF666E3E}">
          <x14:id>{0D9A16B7-CA23-47C6-9F8B-8FBB0F34E10F}</x14:id>
        </ext>
      </extLst>
    </cfRule>
  </conditionalFormatting>
  <conditionalFormatting sqref="R3:R1002">
    <cfRule type="iconSet" priority="37">
      <iconSet iconSet="4Rating">
        <cfvo type="percent" val="0"/>
        <cfvo type="percent" val="25"/>
        <cfvo type="percent" val="50"/>
        <cfvo type="percent" val="75"/>
      </iconSet>
    </cfRule>
    <cfRule type="colorScale" priority="38">
      <colorScale>
        <cfvo type="min"/>
        <cfvo type="percentile" val="50"/>
        <cfvo type="max"/>
        <color rgb="FFFF0000"/>
        <color rgb="FFFFEB84"/>
        <color rgb="FF00B050"/>
      </colorScale>
    </cfRule>
  </conditionalFormatting>
  <conditionalFormatting sqref="S3:S1002">
    <cfRule type="dataBar" priority="42">
      <dataBar>
        <cfvo type="min"/>
        <cfvo type="max"/>
        <color rgb="FF35F52B"/>
      </dataBar>
      <extLst>
        <ext xmlns:x14="http://schemas.microsoft.com/office/spreadsheetml/2009/9/main" uri="{B025F937-C7B1-47D3-B67F-A62EFF666E3E}">
          <x14:id>{201D9CDF-CAF1-4B61-B885-87D6828942C3}</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ontainsText" priority="13" stopIfTrue="1" operator="containsText" id="{9F881083-859C-45B8-BA59-ACDC7505B089}">
            <xm:f>NOT(ISERROR(SEARCH($F$9,F2)))</xm:f>
            <xm:f>$F$9</xm:f>
            <x14:dxf>
              <fill>
                <patternFill>
                  <bgColor theme="7" tint="0.59996337778862885"/>
                </patternFill>
              </fill>
            </x14:dxf>
          </x14:cfRule>
          <x14:cfRule type="containsText" priority="14" stopIfTrue="1" operator="containsText" id="{0DE5A099-4A80-4CFE-BED0-9D646DA2F5AD}">
            <xm:f>NOT(ISERROR(SEARCH($F$5,F2)))</xm:f>
            <xm:f>$F$5</xm:f>
            <x14:dxf>
              <fill>
                <patternFill>
                  <bgColor rgb="FF75DBFF"/>
                </patternFill>
              </fill>
            </x14:dxf>
          </x14:cfRule>
          <xm:sqref>F2:F1002</xm:sqref>
        </x14:conditionalFormatting>
        <x14:conditionalFormatting xmlns:xm="http://schemas.microsoft.com/office/excel/2006/main">
          <x14:cfRule type="iconSet" priority="25" id="{00FFF31F-892A-4677-9A1C-E755AD685B0F}">
            <x14:iconSet iconSet="3Stars">
              <x14:cfvo type="percent">
                <xm:f>0</xm:f>
              </x14:cfvo>
              <x14:cfvo type="percent">
                <xm:f>33</xm:f>
              </x14:cfvo>
              <x14:cfvo type="percent">
                <xm:f>67</xm:f>
              </x14:cfvo>
            </x14:iconSet>
          </x14:cfRule>
          <xm:sqref>H3:H1002</xm:sqref>
        </x14:conditionalFormatting>
        <x14:conditionalFormatting xmlns:xm="http://schemas.microsoft.com/office/excel/2006/main">
          <x14:cfRule type="dataBar" id="{FC276405-2EF6-4C21-8A82-E48AD1FCB30E}">
            <x14:dataBar minLength="0" maxLength="100" border="1" negativeBarBorderColorSameAsPositive="0">
              <x14:cfvo type="autoMin"/>
              <x14:cfvo type="autoMax"/>
              <x14:borderColor rgb="FF008AEF"/>
              <x14:negativeFillColor rgb="FFFF0000"/>
              <x14:negativeBorderColor rgb="FFFF0000"/>
              <x14:axisColor rgb="FF000000"/>
            </x14:dataBar>
          </x14:cfRule>
          <xm:sqref>K3:K1002</xm:sqref>
        </x14:conditionalFormatting>
        <x14:conditionalFormatting xmlns:xm="http://schemas.microsoft.com/office/excel/2006/main">
          <x14:cfRule type="dataBar" id="{0D9A16B7-CA23-47C6-9F8B-8FBB0F34E10F}">
            <x14:dataBar minLength="0" maxLength="100" border="1" negativeBarBorderColorSameAsPositive="0">
              <x14:cfvo type="autoMin"/>
              <x14:cfvo type="autoMax"/>
              <x14:borderColor rgb="FF63C384"/>
              <x14:negativeFillColor rgb="FFFF0000"/>
              <x14:negativeBorderColor rgb="FFFF0000"/>
              <x14:axisColor rgb="FF000000"/>
            </x14:dataBar>
          </x14:cfRule>
          <xm:sqref>O3:O1002</xm:sqref>
        </x14:conditionalFormatting>
        <x14:conditionalFormatting xmlns:xm="http://schemas.microsoft.com/office/excel/2006/main">
          <x14:cfRule type="iconSet" priority="41" id="{C725D0F8-40BB-4403-9F10-EFE8513865F1}">
            <x14:iconSet iconSet="3Stars">
              <x14:cfvo type="percent">
                <xm:f>0</xm:f>
              </x14:cfvo>
              <x14:cfvo type="percent">
                <xm:f>33</xm:f>
              </x14:cfvo>
              <x14:cfvo type="percent">
                <xm:f>67</xm:f>
              </x14:cfvo>
            </x14:iconSet>
          </x14:cfRule>
          <x14:cfRule type="dataBar" id="{201D9CDF-CAF1-4B61-B885-87D6828942C3}">
            <x14:dataBar minLength="0" maxLength="100">
              <x14:cfvo type="autoMin"/>
              <x14:cfvo type="autoMax"/>
              <x14:negativeFillColor rgb="FFFF0000"/>
              <x14:axisColor rgb="FF000000"/>
            </x14:dataBar>
          </x14:cfRule>
          <xm:sqref>S3:S1002</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A8B26-3995-42DF-9DBC-7EC18C4C084F}">
  <dimension ref="B2:M1002"/>
  <sheetViews>
    <sheetView workbookViewId="0">
      <selection activeCell="G1" sqref="G1"/>
    </sheetView>
  </sheetViews>
  <sheetFormatPr defaultRowHeight="15" x14ac:dyDescent="0.25"/>
  <cols>
    <col min="2" max="3" width="14.42578125" bestFit="1" customWidth="1"/>
    <col min="6" max="6" width="11.7109375" bestFit="1" customWidth="1"/>
    <col min="12" max="12" width="12" bestFit="1" customWidth="1"/>
    <col min="13" max="13" width="9.7109375" bestFit="1" customWidth="1"/>
  </cols>
  <sheetData>
    <row r="2" spans="2:13" ht="16.5" x14ac:dyDescent="0.25">
      <c r="B2" s="16" t="s">
        <v>0</v>
      </c>
      <c r="C2" s="17" t="s">
        <v>6</v>
      </c>
      <c r="G2" t="s">
        <v>1043</v>
      </c>
      <c r="H2" t="s">
        <v>1044</v>
      </c>
      <c r="J2" t="s">
        <v>1046</v>
      </c>
    </row>
    <row r="3" spans="2:13" ht="15.75" x14ac:dyDescent="0.25">
      <c r="B3" s="19" t="s">
        <v>17</v>
      </c>
      <c r="C3" s="21">
        <v>74.69</v>
      </c>
      <c r="G3" t="s">
        <v>18</v>
      </c>
      <c r="H3">
        <v>100</v>
      </c>
      <c r="J3" s="31">
        <f>H3/SUM($H$3:$H$6)</f>
        <v>0.1</v>
      </c>
    </row>
    <row r="4" spans="2:13" ht="15.75" x14ac:dyDescent="0.25">
      <c r="B4" s="19" t="s">
        <v>24</v>
      </c>
      <c r="C4" s="21">
        <v>15.28</v>
      </c>
      <c r="G4" t="s">
        <v>42</v>
      </c>
      <c r="H4">
        <v>200</v>
      </c>
      <c r="J4" s="31">
        <f t="shared" ref="J4:J6" si="0">H4/SUM($H$3:$H$6)</f>
        <v>0.2</v>
      </c>
    </row>
    <row r="5" spans="2:13" ht="15.75" x14ac:dyDescent="0.25">
      <c r="B5" s="19" t="s">
        <v>30</v>
      </c>
      <c r="C5" s="21">
        <v>46.33</v>
      </c>
      <c r="G5" t="s">
        <v>25</v>
      </c>
      <c r="H5">
        <v>300</v>
      </c>
      <c r="J5" s="31">
        <f t="shared" si="0"/>
        <v>0.3</v>
      </c>
    </row>
    <row r="6" spans="2:13" ht="15.75" x14ac:dyDescent="0.25">
      <c r="B6" s="19" t="s">
        <v>34</v>
      </c>
      <c r="C6" s="21">
        <v>58.22</v>
      </c>
      <c r="G6" t="s">
        <v>1045</v>
      </c>
      <c r="H6">
        <v>400</v>
      </c>
      <c r="J6" s="31">
        <f t="shared" si="0"/>
        <v>0.4</v>
      </c>
    </row>
    <row r="7" spans="2:13" ht="15.75" x14ac:dyDescent="0.25">
      <c r="B7" s="19" t="s">
        <v>35</v>
      </c>
      <c r="C7" s="21">
        <v>86.31</v>
      </c>
    </row>
    <row r="8" spans="2:13" ht="15.75" x14ac:dyDescent="0.25">
      <c r="B8" s="19" t="s">
        <v>37</v>
      </c>
      <c r="C8" s="21">
        <v>85.39</v>
      </c>
      <c r="L8" s="67">
        <f ca="1">TODAY()</f>
        <v>45524</v>
      </c>
      <c r="M8" s="67">
        <v>45510</v>
      </c>
    </row>
    <row r="9" spans="2:13" ht="15.75" x14ac:dyDescent="0.25">
      <c r="B9" s="19" t="s">
        <v>38</v>
      </c>
      <c r="C9" s="21">
        <v>68.84</v>
      </c>
      <c r="H9" s="69" t="s">
        <v>1090</v>
      </c>
      <c r="L9" s="67">
        <v>37006</v>
      </c>
      <c r="M9" s="67">
        <v>36246</v>
      </c>
    </row>
    <row r="10" spans="2:13" ht="15.75" x14ac:dyDescent="0.25">
      <c r="B10" s="19" t="s">
        <v>39</v>
      </c>
      <c r="C10" s="21">
        <v>73.56</v>
      </c>
      <c r="H10" s="69" t="s">
        <v>1091</v>
      </c>
    </row>
    <row r="11" spans="2:13" ht="16.5" x14ac:dyDescent="0.25">
      <c r="B11" s="19" t="s">
        <v>40</v>
      </c>
      <c r="C11" s="21">
        <v>36.26</v>
      </c>
      <c r="F11" s="18" t="s">
        <v>7</v>
      </c>
      <c r="L11" s="68">
        <f ca="1">YEARFRAC(L9,L8,1)</f>
        <v>23.32101300479124</v>
      </c>
      <c r="M11">
        <f>DATEDIF(M9,M8,"Y")</f>
        <v>25</v>
      </c>
    </row>
    <row r="12" spans="2:13" ht="15.75" x14ac:dyDescent="0.25">
      <c r="B12" s="19" t="s">
        <v>41</v>
      </c>
      <c r="C12" s="21">
        <v>54.84</v>
      </c>
      <c r="F12" s="22">
        <v>7</v>
      </c>
      <c r="K12" t="s">
        <v>1094</v>
      </c>
      <c r="L12" s="68">
        <f ca="1">DATEDIF(L9,L8,"y")</f>
        <v>23</v>
      </c>
      <c r="M12">
        <f>YEARFRAC(M9,M8,1)</f>
        <v>25.362114351900601</v>
      </c>
    </row>
    <row r="13" spans="2:13" ht="15.75" x14ac:dyDescent="0.25">
      <c r="B13" s="19" t="s">
        <v>45</v>
      </c>
      <c r="C13" s="21">
        <v>14.48</v>
      </c>
      <c r="F13" s="22">
        <v>5</v>
      </c>
      <c r="K13" t="s">
        <v>1093</v>
      </c>
      <c r="L13">
        <f ca="1">DATEDIF(L9,L8,"M")</f>
        <v>279</v>
      </c>
    </row>
    <row r="14" spans="2:13" ht="15.75" x14ac:dyDescent="0.25">
      <c r="B14" s="19" t="s">
        <v>47</v>
      </c>
      <c r="C14" s="21">
        <v>25.51</v>
      </c>
      <c r="F14" s="22">
        <v>8</v>
      </c>
      <c r="K14" t="s">
        <v>1045</v>
      </c>
      <c r="L14">
        <f ca="1">DATEDIF(L9,L8,"D")</f>
        <v>8518</v>
      </c>
    </row>
    <row r="15" spans="2:13" ht="15.75" x14ac:dyDescent="0.25">
      <c r="B15" s="19" t="s">
        <v>48</v>
      </c>
      <c r="C15" s="21">
        <v>46.95</v>
      </c>
      <c r="F15" s="22">
        <v>6</v>
      </c>
    </row>
    <row r="16" spans="2:13" ht="15.75" x14ac:dyDescent="0.25">
      <c r="B16" s="19" t="s">
        <v>49</v>
      </c>
      <c r="C16" s="21">
        <v>43.19</v>
      </c>
      <c r="F16" s="22">
        <v>10</v>
      </c>
    </row>
    <row r="17" spans="2:6" ht="15.75" x14ac:dyDescent="0.25">
      <c r="B17" s="19" t="s">
        <v>50</v>
      </c>
      <c r="C17" s="21">
        <v>71.38</v>
      </c>
      <c r="F17" s="22">
        <v>2</v>
      </c>
    </row>
    <row r="18" spans="2:6" ht="15.75" x14ac:dyDescent="0.25">
      <c r="B18" s="19" t="s">
        <v>51</v>
      </c>
      <c r="C18" s="21">
        <v>93.72</v>
      </c>
      <c r="F18" s="22">
        <v>3</v>
      </c>
    </row>
    <row r="19" spans="2:6" ht="15.75" x14ac:dyDescent="0.25">
      <c r="B19" s="19" t="s">
        <v>52</v>
      </c>
      <c r="C19" s="21">
        <v>68.930000000000007</v>
      </c>
      <c r="F19" s="22">
        <v>4</v>
      </c>
    </row>
    <row r="20" spans="2:6" ht="15.75" x14ac:dyDescent="0.25">
      <c r="B20" s="19" t="s">
        <v>53</v>
      </c>
      <c r="C20" s="21">
        <v>72.61</v>
      </c>
      <c r="F20" s="22">
        <v>1</v>
      </c>
    </row>
    <row r="21" spans="2:6" ht="15.75" x14ac:dyDescent="0.25">
      <c r="B21" s="19" t="s">
        <v>54</v>
      </c>
      <c r="C21" s="21">
        <v>54.67</v>
      </c>
      <c r="F21" s="22">
        <v>9</v>
      </c>
    </row>
    <row r="22" spans="2:6" ht="15.75" x14ac:dyDescent="0.25">
      <c r="B22" s="19" t="s">
        <v>55</v>
      </c>
      <c r="C22" s="21">
        <v>40.299999999999997</v>
      </c>
    </row>
    <row r="23" spans="2:6" ht="15.75" x14ac:dyDescent="0.25">
      <c r="B23" s="19" t="s">
        <v>56</v>
      </c>
      <c r="C23" s="21">
        <v>86.04</v>
      </c>
    </row>
    <row r="24" spans="2:6" ht="15.75" x14ac:dyDescent="0.25">
      <c r="B24" s="19" t="s">
        <v>57</v>
      </c>
      <c r="C24" s="21">
        <v>87.98</v>
      </c>
    </row>
    <row r="25" spans="2:6" ht="15.75" x14ac:dyDescent="0.25">
      <c r="B25" s="19" t="s">
        <v>58</v>
      </c>
      <c r="C25" s="21">
        <v>33.200000000000003</v>
      </c>
    </row>
    <row r="26" spans="2:6" ht="15.75" x14ac:dyDescent="0.25">
      <c r="B26" s="19" t="s">
        <v>59</v>
      </c>
      <c r="C26" s="21">
        <v>34.56</v>
      </c>
    </row>
    <row r="27" spans="2:6" ht="15.75" x14ac:dyDescent="0.25">
      <c r="B27" s="19" t="s">
        <v>60</v>
      </c>
      <c r="C27" s="21">
        <v>88.63</v>
      </c>
    </row>
    <row r="28" spans="2:6" ht="15.75" x14ac:dyDescent="0.25">
      <c r="B28" s="19" t="s">
        <v>61</v>
      </c>
      <c r="C28" s="21">
        <v>52.59</v>
      </c>
    </row>
    <row r="29" spans="2:6" ht="15.75" x14ac:dyDescent="0.25">
      <c r="B29" s="19" t="s">
        <v>62</v>
      </c>
      <c r="C29" s="21">
        <v>33.520000000000003</v>
      </c>
    </row>
    <row r="30" spans="2:6" ht="15.75" x14ac:dyDescent="0.25">
      <c r="B30" s="19" t="s">
        <v>63</v>
      </c>
      <c r="C30" s="21">
        <v>87.67</v>
      </c>
    </row>
    <row r="31" spans="2:6" ht="15.75" x14ac:dyDescent="0.25">
      <c r="B31" s="19" t="s">
        <v>64</v>
      </c>
      <c r="C31" s="21">
        <v>88.36</v>
      </c>
    </row>
    <row r="32" spans="2:6" ht="15.75" x14ac:dyDescent="0.25">
      <c r="B32" s="19" t="s">
        <v>65</v>
      </c>
      <c r="C32" s="21">
        <v>24.89</v>
      </c>
    </row>
    <row r="33" spans="2:3" ht="15.75" x14ac:dyDescent="0.25">
      <c r="B33" s="19" t="s">
        <v>66</v>
      </c>
      <c r="C33" s="21">
        <v>94.13</v>
      </c>
    </row>
    <row r="34" spans="2:3" ht="15.75" x14ac:dyDescent="0.25">
      <c r="B34" s="19" t="s">
        <v>67</v>
      </c>
      <c r="C34" s="21">
        <v>78.069999999999993</v>
      </c>
    </row>
    <row r="35" spans="2:3" ht="15.75" x14ac:dyDescent="0.25">
      <c r="B35" s="19" t="s">
        <v>68</v>
      </c>
      <c r="C35" s="21">
        <v>83.78</v>
      </c>
    </row>
    <row r="36" spans="2:3" ht="15.75" x14ac:dyDescent="0.25">
      <c r="B36" s="19" t="s">
        <v>69</v>
      </c>
      <c r="C36" s="21">
        <v>96.58</v>
      </c>
    </row>
    <row r="37" spans="2:3" ht="15.75" x14ac:dyDescent="0.25">
      <c r="B37" s="19" t="s">
        <v>70</v>
      </c>
      <c r="C37" s="21">
        <v>99.42</v>
      </c>
    </row>
    <row r="38" spans="2:3" ht="15.75" x14ac:dyDescent="0.25">
      <c r="B38" s="19" t="s">
        <v>71</v>
      </c>
      <c r="C38" s="21">
        <v>68.12</v>
      </c>
    </row>
    <row r="39" spans="2:3" ht="15.75" x14ac:dyDescent="0.25">
      <c r="B39" s="19" t="s">
        <v>72</v>
      </c>
      <c r="C39" s="21">
        <v>62.62</v>
      </c>
    </row>
    <row r="40" spans="2:3" ht="15.75" x14ac:dyDescent="0.25">
      <c r="B40" s="19" t="s">
        <v>73</v>
      </c>
      <c r="C40" s="21">
        <v>60.88</v>
      </c>
    </row>
    <row r="41" spans="2:3" ht="15.75" x14ac:dyDescent="0.25">
      <c r="B41" s="19" t="s">
        <v>74</v>
      </c>
      <c r="C41" s="21">
        <v>54.92</v>
      </c>
    </row>
    <row r="42" spans="2:3" ht="15.75" x14ac:dyDescent="0.25">
      <c r="B42" s="19" t="s">
        <v>75</v>
      </c>
      <c r="C42" s="21">
        <v>30.12</v>
      </c>
    </row>
    <row r="43" spans="2:3" ht="15.75" x14ac:dyDescent="0.25">
      <c r="B43" s="19" t="s">
        <v>76</v>
      </c>
      <c r="C43" s="21">
        <v>86.72</v>
      </c>
    </row>
    <row r="44" spans="2:3" ht="15.75" x14ac:dyDescent="0.25">
      <c r="B44" s="19" t="s">
        <v>77</v>
      </c>
      <c r="C44" s="21">
        <v>56.11</v>
      </c>
    </row>
    <row r="45" spans="2:3" ht="15.75" x14ac:dyDescent="0.25">
      <c r="B45" s="19" t="s">
        <v>78</v>
      </c>
      <c r="C45" s="21">
        <v>69.12</v>
      </c>
    </row>
    <row r="46" spans="2:3" ht="15.75" x14ac:dyDescent="0.25">
      <c r="B46" s="19" t="s">
        <v>79</v>
      </c>
      <c r="C46" s="21">
        <v>98.7</v>
      </c>
    </row>
    <row r="47" spans="2:3" ht="15.75" x14ac:dyDescent="0.25">
      <c r="B47" s="19" t="s">
        <v>80</v>
      </c>
      <c r="C47" s="21">
        <v>15.37</v>
      </c>
    </row>
    <row r="48" spans="2:3" ht="15.75" x14ac:dyDescent="0.25">
      <c r="B48" s="19" t="s">
        <v>81</v>
      </c>
      <c r="C48" s="21">
        <v>93.96</v>
      </c>
    </row>
    <row r="49" spans="2:3" ht="15.75" x14ac:dyDescent="0.25">
      <c r="B49" s="19" t="s">
        <v>82</v>
      </c>
      <c r="C49" s="21">
        <v>56.69</v>
      </c>
    </row>
    <row r="50" spans="2:3" ht="15.75" x14ac:dyDescent="0.25">
      <c r="B50" s="19" t="s">
        <v>83</v>
      </c>
      <c r="C50" s="21">
        <v>20.010000000000002</v>
      </c>
    </row>
    <row r="51" spans="2:3" ht="15.75" x14ac:dyDescent="0.25">
      <c r="B51" s="19" t="s">
        <v>84</v>
      </c>
      <c r="C51" s="21">
        <v>18.93</v>
      </c>
    </row>
    <row r="52" spans="2:3" ht="15.75" x14ac:dyDescent="0.25">
      <c r="B52" s="19" t="s">
        <v>85</v>
      </c>
      <c r="C52" s="21">
        <v>82.63</v>
      </c>
    </row>
    <row r="53" spans="2:3" ht="15.75" x14ac:dyDescent="0.25">
      <c r="B53" s="19" t="s">
        <v>86</v>
      </c>
      <c r="C53" s="21">
        <v>91.4</v>
      </c>
    </row>
    <row r="54" spans="2:3" ht="15.75" x14ac:dyDescent="0.25">
      <c r="B54" s="19" t="s">
        <v>87</v>
      </c>
      <c r="C54" s="21">
        <v>44.59</v>
      </c>
    </row>
    <row r="55" spans="2:3" ht="15.75" x14ac:dyDescent="0.25">
      <c r="B55" s="19" t="s">
        <v>88</v>
      </c>
      <c r="C55" s="21">
        <v>17.87</v>
      </c>
    </row>
    <row r="56" spans="2:3" ht="15.75" x14ac:dyDescent="0.25">
      <c r="B56" s="19" t="s">
        <v>89</v>
      </c>
      <c r="C56" s="21">
        <v>15.43</v>
      </c>
    </row>
    <row r="57" spans="2:3" ht="15.75" x14ac:dyDescent="0.25">
      <c r="B57" s="19" t="s">
        <v>90</v>
      </c>
      <c r="C57" s="21">
        <v>16.16</v>
      </c>
    </row>
    <row r="58" spans="2:3" ht="15.75" x14ac:dyDescent="0.25">
      <c r="B58" s="19" t="s">
        <v>91</v>
      </c>
      <c r="C58" s="21">
        <v>85.98</v>
      </c>
    </row>
    <row r="59" spans="2:3" ht="15.75" x14ac:dyDescent="0.25">
      <c r="B59" s="19" t="s">
        <v>92</v>
      </c>
      <c r="C59" s="21">
        <v>44.34</v>
      </c>
    </row>
    <row r="60" spans="2:3" ht="15.75" x14ac:dyDescent="0.25">
      <c r="B60" s="19" t="s">
        <v>93</v>
      </c>
      <c r="C60" s="21">
        <v>89.6</v>
      </c>
    </row>
    <row r="61" spans="2:3" ht="15.75" x14ac:dyDescent="0.25">
      <c r="B61" s="19" t="s">
        <v>94</v>
      </c>
      <c r="C61" s="21">
        <v>72.349999999999994</v>
      </c>
    </row>
    <row r="62" spans="2:3" ht="15.75" x14ac:dyDescent="0.25">
      <c r="B62" s="19" t="s">
        <v>95</v>
      </c>
      <c r="C62" s="21">
        <v>30.61</v>
      </c>
    </row>
    <row r="63" spans="2:3" ht="15.75" x14ac:dyDescent="0.25">
      <c r="B63" s="19" t="s">
        <v>96</v>
      </c>
      <c r="C63" s="21">
        <v>24.74</v>
      </c>
    </row>
    <row r="64" spans="2:3" ht="15.75" x14ac:dyDescent="0.25">
      <c r="B64" s="19" t="s">
        <v>97</v>
      </c>
      <c r="C64" s="21">
        <v>55.73</v>
      </c>
    </row>
    <row r="65" spans="2:3" ht="15.75" x14ac:dyDescent="0.25">
      <c r="B65" s="19" t="s">
        <v>98</v>
      </c>
      <c r="C65" s="21">
        <v>55.07</v>
      </c>
    </row>
    <row r="66" spans="2:3" ht="15.75" x14ac:dyDescent="0.25">
      <c r="B66" s="19" t="s">
        <v>99</v>
      </c>
      <c r="C66" s="21">
        <v>15.81</v>
      </c>
    </row>
    <row r="67" spans="2:3" ht="15.75" x14ac:dyDescent="0.25">
      <c r="B67" s="19" t="s">
        <v>100</v>
      </c>
      <c r="C67" s="21">
        <v>75.739999999999995</v>
      </c>
    </row>
    <row r="68" spans="2:3" ht="15.75" x14ac:dyDescent="0.25">
      <c r="B68" s="19" t="s">
        <v>101</v>
      </c>
      <c r="C68" s="21">
        <v>15.87</v>
      </c>
    </row>
    <row r="69" spans="2:3" ht="15.75" x14ac:dyDescent="0.25">
      <c r="B69" s="19" t="s">
        <v>102</v>
      </c>
      <c r="C69" s="21">
        <v>33.47</v>
      </c>
    </row>
    <row r="70" spans="2:3" ht="15.75" x14ac:dyDescent="0.25">
      <c r="B70" s="19" t="s">
        <v>103</v>
      </c>
      <c r="C70" s="21">
        <v>97.61</v>
      </c>
    </row>
    <row r="71" spans="2:3" ht="15.75" x14ac:dyDescent="0.25">
      <c r="B71" s="19" t="s">
        <v>104</v>
      </c>
      <c r="C71" s="21">
        <v>78.77</v>
      </c>
    </row>
    <row r="72" spans="2:3" ht="15.75" x14ac:dyDescent="0.25">
      <c r="B72" s="19" t="s">
        <v>105</v>
      </c>
      <c r="C72" s="21">
        <v>18.329999999999998</v>
      </c>
    </row>
    <row r="73" spans="2:3" ht="15.75" x14ac:dyDescent="0.25">
      <c r="B73" s="19" t="s">
        <v>106</v>
      </c>
      <c r="C73" s="21">
        <v>89.48</v>
      </c>
    </row>
    <row r="74" spans="2:3" ht="15.75" x14ac:dyDescent="0.25">
      <c r="B74" s="19" t="s">
        <v>107</v>
      </c>
      <c r="C74" s="21">
        <v>62.12</v>
      </c>
    </row>
    <row r="75" spans="2:3" ht="15.75" x14ac:dyDescent="0.25">
      <c r="B75" s="19" t="s">
        <v>108</v>
      </c>
      <c r="C75" s="21">
        <v>48.52</v>
      </c>
    </row>
    <row r="76" spans="2:3" ht="15.75" x14ac:dyDescent="0.25">
      <c r="B76" s="19" t="s">
        <v>109</v>
      </c>
      <c r="C76" s="21">
        <v>75.91</v>
      </c>
    </row>
    <row r="77" spans="2:3" ht="15.75" x14ac:dyDescent="0.25">
      <c r="B77" s="19" t="s">
        <v>110</v>
      </c>
      <c r="C77" s="21">
        <v>74.67</v>
      </c>
    </row>
    <row r="78" spans="2:3" ht="15.75" x14ac:dyDescent="0.25">
      <c r="B78" s="19" t="s">
        <v>111</v>
      </c>
      <c r="C78" s="21">
        <v>41.65</v>
      </c>
    </row>
    <row r="79" spans="2:3" ht="15.75" x14ac:dyDescent="0.25">
      <c r="B79" s="19" t="s">
        <v>112</v>
      </c>
      <c r="C79" s="21">
        <v>49.04</v>
      </c>
    </row>
    <row r="80" spans="2:3" ht="15.75" x14ac:dyDescent="0.25">
      <c r="B80" s="19" t="s">
        <v>113</v>
      </c>
      <c r="C80" s="21">
        <v>78.31</v>
      </c>
    </row>
    <row r="81" spans="2:3" ht="15.75" x14ac:dyDescent="0.25">
      <c r="B81" s="19" t="s">
        <v>114</v>
      </c>
      <c r="C81" s="21">
        <v>20.38</v>
      </c>
    </row>
    <row r="82" spans="2:3" ht="15.75" x14ac:dyDescent="0.25">
      <c r="B82" s="19" t="s">
        <v>115</v>
      </c>
      <c r="C82" s="21">
        <v>99.19</v>
      </c>
    </row>
    <row r="83" spans="2:3" ht="15.75" x14ac:dyDescent="0.25">
      <c r="B83" s="19" t="s">
        <v>116</v>
      </c>
      <c r="C83" s="21">
        <v>96.68</v>
      </c>
    </row>
    <row r="84" spans="2:3" ht="15.75" x14ac:dyDescent="0.25">
      <c r="B84" s="19" t="s">
        <v>117</v>
      </c>
      <c r="C84" s="21">
        <v>19.25</v>
      </c>
    </row>
    <row r="85" spans="2:3" ht="15.75" x14ac:dyDescent="0.25">
      <c r="B85" s="19" t="s">
        <v>118</v>
      </c>
      <c r="C85" s="21">
        <v>80.36</v>
      </c>
    </row>
    <row r="86" spans="2:3" ht="15.75" x14ac:dyDescent="0.25">
      <c r="B86" s="19" t="s">
        <v>119</v>
      </c>
      <c r="C86" s="21">
        <v>48.91</v>
      </c>
    </row>
    <row r="87" spans="2:3" ht="15.75" x14ac:dyDescent="0.25">
      <c r="B87" s="19" t="s">
        <v>120</v>
      </c>
      <c r="C87" s="21">
        <v>83.06</v>
      </c>
    </row>
    <row r="88" spans="2:3" ht="15.75" x14ac:dyDescent="0.25">
      <c r="B88" s="19" t="s">
        <v>121</v>
      </c>
      <c r="C88" s="21">
        <v>76.52</v>
      </c>
    </row>
    <row r="89" spans="2:3" ht="15.75" x14ac:dyDescent="0.25">
      <c r="B89" s="19" t="s">
        <v>122</v>
      </c>
      <c r="C89" s="21">
        <v>49.38</v>
      </c>
    </row>
    <row r="90" spans="2:3" ht="15.75" x14ac:dyDescent="0.25">
      <c r="B90" s="19" t="s">
        <v>123</v>
      </c>
      <c r="C90" s="21">
        <v>42.47</v>
      </c>
    </row>
    <row r="91" spans="2:3" ht="15.75" x14ac:dyDescent="0.25">
      <c r="B91" s="19" t="s">
        <v>124</v>
      </c>
      <c r="C91" s="21">
        <v>76.989999999999995</v>
      </c>
    </row>
    <row r="92" spans="2:3" ht="15.75" x14ac:dyDescent="0.25">
      <c r="B92" s="19" t="s">
        <v>125</v>
      </c>
      <c r="C92" s="21">
        <v>47.38</v>
      </c>
    </row>
    <row r="93" spans="2:3" ht="15.75" x14ac:dyDescent="0.25">
      <c r="B93" s="19" t="s">
        <v>126</v>
      </c>
      <c r="C93" s="21">
        <v>44.86</v>
      </c>
    </row>
    <row r="94" spans="2:3" ht="15.75" x14ac:dyDescent="0.25">
      <c r="B94" s="19" t="s">
        <v>127</v>
      </c>
      <c r="C94" s="21">
        <v>21.98</v>
      </c>
    </row>
    <row r="95" spans="2:3" ht="15.75" x14ac:dyDescent="0.25">
      <c r="B95" s="19" t="s">
        <v>128</v>
      </c>
      <c r="C95" s="21">
        <v>64.36</v>
      </c>
    </row>
    <row r="96" spans="2:3" ht="15.75" x14ac:dyDescent="0.25">
      <c r="B96" s="19" t="s">
        <v>129</v>
      </c>
      <c r="C96" s="21">
        <v>89.75</v>
      </c>
    </row>
    <row r="97" spans="2:3" ht="15.75" x14ac:dyDescent="0.25">
      <c r="B97" s="19" t="s">
        <v>130</v>
      </c>
      <c r="C97" s="21">
        <v>97.16</v>
      </c>
    </row>
    <row r="98" spans="2:3" ht="15.75" x14ac:dyDescent="0.25">
      <c r="B98" s="19" t="s">
        <v>131</v>
      </c>
      <c r="C98" s="21">
        <v>87.87</v>
      </c>
    </row>
    <row r="99" spans="2:3" ht="15.75" x14ac:dyDescent="0.25">
      <c r="B99" s="19" t="s">
        <v>132</v>
      </c>
      <c r="C99" s="21">
        <v>12.45</v>
      </c>
    </row>
    <row r="100" spans="2:3" ht="15.75" x14ac:dyDescent="0.25">
      <c r="B100" s="19" t="s">
        <v>133</v>
      </c>
      <c r="C100" s="21">
        <v>52.75</v>
      </c>
    </row>
    <row r="101" spans="2:3" ht="15.75" x14ac:dyDescent="0.25">
      <c r="B101" s="19" t="s">
        <v>134</v>
      </c>
      <c r="C101" s="21">
        <v>82.7</v>
      </c>
    </row>
    <row r="102" spans="2:3" ht="15.75" x14ac:dyDescent="0.25">
      <c r="B102" s="19" t="s">
        <v>135</v>
      </c>
      <c r="C102" s="21">
        <v>48.71</v>
      </c>
    </row>
    <row r="103" spans="2:3" ht="15.75" x14ac:dyDescent="0.25">
      <c r="B103" s="19" t="s">
        <v>136</v>
      </c>
      <c r="C103" s="21">
        <v>78.55</v>
      </c>
    </row>
    <row r="104" spans="2:3" ht="15.75" x14ac:dyDescent="0.25">
      <c r="B104" s="19" t="s">
        <v>137</v>
      </c>
      <c r="C104" s="21">
        <v>23.07</v>
      </c>
    </row>
    <row r="105" spans="2:3" ht="15.75" x14ac:dyDescent="0.25">
      <c r="B105" s="19" t="s">
        <v>138</v>
      </c>
      <c r="C105" s="21">
        <v>58.26</v>
      </c>
    </row>
    <row r="106" spans="2:3" ht="15.75" x14ac:dyDescent="0.25">
      <c r="B106" s="19" t="s">
        <v>139</v>
      </c>
      <c r="C106" s="21">
        <v>30.35</v>
      </c>
    </row>
    <row r="107" spans="2:3" ht="15.75" x14ac:dyDescent="0.25">
      <c r="B107" s="19" t="s">
        <v>140</v>
      </c>
      <c r="C107" s="21">
        <v>88.67</v>
      </c>
    </row>
    <row r="108" spans="2:3" ht="15.75" x14ac:dyDescent="0.25">
      <c r="B108" s="19" t="s">
        <v>141</v>
      </c>
      <c r="C108" s="21">
        <v>27.38</v>
      </c>
    </row>
    <row r="109" spans="2:3" ht="15.75" x14ac:dyDescent="0.25">
      <c r="B109" s="19" t="s">
        <v>142</v>
      </c>
      <c r="C109" s="21">
        <v>62.13</v>
      </c>
    </row>
    <row r="110" spans="2:3" ht="15.75" x14ac:dyDescent="0.25">
      <c r="B110" s="19" t="s">
        <v>143</v>
      </c>
      <c r="C110" s="21">
        <v>33.979999999999997</v>
      </c>
    </row>
    <row r="111" spans="2:3" ht="15.75" x14ac:dyDescent="0.25">
      <c r="B111" s="19" t="s">
        <v>144</v>
      </c>
      <c r="C111" s="21">
        <v>81.97</v>
      </c>
    </row>
    <row r="112" spans="2:3" ht="15.75" x14ac:dyDescent="0.25">
      <c r="B112" s="19" t="s">
        <v>145</v>
      </c>
      <c r="C112" s="21">
        <v>16.489999999999998</v>
      </c>
    </row>
    <row r="113" spans="2:3" ht="15.75" x14ac:dyDescent="0.25">
      <c r="B113" s="19" t="s">
        <v>146</v>
      </c>
      <c r="C113" s="21">
        <v>98.21</v>
      </c>
    </row>
    <row r="114" spans="2:3" ht="15.75" x14ac:dyDescent="0.25">
      <c r="B114" s="19" t="s">
        <v>147</v>
      </c>
      <c r="C114" s="21">
        <v>72.84</v>
      </c>
    </row>
    <row r="115" spans="2:3" ht="15.75" x14ac:dyDescent="0.25">
      <c r="B115" s="19" t="s">
        <v>148</v>
      </c>
      <c r="C115" s="21">
        <v>58.07</v>
      </c>
    </row>
    <row r="116" spans="2:3" ht="15.75" x14ac:dyDescent="0.25">
      <c r="B116" s="19" t="s">
        <v>149</v>
      </c>
      <c r="C116" s="21">
        <v>80.790000000000006</v>
      </c>
    </row>
    <row r="117" spans="2:3" ht="15.75" x14ac:dyDescent="0.25">
      <c r="B117" s="19" t="s">
        <v>150</v>
      </c>
      <c r="C117" s="21">
        <v>27.02</v>
      </c>
    </row>
    <row r="118" spans="2:3" ht="15.75" x14ac:dyDescent="0.25">
      <c r="B118" s="19" t="s">
        <v>151</v>
      </c>
      <c r="C118" s="21">
        <v>21.94</v>
      </c>
    </row>
    <row r="119" spans="2:3" ht="15.75" x14ac:dyDescent="0.25">
      <c r="B119" s="19" t="s">
        <v>152</v>
      </c>
      <c r="C119" s="21">
        <v>51.36</v>
      </c>
    </row>
    <row r="120" spans="2:3" ht="15.75" x14ac:dyDescent="0.25">
      <c r="B120" s="19" t="s">
        <v>153</v>
      </c>
      <c r="C120" s="21">
        <v>10.96</v>
      </c>
    </row>
    <row r="121" spans="2:3" ht="15.75" x14ac:dyDescent="0.25">
      <c r="B121" s="19" t="s">
        <v>154</v>
      </c>
      <c r="C121" s="21">
        <v>53.44</v>
      </c>
    </row>
    <row r="122" spans="2:3" ht="15.75" x14ac:dyDescent="0.25">
      <c r="B122" s="19" t="s">
        <v>155</v>
      </c>
      <c r="C122" s="21">
        <v>99.56</v>
      </c>
    </row>
    <row r="123" spans="2:3" ht="15.75" x14ac:dyDescent="0.25">
      <c r="B123" s="19" t="s">
        <v>156</v>
      </c>
      <c r="C123" s="21">
        <v>57.12</v>
      </c>
    </row>
    <row r="124" spans="2:3" ht="15.75" x14ac:dyDescent="0.25">
      <c r="B124" s="19" t="s">
        <v>157</v>
      </c>
      <c r="C124" s="21">
        <v>99.96</v>
      </c>
    </row>
    <row r="125" spans="2:3" ht="15.75" x14ac:dyDescent="0.25">
      <c r="B125" s="19" t="s">
        <v>158</v>
      </c>
      <c r="C125" s="21">
        <v>63.91</v>
      </c>
    </row>
    <row r="126" spans="2:3" ht="15.75" x14ac:dyDescent="0.25">
      <c r="B126" s="19" t="s">
        <v>159</v>
      </c>
      <c r="C126" s="21">
        <v>56.47</v>
      </c>
    </row>
    <row r="127" spans="2:3" ht="15.75" x14ac:dyDescent="0.25">
      <c r="B127" s="19" t="s">
        <v>160</v>
      </c>
      <c r="C127" s="21">
        <v>93.69</v>
      </c>
    </row>
    <row r="128" spans="2:3" ht="15.75" x14ac:dyDescent="0.25">
      <c r="B128" s="19" t="s">
        <v>161</v>
      </c>
      <c r="C128" s="21">
        <v>32.25</v>
      </c>
    </row>
    <row r="129" spans="2:3" ht="15.75" x14ac:dyDescent="0.25">
      <c r="B129" s="19" t="s">
        <v>162</v>
      </c>
      <c r="C129" s="21">
        <v>31.73</v>
      </c>
    </row>
    <row r="130" spans="2:3" ht="15.75" x14ac:dyDescent="0.25">
      <c r="B130" s="19" t="s">
        <v>163</v>
      </c>
      <c r="C130" s="21">
        <v>68.540000000000006</v>
      </c>
    </row>
    <row r="131" spans="2:3" ht="15.75" x14ac:dyDescent="0.25">
      <c r="B131" s="19" t="s">
        <v>164</v>
      </c>
      <c r="C131" s="21">
        <v>90.28</v>
      </c>
    </row>
    <row r="132" spans="2:3" ht="15.75" x14ac:dyDescent="0.25">
      <c r="B132" s="19" t="s">
        <v>165</v>
      </c>
      <c r="C132" s="21">
        <v>39.619999999999997</v>
      </c>
    </row>
    <row r="133" spans="2:3" ht="15.75" x14ac:dyDescent="0.25">
      <c r="B133" s="19" t="s">
        <v>166</v>
      </c>
      <c r="C133" s="21">
        <v>92.13</v>
      </c>
    </row>
    <row r="134" spans="2:3" ht="15.75" x14ac:dyDescent="0.25">
      <c r="B134" s="19" t="s">
        <v>167</v>
      </c>
      <c r="C134" s="21">
        <v>34.840000000000003</v>
      </c>
    </row>
    <row r="135" spans="2:3" ht="15.75" x14ac:dyDescent="0.25">
      <c r="B135" s="19" t="s">
        <v>168</v>
      </c>
      <c r="C135" s="21">
        <v>87.45</v>
      </c>
    </row>
    <row r="136" spans="2:3" ht="15.75" x14ac:dyDescent="0.25">
      <c r="B136" s="19" t="s">
        <v>169</v>
      </c>
      <c r="C136" s="21">
        <v>81.3</v>
      </c>
    </row>
    <row r="137" spans="2:3" ht="15.75" x14ac:dyDescent="0.25">
      <c r="B137" s="19" t="s">
        <v>170</v>
      </c>
      <c r="C137" s="21">
        <v>90.22</v>
      </c>
    </row>
    <row r="138" spans="2:3" ht="15.75" x14ac:dyDescent="0.25">
      <c r="B138" s="19" t="s">
        <v>171</v>
      </c>
      <c r="C138" s="21">
        <v>26.31</v>
      </c>
    </row>
    <row r="139" spans="2:3" ht="15.75" x14ac:dyDescent="0.25">
      <c r="B139" s="19" t="s">
        <v>172</v>
      </c>
      <c r="C139" s="21">
        <v>34.42</v>
      </c>
    </row>
    <row r="140" spans="2:3" ht="15.75" x14ac:dyDescent="0.25">
      <c r="B140" s="19" t="s">
        <v>173</v>
      </c>
      <c r="C140" s="21">
        <v>51.91</v>
      </c>
    </row>
    <row r="141" spans="2:3" ht="15.75" x14ac:dyDescent="0.25">
      <c r="B141" s="19" t="s">
        <v>174</v>
      </c>
      <c r="C141" s="21">
        <v>72.5</v>
      </c>
    </row>
    <row r="142" spans="2:3" ht="15.75" x14ac:dyDescent="0.25">
      <c r="B142" s="19" t="s">
        <v>175</v>
      </c>
      <c r="C142" s="21">
        <v>89.8</v>
      </c>
    </row>
    <row r="143" spans="2:3" ht="15.75" x14ac:dyDescent="0.25">
      <c r="B143" s="19" t="s">
        <v>176</v>
      </c>
      <c r="C143" s="21">
        <v>90.5</v>
      </c>
    </row>
    <row r="144" spans="2:3" ht="15.75" x14ac:dyDescent="0.25">
      <c r="B144" s="19" t="s">
        <v>177</v>
      </c>
      <c r="C144" s="21">
        <v>68.599999999999994</v>
      </c>
    </row>
    <row r="145" spans="2:3" ht="15.75" x14ac:dyDescent="0.25">
      <c r="B145" s="19" t="s">
        <v>178</v>
      </c>
      <c r="C145" s="21">
        <v>30.41</v>
      </c>
    </row>
    <row r="146" spans="2:3" ht="15.75" x14ac:dyDescent="0.25">
      <c r="B146" s="19" t="s">
        <v>179</v>
      </c>
      <c r="C146" s="21">
        <v>77.95</v>
      </c>
    </row>
    <row r="147" spans="2:3" ht="15.75" x14ac:dyDescent="0.25">
      <c r="B147" s="19" t="s">
        <v>180</v>
      </c>
      <c r="C147" s="21">
        <v>46.26</v>
      </c>
    </row>
    <row r="148" spans="2:3" ht="15.75" x14ac:dyDescent="0.25">
      <c r="B148" s="19" t="s">
        <v>181</v>
      </c>
      <c r="C148" s="21">
        <v>30.14</v>
      </c>
    </row>
    <row r="149" spans="2:3" ht="15.75" x14ac:dyDescent="0.25">
      <c r="B149" s="19" t="s">
        <v>182</v>
      </c>
      <c r="C149" s="21">
        <v>66.14</v>
      </c>
    </row>
    <row r="150" spans="2:3" ht="15.75" x14ac:dyDescent="0.25">
      <c r="B150" s="19" t="s">
        <v>183</v>
      </c>
      <c r="C150" s="21">
        <v>71.86</v>
      </c>
    </row>
    <row r="151" spans="2:3" ht="15.75" x14ac:dyDescent="0.25">
      <c r="B151" s="19" t="s">
        <v>184</v>
      </c>
      <c r="C151" s="21">
        <v>32.46</v>
      </c>
    </row>
    <row r="152" spans="2:3" ht="15.75" x14ac:dyDescent="0.25">
      <c r="B152" s="19" t="s">
        <v>185</v>
      </c>
      <c r="C152" s="21">
        <v>91.54</v>
      </c>
    </row>
    <row r="153" spans="2:3" ht="15.75" x14ac:dyDescent="0.25">
      <c r="B153" s="19" t="s">
        <v>186</v>
      </c>
      <c r="C153" s="21">
        <v>83.24</v>
      </c>
    </row>
    <row r="154" spans="2:3" ht="15.75" x14ac:dyDescent="0.25">
      <c r="B154" s="19" t="s">
        <v>187</v>
      </c>
      <c r="C154" s="21">
        <v>16.48</v>
      </c>
    </row>
    <row r="155" spans="2:3" ht="15.75" x14ac:dyDescent="0.25">
      <c r="B155" s="19" t="s">
        <v>188</v>
      </c>
      <c r="C155" s="21">
        <v>80.97</v>
      </c>
    </row>
    <row r="156" spans="2:3" ht="15.75" x14ac:dyDescent="0.25">
      <c r="B156" s="19" t="s">
        <v>189</v>
      </c>
      <c r="C156" s="21">
        <v>92.29</v>
      </c>
    </row>
    <row r="157" spans="2:3" ht="15.75" x14ac:dyDescent="0.25">
      <c r="B157" s="19" t="s">
        <v>190</v>
      </c>
      <c r="C157" s="21">
        <v>72.17</v>
      </c>
    </row>
    <row r="158" spans="2:3" ht="15.75" x14ac:dyDescent="0.25">
      <c r="B158" s="19" t="s">
        <v>191</v>
      </c>
      <c r="C158" s="21">
        <v>50.28</v>
      </c>
    </row>
    <row r="159" spans="2:3" ht="15.75" x14ac:dyDescent="0.25">
      <c r="B159" s="19" t="s">
        <v>192</v>
      </c>
      <c r="C159" s="21">
        <v>97.22</v>
      </c>
    </row>
    <row r="160" spans="2:3" ht="15.75" x14ac:dyDescent="0.25">
      <c r="B160" s="19" t="s">
        <v>193</v>
      </c>
      <c r="C160" s="21">
        <v>93.39</v>
      </c>
    </row>
    <row r="161" spans="2:3" ht="15.75" x14ac:dyDescent="0.25">
      <c r="B161" s="19" t="s">
        <v>194</v>
      </c>
      <c r="C161" s="21">
        <v>43.18</v>
      </c>
    </row>
    <row r="162" spans="2:3" ht="15.75" x14ac:dyDescent="0.25">
      <c r="B162" s="19" t="s">
        <v>195</v>
      </c>
      <c r="C162" s="21">
        <v>63.69</v>
      </c>
    </row>
    <row r="163" spans="2:3" ht="15.75" x14ac:dyDescent="0.25">
      <c r="B163" s="19" t="s">
        <v>196</v>
      </c>
      <c r="C163" s="21">
        <v>45.79</v>
      </c>
    </row>
    <row r="164" spans="2:3" ht="15.75" x14ac:dyDescent="0.25">
      <c r="B164" s="19" t="s">
        <v>197</v>
      </c>
      <c r="C164" s="21">
        <v>76.400000000000006</v>
      </c>
    </row>
    <row r="165" spans="2:3" ht="15.75" x14ac:dyDescent="0.25">
      <c r="B165" s="19" t="s">
        <v>198</v>
      </c>
      <c r="C165" s="21">
        <v>39.9</v>
      </c>
    </row>
    <row r="166" spans="2:3" ht="15.75" x14ac:dyDescent="0.25">
      <c r="B166" s="19" t="s">
        <v>199</v>
      </c>
      <c r="C166" s="21">
        <v>42.57</v>
      </c>
    </row>
    <row r="167" spans="2:3" ht="15.75" x14ac:dyDescent="0.25">
      <c r="B167" s="19" t="s">
        <v>200</v>
      </c>
      <c r="C167" s="21">
        <v>95.58</v>
      </c>
    </row>
    <row r="168" spans="2:3" ht="15.75" x14ac:dyDescent="0.25">
      <c r="B168" s="19" t="s">
        <v>201</v>
      </c>
      <c r="C168" s="21">
        <v>98.98</v>
      </c>
    </row>
    <row r="169" spans="2:3" ht="15.75" x14ac:dyDescent="0.25">
      <c r="B169" s="19" t="s">
        <v>202</v>
      </c>
      <c r="C169" s="21">
        <v>51.28</v>
      </c>
    </row>
    <row r="170" spans="2:3" ht="15.75" x14ac:dyDescent="0.25">
      <c r="B170" s="19" t="s">
        <v>203</v>
      </c>
      <c r="C170" s="21">
        <v>69.52</v>
      </c>
    </row>
    <row r="171" spans="2:3" ht="15.75" x14ac:dyDescent="0.25">
      <c r="B171" s="19" t="s">
        <v>204</v>
      </c>
      <c r="C171" s="21">
        <v>70.010000000000005</v>
      </c>
    </row>
    <row r="172" spans="2:3" ht="15.75" x14ac:dyDescent="0.25">
      <c r="B172" s="19" t="s">
        <v>205</v>
      </c>
      <c r="C172" s="21">
        <v>80.05</v>
      </c>
    </row>
    <row r="173" spans="2:3" ht="15.75" x14ac:dyDescent="0.25">
      <c r="B173" s="19" t="s">
        <v>206</v>
      </c>
      <c r="C173" s="21">
        <v>20.85</v>
      </c>
    </row>
    <row r="174" spans="2:3" ht="15.75" x14ac:dyDescent="0.25">
      <c r="B174" s="19" t="s">
        <v>207</v>
      </c>
      <c r="C174" s="21">
        <v>52.89</v>
      </c>
    </row>
    <row r="175" spans="2:3" ht="15.75" x14ac:dyDescent="0.25">
      <c r="B175" s="19" t="s">
        <v>208</v>
      </c>
      <c r="C175" s="21">
        <v>19.79</v>
      </c>
    </row>
    <row r="176" spans="2:3" ht="15.75" x14ac:dyDescent="0.25">
      <c r="B176" s="19" t="s">
        <v>209</v>
      </c>
      <c r="C176" s="21">
        <v>33.840000000000003</v>
      </c>
    </row>
    <row r="177" spans="2:3" ht="15.75" x14ac:dyDescent="0.25">
      <c r="B177" s="19" t="s">
        <v>210</v>
      </c>
      <c r="C177" s="21">
        <v>22.17</v>
      </c>
    </row>
    <row r="178" spans="2:3" ht="15.75" x14ac:dyDescent="0.25">
      <c r="B178" s="19" t="s">
        <v>211</v>
      </c>
      <c r="C178" s="21">
        <v>22.51</v>
      </c>
    </row>
    <row r="179" spans="2:3" ht="15.75" x14ac:dyDescent="0.25">
      <c r="B179" s="19" t="s">
        <v>212</v>
      </c>
      <c r="C179" s="21">
        <v>73.88</v>
      </c>
    </row>
    <row r="180" spans="2:3" ht="15.75" x14ac:dyDescent="0.25">
      <c r="B180" s="19" t="s">
        <v>213</v>
      </c>
      <c r="C180" s="21">
        <v>86.8</v>
      </c>
    </row>
    <row r="181" spans="2:3" ht="15.75" x14ac:dyDescent="0.25">
      <c r="B181" s="19" t="s">
        <v>214</v>
      </c>
      <c r="C181" s="21">
        <v>64.260000000000005</v>
      </c>
    </row>
    <row r="182" spans="2:3" ht="15.75" x14ac:dyDescent="0.25">
      <c r="B182" s="19" t="s">
        <v>215</v>
      </c>
      <c r="C182" s="21">
        <v>38.47</v>
      </c>
    </row>
    <row r="183" spans="2:3" ht="15.75" x14ac:dyDescent="0.25">
      <c r="B183" s="19" t="s">
        <v>216</v>
      </c>
      <c r="C183" s="21">
        <v>15.5</v>
      </c>
    </row>
    <row r="184" spans="2:3" ht="15.75" x14ac:dyDescent="0.25">
      <c r="B184" s="19" t="s">
        <v>217</v>
      </c>
      <c r="C184" s="21">
        <v>34.31</v>
      </c>
    </row>
    <row r="185" spans="2:3" ht="15.75" x14ac:dyDescent="0.25">
      <c r="B185" s="19" t="s">
        <v>218</v>
      </c>
      <c r="C185" s="21">
        <v>12.34</v>
      </c>
    </row>
    <row r="186" spans="2:3" ht="15.75" x14ac:dyDescent="0.25">
      <c r="B186" s="19" t="s">
        <v>219</v>
      </c>
      <c r="C186" s="21">
        <v>18.079999999999998</v>
      </c>
    </row>
    <row r="187" spans="2:3" ht="15.75" x14ac:dyDescent="0.25">
      <c r="B187" s="19" t="s">
        <v>220</v>
      </c>
      <c r="C187" s="21">
        <v>94.49</v>
      </c>
    </row>
    <row r="188" spans="2:3" ht="15.75" x14ac:dyDescent="0.25">
      <c r="B188" s="19" t="s">
        <v>221</v>
      </c>
      <c r="C188" s="21">
        <v>46.47</v>
      </c>
    </row>
    <row r="189" spans="2:3" ht="15.75" x14ac:dyDescent="0.25">
      <c r="B189" s="19" t="s">
        <v>222</v>
      </c>
      <c r="C189" s="21">
        <v>74.069999999999993</v>
      </c>
    </row>
    <row r="190" spans="2:3" ht="15.75" x14ac:dyDescent="0.25">
      <c r="B190" s="19" t="s">
        <v>223</v>
      </c>
      <c r="C190" s="21">
        <v>69.81</v>
      </c>
    </row>
    <row r="191" spans="2:3" ht="15.75" x14ac:dyDescent="0.25">
      <c r="B191" s="19" t="s">
        <v>224</v>
      </c>
      <c r="C191" s="21">
        <v>77.040000000000006</v>
      </c>
    </row>
    <row r="192" spans="2:3" ht="15.75" x14ac:dyDescent="0.25">
      <c r="B192" s="19" t="s">
        <v>225</v>
      </c>
      <c r="C192" s="21">
        <v>73.52</v>
      </c>
    </row>
    <row r="193" spans="2:3" ht="15.75" x14ac:dyDescent="0.25">
      <c r="B193" s="19" t="s">
        <v>226</v>
      </c>
      <c r="C193" s="21">
        <v>87.8</v>
      </c>
    </row>
    <row r="194" spans="2:3" ht="15.75" x14ac:dyDescent="0.25">
      <c r="B194" s="19" t="s">
        <v>227</v>
      </c>
      <c r="C194" s="21">
        <v>25.55</v>
      </c>
    </row>
    <row r="195" spans="2:3" ht="15.75" x14ac:dyDescent="0.25">
      <c r="B195" s="19" t="s">
        <v>228</v>
      </c>
      <c r="C195" s="21">
        <v>32.71</v>
      </c>
    </row>
    <row r="196" spans="2:3" ht="15.75" x14ac:dyDescent="0.25">
      <c r="B196" s="19" t="s">
        <v>229</v>
      </c>
      <c r="C196" s="21">
        <v>74.290000000000006</v>
      </c>
    </row>
    <row r="197" spans="2:3" ht="15.75" x14ac:dyDescent="0.25">
      <c r="B197" s="19" t="s">
        <v>230</v>
      </c>
      <c r="C197" s="21">
        <v>43.7</v>
      </c>
    </row>
    <row r="198" spans="2:3" ht="15.75" x14ac:dyDescent="0.25">
      <c r="B198" s="19" t="s">
        <v>231</v>
      </c>
      <c r="C198" s="21">
        <v>25.29</v>
      </c>
    </row>
    <row r="199" spans="2:3" ht="15.75" x14ac:dyDescent="0.25">
      <c r="B199" s="19" t="s">
        <v>232</v>
      </c>
      <c r="C199" s="21">
        <v>41.5</v>
      </c>
    </row>
    <row r="200" spans="2:3" ht="15.75" x14ac:dyDescent="0.25">
      <c r="B200" s="19" t="s">
        <v>233</v>
      </c>
      <c r="C200" s="21">
        <v>71.39</v>
      </c>
    </row>
    <row r="201" spans="2:3" ht="15.75" x14ac:dyDescent="0.25">
      <c r="B201" s="19" t="s">
        <v>234</v>
      </c>
      <c r="C201" s="21">
        <v>19.149999999999999</v>
      </c>
    </row>
    <row r="202" spans="2:3" ht="15.75" x14ac:dyDescent="0.25">
      <c r="B202" s="19" t="s">
        <v>235</v>
      </c>
      <c r="C202" s="21">
        <v>57.49</v>
      </c>
    </row>
    <row r="203" spans="2:3" ht="15.75" x14ac:dyDescent="0.25">
      <c r="B203" s="19" t="s">
        <v>236</v>
      </c>
      <c r="C203" s="21">
        <v>61.41</v>
      </c>
    </row>
    <row r="204" spans="2:3" ht="15.75" x14ac:dyDescent="0.25">
      <c r="B204" s="19" t="s">
        <v>237</v>
      </c>
      <c r="C204" s="21">
        <v>25.9</v>
      </c>
    </row>
    <row r="205" spans="2:3" ht="15.75" x14ac:dyDescent="0.25">
      <c r="B205" s="19" t="s">
        <v>238</v>
      </c>
      <c r="C205" s="21">
        <v>17.77</v>
      </c>
    </row>
    <row r="206" spans="2:3" ht="15.75" x14ac:dyDescent="0.25">
      <c r="B206" s="19" t="s">
        <v>239</v>
      </c>
      <c r="C206" s="21">
        <v>23.03</v>
      </c>
    </row>
    <row r="207" spans="2:3" ht="15.75" x14ac:dyDescent="0.25">
      <c r="B207" s="19" t="s">
        <v>240</v>
      </c>
      <c r="C207" s="21">
        <v>66.650000000000006</v>
      </c>
    </row>
    <row r="208" spans="2:3" ht="15.75" x14ac:dyDescent="0.25">
      <c r="B208" s="19" t="s">
        <v>241</v>
      </c>
      <c r="C208" s="21">
        <v>28.53</v>
      </c>
    </row>
    <row r="209" spans="2:3" ht="15.75" x14ac:dyDescent="0.25">
      <c r="B209" s="19" t="s">
        <v>242</v>
      </c>
      <c r="C209" s="21">
        <v>30.37</v>
      </c>
    </row>
    <row r="210" spans="2:3" ht="15.75" x14ac:dyDescent="0.25">
      <c r="B210" s="19" t="s">
        <v>243</v>
      </c>
      <c r="C210" s="21">
        <v>99.73</v>
      </c>
    </row>
    <row r="211" spans="2:3" ht="15.75" x14ac:dyDescent="0.25">
      <c r="B211" s="19" t="s">
        <v>244</v>
      </c>
      <c r="C211" s="21">
        <v>26.23</v>
      </c>
    </row>
    <row r="212" spans="2:3" ht="15.75" x14ac:dyDescent="0.25">
      <c r="B212" s="19" t="s">
        <v>245</v>
      </c>
      <c r="C212" s="21">
        <v>93.26</v>
      </c>
    </row>
    <row r="213" spans="2:3" ht="15.75" x14ac:dyDescent="0.25">
      <c r="B213" s="19" t="s">
        <v>246</v>
      </c>
      <c r="C213" s="21">
        <v>92.36</v>
      </c>
    </row>
    <row r="214" spans="2:3" ht="15.75" x14ac:dyDescent="0.25">
      <c r="B214" s="19" t="s">
        <v>247</v>
      </c>
      <c r="C214" s="21">
        <v>46.42</v>
      </c>
    </row>
    <row r="215" spans="2:3" ht="15.75" x14ac:dyDescent="0.25">
      <c r="B215" s="19" t="s">
        <v>248</v>
      </c>
      <c r="C215" s="21">
        <v>29.61</v>
      </c>
    </row>
    <row r="216" spans="2:3" ht="15.75" x14ac:dyDescent="0.25">
      <c r="B216" s="19" t="s">
        <v>249</v>
      </c>
      <c r="C216" s="21">
        <v>18.28</v>
      </c>
    </row>
    <row r="217" spans="2:3" ht="15.75" x14ac:dyDescent="0.25">
      <c r="B217" s="19" t="s">
        <v>250</v>
      </c>
      <c r="C217" s="21">
        <v>24.77</v>
      </c>
    </row>
    <row r="218" spans="2:3" ht="15.75" x14ac:dyDescent="0.25">
      <c r="B218" s="19" t="s">
        <v>251</v>
      </c>
      <c r="C218" s="21">
        <v>94.64</v>
      </c>
    </row>
    <row r="219" spans="2:3" ht="15.75" x14ac:dyDescent="0.25">
      <c r="B219" s="19" t="s">
        <v>252</v>
      </c>
      <c r="C219" s="21">
        <v>94.87</v>
      </c>
    </row>
    <row r="220" spans="2:3" ht="15.75" x14ac:dyDescent="0.25">
      <c r="B220" s="19" t="s">
        <v>253</v>
      </c>
      <c r="C220" s="21">
        <v>57.34</v>
      </c>
    </row>
    <row r="221" spans="2:3" ht="15.75" x14ac:dyDescent="0.25">
      <c r="B221" s="19" t="s">
        <v>254</v>
      </c>
      <c r="C221" s="21">
        <v>45.35</v>
      </c>
    </row>
    <row r="222" spans="2:3" ht="15.75" x14ac:dyDescent="0.25">
      <c r="B222" s="19" t="s">
        <v>255</v>
      </c>
      <c r="C222" s="21">
        <v>62.08</v>
      </c>
    </row>
    <row r="223" spans="2:3" ht="15.75" x14ac:dyDescent="0.25">
      <c r="B223" s="19" t="s">
        <v>256</v>
      </c>
      <c r="C223" s="21">
        <v>11.81</v>
      </c>
    </row>
    <row r="224" spans="2:3" ht="15.75" x14ac:dyDescent="0.25">
      <c r="B224" s="19" t="s">
        <v>257</v>
      </c>
      <c r="C224" s="21">
        <v>12.54</v>
      </c>
    </row>
    <row r="225" spans="2:3" ht="15.75" x14ac:dyDescent="0.25">
      <c r="B225" s="19" t="s">
        <v>258</v>
      </c>
      <c r="C225" s="21">
        <v>43.25</v>
      </c>
    </row>
    <row r="226" spans="2:3" ht="15.75" x14ac:dyDescent="0.25">
      <c r="B226" s="19" t="s">
        <v>259</v>
      </c>
      <c r="C226" s="21">
        <v>87.16</v>
      </c>
    </row>
    <row r="227" spans="2:3" ht="15.75" x14ac:dyDescent="0.25">
      <c r="B227" s="19" t="s">
        <v>260</v>
      </c>
      <c r="C227" s="21">
        <v>69.37</v>
      </c>
    </row>
    <row r="228" spans="2:3" ht="15.75" x14ac:dyDescent="0.25">
      <c r="B228" s="19" t="s">
        <v>261</v>
      </c>
      <c r="C228" s="21">
        <v>37.06</v>
      </c>
    </row>
    <row r="229" spans="2:3" ht="15.75" x14ac:dyDescent="0.25">
      <c r="B229" s="19" t="s">
        <v>262</v>
      </c>
      <c r="C229" s="21">
        <v>90.7</v>
      </c>
    </row>
    <row r="230" spans="2:3" ht="15.75" x14ac:dyDescent="0.25">
      <c r="B230" s="19" t="s">
        <v>263</v>
      </c>
      <c r="C230" s="21">
        <v>63.42</v>
      </c>
    </row>
    <row r="231" spans="2:3" ht="15.75" x14ac:dyDescent="0.25">
      <c r="B231" s="19" t="s">
        <v>264</v>
      </c>
      <c r="C231" s="21">
        <v>81.37</v>
      </c>
    </row>
    <row r="232" spans="2:3" ht="15.75" x14ac:dyDescent="0.25">
      <c r="B232" s="19" t="s">
        <v>265</v>
      </c>
      <c r="C232" s="21">
        <v>10.59</v>
      </c>
    </row>
    <row r="233" spans="2:3" ht="15.75" x14ac:dyDescent="0.25">
      <c r="B233" s="19" t="s">
        <v>266</v>
      </c>
      <c r="C233" s="21">
        <v>84.09</v>
      </c>
    </row>
    <row r="234" spans="2:3" ht="15.75" x14ac:dyDescent="0.25">
      <c r="B234" s="19" t="s">
        <v>267</v>
      </c>
      <c r="C234" s="21">
        <v>73.819999999999993</v>
      </c>
    </row>
    <row r="235" spans="2:3" ht="15.75" x14ac:dyDescent="0.25">
      <c r="B235" s="19" t="s">
        <v>268</v>
      </c>
      <c r="C235" s="21">
        <v>51.94</v>
      </c>
    </row>
    <row r="236" spans="2:3" ht="15.75" x14ac:dyDescent="0.25">
      <c r="B236" s="19" t="s">
        <v>269</v>
      </c>
      <c r="C236" s="21">
        <v>93.14</v>
      </c>
    </row>
    <row r="237" spans="2:3" ht="15.75" x14ac:dyDescent="0.25">
      <c r="B237" s="19" t="s">
        <v>270</v>
      </c>
      <c r="C237" s="21">
        <v>17.41</v>
      </c>
    </row>
    <row r="238" spans="2:3" ht="15.75" x14ac:dyDescent="0.25">
      <c r="B238" s="19" t="s">
        <v>271</v>
      </c>
      <c r="C238" s="21">
        <v>44.22</v>
      </c>
    </row>
    <row r="239" spans="2:3" ht="15.75" x14ac:dyDescent="0.25">
      <c r="B239" s="19" t="s">
        <v>272</v>
      </c>
      <c r="C239" s="21">
        <v>13.22</v>
      </c>
    </row>
    <row r="240" spans="2:3" ht="15.75" x14ac:dyDescent="0.25">
      <c r="B240" s="19" t="s">
        <v>273</v>
      </c>
      <c r="C240" s="21">
        <v>89.69</v>
      </c>
    </row>
    <row r="241" spans="2:3" ht="15.75" x14ac:dyDescent="0.25">
      <c r="B241" s="19" t="s">
        <v>274</v>
      </c>
      <c r="C241" s="21">
        <v>24.94</v>
      </c>
    </row>
    <row r="242" spans="2:3" ht="15.75" x14ac:dyDescent="0.25">
      <c r="B242" s="19" t="s">
        <v>275</v>
      </c>
      <c r="C242" s="21">
        <v>59.77</v>
      </c>
    </row>
    <row r="243" spans="2:3" ht="15.75" x14ac:dyDescent="0.25">
      <c r="B243" s="19" t="s">
        <v>276</v>
      </c>
      <c r="C243" s="21">
        <v>93.2</v>
      </c>
    </row>
    <row r="244" spans="2:3" ht="15.75" x14ac:dyDescent="0.25">
      <c r="B244" s="19" t="s">
        <v>277</v>
      </c>
      <c r="C244" s="21">
        <v>62.65</v>
      </c>
    </row>
    <row r="245" spans="2:3" ht="15.75" x14ac:dyDescent="0.25">
      <c r="B245" s="19" t="s">
        <v>278</v>
      </c>
      <c r="C245" s="21">
        <v>93.87</v>
      </c>
    </row>
    <row r="246" spans="2:3" ht="15.75" x14ac:dyDescent="0.25">
      <c r="B246" s="19" t="s">
        <v>279</v>
      </c>
      <c r="C246" s="21">
        <v>47.59</v>
      </c>
    </row>
    <row r="247" spans="2:3" ht="15.75" x14ac:dyDescent="0.25">
      <c r="B247" s="19" t="s">
        <v>280</v>
      </c>
      <c r="C247" s="21">
        <v>81.400000000000006</v>
      </c>
    </row>
    <row r="248" spans="2:3" ht="15.75" x14ac:dyDescent="0.25">
      <c r="B248" s="19" t="s">
        <v>281</v>
      </c>
      <c r="C248" s="21">
        <v>17.940000000000001</v>
      </c>
    </row>
    <row r="249" spans="2:3" ht="15.75" x14ac:dyDescent="0.25">
      <c r="B249" s="19" t="s">
        <v>282</v>
      </c>
      <c r="C249" s="21">
        <v>77.72</v>
      </c>
    </row>
    <row r="250" spans="2:3" ht="15.75" x14ac:dyDescent="0.25">
      <c r="B250" s="19" t="s">
        <v>283</v>
      </c>
      <c r="C250" s="21">
        <v>73.06</v>
      </c>
    </row>
    <row r="251" spans="2:3" ht="15.75" x14ac:dyDescent="0.25">
      <c r="B251" s="19" t="s">
        <v>284</v>
      </c>
      <c r="C251" s="21">
        <v>46.55</v>
      </c>
    </row>
    <row r="252" spans="2:3" ht="15.75" x14ac:dyDescent="0.25">
      <c r="B252" s="19" t="s">
        <v>285</v>
      </c>
      <c r="C252" s="21">
        <v>35.19</v>
      </c>
    </row>
    <row r="253" spans="2:3" ht="15.75" x14ac:dyDescent="0.25">
      <c r="B253" s="19" t="s">
        <v>286</v>
      </c>
      <c r="C253" s="21">
        <v>14.39</v>
      </c>
    </row>
    <row r="254" spans="2:3" ht="15.75" x14ac:dyDescent="0.25">
      <c r="B254" s="19" t="s">
        <v>287</v>
      </c>
      <c r="C254" s="21">
        <v>23.75</v>
      </c>
    </row>
    <row r="255" spans="2:3" ht="15.75" x14ac:dyDescent="0.25">
      <c r="B255" s="19" t="s">
        <v>288</v>
      </c>
      <c r="C255" s="21">
        <v>58.9</v>
      </c>
    </row>
    <row r="256" spans="2:3" ht="15.75" x14ac:dyDescent="0.25">
      <c r="B256" s="19" t="s">
        <v>289</v>
      </c>
      <c r="C256" s="21">
        <v>32.619999999999997</v>
      </c>
    </row>
    <row r="257" spans="2:3" ht="15.75" x14ac:dyDescent="0.25">
      <c r="B257" s="19" t="s">
        <v>290</v>
      </c>
      <c r="C257" s="21">
        <v>66.349999999999994</v>
      </c>
    </row>
    <row r="258" spans="2:3" ht="15.75" x14ac:dyDescent="0.25">
      <c r="B258" s="19" t="s">
        <v>291</v>
      </c>
      <c r="C258" s="21">
        <v>25.91</v>
      </c>
    </row>
    <row r="259" spans="2:3" ht="15.75" x14ac:dyDescent="0.25">
      <c r="B259" s="19" t="s">
        <v>292</v>
      </c>
      <c r="C259" s="21">
        <v>65.94</v>
      </c>
    </row>
    <row r="260" spans="2:3" ht="15.75" x14ac:dyDescent="0.25">
      <c r="B260" s="19" t="s">
        <v>293</v>
      </c>
      <c r="C260" s="21">
        <v>75.06</v>
      </c>
    </row>
    <row r="261" spans="2:3" ht="15.75" x14ac:dyDescent="0.25">
      <c r="B261" s="19" t="s">
        <v>294</v>
      </c>
      <c r="C261" s="21">
        <v>16.45</v>
      </c>
    </row>
    <row r="262" spans="2:3" ht="15.75" x14ac:dyDescent="0.25">
      <c r="B262" s="19" t="s">
        <v>295</v>
      </c>
      <c r="C262" s="21">
        <v>38.299999999999997</v>
      </c>
    </row>
    <row r="263" spans="2:3" ht="15.75" x14ac:dyDescent="0.25">
      <c r="B263" s="19" t="s">
        <v>296</v>
      </c>
      <c r="C263" s="21">
        <v>22.24</v>
      </c>
    </row>
    <row r="264" spans="2:3" ht="15.75" x14ac:dyDescent="0.25">
      <c r="B264" s="19" t="s">
        <v>297</v>
      </c>
      <c r="C264" s="21">
        <v>54.45</v>
      </c>
    </row>
    <row r="265" spans="2:3" ht="15.75" x14ac:dyDescent="0.25">
      <c r="B265" s="19" t="s">
        <v>298</v>
      </c>
      <c r="C265" s="21">
        <v>98.4</v>
      </c>
    </row>
    <row r="266" spans="2:3" ht="15.75" x14ac:dyDescent="0.25">
      <c r="B266" s="19" t="s">
        <v>299</v>
      </c>
      <c r="C266" s="21">
        <v>35.47</v>
      </c>
    </row>
    <row r="267" spans="2:3" ht="15.75" x14ac:dyDescent="0.25">
      <c r="B267" s="19" t="s">
        <v>300</v>
      </c>
      <c r="C267" s="21">
        <v>74.599999999999994</v>
      </c>
    </row>
    <row r="268" spans="2:3" ht="15.75" x14ac:dyDescent="0.25">
      <c r="B268" s="19" t="s">
        <v>301</v>
      </c>
      <c r="C268" s="21">
        <v>70.739999999999995</v>
      </c>
    </row>
    <row r="269" spans="2:3" ht="15.75" x14ac:dyDescent="0.25">
      <c r="B269" s="19" t="s">
        <v>302</v>
      </c>
      <c r="C269" s="21">
        <v>35.54</v>
      </c>
    </row>
    <row r="270" spans="2:3" ht="15.75" x14ac:dyDescent="0.25">
      <c r="B270" s="19" t="s">
        <v>303</v>
      </c>
      <c r="C270" s="21">
        <v>67.430000000000007</v>
      </c>
    </row>
    <row r="271" spans="2:3" ht="15.75" x14ac:dyDescent="0.25">
      <c r="B271" s="19" t="s">
        <v>304</v>
      </c>
      <c r="C271" s="21">
        <v>21.12</v>
      </c>
    </row>
    <row r="272" spans="2:3" ht="15.75" x14ac:dyDescent="0.25">
      <c r="B272" s="19" t="s">
        <v>305</v>
      </c>
      <c r="C272" s="21">
        <v>21.54</v>
      </c>
    </row>
    <row r="273" spans="2:3" ht="15.75" x14ac:dyDescent="0.25">
      <c r="B273" s="19" t="s">
        <v>306</v>
      </c>
      <c r="C273" s="21">
        <v>12.03</v>
      </c>
    </row>
    <row r="274" spans="2:3" ht="15.75" x14ac:dyDescent="0.25">
      <c r="B274" s="19" t="s">
        <v>307</v>
      </c>
      <c r="C274" s="21">
        <v>99.71</v>
      </c>
    </row>
    <row r="275" spans="2:3" ht="15.75" x14ac:dyDescent="0.25">
      <c r="B275" s="19" t="s">
        <v>308</v>
      </c>
      <c r="C275" s="21">
        <v>47.97</v>
      </c>
    </row>
    <row r="276" spans="2:3" ht="15.75" x14ac:dyDescent="0.25">
      <c r="B276" s="19" t="s">
        <v>309</v>
      </c>
      <c r="C276" s="21">
        <v>21.82</v>
      </c>
    </row>
    <row r="277" spans="2:3" ht="15.75" x14ac:dyDescent="0.25">
      <c r="B277" s="19" t="s">
        <v>310</v>
      </c>
      <c r="C277" s="21">
        <v>95.42</v>
      </c>
    </row>
    <row r="278" spans="2:3" ht="15.75" x14ac:dyDescent="0.25">
      <c r="B278" s="19" t="s">
        <v>311</v>
      </c>
      <c r="C278" s="21">
        <v>70.989999999999995</v>
      </c>
    </row>
    <row r="279" spans="2:3" ht="15.75" x14ac:dyDescent="0.25">
      <c r="B279" s="19" t="s">
        <v>312</v>
      </c>
      <c r="C279" s="21">
        <v>44.02</v>
      </c>
    </row>
    <row r="280" spans="2:3" ht="15.75" x14ac:dyDescent="0.25">
      <c r="B280" s="19" t="s">
        <v>313</v>
      </c>
      <c r="C280" s="21">
        <v>69.959999999999994</v>
      </c>
    </row>
    <row r="281" spans="2:3" ht="15.75" x14ac:dyDescent="0.25">
      <c r="B281" s="19" t="s">
        <v>314</v>
      </c>
      <c r="C281" s="21">
        <v>37</v>
      </c>
    </row>
    <row r="282" spans="2:3" ht="15.75" x14ac:dyDescent="0.25">
      <c r="B282" s="19" t="s">
        <v>315</v>
      </c>
      <c r="C282" s="21">
        <v>15.34</v>
      </c>
    </row>
    <row r="283" spans="2:3" ht="15.75" x14ac:dyDescent="0.25">
      <c r="B283" s="19" t="s">
        <v>316</v>
      </c>
      <c r="C283" s="21">
        <v>99.83</v>
      </c>
    </row>
    <row r="284" spans="2:3" ht="15.75" x14ac:dyDescent="0.25">
      <c r="B284" s="19" t="s">
        <v>317</v>
      </c>
      <c r="C284" s="21">
        <v>47.67</v>
      </c>
    </row>
    <row r="285" spans="2:3" ht="15.75" x14ac:dyDescent="0.25">
      <c r="B285" s="19" t="s">
        <v>318</v>
      </c>
      <c r="C285" s="21">
        <v>66.680000000000007</v>
      </c>
    </row>
    <row r="286" spans="2:3" ht="15.75" x14ac:dyDescent="0.25">
      <c r="B286" s="19" t="s">
        <v>319</v>
      </c>
      <c r="C286" s="21">
        <v>74.86</v>
      </c>
    </row>
    <row r="287" spans="2:3" ht="15.75" x14ac:dyDescent="0.25">
      <c r="B287" s="19" t="s">
        <v>320</v>
      </c>
      <c r="C287" s="21">
        <v>48.51</v>
      </c>
    </row>
    <row r="288" spans="2:3" ht="15.75" x14ac:dyDescent="0.25">
      <c r="B288" s="19" t="s">
        <v>321</v>
      </c>
      <c r="C288" s="21">
        <v>94.88</v>
      </c>
    </row>
    <row r="289" spans="2:3" ht="15.75" x14ac:dyDescent="0.25">
      <c r="B289" s="19" t="s">
        <v>322</v>
      </c>
      <c r="C289" s="21">
        <v>27.85</v>
      </c>
    </row>
    <row r="290" spans="2:3" ht="15.75" x14ac:dyDescent="0.25">
      <c r="B290" s="19" t="s">
        <v>323</v>
      </c>
      <c r="C290" s="21">
        <v>62.48</v>
      </c>
    </row>
    <row r="291" spans="2:3" ht="15.75" x14ac:dyDescent="0.25">
      <c r="B291" s="19" t="s">
        <v>324</v>
      </c>
      <c r="C291" s="21">
        <v>36.36</v>
      </c>
    </row>
    <row r="292" spans="2:3" ht="15.75" x14ac:dyDescent="0.25">
      <c r="B292" s="19" t="s">
        <v>325</v>
      </c>
      <c r="C292" s="21">
        <v>18.11</v>
      </c>
    </row>
    <row r="293" spans="2:3" ht="15.75" x14ac:dyDescent="0.25">
      <c r="B293" s="19" t="s">
        <v>326</v>
      </c>
      <c r="C293" s="21">
        <v>51.92</v>
      </c>
    </row>
    <row r="294" spans="2:3" ht="15.75" x14ac:dyDescent="0.25">
      <c r="B294" s="19" t="s">
        <v>327</v>
      </c>
      <c r="C294" s="21">
        <v>28.84</v>
      </c>
    </row>
    <row r="295" spans="2:3" ht="15.75" x14ac:dyDescent="0.25">
      <c r="B295" s="19" t="s">
        <v>328</v>
      </c>
      <c r="C295" s="21">
        <v>78.38</v>
      </c>
    </row>
    <row r="296" spans="2:3" ht="15.75" x14ac:dyDescent="0.25">
      <c r="B296" s="19" t="s">
        <v>329</v>
      </c>
      <c r="C296" s="21">
        <v>60.01</v>
      </c>
    </row>
    <row r="297" spans="2:3" ht="15.75" x14ac:dyDescent="0.25">
      <c r="B297" s="19" t="s">
        <v>330</v>
      </c>
      <c r="C297" s="21">
        <v>88.61</v>
      </c>
    </row>
    <row r="298" spans="2:3" ht="15.75" x14ac:dyDescent="0.25">
      <c r="B298" s="19" t="s">
        <v>331</v>
      </c>
      <c r="C298" s="21">
        <v>99.82</v>
      </c>
    </row>
    <row r="299" spans="2:3" ht="15.75" x14ac:dyDescent="0.25">
      <c r="B299" s="19" t="s">
        <v>332</v>
      </c>
      <c r="C299" s="21">
        <v>39.01</v>
      </c>
    </row>
    <row r="300" spans="2:3" ht="15.75" x14ac:dyDescent="0.25">
      <c r="B300" s="19" t="s">
        <v>333</v>
      </c>
      <c r="C300" s="21">
        <v>48.61</v>
      </c>
    </row>
    <row r="301" spans="2:3" ht="15.75" x14ac:dyDescent="0.25">
      <c r="B301" s="19" t="s">
        <v>334</v>
      </c>
      <c r="C301" s="21">
        <v>51.19</v>
      </c>
    </row>
    <row r="302" spans="2:3" ht="15.75" x14ac:dyDescent="0.25">
      <c r="B302" s="19" t="s">
        <v>335</v>
      </c>
      <c r="C302" s="21">
        <v>14.96</v>
      </c>
    </row>
    <row r="303" spans="2:3" ht="15.75" x14ac:dyDescent="0.25">
      <c r="B303" s="19" t="s">
        <v>336</v>
      </c>
      <c r="C303" s="21">
        <v>72.2</v>
      </c>
    </row>
    <row r="304" spans="2:3" ht="15.75" x14ac:dyDescent="0.25">
      <c r="B304" s="19" t="s">
        <v>337</v>
      </c>
      <c r="C304" s="21">
        <v>40.229999999999997</v>
      </c>
    </row>
    <row r="305" spans="2:3" ht="15.75" x14ac:dyDescent="0.25">
      <c r="B305" s="19" t="s">
        <v>338</v>
      </c>
      <c r="C305" s="21">
        <v>88.79</v>
      </c>
    </row>
    <row r="306" spans="2:3" ht="15.75" x14ac:dyDescent="0.25">
      <c r="B306" s="19" t="s">
        <v>339</v>
      </c>
      <c r="C306" s="21">
        <v>26.48</v>
      </c>
    </row>
    <row r="307" spans="2:3" ht="15.75" x14ac:dyDescent="0.25">
      <c r="B307" s="19" t="s">
        <v>340</v>
      </c>
      <c r="C307" s="21">
        <v>81.91</v>
      </c>
    </row>
    <row r="308" spans="2:3" ht="15.75" x14ac:dyDescent="0.25">
      <c r="B308" s="19" t="s">
        <v>341</v>
      </c>
      <c r="C308" s="21">
        <v>79.930000000000007</v>
      </c>
    </row>
    <row r="309" spans="2:3" ht="15.75" x14ac:dyDescent="0.25">
      <c r="B309" s="19" t="s">
        <v>342</v>
      </c>
      <c r="C309" s="21">
        <v>69.33</v>
      </c>
    </row>
    <row r="310" spans="2:3" ht="15.75" x14ac:dyDescent="0.25">
      <c r="B310" s="19" t="s">
        <v>343</v>
      </c>
      <c r="C310" s="21">
        <v>14.23</v>
      </c>
    </row>
    <row r="311" spans="2:3" ht="15.75" x14ac:dyDescent="0.25">
      <c r="B311" s="19" t="s">
        <v>344</v>
      </c>
      <c r="C311" s="21">
        <v>15.55</v>
      </c>
    </row>
    <row r="312" spans="2:3" ht="15.75" x14ac:dyDescent="0.25">
      <c r="B312" s="19" t="s">
        <v>345</v>
      </c>
      <c r="C312" s="21">
        <v>78.13</v>
      </c>
    </row>
    <row r="313" spans="2:3" ht="15.75" x14ac:dyDescent="0.25">
      <c r="B313" s="19" t="s">
        <v>346</v>
      </c>
      <c r="C313" s="21">
        <v>99.37</v>
      </c>
    </row>
    <row r="314" spans="2:3" ht="15.75" x14ac:dyDescent="0.25">
      <c r="B314" s="19" t="s">
        <v>347</v>
      </c>
      <c r="C314" s="21">
        <v>21.08</v>
      </c>
    </row>
    <row r="315" spans="2:3" ht="15.75" x14ac:dyDescent="0.25">
      <c r="B315" s="19" t="s">
        <v>348</v>
      </c>
      <c r="C315" s="21">
        <v>74.790000000000006</v>
      </c>
    </row>
    <row r="316" spans="2:3" ht="15.75" x14ac:dyDescent="0.25">
      <c r="B316" s="19" t="s">
        <v>349</v>
      </c>
      <c r="C316" s="21">
        <v>29.67</v>
      </c>
    </row>
    <row r="317" spans="2:3" ht="15.75" x14ac:dyDescent="0.25">
      <c r="B317" s="19" t="s">
        <v>350</v>
      </c>
      <c r="C317" s="21">
        <v>44.07</v>
      </c>
    </row>
    <row r="318" spans="2:3" ht="15.75" x14ac:dyDescent="0.25">
      <c r="B318" s="19" t="s">
        <v>351</v>
      </c>
      <c r="C318" s="21">
        <v>22.93</v>
      </c>
    </row>
    <row r="319" spans="2:3" ht="15.75" x14ac:dyDescent="0.25">
      <c r="B319" s="19" t="s">
        <v>352</v>
      </c>
      <c r="C319" s="21">
        <v>39.42</v>
      </c>
    </row>
    <row r="320" spans="2:3" ht="15.75" x14ac:dyDescent="0.25">
      <c r="B320" s="19" t="s">
        <v>353</v>
      </c>
      <c r="C320" s="21">
        <v>15.26</v>
      </c>
    </row>
    <row r="321" spans="2:3" ht="15.75" x14ac:dyDescent="0.25">
      <c r="B321" s="19" t="s">
        <v>354</v>
      </c>
      <c r="C321" s="21">
        <v>61.77</v>
      </c>
    </row>
    <row r="322" spans="2:3" ht="15.75" x14ac:dyDescent="0.25">
      <c r="B322" s="19" t="s">
        <v>355</v>
      </c>
      <c r="C322" s="21">
        <v>21.52</v>
      </c>
    </row>
    <row r="323" spans="2:3" ht="15.75" x14ac:dyDescent="0.25">
      <c r="B323" s="19" t="s">
        <v>356</v>
      </c>
      <c r="C323" s="21">
        <v>97.74</v>
      </c>
    </row>
    <row r="324" spans="2:3" ht="15.75" x14ac:dyDescent="0.25">
      <c r="B324" s="19" t="s">
        <v>357</v>
      </c>
      <c r="C324" s="21">
        <v>99.78</v>
      </c>
    </row>
    <row r="325" spans="2:3" ht="15.75" x14ac:dyDescent="0.25">
      <c r="B325" s="19" t="s">
        <v>358</v>
      </c>
      <c r="C325" s="21">
        <v>94.26</v>
      </c>
    </row>
    <row r="326" spans="2:3" ht="15.75" x14ac:dyDescent="0.25">
      <c r="B326" s="19" t="s">
        <v>359</v>
      </c>
      <c r="C326" s="21">
        <v>51.13</v>
      </c>
    </row>
    <row r="327" spans="2:3" ht="15.75" x14ac:dyDescent="0.25">
      <c r="B327" s="19" t="s">
        <v>360</v>
      </c>
      <c r="C327" s="21">
        <v>22.02</v>
      </c>
    </row>
    <row r="328" spans="2:3" ht="15.75" x14ac:dyDescent="0.25">
      <c r="B328" s="19" t="s">
        <v>361</v>
      </c>
      <c r="C328" s="21">
        <v>32.9</v>
      </c>
    </row>
    <row r="329" spans="2:3" ht="15.75" x14ac:dyDescent="0.25">
      <c r="B329" s="19" t="s">
        <v>362</v>
      </c>
      <c r="C329" s="21">
        <v>77.02</v>
      </c>
    </row>
    <row r="330" spans="2:3" ht="15.75" x14ac:dyDescent="0.25">
      <c r="B330" s="19" t="s">
        <v>363</v>
      </c>
      <c r="C330" s="21">
        <v>23.48</v>
      </c>
    </row>
    <row r="331" spans="2:3" ht="15.75" x14ac:dyDescent="0.25">
      <c r="B331" s="19" t="s">
        <v>364</v>
      </c>
      <c r="C331" s="21">
        <v>14.7</v>
      </c>
    </row>
    <row r="332" spans="2:3" ht="15.75" x14ac:dyDescent="0.25">
      <c r="B332" s="19" t="s">
        <v>365</v>
      </c>
      <c r="C332" s="21">
        <v>28.45</v>
      </c>
    </row>
    <row r="333" spans="2:3" ht="15.75" x14ac:dyDescent="0.25">
      <c r="B333" s="19" t="s">
        <v>366</v>
      </c>
      <c r="C333" s="21">
        <v>57.95</v>
      </c>
    </row>
    <row r="334" spans="2:3" ht="15.75" x14ac:dyDescent="0.25">
      <c r="B334" s="19" t="s">
        <v>367</v>
      </c>
      <c r="C334" s="21">
        <v>47.65</v>
      </c>
    </row>
    <row r="335" spans="2:3" ht="15.75" x14ac:dyDescent="0.25">
      <c r="B335" s="19" t="s">
        <v>368</v>
      </c>
      <c r="C335" s="21">
        <v>42.82</v>
      </c>
    </row>
    <row r="336" spans="2:3" ht="15.75" x14ac:dyDescent="0.25">
      <c r="B336" s="19" t="s">
        <v>369</v>
      </c>
      <c r="C336" s="21">
        <v>48.09</v>
      </c>
    </row>
    <row r="337" spans="2:3" ht="15.75" x14ac:dyDescent="0.25">
      <c r="B337" s="19" t="s">
        <v>370</v>
      </c>
      <c r="C337" s="21">
        <v>55.97</v>
      </c>
    </row>
    <row r="338" spans="2:3" ht="15.75" x14ac:dyDescent="0.25">
      <c r="B338" s="19" t="s">
        <v>371</v>
      </c>
      <c r="C338" s="21">
        <v>76.900000000000006</v>
      </c>
    </row>
    <row r="339" spans="2:3" ht="15.75" x14ac:dyDescent="0.25">
      <c r="B339" s="19" t="s">
        <v>372</v>
      </c>
      <c r="C339" s="21">
        <v>97.03</v>
      </c>
    </row>
    <row r="340" spans="2:3" ht="15.75" x14ac:dyDescent="0.25">
      <c r="B340" s="19" t="s">
        <v>373</v>
      </c>
      <c r="C340" s="21">
        <v>44.65</v>
      </c>
    </row>
    <row r="341" spans="2:3" ht="15.75" x14ac:dyDescent="0.25">
      <c r="B341" s="19" t="s">
        <v>374</v>
      </c>
      <c r="C341" s="21">
        <v>77.930000000000007</v>
      </c>
    </row>
    <row r="342" spans="2:3" ht="15.75" x14ac:dyDescent="0.25">
      <c r="B342" s="19" t="s">
        <v>375</v>
      </c>
      <c r="C342" s="21">
        <v>71.95</v>
      </c>
    </row>
    <row r="343" spans="2:3" ht="15.75" x14ac:dyDescent="0.25">
      <c r="B343" s="19" t="s">
        <v>376</v>
      </c>
      <c r="C343" s="21">
        <v>89.25</v>
      </c>
    </row>
    <row r="344" spans="2:3" ht="15.75" x14ac:dyDescent="0.25">
      <c r="B344" s="19" t="s">
        <v>377</v>
      </c>
      <c r="C344" s="21">
        <v>26.02</v>
      </c>
    </row>
    <row r="345" spans="2:3" ht="15.75" x14ac:dyDescent="0.25">
      <c r="B345" s="19" t="s">
        <v>378</v>
      </c>
      <c r="C345" s="21">
        <v>13.5</v>
      </c>
    </row>
    <row r="346" spans="2:3" ht="15.75" x14ac:dyDescent="0.25">
      <c r="B346" s="19" t="s">
        <v>379</v>
      </c>
      <c r="C346" s="21">
        <v>99.3</v>
      </c>
    </row>
    <row r="347" spans="2:3" ht="15.75" x14ac:dyDescent="0.25">
      <c r="B347" s="19" t="s">
        <v>380</v>
      </c>
      <c r="C347" s="21">
        <v>51.69</v>
      </c>
    </row>
    <row r="348" spans="2:3" ht="15.75" x14ac:dyDescent="0.25">
      <c r="B348" s="19" t="s">
        <v>381</v>
      </c>
      <c r="C348" s="21">
        <v>54.73</v>
      </c>
    </row>
    <row r="349" spans="2:3" ht="15.75" x14ac:dyDescent="0.25">
      <c r="B349" s="19" t="s">
        <v>382</v>
      </c>
      <c r="C349" s="21">
        <v>27</v>
      </c>
    </row>
    <row r="350" spans="2:3" ht="15.75" x14ac:dyDescent="0.25">
      <c r="B350" s="19" t="s">
        <v>383</v>
      </c>
      <c r="C350" s="21">
        <v>30.24</v>
      </c>
    </row>
    <row r="351" spans="2:3" ht="15.75" x14ac:dyDescent="0.25">
      <c r="B351" s="19" t="s">
        <v>384</v>
      </c>
      <c r="C351" s="21">
        <v>89.14</v>
      </c>
    </row>
    <row r="352" spans="2:3" ht="15.75" x14ac:dyDescent="0.25">
      <c r="B352" s="19" t="s">
        <v>385</v>
      </c>
      <c r="C352" s="21">
        <v>37.549999999999997</v>
      </c>
    </row>
    <row r="353" spans="2:3" ht="15.75" x14ac:dyDescent="0.25">
      <c r="B353" s="19" t="s">
        <v>386</v>
      </c>
      <c r="C353" s="21">
        <v>95.44</v>
      </c>
    </row>
    <row r="354" spans="2:3" ht="15.75" x14ac:dyDescent="0.25">
      <c r="B354" s="19" t="s">
        <v>387</v>
      </c>
      <c r="C354" s="21">
        <v>27.5</v>
      </c>
    </row>
    <row r="355" spans="2:3" ht="15.75" x14ac:dyDescent="0.25">
      <c r="B355" s="19" t="s">
        <v>388</v>
      </c>
      <c r="C355" s="21">
        <v>74.97</v>
      </c>
    </row>
    <row r="356" spans="2:3" ht="15.75" x14ac:dyDescent="0.25">
      <c r="B356" s="19" t="s">
        <v>389</v>
      </c>
      <c r="C356" s="21">
        <v>80.959999999999994</v>
      </c>
    </row>
    <row r="357" spans="2:3" ht="15.75" x14ac:dyDescent="0.25">
      <c r="B357" s="19" t="s">
        <v>390</v>
      </c>
      <c r="C357" s="21">
        <v>94.47</v>
      </c>
    </row>
    <row r="358" spans="2:3" ht="15.75" x14ac:dyDescent="0.25">
      <c r="B358" s="19" t="s">
        <v>391</v>
      </c>
      <c r="C358" s="21">
        <v>99.79</v>
      </c>
    </row>
    <row r="359" spans="2:3" ht="15.75" x14ac:dyDescent="0.25">
      <c r="B359" s="19" t="s">
        <v>392</v>
      </c>
      <c r="C359" s="21">
        <v>73.22</v>
      </c>
    </row>
    <row r="360" spans="2:3" ht="15.75" x14ac:dyDescent="0.25">
      <c r="B360" s="19" t="s">
        <v>393</v>
      </c>
      <c r="C360" s="21">
        <v>41.24</v>
      </c>
    </row>
    <row r="361" spans="2:3" ht="15.75" x14ac:dyDescent="0.25">
      <c r="B361" s="19" t="s">
        <v>394</v>
      </c>
      <c r="C361" s="21">
        <v>81.680000000000007</v>
      </c>
    </row>
    <row r="362" spans="2:3" ht="15.75" x14ac:dyDescent="0.25">
      <c r="B362" s="19" t="s">
        <v>395</v>
      </c>
      <c r="C362" s="21">
        <v>51.32</v>
      </c>
    </row>
    <row r="363" spans="2:3" ht="15.75" x14ac:dyDescent="0.25">
      <c r="B363" s="19" t="s">
        <v>396</v>
      </c>
      <c r="C363" s="21">
        <v>14.36</v>
      </c>
    </row>
    <row r="364" spans="2:3" ht="15.75" x14ac:dyDescent="0.25">
      <c r="B364" s="19" t="s">
        <v>397</v>
      </c>
      <c r="C364" s="21">
        <v>21.5</v>
      </c>
    </row>
    <row r="365" spans="2:3" ht="15.75" x14ac:dyDescent="0.25">
      <c r="B365" s="19" t="s">
        <v>398</v>
      </c>
      <c r="C365" s="21">
        <v>26.26</v>
      </c>
    </row>
    <row r="366" spans="2:3" ht="15.75" x14ac:dyDescent="0.25">
      <c r="B366" s="19" t="s">
        <v>399</v>
      </c>
      <c r="C366" s="21">
        <v>60.96</v>
      </c>
    </row>
    <row r="367" spans="2:3" ht="15.75" x14ac:dyDescent="0.25">
      <c r="B367" s="19" t="s">
        <v>400</v>
      </c>
      <c r="C367" s="21">
        <v>70.11</v>
      </c>
    </row>
    <row r="368" spans="2:3" ht="15.75" x14ac:dyDescent="0.25">
      <c r="B368" s="19" t="s">
        <v>401</v>
      </c>
      <c r="C368" s="21">
        <v>42.08</v>
      </c>
    </row>
    <row r="369" spans="2:3" ht="15.75" x14ac:dyDescent="0.25">
      <c r="B369" s="19" t="s">
        <v>402</v>
      </c>
      <c r="C369" s="21">
        <v>67.09</v>
      </c>
    </row>
    <row r="370" spans="2:3" ht="15.75" x14ac:dyDescent="0.25">
      <c r="B370" s="19" t="s">
        <v>403</v>
      </c>
      <c r="C370" s="21">
        <v>96.7</v>
      </c>
    </row>
    <row r="371" spans="2:3" ht="15.75" x14ac:dyDescent="0.25">
      <c r="B371" s="19" t="s">
        <v>404</v>
      </c>
      <c r="C371" s="21">
        <v>35.380000000000003</v>
      </c>
    </row>
    <row r="372" spans="2:3" ht="15.75" x14ac:dyDescent="0.25">
      <c r="B372" s="19" t="s">
        <v>405</v>
      </c>
      <c r="C372" s="21">
        <v>95.49</v>
      </c>
    </row>
    <row r="373" spans="2:3" ht="15.75" x14ac:dyDescent="0.25">
      <c r="B373" s="19" t="s">
        <v>406</v>
      </c>
      <c r="C373" s="21">
        <v>96.98</v>
      </c>
    </row>
    <row r="374" spans="2:3" ht="15.75" x14ac:dyDescent="0.25">
      <c r="B374" s="19" t="s">
        <v>407</v>
      </c>
      <c r="C374" s="21">
        <v>23.65</v>
      </c>
    </row>
    <row r="375" spans="2:3" ht="15.75" x14ac:dyDescent="0.25">
      <c r="B375" s="19" t="s">
        <v>408</v>
      </c>
      <c r="C375" s="21">
        <v>82.33</v>
      </c>
    </row>
    <row r="376" spans="2:3" ht="15.75" x14ac:dyDescent="0.25">
      <c r="B376" s="19" t="s">
        <v>409</v>
      </c>
      <c r="C376" s="21">
        <v>26.61</v>
      </c>
    </row>
    <row r="377" spans="2:3" ht="15.75" x14ac:dyDescent="0.25">
      <c r="B377" s="19" t="s">
        <v>410</v>
      </c>
      <c r="C377" s="21">
        <v>99.69</v>
      </c>
    </row>
    <row r="378" spans="2:3" ht="15.75" x14ac:dyDescent="0.25">
      <c r="B378" s="19" t="s">
        <v>411</v>
      </c>
      <c r="C378" s="21">
        <v>74.89</v>
      </c>
    </row>
    <row r="379" spans="2:3" ht="15.75" x14ac:dyDescent="0.25">
      <c r="B379" s="19" t="s">
        <v>412</v>
      </c>
      <c r="C379" s="21">
        <v>40.94</v>
      </c>
    </row>
    <row r="380" spans="2:3" ht="15.75" x14ac:dyDescent="0.25">
      <c r="B380" s="19" t="s">
        <v>413</v>
      </c>
      <c r="C380" s="21">
        <v>75.819999999999993</v>
      </c>
    </row>
    <row r="381" spans="2:3" ht="15.75" x14ac:dyDescent="0.25">
      <c r="B381" s="19" t="s">
        <v>414</v>
      </c>
      <c r="C381" s="21">
        <v>46.77</v>
      </c>
    </row>
    <row r="382" spans="2:3" ht="15.75" x14ac:dyDescent="0.25">
      <c r="B382" s="19" t="s">
        <v>415</v>
      </c>
      <c r="C382" s="21">
        <v>32.32</v>
      </c>
    </row>
    <row r="383" spans="2:3" ht="15.75" x14ac:dyDescent="0.25">
      <c r="B383" s="19" t="s">
        <v>416</v>
      </c>
      <c r="C383" s="21">
        <v>54.07</v>
      </c>
    </row>
    <row r="384" spans="2:3" ht="15.75" x14ac:dyDescent="0.25">
      <c r="B384" s="19" t="s">
        <v>417</v>
      </c>
      <c r="C384" s="21">
        <v>18.22</v>
      </c>
    </row>
    <row r="385" spans="2:3" ht="15.75" x14ac:dyDescent="0.25">
      <c r="B385" s="19" t="s">
        <v>418</v>
      </c>
      <c r="C385" s="21">
        <v>80.48</v>
      </c>
    </row>
    <row r="386" spans="2:3" ht="15.75" x14ac:dyDescent="0.25">
      <c r="B386" s="19" t="s">
        <v>419</v>
      </c>
      <c r="C386" s="21">
        <v>37.950000000000003</v>
      </c>
    </row>
    <row r="387" spans="2:3" ht="15.75" x14ac:dyDescent="0.25">
      <c r="B387" s="19" t="s">
        <v>420</v>
      </c>
      <c r="C387" s="21">
        <v>76.819999999999993</v>
      </c>
    </row>
    <row r="388" spans="2:3" ht="15.75" x14ac:dyDescent="0.25">
      <c r="B388" s="19" t="s">
        <v>421</v>
      </c>
      <c r="C388" s="21">
        <v>52.26</v>
      </c>
    </row>
    <row r="389" spans="2:3" ht="15.75" x14ac:dyDescent="0.25">
      <c r="B389" s="19" t="s">
        <v>422</v>
      </c>
      <c r="C389" s="21">
        <v>79.739999999999995</v>
      </c>
    </row>
    <row r="390" spans="2:3" ht="15.75" x14ac:dyDescent="0.25">
      <c r="B390" s="19" t="s">
        <v>423</v>
      </c>
      <c r="C390" s="21">
        <v>77.5</v>
      </c>
    </row>
    <row r="391" spans="2:3" ht="15.75" x14ac:dyDescent="0.25">
      <c r="B391" s="19" t="s">
        <v>424</v>
      </c>
      <c r="C391" s="21">
        <v>54.27</v>
      </c>
    </row>
    <row r="392" spans="2:3" ht="15.75" x14ac:dyDescent="0.25">
      <c r="B392" s="19" t="s">
        <v>425</v>
      </c>
      <c r="C392" s="21">
        <v>13.59</v>
      </c>
    </row>
    <row r="393" spans="2:3" ht="15.75" x14ac:dyDescent="0.25">
      <c r="B393" s="19" t="s">
        <v>426</v>
      </c>
      <c r="C393" s="21">
        <v>41.06</v>
      </c>
    </row>
    <row r="394" spans="2:3" ht="15.75" x14ac:dyDescent="0.25">
      <c r="B394" s="19" t="s">
        <v>427</v>
      </c>
      <c r="C394" s="21">
        <v>19.239999999999998</v>
      </c>
    </row>
    <row r="395" spans="2:3" ht="15.75" x14ac:dyDescent="0.25">
      <c r="B395" s="19" t="s">
        <v>428</v>
      </c>
      <c r="C395" s="21">
        <v>39.43</v>
      </c>
    </row>
    <row r="396" spans="2:3" ht="15.75" x14ac:dyDescent="0.25">
      <c r="B396" s="19" t="s">
        <v>429</v>
      </c>
      <c r="C396" s="21">
        <v>46.22</v>
      </c>
    </row>
    <row r="397" spans="2:3" ht="15.75" x14ac:dyDescent="0.25">
      <c r="B397" s="19" t="s">
        <v>430</v>
      </c>
      <c r="C397" s="21">
        <v>13.98</v>
      </c>
    </row>
    <row r="398" spans="2:3" ht="15.75" x14ac:dyDescent="0.25">
      <c r="B398" s="19" t="s">
        <v>431</v>
      </c>
      <c r="C398" s="21">
        <v>39.75</v>
      </c>
    </row>
    <row r="399" spans="2:3" ht="15.75" x14ac:dyDescent="0.25">
      <c r="B399" s="19" t="s">
        <v>432</v>
      </c>
      <c r="C399" s="21">
        <v>97.79</v>
      </c>
    </row>
    <row r="400" spans="2:3" ht="15.75" x14ac:dyDescent="0.25">
      <c r="B400" s="19" t="s">
        <v>433</v>
      </c>
      <c r="C400" s="21">
        <v>67.260000000000005</v>
      </c>
    </row>
    <row r="401" spans="2:3" ht="15.75" x14ac:dyDescent="0.25">
      <c r="B401" s="19" t="s">
        <v>434</v>
      </c>
      <c r="C401" s="21">
        <v>13.79</v>
      </c>
    </row>
    <row r="402" spans="2:3" ht="15.75" x14ac:dyDescent="0.25">
      <c r="B402" s="19" t="s">
        <v>435</v>
      </c>
      <c r="C402" s="21">
        <v>68.709999999999994</v>
      </c>
    </row>
    <row r="403" spans="2:3" ht="15.75" x14ac:dyDescent="0.25">
      <c r="B403" s="19" t="s">
        <v>436</v>
      </c>
      <c r="C403" s="21">
        <v>56.53</v>
      </c>
    </row>
    <row r="404" spans="2:3" ht="15.75" x14ac:dyDescent="0.25">
      <c r="B404" s="19" t="s">
        <v>437</v>
      </c>
      <c r="C404" s="21">
        <v>23.82</v>
      </c>
    </row>
    <row r="405" spans="2:3" ht="15.75" x14ac:dyDescent="0.25">
      <c r="B405" s="19" t="s">
        <v>438</v>
      </c>
      <c r="C405" s="21">
        <v>34.21</v>
      </c>
    </row>
    <row r="406" spans="2:3" ht="15.75" x14ac:dyDescent="0.25">
      <c r="B406" s="19" t="s">
        <v>439</v>
      </c>
      <c r="C406" s="21">
        <v>21.87</v>
      </c>
    </row>
    <row r="407" spans="2:3" ht="15.75" x14ac:dyDescent="0.25">
      <c r="B407" s="19" t="s">
        <v>440</v>
      </c>
      <c r="C407" s="21">
        <v>20.97</v>
      </c>
    </row>
    <row r="408" spans="2:3" ht="15.75" x14ac:dyDescent="0.25">
      <c r="B408" s="19" t="s">
        <v>441</v>
      </c>
      <c r="C408" s="21">
        <v>25.84</v>
      </c>
    </row>
    <row r="409" spans="2:3" ht="15.75" x14ac:dyDescent="0.25">
      <c r="B409" s="19" t="s">
        <v>442</v>
      </c>
      <c r="C409" s="21">
        <v>50.93</v>
      </c>
    </row>
    <row r="410" spans="2:3" ht="15.75" x14ac:dyDescent="0.25">
      <c r="B410" s="19" t="s">
        <v>443</v>
      </c>
      <c r="C410" s="21">
        <v>96.11</v>
      </c>
    </row>
    <row r="411" spans="2:3" ht="15.75" x14ac:dyDescent="0.25">
      <c r="B411" s="19" t="s">
        <v>444</v>
      </c>
      <c r="C411" s="21">
        <v>45.38</v>
      </c>
    </row>
    <row r="412" spans="2:3" ht="15.75" x14ac:dyDescent="0.25">
      <c r="B412" s="19" t="s">
        <v>445</v>
      </c>
      <c r="C412" s="21">
        <v>81.510000000000005</v>
      </c>
    </row>
    <row r="413" spans="2:3" ht="15.75" x14ac:dyDescent="0.25">
      <c r="B413" s="19" t="s">
        <v>446</v>
      </c>
      <c r="C413" s="21">
        <v>57.22</v>
      </c>
    </row>
    <row r="414" spans="2:3" ht="15.75" x14ac:dyDescent="0.25">
      <c r="B414" s="19" t="s">
        <v>447</v>
      </c>
      <c r="C414" s="21">
        <v>25.22</v>
      </c>
    </row>
    <row r="415" spans="2:3" ht="15.75" x14ac:dyDescent="0.25">
      <c r="B415" s="19" t="s">
        <v>448</v>
      </c>
      <c r="C415" s="21">
        <v>38.6</v>
      </c>
    </row>
    <row r="416" spans="2:3" ht="15.75" x14ac:dyDescent="0.25">
      <c r="B416" s="19" t="s">
        <v>449</v>
      </c>
      <c r="C416" s="21">
        <v>84.05</v>
      </c>
    </row>
    <row r="417" spans="2:3" ht="15.75" x14ac:dyDescent="0.25">
      <c r="B417" s="19" t="s">
        <v>450</v>
      </c>
      <c r="C417" s="21">
        <v>97.21</v>
      </c>
    </row>
    <row r="418" spans="2:3" ht="15.75" x14ac:dyDescent="0.25">
      <c r="B418" s="19" t="s">
        <v>451</v>
      </c>
      <c r="C418" s="21">
        <v>25.42</v>
      </c>
    </row>
    <row r="419" spans="2:3" ht="15.75" x14ac:dyDescent="0.25">
      <c r="B419" s="19" t="s">
        <v>452</v>
      </c>
      <c r="C419" s="21">
        <v>16.28</v>
      </c>
    </row>
    <row r="420" spans="2:3" ht="15.75" x14ac:dyDescent="0.25">
      <c r="B420" s="19" t="s">
        <v>453</v>
      </c>
      <c r="C420" s="21">
        <v>40.61</v>
      </c>
    </row>
    <row r="421" spans="2:3" ht="15.75" x14ac:dyDescent="0.25">
      <c r="B421" s="19" t="s">
        <v>454</v>
      </c>
      <c r="C421" s="21">
        <v>53.17</v>
      </c>
    </row>
    <row r="422" spans="2:3" ht="15.75" x14ac:dyDescent="0.25">
      <c r="B422" s="19" t="s">
        <v>455</v>
      </c>
      <c r="C422" s="21">
        <v>20.87</v>
      </c>
    </row>
    <row r="423" spans="2:3" ht="15.75" x14ac:dyDescent="0.25">
      <c r="B423" s="19" t="s">
        <v>456</v>
      </c>
      <c r="C423" s="21">
        <v>67.27</v>
      </c>
    </row>
    <row r="424" spans="2:3" ht="15.75" x14ac:dyDescent="0.25">
      <c r="B424" s="19" t="s">
        <v>457</v>
      </c>
      <c r="C424" s="21">
        <v>90.65</v>
      </c>
    </row>
    <row r="425" spans="2:3" ht="15.75" x14ac:dyDescent="0.25">
      <c r="B425" s="19" t="s">
        <v>458</v>
      </c>
      <c r="C425" s="21">
        <v>69.08</v>
      </c>
    </row>
    <row r="426" spans="2:3" ht="15.75" x14ac:dyDescent="0.25">
      <c r="B426" s="19" t="s">
        <v>459</v>
      </c>
      <c r="C426" s="21">
        <v>43.27</v>
      </c>
    </row>
    <row r="427" spans="2:3" ht="15.75" x14ac:dyDescent="0.25">
      <c r="B427" s="19" t="s">
        <v>460</v>
      </c>
      <c r="C427" s="21">
        <v>23.46</v>
      </c>
    </row>
    <row r="428" spans="2:3" ht="15.75" x14ac:dyDescent="0.25">
      <c r="B428" s="19" t="s">
        <v>461</v>
      </c>
      <c r="C428" s="21">
        <v>95.54</v>
      </c>
    </row>
    <row r="429" spans="2:3" ht="15.75" x14ac:dyDescent="0.25">
      <c r="B429" s="19" t="s">
        <v>462</v>
      </c>
      <c r="C429" s="21">
        <v>47.44</v>
      </c>
    </row>
    <row r="430" spans="2:3" ht="15.75" x14ac:dyDescent="0.25">
      <c r="B430" s="19" t="s">
        <v>463</v>
      </c>
      <c r="C430" s="21">
        <v>99.24</v>
      </c>
    </row>
    <row r="431" spans="2:3" ht="15.75" x14ac:dyDescent="0.25">
      <c r="B431" s="19" t="s">
        <v>464</v>
      </c>
      <c r="C431" s="21">
        <v>82.93</v>
      </c>
    </row>
    <row r="432" spans="2:3" ht="15.75" x14ac:dyDescent="0.25">
      <c r="B432" s="19" t="s">
        <v>465</v>
      </c>
      <c r="C432" s="21">
        <v>33.99</v>
      </c>
    </row>
    <row r="433" spans="2:3" ht="15.75" x14ac:dyDescent="0.25">
      <c r="B433" s="19" t="s">
        <v>466</v>
      </c>
      <c r="C433" s="21">
        <v>17.04</v>
      </c>
    </row>
    <row r="434" spans="2:3" ht="15.75" x14ac:dyDescent="0.25">
      <c r="B434" s="19" t="s">
        <v>467</v>
      </c>
      <c r="C434" s="21">
        <v>40.86</v>
      </c>
    </row>
    <row r="435" spans="2:3" ht="15.75" x14ac:dyDescent="0.25">
      <c r="B435" s="19" t="s">
        <v>468</v>
      </c>
      <c r="C435" s="21">
        <v>17.440000000000001</v>
      </c>
    </row>
    <row r="436" spans="2:3" ht="15.75" x14ac:dyDescent="0.25">
      <c r="B436" s="19" t="s">
        <v>469</v>
      </c>
      <c r="C436" s="21">
        <v>88.43</v>
      </c>
    </row>
    <row r="437" spans="2:3" ht="15.75" x14ac:dyDescent="0.25">
      <c r="B437" s="19" t="s">
        <v>470</v>
      </c>
      <c r="C437" s="21">
        <v>89.21</v>
      </c>
    </row>
    <row r="438" spans="2:3" ht="15.75" x14ac:dyDescent="0.25">
      <c r="B438" s="19" t="s">
        <v>471</v>
      </c>
      <c r="C438" s="21">
        <v>12.78</v>
      </c>
    </row>
    <row r="439" spans="2:3" ht="15.75" x14ac:dyDescent="0.25">
      <c r="B439" s="19" t="s">
        <v>472</v>
      </c>
      <c r="C439" s="21">
        <v>19.100000000000001</v>
      </c>
    </row>
    <row r="440" spans="2:3" ht="15.75" x14ac:dyDescent="0.25">
      <c r="B440" s="19" t="s">
        <v>473</v>
      </c>
      <c r="C440" s="21">
        <v>27.66</v>
      </c>
    </row>
    <row r="441" spans="2:3" ht="15.75" x14ac:dyDescent="0.25">
      <c r="B441" s="19" t="s">
        <v>474</v>
      </c>
      <c r="C441" s="21">
        <v>45.74</v>
      </c>
    </row>
    <row r="442" spans="2:3" ht="15.75" x14ac:dyDescent="0.25">
      <c r="B442" s="19" t="s">
        <v>475</v>
      </c>
      <c r="C442" s="21">
        <v>27.07</v>
      </c>
    </row>
    <row r="443" spans="2:3" ht="15.75" x14ac:dyDescent="0.25">
      <c r="B443" s="19" t="s">
        <v>476</v>
      </c>
      <c r="C443" s="21">
        <v>39.119999999999997</v>
      </c>
    </row>
    <row r="444" spans="2:3" ht="15.75" x14ac:dyDescent="0.25">
      <c r="B444" s="19" t="s">
        <v>477</v>
      </c>
      <c r="C444" s="21">
        <v>74.709999999999994</v>
      </c>
    </row>
    <row r="445" spans="2:3" ht="15.75" x14ac:dyDescent="0.25">
      <c r="B445" s="19" t="s">
        <v>478</v>
      </c>
      <c r="C445" s="21">
        <v>22.01</v>
      </c>
    </row>
    <row r="446" spans="2:3" ht="15.75" x14ac:dyDescent="0.25">
      <c r="B446" s="19" t="s">
        <v>479</v>
      </c>
      <c r="C446" s="21">
        <v>63.61</v>
      </c>
    </row>
    <row r="447" spans="2:3" ht="15.75" x14ac:dyDescent="0.25">
      <c r="B447" s="19" t="s">
        <v>480</v>
      </c>
      <c r="C447" s="21">
        <v>25</v>
      </c>
    </row>
    <row r="448" spans="2:3" ht="15.75" x14ac:dyDescent="0.25">
      <c r="B448" s="19" t="s">
        <v>481</v>
      </c>
      <c r="C448" s="21">
        <v>20.77</v>
      </c>
    </row>
    <row r="449" spans="2:3" ht="15.75" x14ac:dyDescent="0.25">
      <c r="B449" s="19" t="s">
        <v>482</v>
      </c>
      <c r="C449" s="21">
        <v>29.56</v>
      </c>
    </row>
    <row r="450" spans="2:3" ht="15.75" x14ac:dyDescent="0.25">
      <c r="B450" s="19" t="s">
        <v>483</v>
      </c>
      <c r="C450" s="21">
        <v>77.400000000000006</v>
      </c>
    </row>
    <row r="451" spans="2:3" ht="15.75" x14ac:dyDescent="0.25">
      <c r="B451" s="19" t="s">
        <v>484</v>
      </c>
      <c r="C451" s="21">
        <v>79.39</v>
      </c>
    </row>
    <row r="452" spans="2:3" ht="15.75" x14ac:dyDescent="0.25">
      <c r="B452" s="19" t="s">
        <v>485</v>
      </c>
      <c r="C452" s="21">
        <v>46.57</v>
      </c>
    </row>
    <row r="453" spans="2:3" ht="15.75" x14ac:dyDescent="0.25">
      <c r="B453" s="19" t="s">
        <v>486</v>
      </c>
      <c r="C453" s="21">
        <v>35.89</v>
      </c>
    </row>
    <row r="454" spans="2:3" ht="15.75" x14ac:dyDescent="0.25">
      <c r="B454" s="19" t="s">
        <v>487</v>
      </c>
      <c r="C454" s="21">
        <v>40.520000000000003</v>
      </c>
    </row>
    <row r="455" spans="2:3" ht="15.75" x14ac:dyDescent="0.25">
      <c r="B455" s="19" t="s">
        <v>488</v>
      </c>
      <c r="C455" s="21">
        <v>73.05</v>
      </c>
    </row>
    <row r="456" spans="2:3" ht="15.75" x14ac:dyDescent="0.25">
      <c r="B456" s="19" t="s">
        <v>489</v>
      </c>
      <c r="C456" s="21">
        <v>73.95</v>
      </c>
    </row>
    <row r="457" spans="2:3" ht="15.75" x14ac:dyDescent="0.25">
      <c r="B457" s="19" t="s">
        <v>490</v>
      </c>
      <c r="C457" s="21">
        <v>22.62</v>
      </c>
    </row>
    <row r="458" spans="2:3" ht="15.75" x14ac:dyDescent="0.25">
      <c r="B458" s="19" t="s">
        <v>491</v>
      </c>
      <c r="C458" s="21">
        <v>51.34</v>
      </c>
    </row>
    <row r="459" spans="2:3" ht="15.75" x14ac:dyDescent="0.25">
      <c r="B459" s="19" t="s">
        <v>492</v>
      </c>
      <c r="C459" s="21">
        <v>54.55</v>
      </c>
    </row>
    <row r="460" spans="2:3" ht="15.75" x14ac:dyDescent="0.25">
      <c r="B460" s="19" t="s">
        <v>493</v>
      </c>
      <c r="C460" s="21">
        <v>37.15</v>
      </c>
    </row>
    <row r="461" spans="2:3" ht="15.75" x14ac:dyDescent="0.25">
      <c r="B461" s="19" t="s">
        <v>494</v>
      </c>
      <c r="C461" s="21">
        <v>37.020000000000003</v>
      </c>
    </row>
    <row r="462" spans="2:3" ht="15.75" x14ac:dyDescent="0.25">
      <c r="B462" s="19" t="s">
        <v>495</v>
      </c>
      <c r="C462" s="21">
        <v>21.58</v>
      </c>
    </row>
    <row r="463" spans="2:3" ht="15.75" x14ac:dyDescent="0.25">
      <c r="B463" s="19" t="s">
        <v>496</v>
      </c>
      <c r="C463" s="21">
        <v>98.84</v>
      </c>
    </row>
    <row r="464" spans="2:3" ht="15.75" x14ac:dyDescent="0.25">
      <c r="B464" s="19" t="s">
        <v>497</v>
      </c>
      <c r="C464" s="21">
        <v>83.77</v>
      </c>
    </row>
    <row r="465" spans="2:3" ht="15.75" x14ac:dyDescent="0.25">
      <c r="B465" s="19" t="s">
        <v>498</v>
      </c>
      <c r="C465" s="21">
        <v>40.049999999999997</v>
      </c>
    </row>
    <row r="466" spans="2:3" ht="15.75" x14ac:dyDescent="0.25">
      <c r="B466" s="19" t="s">
        <v>499</v>
      </c>
      <c r="C466" s="21">
        <v>43.13</v>
      </c>
    </row>
    <row r="467" spans="2:3" ht="15.75" x14ac:dyDescent="0.25">
      <c r="B467" s="19" t="s">
        <v>500</v>
      </c>
      <c r="C467" s="21">
        <v>72.569999999999993</v>
      </c>
    </row>
    <row r="468" spans="2:3" ht="15.75" x14ac:dyDescent="0.25">
      <c r="B468" s="19" t="s">
        <v>501</v>
      </c>
      <c r="C468" s="21">
        <v>64.44</v>
      </c>
    </row>
    <row r="469" spans="2:3" ht="15.75" x14ac:dyDescent="0.25">
      <c r="B469" s="19" t="s">
        <v>502</v>
      </c>
      <c r="C469" s="21">
        <v>65.180000000000007</v>
      </c>
    </row>
    <row r="470" spans="2:3" ht="15.75" x14ac:dyDescent="0.25">
      <c r="B470" s="19" t="s">
        <v>503</v>
      </c>
      <c r="C470" s="21">
        <v>33.26</v>
      </c>
    </row>
    <row r="471" spans="2:3" ht="15.75" x14ac:dyDescent="0.25">
      <c r="B471" s="19" t="s">
        <v>504</v>
      </c>
      <c r="C471" s="21">
        <v>84.07</v>
      </c>
    </row>
    <row r="472" spans="2:3" ht="15.75" x14ac:dyDescent="0.25">
      <c r="B472" s="19" t="s">
        <v>505</v>
      </c>
      <c r="C472" s="21">
        <v>34.369999999999997</v>
      </c>
    </row>
    <row r="473" spans="2:3" ht="15.75" x14ac:dyDescent="0.25">
      <c r="B473" s="19" t="s">
        <v>506</v>
      </c>
      <c r="C473" s="21">
        <v>65.97</v>
      </c>
    </row>
    <row r="474" spans="2:3" ht="15.75" x14ac:dyDescent="0.25">
      <c r="B474" s="19" t="s">
        <v>507</v>
      </c>
      <c r="C474" s="21">
        <v>32.799999999999997</v>
      </c>
    </row>
    <row r="475" spans="2:3" ht="15.75" x14ac:dyDescent="0.25">
      <c r="B475" s="19" t="s">
        <v>508</v>
      </c>
      <c r="C475" s="21">
        <v>37.14</v>
      </c>
    </row>
    <row r="476" spans="2:3" ht="15.75" x14ac:dyDescent="0.25">
      <c r="B476" s="19" t="s">
        <v>509</v>
      </c>
      <c r="C476" s="21">
        <v>60.38</v>
      </c>
    </row>
    <row r="477" spans="2:3" ht="15.75" x14ac:dyDescent="0.25">
      <c r="B477" s="19" t="s">
        <v>510</v>
      </c>
      <c r="C477" s="21">
        <v>36.979999999999997</v>
      </c>
    </row>
    <row r="478" spans="2:3" ht="15.75" x14ac:dyDescent="0.25">
      <c r="B478" s="19" t="s">
        <v>511</v>
      </c>
      <c r="C478" s="21">
        <v>49.49</v>
      </c>
    </row>
    <row r="479" spans="2:3" ht="15.75" x14ac:dyDescent="0.25">
      <c r="B479" s="19" t="s">
        <v>512</v>
      </c>
      <c r="C479" s="21">
        <v>41.09</v>
      </c>
    </row>
    <row r="480" spans="2:3" ht="15.75" x14ac:dyDescent="0.25">
      <c r="B480" s="19" t="s">
        <v>513</v>
      </c>
      <c r="C480" s="21">
        <v>22.96</v>
      </c>
    </row>
    <row r="481" spans="2:3" ht="15.75" x14ac:dyDescent="0.25">
      <c r="B481" s="19" t="s">
        <v>514</v>
      </c>
      <c r="C481" s="21">
        <v>77.680000000000007</v>
      </c>
    </row>
    <row r="482" spans="2:3" ht="15.75" x14ac:dyDescent="0.25">
      <c r="B482" s="19" t="s">
        <v>515</v>
      </c>
      <c r="C482" s="21">
        <v>34.700000000000003</v>
      </c>
    </row>
    <row r="483" spans="2:3" ht="15.75" x14ac:dyDescent="0.25">
      <c r="B483" s="19" t="s">
        <v>516</v>
      </c>
      <c r="C483" s="21">
        <v>19.66</v>
      </c>
    </row>
    <row r="484" spans="2:3" ht="15.75" x14ac:dyDescent="0.25">
      <c r="B484" s="19" t="s">
        <v>517</v>
      </c>
      <c r="C484" s="21">
        <v>25.32</v>
      </c>
    </row>
    <row r="485" spans="2:3" ht="15.75" x14ac:dyDescent="0.25">
      <c r="B485" s="19" t="s">
        <v>518</v>
      </c>
      <c r="C485" s="21">
        <v>12.12</v>
      </c>
    </row>
    <row r="486" spans="2:3" ht="15.75" x14ac:dyDescent="0.25">
      <c r="B486" s="19" t="s">
        <v>519</v>
      </c>
      <c r="C486" s="21">
        <v>99.89</v>
      </c>
    </row>
    <row r="487" spans="2:3" ht="15.75" x14ac:dyDescent="0.25">
      <c r="B487" s="19" t="s">
        <v>520</v>
      </c>
      <c r="C487" s="21">
        <v>75.92</v>
      </c>
    </row>
    <row r="488" spans="2:3" ht="15.75" x14ac:dyDescent="0.25">
      <c r="B488" s="19" t="s">
        <v>521</v>
      </c>
      <c r="C488" s="21">
        <v>63.22</v>
      </c>
    </row>
    <row r="489" spans="2:3" ht="15.75" x14ac:dyDescent="0.25">
      <c r="B489" s="19" t="s">
        <v>522</v>
      </c>
      <c r="C489" s="21">
        <v>90.24</v>
      </c>
    </row>
    <row r="490" spans="2:3" ht="15.75" x14ac:dyDescent="0.25">
      <c r="B490" s="19" t="s">
        <v>523</v>
      </c>
      <c r="C490" s="21">
        <v>98.13</v>
      </c>
    </row>
    <row r="491" spans="2:3" ht="15.75" x14ac:dyDescent="0.25">
      <c r="B491" s="19" t="s">
        <v>524</v>
      </c>
      <c r="C491" s="21">
        <v>51.52</v>
      </c>
    </row>
    <row r="492" spans="2:3" ht="15.75" x14ac:dyDescent="0.25">
      <c r="B492" s="19" t="s">
        <v>525</v>
      </c>
      <c r="C492" s="21">
        <v>73.97</v>
      </c>
    </row>
    <row r="493" spans="2:3" ht="15.75" x14ac:dyDescent="0.25">
      <c r="B493" s="19" t="s">
        <v>526</v>
      </c>
      <c r="C493" s="21">
        <v>31.9</v>
      </c>
    </row>
    <row r="494" spans="2:3" ht="15.75" x14ac:dyDescent="0.25">
      <c r="B494" s="19" t="s">
        <v>527</v>
      </c>
      <c r="C494" s="21">
        <v>69.400000000000006</v>
      </c>
    </row>
    <row r="495" spans="2:3" ht="15.75" x14ac:dyDescent="0.25">
      <c r="B495" s="19" t="s">
        <v>528</v>
      </c>
      <c r="C495" s="21">
        <v>93.31</v>
      </c>
    </row>
    <row r="496" spans="2:3" ht="15.75" x14ac:dyDescent="0.25">
      <c r="B496" s="19" t="s">
        <v>529</v>
      </c>
      <c r="C496" s="21">
        <v>88.45</v>
      </c>
    </row>
    <row r="497" spans="2:3" ht="15.75" x14ac:dyDescent="0.25">
      <c r="B497" s="19" t="s">
        <v>530</v>
      </c>
      <c r="C497" s="21">
        <v>24.18</v>
      </c>
    </row>
    <row r="498" spans="2:3" ht="15.75" x14ac:dyDescent="0.25">
      <c r="B498" s="19" t="s">
        <v>531</v>
      </c>
      <c r="C498" s="21">
        <v>48.5</v>
      </c>
    </row>
    <row r="499" spans="2:3" ht="15.75" x14ac:dyDescent="0.25">
      <c r="B499" s="19" t="s">
        <v>532</v>
      </c>
      <c r="C499" s="21">
        <v>61.29</v>
      </c>
    </row>
    <row r="500" spans="2:3" ht="15.75" x14ac:dyDescent="0.25">
      <c r="B500" s="19" t="s">
        <v>533</v>
      </c>
      <c r="C500" s="21">
        <v>15.95</v>
      </c>
    </row>
    <row r="501" spans="2:3" ht="15.75" x14ac:dyDescent="0.25">
      <c r="B501" s="19" t="s">
        <v>534</v>
      </c>
      <c r="C501" s="21">
        <v>90.74</v>
      </c>
    </row>
    <row r="502" spans="2:3" ht="15.75" x14ac:dyDescent="0.25">
      <c r="B502" s="19" t="s">
        <v>535</v>
      </c>
      <c r="C502" s="21">
        <v>42.91</v>
      </c>
    </row>
    <row r="503" spans="2:3" ht="15.75" x14ac:dyDescent="0.25">
      <c r="B503" s="19" t="s">
        <v>536</v>
      </c>
      <c r="C503" s="21">
        <v>54.28</v>
      </c>
    </row>
    <row r="504" spans="2:3" ht="15.75" x14ac:dyDescent="0.25">
      <c r="B504" s="19" t="s">
        <v>537</v>
      </c>
      <c r="C504" s="21">
        <v>99.55</v>
      </c>
    </row>
    <row r="505" spans="2:3" ht="15.75" x14ac:dyDescent="0.25">
      <c r="B505" s="19" t="s">
        <v>538</v>
      </c>
      <c r="C505" s="21">
        <v>58.39</v>
      </c>
    </row>
    <row r="506" spans="2:3" ht="15.75" x14ac:dyDescent="0.25">
      <c r="B506" s="19" t="s">
        <v>539</v>
      </c>
      <c r="C506" s="21">
        <v>51.47</v>
      </c>
    </row>
    <row r="507" spans="2:3" ht="15.75" x14ac:dyDescent="0.25">
      <c r="B507" s="19" t="s">
        <v>540</v>
      </c>
      <c r="C507" s="21">
        <v>54.86</v>
      </c>
    </row>
    <row r="508" spans="2:3" ht="15.75" x14ac:dyDescent="0.25">
      <c r="B508" s="19" t="s">
        <v>541</v>
      </c>
      <c r="C508" s="21">
        <v>39.39</v>
      </c>
    </row>
    <row r="509" spans="2:3" ht="15.75" x14ac:dyDescent="0.25">
      <c r="B509" s="19" t="s">
        <v>542</v>
      </c>
      <c r="C509" s="21">
        <v>34.729999999999997</v>
      </c>
    </row>
    <row r="510" spans="2:3" ht="15.75" x14ac:dyDescent="0.25">
      <c r="B510" s="19" t="s">
        <v>543</v>
      </c>
      <c r="C510" s="21">
        <v>71.92</v>
      </c>
    </row>
    <row r="511" spans="2:3" ht="15.75" x14ac:dyDescent="0.25">
      <c r="B511" s="19" t="s">
        <v>544</v>
      </c>
      <c r="C511" s="21">
        <v>45.71</v>
      </c>
    </row>
    <row r="512" spans="2:3" ht="15.75" x14ac:dyDescent="0.25">
      <c r="B512" s="19" t="s">
        <v>545</v>
      </c>
      <c r="C512" s="21">
        <v>83.17</v>
      </c>
    </row>
    <row r="513" spans="2:3" ht="15.75" x14ac:dyDescent="0.25">
      <c r="B513" s="19" t="s">
        <v>546</v>
      </c>
      <c r="C513" s="21">
        <v>37.44</v>
      </c>
    </row>
    <row r="514" spans="2:3" ht="15.75" x14ac:dyDescent="0.25">
      <c r="B514" s="19" t="s">
        <v>547</v>
      </c>
      <c r="C514" s="21">
        <v>62.87</v>
      </c>
    </row>
    <row r="515" spans="2:3" ht="15.75" x14ac:dyDescent="0.25">
      <c r="B515" s="19" t="s">
        <v>548</v>
      </c>
      <c r="C515" s="21">
        <v>81.709999999999994</v>
      </c>
    </row>
    <row r="516" spans="2:3" ht="15.75" x14ac:dyDescent="0.25">
      <c r="B516" s="19" t="s">
        <v>549</v>
      </c>
      <c r="C516" s="21">
        <v>91.41</v>
      </c>
    </row>
    <row r="517" spans="2:3" ht="15.75" x14ac:dyDescent="0.25">
      <c r="B517" s="19" t="s">
        <v>550</v>
      </c>
      <c r="C517" s="21">
        <v>39.21</v>
      </c>
    </row>
    <row r="518" spans="2:3" ht="15.75" x14ac:dyDescent="0.25">
      <c r="B518" s="19" t="s">
        <v>551</v>
      </c>
      <c r="C518" s="21">
        <v>59.86</v>
      </c>
    </row>
    <row r="519" spans="2:3" ht="15.75" x14ac:dyDescent="0.25">
      <c r="B519" s="19" t="s">
        <v>552</v>
      </c>
      <c r="C519" s="21">
        <v>54.36</v>
      </c>
    </row>
    <row r="520" spans="2:3" ht="15.75" x14ac:dyDescent="0.25">
      <c r="B520" s="19" t="s">
        <v>553</v>
      </c>
      <c r="C520" s="21">
        <v>98.09</v>
      </c>
    </row>
    <row r="521" spans="2:3" ht="15.75" x14ac:dyDescent="0.25">
      <c r="B521" s="19" t="s">
        <v>554</v>
      </c>
      <c r="C521" s="21">
        <v>25.43</v>
      </c>
    </row>
    <row r="522" spans="2:3" ht="15.75" x14ac:dyDescent="0.25">
      <c r="B522" s="19" t="s">
        <v>555</v>
      </c>
      <c r="C522" s="21">
        <v>86.68</v>
      </c>
    </row>
    <row r="523" spans="2:3" ht="15.75" x14ac:dyDescent="0.25">
      <c r="B523" s="19" t="s">
        <v>556</v>
      </c>
      <c r="C523" s="21">
        <v>22.95</v>
      </c>
    </row>
    <row r="524" spans="2:3" ht="15.75" x14ac:dyDescent="0.25">
      <c r="B524" s="19" t="s">
        <v>557</v>
      </c>
      <c r="C524" s="21">
        <v>16.309999999999999</v>
      </c>
    </row>
    <row r="525" spans="2:3" ht="15.75" x14ac:dyDescent="0.25">
      <c r="B525" s="19" t="s">
        <v>558</v>
      </c>
      <c r="C525" s="21">
        <v>28.32</v>
      </c>
    </row>
    <row r="526" spans="2:3" ht="15.75" x14ac:dyDescent="0.25">
      <c r="B526" s="19" t="s">
        <v>559</v>
      </c>
      <c r="C526" s="21">
        <v>16.670000000000002</v>
      </c>
    </row>
    <row r="527" spans="2:3" ht="15.75" x14ac:dyDescent="0.25">
      <c r="B527" s="19" t="s">
        <v>560</v>
      </c>
      <c r="C527" s="21">
        <v>73.959999999999994</v>
      </c>
    </row>
    <row r="528" spans="2:3" ht="15.75" x14ac:dyDescent="0.25">
      <c r="B528" s="19" t="s">
        <v>561</v>
      </c>
      <c r="C528" s="21">
        <v>97.94</v>
      </c>
    </row>
    <row r="529" spans="2:3" ht="15.75" x14ac:dyDescent="0.25">
      <c r="B529" s="19" t="s">
        <v>562</v>
      </c>
      <c r="C529" s="21">
        <v>87.48</v>
      </c>
    </row>
    <row r="530" spans="2:3" ht="15.75" x14ac:dyDescent="0.25">
      <c r="B530" s="19" t="s">
        <v>563</v>
      </c>
      <c r="C530" s="21">
        <v>30.68</v>
      </c>
    </row>
    <row r="531" spans="2:3" ht="15.75" x14ac:dyDescent="0.25">
      <c r="B531" s="19" t="s">
        <v>564</v>
      </c>
      <c r="C531" s="21">
        <v>75.88</v>
      </c>
    </row>
    <row r="532" spans="2:3" ht="15.75" x14ac:dyDescent="0.25">
      <c r="B532" s="19" t="s">
        <v>565</v>
      </c>
      <c r="C532" s="21">
        <v>20.18</v>
      </c>
    </row>
    <row r="533" spans="2:3" ht="15.75" x14ac:dyDescent="0.25">
      <c r="B533" s="19" t="s">
        <v>566</v>
      </c>
      <c r="C533" s="21">
        <v>18.77</v>
      </c>
    </row>
    <row r="534" spans="2:3" ht="15.75" x14ac:dyDescent="0.25">
      <c r="B534" s="19" t="s">
        <v>567</v>
      </c>
      <c r="C534" s="21">
        <v>71.2</v>
      </c>
    </row>
    <row r="535" spans="2:3" ht="15.75" x14ac:dyDescent="0.25">
      <c r="B535" s="19" t="s">
        <v>568</v>
      </c>
      <c r="C535" s="21">
        <v>38.81</v>
      </c>
    </row>
    <row r="536" spans="2:3" ht="15.75" x14ac:dyDescent="0.25">
      <c r="B536" s="19" t="s">
        <v>569</v>
      </c>
      <c r="C536" s="21">
        <v>29.42</v>
      </c>
    </row>
    <row r="537" spans="2:3" ht="15.75" x14ac:dyDescent="0.25">
      <c r="B537" s="19" t="s">
        <v>570</v>
      </c>
      <c r="C537" s="21">
        <v>60.95</v>
      </c>
    </row>
    <row r="538" spans="2:3" ht="15.75" x14ac:dyDescent="0.25">
      <c r="B538" s="19" t="s">
        <v>571</v>
      </c>
      <c r="C538" s="21">
        <v>51.54</v>
      </c>
    </row>
    <row r="539" spans="2:3" ht="15.75" x14ac:dyDescent="0.25">
      <c r="B539" s="19" t="s">
        <v>572</v>
      </c>
      <c r="C539" s="21">
        <v>66.06</v>
      </c>
    </row>
    <row r="540" spans="2:3" ht="15.75" x14ac:dyDescent="0.25">
      <c r="B540" s="19" t="s">
        <v>573</v>
      </c>
      <c r="C540" s="21">
        <v>57.27</v>
      </c>
    </row>
    <row r="541" spans="2:3" ht="15.75" x14ac:dyDescent="0.25">
      <c r="B541" s="19" t="s">
        <v>574</v>
      </c>
      <c r="C541" s="21">
        <v>54.31</v>
      </c>
    </row>
    <row r="542" spans="2:3" ht="15.75" x14ac:dyDescent="0.25">
      <c r="B542" s="19" t="s">
        <v>575</v>
      </c>
      <c r="C542" s="21">
        <v>58.24</v>
      </c>
    </row>
    <row r="543" spans="2:3" ht="15.75" x14ac:dyDescent="0.25">
      <c r="B543" s="19" t="s">
        <v>576</v>
      </c>
      <c r="C543" s="21">
        <v>22.21</v>
      </c>
    </row>
    <row r="544" spans="2:3" ht="15.75" x14ac:dyDescent="0.25">
      <c r="B544" s="19" t="s">
        <v>577</v>
      </c>
      <c r="C544" s="21">
        <v>19.32</v>
      </c>
    </row>
    <row r="545" spans="2:3" ht="15.75" x14ac:dyDescent="0.25">
      <c r="B545" s="19" t="s">
        <v>578</v>
      </c>
      <c r="C545" s="21">
        <v>37.479999999999997</v>
      </c>
    </row>
    <row r="546" spans="2:3" ht="15.75" x14ac:dyDescent="0.25">
      <c r="B546" s="19" t="s">
        <v>579</v>
      </c>
      <c r="C546" s="21">
        <v>72.040000000000006</v>
      </c>
    </row>
    <row r="547" spans="2:3" ht="15.75" x14ac:dyDescent="0.25">
      <c r="B547" s="19" t="s">
        <v>580</v>
      </c>
      <c r="C547" s="21">
        <v>98.52</v>
      </c>
    </row>
    <row r="548" spans="2:3" ht="15.75" x14ac:dyDescent="0.25">
      <c r="B548" s="19" t="s">
        <v>581</v>
      </c>
      <c r="C548" s="21">
        <v>41.66</v>
      </c>
    </row>
    <row r="549" spans="2:3" ht="15.75" x14ac:dyDescent="0.25">
      <c r="B549" s="19" t="s">
        <v>582</v>
      </c>
      <c r="C549" s="21">
        <v>72.42</v>
      </c>
    </row>
    <row r="550" spans="2:3" ht="15.75" x14ac:dyDescent="0.25">
      <c r="B550" s="19" t="s">
        <v>583</v>
      </c>
      <c r="C550" s="21">
        <v>89.2</v>
      </c>
    </row>
    <row r="551" spans="2:3" ht="15.75" x14ac:dyDescent="0.25">
      <c r="B551" s="19" t="s">
        <v>584</v>
      </c>
      <c r="C551" s="21">
        <v>42.42</v>
      </c>
    </row>
    <row r="552" spans="2:3" ht="15.75" x14ac:dyDescent="0.25">
      <c r="B552" s="19" t="s">
        <v>585</v>
      </c>
      <c r="C552" s="21">
        <v>74.510000000000005</v>
      </c>
    </row>
    <row r="553" spans="2:3" ht="15.75" x14ac:dyDescent="0.25">
      <c r="B553" s="19" t="s">
        <v>586</v>
      </c>
      <c r="C553" s="21">
        <v>99.25</v>
      </c>
    </row>
    <row r="554" spans="2:3" ht="15.75" x14ac:dyDescent="0.25">
      <c r="B554" s="19" t="s">
        <v>587</v>
      </c>
      <c r="C554" s="21">
        <v>81.209999999999994</v>
      </c>
    </row>
    <row r="555" spans="2:3" ht="15.75" x14ac:dyDescent="0.25">
      <c r="B555" s="19" t="s">
        <v>588</v>
      </c>
      <c r="C555" s="21">
        <v>49.33</v>
      </c>
    </row>
    <row r="556" spans="2:3" ht="15.75" x14ac:dyDescent="0.25">
      <c r="B556" s="19" t="s">
        <v>589</v>
      </c>
      <c r="C556" s="21">
        <v>65.739999999999995</v>
      </c>
    </row>
    <row r="557" spans="2:3" ht="15.75" x14ac:dyDescent="0.25">
      <c r="B557" s="19" t="s">
        <v>590</v>
      </c>
      <c r="C557" s="21">
        <v>79.86</v>
      </c>
    </row>
    <row r="558" spans="2:3" ht="15.75" x14ac:dyDescent="0.25">
      <c r="B558" s="19" t="s">
        <v>591</v>
      </c>
      <c r="C558" s="21">
        <v>73.98</v>
      </c>
    </row>
    <row r="559" spans="2:3" ht="15.75" x14ac:dyDescent="0.25">
      <c r="B559" s="19" t="s">
        <v>592</v>
      </c>
      <c r="C559" s="21">
        <v>82.04</v>
      </c>
    </row>
    <row r="560" spans="2:3" ht="15.75" x14ac:dyDescent="0.25">
      <c r="B560" s="19" t="s">
        <v>593</v>
      </c>
      <c r="C560" s="21">
        <v>26.67</v>
      </c>
    </row>
    <row r="561" spans="2:3" ht="15.75" x14ac:dyDescent="0.25">
      <c r="B561" s="19" t="s">
        <v>594</v>
      </c>
      <c r="C561" s="21">
        <v>10.130000000000001</v>
      </c>
    </row>
    <row r="562" spans="2:3" ht="15.75" x14ac:dyDescent="0.25">
      <c r="B562" s="19" t="s">
        <v>595</v>
      </c>
      <c r="C562" s="21">
        <v>72.39</v>
      </c>
    </row>
    <row r="563" spans="2:3" ht="15.75" x14ac:dyDescent="0.25">
      <c r="B563" s="19" t="s">
        <v>596</v>
      </c>
      <c r="C563" s="21">
        <v>85.91</v>
      </c>
    </row>
    <row r="564" spans="2:3" ht="15.75" x14ac:dyDescent="0.25">
      <c r="B564" s="19" t="s">
        <v>597</v>
      </c>
      <c r="C564" s="21">
        <v>81.31</v>
      </c>
    </row>
    <row r="565" spans="2:3" ht="15.75" x14ac:dyDescent="0.25">
      <c r="B565" s="19" t="s">
        <v>598</v>
      </c>
      <c r="C565" s="21">
        <v>60.3</v>
      </c>
    </row>
    <row r="566" spans="2:3" ht="15.75" x14ac:dyDescent="0.25">
      <c r="B566" s="19" t="s">
        <v>599</v>
      </c>
      <c r="C566" s="21">
        <v>31.77</v>
      </c>
    </row>
    <row r="567" spans="2:3" ht="15.75" x14ac:dyDescent="0.25">
      <c r="B567" s="19" t="s">
        <v>600</v>
      </c>
      <c r="C567" s="21">
        <v>64.27</v>
      </c>
    </row>
    <row r="568" spans="2:3" ht="15.75" x14ac:dyDescent="0.25">
      <c r="B568" s="19" t="s">
        <v>601</v>
      </c>
      <c r="C568" s="21">
        <v>69.510000000000005</v>
      </c>
    </row>
    <row r="569" spans="2:3" ht="15.75" x14ac:dyDescent="0.25">
      <c r="B569" s="19" t="s">
        <v>602</v>
      </c>
      <c r="C569" s="21">
        <v>27.22</v>
      </c>
    </row>
    <row r="570" spans="2:3" ht="15.75" x14ac:dyDescent="0.25">
      <c r="B570" s="19" t="s">
        <v>603</v>
      </c>
      <c r="C570" s="21">
        <v>92.98</v>
      </c>
    </row>
    <row r="571" spans="2:3" ht="15.75" x14ac:dyDescent="0.25">
      <c r="B571" s="19" t="s">
        <v>604</v>
      </c>
      <c r="C571" s="21">
        <v>63.06</v>
      </c>
    </row>
    <row r="572" spans="2:3" ht="15.75" x14ac:dyDescent="0.25">
      <c r="B572" s="19" t="s">
        <v>605</v>
      </c>
      <c r="C572" s="21">
        <v>51.71</v>
      </c>
    </row>
    <row r="573" spans="2:3" ht="15.75" x14ac:dyDescent="0.25">
      <c r="B573" s="19" t="s">
        <v>606</v>
      </c>
      <c r="C573" s="21">
        <v>52.34</v>
      </c>
    </row>
    <row r="574" spans="2:3" ht="15.75" x14ac:dyDescent="0.25">
      <c r="B574" s="19" t="s">
        <v>607</v>
      </c>
      <c r="C574" s="21">
        <v>43.06</v>
      </c>
    </row>
    <row r="575" spans="2:3" ht="15.75" x14ac:dyDescent="0.25">
      <c r="B575" s="19" t="s">
        <v>608</v>
      </c>
      <c r="C575" s="21">
        <v>59.61</v>
      </c>
    </row>
    <row r="576" spans="2:3" ht="15.75" x14ac:dyDescent="0.25">
      <c r="B576" s="19" t="s">
        <v>609</v>
      </c>
      <c r="C576" s="21">
        <v>14.62</v>
      </c>
    </row>
    <row r="577" spans="2:3" ht="15.75" x14ac:dyDescent="0.25">
      <c r="B577" s="19" t="s">
        <v>610</v>
      </c>
      <c r="C577" s="21">
        <v>46.53</v>
      </c>
    </row>
    <row r="578" spans="2:3" ht="15.75" x14ac:dyDescent="0.25">
      <c r="B578" s="19" t="s">
        <v>611</v>
      </c>
      <c r="C578" s="21">
        <v>24.24</v>
      </c>
    </row>
    <row r="579" spans="2:3" ht="15.75" x14ac:dyDescent="0.25">
      <c r="B579" s="19" t="s">
        <v>612</v>
      </c>
      <c r="C579" s="21">
        <v>45.58</v>
      </c>
    </row>
    <row r="580" spans="2:3" ht="15.75" x14ac:dyDescent="0.25">
      <c r="B580" s="19" t="s">
        <v>613</v>
      </c>
      <c r="C580" s="21">
        <v>75.2</v>
      </c>
    </row>
    <row r="581" spans="2:3" ht="15.75" x14ac:dyDescent="0.25">
      <c r="B581" s="19" t="s">
        <v>614</v>
      </c>
      <c r="C581" s="21">
        <v>96.8</v>
      </c>
    </row>
    <row r="582" spans="2:3" ht="15.75" x14ac:dyDescent="0.25">
      <c r="B582" s="19" t="s">
        <v>615</v>
      </c>
      <c r="C582" s="21">
        <v>14.82</v>
      </c>
    </row>
    <row r="583" spans="2:3" ht="15.75" x14ac:dyDescent="0.25">
      <c r="B583" s="19" t="s">
        <v>616</v>
      </c>
      <c r="C583" s="21">
        <v>52.2</v>
      </c>
    </row>
    <row r="584" spans="2:3" ht="15.75" x14ac:dyDescent="0.25">
      <c r="B584" s="19" t="s">
        <v>617</v>
      </c>
      <c r="C584" s="21">
        <v>46.66</v>
      </c>
    </row>
    <row r="585" spans="2:3" ht="15.75" x14ac:dyDescent="0.25">
      <c r="B585" s="19" t="s">
        <v>618</v>
      </c>
      <c r="C585" s="21">
        <v>36.85</v>
      </c>
    </row>
    <row r="586" spans="2:3" ht="15.75" x14ac:dyDescent="0.25">
      <c r="B586" s="19" t="s">
        <v>619</v>
      </c>
      <c r="C586" s="21">
        <v>70.319999999999993</v>
      </c>
    </row>
    <row r="587" spans="2:3" ht="15.75" x14ac:dyDescent="0.25">
      <c r="B587" s="19" t="s">
        <v>620</v>
      </c>
      <c r="C587" s="21">
        <v>83.08</v>
      </c>
    </row>
    <row r="588" spans="2:3" ht="15.75" x14ac:dyDescent="0.25">
      <c r="B588" s="19" t="s">
        <v>621</v>
      </c>
      <c r="C588" s="21">
        <v>64.989999999999995</v>
      </c>
    </row>
    <row r="589" spans="2:3" ht="15.75" x14ac:dyDescent="0.25">
      <c r="B589" s="19" t="s">
        <v>622</v>
      </c>
      <c r="C589" s="21">
        <v>77.56</v>
      </c>
    </row>
    <row r="590" spans="2:3" ht="15.75" x14ac:dyDescent="0.25">
      <c r="B590" s="19" t="s">
        <v>623</v>
      </c>
      <c r="C590" s="21">
        <v>54.51</v>
      </c>
    </row>
    <row r="591" spans="2:3" ht="15.75" x14ac:dyDescent="0.25">
      <c r="B591" s="19" t="s">
        <v>624</v>
      </c>
      <c r="C591" s="21">
        <v>51.89</v>
      </c>
    </row>
    <row r="592" spans="2:3" ht="15.75" x14ac:dyDescent="0.25">
      <c r="B592" s="19" t="s">
        <v>625</v>
      </c>
      <c r="C592" s="21">
        <v>31.75</v>
      </c>
    </row>
    <row r="593" spans="2:3" ht="15.75" x14ac:dyDescent="0.25">
      <c r="B593" s="19" t="s">
        <v>626</v>
      </c>
      <c r="C593" s="21">
        <v>53.65</v>
      </c>
    </row>
    <row r="594" spans="2:3" ht="15.75" x14ac:dyDescent="0.25">
      <c r="B594" s="19" t="s">
        <v>627</v>
      </c>
      <c r="C594" s="21">
        <v>49.79</v>
      </c>
    </row>
    <row r="595" spans="2:3" ht="15.75" x14ac:dyDescent="0.25">
      <c r="B595" s="19" t="s">
        <v>628</v>
      </c>
      <c r="C595" s="21">
        <v>57.89</v>
      </c>
    </row>
    <row r="596" spans="2:3" ht="15.75" x14ac:dyDescent="0.25">
      <c r="B596" s="19" t="s">
        <v>629</v>
      </c>
      <c r="C596" s="21">
        <v>28.96</v>
      </c>
    </row>
    <row r="597" spans="2:3" ht="15.75" x14ac:dyDescent="0.25">
      <c r="B597" s="19" t="s">
        <v>630</v>
      </c>
      <c r="C597" s="21">
        <v>98.97</v>
      </c>
    </row>
    <row r="598" spans="2:3" ht="15.75" x14ac:dyDescent="0.25">
      <c r="B598" s="19" t="s">
        <v>631</v>
      </c>
      <c r="C598" s="21">
        <v>93.22</v>
      </c>
    </row>
    <row r="599" spans="2:3" ht="15.75" x14ac:dyDescent="0.25">
      <c r="B599" s="19" t="s">
        <v>632</v>
      </c>
      <c r="C599" s="21">
        <v>80.930000000000007</v>
      </c>
    </row>
    <row r="600" spans="2:3" ht="15.75" x14ac:dyDescent="0.25">
      <c r="B600" s="19" t="s">
        <v>633</v>
      </c>
      <c r="C600" s="21">
        <v>67.45</v>
      </c>
    </row>
    <row r="601" spans="2:3" ht="15.75" x14ac:dyDescent="0.25">
      <c r="B601" s="19" t="s">
        <v>634</v>
      </c>
      <c r="C601" s="21">
        <v>38.72</v>
      </c>
    </row>
    <row r="602" spans="2:3" ht="15.75" x14ac:dyDescent="0.25">
      <c r="B602" s="19" t="s">
        <v>635</v>
      </c>
      <c r="C602" s="21">
        <v>72.599999999999994</v>
      </c>
    </row>
    <row r="603" spans="2:3" ht="15.75" x14ac:dyDescent="0.25">
      <c r="B603" s="19" t="s">
        <v>636</v>
      </c>
      <c r="C603" s="21">
        <v>87.91</v>
      </c>
    </row>
    <row r="604" spans="2:3" ht="15.75" x14ac:dyDescent="0.25">
      <c r="B604" s="19" t="s">
        <v>637</v>
      </c>
      <c r="C604" s="21">
        <v>98.53</v>
      </c>
    </row>
    <row r="605" spans="2:3" ht="15.75" x14ac:dyDescent="0.25">
      <c r="B605" s="19" t="s">
        <v>638</v>
      </c>
      <c r="C605" s="21">
        <v>43.46</v>
      </c>
    </row>
    <row r="606" spans="2:3" ht="15.75" x14ac:dyDescent="0.25">
      <c r="B606" s="19" t="s">
        <v>639</v>
      </c>
      <c r="C606" s="21">
        <v>71.680000000000007</v>
      </c>
    </row>
    <row r="607" spans="2:3" ht="15.75" x14ac:dyDescent="0.25">
      <c r="B607" s="19" t="s">
        <v>640</v>
      </c>
      <c r="C607" s="21">
        <v>91.61</v>
      </c>
    </row>
    <row r="608" spans="2:3" ht="15.75" x14ac:dyDescent="0.25">
      <c r="B608" s="19" t="s">
        <v>641</v>
      </c>
      <c r="C608" s="21">
        <v>94.59</v>
      </c>
    </row>
    <row r="609" spans="2:3" ht="15.75" x14ac:dyDescent="0.25">
      <c r="B609" s="19" t="s">
        <v>642</v>
      </c>
      <c r="C609" s="21">
        <v>83.25</v>
      </c>
    </row>
    <row r="610" spans="2:3" ht="15.75" x14ac:dyDescent="0.25">
      <c r="B610" s="19" t="s">
        <v>643</v>
      </c>
      <c r="C610" s="21">
        <v>91.35</v>
      </c>
    </row>
    <row r="611" spans="2:3" ht="15.75" x14ac:dyDescent="0.25">
      <c r="B611" s="19" t="s">
        <v>644</v>
      </c>
      <c r="C611" s="21">
        <v>78.88</v>
      </c>
    </row>
    <row r="612" spans="2:3" ht="15.75" x14ac:dyDescent="0.25">
      <c r="B612" s="19" t="s">
        <v>645</v>
      </c>
      <c r="C612" s="21">
        <v>60.87</v>
      </c>
    </row>
    <row r="613" spans="2:3" ht="15.75" x14ac:dyDescent="0.25">
      <c r="B613" s="19" t="s">
        <v>646</v>
      </c>
      <c r="C613" s="21">
        <v>82.58</v>
      </c>
    </row>
    <row r="614" spans="2:3" ht="15.75" x14ac:dyDescent="0.25">
      <c r="B614" s="19" t="s">
        <v>647</v>
      </c>
      <c r="C614" s="21">
        <v>53.3</v>
      </c>
    </row>
    <row r="615" spans="2:3" ht="15.75" x14ac:dyDescent="0.25">
      <c r="B615" s="19" t="s">
        <v>648</v>
      </c>
      <c r="C615" s="21">
        <v>12.09</v>
      </c>
    </row>
    <row r="616" spans="2:3" ht="15.75" x14ac:dyDescent="0.25">
      <c r="B616" s="19" t="s">
        <v>649</v>
      </c>
      <c r="C616" s="21">
        <v>64.19</v>
      </c>
    </row>
    <row r="617" spans="2:3" ht="15.75" x14ac:dyDescent="0.25">
      <c r="B617" s="19" t="s">
        <v>650</v>
      </c>
      <c r="C617" s="21">
        <v>99.7</v>
      </c>
    </row>
    <row r="618" spans="2:3" ht="15.75" x14ac:dyDescent="0.25">
      <c r="B618" s="19" t="s">
        <v>651</v>
      </c>
      <c r="C618" s="21">
        <v>79.91</v>
      </c>
    </row>
    <row r="619" spans="2:3" ht="15.75" x14ac:dyDescent="0.25">
      <c r="B619" s="19" t="s">
        <v>652</v>
      </c>
      <c r="C619" s="21">
        <v>66.47</v>
      </c>
    </row>
    <row r="620" spans="2:3" ht="15.75" x14ac:dyDescent="0.25">
      <c r="B620" s="19" t="s">
        <v>653</v>
      </c>
      <c r="C620" s="21">
        <v>28.95</v>
      </c>
    </row>
    <row r="621" spans="2:3" ht="15.75" x14ac:dyDescent="0.25">
      <c r="B621" s="19" t="s">
        <v>654</v>
      </c>
      <c r="C621" s="21">
        <v>46.2</v>
      </c>
    </row>
    <row r="622" spans="2:3" ht="15.75" x14ac:dyDescent="0.25">
      <c r="B622" s="19" t="s">
        <v>655</v>
      </c>
      <c r="C622" s="21">
        <v>17.63</v>
      </c>
    </row>
    <row r="623" spans="2:3" ht="15.75" x14ac:dyDescent="0.25">
      <c r="B623" s="19" t="s">
        <v>656</v>
      </c>
      <c r="C623" s="21">
        <v>52.42</v>
      </c>
    </row>
    <row r="624" spans="2:3" ht="15.75" x14ac:dyDescent="0.25">
      <c r="B624" s="19" t="s">
        <v>657</v>
      </c>
      <c r="C624" s="21">
        <v>98.79</v>
      </c>
    </row>
    <row r="625" spans="2:3" ht="15.75" x14ac:dyDescent="0.25">
      <c r="B625" s="19" t="s">
        <v>658</v>
      </c>
      <c r="C625" s="21">
        <v>88.55</v>
      </c>
    </row>
    <row r="626" spans="2:3" ht="15.75" x14ac:dyDescent="0.25">
      <c r="B626" s="19" t="s">
        <v>659</v>
      </c>
      <c r="C626" s="21">
        <v>55.67</v>
      </c>
    </row>
    <row r="627" spans="2:3" ht="15.75" x14ac:dyDescent="0.25">
      <c r="B627" s="19" t="s">
        <v>660</v>
      </c>
      <c r="C627" s="21">
        <v>72.52</v>
      </c>
    </row>
    <row r="628" spans="2:3" ht="15.75" x14ac:dyDescent="0.25">
      <c r="B628" s="19" t="s">
        <v>661</v>
      </c>
      <c r="C628" s="21">
        <v>12.05</v>
      </c>
    </row>
    <row r="629" spans="2:3" ht="15.75" x14ac:dyDescent="0.25">
      <c r="B629" s="19" t="s">
        <v>662</v>
      </c>
      <c r="C629" s="21">
        <v>19.36</v>
      </c>
    </row>
    <row r="630" spans="2:3" ht="15.75" x14ac:dyDescent="0.25">
      <c r="B630" s="19" t="s">
        <v>663</v>
      </c>
      <c r="C630" s="21">
        <v>70.209999999999994</v>
      </c>
    </row>
    <row r="631" spans="2:3" ht="15.75" x14ac:dyDescent="0.25">
      <c r="B631" s="19" t="s">
        <v>664</v>
      </c>
      <c r="C631" s="21">
        <v>33.630000000000003</v>
      </c>
    </row>
    <row r="632" spans="2:3" ht="15.75" x14ac:dyDescent="0.25">
      <c r="B632" s="19" t="s">
        <v>665</v>
      </c>
      <c r="C632" s="21">
        <v>15.49</v>
      </c>
    </row>
    <row r="633" spans="2:3" ht="15.75" x14ac:dyDescent="0.25">
      <c r="B633" s="19" t="s">
        <v>666</v>
      </c>
      <c r="C633" s="21">
        <v>75.66</v>
      </c>
    </row>
    <row r="634" spans="2:3" ht="15.75" x14ac:dyDescent="0.25">
      <c r="B634" s="19" t="s">
        <v>667</v>
      </c>
      <c r="C634" s="21">
        <v>55.81</v>
      </c>
    </row>
    <row r="635" spans="2:3" ht="15.75" x14ac:dyDescent="0.25">
      <c r="B635" s="19" t="s">
        <v>668</v>
      </c>
      <c r="C635" s="21">
        <v>72.78</v>
      </c>
    </row>
    <row r="636" spans="2:3" ht="15.75" x14ac:dyDescent="0.25">
      <c r="B636" s="19" t="s">
        <v>669</v>
      </c>
      <c r="C636" s="21">
        <v>37.32</v>
      </c>
    </row>
    <row r="637" spans="2:3" ht="15.75" x14ac:dyDescent="0.25">
      <c r="B637" s="19" t="s">
        <v>670</v>
      </c>
      <c r="C637" s="21">
        <v>60.18</v>
      </c>
    </row>
    <row r="638" spans="2:3" ht="15.75" x14ac:dyDescent="0.25">
      <c r="B638" s="19" t="s">
        <v>671</v>
      </c>
      <c r="C638" s="21">
        <v>15.69</v>
      </c>
    </row>
    <row r="639" spans="2:3" ht="15.75" x14ac:dyDescent="0.25">
      <c r="B639" s="19" t="s">
        <v>672</v>
      </c>
      <c r="C639" s="21">
        <v>88.15</v>
      </c>
    </row>
    <row r="640" spans="2:3" ht="15.75" x14ac:dyDescent="0.25">
      <c r="B640" s="19" t="s">
        <v>673</v>
      </c>
      <c r="C640" s="21">
        <v>27.93</v>
      </c>
    </row>
    <row r="641" spans="2:3" ht="15.75" x14ac:dyDescent="0.25">
      <c r="B641" s="19" t="s">
        <v>674</v>
      </c>
      <c r="C641" s="21">
        <v>55.45</v>
      </c>
    </row>
    <row r="642" spans="2:3" ht="15.75" x14ac:dyDescent="0.25">
      <c r="B642" s="19" t="s">
        <v>675</v>
      </c>
      <c r="C642" s="21">
        <v>42.97</v>
      </c>
    </row>
    <row r="643" spans="2:3" ht="15.75" x14ac:dyDescent="0.25">
      <c r="B643" s="19" t="s">
        <v>676</v>
      </c>
      <c r="C643" s="21">
        <v>17.14</v>
      </c>
    </row>
    <row r="644" spans="2:3" ht="15.75" x14ac:dyDescent="0.25">
      <c r="B644" s="19" t="s">
        <v>677</v>
      </c>
      <c r="C644" s="21">
        <v>58.75</v>
      </c>
    </row>
    <row r="645" spans="2:3" ht="15.75" x14ac:dyDescent="0.25">
      <c r="B645" s="19" t="s">
        <v>678</v>
      </c>
      <c r="C645" s="21">
        <v>87.1</v>
      </c>
    </row>
    <row r="646" spans="2:3" ht="15.75" x14ac:dyDescent="0.25">
      <c r="B646" s="19" t="s">
        <v>679</v>
      </c>
      <c r="C646" s="21">
        <v>98.8</v>
      </c>
    </row>
    <row r="647" spans="2:3" ht="15.75" x14ac:dyDescent="0.25">
      <c r="B647" s="19" t="s">
        <v>680</v>
      </c>
      <c r="C647" s="21">
        <v>48.63</v>
      </c>
    </row>
    <row r="648" spans="2:3" ht="15.75" x14ac:dyDescent="0.25">
      <c r="B648" s="19" t="s">
        <v>681</v>
      </c>
      <c r="C648" s="21">
        <v>57.74</v>
      </c>
    </row>
    <row r="649" spans="2:3" ht="15.75" x14ac:dyDescent="0.25">
      <c r="B649" s="19" t="s">
        <v>682</v>
      </c>
      <c r="C649" s="21">
        <v>17.97</v>
      </c>
    </row>
    <row r="650" spans="2:3" ht="15.75" x14ac:dyDescent="0.25">
      <c r="B650" s="19" t="s">
        <v>683</v>
      </c>
      <c r="C650" s="21">
        <v>47.71</v>
      </c>
    </row>
    <row r="651" spans="2:3" ht="15.75" x14ac:dyDescent="0.25">
      <c r="B651" s="19" t="s">
        <v>684</v>
      </c>
      <c r="C651" s="21">
        <v>40.619999999999997</v>
      </c>
    </row>
    <row r="652" spans="2:3" ht="15.75" x14ac:dyDescent="0.25">
      <c r="B652" s="19" t="s">
        <v>685</v>
      </c>
      <c r="C652" s="21">
        <v>56.04</v>
      </c>
    </row>
    <row r="653" spans="2:3" ht="15.75" x14ac:dyDescent="0.25">
      <c r="B653" s="19" t="s">
        <v>686</v>
      </c>
      <c r="C653" s="21">
        <v>93.4</v>
      </c>
    </row>
    <row r="654" spans="2:3" ht="15.75" x14ac:dyDescent="0.25">
      <c r="B654" s="19" t="s">
        <v>687</v>
      </c>
      <c r="C654" s="21">
        <v>73.41</v>
      </c>
    </row>
    <row r="655" spans="2:3" ht="15.75" x14ac:dyDescent="0.25">
      <c r="B655" s="19" t="s">
        <v>688</v>
      </c>
      <c r="C655" s="21">
        <v>33.64</v>
      </c>
    </row>
    <row r="656" spans="2:3" ht="15.75" x14ac:dyDescent="0.25">
      <c r="B656" s="19" t="s">
        <v>689</v>
      </c>
      <c r="C656" s="21">
        <v>45.48</v>
      </c>
    </row>
    <row r="657" spans="2:3" ht="15.75" x14ac:dyDescent="0.25">
      <c r="B657" s="19" t="s">
        <v>690</v>
      </c>
      <c r="C657" s="21">
        <v>64.08</v>
      </c>
    </row>
    <row r="658" spans="2:3" ht="15.75" x14ac:dyDescent="0.25">
      <c r="B658" s="19" t="s">
        <v>691</v>
      </c>
      <c r="C658" s="21">
        <v>73.47</v>
      </c>
    </row>
    <row r="659" spans="2:3" ht="15.75" x14ac:dyDescent="0.25">
      <c r="B659" s="19" t="s">
        <v>692</v>
      </c>
      <c r="C659" s="21">
        <v>58.95</v>
      </c>
    </row>
    <row r="660" spans="2:3" ht="15.75" x14ac:dyDescent="0.25">
      <c r="B660" s="19" t="s">
        <v>693</v>
      </c>
      <c r="C660" s="21">
        <v>39.479999999999997</v>
      </c>
    </row>
    <row r="661" spans="2:3" ht="15.75" x14ac:dyDescent="0.25">
      <c r="B661" s="19" t="s">
        <v>694</v>
      </c>
      <c r="C661" s="21">
        <v>34.81</v>
      </c>
    </row>
    <row r="662" spans="2:3" ht="15.75" x14ac:dyDescent="0.25">
      <c r="B662" s="19" t="s">
        <v>695</v>
      </c>
      <c r="C662" s="21">
        <v>49.32</v>
      </c>
    </row>
    <row r="663" spans="2:3" ht="15.75" x14ac:dyDescent="0.25">
      <c r="B663" s="19" t="s">
        <v>696</v>
      </c>
      <c r="C663" s="21">
        <v>21.48</v>
      </c>
    </row>
    <row r="664" spans="2:3" ht="15.75" x14ac:dyDescent="0.25">
      <c r="B664" s="19" t="s">
        <v>697</v>
      </c>
      <c r="C664" s="21">
        <v>23.08</v>
      </c>
    </row>
    <row r="665" spans="2:3" ht="15.75" x14ac:dyDescent="0.25">
      <c r="B665" s="19" t="s">
        <v>698</v>
      </c>
      <c r="C665" s="21">
        <v>49.1</v>
      </c>
    </row>
    <row r="666" spans="2:3" ht="15.75" x14ac:dyDescent="0.25">
      <c r="B666" s="19" t="s">
        <v>699</v>
      </c>
      <c r="C666" s="21">
        <v>64.83</v>
      </c>
    </row>
    <row r="667" spans="2:3" ht="15.75" x14ac:dyDescent="0.25">
      <c r="B667" s="19" t="s">
        <v>700</v>
      </c>
      <c r="C667" s="21">
        <v>63.56</v>
      </c>
    </row>
    <row r="668" spans="2:3" ht="15.75" x14ac:dyDescent="0.25">
      <c r="B668" s="19" t="s">
        <v>701</v>
      </c>
      <c r="C668" s="21">
        <v>72.88</v>
      </c>
    </row>
    <row r="669" spans="2:3" ht="15.75" x14ac:dyDescent="0.25">
      <c r="B669" s="19" t="s">
        <v>702</v>
      </c>
      <c r="C669" s="21">
        <v>67.099999999999994</v>
      </c>
    </row>
    <row r="670" spans="2:3" ht="15.75" x14ac:dyDescent="0.25">
      <c r="B670" s="19" t="s">
        <v>703</v>
      </c>
      <c r="C670" s="21">
        <v>70.19</v>
      </c>
    </row>
    <row r="671" spans="2:3" ht="15.75" x14ac:dyDescent="0.25">
      <c r="B671" s="19" t="s">
        <v>704</v>
      </c>
      <c r="C671" s="21">
        <v>55.04</v>
      </c>
    </row>
    <row r="672" spans="2:3" ht="15.75" x14ac:dyDescent="0.25">
      <c r="B672" s="19" t="s">
        <v>705</v>
      </c>
      <c r="C672" s="21">
        <v>73.38</v>
      </c>
    </row>
    <row r="673" spans="2:3" ht="15.75" x14ac:dyDescent="0.25">
      <c r="B673" s="19" t="s">
        <v>706</v>
      </c>
      <c r="C673" s="21">
        <v>52.6</v>
      </c>
    </row>
    <row r="674" spans="2:3" ht="15.75" x14ac:dyDescent="0.25">
      <c r="B674" s="19" t="s">
        <v>707</v>
      </c>
      <c r="C674" s="21">
        <v>87.37</v>
      </c>
    </row>
    <row r="675" spans="2:3" ht="15.75" x14ac:dyDescent="0.25">
      <c r="B675" s="19" t="s">
        <v>708</v>
      </c>
      <c r="C675" s="21">
        <v>27.04</v>
      </c>
    </row>
    <row r="676" spans="2:3" ht="15.75" x14ac:dyDescent="0.25">
      <c r="B676" s="19" t="s">
        <v>709</v>
      </c>
      <c r="C676" s="21">
        <v>62.19</v>
      </c>
    </row>
    <row r="677" spans="2:3" ht="15.75" x14ac:dyDescent="0.25">
      <c r="B677" s="19" t="s">
        <v>710</v>
      </c>
      <c r="C677" s="21">
        <v>69.58</v>
      </c>
    </row>
    <row r="678" spans="2:3" ht="15.75" x14ac:dyDescent="0.25">
      <c r="B678" s="19" t="s">
        <v>711</v>
      </c>
      <c r="C678" s="21">
        <v>97.5</v>
      </c>
    </row>
    <row r="679" spans="2:3" ht="15.75" x14ac:dyDescent="0.25">
      <c r="B679" s="19" t="s">
        <v>712</v>
      </c>
      <c r="C679" s="21">
        <v>60.41</v>
      </c>
    </row>
    <row r="680" spans="2:3" ht="15.75" x14ac:dyDescent="0.25">
      <c r="B680" s="19" t="s">
        <v>713</v>
      </c>
      <c r="C680" s="21">
        <v>19.77</v>
      </c>
    </row>
    <row r="681" spans="2:3" ht="15.75" x14ac:dyDescent="0.25">
      <c r="B681" s="19" t="s">
        <v>714</v>
      </c>
      <c r="C681" s="21">
        <v>80.47</v>
      </c>
    </row>
    <row r="682" spans="2:3" ht="15.75" x14ac:dyDescent="0.25">
      <c r="B682" s="19" t="s">
        <v>715</v>
      </c>
      <c r="C682" s="21">
        <v>88.39</v>
      </c>
    </row>
    <row r="683" spans="2:3" ht="15.75" x14ac:dyDescent="0.25">
      <c r="B683" s="19" t="s">
        <v>716</v>
      </c>
      <c r="C683" s="21">
        <v>71.77</v>
      </c>
    </row>
    <row r="684" spans="2:3" ht="15.75" x14ac:dyDescent="0.25">
      <c r="B684" s="19" t="s">
        <v>717</v>
      </c>
      <c r="C684" s="21">
        <v>43</v>
      </c>
    </row>
    <row r="685" spans="2:3" ht="15.75" x14ac:dyDescent="0.25">
      <c r="B685" s="19" t="s">
        <v>718</v>
      </c>
      <c r="C685" s="21">
        <v>68.98</v>
      </c>
    </row>
    <row r="686" spans="2:3" ht="15.75" x14ac:dyDescent="0.25">
      <c r="B686" s="19" t="s">
        <v>719</v>
      </c>
      <c r="C686" s="21">
        <v>15.62</v>
      </c>
    </row>
    <row r="687" spans="2:3" ht="15.75" x14ac:dyDescent="0.25">
      <c r="B687" s="19" t="s">
        <v>720</v>
      </c>
      <c r="C687" s="21">
        <v>25.7</v>
      </c>
    </row>
    <row r="688" spans="2:3" ht="15.75" x14ac:dyDescent="0.25">
      <c r="B688" s="19" t="s">
        <v>721</v>
      </c>
      <c r="C688" s="21">
        <v>80.62</v>
      </c>
    </row>
    <row r="689" spans="2:3" ht="15.75" x14ac:dyDescent="0.25">
      <c r="B689" s="19" t="s">
        <v>722</v>
      </c>
      <c r="C689" s="21">
        <v>75.53</v>
      </c>
    </row>
    <row r="690" spans="2:3" ht="15.75" x14ac:dyDescent="0.25">
      <c r="B690" s="19" t="s">
        <v>723</v>
      </c>
      <c r="C690" s="21">
        <v>77.63</v>
      </c>
    </row>
    <row r="691" spans="2:3" ht="15.75" x14ac:dyDescent="0.25">
      <c r="B691" s="19" t="s">
        <v>724</v>
      </c>
      <c r="C691" s="21">
        <v>13.85</v>
      </c>
    </row>
    <row r="692" spans="2:3" ht="15.75" x14ac:dyDescent="0.25">
      <c r="B692" s="19" t="s">
        <v>725</v>
      </c>
      <c r="C692" s="21">
        <v>35.68</v>
      </c>
    </row>
    <row r="693" spans="2:3" ht="15.75" x14ac:dyDescent="0.25">
      <c r="B693" s="19" t="s">
        <v>726</v>
      </c>
      <c r="C693" s="21">
        <v>71.459999999999994</v>
      </c>
    </row>
    <row r="694" spans="2:3" ht="15.75" x14ac:dyDescent="0.25">
      <c r="B694" s="19" t="s">
        <v>727</v>
      </c>
      <c r="C694" s="21">
        <v>11.94</v>
      </c>
    </row>
    <row r="695" spans="2:3" ht="15.75" x14ac:dyDescent="0.25">
      <c r="B695" s="19" t="s">
        <v>728</v>
      </c>
      <c r="C695" s="21">
        <v>17.48</v>
      </c>
    </row>
    <row r="696" spans="2:3" ht="15.75" x14ac:dyDescent="0.25">
      <c r="B696" s="19" t="s">
        <v>729</v>
      </c>
      <c r="C696" s="21">
        <v>25.56</v>
      </c>
    </row>
    <row r="697" spans="2:3" ht="15.75" x14ac:dyDescent="0.25">
      <c r="B697" s="19" t="s">
        <v>730</v>
      </c>
      <c r="C697" s="21">
        <v>90.63</v>
      </c>
    </row>
    <row r="698" spans="2:3" ht="15.75" x14ac:dyDescent="0.25">
      <c r="B698" s="19" t="s">
        <v>731</v>
      </c>
      <c r="C698" s="21">
        <v>44.12</v>
      </c>
    </row>
    <row r="699" spans="2:3" ht="15.75" x14ac:dyDescent="0.25">
      <c r="B699" s="19" t="s">
        <v>732</v>
      </c>
      <c r="C699" s="21">
        <v>36.770000000000003</v>
      </c>
    </row>
    <row r="700" spans="2:3" ht="15.75" x14ac:dyDescent="0.25">
      <c r="B700" s="19" t="s">
        <v>733</v>
      </c>
      <c r="C700" s="21">
        <v>23.34</v>
      </c>
    </row>
    <row r="701" spans="2:3" ht="15.75" x14ac:dyDescent="0.25">
      <c r="B701" s="19" t="s">
        <v>734</v>
      </c>
      <c r="C701" s="21">
        <v>28.5</v>
      </c>
    </row>
    <row r="702" spans="2:3" ht="15.75" x14ac:dyDescent="0.25">
      <c r="B702" s="19" t="s">
        <v>735</v>
      </c>
      <c r="C702" s="21">
        <v>55.57</v>
      </c>
    </row>
    <row r="703" spans="2:3" ht="15.75" x14ac:dyDescent="0.25">
      <c r="B703" s="19" t="s">
        <v>736</v>
      </c>
      <c r="C703" s="21">
        <v>69.739999999999995</v>
      </c>
    </row>
    <row r="704" spans="2:3" ht="15.75" x14ac:dyDescent="0.25">
      <c r="B704" s="19" t="s">
        <v>737</v>
      </c>
      <c r="C704" s="21">
        <v>97.26</v>
      </c>
    </row>
    <row r="705" spans="2:3" ht="15.75" x14ac:dyDescent="0.25">
      <c r="B705" s="19" t="s">
        <v>738</v>
      </c>
      <c r="C705" s="21">
        <v>52.18</v>
      </c>
    </row>
    <row r="706" spans="2:3" ht="15.75" x14ac:dyDescent="0.25">
      <c r="B706" s="19" t="s">
        <v>739</v>
      </c>
      <c r="C706" s="21">
        <v>22.32</v>
      </c>
    </row>
    <row r="707" spans="2:3" ht="15.75" x14ac:dyDescent="0.25">
      <c r="B707" s="19" t="s">
        <v>740</v>
      </c>
      <c r="C707" s="21">
        <v>56</v>
      </c>
    </row>
    <row r="708" spans="2:3" ht="15.75" x14ac:dyDescent="0.25">
      <c r="B708" s="19" t="s">
        <v>741</v>
      </c>
      <c r="C708" s="21">
        <v>19.7</v>
      </c>
    </row>
    <row r="709" spans="2:3" ht="15.75" x14ac:dyDescent="0.25">
      <c r="B709" s="19" t="s">
        <v>742</v>
      </c>
      <c r="C709" s="21">
        <v>53.72</v>
      </c>
    </row>
    <row r="710" spans="2:3" ht="15.75" x14ac:dyDescent="0.25">
      <c r="B710" s="19" t="s">
        <v>743</v>
      </c>
      <c r="C710" s="21">
        <v>81.95</v>
      </c>
    </row>
    <row r="711" spans="2:3" ht="15.75" x14ac:dyDescent="0.25">
      <c r="B711" s="19" t="s">
        <v>744</v>
      </c>
      <c r="C711" s="21">
        <v>81.2</v>
      </c>
    </row>
    <row r="712" spans="2:3" ht="15.75" x14ac:dyDescent="0.25">
      <c r="B712" s="19" t="s">
        <v>745</v>
      </c>
      <c r="C712" s="21">
        <v>58.76</v>
      </c>
    </row>
    <row r="713" spans="2:3" ht="15.75" x14ac:dyDescent="0.25">
      <c r="B713" s="19" t="s">
        <v>746</v>
      </c>
      <c r="C713" s="21">
        <v>91.56</v>
      </c>
    </row>
    <row r="714" spans="2:3" ht="15.75" x14ac:dyDescent="0.25">
      <c r="B714" s="19" t="s">
        <v>747</v>
      </c>
      <c r="C714" s="21">
        <v>55.61</v>
      </c>
    </row>
    <row r="715" spans="2:3" ht="15.75" x14ac:dyDescent="0.25">
      <c r="B715" s="19" t="s">
        <v>748</v>
      </c>
      <c r="C715" s="21">
        <v>84.83</v>
      </c>
    </row>
    <row r="716" spans="2:3" ht="15.75" x14ac:dyDescent="0.25">
      <c r="B716" s="19" t="s">
        <v>749</v>
      </c>
      <c r="C716" s="21">
        <v>71.63</v>
      </c>
    </row>
    <row r="717" spans="2:3" ht="15.75" x14ac:dyDescent="0.25">
      <c r="B717" s="19" t="s">
        <v>750</v>
      </c>
      <c r="C717" s="21">
        <v>37.69</v>
      </c>
    </row>
    <row r="718" spans="2:3" ht="15.75" x14ac:dyDescent="0.25">
      <c r="B718" s="19" t="s">
        <v>751</v>
      </c>
      <c r="C718" s="21">
        <v>31.67</v>
      </c>
    </row>
    <row r="719" spans="2:3" ht="15.75" x14ac:dyDescent="0.25">
      <c r="B719" s="19" t="s">
        <v>752</v>
      </c>
      <c r="C719" s="21">
        <v>38.42</v>
      </c>
    </row>
    <row r="720" spans="2:3" ht="15.75" x14ac:dyDescent="0.25">
      <c r="B720" s="19" t="s">
        <v>753</v>
      </c>
      <c r="C720" s="21">
        <v>65.23</v>
      </c>
    </row>
    <row r="721" spans="2:3" ht="15.75" x14ac:dyDescent="0.25">
      <c r="B721" s="19" t="s">
        <v>754</v>
      </c>
      <c r="C721" s="21">
        <v>10.53</v>
      </c>
    </row>
    <row r="722" spans="2:3" ht="15.75" x14ac:dyDescent="0.25">
      <c r="B722" s="19" t="s">
        <v>755</v>
      </c>
      <c r="C722" s="21">
        <v>12.29</v>
      </c>
    </row>
    <row r="723" spans="2:3" ht="15.75" x14ac:dyDescent="0.25">
      <c r="B723" s="19" t="s">
        <v>756</v>
      </c>
      <c r="C723" s="21">
        <v>81.23</v>
      </c>
    </row>
    <row r="724" spans="2:3" ht="15.75" x14ac:dyDescent="0.25">
      <c r="B724" s="19" t="s">
        <v>757</v>
      </c>
      <c r="C724" s="21">
        <v>27.28</v>
      </c>
    </row>
    <row r="725" spans="2:3" ht="15.75" x14ac:dyDescent="0.25">
      <c r="B725" s="19" t="s">
        <v>758</v>
      </c>
      <c r="C725" s="21">
        <v>17.420000000000002</v>
      </c>
    </row>
    <row r="726" spans="2:3" ht="15.75" x14ac:dyDescent="0.25">
      <c r="B726" s="19" t="s">
        <v>759</v>
      </c>
      <c r="C726" s="21">
        <v>73.28</v>
      </c>
    </row>
    <row r="727" spans="2:3" ht="15.75" x14ac:dyDescent="0.25">
      <c r="B727" s="19" t="s">
        <v>760</v>
      </c>
      <c r="C727" s="21">
        <v>84.87</v>
      </c>
    </row>
    <row r="728" spans="2:3" ht="15.75" x14ac:dyDescent="0.25">
      <c r="B728" s="19" t="s">
        <v>761</v>
      </c>
      <c r="C728" s="21">
        <v>97.29</v>
      </c>
    </row>
    <row r="729" spans="2:3" ht="15.75" x14ac:dyDescent="0.25">
      <c r="B729" s="19" t="s">
        <v>762</v>
      </c>
      <c r="C729" s="21">
        <v>35.74</v>
      </c>
    </row>
    <row r="730" spans="2:3" ht="15.75" x14ac:dyDescent="0.25">
      <c r="B730" s="19" t="s">
        <v>763</v>
      </c>
      <c r="C730" s="21">
        <v>96.52</v>
      </c>
    </row>
    <row r="731" spans="2:3" ht="15.75" x14ac:dyDescent="0.25">
      <c r="B731" s="19" t="s">
        <v>764</v>
      </c>
      <c r="C731" s="21">
        <v>18.850000000000001</v>
      </c>
    </row>
    <row r="732" spans="2:3" ht="15.75" x14ac:dyDescent="0.25">
      <c r="B732" s="19" t="s">
        <v>765</v>
      </c>
      <c r="C732" s="21">
        <v>55.39</v>
      </c>
    </row>
    <row r="733" spans="2:3" ht="15.75" x14ac:dyDescent="0.25">
      <c r="B733" s="19" t="s">
        <v>766</v>
      </c>
      <c r="C733" s="21">
        <v>77.2</v>
      </c>
    </row>
    <row r="734" spans="2:3" ht="15.75" x14ac:dyDescent="0.25">
      <c r="B734" s="19" t="s">
        <v>767</v>
      </c>
      <c r="C734" s="21">
        <v>72.13</v>
      </c>
    </row>
    <row r="735" spans="2:3" ht="15.75" x14ac:dyDescent="0.25">
      <c r="B735" s="19" t="s">
        <v>768</v>
      </c>
      <c r="C735" s="21">
        <v>63.88</v>
      </c>
    </row>
    <row r="736" spans="2:3" ht="15.75" x14ac:dyDescent="0.25">
      <c r="B736" s="19" t="s">
        <v>769</v>
      </c>
      <c r="C736" s="21">
        <v>10.69</v>
      </c>
    </row>
    <row r="737" spans="2:3" ht="15.75" x14ac:dyDescent="0.25">
      <c r="B737" s="19" t="s">
        <v>770</v>
      </c>
      <c r="C737" s="21">
        <v>55.5</v>
      </c>
    </row>
    <row r="738" spans="2:3" ht="15.75" x14ac:dyDescent="0.25">
      <c r="B738" s="19" t="s">
        <v>771</v>
      </c>
      <c r="C738" s="21">
        <v>95.46</v>
      </c>
    </row>
    <row r="739" spans="2:3" ht="15.75" x14ac:dyDescent="0.25">
      <c r="B739" s="19" t="s">
        <v>772</v>
      </c>
      <c r="C739" s="21">
        <v>76.06</v>
      </c>
    </row>
    <row r="740" spans="2:3" ht="15.75" x14ac:dyDescent="0.25">
      <c r="B740" s="19" t="s">
        <v>773</v>
      </c>
      <c r="C740" s="21">
        <v>13.69</v>
      </c>
    </row>
    <row r="741" spans="2:3" ht="15.75" x14ac:dyDescent="0.25">
      <c r="B741" s="19" t="s">
        <v>774</v>
      </c>
      <c r="C741" s="21">
        <v>95.64</v>
      </c>
    </row>
    <row r="742" spans="2:3" ht="15.75" x14ac:dyDescent="0.25">
      <c r="B742" s="19" t="s">
        <v>775</v>
      </c>
      <c r="C742" s="21">
        <v>11.43</v>
      </c>
    </row>
    <row r="743" spans="2:3" ht="15.75" x14ac:dyDescent="0.25">
      <c r="B743" s="19" t="s">
        <v>776</v>
      </c>
      <c r="C743" s="21">
        <v>85.87</v>
      </c>
    </row>
    <row r="744" spans="2:3" ht="15.75" x14ac:dyDescent="0.25">
      <c r="B744" s="19" t="s">
        <v>777</v>
      </c>
      <c r="C744" s="21">
        <v>67.989999999999995</v>
      </c>
    </row>
    <row r="745" spans="2:3" ht="15.75" x14ac:dyDescent="0.25">
      <c r="B745" s="19" t="s">
        <v>778</v>
      </c>
      <c r="C745" s="21">
        <v>65.650000000000006</v>
      </c>
    </row>
    <row r="746" spans="2:3" ht="15.75" x14ac:dyDescent="0.25">
      <c r="B746" s="19" t="s">
        <v>779</v>
      </c>
      <c r="C746" s="21">
        <v>28.86</v>
      </c>
    </row>
    <row r="747" spans="2:3" ht="15.75" x14ac:dyDescent="0.25">
      <c r="B747" s="19" t="s">
        <v>780</v>
      </c>
      <c r="C747" s="21">
        <v>65.31</v>
      </c>
    </row>
    <row r="748" spans="2:3" ht="15.75" x14ac:dyDescent="0.25">
      <c r="B748" s="19" t="s">
        <v>781</v>
      </c>
      <c r="C748" s="21">
        <v>93.38</v>
      </c>
    </row>
    <row r="749" spans="2:3" ht="15.75" x14ac:dyDescent="0.25">
      <c r="B749" s="19" t="s">
        <v>782</v>
      </c>
      <c r="C749" s="21">
        <v>25.25</v>
      </c>
    </row>
    <row r="750" spans="2:3" ht="15.75" x14ac:dyDescent="0.25">
      <c r="B750" s="19" t="s">
        <v>783</v>
      </c>
      <c r="C750" s="21">
        <v>21.8</v>
      </c>
    </row>
    <row r="751" spans="2:3" ht="15.75" x14ac:dyDescent="0.25">
      <c r="B751" s="19" t="s">
        <v>784</v>
      </c>
      <c r="C751" s="21">
        <v>94.76</v>
      </c>
    </row>
    <row r="752" spans="2:3" ht="15.75" x14ac:dyDescent="0.25">
      <c r="B752" s="19" t="s">
        <v>785</v>
      </c>
      <c r="C752" s="21">
        <v>30.62</v>
      </c>
    </row>
    <row r="753" spans="2:3" ht="15.75" x14ac:dyDescent="0.25">
      <c r="B753" s="19" t="s">
        <v>786</v>
      </c>
      <c r="C753" s="21">
        <v>44.01</v>
      </c>
    </row>
    <row r="754" spans="2:3" ht="15.75" x14ac:dyDescent="0.25">
      <c r="B754" s="19" t="s">
        <v>787</v>
      </c>
      <c r="C754" s="21">
        <v>10.16</v>
      </c>
    </row>
    <row r="755" spans="2:3" ht="15.75" x14ac:dyDescent="0.25">
      <c r="B755" s="19" t="s">
        <v>788</v>
      </c>
      <c r="C755" s="21">
        <v>74.58</v>
      </c>
    </row>
    <row r="756" spans="2:3" ht="15.75" x14ac:dyDescent="0.25">
      <c r="B756" s="19" t="s">
        <v>789</v>
      </c>
      <c r="C756" s="21">
        <v>71.89</v>
      </c>
    </row>
    <row r="757" spans="2:3" ht="15.75" x14ac:dyDescent="0.25">
      <c r="B757" s="19" t="s">
        <v>790</v>
      </c>
      <c r="C757" s="21">
        <v>10.99</v>
      </c>
    </row>
    <row r="758" spans="2:3" ht="15.75" x14ac:dyDescent="0.25">
      <c r="B758" s="19" t="s">
        <v>791</v>
      </c>
      <c r="C758" s="21">
        <v>60.47</v>
      </c>
    </row>
    <row r="759" spans="2:3" ht="15.75" x14ac:dyDescent="0.25">
      <c r="B759" s="19" t="s">
        <v>792</v>
      </c>
      <c r="C759" s="21">
        <v>58.91</v>
      </c>
    </row>
    <row r="760" spans="2:3" ht="15.75" x14ac:dyDescent="0.25">
      <c r="B760" s="19" t="s">
        <v>793</v>
      </c>
      <c r="C760" s="21">
        <v>46.41</v>
      </c>
    </row>
    <row r="761" spans="2:3" ht="15.75" x14ac:dyDescent="0.25">
      <c r="B761" s="19" t="s">
        <v>794</v>
      </c>
      <c r="C761" s="21">
        <v>68.55</v>
      </c>
    </row>
    <row r="762" spans="2:3" ht="15.75" x14ac:dyDescent="0.25">
      <c r="B762" s="19" t="s">
        <v>795</v>
      </c>
      <c r="C762" s="21">
        <v>97.37</v>
      </c>
    </row>
    <row r="763" spans="2:3" ht="15.75" x14ac:dyDescent="0.25">
      <c r="B763" s="19" t="s">
        <v>796</v>
      </c>
      <c r="C763" s="21">
        <v>92.6</v>
      </c>
    </row>
    <row r="764" spans="2:3" ht="15.75" x14ac:dyDescent="0.25">
      <c r="B764" s="19" t="s">
        <v>797</v>
      </c>
      <c r="C764" s="21">
        <v>46.61</v>
      </c>
    </row>
    <row r="765" spans="2:3" ht="15.75" x14ac:dyDescent="0.25">
      <c r="B765" s="19" t="s">
        <v>798</v>
      </c>
      <c r="C765" s="21">
        <v>27.18</v>
      </c>
    </row>
    <row r="766" spans="2:3" ht="15.75" x14ac:dyDescent="0.25">
      <c r="B766" s="19" t="s">
        <v>799</v>
      </c>
      <c r="C766" s="21">
        <v>24.49</v>
      </c>
    </row>
    <row r="767" spans="2:3" ht="15.75" x14ac:dyDescent="0.25">
      <c r="B767" s="19" t="s">
        <v>800</v>
      </c>
      <c r="C767" s="21">
        <v>92.78</v>
      </c>
    </row>
    <row r="768" spans="2:3" ht="15.75" x14ac:dyDescent="0.25">
      <c r="B768" s="19" t="s">
        <v>801</v>
      </c>
      <c r="C768" s="21">
        <v>86.69</v>
      </c>
    </row>
    <row r="769" spans="2:3" ht="15.75" x14ac:dyDescent="0.25">
      <c r="B769" s="19" t="s">
        <v>802</v>
      </c>
      <c r="C769" s="21">
        <v>23.01</v>
      </c>
    </row>
    <row r="770" spans="2:3" ht="15.75" x14ac:dyDescent="0.25">
      <c r="B770" s="19" t="s">
        <v>803</v>
      </c>
      <c r="C770" s="21">
        <v>30.2</v>
      </c>
    </row>
    <row r="771" spans="2:3" ht="15.75" x14ac:dyDescent="0.25">
      <c r="B771" s="19" t="s">
        <v>804</v>
      </c>
      <c r="C771" s="21">
        <v>67.39</v>
      </c>
    </row>
    <row r="772" spans="2:3" ht="15.75" x14ac:dyDescent="0.25">
      <c r="B772" s="19" t="s">
        <v>805</v>
      </c>
      <c r="C772" s="21">
        <v>48.96</v>
      </c>
    </row>
    <row r="773" spans="2:3" ht="15.75" x14ac:dyDescent="0.25">
      <c r="B773" s="19" t="s">
        <v>806</v>
      </c>
      <c r="C773" s="21">
        <v>75.59</v>
      </c>
    </row>
    <row r="774" spans="2:3" ht="15.75" x14ac:dyDescent="0.25">
      <c r="B774" s="19" t="s">
        <v>807</v>
      </c>
      <c r="C774" s="21">
        <v>77.47</v>
      </c>
    </row>
    <row r="775" spans="2:3" ht="15.75" x14ac:dyDescent="0.25">
      <c r="B775" s="19" t="s">
        <v>808</v>
      </c>
      <c r="C775" s="21">
        <v>93.18</v>
      </c>
    </row>
    <row r="776" spans="2:3" ht="15.75" x14ac:dyDescent="0.25">
      <c r="B776" s="19" t="s">
        <v>809</v>
      </c>
      <c r="C776" s="21">
        <v>50.23</v>
      </c>
    </row>
    <row r="777" spans="2:3" ht="15.75" x14ac:dyDescent="0.25">
      <c r="B777" s="19" t="s">
        <v>810</v>
      </c>
      <c r="C777" s="21">
        <v>17.75</v>
      </c>
    </row>
    <row r="778" spans="2:3" ht="15.75" x14ac:dyDescent="0.25">
      <c r="B778" s="19" t="s">
        <v>811</v>
      </c>
      <c r="C778" s="21">
        <v>62.18</v>
      </c>
    </row>
    <row r="779" spans="2:3" ht="15.75" x14ac:dyDescent="0.25">
      <c r="B779" s="19" t="s">
        <v>812</v>
      </c>
      <c r="C779" s="21">
        <v>10.75</v>
      </c>
    </row>
    <row r="780" spans="2:3" ht="15.75" x14ac:dyDescent="0.25">
      <c r="B780" s="19" t="s">
        <v>813</v>
      </c>
      <c r="C780" s="21">
        <v>40.26</v>
      </c>
    </row>
    <row r="781" spans="2:3" ht="15.75" x14ac:dyDescent="0.25">
      <c r="B781" s="19" t="s">
        <v>814</v>
      </c>
      <c r="C781" s="21">
        <v>64.97</v>
      </c>
    </row>
    <row r="782" spans="2:3" ht="15.75" x14ac:dyDescent="0.25">
      <c r="B782" s="19" t="s">
        <v>815</v>
      </c>
      <c r="C782" s="21">
        <v>95.15</v>
      </c>
    </row>
    <row r="783" spans="2:3" ht="15.75" x14ac:dyDescent="0.25">
      <c r="B783" s="19" t="s">
        <v>816</v>
      </c>
      <c r="C783" s="21">
        <v>48.62</v>
      </c>
    </row>
    <row r="784" spans="2:3" ht="15.75" x14ac:dyDescent="0.25">
      <c r="B784" s="19" t="s">
        <v>817</v>
      </c>
      <c r="C784" s="21">
        <v>53.21</v>
      </c>
    </row>
    <row r="785" spans="2:3" ht="15.75" x14ac:dyDescent="0.25">
      <c r="B785" s="19" t="s">
        <v>818</v>
      </c>
      <c r="C785" s="21">
        <v>45.44</v>
      </c>
    </row>
    <row r="786" spans="2:3" ht="15.75" x14ac:dyDescent="0.25">
      <c r="B786" s="19" t="s">
        <v>819</v>
      </c>
      <c r="C786" s="21">
        <v>33.880000000000003</v>
      </c>
    </row>
    <row r="787" spans="2:3" ht="15.75" x14ac:dyDescent="0.25">
      <c r="B787" s="19" t="s">
        <v>820</v>
      </c>
      <c r="C787" s="21">
        <v>96.16</v>
      </c>
    </row>
    <row r="788" spans="2:3" ht="15.75" x14ac:dyDescent="0.25">
      <c r="B788" s="19" t="s">
        <v>821</v>
      </c>
      <c r="C788" s="21">
        <v>47.16</v>
      </c>
    </row>
    <row r="789" spans="2:3" ht="15.75" x14ac:dyDescent="0.25">
      <c r="B789" s="19" t="s">
        <v>822</v>
      </c>
      <c r="C789" s="21">
        <v>47.68</v>
      </c>
    </row>
    <row r="790" spans="2:3" ht="15.75" x14ac:dyDescent="0.25">
      <c r="B790" s="19" t="s">
        <v>823</v>
      </c>
      <c r="C790" s="21">
        <v>10.17</v>
      </c>
    </row>
    <row r="791" spans="2:3" ht="15.75" x14ac:dyDescent="0.25">
      <c r="B791" s="19" t="s">
        <v>824</v>
      </c>
      <c r="C791" s="21">
        <v>60.08</v>
      </c>
    </row>
    <row r="792" spans="2:3" ht="15.75" x14ac:dyDescent="0.25">
      <c r="B792" s="19" t="s">
        <v>825</v>
      </c>
      <c r="C792" s="21">
        <v>72.11</v>
      </c>
    </row>
    <row r="793" spans="2:3" ht="15.75" x14ac:dyDescent="0.25">
      <c r="B793" s="19" t="s">
        <v>826</v>
      </c>
      <c r="C793" s="21">
        <v>41.28</v>
      </c>
    </row>
    <row r="794" spans="2:3" ht="15.75" x14ac:dyDescent="0.25">
      <c r="B794" s="19" t="s">
        <v>827</v>
      </c>
      <c r="C794" s="21">
        <v>64.95</v>
      </c>
    </row>
    <row r="795" spans="2:3" ht="15.75" x14ac:dyDescent="0.25">
      <c r="B795" s="19" t="s">
        <v>828</v>
      </c>
      <c r="C795" s="21">
        <v>74.22</v>
      </c>
    </row>
    <row r="796" spans="2:3" ht="15.75" x14ac:dyDescent="0.25">
      <c r="B796" s="19" t="s">
        <v>829</v>
      </c>
      <c r="C796" s="21">
        <v>10.56</v>
      </c>
    </row>
    <row r="797" spans="2:3" ht="15.75" x14ac:dyDescent="0.25">
      <c r="B797" s="19" t="s">
        <v>830</v>
      </c>
      <c r="C797" s="21">
        <v>62.57</v>
      </c>
    </row>
    <row r="798" spans="2:3" ht="15.75" x14ac:dyDescent="0.25">
      <c r="B798" s="19" t="s">
        <v>831</v>
      </c>
      <c r="C798" s="21">
        <v>11.85</v>
      </c>
    </row>
    <row r="799" spans="2:3" ht="15.75" x14ac:dyDescent="0.25">
      <c r="B799" s="19" t="s">
        <v>832</v>
      </c>
      <c r="C799" s="21">
        <v>91.3</v>
      </c>
    </row>
    <row r="800" spans="2:3" ht="15.75" x14ac:dyDescent="0.25">
      <c r="B800" s="19" t="s">
        <v>833</v>
      </c>
      <c r="C800" s="21">
        <v>40.729999999999997</v>
      </c>
    </row>
    <row r="801" spans="2:3" ht="15.75" x14ac:dyDescent="0.25">
      <c r="B801" s="19" t="s">
        <v>834</v>
      </c>
      <c r="C801" s="21">
        <v>52.38</v>
      </c>
    </row>
    <row r="802" spans="2:3" ht="15.75" x14ac:dyDescent="0.25">
      <c r="B802" s="19" t="s">
        <v>835</v>
      </c>
      <c r="C802" s="21">
        <v>38.54</v>
      </c>
    </row>
    <row r="803" spans="2:3" ht="15.75" x14ac:dyDescent="0.25">
      <c r="B803" s="19" t="s">
        <v>836</v>
      </c>
      <c r="C803" s="21">
        <v>44.63</v>
      </c>
    </row>
    <row r="804" spans="2:3" ht="15.75" x14ac:dyDescent="0.25">
      <c r="B804" s="19" t="s">
        <v>837</v>
      </c>
      <c r="C804" s="21">
        <v>55.87</v>
      </c>
    </row>
    <row r="805" spans="2:3" ht="15.75" x14ac:dyDescent="0.25">
      <c r="B805" s="19" t="s">
        <v>838</v>
      </c>
      <c r="C805" s="21">
        <v>29.22</v>
      </c>
    </row>
    <row r="806" spans="2:3" ht="15.75" x14ac:dyDescent="0.25">
      <c r="B806" s="19" t="s">
        <v>839</v>
      </c>
      <c r="C806" s="21">
        <v>39.47</v>
      </c>
    </row>
    <row r="807" spans="2:3" ht="15.75" x14ac:dyDescent="0.25">
      <c r="B807" s="19" t="s">
        <v>840</v>
      </c>
      <c r="C807" s="21">
        <v>14.87</v>
      </c>
    </row>
    <row r="808" spans="2:3" ht="15.75" x14ac:dyDescent="0.25">
      <c r="B808" s="19" t="s">
        <v>841</v>
      </c>
      <c r="C808" s="21">
        <v>21.32</v>
      </c>
    </row>
    <row r="809" spans="2:3" ht="15.75" x14ac:dyDescent="0.25">
      <c r="B809" s="19" t="s">
        <v>842</v>
      </c>
      <c r="C809" s="21">
        <v>93.78</v>
      </c>
    </row>
    <row r="810" spans="2:3" ht="15.75" x14ac:dyDescent="0.25">
      <c r="B810" s="19" t="s">
        <v>843</v>
      </c>
      <c r="C810" s="21">
        <v>73.260000000000005</v>
      </c>
    </row>
    <row r="811" spans="2:3" ht="15.75" x14ac:dyDescent="0.25">
      <c r="B811" s="19" t="s">
        <v>844</v>
      </c>
      <c r="C811" s="21">
        <v>22.38</v>
      </c>
    </row>
    <row r="812" spans="2:3" ht="15.75" x14ac:dyDescent="0.25">
      <c r="B812" s="19" t="s">
        <v>845</v>
      </c>
      <c r="C812" s="21">
        <v>99.1</v>
      </c>
    </row>
    <row r="813" spans="2:3" ht="15.75" x14ac:dyDescent="0.25">
      <c r="B813" s="19" t="s">
        <v>846</v>
      </c>
      <c r="C813" s="21">
        <v>74.099999999999994</v>
      </c>
    </row>
    <row r="814" spans="2:3" ht="15.75" x14ac:dyDescent="0.25">
      <c r="B814" s="19" t="s">
        <v>847</v>
      </c>
      <c r="C814" s="21">
        <v>98.48</v>
      </c>
    </row>
    <row r="815" spans="2:3" ht="15.75" x14ac:dyDescent="0.25">
      <c r="B815" s="19" t="s">
        <v>848</v>
      </c>
      <c r="C815" s="21">
        <v>53.19</v>
      </c>
    </row>
    <row r="816" spans="2:3" ht="15.75" x14ac:dyDescent="0.25">
      <c r="B816" s="19" t="s">
        <v>849</v>
      </c>
      <c r="C816" s="21">
        <v>52.79</v>
      </c>
    </row>
    <row r="817" spans="2:3" ht="15.75" x14ac:dyDescent="0.25">
      <c r="B817" s="19" t="s">
        <v>850</v>
      </c>
      <c r="C817" s="21">
        <v>95.95</v>
      </c>
    </row>
    <row r="818" spans="2:3" ht="15.75" x14ac:dyDescent="0.25">
      <c r="B818" s="19" t="s">
        <v>851</v>
      </c>
      <c r="C818" s="21">
        <v>36.51</v>
      </c>
    </row>
    <row r="819" spans="2:3" ht="15.75" x14ac:dyDescent="0.25">
      <c r="B819" s="19" t="s">
        <v>852</v>
      </c>
      <c r="C819" s="21">
        <v>28.31</v>
      </c>
    </row>
    <row r="820" spans="2:3" ht="15.75" x14ac:dyDescent="0.25">
      <c r="B820" s="19" t="s">
        <v>853</v>
      </c>
      <c r="C820" s="21">
        <v>57.59</v>
      </c>
    </row>
    <row r="821" spans="2:3" ht="15.75" x14ac:dyDescent="0.25">
      <c r="B821" s="19" t="s">
        <v>854</v>
      </c>
      <c r="C821" s="21">
        <v>47.63</v>
      </c>
    </row>
    <row r="822" spans="2:3" ht="15.75" x14ac:dyDescent="0.25">
      <c r="B822" s="19" t="s">
        <v>855</v>
      </c>
      <c r="C822" s="21">
        <v>86.27</v>
      </c>
    </row>
    <row r="823" spans="2:3" ht="15.75" x14ac:dyDescent="0.25">
      <c r="B823" s="19" t="s">
        <v>856</v>
      </c>
      <c r="C823" s="21">
        <v>12.76</v>
      </c>
    </row>
    <row r="824" spans="2:3" ht="15.75" x14ac:dyDescent="0.25">
      <c r="B824" s="19" t="s">
        <v>857</v>
      </c>
      <c r="C824" s="21">
        <v>11.28</v>
      </c>
    </row>
    <row r="825" spans="2:3" ht="15.75" x14ac:dyDescent="0.25">
      <c r="B825" s="19" t="s">
        <v>858</v>
      </c>
      <c r="C825" s="21">
        <v>51.07</v>
      </c>
    </row>
    <row r="826" spans="2:3" ht="15.75" x14ac:dyDescent="0.25">
      <c r="B826" s="19" t="s">
        <v>859</v>
      </c>
      <c r="C826" s="21">
        <v>79.59</v>
      </c>
    </row>
    <row r="827" spans="2:3" ht="15.75" x14ac:dyDescent="0.25">
      <c r="B827" s="19" t="s">
        <v>860</v>
      </c>
      <c r="C827" s="21">
        <v>33.81</v>
      </c>
    </row>
    <row r="828" spans="2:3" ht="15.75" x14ac:dyDescent="0.25">
      <c r="B828" s="19" t="s">
        <v>861</v>
      </c>
      <c r="C828" s="21">
        <v>90.53</v>
      </c>
    </row>
    <row r="829" spans="2:3" ht="15.75" x14ac:dyDescent="0.25">
      <c r="B829" s="19" t="s">
        <v>862</v>
      </c>
      <c r="C829" s="21">
        <v>62.82</v>
      </c>
    </row>
    <row r="830" spans="2:3" ht="15.75" x14ac:dyDescent="0.25">
      <c r="B830" s="19" t="s">
        <v>863</v>
      </c>
      <c r="C830" s="21">
        <v>24.31</v>
      </c>
    </row>
    <row r="831" spans="2:3" ht="15.75" x14ac:dyDescent="0.25">
      <c r="B831" s="19" t="s">
        <v>864</v>
      </c>
      <c r="C831" s="21">
        <v>64.59</v>
      </c>
    </row>
    <row r="832" spans="2:3" ht="15.75" x14ac:dyDescent="0.25">
      <c r="B832" s="19" t="s">
        <v>865</v>
      </c>
      <c r="C832" s="21">
        <v>24.82</v>
      </c>
    </row>
    <row r="833" spans="2:3" ht="15.75" x14ac:dyDescent="0.25">
      <c r="B833" s="19" t="s">
        <v>866</v>
      </c>
      <c r="C833" s="21">
        <v>56.5</v>
      </c>
    </row>
    <row r="834" spans="2:3" ht="15.75" x14ac:dyDescent="0.25">
      <c r="B834" s="19" t="s">
        <v>867</v>
      </c>
      <c r="C834" s="21">
        <v>21.43</v>
      </c>
    </row>
    <row r="835" spans="2:3" ht="15.75" x14ac:dyDescent="0.25">
      <c r="B835" s="19" t="s">
        <v>868</v>
      </c>
      <c r="C835" s="21">
        <v>89.06</v>
      </c>
    </row>
    <row r="836" spans="2:3" ht="15.75" x14ac:dyDescent="0.25">
      <c r="B836" s="19" t="s">
        <v>869</v>
      </c>
      <c r="C836" s="21">
        <v>23.29</v>
      </c>
    </row>
    <row r="837" spans="2:3" ht="15.75" x14ac:dyDescent="0.25">
      <c r="B837" s="19" t="s">
        <v>870</v>
      </c>
      <c r="C837" s="21">
        <v>65.260000000000005</v>
      </c>
    </row>
    <row r="838" spans="2:3" ht="15.75" x14ac:dyDescent="0.25">
      <c r="B838" s="19" t="s">
        <v>871</v>
      </c>
      <c r="C838" s="21">
        <v>52.35</v>
      </c>
    </row>
    <row r="839" spans="2:3" ht="15.75" x14ac:dyDescent="0.25">
      <c r="B839" s="19" t="s">
        <v>872</v>
      </c>
      <c r="C839" s="21">
        <v>90.02</v>
      </c>
    </row>
    <row r="840" spans="2:3" ht="15.75" x14ac:dyDescent="0.25">
      <c r="B840" s="19" t="s">
        <v>873</v>
      </c>
      <c r="C840" s="21">
        <v>12.1</v>
      </c>
    </row>
    <row r="841" spans="2:3" ht="15.75" x14ac:dyDescent="0.25">
      <c r="B841" s="19" t="s">
        <v>874</v>
      </c>
      <c r="C841" s="21">
        <v>33.21</v>
      </c>
    </row>
    <row r="842" spans="2:3" ht="15.75" x14ac:dyDescent="0.25">
      <c r="B842" s="19" t="s">
        <v>875</v>
      </c>
      <c r="C842" s="21">
        <v>10.18</v>
      </c>
    </row>
    <row r="843" spans="2:3" ht="15.75" x14ac:dyDescent="0.25">
      <c r="B843" s="19" t="s">
        <v>876</v>
      </c>
      <c r="C843" s="21">
        <v>31.99</v>
      </c>
    </row>
    <row r="844" spans="2:3" ht="15.75" x14ac:dyDescent="0.25">
      <c r="B844" s="19" t="s">
        <v>877</v>
      </c>
      <c r="C844" s="21">
        <v>83.34</v>
      </c>
    </row>
    <row r="845" spans="2:3" ht="15.75" x14ac:dyDescent="0.25">
      <c r="B845" s="19" t="s">
        <v>878</v>
      </c>
      <c r="C845" s="21">
        <v>87.9</v>
      </c>
    </row>
    <row r="846" spans="2:3" ht="15.75" x14ac:dyDescent="0.25">
      <c r="B846" s="19" t="s">
        <v>879</v>
      </c>
      <c r="C846" s="21">
        <v>12.19</v>
      </c>
    </row>
    <row r="847" spans="2:3" ht="15.75" x14ac:dyDescent="0.25">
      <c r="B847" s="19" t="s">
        <v>880</v>
      </c>
      <c r="C847" s="21">
        <v>76.92</v>
      </c>
    </row>
    <row r="848" spans="2:3" ht="15.75" x14ac:dyDescent="0.25">
      <c r="B848" s="19" t="s">
        <v>881</v>
      </c>
      <c r="C848" s="21">
        <v>83.66</v>
      </c>
    </row>
    <row r="849" spans="2:3" ht="15.75" x14ac:dyDescent="0.25">
      <c r="B849" s="19" t="s">
        <v>882</v>
      </c>
      <c r="C849" s="21">
        <v>57.91</v>
      </c>
    </row>
    <row r="850" spans="2:3" ht="15.75" x14ac:dyDescent="0.25">
      <c r="B850" s="19" t="s">
        <v>883</v>
      </c>
      <c r="C850" s="21">
        <v>92.49</v>
      </c>
    </row>
    <row r="851" spans="2:3" ht="15.75" x14ac:dyDescent="0.25">
      <c r="B851" s="19" t="s">
        <v>884</v>
      </c>
      <c r="C851" s="21">
        <v>28.38</v>
      </c>
    </row>
    <row r="852" spans="2:3" ht="15.75" x14ac:dyDescent="0.25">
      <c r="B852" s="19" t="s">
        <v>885</v>
      </c>
      <c r="C852" s="21">
        <v>50.45</v>
      </c>
    </row>
    <row r="853" spans="2:3" ht="15.75" x14ac:dyDescent="0.25">
      <c r="B853" s="19" t="s">
        <v>886</v>
      </c>
      <c r="C853" s="21">
        <v>99.16</v>
      </c>
    </row>
    <row r="854" spans="2:3" ht="15.75" x14ac:dyDescent="0.25">
      <c r="B854" s="19" t="s">
        <v>887</v>
      </c>
      <c r="C854" s="21">
        <v>60.74</v>
      </c>
    </row>
    <row r="855" spans="2:3" ht="15.75" x14ac:dyDescent="0.25">
      <c r="B855" s="19" t="s">
        <v>888</v>
      </c>
      <c r="C855" s="21">
        <v>47.27</v>
      </c>
    </row>
    <row r="856" spans="2:3" ht="15.75" x14ac:dyDescent="0.25">
      <c r="B856" s="19" t="s">
        <v>889</v>
      </c>
      <c r="C856" s="21">
        <v>85.6</v>
      </c>
    </row>
    <row r="857" spans="2:3" ht="15.75" x14ac:dyDescent="0.25">
      <c r="B857" s="19" t="s">
        <v>890</v>
      </c>
      <c r="C857" s="21">
        <v>35.04</v>
      </c>
    </row>
    <row r="858" spans="2:3" ht="15.75" x14ac:dyDescent="0.25">
      <c r="B858" s="19" t="s">
        <v>891</v>
      </c>
      <c r="C858" s="21">
        <v>44.84</v>
      </c>
    </row>
    <row r="859" spans="2:3" ht="15.75" x14ac:dyDescent="0.25">
      <c r="B859" s="19" t="s">
        <v>892</v>
      </c>
      <c r="C859" s="21">
        <v>45.97</v>
      </c>
    </row>
    <row r="860" spans="2:3" ht="15.75" x14ac:dyDescent="0.25">
      <c r="B860" s="19" t="s">
        <v>893</v>
      </c>
      <c r="C860" s="21">
        <v>27.73</v>
      </c>
    </row>
    <row r="861" spans="2:3" ht="15.75" x14ac:dyDescent="0.25">
      <c r="B861" s="19" t="s">
        <v>894</v>
      </c>
      <c r="C861" s="21">
        <v>11.53</v>
      </c>
    </row>
    <row r="862" spans="2:3" ht="15.75" x14ac:dyDescent="0.25">
      <c r="B862" s="19" t="s">
        <v>895</v>
      </c>
      <c r="C862" s="21">
        <v>58.32</v>
      </c>
    </row>
    <row r="863" spans="2:3" ht="15.75" x14ac:dyDescent="0.25">
      <c r="B863" s="19" t="s">
        <v>896</v>
      </c>
      <c r="C863" s="21">
        <v>84.61</v>
      </c>
    </row>
    <row r="864" spans="2:3" ht="15.75" x14ac:dyDescent="0.25">
      <c r="B864" s="19" t="s">
        <v>897</v>
      </c>
      <c r="C864" s="21">
        <v>82.88</v>
      </c>
    </row>
    <row r="865" spans="2:3" ht="15.75" x14ac:dyDescent="0.25">
      <c r="B865" s="19" t="s">
        <v>898</v>
      </c>
      <c r="C865" s="21">
        <v>79.540000000000006</v>
      </c>
    </row>
    <row r="866" spans="2:3" ht="15.75" x14ac:dyDescent="0.25">
      <c r="B866" s="19" t="s">
        <v>899</v>
      </c>
      <c r="C866" s="21">
        <v>49.01</v>
      </c>
    </row>
    <row r="867" spans="2:3" ht="15.75" x14ac:dyDescent="0.25">
      <c r="B867" s="19" t="s">
        <v>900</v>
      </c>
      <c r="C867" s="21">
        <v>29.15</v>
      </c>
    </row>
    <row r="868" spans="2:3" ht="15.75" x14ac:dyDescent="0.25">
      <c r="B868" s="19" t="s">
        <v>901</v>
      </c>
      <c r="C868" s="21">
        <v>56.13</v>
      </c>
    </row>
    <row r="869" spans="2:3" ht="15.75" x14ac:dyDescent="0.25">
      <c r="B869" s="19" t="s">
        <v>902</v>
      </c>
      <c r="C869" s="21">
        <v>93.12</v>
      </c>
    </row>
    <row r="870" spans="2:3" ht="15.75" x14ac:dyDescent="0.25">
      <c r="B870" s="19" t="s">
        <v>903</v>
      </c>
      <c r="C870" s="21">
        <v>99.6</v>
      </c>
    </row>
    <row r="871" spans="2:3" ht="15.75" x14ac:dyDescent="0.25">
      <c r="B871" s="19" t="s">
        <v>904</v>
      </c>
      <c r="C871" s="21">
        <v>35.49</v>
      </c>
    </row>
    <row r="872" spans="2:3" ht="15.75" x14ac:dyDescent="0.25">
      <c r="B872" s="19" t="s">
        <v>905</v>
      </c>
      <c r="C872" s="21">
        <v>42.85</v>
      </c>
    </row>
    <row r="873" spans="2:3" ht="15.75" x14ac:dyDescent="0.25">
      <c r="B873" s="19" t="s">
        <v>906</v>
      </c>
      <c r="C873" s="21">
        <v>94.67</v>
      </c>
    </row>
    <row r="874" spans="2:3" ht="15.75" x14ac:dyDescent="0.25">
      <c r="B874" s="19" t="s">
        <v>907</v>
      </c>
      <c r="C874" s="21">
        <v>68.97</v>
      </c>
    </row>
    <row r="875" spans="2:3" ht="15.75" x14ac:dyDescent="0.25">
      <c r="B875" s="19" t="s">
        <v>908</v>
      </c>
      <c r="C875" s="21">
        <v>35.79</v>
      </c>
    </row>
    <row r="876" spans="2:3" ht="15.75" x14ac:dyDescent="0.25">
      <c r="B876" s="19" t="s">
        <v>909</v>
      </c>
      <c r="C876" s="21">
        <v>16.37</v>
      </c>
    </row>
    <row r="877" spans="2:3" ht="15.75" x14ac:dyDescent="0.25">
      <c r="B877" s="19" t="s">
        <v>910</v>
      </c>
      <c r="C877" s="21">
        <v>12.73</v>
      </c>
    </row>
    <row r="878" spans="2:3" ht="15.75" x14ac:dyDescent="0.25">
      <c r="B878" s="19" t="s">
        <v>911</v>
      </c>
      <c r="C878" s="21">
        <v>83.14</v>
      </c>
    </row>
    <row r="879" spans="2:3" ht="15.75" x14ac:dyDescent="0.25">
      <c r="B879" s="19" t="s">
        <v>912</v>
      </c>
      <c r="C879" s="21">
        <v>35.22</v>
      </c>
    </row>
    <row r="880" spans="2:3" ht="15.75" x14ac:dyDescent="0.25">
      <c r="B880" s="19" t="s">
        <v>913</v>
      </c>
      <c r="C880" s="21">
        <v>13.78</v>
      </c>
    </row>
    <row r="881" spans="2:3" ht="15.75" x14ac:dyDescent="0.25">
      <c r="B881" s="19" t="s">
        <v>914</v>
      </c>
      <c r="C881" s="21">
        <v>88.31</v>
      </c>
    </row>
    <row r="882" spans="2:3" ht="15.75" x14ac:dyDescent="0.25">
      <c r="B882" s="19" t="s">
        <v>915</v>
      </c>
      <c r="C882" s="21">
        <v>88.25</v>
      </c>
    </row>
    <row r="883" spans="2:3" ht="15.75" x14ac:dyDescent="0.25">
      <c r="B883" s="19" t="s">
        <v>916</v>
      </c>
      <c r="C883" s="21">
        <v>25.31</v>
      </c>
    </row>
    <row r="884" spans="2:3" ht="15.75" x14ac:dyDescent="0.25">
      <c r="B884" s="19" t="s">
        <v>917</v>
      </c>
      <c r="C884" s="21">
        <v>99.92</v>
      </c>
    </row>
    <row r="885" spans="2:3" ht="15.75" x14ac:dyDescent="0.25">
      <c r="B885" s="19" t="s">
        <v>918</v>
      </c>
      <c r="C885" s="21">
        <v>83.35</v>
      </c>
    </row>
    <row r="886" spans="2:3" ht="15.75" x14ac:dyDescent="0.25">
      <c r="B886" s="19" t="s">
        <v>919</v>
      </c>
      <c r="C886" s="21">
        <v>74.44</v>
      </c>
    </row>
    <row r="887" spans="2:3" ht="15.75" x14ac:dyDescent="0.25">
      <c r="B887" s="19" t="s">
        <v>920</v>
      </c>
      <c r="C887" s="21">
        <v>63.15</v>
      </c>
    </row>
    <row r="888" spans="2:3" ht="15.75" x14ac:dyDescent="0.25">
      <c r="B888" s="19" t="s">
        <v>921</v>
      </c>
      <c r="C888" s="21">
        <v>85.72</v>
      </c>
    </row>
    <row r="889" spans="2:3" ht="15.75" x14ac:dyDescent="0.25">
      <c r="B889" s="19" t="s">
        <v>922</v>
      </c>
      <c r="C889" s="21">
        <v>78.89</v>
      </c>
    </row>
    <row r="890" spans="2:3" ht="15.75" x14ac:dyDescent="0.25">
      <c r="B890" s="19" t="s">
        <v>923</v>
      </c>
      <c r="C890" s="21">
        <v>92.09</v>
      </c>
    </row>
    <row r="891" spans="2:3" ht="15.75" x14ac:dyDescent="0.25">
      <c r="B891" s="19" t="s">
        <v>924</v>
      </c>
      <c r="C891" s="21">
        <v>57.29</v>
      </c>
    </row>
    <row r="892" spans="2:3" ht="15.75" x14ac:dyDescent="0.25">
      <c r="B892" s="19" t="s">
        <v>925</v>
      </c>
      <c r="C892" s="21">
        <v>66.52</v>
      </c>
    </row>
    <row r="893" spans="2:3" ht="15.75" x14ac:dyDescent="0.25">
      <c r="B893" s="19" t="s">
        <v>926</v>
      </c>
      <c r="C893" s="21">
        <v>45.68</v>
      </c>
    </row>
    <row r="894" spans="2:3" ht="15.75" x14ac:dyDescent="0.25">
      <c r="B894" s="19" t="s">
        <v>927</v>
      </c>
      <c r="C894" s="21">
        <v>50.79</v>
      </c>
    </row>
    <row r="895" spans="2:3" ht="15.75" x14ac:dyDescent="0.25">
      <c r="B895" s="19" t="s">
        <v>928</v>
      </c>
      <c r="C895" s="21">
        <v>10.08</v>
      </c>
    </row>
    <row r="896" spans="2:3" ht="15.75" x14ac:dyDescent="0.25">
      <c r="B896" s="19" t="s">
        <v>929</v>
      </c>
      <c r="C896" s="21">
        <v>93.88</v>
      </c>
    </row>
    <row r="897" spans="2:3" ht="15.75" x14ac:dyDescent="0.25">
      <c r="B897" s="19" t="s">
        <v>930</v>
      </c>
      <c r="C897" s="21">
        <v>84.25</v>
      </c>
    </row>
    <row r="898" spans="2:3" ht="15.75" x14ac:dyDescent="0.25">
      <c r="B898" s="19" t="s">
        <v>931</v>
      </c>
      <c r="C898" s="21">
        <v>53.78</v>
      </c>
    </row>
    <row r="899" spans="2:3" ht="15.75" x14ac:dyDescent="0.25">
      <c r="B899" s="19" t="s">
        <v>932</v>
      </c>
      <c r="C899" s="21">
        <v>35.81</v>
      </c>
    </row>
    <row r="900" spans="2:3" ht="15.75" x14ac:dyDescent="0.25">
      <c r="B900" s="19" t="s">
        <v>933</v>
      </c>
      <c r="C900" s="21">
        <v>26.43</v>
      </c>
    </row>
    <row r="901" spans="2:3" ht="15.75" x14ac:dyDescent="0.25">
      <c r="B901" s="19" t="s">
        <v>934</v>
      </c>
      <c r="C901" s="21">
        <v>39.909999999999997</v>
      </c>
    </row>
    <row r="902" spans="2:3" ht="15.75" x14ac:dyDescent="0.25">
      <c r="B902" s="19" t="s">
        <v>935</v>
      </c>
      <c r="C902" s="21">
        <v>21.9</v>
      </c>
    </row>
    <row r="903" spans="2:3" ht="15.75" x14ac:dyDescent="0.25">
      <c r="B903" s="19" t="s">
        <v>936</v>
      </c>
      <c r="C903" s="21">
        <v>62.85</v>
      </c>
    </row>
    <row r="904" spans="2:3" ht="15.75" x14ac:dyDescent="0.25">
      <c r="B904" s="19" t="s">
        <v>937</v>
      </c>
      <c r="C904" s="21">
        <v>21.04</v>
      </c>
    </row>
    <row r="905" spans="2:3" ht="15.75" x14ac:dyDescent="0.25">
      <c r="B905" s="19" t="s">
        <v>938</v>
      </c>
      <c r="C905" s="21">
        <v>65.91</v>
      </c>
    </row>
    <row r="906" spans="2:3" ht="15.75" x14ac:dyDescent="0.25">
      <c r="B906" s="19" t="s">
        <v>939</v>
      </c>
      <c r="C906" s="21">
        <v>50.49</v>
      </c>
    </row>
    <row r="907" spans="2:3" ht="15.75" x14ac:dyDescent="0.25">
      <c r="B907" s="19" t="s">
        <v>940</v>
      </c>
      <c r="C907" s="21">
        <v>46.02</v>
      </c>
    </row>
    <row r="908" spans="2:3" ht="15.75" x14ac:dyDescent="0.25">
      <c r="B908" s="19" t="s">
        <v>941</v>
      </c>
      <c r="C908" s="21">
        <v>15.8</v>
      </c>
    </row>
    <row r="909" spans="2:3" ht="15.75" x14ac:dyDescent="0.25">
      <c r="B909" s="19" t="s">
        <v>942</v>
      </c>
      <c r="C909" s="21">
        <v>98.66</v>
      </c>
    </row>
    <row r="910" spans="2:3" ht="15.75" x14ac:dyDescent="0.25">
      <c r="B910" s="19" t="s">
        <v>943</v>
      </c>
      <c r="C910" s="21">
        <v>91.98</v>
      </c>
    </row>
    <row r="911" spans="2:3" ht="15.75" x14ac:dyDescent="0.25">
      <c r="B911" s="19" t="s">
        <v>944</v>
      </c>
      <c r="C911" s="21">
        <v>20.89</v>
      </c>
    </row>
    <row r="912" spans="2:3" ht="15.75" x14ac:dyDescent="0.25">
      <c r="B912" s="19" t="s">
        <v>945</v>
      </c>
      <c r="C912" s="21">
        <v>96.82</v>
      </c>
    </row>
    <row r="913" spans="2:3" ht="15.75" x14ac:dyDescent="0.25">
      <c r="B913" s="19" t="s">
        <v>946</v>
      </c>
      <c r="C913" s="21">
        <v>33.33</v>
      </c>
    </row>
    <row r="914" spans="2:3" ht="15.75" x14ac:dyDescent="0.25">
      <c r="B914" s="19" t="s">
        <v>947</v>
      </c>
      <c r="C914" s="21">
        <v>38.270000000000003</v>
      </c>
    </row>
    <row r="915" spans="2:3" ht="15.75" x14ac:dyDescent="0.25">
      <c r="B915" s="19" t="s">
        <v>948</v>
      </c>
      <c r="C915" s="21">
        <v>33.299999999999997</v>
      </c>
    </row>
    <row r="916" spans="2:3" ht="15.75" x14ac:dyDescent="0.25">
      <c r="B916" s="19" t="s">
        <v>949</v>
      </c>
      <c r="C916" s="21">
        <v>81.010000000000005</v>
      </c>
    </row>
    <row r="917" spans="2:3" ht="15.75" x14ac:dyDescent="0.25">
      <c r="B917" s="19" t="s">
        <v>950</v>
      </c>
      <c r="C917" s="21">
        <v>34.49</v>
      </c>
    </row>
    <row r="918" spans="2:3" ht="15.75" x14ac:dyDescent="0.25">
      <c r="B918" s="19" t="s">
        <v>951</v>
      </c>
      <c r="C918" s="21">
        <v>84.63</v>
      </c>
    </row>
    <row r="919" spans="2:3" ht="15.75" x14ac:dyDescent="0.25">
      <c r="B919" s="19" t="s">
        <v>952</v>
      </c>
      <c r="C919" s="21">
        <v>36.909999999999997</v>
      </c>
    </row>
    <row r="920" spans="2:3" ht="15.75" x14ac:dyDescent="0.25">
      <c r="B920" s="19" t="s">
        <v>953</v>
      </c>
      <c r="C920" s="21">
        <v>87.08</v>
      </c>
    </row>
    <row r="921" spans="2:3" ht="15.75" x14ac:dyDescent="0.25">
      <c r="B921" s="19" t="s">
        <v>954</v>
      </c>
      <c r="C921" s="21">
        <v>80.08</v>
      </c>
    </row>
    <row r="922" spans="2:3" ht="15.75" x14ac:dyDescent="0.25">
      <c r="B922" s="19" t="s">
        <v>955</v>
      </c>
      <c r="C922" s="21">
        <v>86.13</v>
      </c>
    </row>
    <row r="923" spans="2:3" ht="15.75" x14ac:dyDescent="0.25">
      <c r="B923" s="19" t="s">
        <v>956</v>
      </c>
      <c r="C923" s="21">
        <v>49.92</v>
      </c>
    </row>
    <row r="924" spans="2:3" ht="15.75" x14ac:dyDescent="0.25">
      <c r="B924" s="19" t="s">
        <v>957</v>
      </c>
      <c r="C924" s="21">
        <v>74.66</v>
      </c>
    </row>
    <row r="925" spans="2:3" ht="15.75" x14ac:dyDescent="0.25">
      <c r="B925" s="19" t="s">
        <v>958</v>
      </c>
      <c r="C925" s="21">
        <v>26.6</v>
      </c>
    </row>
    <row r="926" spans="2:3" ht="15.75" x14ac:dyDescent="0.25">
      <c r="B926" s="19" t="s">
        <v>959</v>
      </c>
      <c r="C926" s="21">
        <v>25.45</v>
      </c>
    </row>
    <row r="927" spans="2:3" ht="15.75" x14ac:dyDescent="0.25">
      <c r="B927" s="19" t="s">
        <v>960</v>
      </c>
      <c r="C927" s="21">
        <v>67.77</v>
      </c>
    </row>
    <row r="928" spans="2:3" ht="15.75" x14ac:dyDescent="0.25">
      <c r="B928" s="19" t="s">
        <v>961</v>
      </c>
      <c r="C928" s="21">
        <v>59.59</v>
      </c>
    </row>
    <row r="929" spans="2:3" ht="15.75" x14ac:dyDescent="0.25">
      <c r="B929" s="19" t="s">
        <v>962</v>
      </c>
      <c r="C929" s="21">
        <v>58.15</v>
      </c>
    </row>
    <row r="930" spans="2:3" ht="15.75" x14ac:dyDescent="0.25">
      <c r="B930" s="19" t="s">
        <v>963</v>
      </c>
      <c r="C930" s="21">
        <v>97.48</v>
      </c>
    </row>
    <row r="931" spans="2:3" ht="15.75" x14ac:dyDescent="0.25">
      <c r="B931" s="19" t="s">
        <v>964</v>
      </c>
      <c r="C931" s="21">
        <v>96.37</v>
      </c>
    </row>
    <row r="932" spans="2:3" ht="15.75" x14ac:dyDescent="0.25">
      <c r="B932" s="19" t="s">
        <v>965</v>
      </c>
      <c r="C932" s="21">
        <v>63.71</v>
      </c>
    </row>
    <row r="933" spans="2:3" ht="15.75" x14ac:dyDescent="0.25">
      <c r="B933" s="19" t="s">
        <v>966</v>
      </c>
      <c r="C933" s="21">
        <v>14.76</v>
      </c>
    </row>
    <row r="934" spans="2:3" ht="15.75" x14ac:dyDescent="0.25">
      <c r="B934" s="19" t="s">
        <v>967</v>
      </c>
      <c r="C934" s="21">
        <v>62</v>
      </c>
    </row>
    <row r="935" spans="2:3" ht="15.75" x14ac:dyDescent="0.25">
      <c r="B935" s="19" t="s">
        <v>968</v>
      </c>
      <c r="C935" s="21">
        <v>82.34</v>
      </c>
    </row>
    <row r="936" spans="2:3" ht="15.75" x14ac:dyDescent="0.25">
      <c r="B936" s="19" t="s">
        <v>969</v>
      </c>
      <c r="C936" s="21">
        <v>75.37</v>
      </c>
    </row>
    <row r="937" spans="2:3" ht="15.75" x14ac:dyDescent="0.25">
      <c r="B937" s="19" t="s">
        <v>970</v>
      </c>
      <c r="C937" s="21">
        <v>56.56</v>
      </c>
    </row>
    <row r="938" spans="2:3" ht="15.75" x14ac:dyDescent="0.25">
      <c r="B938" s="19" t="s">
        <v>971</v>
      </c>
      <c r="C938" s="21">
        <v>76.599999999999994</v>
      </c>
    </row>
    <row r="939" spans="2:3" ht="15.75" x14ac:dyDescent="0.25">
      <c r="B939" s="19" t="s">
        <v>972</v>
      </c>
      <c r="C939" s="21">
        <v>58.03</v>
      </c>
    </row>
    <row r="940" spans="2:3" ht="15.75" x14ac:dyDescent="0.25">
      <c r="B940" s="19" t="s">
        <v>973</v>
      </c>
      <c r="C940" s="21">
        <v>17.489999999999998</v>
      </c>
    </row>
    <row r="941" spans="2:3" ht="15.75" x14ac:dyDescent="0.25">
      <c r="B941" s="19" t="s">
        <v>974</v>
      </c>
      <c r="C941" s="21">
        <v>40.35</v>
      </c>
    </row>
    <row r="942" spans="2:3" ht="15.75" x14ac:dyDescent="0.25">
      <c r="B942" s="19" t="s">
        <v>975</v>
      </c>
      <c r="C942" s="21">
        <v>97.38</v>
      </c>
    </row>
    <row r="943" spans="2:3" ht="15.75" x14ac:dyDescent="0.25">
      <c r="B943" s="19" t="s">
        <v>976</v>
      </c>
      <c r="C943" s="21">
        <v>31.84</v>
      </c>
    </row>
    <row r="944" spans="2:3" ht="15.75" x14ac:dyDescent="0.25">
      <c r="B944" s="19" t="s">
        <v>977</v>
      </c>
      <c r="C944" s="21">
        <v>65.819999999999993</v>
      </c>
    </row>
    <row r="945" spans="2:3" ht="15.75" x14ac:dyDescent="0.25">
      <c r="B945" s="19" t="s">
        <v>978</v>
      </c>
      <c r="C945" s="21">
        <v>88.34</v>
      </c>
    </row>
    <row r="946" spans="2:3" ht="15.75" x14ac:dyDescent="0.25">
      <c r="B946" s="19" t="s">
        <v>979</v>
      </c>
    </row>
    <row r="947" spans="2:3" ht="15.75" x14ac:dyDescent="0.25">
      <c r="B947" s="19" t="s">
        <v>980</v>
      </c>
    </row>
    <row r="948" spans="2:3" ht="15.75" x14ac:dyDescent="0.25">
      <c r="B948" s="19" t="s">
        <v>981</v>
      </c>
    </row>
    <row r="949" spans="2:3" ht="15.75" x14ac:dyDescent="0.25">
      <c r="B949" s="19" t="s">
        <v>982</v>
      </c>
    </row>
    <row r="950" spans="2:3" ht="15.75" x14ac:dyDescent="0.25">
      <c r="B950" s="19" t="s">
        <v>983</v>
      </c>
    </row>
    <row r="951" spans="2:3" ht="15.75" x14ac:dyDescent="0.25">
      <c r="B951" s="19" t="s">
        <v>984</v>
      </c>
    </row>
    <row r="952" spans="2:3" ht="15.75" x14ac:dyDescent="0.25">
      <c r="B952" s="19" t="s">
        <v>985</v>
      </c>
    </row>
    <row r="953" spans="2:3" ht="15.75" x14ac:dyDescent="0.25">
      <c r="B953" s="19" t="s">
        <v>986</v>
      </c>
    </row>
    <row r="954" spans="2:3" ht="15.75" x14ac:dyDescent="0.25">
      <c r="B954" s="19" t="s">
        <v>987</v>
      </c>
    </row>
    <row r="955" spans="2:3" ht="15.75" x14ac:dyDescent="0.25">
      <c r="B955" s="19" t="s">
        <v>988</v>
      </c>
    </row>
    <row r="956" spans="2:3" ht="15.75" x14ac:dyDescent="0.25">
      <c r="B956" s="19" t="s">
        <v>989</v>
      </c>
    </row>
    <row r="957" spans="2:3" ht="15.75" x14ac:dyDescent="0.25">
      <c r="B957" s="19" t="s">
        <v>990</v>
      </c>
    </row>
    <row r="958" spans="2:3" ht="15.75" x14ac:dyDescent="0.25">
      <c r="B958" s="19" t="s">
        <v>991</v>
      </c>
    </row>
    <row r="959" spans="2:3" ht="15.75" x14ac:dyDescent="0.25">
      <c r="B959" s="19" t="s">
        <v>992</v>
      </c>
    </row>
    <row r="960" spans="2:3" ht="15.75" x14ac:dyDescent="0.25">
      <c r="B960" s="19" t="s">
        <v>993</v>
      </c>
    </row>
    <row r="961" spans="2:2" ht="15.75" x14ac:dyDescent="0.25">
      <c r="B961" s="19" t="s">
        <v>994</v>
      </c>
    </row>
    <row r="962" spans="2:2" ht="15.75" x14ac:dyDescent="0.25">
      <c r="B962" s="19" t="s">
        <v>995</v>
      </c>
    </row>
    <row r="963" spans="2:2" ht="15.75" x14ac:dyDescent="0.25">
      <c r="B963" s="19" t="s">
        <v>996</v>
      </c>
    </row>
    <row r="964" spans="2:2" ht="15.75" x14ac:dyDescent="0.25">
      <c r="B964" s="19" t="s">
        <v>997</v>
      </c>
    </row>
    <row r="965" spans="2:2" ht="15.75" x14ac:dyDescent="0.25">
      <c r="B965" s="19" t="s">
        <v>998</v>
      </c>
    </row>
    <row r="966" spans="2:2" ht="15.75" x14ac:dyDescent="0.25">
      <c r="B966" s="19" t="s">
        <v>999</v>
      </c>
    </row>
    <row r="967" spans="2:2" ht="15.75" x14ac:dyDescent="0.25">
      <c r="B967" s="19" t="s">
        <v>1000</v>
      </c>
    </row>
    <row r="968" spans="2:2" ht="15.75" x14ac:dyDescent="0.25">
      <c r="B968" s="19" t="s">
        <v>1001</v>
      </c>
    </row>
    <row r="969" spans="2:2" ht="15.75" x14ac:dyDescent="0.25">
      <c r="B969" s="19" t="s">
        <v>1002</v>
      </c>
    </row>
    <row r="970" spans="2:2" ht="15.75" x14ac:dyDescent="0.25">
      <c r="B970" s="19" t="s">
        <v>1003</v>
      </c>
    </row>
    <row r="971" spans="2:2" ht="15.75" x14ac:dyDescent="0.25">
      <c r="B971" s="19" t="s">
        <v>1004</v>
      </c>
    </row>
    <row r="972" spans="2:2" ht="15.75" x14ac:dyDescent="0.25">
      <c r="B972" s="19" t="s">
        <v>1005</v>
      </c>
    </row>
    <row r="973" spans="2:2" ht="15.75" x14ac:dyDescent="0.25">
      <c r="B973" s="19" t="s">
        <v>1006</v>
      </c>
    </row>
    <row r="974" spans="2:2" ht="15.75" x14ac:dyDescent="0.25">
      <c r="B974" s="19" t="s">
        <v>1007</v>
      </c>
    </row>
    <row r="975" spans="2:2" ht="15.75" x14ac:dyDescent="0.25">
      <c r="B975" s="19" t="s">
        <v>1008</v>
      </c>
    </row>
    <row r="976" spans="2:2" ht="15.75" x14ac:dyDescent="0.25">
      <c r="B976" s="19" t="s">
        <v>1009</v>
      </c>
    </row>
    <row r="977" spans="2:2" ht="15.75" x14ac:dyDescent="0.25">
      <c r="B977" s="19" t="s">
        <v>1010</v>
      </c>
    </row>
    <row r="978" spans="2:2" ht="15.75" x14ac:dyDescent="0.25">
      <c r="B978" s="19" t="s">
        <v>1011</v>
      </c>
    </row>
    <row r="979" spans="2:2" ht="15.75" x14ac:dyDescent="0.25">
      <c r="B979" s="19" t="s">
        <v>1012</v>
      </c>
    </row>
    <row r="980" spans="2:2" ht="15.75" x14ac:dyDescent="0.25">
      <c r="B980" s="19" t="s">
        <v>1013</v>
      </c>
    </row>
    <row r="981" spans="2:2" ht="15.75" x14ac:dyDescent="0.25">
      <c r="B981" s="19" t="s">
        <v>1014</v>
      </c>
    </row>
    <row r="982" spans="2:2" ht="15.75" x14ac:dyDescent="0.25">
      <c r="B982" s="19" t="s">
        <v>1015</v>
      </c>
    </row>
    <row r="983" spans="2:2" ht="15.75" x14ac:dyDescent="0.25">
      <c r="B983" s="19" t="s">
        <v>1016</v>
      </c>
    </row>
    <row r="984" spans="2:2" ht="15.75" x14ac:dyDescent="0.25">
      <c r="B984" s="19" t="s">
        <v>1017</v>
      </c>
    </row>
    <row r="985" spans="2:2" ht="15.75" x14ac:dyDescent="0.25">
      <c r="B985" s="19" t="s">
        <v>1018</v>
      </c>
    </row>
    <row r="986" spans="2:2" ht="15.75" x14ac:dyDescent="0.25">
      <c r="B986" s="19" t="s">
        <v>1019</v>
      </c>
    </row>
    <row r="987" spans="2:2" ht="15.75" x14ac:dyDescent="0.25">
      <c r="B987" s="19" t="s">
        <v>1020</v>
      </c>
    </row>
    <row r="988" spans="2:2" ht="15.75" x14ac:dyDescent="0.25">
      <c r="B988" s="19" t="s">
        <v>1021</v>
      </c>
    </row>
    <row r="989" spans="2:2" ht="15.75" x14ac:dyDescent="0.25">
      <c r="B989" s="19" t="s">
        <v>1022</v>
      </c>
    </row>
    <row r="990" spans="2:2" ht="15.75" x14ac:dyDescent="0.25">
      <c r="B990" s="19" t="s">
        <v>1023</v>
      </c>
    </row>
    <row r="991" spans="2:2" ht="15.75" x14ac:dyDescent="0.25">
      <c r="B991" s="19" t="s">
        <v>1024</v>
      </c>
    </row>
    <row r="992" spans="2:2" ht="15.75" x14ac:dyDescent="0.25">
      <c r="B992" s="19" t="s">
        <v>1025</v>
      </c>
    </row>
    <row r="993" spans="2:2" ht="15.75" x14ac:dyDescent="0.25">
      <c r="B993" s="19" t="s">
        <v>1026</v>
      </c>
    </row>
    <row r="994" spans="2:2" ht="15.75" x14ac:dyDescent="0.25">
      <c r="B994" s="19" t="s">
        <v>1027</v>
      </c>
    </row>
    <row r="995" spans="2:2" ht="15.75" x14ac:dyDescent="0.25">
      <c r="B995" s="19" t="s">
        <v>1028</v>
      </c>
    </row>
    <row r="996" spans="2:2" ht="15.75" x14ac:dyDescent="0.25">
      <c r="B996" s="19" t="s">
        <v>1029</v>
      </c>
    </row>
    <row r="997" spans="2:2" ht="15.75" x14ac:dyDescent="0.25">
      <c r="B997" s="19" t="s">
        <v>1030</v>
      </c>
    </row>
    <row r="998" spans="2:2" ht="15.75" x14ac:dyDescent="0.25">
      <c r="B998" s="19" t="s">
        <v>1031</v>
      </c>
    </row>
    <row r="999" spans="2:2" ht="15.75" x14ac:dyDescent="0.25">
      <c r="B999" s="19" t="s">
        <v>1032</v>
      </c>
    </row>
    <row r="1000" spans="2:2" ht="15.75" x14ac:dyDescent="0.25">
      <c r="B1000" s="19" t="s">
        <v>1033</v>
      </c>
    </row>
    <row r="1001" spans="2:2" ht="15.75" x14ac:dyDescent="0.25">
      <c r="B1001" s="19" t="s">
        <v>1034</v>
      </c>
    </row>
    <row r="1002" spans="2:2" ht="15.75" x14ac:dyDescent="0.25">
      <c r="B1002" s="19" t="s">
        <v>1035</v>
      </c>
    </row>
  </sheetData>
  <conditionalFormatting sqref="B3:B1002">
    <cfRule type="colorScale" priority="1">
      <colorScale>
        <cfvo type="min"/>
        <cfvo type="percentile" val="50"/>
        <cfvo type="max"/>
        <color rgb="FFF8696B"/>
        <color rgb="FFFFEB84"/>
        <color rgb="FF63BE7B"/>
      </colorScale>
    </cfRule>
    <cfRule type="iconSet" priority="3">
      <iconSet iconSet="4Rating">
        <cfvo type="percent" val="0"/>
        <cfvo type="percent" val="25"/>
        <cfvo type="percent" val="50"/>
        <cfvo type="percent" val="75"/>
      </iconSet>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9A1201-D3B0-4593-9B18-8B87AB8F2060}">
  <dimension ref="B2:R1002"/>
  <sheetViews>
    <sheetView workbookViewId="0">
      <selection activeCell="I2" sqref="I2"/>
    </sheetView>
  </sheetViews>
  <sheetFormatPr defaultRowHeight="15" x14ac:dyDescent="0.25"/>
  <cols>
    <col min="2" max="2" width="11.140625" bestFit="1" customWidth="1"/>
    <col min="3" max="3" width="7" bestFit="1" customWidth="1"/>
    <col min="4" max="4" width="9.28515625" bestFit="1" customWidth="1"/>
    <col min="5" max="5" width="12.85546875" bestFit="1" customWidth="1"/>
    <col min="6" max="6" width="7.140625" bestFit="1" customWidth="1"/>
    <col min="7" max="7" width="18.85546875" bestFit="1" customWidth="1"/>
    <col min="8" max="8" width="9" bestFit="1" customWidth="1"/>
    <col min="9" max="9" width="8.5703125" bestFit="1" customWidth="1"/>
    <col min="10" max="10" width="8" bestFit="1" customWidth="1"/>
    <col min="11" max="11" width="9" bestFit="1" customWidth="1"/>
    <col min="12" max="12" width="6" bestFit="1" customWidth="1"/>
    <col min="13" max="13" width="12" bestFit="1" customWidth="1"/>
    <col min="14" max="14" width="9.7109375" bestFit="1" customWidth="1"/>
    <col min="15" max="15" width="7" bestFit="1" customWidth="1"/>
    <col min="16" max="16" width="21.140625" bestFit="1" customWidth="1"/>
    <col min="17" max="17" width="11.5703125" bestFit="1" customWidth="1"/>
    <col min="18" max="18" width="6.7109375" bestFit="1" customWidth="1"/>
  </cols>
  <sheetData>
    <row r="2" spans="2:18" ht="18.75" customHeight="1" x14ac:dyDescent="0.25">
      <c r="B2" s="1" t="s">
        <v>0</v>
      </c>
      <c r="C2" s="1" t="s">
        <v>1</v>
      </c>
      <c r="D2" s="1" t="s">
        <v>2</v>
      </c>
      <c r="E2" s="1" t="s">
        <v>3</v>
      </c>
      <c r="F2" s="1" t="s">
        <v>4</v>
      </c>
      <c r="G2" s="1" t="s">
        <v>5</v>
      </c>
      <c r="H2" s="1" t="s">
        <v>6</v>
      </c>
      <c r="I2" s="1" t="s">
        <v>7</v>
      </c>
      <c r="J2" s="1" t="s">
        <v>8</v>
      </c>
      <c r="K2" s="1" t="s">
        <v>9</v>
      </c>
      <c r="L2" s="1" t="s">
        <v>10</v>
      </c>
      <c r="M2" s="1" t="s">
        <v>11</v>
      </c>
      <c r="N2" s="1" t="s">
        <v>12</v>
      </c>
      <c r="O2" s="1" t="s">
        <v>13</v>
      </c>
      <c r="P2" s="2" t="s">
        <v>14</v>
      </c>
      <c r="Q2" s="1" t="s">
        <v>15</v>
      </c>
      <c r="R2" s="1" t="s">
        <v>16</v>
      </c>
    </row>
    <row r="3" spans="2:18" x14ac:dyDescent="0.25">
      <c r="B3" s="3" t="s">
        <v>17</v>
      </c>
      <c r="C3" s="3" t="s">
        <v>18</v>
      </c>
      <c r="D3" s="3" t="s">
        <v>19</v>
      </c>
      <c r="E3" s="3" t="s">
        <v>20</v>
      </c>
      <c r="F3" s="3" t="s">
        <v>21</v>
      </c>
      <c r="G3" s="3" t="s">
        <v>22</v>
      </c>
      <c r="H3" s="3">
        <v>74.69</v>
      </c>
      <c r="I3" s="3">
        <v>7</v>
      </c>
      <c r="J3" s="3">
        <v>26.141500000000001</v>
      </c>
      <c r="K3" s="3">
        <v>548.97149999999999</v>
      </c>
      <c r="L3" s="3">
        <v>43470</v>
      </c>
      <c r="M3" s="3">
        <v>0.54722222222222228</v>
      </c>
      <c r="N3" s="4" t="s">
        <v>23</v>
      </c>
      <c r="O3" s="3">
        <v>522.83000000000004</v>
      </c>
      <c r="P3" s="5">
        <v>4.7619047620000003</v>
      </c>
      <c r="Q3" s="3">
        <v>26.141500000000001</v>
      </c>
      <c r="R3" s="3">
        <v>9.1</v>
      </c>
    </row>
    <row r="4" spans="2:18" x14ac:dyDescent="0.25">
      <c r="B4" s="3" t="s">
        <v>24</v>
      </c>
      <c r="C4" s="3" t="s">
        <v>25</v>
      </c>
      <c r="D4" s="3" t="s">
        <v>26</v>
      </c>
      <c r="E4" s="3" t="s">
        <v>27</v>
      </c>
      <c r="F4" s="3" t="s">
        <v>21</v>
      </c>
      <c r="G4" s="3" t="s">
        <v>28</v>
      </c>
      <c r="H4" s="3">
        <v>15.28</v>
      </c>
      <c r="I4" s="3">
        <v>5</v>
      </c>
      <c r="J4" s="3">
        <v>3.82</v>
      </c>
      <c r="K4" s="3">
        <v>80.22</v>
      </c>
      <c r="L4" s="3">
        <v>43532</v>
      </c>
      <c r="M4" s="3">
        <v>0.43680555555555556</v>
      </c>
      <c r="N4" s="4" t="s">
        <v>29</v>
      </c>
      <c r="O4" s="3">
        <v>76.400000000000006</v>
      </c>
      <c r="P4" s="5">
        <v>4.7619047620000003</v>
      </c>
      <c r="Q4" s="3">
        <v>3.82</v>
      </c>
      <c r="R4" s="3">
        <v>9.6</v>
      </c>
    </row>
    <row r="5" spans="2:18" x14ac:dyDescent="0.25">
      <c r="B5" s="3" t="s">
        <v>30</v>
      </c>
      <c r="C5" s="3" t="s">
        <v>18</v>
      </c>
      <c r="D5" s="3" t="s">
        <v>19</v>
      </c>
      <c r="E5" s="3" t="s">
        <v>27</v>
      </c>
      <c r="F5" s="3" t="s">
        <v>31</v>
      </c>
      <c r="G5" s="3" t="s">
        <v>32</v>
      </c>
      <c r="H5" s="3">
        <v>46.33</v>
      </c>
      <c r="I5" s="3">
        <v>7</v>
      </c>
      <c r="J5" s="3">
        <v>16.215499999999999</v>
      </c>
      <c r="K5" s="3">
        <v>340.52550000000002</v>
      </c>
      <c r="L5" s="3">
        <v>43527</v>
      </c>
      <c r="M5" s="3">
        <v>0.55763888888888891</v>
      </c>
      <c r="N5" s="4" t="s">
        <v>33</v>
      </c>
      <c r="O5" s="3">
        <v>324.31</v>
      </c>
      <c r="P5" s="5">
        <v>4.7619047620000003</v>
      </c>
      <c r="Q5" s="3">
        <v>16.215499999999999</v>
      </c>
      <c r="R5" s="3">
        <v>7.4</v>
      </c>
    </row>
    <row r="6" spans="2:18" x14ac:dyDescent="0.25">
      <c r="B6" s="3" t="s">
        <v>34</v>
      </c>
      <c r="C6" s="3" t="s">
        <v>18</v>
      </c>
      <c r="D6" s="3" t="s">
        <v>19</v>
      </c>
      <c r="E6" s="3" t="s">
        <v>20</v>
      </c>
      <c r="F6" s="3" t="s">
        <v>31</v>
      </c>
      <c r="G6" s="3" t="s">
        <v>22</v>
      </c>
      <c r="H6" s="3">
        <v>58.22</v>
      </c>
      <c r="I6" s="3">
        <v>8</v>
      </c>
      <c r="J6" s="3">
        <v>23.288</v>
      </c>
      <c r="K6" s="3">
        <v>489.048</v>
      </c>
      <c r="L6" s="3">
        <v>43492</v>
      </c>
      <c r="M6" s="3">
        <v>0.85624999999999996</v>
      </c>
      <c r="N6" s="4" t="s">
        <v>23</v>
      </c>
      <c r="O6" s="3">
        <v>465.76</v>
      </c>
      <c r="P6" s="5">
        <v>4.7619047620000003</v>
      </c>
      <c r="Q6" s="3">
        <v>23.288</v>
      </c>
      <c r="R6" s="3">
        <v>8.4</v>
      </c>
    </row>
    <row r="7" spans="2:18" x14ac:dyDescent="0.25">
      <c r="B7" s="3" t="s">
        <v>35</v>
      </c>
      <c r="C7" s="3" t="s">
        <v>18</v>
      </c>
      <c r="D7" s="3" t="s">
        <v>19</v>
      </c>
      <c r="E7" s="3" t="s">
        <v>27</v>
      </c>
      <c r="F7" s="3" t="s">
        <v>31</v>
      </c>
      <c r="G7" s="3" t="s">
        <v>36</v>
      </c>
      <c r="H7" s="3">
        <v>86.31</v>
      </c>
      <c r="I7" s="3">
        <v>7</v>
      </c>
      <c r="J7" s="3">
        <v>30.208500000000001</v>
      </c>
      <c r="K7" s="3">
        <v>634.37850000000003</v>
      </c>
      <c r="L7" s="3">
        <v>43504</v>
      </c>
      <c r="M7" s="3">
        <v>0.44236111111111109</v>
      </c>
      <c r="N7" s="4" t="s">
        <v>23</v>
      </c>
      <c r="O7" s="3">
        <v>604.16999999999996</v>
      </c>
      <c r="P7" s="5">
        <v>4.7619047620000003</v>
      </c>
      <c r="Q7" s="3">
        <v>30.208500000000001</v>
      </c>
      <c r="R7" s="3">
        <v>5.3</v>
      </c>
    </row>
    <row r="8" spans="2:18" x14ac:dyDescent="0.25">
      <c r="B8" s="3" t="s">
        <v>37</v>
      </c>
      <c r="C8" s="3" t="s">
        <v>25</v>
      </c>
      <c r="D8" s="3" t="s">
        <v>26</v>
      </c>
      <c r="E8" s="3" t="s">
        <v>27</v>
      </c>
      <c r="F8" s="3" t="s">
        <v>31</v>
      </c>
      <c r="G8" s="3" t="s">
        <v>28</v>
      </c>
      <c r="H8" s="3">
        <v>85.39</v>
      </c>
      <c r="I8" s="3">
        <v>7</v>
      </c>
      <c r="J8" s="3">
        <v>29.886500000000002</v>
      </c>
      <c r="K8" s="3">
        <v>627.61649999999997</v>
      </c>
      <c r="L8" s="3">
        <v>43549</v>
      </c>
      <c r="M8" s="3">
        <v>0.77083333333333337</v>
      </c>
      <c r="N8" s="4" t="s">
        <v>23</v>
      </c>
      <c r="O8" s="3">
        <v>597.73</v>
      </c>
      <c r="P8" s="5">
        <v>4.7619047620000003</v>
      </c>
      <c r="Q8" s="3">
        <v>29.886500000000002</v>
      </c>
      <c r="R8" s="3">
        <v>4.0999999999999996</v>
      </c>
    </row>
    <row r="9" spans="2:18" x14ac:dyDescent="0.25">
      <c r="B9" s="3" t="s">
        <v>38</v>
      </c>
      <c r="C9" s="3" t="s">
        <v>18</v>
      </c>
      <c r="D9" s="3" t="s">
        <v>19</v>
      </c>
      <c r="E9" s="3" t="s">
        <v>20</v>
      </c>
      <c r="F9" s="3" t="s">
        <v>21</v>
      </c>
      <c r="G9" s="3" t="s">
        <v>28</v>
      </c>
      <c r="H9" s="3">
        <v>68.84</v>
      </c>
      <c r="I9" s="3">
        <v>6</v>
      </c>
      <c r="J9" s="3">
        <v>20.652000000000001</v>
      </c>
      <c r="K9" s="3">
        <v>433.69200000000001</v>
      </c>
      <c r="L9" s="3">
        <v>43521</v>
      </c>
      <c r="M9" s="3">
        <v>0.60833333333333328</v>
      </c>
      <c r="N9" s="4" t="s">
        <v>23</v>
      </c>
      <c r="O9" s="3">
        <v>413.04</v>
      </c>
      <c r="P9" s="5">
        <v>4.7619047620000003</v>
      </c>
      <c r="Q9" s="3">
        <v>20.652000000000001</v>
      </c>
      <c r="R9" s="3">
        <v>5.8</v>
      </c>
    </row>
    <row r="10" spans="2:18" x14ac:dyDescent="0.25">
      <c r="B10" s="3" t="s">
        <v>39</v>
      </c>
      <c r="C10" s="3" t="s">
        <v>25</v>
      </c>
      <c r="D10" s="3" t="s">
        <v>26</v>
      </c>
      <c r="E10" s="3" t="s">
        <v>27</v>
      </c>
      <c r="F10" s="3" t="s">
        <v>21</v>
      </c>
      <c r="G10" s="3" t="s">
        <v>32</v>
      </c>
      <c r="H10" s="3">
        <v>73.56</v>
      </c>
      <c r="I10" s="3">
        <v>10</v>
      </c>
      <c r="J10" s="3">
        <v>36.78</v>
      </c>
      <c r="K10" s="3">
        <v>772.38</v>
      </c>
      <c r="L10" s="3">
        <v>43520</v>
      </c>
      <c r="M10" s="3">
        <v>0.48472222222222222</v>
      </c>
      <c r="N10" s="4" t="s">
        <v>23</v>
      </c>
      <c r="O10" s="3">
        <v>735.6</v>
      </c>
      <c r="P10" s="5">
        <v>4.7619047620000003</v>
      </c>
      <c r="Q10" s="3">
        <v>36.78</v>
      </c>
      <c r="R10" s="3">
        <v>8</v>
      </c>
    </row>
    <row r="11" spans="2:18" x14ac:dyDescent="0.25">
      <c r="B11" s="3" t="s">
        <v>40</v>
      </c>
      <c r="C11" s="3" t="s">
        <v>18</v>
      </c>
      <c r="D11" s="3" t="s">
        <v>19</v>
      </c>
      <c r="E11" s="3" t="s">
        <v>20</v>
      </c>
      <c r="F11" s="3" t="s">
        <v>21</v>
      </c>
      <c r="G11" s="3" t="s">
        <v>22</v>
      </c>
      <c r="H11" s="3">
        <v>36.26</v>
      </c>
      <c r="I11" s="3">
        <v>2</v>
      </c>
      <c r="J11" s="3">
        <v>3.6259999999999999</v>
      </c>
      <c r="K11" s="3">
        <v>76.146000000000001</v>
      </c>
      <c r="L11" s="3">
        <v>43475</v>
      </c>
      <c r="M11" s="3">
        <v>0.71875</v>
      </c>
      <c r="N11" s="4" t="s">
        <v>33</v>
      </c>
      <c r="O11" s="3">
        <v>72.52</v>
      </c>
      <c r="P11" s="5">
        <v>4.7619047620000003</v>
      </c>
      <c r="Q11" s="3">
        <v>3.6259999999999999</v>
      </c>
      <c r="R11" s="3">
        <v>7.2</v>
      </c>
    </row>
    <row r="12" spans="2:18" x14ac:dyDescent="0.25">
      <c r="B12" s="3" t="s">
        <v>41</v>
      </c>
      <c r="C12" s="3" t="s">
        <v>42</v>
      </c>
      <c r="D12" s="3" t="s">
        <v>43</v>
      </c>
      <c r="E12" s="3" t="s">
        <v>20</v>
      </c>
      <c r="F12" s="3" t="s">
        <v>21</v>
      </c>
      <c r="G12" s="3" t="s">
        <v>44</v>
      </c>
      <c r="H12" s="3">
        <v>54.84</v>
      </c>
      <c r="I12" s="3">
        <v>3</v>
      </c>
      <c r="J12" s="3">
        <v>8.2260000000000009</v>
      </c>
      <c r="K12" s="3">
        <v>172.74600000000001</v>
      </c>
      <c r="L12" s="3">
        <v>43516</v>
      </c>
      <c r="M12" s="3">
        <v>0.56041666666666667</v>
      </c>
      <c r="N12" s="4" t="s">
        <v>33</v>
      </c>
      <c r="O12" s="3">
        <v>164.52</v>
      </c>
      <c r="P12" s="5">
        <v>4.7619047620000003</v>
      </c>
      <c r="Q12" s="3">
        <v>8.2260000000000009</v>
      </c>
      <c r="R12" s="3">
        <v>5.9</v>
      </c>
    </row>
    <row r="13" spans="2:18" x14ac:dyDescent="0.25">
      <c r="B13" s="3" t="s">
        <v>45</v>
      </c>
      <c r="C13" s="3" t="s">
        <v>42</v>
      </c>
      <c r="D13" s="3" t="s">
        <v>43</v>
      </c>
      <c r="E13" s="3" t="s">
        <v>20</v>
      </c>
      <c r="F13" s="3" t="s">
        <v>21</v>
      </c>
      <c r="G13" s="3" t="s">
        <v>46</v>
      </c>
      <c r="H13" s="3">
        <v>14.48</v>
      </c>
      <c r="I13" s="3">
        <v>4</v>
      </c>
      <c r="J13" s="3">
        <v>2.8959999999999999</v>
      </c>
      <c r="K13" s="3">
        <v>60.816000000000003</v>
      </c>
      <c r="L13" s="3">
        <v>43502</v>
      </c>
      <c r="M13" s="3">
        <v>0.75486111111111109</v>
      </c>
      <c r="N13" s="4" t="s">
        <v>23</v>
      </c>
      <c r="O13" s="3">
        <v>57.92</v>
      </c>
      <c r="P13" s="5">
        <v>4.7619047620000003</v>
      </c>
      <c r="Q13" s="3">
        <v>2.8959999999999999</v>
      </c>
      <c r="R13" s="3">
        <v>4.5</v>
      </c>
    </row>
    <row r="14" spans="2:18" x14ac:dyDescent="0.25">
      <c r="B14" s="3" t="s">
        <v>47</v>
      </c>
      <c r="C14" s="3" t="s">
        <v>42</v>
      </c>
      <c r="D14" s="3" t="s">
        <v>43</v>
      </c>
      <c r="E14" s="3" t="s">
        <v>20</v>
      </c>
      <c r="F14" s="3" t="s">
        <v>31</v>
      </c>
      <c r="G14" s="3" t="s">
        <v>28</v>
      </c>
      <c r="H14" s="3">
        <v>25.51</v>
      </c>
      <c r="I14" s="3">
        <v>4</v>
      </c>
      <c r="J14" s="3">
        <v>5.1020000000000003</v>
      </c>
      <c r="K14" s="3">
        <v>107.142</v>
      </c>
      <c r="L14" s="3">
        <v>43533</v>
      </c>
      <c r="M14" s="3">
        <v>0.7104166666666667</v>
      </c>
      <c r="N14" s="4" t="s">
        <v>29</v>
      </c>
      <c r="O14" s="3">
        <v>102.04</v>
      </c>
      <c r="P14" s="5">
        <v>4.7619047620000003</v>
      </c>
      <c r="Q14" s="3">
        <v>5.1020000000000003</v>
      </c>
      <c r="R14" s="3">
        <v>6.8</v>
      </c>
    </row>
    <row r="15" spans="2:18" x14ac:dyDescent="0.25">
      <c r="B15" s="3" t="s">
        <v>48</v>
      </c>
      <c r="C15" s="3" t="s">
        <v>18</v>
      </c>
      <c r="D15" s="3" t="s">
        <v>19</v>
      </c>
      <c r="E15" s="3" t="s">
        <v>27</v>
      </c>
      <c r="F15" s="3" t="s">
        <v>21</v>
      </c>
      <c r="G15" s="3" t="s">
        <v>28</v>
      </c>
      <c r="H15" s="3">
        <v>46.95</v>
      </c>
      <c r="I15" s="3">
        <v>5</v>
      </c>
      <c r="J15" s="3">
        <v>11.737500000000001</v>
      </c>
      <c r="K15" s="3">
        <v>246.48750000000001</v>
      </c>
      <c r="L15" s="3">
        <v>43508</v>
      </c>
      <c r="M15" s="3">
        <v>0.43402777777777779</v>
      </c>
      <c r="N15" s="4" t="s">
        <v>23</v>
      </c>
      <c r="O15" s="3">
        <v>234.75</v>
      </c>
      <c r="P15" s="5">
        <v>4.7619047620000003</v>
      </c>
      <c r="Q15" s="3">
        <v>11.737500000000001</v>
      </c>
      <c r="R15" s="3">
        <v>7.1</v>
      </c>
    </row>
    <row r="16" spans="2:18" x14ac:dyDescent="0.25">
      <c r="B16" s="3" t="s">
        <v>49</v>
      </c>
      <c r="C16" s="3" t="s">
        <v>18</v>
      </c>
      <c r="D16" s="3" t="s">
        <v>19</v>
      </c>
      <c r="E16" s="3" t="s">
        <v>27</v>
      </c>
      <c r="F16" s="3" t="s">
        <v>31</v>
      </c>
      <c r="G16" s="3" t="s">
        <v>44</v>
      </c>
      <c r="H16" s="3">
        <v>43.19</v>
      </c>
      <c r="I16" s="3">
        <v>10</v>
      </c>
      <c r="J16" s="3">
        <v>21.594999999999999</v>
      </c>
      <c r="K16" s="3">
        <v>453.495</v>
      </c>
      <c r="L16" s="3">
        <v>43503</v>
      </c>
      <c r="M16" s="3">
        <v>0.7</v>
      </c>
      <c r="N16" s="4" t="s">
        <v>23</v>
      </c>
      <c r="O16" s="3">
        <v>431.9</v>
      </c>
      <c r="P16" s="5">
        <v>4.7619047620000003</v>
      </c>
      <c r="Q16" s="3">
        <v>21.594999999999999</v>
      </c>
      <c r="R16" s="3">
        <v>8.1999999999999993</v>
      </c>
    </row>
    <row r="17" spans="2:18" x14ac:dyDescent="0.25">
      <c r="B17" s="3" t="s">
        <v>50</v>
      </c>
      <c r="C17" s="3" t="s">
        <v>18</v>
      </c>
      <c r="D17" s="3" t="s">
        <v>19</v>
      </c>
      <c r="E17" s="3" t="s">
        <v>27</v>
      </c>
      <c r="F17" s="3" t="s">
        <v>21</v>
      </c>
      <c r="G17" s="3" t="s">
        <v>22</v>
      </c>
      <c r="H17" s="3">
        <v>71.38</v>
      </c>
      <c r="I17" s="3">
        <v>10</v>
      </c>
      <c r="J17" s="3">
        <v>35.69</v>
      </c>
      <c r="K17" s="3">
        <v>749.49</v>
      </c>
      <c r="L17" s="3">
        <v>43553</v>
      </c>
      <c r="M17" s="3">
        <v>0.80625000000000002</v>
      </c>
      <c r="N17" s="4" t="s">
        <v>29</v>
      </c>
      <c r="O17" s="3">
        <v>713.8</v>
      </c>
      <c r="P17" s="5">
        <v>4.7619047620000003</v>
      </c>
      <c r="Q17" s="3">
        <v>35.69</v>
      </c>
      <c r="R17" s="3">
        <v>5.7</v>
      </c>
    </row>
    <row r="18" spans="2:18" x14ac:dyDescent="0.25">
      <c r="B18" s="3" t="s">
        <v>51</v>
      </c>
      <c r="C18" s="3" t="s">
        <v>42</v>
      </c>
      <c r="D18" s="3" t="s">
        <v>43</v>
      </c>
      <c r="E18" s="3" t="s">
        <v>20</v>
      </c>
      <c r="F18" s="3" t="s">
        <v>21</v>
      </c>
      <c r="G18" s="3" t="s">
        <v>36</v>
      </c>
      <c r="H18" s="3">
        <v>93.72</v>
      </c>
      <c r="I18" s="3">
        <v>6</v>
      </c>
      <c r="J18" s="3">
        <v>28.116</v>
      </c>
      <c r="K18" s="3">
        <v>590.43600000000004</v>
      </c>
      <c r="L18" s="3">
        <v>43480</v>
      </c>
      <c r="M18" s="3">
        <v>0.67986111111111114</v>
      </c>
      <c r="N18" s="4" t="s">
        <v>29</v>
      </c>
      <c r="O18" s="3">
        <v>562.32000000000005</v>
      </c>
      <c r="P18" s="5">
        <v>4.7619047620000003</v>
      </c>
      <c r="Q18" s="3">
        <v>28.116</v>
      </c>
      <c r="R18" s="3">
        <v>4.5</v>
      </c>
    </row>
    <row r="19" spans="2:18" x14ac:dyDescent="0.25">
      <c r="B19" s="3" t="s">
        <v>52</v>
      </c>
      <c r="C19" s="3" t="s">
        <v>18</v>
      </c>
      <c r="D19" s="3" t="s">
        <v>19</v>
      </c>
      <c r="E19" s="3" t="s">
        <v>20</v>
      </c>
      <c r="F19" s="3" t="s">
        <v>21</v>
      </c>
      <c r="G19" s="3" t="s">
        <v>22</v>
      </c>
      <c r="H19" s="3">
        <v>68.930000000000007</v>
      </c>
      <c r="I19" s="3">
        <v>7</v>
      </c>
      <c r="J19" s="3">
        <v>24.125499999999999</v>
      </c>
      <c r="K19" s="3">
        <v>506.63549999999998</v>
      </c>
      <c r="L19" s="3">
        <v>43535</v>
      </c>
      <c r="M19" s="3">
        <v>0.46041666666666664</v>
      </c>
      <c r="N19" s="4" t="s">
        <v>33</v>
      </c>
      <c r="O19" s="3">
        <v>482.51</v>
      </c>
      <c r="P19" s="5">
        <v>4.7619047620000003</v>
      </c>
      <c r="Q19" s="3">
        <v>24.125499999999999</v>
      </c>
      <c r="R19" s="3">
        <v>4.5999999999999996</v>
      </c>
    </row>
    <row r="20" spans="2:18" x14ac:dyDescent="0.25">
      <c r="B20" s="3" t="s">
        <v>53</v>
      </c>
      <c r="C20" s="3" t="s">
        <v>18</v>
      </c>
      <c r="D20" s="3" t="s">
        <v>19</v>
      </c>
      <c r="E20" s="3" t="s">
        <v>27</v>
      </c>
      <c r="F20" s="3" t="s">
        <v>31</v>
      </c>
      <c r="G20" s="3" t="s">
        <v>36</v>
      </c>
      <c r="H20" s="3">
        <v>72.61</v>
      </c>
      <c r="I20" s="3">
        <v>6</v>
      </c>
      <c r="J20" s="3">
        <v>21.783000000000001</v>
      </c>
      <c r="K20" s="3">
        <v>457.44299999999998</v>
      </c>
      <c r="L20" s="3">
        <v>43466</v>
      </c>
      <c r="M20" s="3">
        <v>0.44374999999999998</v>
      </c>
      <c r="N20" s="4" t="s">
        <v>33</v>
      </c>
      <c r="O20" s="3">
        <v>435.66</v>
      </c>
      <c r="P20" s="5">
        <v>4.7619047620000003</v>
      </c>
      <c r="Q20" s="3">
        <v>21.783000000000001</v>
      </c>
      <c r="R20" s="3">
        <v>6.9</v>
      </c>
    </row>
    <row r="21" spans="2:18" x14ac:dyDescent="0.25">
      <c r="B21" s="3" t="s">
        <v>54</v>
      </c>
      <c r="C21" s="3" t="s">
        <v>18</v>
      </c>
      <c r="D21" s="3" t="s">
        <v>19</v>
      </c>
      <c r="E21" s="3" t="s">
        <v>27</v>
      </c>
      <c r="F21" s="3" t="s">
        <v>31</v>
      </c>
      <c r="G21" s="3" t="s">
        <v>44</v>
      </c>
      <c r="H21" s="3">
        <v>54.67</v>
      </c>
      <c r="I21" s="3">
        <v>3</v>
      </c>
      <c r="J21" s="3">
        <v>8.2004999999999999</v>
      </c>
      <c r="K21" s="3">
        <v>172.2105</v>
      </c>
      <c r="L21" s="3">
        <v>43486</v>
      </c>
      <c r="M21" s="3">
        <v>0.75</v>
      </c>
      <c r="N21" s="4" t="s">
        <v>33</v>
      </c>
      <c r="O21" s="3">
        <v>164.01</v>
      </c>
      <c r="P21" s="5">
        <v>4.7619047620000003</v>
      </c>
      <c r="Q21" s="3">
        <v>8.2004999999999999</v>
      </c>
      <c r="R21" s="3">
        <v>8.6</v>
      </c>
    </row>
    <row r="22" spans="2:18" x14ac:dyDescent="0.25">
      <c r="B22" s="3" t="s">
        <v>55</v>
      </c>
      <c r="C22" s="3" t="s">
        <v>42</v>
      </c>
      <c r="D22" s="3" t="s">
        <v>43</v>
      </c>
      <c r="E22" s="3" t="s">
        <v>27</v>
      </c>
      <c r="F22" s="3" t="s">
        <v>21</v>
      </c>
      <c r="G22" s="3" t="s">
        <v>32</v>
      </c>
      <c r="H22" s="3">
        <v>40.299999999999997</v>
      </c>
      <c r="I22" s="3">
        <v>2</v>
      </c>
      <c r="J22" s="3">
        <v>4.03</v>
      </c>
      <c r="K22" s="3">
        <v>84.63</v>
      </c>
      <c r="L22" s="3">
        <v>43535</v>
      </c>
      <c r="M22" s="3">
        <v>0.64583333333333337</v>
      </c>
      <c r="N22" s="4" t="s">
        <v>23</v>
      </c>
      <c r="O22" s="3">
        <v>80.599999999999994</v>
      </c>
      <c r="P22" s="5">
        <v>4.7619047620000003</v>
      </c>
      <c r="Q22" s="3">
        <v>4.03</v>
      </c>
      <c r="R22" s="3">
        <v>4.4000000000000004</v>
      </c>
    </row>
    <row r="23" spans="2:18" x14ac:dyDescent="0.25">
      <c r="B23" s="3" t="s">
        <v>56</v>
      </c>
      <c r="C23" s="3" t="s">
        <v>25</v>
      </c>
      <c r="D23" s="3" t="s">
        <v>26</v>
      </c>
      <c r="E23" s="3" t="s">
        <v>20</v>
      </c>
      <c r="F23" s="3" t="s">
        <v>31</v>
      </c>
      <c r="G23" s="3" t="s">
        <v>28</v>
      </c>
      <c r="H23" s="3">
        <v>86.04</v>
      </c>
      <c r="I23" s="3">
        <v>5</v>
      </c>
      <c r="J23" s="3">
        <v>21.51</v>
      </c>
      <c r="K23" s="3">
        <v>451.71</v>
      </c>
      <c r="L23" s="3">
        <v>43521</v>
      </c>
      <c r="M23" s="3">
        <v>0.47499999999999998</v>
      </c>
      <c r="N23" s="4" t="s">
        <v>23</v>
      </c>
      <c r="O23" s="3">
        <v>430.2</v>
      </c>
      <c r="P23" s="5">
        <v>4.7619047620000003</v>
      </c>
      <c r="Q23" s="3">
        <v>21.51</v>
      </c>
      <c r="R23" s="3">
        <v>4.8</v>
      </c>
    </row>
    <row r="24" spans="2:18" x14ac:dyDescent="0.25">
      <c r="B24" s="3" t="s">
        <v>57</v>
      </c>
      <c r="C24" s="3" t="s">
        <v>42</v>
      </c>
      <c r="D24" s="3" t="s">
        <v>43</v>
      </c>
      <c r="E24" s="3" t="s">
        <v>27</v>
      </c>
      <c r="F24" s="3" t="s">
        <v>31</v>
      </c>
      <c r="G24" s="3" t="s">
        <v>22</v>
      </c>
      <c r="H24" s="3">
        <v>87.98</v>
      </c>
      <c r="I24" s="3">
        <v>3</v>
      </c>
      <c r="J24" s="3">
        <v>13.196999999999999</v>
      </c>
      <c r="K24" s="3">
        <v>277.137</v>
      </c>
      <c r="L24" s="3">
        <v>43529</v>
      </c>
      <c r="M24" s="3">
        <v>0.44444444444444442</v>
      </c>
      <c r="N24" s="4" t="s">
        <v>23</v>
      </c>
      <c r="O24" s="3">
        <v>263.94</v>
      </c>
      <c r="P24" s="5">
        <v>4.7619047620000003</v>
      </c>
      <c r="Q24" s="3">
        <v>13.196999999999999</v>
      </c>
      <c r="R24" s="3">
        <v>5.0999999999999996</v>
      </c>
    </row>
    <row r="25" spans="2:18" x14ac:dyDescent="0.25">
      <c r="B25" s="3" t="s">
        <v>58</v>
      </c>
      <c r="C25" s="3" t="s">
        <v>42</v>
      </c>
      <c r="D25" s="3" t="s">
        <v>43</v>
      </c>
      <c r="E25" s="3" t="s">
        <v>27</v>
      </c>
      <c r="F25" s="3" t="s">
        <v>31</v>
      </c>
      <c r="G25" s="3" t="s">
        <v>32</v>
      </c>
      <c r="H25" s="3">
        <v>33.200000000000003</v>
      </c>
      <c r="I25" s="3">
        <v>2</v>
      </c>
      <c r="J25" s="3">
        <v>3.32</v>
      </c>
      <c r="K25" s="3">
        <v>69.72</v>
      </c>
      <c r="L25" s="3">
        <v>43539</v>
      </c>
      <c r="M25" s="3">
        <v>0.51388888888888884</v>
      </c>
      <c r="N25" s="4" t="s">
        <v>33</v>
      </c>
      <c r="O25" s="3">
        <v>66.400000000000006</v>
      </c>
      <c r="P25" s="5">
        <v>4.7619047620000003</v>
      </c>
      <c r="Q25" s="3">
        <v>3.32</v>
      </c>
      <c r="R25" s="3">
        <v>4.4000000000000004</v>
      </c>
    </row>
    <row r="26" spans="2:18" x14ac:dyDescent="0.25">
      <c r="B26" s="3" t="s">
        <v>59</v>
      </c>
      <c r="C26" s="3" t="s">
        <v>18</v>
      </c>
      <c r="D26" s="3" t="s">
        <v>19</v>
      </c>
      <c r="E26" s="3" t="s">
        <v>27</v>
      </c>
      <c r="F26" s="3" t="s">
        <v>31</v>
      </c>
      <c r="G26" s="3" t="s">
        <v>28</v>
      </c>
      <c r="H26" s="3">
        <v>34.56</v>
      </c>
      <c r="I26" s="3">
        <v>5</v>
      </c>
      <c r="J26" s="3">
        <v>8.64</v>
      </c>
      <c r="K26" s="3">
        <v>181.44</v>
      </c>
      <c r="L26" s="3">
        <v>43513</v>
      </c>
      <c r="M26" s="3">
        <v>0.46875</v>
      </c>
      <c r="N26" s="4" t="s">
        <v>23</v>
      </c>
      <c r="O26" s="3">
        <v>172.8</v>
      </c>
      <c r="P26" s="5">
        <v>4.7619047620000003</v>
      </c>
      <c r="Q26" s="3">
        <v>8.64</v>
      </c>
      <c r="R26" s="3">
        <v>9.9</v>
      </c>
    </row>
    <row r="27" spans="2:18" x14ac:dyDescent="0.25">
      <c r="B27" s="3" t="s">
        <v>60</v>
      </c>
      <c r="C27" s="3" t="s">
        <v>18</v>
      </c>
      <c r="D27" s="3" t="s">
        <v>19</v>
      </c>
      <c r="E27" s="3" t="s">
        <v>20</v>
      </c>
      <c r="F27" s="3" t="s">
        <v>31</v>
      </c>
      <c r="G27" s="3" t="s">
        <v>36</v>
      </c>
      <c r="H27" s="3">
        <v>88.63</v>
      </c>
      <c r="I27" s="3">
        <v>3</v>
      </c>
      <c r="J27" s="3">
        <v>13.294499999999999</v>
      </c>
      <c r="K27" s="3">
        <v>279.18450000000001</v>
      </c>
      <c r="L27" s="3">
        <v>43526</v>
      </c>
      <c r="M27" s="3">
        <v>0.73333333333333328</v>
      </c>
      <c r="N27" s="4" t="s">
        <v>23</v>
      </c>
      <c r="O27" s="3">
        <v>265.89</v>
      </c>
      <c r="P27" s="5">
        <v>4.7619047620000003</v>
      </c>
      <c r="Q27" s="3">
        <v>13.294499999999999</v>
      </c>
      <c r="R27" s="3">
        <v>6</v>
      </c>
    </row>
    <row r="28" spans="2:18" x14ac:dyDescent="0.25">
      <c r="B28" s="3" t="s">
        <v>61</v>
      </c>
      <c r="C28" s="3" t="s">
        <v>18</v>
      </c>
      <c r="D28" s="3" t="s">
        <v>19</v>
      </c>
      <c r="E28" s="3" t="s">
        <v>20</v>
      </c>
      <c r="F28" s="3" t="s">
        <v>21</v>
      </c>
      <c r="G28" s="3" t="s">
        <v>32</v>
      </c>
      <c r="H28" s="3">
        <v>52.59</v>
      </c>
      <c r="I28" s="3">
        <v>8</v>
      </c>
      <c r="J28" s="3">
        <v>21.036000000000001</v>
      </c>
      <c r="K28" s="3">
        <v>441.75599999999997</v>
      </c>
      <c r="L28" s="3">
        <v>43546</v>
      </c>
      <c r="M28" s="3">
        <v>0.80555555555555558</v>
      </c>
      <c r="N28" s="4" t="s">
        <v>33</v>
      </c>
      <c r="O28" s="3">
        <v>420.72</v>
      </c>
      <c r="P28" s="5">
        <v>4.7619047620000003</v>
      </c>
      <c r="Q28" s="3">
        <v>21.036000000000001</v>
      </c>
      <c r="R28" s="3">
        <v>8.5</v>
      </c>
    </row>
    <row r="29" spans="2:18" x14ac:dyDescent="0.25">
      <c r="B29" s="3" t="s">
        <v>62</v>
      </c>
      <c r="C29" s="3" t="s">
        <v>42</v>
      </c>
      <c r="D29" s="3" t="s">
        <v>43</v>
      </c>
      <c r="E29" s="3" t="s">
        <v>27</v>
      </c>
      <c r="F29" s="3" t="s">
        <v>31</v>
      </c>
      <c r="G29" s="3" t="s">
        <v>46</v>
      </c>
      <c r="H29" s="3">
        <v>33.520000000000003</v>
      </c>
      <c r="I29" s="3">
        <v>1</v>
      </c>
      <c r="J29" s="3">
        <v>1.6759999999999999</v>
      </c>
      <c r="K29" s="3">
        <v>35.195999999999998</v>
      </c>
      <c r="L29" s="3">
        <v>43504</v>
      </c>
      <c r="M29" s="3">
        <v>0.64652777777777781</v>
      </c>
      <c r="N29" s="4" t="s">
        <v>29</v>
      </c>
      <c r="O29" s="3">
        <v>33.520000000000003</v>
      </c>
      <c r="P29" s="5">
        <v>4.7619047620000003</v>
      </c>
      <c r="Q29" s="3">
        <v>1.6759999999999999</v>
      </c>
      <c r="R29" s="3">
        <v>6.7</v>
      </c>
    </row>
    <row r="30" spans="2:18" x14ac:dyDescent="0.25">
      <c r="B30" s="3" t="s">
        <v>63</v>
      </c>
      <c r="C30" s="3" t="s">
        <v>18</v>
      </c>
      <c r="D30" s="3" t="s">
        <v>19</v>
      </c>
      <c r="E30" s="3" t="s">
        <v>27</v>
      </c>
      <c r="F30" s="3" t="s">
        <v>21</v>
      </c>
      <c r="G30" s="3" t="s">
        <v>46</v>
      </c>
      <c r="H30" s="3">
        <v>87.67</v>
      </c>
      <c r="I30" s="3">
        <v>2</v>
      </c>
      <c r="J30" s="3">
        <v>8.7669999999999995</v>
      </c>
      <c r="K30" s="3">
        <v>184.107</v>
      </c>
      <c r="L30" s="3">
        <v>43534</v>
      </c>
      <c r="M30" s="3">
        <v>0.51180555555555551</v>
      </c>
      <c r="N30" s="4" t="s">
        <v>33</v>
      </c>
      <c r="O30" s="3">
        <v>175.34</v>
      </c>
      <c r="P30" s="5">
        <v>4.7619047620000003</v>
      </c>
      <c r="Q30" s="3">
        <v>8.7669999999999995</v>
      </c>
      <c r="R30" s="3">
        <v>7.7</v>
      </c>
    </row>
    <row r="31" spans="2:18" x14ac:dyDescent="0.25">
      <c r="B31" s="3" t="s">
        <v>64</v>
      </c>
      <c r="C31" s="3" t="s">
        <v>42</v>
      </c>
      <c r="D31" s="3" t="s">
        <v>43</v>
      </c>
      <c r="E31" s="3" t="s">
        <v>27</v>
      </c>
      <c r="F31" s="3" t="s">
        <v>21</v>
      </c>
      <c r="G31" s="3" t="s">
        <v>44</v>
      </c>
      <c r="H31" s="3">
        <v>88.36</v>
      </c>
      <c r="I31" s="3">
        <v>5</v>
      </c>
      <c r="J31" s="3">
        <v>22.09</v>
      </c>
      <c r="K31" s="3">
        <v>463.89</v>
      </c>
      <c r="L31" s="3">
        <v>43490</v>
      </c>
      <c r="M31" s="3">
        <v>0.82499999999999996</v>
      </c>
      <c r="N31" s="4" t="s">
        <v>29</v>
      </c>
      <c r="O31" s="3">
        <v>441.8</v>
      </c>
      <c r="P31" s="5">
        <v>4.7619047620000003</v>
      </c>
      <c r="Q31" s="3">
        <v>22.09</v>
      </c>
      <c r="R31" s="3">
        <v>9.6</v>
      </c>
    </row>
    <row r="32" spans="2:18" x14ac:dyDescent="0.25">
      <c r="B32" s="3" t="s">
        <v>65</v>
      </c>
      <c r="C32" s="3" t="s">
        <v>18</v>
      </c>
      <c r="D32" s="3" t="s">
        <v>19</v>
      </c>
      <c r="E32" s="3" t="s">
        <v>27</v>
      </c>
      <c r="F32" s="3" t="s">
        <v>31</v>
      </c>
      <c r="G32" s="3" t="s">
        <v>22</v>
      </c>
      <c r="H32" s="3">
        <v>24.89</v>
      </c>
      <c r="I32" s="3">
        <v>9</v>
      </c>
      <c r="J32" s="3">
        <v>11.2005</v>
      </c>
      <c r="K32" s="3">
        <v>235.2105</v>
      </c>
      <c r="L32" s="3">
        <v>43539</v>
      </c>
      <c r="M32" s="3">
        <v>0.65</v>
      </c>
      <c r="N32" s="4" t="s">
        <v>29</v>
      </c>
      <c r="O32" s="3">
        <v>224.01</v>
      </c>
      <c r="P32" s="5">
        <v>4.7619047620000003</v>
      </c>
      <c r="Q32" s="3">
        <v>11.2005</v>
      </c>
      <c r="R32" s="3">
        <v>7.4</v>
      </c>
    </row>
    <row r="33" spans="2:18" x14ac:dyDescent="0.25">
      <c r="B33" s="3" t="s">
        <v>66</v>
      </c>
      <c r="C33" s="3" t="s">
        <v>42</v>
      </c>
      <c r="D33" s="3" t="s">
        <v>43</v>
      </c>
      <c r="E33" s="3" t="s">
        <v>27</v>
      </c>
      <c r="F33" s="3" t="s">
        <v>31</v>
      </c>
      <c r="G33" s="3" t="s">
        <v>46</v>
      </c>
      <c r="H33" s="3">
        <v>94.13</v>
      </c>
      <c r="I33" s="3">
        <v>5</v>
      </c>
      <c r="J33" s="3">
        <v>23.532499999999999</v>
      </c>
      <c r="K33" s="3">
        <v>494.1825</v>
      </c>
      <c r="L33" s="3">
        <v>43521</v>
      </c>
      <c r="M33" s="3">
        <v>0.81874999999999998</v>
      </c>
      <c r="N33" s="4" t="s">
        <v>33</v>
      </c>
      <c r="O33" s="3">
        <v>470.65</v>
      </c>
      <c r="P33" s="5">
        <v>4.7619047620000003</v>
      </c>
      <c r="Q33" s="3">
        <v>23.532499999999999</v>
      </c>
      <c r="R33" s="3">
        <v>4.8</v>
      </c>
    </row>
    <row r="34" spans="2:18" x14ac:dyDescent="0.25">
      <c r="B34" s="3" t="s">
        <v>67</v>
      </c>
      <c r="C34" s="3" t="s">
        <v>42</v>
      </c>
      <c r="D34" s="3" t="s">
        <v>43</v>
      </c>
      <c r="E34" s="3" t="s">
        <v>20</v>
      </c>
      <c r="F34" s="3" t="s">
        <v>31</v>
      </c>
      <c r="G34" s="3" t="s">
        <v>36</v>
      </c>
      <c r="H34" s="3">
        <v>78.069999999999993</v>
      </c>
      <c r="I34" s="3">
        <v>9</v>
      </c>
      <c r="J34" s="3">
        <v>35.131500000000003</v>
      </c>
      <c r="K34" s="3">
        <v>737.76149999999996</v>
      </c>
      <c r="L34" s="3">
        <v>43493</v>
      </c>
      <c r="M34" s="3">
        <v>0.52986111111111112</v>
      </c>
      <c r="N34" s="4" t="s">
        <v>29</v>
      </c>
      <c r="O34" s="3">
        <v>702.63</v>
      </c>
      <c r="P34" s="5">
        <v>4.7619047620000003</v>
      </c>
      <c r="Q34" s="3">
        <v>35.131500000000003</v>
      </c>
      <c r="R34" s="3">
        <v>4.5</v>
      </c>
    </row>
    <row r="35" spans="2:18" x14ac:dyDescent="0.25">
      <c r="B35" s="3" t="s">
        <v>68</v>
      </c>
      <c r="C35" s="3" t="s">
        <v>42</v>
      </c>
      <c r="D35" s="3" t="s">
        <v>43</v>
      </c>
      <c r="E35" s="3" t="s">
        <v>27</v>
      </c>
      <c r="F35" s="3" t="s">
        <v>31</v>
      </c>
      <c r="G35" s="3" t="s">
        <v>36</v>
      </c>
      <c r="H35" s="3">
        <v>83.78</v>
      </c>
      <c r="I35" s="3">
        <v>8</v>
      </c>
      <c r="J35" s="3">
        <v>33.512</v>
      </c>
      <c r="K35" s="3">
        <v>703.75199999999995</v>
      </c>
      <c r="L35" s="3">
        <v>43475</v>
      </c>
      <c r="M35" s="3">
        <v>0.61736111111111114</v>
      </c>
      <c r="N35" s="4" t="s">
        <v>29</v>
      </c>
      <c r="O35" s="3">
        <v>670.24</v>
      </c>
      <c r="P35" s="5">
        <v>4.7619047620000003</v>
      </c>
      <c r="Q35" s="3">
        <v>33.512</v>
      </c>
      <c r="R35" s="3">
        <v>5.0999999999999996</v>
      </c>
    </row>
    <row r="36" spans="2:18" x14ac:dyDescent="0.25">
      <c r="B36" s="3" t="s">
        <v>69</v>
      </c>
      <c r="C36" s="3" t="s">
        <v>18</v>
      </c>
      <c r="D36" s="3" t="s">
        <v>19</v>
      </c>
      <c r="E36" s="3" t="s">
        <v>27</v>
      </c>
      <c r="F36" s="3" t="s">
        <v>31</v>
      </c>
      <c r="G36" s="3" t="s">
        <v>22</v>
      </c>
      <c r="H36" s="3">
        <v>96.58</v>
      </c>
      <c r="I36" s="3">
        <v>2</v>
      </c>
      <c r="J36" s="3">
        <v>9.6579999999999995</v>
      </c>
      <c r="K36" s="3">
        <v>202.81800000000001</v>
      </c>
      <c r="L36" s="3">
        <v>43539</v>
      </c>
      <c r="M36" s="3">
        <v>0.42499999999999999</v>
      </c>
      <c r="N36" s="4" t="s">
        <v>33</v>
      </c>
      <c r="O36" s="3">
        <v>193.16</v>
      </c>
      <c r="P36" s="5">
        <v>4.7619047620000003</v>
      </c>
      <c r="Q36" s="3">
        <v>9.6579999999999995</v>
      </c>
      <c r="R36" s="3">
        <v>5.0999999999999996</v>
      </c>
    </row>
    <row r="37" spans="2:18" x14ac:dyDescent="0.25">
      <c r="B37" s="3" t="s">
        <v>70</v>
      </c>
      <c r="C37" s="3" t="s">
        <v>25</v>
      </c>
      <c r="D37" s="3" t="s">
        <v>26</v>
      </c>
      <c r="E37" s="3" t="s">
        <v>20</v>
      </c>
      <c r="F37" s="3" t="s">
        <v>21</v>
      </c>
      <c r="G37" s="3" t="s">
        <v>44</v>
      </c>
      <c r="H37" s="3">
        <v>99.42</v>
      </c>
      <c r="I37" s="3">
        <v>4</v>
      </c>
      <c r="J37" s="3">
        <v>19.884</v>
      </c>
      <c r="K37" s="3">
        <v>417.56400000000002</v>
      </c>
      <c r="L37" s="3">
        <v>43502</v>
      </c>
      <c r="M37" s="3">
        <v>0.44583333333333336</v>
      </c>
      <c r="N37" s="4" t="s">
        <v>23</v>
      </c>
      <c r="O37" s="3">
        <v>397.68</v>
      </c>
      <c r="P37" s="5">
        <v>4.7619047620000003</v>
      </c>
      <c r="Q37" s="3">
        <v>19.884</v>
      </c>
      <c r="R37" s="3">
        <v>7.5</v>
      </c>
    </row>
    <row r="38" spans="2:18" x14ac:dyDescent="0.25">
      <c r="B38" s="3" t="s">
        <v>71</v>
      </c>
      <c r="C38" s="3" t="s">
        <v>25</v>
      </c>
      <c r="D38" s="3" t="s">
        <v>26</v>
      </c>
      <c r="E38" s="3" t="s">
        <v>20</v>
      </c>
      <c r="F38" s="3" t="s">
        <v>21</v>
      </c>
      <c r="G38" s="3" t="s">
        <v>36</v>
      </c>
      <c r="H38" s="3">
        <v>68.12</v>
      </c>
      <c r="I38" s="3">
        <v>1</v>
      </c>
      <c r="J38" s="3">
        <v>3.4060000000000001</v>
      </c>
      <c r="K38" s="3">
        <v>71.525999999999996</v>
      </c>
      <c r="L38" s="3">
        <v>43472</v>
      </c>
      <c r="M38" s="3">
        <v>0.51944444444444449</v>
      </c>
      <c r="N38" s="4" t="s">
        <v>23</v>
      </c>
      <c r="O38" s="3">
        <v>68.12</v>
      </c>
      <c r="P38" s="5">
        <v>4.7619047620000003</v>
      </c>
      <c r="Q38" s="3">
        <v>3.4060000000000001</v>
      </c>
      <c r="R38" s="3">
        <v>6.8</v>
      </c>
    </row>
    <row r="39" spans="2:18" x14ac:dyDescent="0.25">
      <c r="B39" s="3" t="s">
        <v>72</v>
      </c>
      <c r="C39" s="3" t="s">
        <v>18</v>
      </c>
      <c r="D39" s="3" t="s">
        <v>19</v>
      </c>
      <c r="E39" s="3" t="s">
        <v>20</v>
      </c>
      <c r="F39" s="3" t="s">
        <v>31</v>
      </c>
      <c r="G39" s="3" t="s">
        <v>36</v>
      </c>
      <c r="H39" s="3">
        <v>62.62</v>
      </c>
      <c r="I39" s="3">
        <v>5</v>
      </c>
      <c r="J39" s="3">
        <v>15.654999999999999</v>
      </c>
      <c r="K39" s="3">
        <v>328.755</v>
      </c>
      <c r="L39" s="3">
        <v>43534</v>
      </c>
      <c r="M39" s="3">
        <v>0.80208333333333337</v>
      </c>
      <c r="N39" s="4" t="s">
        <v>23</v>
      </c>
      <c r="O39" s="3">
        <v>313.10000000000002</v>
      </c>
      <c r="P39" s="5">
        <v>4.7619047620000003</v>
      </c>
      <c r="Q39" s="3">
        <v>15.654999999999999</v>
      </c>
      <c r="R39" s="3">
        <v>7</v>
      </c>
    </row>
    <row r="40" spans="2:18" x14ac:dyDescent="0.25">
      <c r="B40" s="3" t="s">
        <v>73</v>
      </c>
      <c r="C40" s="3" t="s">
        <v>18</v>
      </c>
      <c r="D40" s="3" t="s">
        <v>19</v>
      </c>
      <c r="E40" s="3" t="s">
        <v>27</v>
      </c>
      <c r="F40" s="3" t="s">
        <v>21</v>
      </c>
      <c r="G40" s="3" t="s">
        <v>28</v>
      </c>
      <c r="H40" s="3">
        <v>60.88</v>
      </c>
      <c r="I40" s="3">
        <v>9</v>
      </c>
      <c r="J40" s="3">
        <v>27.396000000000001</v>
      </c>
      <c r="K40" s="3">
        <v>575.31600000000003</v>
      </c>
      <c r="L40" s="3">
        <v>43480</v>
      </c>
      <c r="M40" s="3">
        <v>0.72013888888888888</v>
      </c>
      <c r="N40" s="4" t="s">
        <v>23</v>
      </c>
      <c r="O40" s="3">
        <v>547.91999999999996</v>
      </c>
      <c r="P40" s="5">
        <v>4.7619047620000003</v>
      </c>
      <c r="Q40" s="3">
        <v>27.396000000000001</v>
      </c>
      <c r="R40" s="3">
        <v>4.7</v>
      </c>
    </row>
    <row r="41" spans="2:18" x14ac:dyDescent="0.25">
      <c r="B41" s="3" t="s">
        <v>74</v>
      </c>
      <c r="C41" s="3" t="s">
        <v>25</v>
      </c>
      <c r="D41" s="3" t="s">
        <v>26</v>
      </c>
      <c r="E41" s="3" t="s">
        <v>27</v>
      </c>
      <c r="F41" s="3" t="s">
        <v>21</v>
      </c>
      <c r="G41" s="3" t="s">
        <v>22</v>
      </c>
      <c r="H41" s="3">
        <v>54.92</v>
      </c>
      <c r="I41" s="3">
        <v>8</v>
      </c>
      <c r="J41" s="3">
        <v>21.968</v>
      </c>
      <c r="K41" s="3">
        <v>461.32799999999997</v>
      </c>
      <c r="L41" s="3">
        <v>43547</v>
      </c>
      <c r="M41" s="3">
        <v>0.55833333333333335</v>
      </c>
      <c r="N41" s="4" t="s">
        <v>23</v>
      </c>
      <c r="O41" s="3">
        <v>439.36</v>
      </c>
      <c r="P41" s="5">
        <v>4.7619047620000003</v>
      </c>
      <c r="Q41" s="3">
        <v>21.968</v>
      </c>
      <c r="R41" s="3">
        <v>7.6</v>
      </c>
    </row>
    <row r="42" spans="2:18" x14ac:dyDescent="0.25">
      <c r="B42" s="3" t="s">
        <v>75</v>
      </c>
      <c r="C42" s="3" t="s">
        <v>42</v>
      </c>
      <c r="D42" s="3" t="s">
        <v>43</v>
      </c>
      <c r="E42" s="3" t="s">
        <v>20</v>
      </c>
      <c r="F42" s="3" t="s">
        <v>31</v>
      </c>
      <c r="G42" s="3" t="s">
        <v>32</v>
      </c>
      <c r="H42" s="3">
        <v>30.12</v>
      </c>
      <c r="I42" s="3">
        <v>8</v>
      </c>
      <c r="J42" s="3">
        <v>12.048</v>
      </c>
      <c r="K42" s="3">
        <v>253.00800000000001</v>
      </c>
      <c r="L42" s="3">
        <v>43527</v>
      </c>
      <c r="M42" s="3">
        <v>0.54236111111111107</v>
      </c>
      <c r="N42" s="4" t="s">
        <v>29</v>
      </c>
      <c r="O42" s="3">
        <v>240.96</v>
      </c>
      <c r="P42" s="5">
        <v>4.7619047620000003</v>
      </c>
      <c r="Q42" s="3">
        <v>12.048</v>
      </c>
      <c r="R42" s="3">
        <v>7.7</v>
      </c>
    </row>
    <row r="43" spans="2:18" x14ac:dyDescent="0.25">
      <c r="B43" s="3" t="s">
        <v>76</v>
      </c>
      <c r="C43" s="3" t="s">
        <v>42</v>
      </c>
      <c r="D43" s="3" t="s">
        <v>43</v>
      </c>
      <c r="E43" s="3" t="s">
        <v>20</v>
      </c>
      <c r="F43" s="3" t="s">
        <v>21</v>
      </c>
      <c r="G43" s="3" t="s">
        <v>32</v>
      </c>
      <c r="H43" s="3">
        <v>86.72</v>
      </c>
      <c r="I43" s="3">
        <v>1</v>
      </c>
      <c r="J43" s="3">
        <v>4.3360000000000003</v>
      </c>
      <c r="K43" s="3">
        <v>91.055999999999997</v>
      </c>
      <c r="L43" s="3">
        <v>43482</v>
      </c>
      <c r="M43" s="3">
        <v>0.78125</v>
      </c>
      <c r="N43" s="4" t="s">
        <v>23</v>
      </c>
      <c r="O43" s="3">
        <v>86.72</v>
      </c>
      <c r="P43" s="5">
        <v>4.7619047620000003</v>
      </c>
      <c r="Q43" s="3">
        <v>4.3360000000000003</v>
      </c>
      <c r="R43" s="3">
        <v>7.9</v>
      </c>
    </row>
    <row r="44" spans="2:18" x14ac:dyDescent="0.25">
      <c r="B44" s="3" t="s">
        <v>77</v>
      </c>
      <c r="C44" s="3" t="s">
        <v>25</v>
      </c>
      <c r="D44" s="3" t="s">
        <v>26</v>
      </c>
      <c r="E44" s="3" t="s">
        <v>20</v>
      </c>
      <c r="F44" s="3" t="s">
        <v>31</v>
      </c>
      <c r="G44" s="3" t="s">
        <v>32</v>
      </c>
      <c r="H44" s="3">
        <v>56.11</v>
      </c>
      <c r="I44" s="3">
        <v>2</v>
      </c>
      <c r="J44" s="3">
        <v>5.6109999999999998</v>
      </c>
      <c r="K44" s="3">
        <v>117.831</v>
      </c>
      <c r="L44" s="3">
        <v>43498</v>
      </c>
      <c r="M44" s="3">
        <v>0.42430555555555555</v>
      </c>
      <c r="N44" s="4" t="s">
        <v>29</v>
      </c>
      <c r="O44" s="3">
        <v>112.22</v>
      </c>
      <c r="P44" s="5">
        <v>4.7619047620000003</v>
      </c>
      <c r="Q44" s="3">
        <v>5.6109999999999998</v>
      </c>
      <c r="R44" s="3">
        <v>6.3</v>
      </c>
    </row>
    <row r="45" spans="2:18" x14ac:dyDescent="0.25">
      <c r="B45" s="3" t="s">
        <v>78</v>
      </c>
      <c r="C45" s="3" t="s">
        <v>42</v>
      </c>
      <c r="D45" s="3" t="s">
        <v>43</v>
      </c>
      <c r="E45" s="3" t="s">
        <v>20</v>
      </c>
      <c r="F45" s="3" t="s">
        <v>21</v>
      </c>
      <c r="G45" s="3" t="s">
        <v>36</v>
      </c>
      <c r="H45" s="3">
        <v>69.12</v>
      </c>
      <c r="I45" s="3">
        <v>6</v>
      </c>
      <c r="J45" s="3">
        <v>20.736000000000001</v>
      </c>
      <c r="K45" s="3">
        <v>435.45600000000002</v>
      </c>
      <c r="L45" s="3">
        <v>43504</v>
      </c>
      <c r="M45" s="3">
        <v>0.54374999999999996</v>
      </c>
      <c r="N45" s="4" t="s">
        <v>29</v>
      </c>
      <c r="O45" s="3">
        <v>414.72</v>
      </c>
      <c r="P45" s="5">
        <v>4.7619047620000003</v>
      </c>
      <c r="Q45" s="3">
        <v>20.736000000000001</v>
      </c>
      <c r="R45" s="3">
        <v>5.6</v>
      </c>
    </row>
    <row r="46" spans="2:18" x14ac:dyDescent="0.25">
      <c r="B46" s="3" t="s">
        <v>79</v>
      </c>
      <c r="C46" s="3" t="s">
        <v>25</v>
      </c>
      <c r="D46" s="3" t="s">
        <v>26</v>
      </c>
      <c r="E46" s="3" t="s">
        <v>20</v>
      </c>
      <c r="F46" s="3" t="s">
        <v>21</v>
      </c>
      <c r="G46" s="3" t="s">
        <v>44</v>
      </c>
      <c r="H46" s="3">
        <v>98.7</v>
      </c>
      <c r="I46" s="3">
        <v>8</v>
      </c>
      <c r="J46" s="3">
        <v>39.479999999999997</v>
      </c>
      <c r="K46" s="3">
        <v>829.08</v>
      </c>
      <c r="L46" s="3">
        <v>43528</v>
      </c>
      <c r="M46" s="3">
        <v>0.86041666666666672</v>
      </c>
      <c r="N46" s="4" t="s">
        <v>29</v>
      </c>
      <c r="O46" s="3">
        <v>789.6</v>
      </c>
      <c r="P46" s="5">
        <v>4.7619047620000003</v>
      </c>
      <c r="Q46" s="3">
        <v>39.479999999999997</v>
      </c>
      <c r="R46" s="3">
        <v>7.6</v>
      </c>
    </row>
    <row r="47" spans="2:18" x14ac:dyDescent="0.25">
      <c r="B47" s="3" t="s">
        <v>80</v>
      </c>
      <c r="C47" s="3" t="s">
        <v>25</v>
      </c>
      <c r="D47" s="3" t="s">
        <v>26</v>
      </c>
      <c r="E47" s="3" t="s">
        <v>20</v>
      </c>
      <c r="F47" s="3" t="s">
        <v>31</v>
      </c>
      <c r="G47" s="3" t="s">
        <v>22</v>
      </c>
      <c r="H47" s="3">
        <v>15.37</v>
      </c>
      <c r="I47" s="3">
        <v>2</v>
      </c>
      <c r="J47" s="3">
        <v>1.5369999999999999</v>
      </c>
      <c r="K47" s="3">
        <v>32.277000000000001</v>
      </c>
      <c r="L47" s="3">
        <v>43540</v>
      </c>
      <c r="M47" s="3">
        <v>0.82430555555555551</v>
      </c>
      <c r="N47" s="4" t="s">
        <v>29</v>
      </c>
      <c r="O47" s="3">
        <v>30.74</v>
      </c>
      <c r="P47" s="5">
        <v>4.7619047620000003</v>
      </c>
      <c r="Q47" s="3">
        <v>1.5369999999999999</v>
      </c>
      <c r="R47" s="3">
        <v>7.2</v>
      </c>
    </row>
    <row r="48" spans="2:18" x14ac:dyDescent="0.25">
      <c r="B48" s="3" t="s">
        <v>81</v>
      </c>
      <c r="C48" s="3" t="s">
        <v>42</v>
      </c>
      <c r="D48" s="3" t="s">
        <v>43</v>
      </c>
      <c r="E48" s="3" t="s">
        <v>20</v>
      </c>
      <c r="F48" s="3" t="s">
        <v>21</v>
      </c>
      <c r="G48" s="3" t="s">
        <v>28</v>
      </c>
      <c r="H48" s="3">
        <v>93.96</v>
      </c>
      <c r="I48" s="3">
        <v>4</v>
      </c>
      <c r="J48" s="3">
        <v>18.792000000000002</v>
      </c>
      <c r="K48" s="3">
        <v>394.63200000000001</v>
      </c>
      <c r="L48" s="3">
        <v>43533</v>
      </c>
      <c r="M48" s="3">
        <v>0.75</v>
      </c>
      <c r="N48" s="4" t="s">
        <v>29</v>
      </c>
      <c r="O48" s="3">
        <v>375.84</v>
      </c>
      <c r="P48" s="5">
        <v>4.7619047620000003</v>
      </c>
      <c r="Q48" s="3">
        <v>18.792000000000002</v>
      </c>
      <c r="R48" s="3">
        <v>9.5</v>
      </c>
    </row>
    <row r="49" spans="2:18" x14ac:dyDescent="0.25">
      <c r="B49" s="3" t="s">
        <v>82</v>
      </c>
      <c r="C49" s="3" t="s">
        <v>42</v>
      </c>
      <c r="D49" s="3" t="s">
        <v>43</v>
      </c>
      <c r="E49" s="3" t="s">
        <v>20</v>
      </c>
      <c r="F49" s="3" t="s">
        <v>31</v>
      </c>
      <c r="G49" s="3" t="s">
        <v>22</v>
      </c>
      <c r="H49" s="3">
        <v>56.69</v>
      </c>
      <c r="I49" s="3">
        <v>9</v>
      </c>
      <c r="J49" s="3">
        <v>25.5105</v>
      </c>
      <c r="K49" s="3">
        <v>535.72050000000002</v>
      </c>
      <c r="L49" s="3">
        <v>43523</v>
      </c>
      <c r="M49" s="3">
        <v>0.72499999999999998</v>
      </c>
      <c r="N49" s="4" t="s">
        <v>33</v>
      </c>
      <c r="O49" s="3">
        <v>510.21</v>
      </c>
      <c r="P49" s="5">
        <v>4.7619047620000003</v>
      </c>
      <c r="Q49" s="3">
        <v>25.5105</v>
      </c>
      <c r="R49" s="3">
        <v>8.4</v>
      </c>
    </row>
    <row r="50" spans="2:18" x14ac:dyDescent="0.25">
      <c r="B50" s="3" t="s">
        <v>83</v>
      </c>
      <c r="C50" s="3" t="s">
        <v>42</v>
      </c>
      <c r="D50" s="3" t="s">
        <v>43</v>
      </c>
      <c r="E50" s="3" t="s">
        <v>20</v>
      </c>
      <c r="F50" s="3" t="s">
        <v>21</v>
      </c>
      <c r="G50" s="3" t="s">
        <v>44</v>
      </c>
      <c r="H50" s="3">
        <v>20.010000000000002</v>
      </c>
      <c r="I50" s="3">
        <v>9</v>
      </c>
      <c r="J50" s="3">
        <v>9.0045000000000002</v>
      </c>
      <c r="K50" s="3">
        <v>189.09450000000001</v>
      </c>
      <c r="L50" s="3">
        <v>43502</v>
      </c>
      <c r="M50" s="3">
        <v>0.65763888888888888</v>
      </c>
      <c r="N50" s="4" t="s">
        <v>23</v>
      </c>
      <c r="O50" s="3">
        <v>180.09</v>
      </c>
      <c r="P50" s="5">
        <v>4.7619047620000003</v>
      </c>
      <c r="Q50" s="3">
        <v>9.0045000000000002</v>
      </c>
      <c r="R50" s="3">
        <v>4.0999999999999996</v>
      </c>
    </row>
    <row r="51" spans="2:18" x14ac:dyDescent="0.25">
      <c r="B51" s="3" t="s">
        <v>84</v>
      </c>
      <c r="C51" s="3" t="s">
        <v>42</v>
      </c>
      <c r="D51" s="3" t="s">
        <v>43</v>
      </c>
      <c r="E51" s="3" t="s">
        <v>20</v>
      </c>
      <c r="F51" s="3" t="s">
        <v>31</v>
      </c>
      <c r="G51" s="3" t="s">
        <v>28</v>
      </c>
      <c r="H51" s="3">
        <v>18.93</v>
      </c>
      <c r="I51" s="3">
        <v>6</v>
      </c>
      <c r="J51" s="3">
        <v>5.6790000000000003</v>
      </c>
      <c r="K51" s="3">
        <v>119.259</v>
      </c>
      <c r="L51" s="3">
        <v>43506</v>
      </c>
      <c r="M51" s="3">
        <v>0.53125</v>
      </c>
      <c r="N51" s="4" t="s">
        <v>33</v>
      </c>
      <c r="O51" s="3">
        <v>113.58</v>
      </c>
      <c r="P51" s="5">
        <v>4.7619047620000003</v>
      </c>
      <c r="Q51" s="3">
        <v>5.6790000000000003</v>
      </c>
      <c r="R51" s="3">
        <v>8.1</v>
      </c>
    </row>
    <row r="52" spans="2:18" x14ac:dyDescent="0.25">
      <c r="B52" s="3" t="s">
        <v>85</v>
      </c>
      <c r="C52" s="3" t="s">
        <v>25</v>
      </c>
      <c r="D52" s="3" t="s">
        <v>26</v>
      </c>
      <c r="E52" s="3" t="s">
        <v>20</v>
      </c>
      <c r="F52" s="3" t="s">
        <v>21</v>
      </c>
      <c r="G52" s="3" t="s">
        <v>46</v>
      </c>
      <c r="H52" s="3">
        <v>82.63</v>
      </c>
      <c r="I52" s="3">
        <v>10</v>
      </c>
      <c r="J52" s="3">
        <v>41.314999999999998</v>
      </c>
      <c r="K52" s="3">
        <v>867.61500000000001</v>
      </c>
      <c r="L52" s="3">
        <v>43543</v>
      </c>
      <c r="M52" s="3">
        <v>0.71388888888888891</v>
      </c>
      <c r="N52" s="4" t="s">
        <v>23</v>
      </c>
      <c r="O52" s="3">
        <v>826.3</v>
      </c>
      <c r="P52" s="5">
        <v>4.7619047620000003</v>
      </c>
      <c r="Q52" s="3">
        <v>41.314999999999998</v>
      </c>
      <c r="R52" s="3">
        <v>7.9</v>
      </c>
    </row>
    <row r="53" spans="2:18" x14ac:dyDescent="0.25">
      <c r="B53" s="3" t="s">
        <v>86</v>
      </c>
      <c r="C53" s="3" t="s">
        <v>25</v>
      </c>
      <c r="D53" s="3" t="s">
        <v>26</v>
      </c>
      <c r="E53" s="3" t="s">
        <v>20</v>
      </c>
      <c r="F53" s="3" t="s">
        <v>31</v>
      </c>
      <c r="G53" s="3" t="s">
        <v>44</v>
      </c>
      <c r="H53" s="3">
        <v>91.4</v>
      </c>
      <c r="I53" s="3">
        <v>7</v>
      </c>
      <c r="J53" s="3">
        <v>31.99</v>
      </c>
      <c r="K53" s="3">
        <v>671.79</v>
      </c>
      <c r="L53" s="3">
        <v>43499</v>
      </c>
      <c r="M53" s="3">
        <v>0.42986111111111114</v>
      </c>
      <c r="N53" s="4" t="s">
        <v>29</v>
      </c>
      <c r="O53" s="3">
        <v>639.79999999999995</v>
      </c>
      <c r="P53" s="5">
        <v>4.7619047620000003</v>
      </c>
      <c r="Q53" s="3">
        <v>31.99</v>
      </c>
      <c r="R53" s="3">
        <v>9.5</v>
      </c>
    </row>
    <row r="54" spans="2:18" x14ac:dyDescent="0.25">
      <c r="B54" s="3" t="s">
        <v>87</v>
      </c>
      <c r="C54" s="3" t="s">
        <v>18</v>
      </c>
      <c r="D54" s="3" t="s">
        <v>19</v>
      </c>
      <c r="E54" s="3" t="s">
        <v>20</v>
      </c>
      <c r="F54" s="3" t="s">
        <v>21</v>
      </c>
      <c r="G54" s="3" t="s">
        <v>44</v>
      </c>
      <c r="H54" s="3">
        <v>44.59</v>
      </c>
      <c r="I54" s="3">
        <v>5</v>
      </c>
      <c r="J54" s="3">
        <v>11.147500000000001</v>
      </c>
      <c r="K54" s="3">
        <v>234.0975</v>
      </c>
      <c r="L54" s="3">
        <v>43506</v>
      </c>
      <c r="M54" s="3">
        <v>0.63194444444444442</v>
      </c>
      <c r="N54" s="4" t="s">
        <v>29</v>
      </c>
      <c r="O54" s="3">
        <v>222.95</v>
      </c>
      <c r="P54" s="5">
        <v>4.7619047620000003</v>
      </c>
      <c r="Q54" s="3">
        <v>11.147500000000001</v>
      </c>
      <c r="R54" s="3">
        <v>8.5</v>
      </c>
    </row>
    <row r="55" spans="2:18" x14ac:dyDescent="0.25">
      <c r="B55" s="3" t="s">
        <v>88</v>
      </c>
      <c r="C55" s="3" t="s">
        <v>42</v>
      </c>
      <c r="D55" s="3" t="s">
        <v>43</v>
      </c>
      <c r="E55" s="3" t="s">
        <v>20</v>
      </c>
      <c r="F55" s="3" t="s">
        <v>21</v>
      </c>
      <c r="G55" s="3" t="s">
        <v>46</v>
      </c>
      <c r="H55" s="3">
        <v>17.87</v>
      </c>
      <c r="I55" s="3">
        <v>4</v>
      </c>
      <c r="J55" s="3">
        <v>3.5739999999999998</v>
      </c>
      <c r="K55" s="3">
        <v>75.054000000000002</v>
      </c>
      <c r="L55" s="3">
        <v>43546</v>
      </c>
      <c r="M55" s="3">
        <v>0.61250000000000004</v>
      </c>
      <c r="N55" s="4" t="s">
        <v>23</v>
      </c>
      <c r="O55" s="3">
        <v>71.48</v>
      </c>
      <c r="P55" s="5">
        <v>4.7619047620000003</v>
      </c>
      <c r="Q55" s="3">
        <v>3.5739999999999998</v>
      </c>
      <c r="R55" s="3">
        <v>6.5</v>
      </c>
    </row>
    <row r="56" spans="2:18" x14ac:dyDescent="0.25">
      <c r="B56" s="3" t="s">
        <v>89</v>
      </c>
      <c r="C56" s="3" t="s">
        <v>25</v>
      </c>
      <c r="D56" s="3" t="s">
        <v>26</v>
      </c>
      <c r="E56" s="3" t="s">
        <v>20</v>
      </c>
      <c r="F56" s="3" t="s">
        <v>31</v>
      </c>
      <c r="G56" s="3" t="s">
        <v>46</v>
      </c>
      <c r="H56" s="3">
        <v>15.43</v>
      </c>
      <c r="I56" s="3">
        <v>1</v>
      </c>
      <c r="J56" s="3">
        <v>0.77149999999999996</v>
      </c>
      <c r="K56" s="3">
        <v>16.201499999999999</v>
      </c>
      <c r="L56" s="3">
        <v>43490</v>
      </c>
      <c r="M56" s="3">
        <v>0.65694444444444444</v>
      </c>
      <c r="N56" s="4" t="s">
        <v>33</v>
      </c>
      <c r="O56" s="3">
        <v>15.43</v>
      </c>
      <c r="P56" s="5">
        <v>4.7619047620000003</v>
      </c>
      <c r="Q56" s="3">
        <v>0.77149999999999996</v>
      </c>
      <c r="R56" s="3">
        <v>6.1</v>
      </c>
    </row>
    <row r="57" spans="2:18" x14ac:dyDescent="0.25">
      <c r="B57" s="3" t="s">
        <v>90</v>
      </c>
      <c r="C57" s="3" t="s">
        <v>42</v>
      </c>
      <c r="D57" s="3" t="s">
        <v>43</v>
      </c>
      <c r="E57" s="3" t="s">
        <v>27</v>
      </c>
      <c r="F57" s="3" t="s">
        <v>31</v>
      </c>
      <c r="G57" s="3" t="s">
        <v>32</v>
      </c>
      <c r="H57" s="3">
        <v>16.16</v>
      </c>
      <c r="I57" s="3">
        <v>2</v>
      </c>
      <c r="J57" s="3">
        <v>1.6160000000000001</v>
      </c>
      <c r="K57" s="3">
        <v>33.936</v>
      </c>
      <c r="L57" s="3">
        <v>43531</v>
      </c>
      <c r="M57" s="3">
        <v>0.49236111111111114</v>
      </c>
      <c r="N57" s="4" t="s">
        <v>23</v>
      </c>
      <c r="O57" s="3">
        <v>32.32</v>
      </c>
      <c r="P57" s="5">
        <v>4.7619047620000003</v>
      </c>
      <c r="Q57" s="3">
        <v>1.6160000000000001</v>
      </c>
      <c r="R57" s="3">
        <v>6.5</v>
      </c>
    </row>
    <row r="58" spans="2:18" x14ac:dyDescent="0.25">
      <c r="B58" s="3" t="s">
        <v>91</v>
      </c>
      <c r="C58" s="3" t="s">
        <v>25</v>
      </c>
      <c r="D58" s="3" t="s">
        <v>26</v>
      </c>
      <c r="E58" s="3" t="s">
        <v>27</v>
      </c>
      <c r="F58" s="3" t="s">
        <v>21</v>
      </c>
      <c r="G58" s="3" t="s">
        <v>28</v>
      </c>
      <c r="H58" s="3">
        <v>85.98</v>
      </c>
      <c r="I58" s="3">
        <v>8</v>
      </c>
      <c r="J58" s="3">
        <v>34.392000000000003</v>
      </c>
      <c r="K58" s="3">
        <v>722.23199999999997</v>
      </c>
      <c r="L58" s="3">
        <v>43524</v>
      </c>
      <c r="M58" s="3">
        <v>0.79236111111111107</v>
      </c>
      <c r="N58" s="4" t="s">
        <v>29</v>
      </c>
      <c r="O58" s="3">
        <v>687.84</v>
      </c>
      <c r="P58" s="5">
        <v>4.7619047620000003</v>
      </c>
      <c r="Q58" s="3">
        <v>34.392000000000003</v>
      </c>
      <c r="R58" s="3">
        <v>8.1999999999999993</v>
      </c>
    </row>
    <row r="59" spans="2:18" x14ac:dyDescent="0.25">
      <c r="B59" s="3" t="s">
        <v>92</v>
      </c>
      <c r="C59" s="3" t="s">
        <v>18</v>
      </c>
      <c r="D59" s="3" t="s">
        <v>19</v>
      </c>
      <c r="E59" s="3" t="s">
        <v>20</v>
      </c>
      <c r="F59" s="3" t="s">
        <v>31</v>
      </c>
      <c r="G59" s="3" t="s">
        <v>32</v>
      </c>
      <c r="H59" s="3">
        <v>44.34</v>
      </c>
      <c r="I59" s="3">
        <v>2</v>
      </c>
      <c r="J59" s="3">
        <v>4.4340000000000002</v>
      </c>
      <c r="K59" s="3">
        <v>93.114000000000004</v>
      </c>
      <c r="L59" s="3">
        <v>43551</v>
      </c>
      <c r="M59" s="3">
        <v>0.47638888888888886</v>
      </c>
      <c r="N59" s="4" t="s">
        <v>29</v>
      </c>
      <c r="O59" s="3">
        <v>88.68</v>
      </c>
      <c r="P59" s="5">
        <v>4.7619047620000003</v>
      </c>
      <c r="Q59" s="3">
        <v>4.4340000000000002</v>
      </c>
      <c r="R59" s="3">
        <v>5.8</v>
      </c>
    </row>
    <row r="60" spans="2:18" x14ac:dyDescent="0.25">
      <c r="B60" s="3" t="s">
        <v>93</v>
      </c>
      <c r="C60" s="3" t="s">
        <v>18</v>
      </c>
      <c r="D60" s="3" t="s">
        <v>19</v>
      </c>
      <c r="E60" s="3" t="s">
        <v>27</v>
      </c>
      <c r="F60" s="3" t="s">
        <v>31</v>
      </c>
      <c r="G60" s="3" t="s">
        <v>22</v>
      </c>
      <c r="H60" s="3">
        <v>89.6</v>
      </c>
      <c r="I60" s="3">
        <v>8</v>
      </c>
      <c r="J60" s="3">
        <v>35.840000000000003</v>
      </c>
      <c r="K60" s="3">
        <v>752.64</v>
      </c>
      <c r="L60" s="3">
        <v>43503</v>
      </c>
      <c r="M60" s="3">
        <v>0.4777777777777778</v>
      </c>
      <c r="N60" s="4" t="s">
        <v>23</v>
      </c>
      <c r="O60" s="3">
        <v>716.8</v>
      </c>
      <c r="P60" s="5">
        <v>4.7619047620000003</v>
      </c>
      <c r="Q60" s="3">
        <v>35.840000000000003</v>
      </c>
      <c r="R60" s="3">
        <v>6.6</v>
      </c>
    </row>
    <row r="61" spans="2:18" x14ac:dyDescent="0.25">
      <c r="B61" s="3" t="s">
        <v>94</v>
      </c>
      <c r="C61" s="3" t="s">
        <v>18</v>
      </c>
      <c r="D61" s="3" t="s">
        <v>19</v>
      </c>
      <c r="E61" s="3" t="s">
        <v>20</v>
      </c>
      <c r="F61" s="3" t="s">
        <v>21</v>
      </c>
      <c r="G61" s="3" t="s">
        <v>32</v>
      </c>
      <c r="H61" s="3">
        <v>72.349999999999994</v>
      </c>
      <c r="I61" s="3">
        <v>10</v>
      </c>
      <c r="J61" s="3">
        <v>36.174999999999997</v>
      </c>
      <c r="K61" s="3">
        <v>759.67499999999995</v>
      </c>
      <c r="L61" s="3">
        <v>43485</v>
      </c>
      <c r="M61" s="3">
        <v>0.66319444444444442</v>
      </c>
      <c r="N61" s="4" t="s">
        <v>29</v>
      </c>
      <c r="O61" s="3">
        <v>723.5</v>
      </c>
      <c r="P61" s="5">
        <v>4.7619047620000003</v>
      </c>
      <c r="Q61" s="3">
        <v>36.174999999999997</v>
      </c>
      <c r="R61" s="3">
        <v>5.4</v>
      </c>
    </row>
    <row r="62" spans="2:18" x14ac:dyDescent="0.25">
      <c r="B62" s="3" t="s">
        <v>95</v>
      </c>
      <c r="C62" s="3" t="s">
        <v>25</v>
      </c>
      <c r="D62" s="3" t="s">
        <v>26</v>
      </c>
      <c r="E62" s="3" t="s">
        <v>27</v>
      </c>
      <c r="F62" s="3" t="s">
        <v>31</v>
      </c>
      <c r="G62" s="3" t="s">
        <v>28</v>
      </c>
      <c r="H62" s="3">
        <v>30.61</v>
      </c>
      <c r="I62" s="3">
        <v>6</v>
      </c>
      <c r="J62" s="3">
        <v>9.1829999999999998</v>
      </c>
      <c r="K62" s="3">
        <v>192.84299999999999</v>
      </c>
      <c r="L62" s="3">
        <v>43536</v>
      </c>
      <c r="M62" s="3">
        <v>0.85833333333333328</v>
      </c>
      <c r="N62" s="4" t="s">
        <v>29</v>
      </c>
      <c r="O62" s="3">
        <v>183.66</v>
      </c>
      <c r="P62" s="5">
        <v>4.7619047620000003</v>
      </c>
      <c r="Q62" s="3">
        <v>9.1829999999999998</v>
      </c>
      <c r="R62" s="3">
        <v>9.3000000000000007</v>
      </c>
    </row>
    <row r="63" spans="2:18" x14ac:dyDescent="0.25">
      <c r="B63" s="3" t="s">
        <v>96</v>
      </c>
      <c r="C63" s="3" t="s">
        <v>25</v>
      </c>
      <c r="D63" s="3" t="s">
        <v>26</v>
      </c>
      <c r="E63" s="3" t="s">
        <v>20</v>
      </c>
      <c r="F63" s="3" t="s">
        <v>21</v>
      </c>
      <c r="G63" s="3" t="s">
        <v>36</v>
      </c>
      <c r="H63" s="3">
        <v>24.74</v>
      </c>
      <c r="I63" s="3">
        <v>3</v>
      </c>
      <c r="J63" s="3">
        <v>3.7109999999999999</v>
      </c>
      <c r="K63" s="3">
        <v>77.930999999999997</v>
      </c>
      <c r="L63" s="3">
        <v>43511</v>
      </c>
      <c r="M63" s="3">
        <v>0.74097222222222225</v>
      </c>
      <c r="N63" s="4" t="s">
        <v>33</v>
      </c>
      <c r="O63" s="3">
        <v>74.22</v>
      </c>
      <c r="P63" s="5">
        <v>4.7619047620000003</v>
      </c>
      <c r="Q63" s="3">
        <v>3.7109999999999999</v>
      </c>
      <c r="R63" s="3">
        <v>10</v>
      </c>
    </row>
    <row r="64" spans="2:18" x14ac:dyDescent="0.25">
      <c r="B64" s="3" t="s">
        <v>97</v>
      </c>
      <c r="C64" s="3" t="s">
        <v>25</v>
      </c>
      <c r="D64" s="3" t="s">
        <v>26</v>
      </c>
      <c r="E64" s="3" t="s">
        <v>27</v>
      </c>
      <c r="F64" s="3" t="s">
        <v>31</v>
      </c>
      <c r="G64" s="3" t="s">
        <v>32</v>
      </c>
      <c r="H64" s="3">
        <v>55.73</v>
      </c>
      <c r="I64" s="3">
        <v>6</v>
      </c>
      <c r="J64" s="3">
        <v>16.719000000000001</v>
      </c>
      <c r="K64" s="3">
        <v>351.09899999999999</v>
      </c>
      <c r="L64" s="3">
        <v>43520</v>
      </c>
      <c r="M64" s="3">
        <v>0.4548611111111111</v>
      </c>
      <c r="N64" s="4" t="s">
        <v>23</v>
      </c>
      <c r="O64" s="3">
        <v>334.38</v>
      </c>
      <c r="P64" s="5">
        <v>4.7619047620000003</v>
      </c>
      <c r="Q64" s="3">
        <v>16.719000000000001</v>
      </c>
      <c r="R64" s="3">
        <v>7</v>
      </c>
    </row>
    <row r="65" spans="2:18" x14ac:dyDescent="0.25">
      <c r="B65" s="3" t="s">
        <v>98</v>
      </c>
      <c r="C65" s="3" t="s">
        <v>42</v>
      </c>
      <c r="D65" s="3" t="s">
        <v>43</v>
      </c>
      <c r="E65" s="3" t="s">
        <v>20</v>
      </c>
      <c r="F65" s="3" t="s">
        <v>21</v>
      </c>
      <c r="G65" s="3" t="s">
        <v>36</v>
      </c>
      <c r="H65" s="3">
        <v>55.07</v>
      </c>
      <c r="I65" s="3">
        <v>9</v>
      </c>
      <c r="J65" s="3">
        <v>24.781500000000001</v>
      </c>
      <c r="K65" s="3">
        <v>520.41150000000005</v>
      </c>
      <c r="L65" s="3">
        <v>43499</v>
      </c>
      <c r="M65" s="3">
        <v>0.56944444444444442</v>
      </c>
      <c r="N65" s="4" t="s">
        <v>23</v>
      </c>
      <c r="O65" s="3">
        <v>495.63</v>
      </c>
      <c r="P65" s="5">
        <v>4.7619047620000003</v>
      </c>
      <c r="Q65" s="3">
        <v>24.781500000000001</v>
      </c>
      <c r="R65" s="3">
        <v>10</v>
      </c>
    </row>
    <row r="66" spans="2:18" x14ac:dyDescent="0.25">
      <c r="B66" s="3" t="s">
        <v>99</v>
      </c>
      <c r="C66" s="3" t="s">
        <v>18</v>
      </c>
      <c r="D66" s="3" t="s">
        <v>19</v>
      </c>
      <c r="E66" s="3" t="s">
        <v>20</v>
      </c>
      <c r="F66" s="3" t="s">
        <v>31</v>
      </c>
      <c r="G66" s="3" t="s">
        <v>36</v>
      </c>
      <c r="H66" s="3">
        <v>15.81</v>
      </c>
      <c r="I66" s="3">
        <v>10</v>
      </c>
      <c r="J66" s="3">
        <v>7.9050000000000002</v>
      </c>
      <c r="K66" s="3">
        <v>166.005</v>
      </c>
      <c r="L66" s="3">
        <v>43530</v>
      </c>
      <c r="M66" s="3">
        <v>0.51875000000000004</v>
      </c>
      <c r="N66" s="4" t="s">
        <v>33</v>
      </c>
      <c r="O66" s="3">
        <v>158.1</v>
      </c>
      <c r="P66" s="5">
        <v>4.7619047620000003</v>
      </c>
      <c r="Q66" s="3">
        <v>7.9050000000000002</v>
      </c>
      <c r="R66" s="3">
        <v>8.6</v>
      </c>
    </row>
    <row r="67" spans="2:18" x14ac:dyDescent="0.25">
      <c r="B67" s="3" t="s">
        <v>100</v>
      </c>
      <c r="C67" s="3" t="s">
        <v>42</v>
      </c>
      <c r="D67" s="3" t="s">
        <v>43</v>
      </c>
      <c r="E67" s="3" t="s">
        <v>20</v>
      </c>
      <c r="F67" s="3" t="s">
        <v>31</v>
      </c>
      <c r="G67" s="3" t="s">
        <v>22</v>
      </c>
      <c r="H67" s="3">
        <v>75.739999999999995</v>
      </c>
      <c r="I67" s="3">
        <v>4</v>
      </c>
      <c r="J67" s="3">
        <v>15.148</v>
      </c>
      <c r="K67" s="3">
        <v>318.108</v>
      </c>
      <c r="L67" s="3">
        <v>43510</v>
      </c>
      <c r="M67" s="3">
        <v>0.60763888888888884</v>
      </c>
      <c r="N67" s="4" t="s">
        <v>29</v>
      </c>
      <c r="O67" s="3">
        <v>302.95999999999998</v>
      </c>
      <c r="P67" s="5">
        <v>4.7619047620000003</v>
      </c>
      <c r="Q67" s="3">
        <v>15.148</v>
      </c>
      <c r="R67" s="3">
        <v>7.6</v>
      </c>
    </row>
    <row r="68" spans="2:18" x14ac:dyDescent="0.25">
      <c r="B68" s="3" t="s">
        <v>101</v>
      </c>
      <c r="C68" s="3" t="s">
        <v>18</v>
      </c>
      <c r="D68" s="3" t="s">
        <v>19</v>
      </c>
      <c r="E68" s="3" t="s">
        <v>20</v>
      </c>
      <c r="F68" s="3" t="s">
        <v>31</v>
      </c>
      <c r="G68" s="3" t="s">
        <v>22</v>
      </c>
      <c r="H68" s="3">
        <v>15.87</v>
      </c>
      <c r="I68" s="3">
        <v>10</v>
      </c>
      <c r="J68" s="3">
        <v>7.9349999999999996</v>
      </c>
      <c r="K68" s="3">
        <v>166.63499999999999</v>
      </c>
      <c r="L68" s="3">
        <v>43537</v>
      </c>
      <c r="M68" s="3">
        <v>0.69444444444444442</v>
      </c>
      <c r="N68" s="4" t="s">
        <v>29</v>
      </c>
      <c r="O68" s="3">
        <v>158.69999999999999</v>
      </c>
      <c r="P68" s="5">
        <v>4.7619047620000003</v>
      </c>
      <c r="Q68" s="3">
        <v>7.9349999999999996</v>
      </c>
      <c r="R68" s="3">
        <v>5.8</v>
      </c>
    </row>
    <row r="69" spans="2:18" x14ac:dyDescent="0.25">
      <c r="B69" s="3" t="s">
        <v>102</v>
      </c>
      <c r="C69" s="3" t="s">
        <v>25</v>
      </c>
      <c r="D69" s="3" t="s">
        <v>26</v>
      </c>
      <c r="E69" s="3" t="s">
        <v>27</v>
      </c>
      <c r="F69" s="3" t="s">
        <v>21</v>
      </c>
      <c r="G69" s="3" t="s">
        <v>22</v>
      </c>
      <c r="H69" s="3">
        <v>33.47</v>
      </c>
      <c r="I69" s="3">
        <v>2</v>
      </c>
      <c r="J69" s="3">
        <v>3.347</v>
      </c>
      <c r="K69" s="3">
        <v>70.287000000000006</v>
      </c>
      <c r="L69" s="3">
        <v>43506</v>
      </c>
      <c r="M69" s="3">
        <v>0.65486111111111112</v>
      </c>
      <c r="N69" s="4" t="s">
        <v>23</v>
      </c>
      <c r="O69" s="3">
        <v>66.94</v>
      </c>
      <c r="P69" s="5">
        <v>4.7619047620000003</v>
      </c>
      <c r="Q69" s="3">
        <v>3.347</v>
      </c>
      <c r="R69" s="3">
        <v>6.7</v>
      </c>
    </row>
    <row r="70" spans="2:18" x14ac:dyDescent="0.25">
      <c r="B70" s="3" t="s">
        <v>103</v>
      </c>
      <c r="C70" s="3" t="s">
        <v>42</v>
      </c>
      <c r="D70" s="3" t="s">
        <v>43</v>
      </c>
      <c r="E70" s="3" t="s">
        <v>20</v>
      </c>
      <c r="F70" s="3" t="s">
        <v>21</v>
      </c>
      <c r="G70" s="3" t="s">
        <v>46</v>
      </c>
      <c r="H70" s="3">
        <v>97.61</v>
      </c>
      <c r="I70" s="3">
        <v>6</v>
      </c>
      <c r="J70" s="3">
        <v>29.283000000000001</v>
      </c>
      <c r="K70" s="3">
        <v>614.94299999999998</v>
      </c>
      <c r="L70" s="3">
        <v>43472</v>
      </c>
      <c r="M70" s="3">
        <v>0.62569444444444444</v>
      </c>
      <c r="N70" s="4" t="s">
        <v>23</v>
      </c>
      <c r="O70" s="3">
        <v>585.66</v>
      </c>
      <c r="P70" s="5">
        <v>4.7619047620000003</v>
      </c>
      <c r="Q70" s="3">
        <v>29.283000000000001</v>
      </c>
      <c r="R70" s="3">
        <v>9.9</v>
      </c>
    </row>
    <row r="71" spans="2:18" x14ac:dyDescent="0.25">
      <c r="B71" s="3" t="s">
        <v>104</v>
      </c>
      <c r="C71" s="3" t="s">
        <v>18</v>
      </c>
      <c r="D71" s="3" t="s">
        <v>19</v>
      </c>
      <c r="E71" s="3" t="s">
        <v>27</v>
      </c>
      <c r="F71" s="3" t="s">
        <v>31</v>
      </c>
      <c r="G71" s="3" t="s">
        <v>36</v>
      </c>
      <c r="H71" s="3">
        <v>78.77</v>
      </c>
      <c r="I71" s="3">
        <v>10</v>
      </c>
      <c r="J71" s="3">
        <v>39.384999999999998</v>
      </c>
      <c r="K71" s="3">
        <v>827.08500000000004</v>
      </c>
      <c r="L71" s="3">
        <v>43489</v>
      </c>
      <c r="M71" s="3">
        <v>0.41944444444444445</v>
      </c>
      <c r="N71" s="4" t="s">
        <v>29</v>
      </c>
      <c r="O71" s="3">
        <v>787.7</v>
      </c>
      <c r="P71" s="5">
        <v>4.7619047620000003</v>
      </c>
      <c r="Q71" s="3">
        <v>39.384999999999998</v>
      </c>
      <c r="R71" s="3">
        <v>6.4</v>
      </c>
    </row>
    <row r="72" spans="2:18" x14ac:dyDescent="0.25">
      <c r="B72" s="3" t="s">
        <v>105</v>
      </c>
      <c r="C72" s="3" t="s">
        <v>18</v>
      </c>
      <c r="D72" s="3" t="s">
        <v>19</v>
      </c>
      <c r="E72" s="3" t="s">
        <v>20</v>
      </c>
      <c r="F72" s="3" t="s">
        <v>21</v>
      </c>
      <c r="G72" s="3" t="s">
        <v>22</v>
      </c>
      <c r="H72" s="3">
        <v>18.329999999999998</v>
      </c>
      <c r="I72" s="3">
        <v>1</v>
      </c>
      <c r="J72" s="3">
        <v>0.91649999999999998</v>
      </c>
      <c r="K72" s="3">
        <v>19.246500000000001</v>
      </c>
      <c r="L72" s="3">
        <v>43498</v>
      </c>
      <c r="M72" s="3">
        <v>0.78472222222222221</v>
      </c>
      <c r="N72" s="4" t="s">
        <v>29</v>
      </c>
      <c r="O72" s="3">
        <v>18.329999999999998</v>
      </c>
      <c r="P72" s="5">
        <v>4.7619047620000003</v>
      </c>
      <c r="Q72" s="3">
        <v>0.91649999999999998</v>
      </c>
      <c r="R72" s="3">
        <v>4.3</v>
      </c>
    </row>
    <row r="73" spans="2:18" x14ac:dyDescent="0.25">
      <c r="B73" s="3" t="s">
        <v>106</v>
      </c>
      <c r="C73" s="3" t="s">
        <v>25</v>
      </c>
      <c r="D73" s="3" t="s">
        <v>26</v>
      </c>
      <c r="E73" s="3" t="s">
        <v>27</v>
      </c>
      <c r="F73" s="3" t="s">
        <v>31</v>
      </c>
      <c r="G73" s="3" t="s">
        <v>44</v>
      </c>
      <c r="H73" s="3">
        <v>89.48</v>
      </c>
      <c r="I73" s="3">
        <v>10</v>
      </c>
      <c r="J73" s="3">
        <v>44.74</v>
      </c>
      <c r="K73" s="3">
        <v>939.54</v>
      </c>
      <c r="L73" s="3">
        <v>43471</v>
      </c>
      <c r="M73" s="3">
        <v>0.53194444444444444</v>
      </c>
      <c r="N73" s="4" t="s">
        <v>33</v>
      </c>
      <c r="O73" s="3">
        <v>894.8</v>
      </c>
      <c r="P73" s="5">
        <v>4.7619047620000003</v>
      </c>
      <c r="Q73" s="3">
        <v>44.74</v>
      </c>
      <c r="R73" s="3">
        <v>9.6</v>
      </c>
    </row>
    <row r="74" spans="2:18" x14ac:dyDescent="0.25">
      <c r="B74" s="3" t="s">
        <v>107</v>
      </c>
      <c r="C74" s="3" t="s">
        <v>25</v>
      </c>
      <c r="D74" s="3" t="s">
        <v>26</v>
      </c>
      <c r="E74" s="3" t="s">
        <v>27</v>
      </c>
      <c r="F74" s="3" t="s">
        <v>31</v>
      </c>
      <c r="G74" s="3" t="s">
        <v>46</v>
      </c>
      <c r="H74" s="3">
        <v>62.12</v>
      </c>
      <c r="I74" s="3">
        <v>10</v>
      </c>
      <c r="J74" s="3">
        <v>31.06</v>
      </c>
      <c r="K74" s="3">
        <v>652.26</v>
      </c>
      <c r="L74" s="3">
        <v>43507</v>
      </c>
      <c r="M74" s="3">
        <v>0.67986111111111114</v>
      </c>
      <c r="N74" s="4" t="s">
        <v>29</v>
      </c>
      <c r="O74" s="3">
        <v>621.20000000000005</v>
      </c>
      <c r="P74" s="5">
        <v>4.7619047620000003</v>
      </c>
      <c r="Q74" s="3">
        <v>31.06</v>
      </c>
      <c r="R74" s="3">
        <v>5.9</v>
      </c>
    </row>
    <row r="75" spans="2:18" x14ac:dyDescent="0.25">
      <c r="B75" s="3" t="s">
        <v>108</v>
      </c>
      <c r="C75" s="3" t="s">
        <v>42</v>
      </c>
      <c r="D75" s="3" t="s">
        <v>43</v>
      </c>
      <c r="E75" s="3" t="s">
        <v>20</v>
      </c>
      <c r="F75" s="3" t="s">
        <v>21</v>
      </c>
      <c r="G75" s="3" t="s">
        <v>44</v>
      </c>
      <c r="H75" s="3">
        <v>48.52</v>
      </c>
      <c r="I75" s="3">
        <v>3</v>
      </c>
      <c r="J75" s="3">
        <v>7.2779999999999996</v>
      </c>
      <c r="K75" s="3">
        <v>152.83799999999999</v>
      </c>
      <c r="L75" s="3">
        <v>43529</v>
      </c>
      <c r="M75" s="3">
        <v>0.76180555555555551</v>
      </c>
      <c r="N75" s="4" t="s">
        <v>23</v>
      </c>
      <c r="O75" s="3">
        <v>145.56</v>
      </c>
      <c r="P75" s="5">
        <v>4.7619047620000003</v>
      </c>
      <c r="Q75" s="3">
        <v>7.2779999999999996</v>
      </c>
      <c r="R75" s="3">
        <v>4</v>
      </c>
    </row>
    <row r="76" spans="2:18" x14ac:dyDescent="0.25">
      <c r="B76" s="3" t="s">
        <v>109</v>
      </c>
      <c r="C76" s="3" t="s">
        <v>25</v>
      </c>
      <c r="D76" s="3" t="s">
        <v>26</v>
      </c>
      <c r="E76" s="3" t="s">
        <v>27</v>
      </c>
      <c r="F76" s="3" t="s">
        <v>21</v>
      </c>
      <c r="G76" s="3" t="s">
        <v>28</v>
      </c>
      <c r="H76" s="3">
        <v>75.91</v>
      </c>
      <c r="I76" s="3">
        <v>6</v>
      </c>
      <c r="J76" s="3">
        <v>22.773</v>
      </c>
      <c r="K76" s="3">
        <v>478.233</v>
      </c>
      <c r="L76" s="3">
        <v>43533</v>
      </c>
      <c r="M76" s="3">
        <v>0.76458333333333328</v>
      </c>
      <c r="N76" s="4" t="s">
        <v>29</v>
      </c>
      <c r="O76" s="3">
        <v>455.46</v>
      </c>
      <c r="P76" s="5">
        <v>4.7619047620000003</v>
      </c>
      <c r="Q76" s="3">
        <v>22.773</v>
      </c>
      <c r="R76" s="3">
        <v>8.6999999999999993</v>
      </c>
    </row>
    <row r="77" spans="2:18" x14ac:dyDescent="0.25">
      <c r="B77" s="3" t="s">
        <v>110</v>
      </c>
      <c r="C77" s="3" t="s">
        <v>18</v>
      </c>
      <c r="D77" s="3" t="s">
        <v>19</v>
      </c>
      <c r="E77" s="3" t="s">
        <v>27</v>
      </c>
      <c r="F77" s="3" t="s">
        <v>31</v>
      </c>
      <c r="G77" s="3" t="s">
        <v>32</v>
      </c>
      <c r="H77" s="3">
        <v>74.67</v>
      </c>
      <c r="I77" s="3">
        <v>9</v>
      </c>
      <c r="J77" s="3">
        <v>33.601500000000001</v>
      </c>
      <c r="K77" s="3">
        <v>705.63149999999996</v>
      </c>
      <c r="L77" s="3">
        <v>43487</v>
      </c>
      <c r="M77" s="3">
        <v>0.4548611111111111</v>
      </c>
      <c r="N77" s="4" t="s">
        <v>23</v>
      </c>
      <c r="O77" s="3">
        <v>672.03</v>
      </c>
      <c r="P77" s="5">
        <v>4.7619047620000003</v>
      </c>
      <c r="Q77" s="3">
        <v>33.601500000000001</v>
      </c>
      <c r="R77" s="3">
        <v>9.4</v>
      </c>
    </row>
    <row r="78" spans="2:18" x14ac:dyDescent="0.25">
      <c r="B78" s="3" t="s">
        <v>111</v>
      </c>
      <c r="C78" s="3" t="s">
        <v>25</v>
      </c>
      <c r="D78" s="3" t="s">
        <v>26</v>
      </c>
      <c r="E78" s="3" t="s">
        <v>27</v>
      </c>
      <c r="F78" s="3" t="s">
        <v>21</v>
      </c>
      <c r="G78" s="3" t="s">
        <v>28</v>
      </c>
      <c r="H78" s="3">
        <v>41.65</v>
      </c>
      <c r="I78" s="3">
        <v>10</v>
      </c>
      <c r="J78" s="3">
        <v>20.824999999999999</v>
      </c>
      <c r="K78" s="3">
        <v>437.32499999999999</v>
      </c>
      <c r="L78" s="3">
        <v>43478</v>
      </c>
      <c r="M78" s="3">
        <v>0.71111111111111114</v>
      </c>
      <c r="N78" s="4" t="s">
        <v>33</v>
      </c>
      <c r="O78" s="3">
        <v>416.5</v>
      </c>
      <c r="P78" s="5">
        <v>4.7619047620000003</v>
      </c>
      <c r="Q78" s="3">
        <v>20.824999999999999</v>
      </c>
      <c r="R78" s="3">
        <v>5.4</v>
      </c>
    </row>
    <row r="79" spans="2:18" x14ac:dyDescent="0.25">
      <c r="B79" s="3" t="s">
        <v>112</v>
      </c>
      <c r="C79" s="3" t="s">
        <v>25</v>
      </c>
      <c r="D79" s="3" t="s">
        <v>26</v>
      </c>
      <c r="E79" s="3" t="s">
        <v>20</v>
      </c>
      <c r="F79" s="3" t="s">
        <v>31</v>
      </c>
      <c r="G79" s="3" t="s">
        <v>46</v>
      </c>
      <c r="H79" s="3">
        <v>49.04</v>
      </c>
      <c r="I79" s="3">
        <v>9</v>
      </c>
      <c r="J79" s="3">
        <v>22.068000000000001</v>
      </c>
      <c r="K79" s="3">
        <v>463.428</v>
      </c>
      <c r="L79" s="3">
        <v>43474</v>
      </c>
      <c r="M79" s="3">
        <v>0.59722222222222221</v>
      </c>
      <c r="N79" s="4" t="s">
        <v>33</v>
      </c>
      <c r="O79" s="3">
        <v>441.36</v>
      </c>
      <c r="P79" s="5">
        <v>4.7619047620000003</v>
      </c>
      <c r="Q79" s="3">
        <v>22.068000000000001</v>
      </c>
      <c r="R79" s="3">
        <v>8.6</v>
      </c>
    </row>
    <row r="80" spans="2:18" x14ac:dyDescent="0.25">
      <c r="B80" s="3" t="s">
        <v>113</v>
      </c>
      <c r="C80" s="3" t="s">
        <v>18</v>
      </c>
      <c r="D80" s="3" t="s">
        <v>19</v>
      </c>
      <c r="E80" s="3" t="s">
        <v>20</v>
      </c>
      <c r="F80" s="3" t="s">
        <v>21</v>
      </c>
      <c r="G80" s="3" t="s">
        <v>46</v>
      </c>
      <c r="H80" s="3">
        <v>20.010000000000002</v>
      </c>
      <c r="I80" s="3">
        <v>9</v>
      </c>
      <c r="J80" s="3">
        <v>9.0045000000000002</v>
      </c>
      <c r="K80" s="3">
        <v>189.09450000000001</v>
      </c>
      <c r="L80" s="3">
        <v>43477</v>
      </c>
      <c r="M80" s="3">
        <v>0.65833333333333333</v>
      </c>
      <c r="N80" s="4" t="s">
        <v>33</v>
      </c>
      <c r="O80" s="3">
        <v>180.09</v>
      </c>
      <c r="P80" s="5">
        <v>4.7619047620000003</v>
      </c>
      <c r="Q80" s="3">
        <v>9.0045000000000002</v>
      </c>
      <c r="R80" s="3">
        <v>5.7</v>
      </c>
    </row>
    <row r="81" spans="2:18" x14ac:dyDescent="0.25">
      <c r="B81" s="3" t="s">
        <v>114</v>
      </c>
      <c r="C81" s="3" t="s">
        <v>25</v>
      </c>
      <c r="D81" s="3" t="s">
        <v>26</v>
      </c>
      <c r="E81" s="3" t="s">
        <v>20</v>
      </c>
      <c r="F81" s="3" t="s">
        <v>21</v>
      </c>
      <c r="G81" s="3" t="s">
        <v>44</v>
      </c>
      <c r="H81" s="3">
        <v>78.31</v>
      </c>
      <c r="I81" s="3">
        <v>10</v>
      </c>
      <c r="J81" s="3">
        <v>39.155000000000001</v>
      </c>
      <c r="K81" s="3">
        <v>822.255</v>
      </c>
      <c r="L81" s="3">
        <v>43529</v>
      </c>
      <c r="M81" s="3">
        <v>0.68333333333333335</v>
      </c>
      <c r="N81" s="4" t="s">
        <v>23</v>
      </c>
      <c r="O81" s="3">
        <v>783.1</v>
      </c>
      <c r="P81" s="5">
        <v>4.7619047620000003</v>
      </c>
      <c r="Q81" s="3">
        <v>39.155000000000001</v>
      </c>
      <c r="R81" s="3">
        <v>6.6</v>
      </c>
    </row>
    <row r="82" spans="2:18" x14ac:dyDescent="0.25">
      <c r="B82" s="3" t="s">
        <v>115</v>
      </c>
      <c r="C82" s="3" t="s">
        <v>25</v>
      </c>
      <c r="D82" s="3" t="s">
        <v>26</v>
      </c>
      <c r="E82" s="3" t="s">
        <v>27</v>
      </c>
      <c r="F82" s="3" t="s">
        <v>21</v>
      </c>
      <c r="G82" s="3" t="s">
        <v>22</v>
      </c>
      <c r="H82" s="3">
        <v>20.38</v>
      </c>
      <c r="I82" s="3">
        <v>5</v>
      </c>
      <c r="J82" s="3">
        <v>5.0949999999999998</v>
      </c>
      <c r="K82" s="3">
        <v>106.995</v>
      </c>
      <c r="L82" s="3">
        <v>43487</v>
      </c>
      <c r="M82" s="3">
        <v>0.78888888888888886</v>
      </c>
      <c r="N82" s="4" t="s">
        <v>29</v>
      </c>
      <c r="O82" s="3">
        <v>101.9</v>
      </c>
      <c r="P82" s="5">
        <v>4.7619047620000003</v>
      </c>
      <c r="Q82" s="3">
        <v>5.0949999999999998</v>
      </c>
      <c r="R82" s="3">
        <v>6</v>
      </c>
    </row>
    <row r="83" spans="2:18" x14ac:dyDescent="0.25">
      <c r="B83" s="3" t="s">
        <v>116</v>
      </c>
      <c r="C83" s="3" t="s">
        <v>25</v>
      </c>
      <c r="D83" s="3" t="s">
        <v>26</v>
      </c>
      <c r="E83" s="3" t="s">
        <v>27</v>
      </c>
      <c r="F83" s="3" t="s">
        <v>21</v>
      </c>
      <c r="G83" s="3" t="s">
        <v>22</v>
      </c>
      <c r="H83" s="3">
        <v>99.19</v>
      </c>
      <c r="I83" s="3">
        <v>6</v>
      </c>
      <c r="J83" s="3">
        <v>29.757000000000001</v>
      </c>
      <c r="K83" s="3">
        <v>624.89700000000005</v>
      </c>
      <c r="L83" s="3">
        <v>43486</v>
      </c>
      <c r="M83" s="3">
        <v>0.61250000000000004</v>
      </c>
      <c r="N83" s="4" t="s">
        <v>33</v>
      </c>
      <c r="O83" s="3">
        <v>595.14</v>
      </c>
      <c r="P83" s="5">
        <v>4.7619047620000003</v>
      </c>
      <c r="Q83" s="3">
        <v>29.757000000000001</v>
      </c>
      <c r="R83" s="3">
        <v>5.5</v>
      </c>
    </row>
    <row r="84" spans="2:18" x14ac:dyDescent="0.25">
      <c r="B84" s="3" t="s">
        <v>117</v>
      </c>
      <c r="C84" s="3" t="s">
        <v>42</v>
      </c>
      <c r="D84" s="3" t="s">
        <v>43</v>
      </c>
      <c r="E84" s="3" t="s">
        <v>27</v>
      </c>
      <c r="F84" s="3" t="s">
        <v>21</v>
      </c>
      <c r="G84" s="3" t="s">
        <v>44</v>
      </c>
      <c r="H84" s="3">
        <v>96.68</v>
      </c>
      <c r="I84" s="3">
        <v>3</v>
      </c>
      <c r="J84" s="3">
        <v>14.502000000000001</v>
      </c>
      <c r="K84" s="3">
        <v>304.54199999999997</v>
      </c>
      <c r="L84" s="3">
        <v>43491</v>
      </c>
      <c r="M84" s="3">
        <v>0.8305555555555556</v>
      </c>
      <c r="N84" s="4" t="s">
        <v>23</v>
      </c>
      <c r="O84" s="3">
        <v>290.04000000000002</v>
      </c>
      <c r="P84" s="5">
        <v>4.7619047620000003</v>
      </c>
      <c r="Q84" s="3">
        <v>14.502000000000001</v>
      </c>
      <c r="R84" s="3">
        <v>6.4</v>
      </c>
    </row>
    <row r="85" spans="2:18" x14ac:dyDescent="0.25">
      <c r="B85" s="3" t="s">
        <v>118</v>
      </c>
      <c r="C85" s="3" t="s">
        <v>25</v>
      </c>
      <c r="D85" s="3" t="s">
        <v>26</v>
      </c>
      <c r="E85" s="3" t="s">
        <v>27</v>
      </c>
      <c r="F85" s="3" t="s">
        <v>31</v>
      </c>
      <c r="G85" s="3" t="s">
        <v>44</v>
      </c>
      <c r="H85" s="3">
        <v>19.25</v>
      </c>
      <c r="I85" s="3">
        <v>8</v>
      </c>
      <c r="J85" s="3">
        <v>7.7</v>
      </c>
      <c r="K85" s="3">
        <v>161.69999999999999</v>
      </c>
      <c r="L85" s="3">
        <v>43488</v>
      </c>
      <c r="M85" s="3">
        <v>0.77569444444444446</v>
      </c>
      <c r="N85" s="4" t="s">
        <v>23</v>
      </c>
      <c r="O85" s="3">
        <v>154</v>
      </c>
      <c r="P85" s="5">
        <v>4.7619047620000003</v>
      </c>
      <c r="Q85" s="3">
        <v>7.7</v>
      </c>
      <c r="R85" s="3">
        <v>6.6</v>
      </c>
    </row>
    <row r="86" spans="2:18" x14ac:dyDescent="0.25">
      <c r="B86" s="3" t="s">
        <v>119</v>
      </c>
      <c r="C86" s="3" t="s">
        <v>25</v>
      </c>
      <c r="D86" s="3" t="s">
        <v>26</v>
      </c>
      <c r="E86" s="3" t="s">
        <v>20</v>
      </c>
      <c r="F86" s="3" t="s">
        <v>21</v>
      </c>
      <c r="G86" s="3" t="s">
        <v>44</v>
      </c>
      <c r="H86" s="3">
        <v>80.36</v>
      </c>
      <c r="I86" s="3">
        <v>4</v>
      </c>
      <c r="J86" s="3">
        <v>16.071999999999999</v>
      </c>
      <c r="K86" s="3">
        <v>337.512</v>
      </c>
      <c r="L86" s="3">
        <v>43519</v>
      </c>
      <c r="M86" s="3">
        <v>0.78125</v>
      </c>
      <c r="N86" s="4" t="s">
        <v>33</v>
      </c>
      <c r="O86" s="3">
        <v>321.44</v>
      </c>
      <c r="P86" s="5">
        <v>4.7619047620000003</v>
      </c>
      <c r="Q86" s="3">
        <v>16.071999999999999</v>
      </c>
      <c r="R86" s="3">
        <v>8.3000000000000007</v>
      </c>
    </row>
    <row r="87" spans="2:18" x14ac:dyDescent="0.25">
      <c r="B87" s="3" t="s">
        <v>120</v>
      </c>
      <c r="C87" s="3" t="s">
        <v>25</v>
      </c>
      <c r="D87" s="3" t="s">
        <v>26</v>
      </c>
      <c r="E87" s="3" t="s">
        <v>20</v>
      </c>
      <c r="F87" s="3" t="s">
        <v>31</v>
      </c>
      <c r="G87" s="3" t="s">
        <v>36</v>
      </c>
      <c r="H87" s="3">
        <v>48.91</v>
      </c>
      <c r="I87" s="3">
        <v>5</v>
      </c>
      <c r="J87" s="3">
        <v>12.227499999999999</v>
      </c>
      <c r="K87" s="3">
        <v>256.77749999999997</v>
      </c>
      <c r="L87" s="3">
        <v>43533</v>
      </c>
      <c r="M87" s="3">
        <v>0.4284722222222222</v>
      </c>
      <c r="N87" s="4" t="s">
        <v>29</v>
      </c>
      <c r="O87" s="3">
        <v>244.55</v>
      </c>
      <c r="P87" s="5">
        <v>4.7619047620000003</v>
      </c>
      <c r="Q87" s="3">
        <v>12.227499999999999</v>
      </c>
      <c r="R87" s="3">
        <v>6.6</v>
      </c>
    </row>
    <row r="88" spans="2:18" x14ac:dyDescent="0.25">
      <c r="B88" s="3" t="s">
        <v>121</v>
      </c>
      <c r="C88" s="3" t="s">
        <v>25</v>
      </c>
      <c r="D88" s="3" t="s">
        <v>26</v>
      </c>
      <c r="E88" s="3" t="s">
        <v>27</v>
      </c>
      <c r="F88" s="3" t="s">
        <v>21</v>
      </c>
      <c r="G88" s="3" t="s">
        <v>36</v>
      </c>
      <c r="H88" s="3">
        <v>83.06</v>
      </c>
      <c r="I88" s="3">
        <v>7</v>
      </c>
      <c r="J88" s="3">
        <v>29.071000000000002</v>
      </c>
      <c r="K88" s="3">
        <v>610.49099999999999</v>
      </c>
      <c r="L88" s="3">
        <v>43529</v>
      </c>
      <c r="M88" s="3">
        <v>0.60486111111111107</v>
      </c>
      <c r="N88" s="4" t="s">
        <v>23</v>
      </c>
      <c r="O88" s="3">
        <v>581.41999999999996</v>
      </c>
      <c r="P88" s="5">
        <v>4.7619047620000003</v>
      </c>
      <c r="Q88" s="3">
        <v>29.071000000000002</v>
      </c>
      <c r="R88" s="3">
        <v>4</v>
      </c>
    </row>
    <row r="89" spans="2:18" x14ac:dyDescent="0.25">
      <c r="B89" s="3" t="s">
        <v>122</v>
      </c>
      <c r="C89" s="3" t="s">
        <v>25</v>
      </c>
      <c r="D89" s="3" t="s">
        <v>26</v>
      </c>
      <c r="E89" s="3" t="s">
        <v>27</v>
      </c>
      <c r="F89" s="3" t="s">
        <v>31</v>
      </c>
      <c r="G89" s="3" t="s">
        <v>46</v>
      </c>
      <c r="H89" s="3">
        <v>76.52</v>
      </c>
      <c r="I89" s="3">
        <v>5</v>
      </c>
      <c r="J89" s="3">
        <v>19.13</v>
      </c>
      <c r="K89" s="3">
        <v>401.73</v>
      </c>
      <c r="L89" s="3">
        <v>43549</v>
      </c>
      <c r="M89" s="3">
        <v>0.43263888888888891</v>
      </c>
      <c r="N89" s="4" t="s">
        <v>29</v>
      </c>
      <c r="O89" s="3">
        <v>382.6</v>
      </c>
      <c r="P89" s="5">
        <v>4.7619047620000003</v>
      </c>
      <c r="Q89" s="3">
        <v>19.13</v>
      </c>
      <c r="R89" s="3">
        <v>9.9</v>
      </c>
    </row>
    <row r="90" spans="2:18" x14ac:dyDescent="0.25">
      <c r="B90" s="3" t="s">
        <v>123</v>
      </c>
      <c r="C90" s="3" t="s">
        <v>18</v>
      </c>
      <c r="D90" s="3" t="s">
        <v>19</v>
      </c>
      <c r="E90" s="3" t="s">
        <v>20</v>
      </c>
      <c r="F90" s="3" t="s">
        <v>31</v>
      </c>
      <c r="G90" s="3" t="s">
        <v>44</v>
      </c>
      <c r="H90" s="3">
        <v>49.38</v>
      </c>
      <c r="I90" s="3">
        <v>7</v>
      </c>
      <c r="J90" s="3">
        <v>17.283000000000001</v>
      </c>
      <c r="K90" s="3">
        <v>362.94299999999998</v>
      </c>
      <c r="L90" s="3">
        <v>43551</v>
      </c>
      <c r="M90" s="3">
        <v>0.85763888888888884</v>
      </c>
      <c r="N90" s="4" t="s">
        <v>33</v>
      </c>
      <c r="O90" s="3">
        <v>345.66</v>
      </c>
      <c r="P90" s="5">
        <v>4.7619047620000003</v>
      </c>
      <c r="Q90" s="3">
        <v>17.283000000000001</v>
      </c>
      <c r="R90" s="3">
        <v>7.3</v>
      </c>
    </row>
    <row r="91" spans="2:18" x14ac:dyDescent="0.25">
      <c r="B91" s="3" t="s">
        <v>124</v>
      </c>
      <c r="C91" s="3" t="s">
        <v>18</v>
      </c>
      <c r="D91" s="3" t="s">
        <v>19</v>
      </c>
      <c r="E91" s="3" t="s">
        <v>27</v>
      </c>
      <c r="F91" s="3" t="s">
        <v>31</v>
      </c>
      <c r="G91" s="3" t="s">
        <v>36</v>
      </c>
      <c r="H91" s="3">
        <v>42.47</v>
      </c>
      <c r="I91" s="3">
        <v>1</v>
      </c>
      <c r="J91" s="3">
        <v>2.1234999999999999</v>
      </c>
      <c r="K91" s="3">
        <v>44.593499999999999</v>
      </c>
      <c r="L91" s="3">
        <v>43467</v>
      </c>
      <c r="M91" s="3">
        <v>0.70625000000000004</v>
      </c>
      <c r="N91" s="4" t="s">
        <v>29</v>
      </c>
      <c r="O91" s="3">
        <v>42.47</v>
      </c>
      <c r="P91" s="5">
        <v>4.7619047620000003</v>
      </c>
      <c r="Q91" s="3">
        <v>2.1234999999999999</v>
      </c>
      <c r="R91" s="3">
        <v>5.7</v>
      </c>
    </row>
    <row r="92" spans="2:18" x14ac:dyDescent="0.25">
      <c r="B92" s="3" t="s">
        <v>125</v>
      </c>
      <c r="C92" s="3" t="s">
        <v>42</v>
      </c>
      <c r="D92" s="3" t="s">
        <v>43</v>
      </c>
      <c r="E92" s="3" t="s">
        <v>27</v>
      </c>
      <c r="F92" s="3" t="s">
        <v>21</v>
      </c>
      <c r="G92" s="3" t="s">
        <v>22</v>
      </c>
      <c r="H92" s="3">
        <v>76.989999999999995</v>
      </c>
      <c r="I92" s="3">
        <v>6</v>
      </c>
      <c r="J92" s="3">
        <v>23.097000000000001</v>
      </c>
      <c r="K92" s="3">
        <v>485.03699999999998</v>
      </c>
      <c r="L92" s="3">
        <v>43523</v>
      </c>
      <c r="M92" s="3">
        <v>0.74652777777777779</v>
      </c>
      <c r="N92" s="4" t="s">
        <v>29</v>
      </c>
      <c r="O92" s="3">
        <v>461.94</v>
      </c>
      <c r="P92" s="5">
        <v>4.7619047620000003</v>
      </c>
      <c r="Q92" s="3">
        <v>23.097000000000001</v>
      </c>
      <c r="R92" s="3">
        <v>6.1</v>
      </c>
    </row>
    <row r="93" spans="2:18" x14ac:dyDescent="0.25">
      <c r="B93" s="3" t="s">
        <v>126</v>
      </c>
      <c r="C93" s="3" t="s">
        <v>25</v>
      </c>
      <c r="D93" s="3" t="s">
        <v>26</v>
      </c>
      <c r="E93" s="3" t="s">
        <v>20</v>
      </c>
      <c r="F93" s="3" t="s">
        <v>21</v>
      </c>
      <c r="G93" s="3" t="s">
        <v>32</v>
      </c>
      <c r="H93" s="3">
        <v>47.38</v>
      </c>
      <c r="I93" s="3">
        <v>4</v>
      </c>
      <c r="J93" s="3">
        <v>9.4760000000000009</v>
      </c>
      <c r="K93" s="3">
        <v>198.99600000000001</v>
      </c>
      <c r="L93" s="3">
        <v>43488</v>
      </c>
      <c r="M93" s="3">
        <v>0.43402777777777779</v>
      </c>
      <c r="N93" s="4" t="s">
        <v>29</v>
      </c>
      <c r="O93" s="3">
        <v>189.52</v>
      </c>
      <c r="P93" s="5">
        <v>4.7619047620000003</v>
      </c>
      <c r="Q93" s="3">
        <v>9.4760000000000009</v>
      </c>
      <c r="R93" s="3">
        <v>7.1</v>
      </c>
    </row>
    <row r="94" spans="2:18" x14ac:dyDescent="0.25">
      <c r="B94" s="3" t="s">
        <v>127</v>
      </c>
      <c r="C94" s="3" t="s">
        <v>25</v>
      </c>
      <c r="D94" s="3" t="s">
        <v>26</v>
      </c>
      <c r="E94" s="3" t="s">
        <v>27</v>
      </c>
      <c r="F94" s="3" t="s">
        <v>21</v>
      </c>
      <c r="G94" s="3" t="s">
        <v>36</v>
      </c>
      <c r="H94" s="3">
        <v>44.86</v>
      </c>
      <c r="I94" s="3">
        <v>10</v>
      </c>
      <c r="J94" s="3">
        <v>22.43</v>
      </c>
      <c r="K94" s="3">
        <v>471.03</v>
      </c>
      <c r="L94" s="3">
        <v>43491</v>
      </c>
      <c r="M94" s="3">
        <v>0.82916666666666672</v>
      </c>
      <c r="N94" s="4" t="s">
        <v>23</v>
      </c>
      <c r="O94" s="3">
        <v>448.6</v>
      </c>
      <c r="P94" s="5">
        <v>4.7619047620000003</v>
      </c>
      <c r="Q94" s="3">
        <v>22.43</v>
      </c>
      <c r="R94" s="3">
        <v>8.1999999999999993</v>
      </c>
    </row>
    <row r="95" spans="2:18" x14ac:dyDescent="0.25">
      <c r="B95" s="3" t="s">
        <v>128</v>
      </c>
      <c r="C95" s="3" t="s">
        <v>18</v>
      </c>
      <c r="D95" s="3" t="s">
        <v>19</v>
      </c>
      <c r="E95" s="3" t="s">
        <v>20</v>
      </c>
      <c r="F95" s="3" t="s">
        <v>21</v>
      </c>
      <c r="G95" s="3" t="s">
        <v>36</v>
      </c>
      <c r="H95" s="3">
        <v>21.98</v>
      </c>
      <c r="I95" s="3">
        <v>7</v>
      </c>
      <c r="J95" s="3">
        <v>7.6929999999999996</v>
      </c>
      <c r="K95" s="3">
        <v>161.553</v>
      </c>
      <c r="L95" s="3">
        <v>43475</v>
      </c>
      <c r="M95" s="3">
        <v>0.6958333333333333</v>
      </c>
      <c r="N95" s="4" t="s">
        <v>23</v>
      </c>
      <c r="O95" s="3">
        <v>153.86000000000001</v>
      </c>
      <c r="P95" s="5">
        <v>4.7619047620000003</v>
      </c>
      <c r="Q95" s="3">
        <v>7.6929999999999996</v>
      </c>
      <c r="R95" s="3">
        <v>5.0999999999999996</v>
      </c>
    </row>
    <row r="96" spans="2:18" x14ac:dyDescent="0.25">
      <c r="B96" s="3" t="s">
        <v>129</v>
      </c>
      <c r="C96" s="3" t="s">
        <v>42</v>
      </c>
      <c r="D96" s="3" t="s">
        <v>43</v>
      </c>
      <c r="E96" s="3" t="s">
        <v>20</v>
      </c>
      <c r="F96" s="3" t="s">
        <v>31</v>
      </c>
      <c r="G96" s="3" t="s">
        <v>22</v>
      </c>
      <c r="H96" s="3">
        <v>64.36</v>
      </c>
      <c r="I96" s="3">
        <v>9</v>
      </c>
      <c r="J96" s="3">
        <v>28.962</v>
      </c>
      <c r="K96" s="3">
        <v>608.202</v>
      </c>
      <c r="L96" s="3">
        <v>43536</v>
      </c>
      <c r="M96" s="3">
        <v>0.50624999999999998</v>
      </c>
      <c r="N96" s="4" t="s">
        <v>33</v>
      </c>
      <c r="O96" s="3">
        <v>579.24</v>
      </c>
      <c r="P96" s="5">
        <v>4.7619047620000003</v>
      </c>
      <c r="Q96" s="3">
        <v>28.962</v>
      </c>
      <c r="R96" s="3">
        <v>8.6</v>
      </c>
    </row>
    <row r="97" spans="2:18" x14ac:dyDescent="0.25">
      <c r="B97" s="3" t="s">
        <v>130</v>
      </c>
      <c r="C97" s="3" t="s">
        <v>25</v>
      </c>
      <c r="D97" s="3" t="s">
        <v>26</v>
      </c>
      <c r="E97" s="3" t="s">
        <v>27</v>
      </c>
      <c r="F97" s="3" t="s">
        <v>31</v>
      </c>
      <c r="G97" s="3" t="s">
        <v>22</v>
      </c>
      <c r="H97" s="3">
        <v>89.75</v>
      </c>
      <c r="I97" s="3">
        <v>1</v>
      </c>
      <c r="J97" s="3">
        <v>4.4874999999999998</v>
      </c>
      <c r="K97" s="3">
        <v>94.237499999999997</v>
      </c>
      <c r="L97" s="3">
        <v>43502</v>
      </c>
      <c r="M97" s="3">
        <v>0.83680555555555558</v>
      </c>
      <c r="N97" s="4" t="s">
        <v>33</v>
      </c>
      <c r="O97" s="3">
        <v>89.75</v>
      </c>
      <c r="P97" s="5">
        <v>4.7619047620000003</v>
      </c>
      <c r="Q97" s="3">
        <v>4.4874999999999998</v>
      </c>
      <c r="R97" s="3">
        <v>6.6</v>
      </c>
    </row>
    <row r="98" spans="2:18" x14ac:dyDescent="0.25">
      <c r="B98" s="3" t="s">
        <v>131</v>
      </c>
      <c r="C98" s="3" t="s">
        <v>18</v>
      </c>
      <c r="D98" s="3" t="s">
        <v>19</v>
      </c>
      <c r="E98" s="3" t="s">
        <v>27</v>
      </c>
      <c r="F98" s="3" t="s">
        <v>31</v>
      </c>
      <c r="G98" s="3" t="s">
        <v>28</v>
      </c>
      <c r="H98" s="3">
        <v>97.16</v>
      </c>
      <c r="I98" s="3">
        <v>1</v>
      </c>
      <c r="J98" s="3">
        <v>4.8579999999999997</v>
      </c>
      <c r="K98" s="3">
        <v>102.018</v>
      </c>
      <c r="L98" s="3">
        <v>43532</v>
      </c>
      <c r="M98" s="3">
        <v>0.85972222222222228</v>
      </c>
      <c r="N98" s="4" t="s">
        <v>23</v>
      </c>
      <c r="O98" s="3">
        <v>97.16</v>
      </c>
      <c r="P98" s="5">
        <v>4.7619047620000003</v>
      </c>
      <c r="Q98" s="3">
        <v>4.8579999999999997</v>
      </c>
      <c r="R98" s="3">
        <v>7.2</v>
      </c>
    </row>
    <row r="99" spans="2:18" x14ac:dyDescent="0.25">
      <c r="B99" s="3" t="s">
        <v>132</v>
      </c>
      <c r="C99" s="3" t="s">
        <v>42</v>
      </c>
      <c r="D99" s="3" t="s">
        <v>43</v>
      </c>
      <c r="E99" s="3" t="s">
        <v>27</v>
      </c>
      <c r="F99" s="3" t="s">
        <v>31</v>
      </c>
      <c r="G99" s="3" t="s">
        <v>22</v>
      </c>
      <c r="H99" s="3">
        <v>87.87</v>
      </c>
      <c r="I99" s="3">
        <v>10</v>
      </c>
      <c r="J99" s="3">
        <v>43.935000000000002</v>
      </c>
      <c r="K99" s="3">
        <v>922.63499999999999</v>
      </c>
      <c r="L99" s="3">
        <v>43553</v>
      </c>
      <c r="M99" s="3">
        <v>0.43402777777777779</v>
      </c>
      <c r="N99" s="4" t="s">
        <v>23</v>
      </c>
      <c r="O99" s="3">
        <v>878.7</v>
      </c>
      <c r="P99" s="5">
        <v>4.7619047620000003</v>
      </c>
      <c r="Q99" s="3">
        <v>43.935000000000002</v>
      </c>
      <c r="R99" s="3">
        <v>5.0999999999999996</v>
      </c>
    </row>
    <row r="100" spans="2:18" x14ac:dyDescent="0.25">
      <c r="B100" s="3" t="s">
        <v>133</v>
      </c>
      <c r="C100" s="3" t="s">
        <v>25</v>
      </c>
      <c r="D100" s="3" t="s">
        <v>26</v>
      </c>
      <c r="E100" s="3" t="s">
        <v>27</v>
      </c>
      <c r="F100" s="3" t="s">
        <v>21</v>
      </c>
      <c r="G100" s="3" t="s">
        <v>28</v>
      </c>
      <c r="H100" s="3">
        <v>12.45</v>
      </c>
      <c r="I100" s="3">
        <v>6</v>
      </c>
      <c r="J100" s="3">
        <v>3.7349999999999999</v>
      </c>
      <c r="K100" s="3">
        <v>78.435000000000002</v>
      </c>
      <c r="L100" s="3">
        <v>43505</v>
      </c>
      <c r="M100" s="3">
        <v>0.5493055555555556</v>
      </c>
      <c r="N100" s="4" t="s">
        <v>29</v>
      </c>
      <c r="O100" s="3">
        <v>74.7</v>
      </c>
      <c r="P100" s="5">
        <v>4.7619047620000003</v>
      </c>
      <c r="Q100" s="3">
        <v>3.7349999999999999</v>
      </c>
      <c r="R100" s="3">
        <v>4.0999999999999996</v>
      </c>
    </row>
    <row r="101" spans="2:18" x14ac:dyDescent="0.25">
      <c r="B101" s="3" t="s">
        <v>134</v>
      </c>
      <c r="C101" s="3" t="s">
        <v>18</v>
      </c>
      <c r="D101" s="3" t="s">
        <v>19</v>
      </c>
      <c r="E101" s="3" t="s">
        <v>27</v>
      </c>
      <c r="F101" s="3" t="s">
        <v>31</v>
      </c>
      <c r="G101" s="3" t="s">
        <v>44</v>
      </c>
      <c r="H101" s="3">
        <v>52.75</v>
      </c>
      <c r="I101" s="3">
        <v>3</v>
      </c>
      <c r="J101" s="3">
        <v>7.9124999999999996</v>
      </c>
      <c r="K101" s="3">
        <v>166.16249999999999</v>
      </c>
      <c r="L101" s="3">
        <v>43547</v>
      </c>
      <c r="M101" s="3">
        <v>0.42777777777777776</v>
      </c>
      <c r="N101" s="4" t="s">
        <v>23</v>
      </c>
      <c r="O101" s="3">
        <v>158.25</v>
      </c>
      <c r="P101" s="5">
        <v>4.7619047620000003</v>
      </c>
      <c r="Q101" s="3">
        <v>7.9124999999999996</v>
      </c>
      <c r="R101" s="3">
        <v>9.3000000000000007</v>
      </c>
    </row>
    <row r="102" spans="2:18" x14ac:dyDescent="0.25">
      <c r="B102" s="3" t="s">
        <v>135</v>
      </c>
      <c r="C102" s="3" t="s">
        <v>42</v>
      </c>
      <c r="D102" s="3" t="s">
        <v>43</v>
      </c>
      <c r="E102" s="3" t="s">
        <v>27</v>
      </c>
      <c r="F102" s="3" t="s">
        <v>31</v>
      </c>
      <c r="G102" s="3" t="s">
        <v>32</v>
      </c>
      <c r="H102" s="3">
        <v>82.7</v>
      </c>
      <c r="I102" s="3">
        <v>6</v>
      </c>
      <c r="J102" s="3">
        <v>24.81</v>
      </c>
      <c r="K102" s="3">
        <v>521.01</v>
      </c>
      <c r="L102" s="3">
        <v>43529</v>
      </c>
      <c r="M102" s="3">
        <v>0.75972222222222219</v>
      </c>
      <c r="N102" s="4" t="s">
        <v>29</v>
      </c>
      <c r="O102" s="3">
        <v>496.2</v>
      </c>
      <c r="P102" s="5">
        <v>4.7619047620000003</v>
      </c>
      <c r="Q102" s="3">
        <v>24.81</v>
      </c>
      <c r="R102" s="3">
        <v>7.4</v>
      </c>
    </row>
    <row r="103" spans="2:18" x14ac:dyDescent="0.25">
      <c r="B103" s="3" t="s">
        <v>136</v>
      </c>
      <c r="C103" s="3" t="s">
        <v>25</v>
      </c>
      <c r="D103" s="3" t="s">
        <v>26</v>
      </c>
      <c r="E103" s="3" t="s">
        <v>20</v>
      </c>
      <c r="F103" s="3" t="s">
        <v>31</v>
      </c>
      <c r="G103" s="3" t="s">
        <v>46</v>
      </c>
      <c r="H103" s="3">
        <v>48.71</v>
      </c>
      <c r="I103" s="3">
        <v>1</v>
      </c>
      <c r="J103" s="3">
        <v>2.4355000000000002</v>
      </c>
      <c r="K103" s="3">
        <v>51.145499999999998</v>
      </c>
      <c r="L103" s="3">
        <v>43550</v>
      </c>
      <c r="M103" s="3">
        <v>0.80555555555555558</v>
      </c>
      <c r="N103" s="4" t="s">
        <v>29</v>
      </c>
      <c r="O103" s="3">
        <v>48.71</v>
      </c>
      <c r="P103" s="5">
        <v>4.7619047620000003</v>
      </c>
      <c r="Q103" s="3">
        <v>2.4355000000000002</v>
      </c>
      <c r="R103" s="3">
        <v>4.0999999999999996</v>
      </c>
    </row>
    <row r="104" spans="2:18" x14ac:dyDescent="0.25">
      <c r="B104" s="3" t="s">
        <v>137</v>
      </c>
      <c r="C104" s="3" t="s">
        <v>25</v>
      </c>
      <c r="D104" s="3" t="s">
        <v>26</v>
      </c>
      <c r="E104" s="3" t="s">
        <v>27</v>
      </c>
      <c r="F104" s="3" t="s">
        <v>31</v>
      </c>
      <c r="G104" s="3" t="s">
        <v>46</v>
      </c>
      <c r="H104" s="3">
        <v>78.55</v>
      </c>
      <c r="I104" s="3">
        <v>9</v>
      </c>
      <c r="J104" s="3">
        <v>35.347499999999997</v>
      </c>
      <c r="K104" s="3">
        <v>742.29750000000001</v>
      </c>
      <c r="L104" s="3">
        <v>43525</v>
      </c>
      <c r="M104" s="3">
        <v>0.55694444444444446</v>
      </c>
      <c r="N104" s="4" t="s">
        <v>29</v>
      </c>
      <c r="O104" s="3">
        <v>706.95</v>
      </c>
      <c r="P104" s="5">
        <v>4.7619047620000003</v>
      </c>
      <c r="Q104" s="3">
        <v>35.347499999999997</v>
      </c>
      <c r="R104" s="3">
        <v>7.2</v>
      </c>
    </row>
    <row r="105" spans="2:18" x14ac:dyDescent="0.25">
      <c r="B105" s="3" t="s">
        <v>138</v>
      </c>
      <c r="C105" s="3" t="s">
        <v>25</v>
      </c>
      <c r="D105" s="3" t="s">
        <v>26</v>
      </c>
      <c r="E105" s="3" t="s">
        <v>27</v>
      </c>
      <c r="F105" s="3" t="s">
        <v>21</v>
      </c>
      <c r="G105" s="3" t="s">
        <v>28</v>
      </c>
      <c r="H105" s="3">
        <v>23.07</v>
      </c>
      <c r="I105" s="3">
        <v>9</v>
      </c>
      <c r="J105" s="3">
        <v>10.381500000000001</v>
      </c>
      <c r="K105" s="3">
        <v>218.01150000000001</v>
      </c>
      <c r="L105" s="3">
        <v>43497</v>
      </c>
      <c r="M105" s="3">
        <v>0.47708333333333336</v>
      </c>
      <c r="N105" s="4" t="s">
        <v>29</v>
      </c>
      <c r="O105" s="3">
        <v>207.63</v>
      </c>
      <c r="P105" s="5">
        <v>4.7619047620000003</v>
      </c>
      <c r="Q105" s="3">
        <v>10.381500000000001</v>
      </c>
      <c r="R105" s="3">
        <v>4.9000000000000004</v>
      </c>
    </row>
    <row r="106" spans="2:18" x14ac:dyDescent="0.25">
      <c r="B106" s="3" t="s">
        <v>139</v>
      </c>
      <c r="C106" s="3" t="s">
        <v>18</v>
      </c>
      <c r="D106" s="3" t="s">
        <v>19</v>
      </c>
      <c r="E106" s="3" t="s">
        <v>27</v>
      </c>
      <c r="F106" s="3" t="s">
        <v>31</v>
      </c>
      <c r="G106" s="3" t="s">
        <v>44</v>
      </c>
      <c r="H106" s="3">
        <v>58.26</v>
      </c>
      <c r="I106" s="3">
        <v>6</v>
      </c>
      <c r="J106" s="3">
        <v>17.478000000000002</v>
      </c>
      <c r="K106" s="3">
        <v>367.03800000000001</v>
      </c>
      <c r="L106" s="3">
        <v>43552</v>
      </c>
      <c r="M106" s="3">
        <v>0.69722222222222219</v>
      </c>
      <c r="N106" s="4" t="s">
        <v>29</v>
      </c>
      <c r="O106" s="3">
        <v>349.56</v>
      </c>
      <c r="P106" s="5">
        <v>4.7619047620000003</v>
      </c>
      <c r="Q106" s="3">
        <v>17.478000000000002</v>
      </c>
      <c r="R106" s="3">
        <v>9.9</v>
      </c>
    </row>
    <row r="107" spans="2:18" x14ac:dyDescent="0.25">
      <c r="B107" s="3" t="s">
        <v>140</v>
      </c>
      <c r="C107" s="3" t="s">
        <v>42</v>
      </c>
      <c r="D107" s="3" t="s">
        <v>43</v>
      </c>
      <c r="E107" s="3" t="s">
        <v>27</v>
      </c>
      <c r="F107" s="3" t="s">
        <v>31</v>
      </c>
      <c r="G107" s="3" t="s">
        <v>22</v>
      </c>
      <c r="H107" s="3">
        <v>30.35</v>
      </c>
      <c r="I107" s="3">
        <v>7</v>
      </c>
      <c r="J107" s="3">
        <v>10.6225</v>
      </c>
      <c r="K107" s="3">
        <v>223.07249999999999</v>
      </c>
      <c r="L107" s="3">
        <v>43543</v>
      </c>
      <c r="M107" s="3">
        <v>0.7631944444444444</v>
      </c>
      <c r="N107" s="4" t="s">
        <v>29</v>
      </c>
      <c r="O107" s="3">
        <v>212.45</v>
      </c>
      <c r="P107" s="5">
        <v>4.7619047620000003</v>
      </c>
      <c r="Q107" s="3">
        <v>10.6225</v>
      </c>
      <c r="R107" s="3">
        <v>8</v>
      </c>
    </row>
    <row r="108" spans="2:18" x14ac:dyDescent="0.25">
      <c r="B108" s="3" t="s">
        <v>141</v>
      </c>
      <c r="C108" s="3" t="s">
        <v>18</v>
      </c>
      <c r="D108" s="3" t="s">
        <v>19</v>
      </c>
      <c r="E108" s="3" t="s">
        <v>20</v>
      </c>
      <c r="F108" s="3" t="s">
        <v>31</v>
      </c>
      <c r="G108" s="3" t="s">
        <v>28</v>
      </c>
      <c r="H108" s="3">
        <v>88.67</v>
      </c>
      <c r="I108" s="3">
        <v>10</v>
      </c>
      <c r="J108" s="3">
        <v>44.335000000000001</v>
      </c>
      <c r="K108" s="3">
        <v>931.03499999999997</v>
      </c>
      <c r="L108" s="3">
        <v>43477</v>
      </c>
      <c r="M108" s="3">
        <v>0.61805555555555558</v>
      </c>
      <c r="N108" s="4" t="s">
        <v>23</v>
      </c>
      <c r="O108" s="3">
        <v>886.7</v>
      </c>
      <c r="P108" s="5">
        <v>4.7619047620000003</v>
      </c>
      <c r="Q108" s="3">
        <v>44.335000000000001</v>
      </c>
      <c r="R108" s="3">
        <v>7.3</v>
      </c>
    </row>
    <row r="109" spans="2:18" x14ac:dyDescent="0.25">
      <c r="B109" s="3" t="s">
        <v>142</v>
      </c>
      <c r="C109" s="3" t="s">
        <v>25</v>
      </c>
      <c r="D109" s="3" t="s">
        <v>26</v>
      </c>
      <c r="E109" s="3" t="s">
        <v>27</v>
      </c>
      <c r="F109" s="3" t="s">
        <v>31</v>
      </c>
      <c r="G109" s="3" t="s">
        <v>46</v>
      </c>
      <c r="H109" s="3">
        <v>27.38</v>
      </c>
      <c r="I109" s="3">
        <v>6</v>
      </c>
      <c r="J109" s="3">
        <v>8.2140000000000004</v>
      </c>
      <c r="K109" s="3">
        <v>172.494</v>
      </c>
      <c r="L109" s="3">
        <v>43470</v>
      </c>
      <c r="M109" s="3">
        <v>0.87083333333333335</v>
      </c>
      <c r="N109" s="4" t="s">
        <v>33</v>
      </c>
      <c r="O109" s="3">
        <v>164.28</v>
      </c>
      <c r="P109" s="5">
        <v>4.7619047620000003</v>
      </c>
      <c r="Q109" s="3">
        <v>8.2140000000000004</v>
      </c>
      <c r="R109" s="3">
        <v>7.9</v>
      </c>
    </row>
    <row r="110" spans="2:18" x14ac:dyDescent="0.25">
      <c r="B110" s="3" t="s">
        <v>143</v>
      </c>
      <c r="C110" s="3" t="s">
        <v>18</v>
      </c>
      <c r="D110" s="3" t="s">
        <v>19</v>
      </c>
      <c r="E110" s="3" t="s">
        <v>27</v>
      </c>
      <c r="F110" s="3" t="s">
        <v>31</v>
      </c>
      <c r="G110" s="3" t="s">
        <v>36</v>
      </c>
      <c r="H110" s="3">
        <v>62.13</v>
      </c>
      <c r="I110" s="3">
        <v>6</v>
      </c>
      <c r="J110" s="3">
        <v>18.638999999999999</v>
      </c>
      <c r="K110" s="3">
        <v>391.41899999999998</v>
      </c>
      <c r="L110" s="3">
        <v>43546</v>
      </c>
      <c r="M110" s="3">
        <v>0.84652777777777777</v>
      </c>
      <c r="N110" s="4" t="s">
        <v>29</v>
      </c>
      <c r="O110" s="3">
        <v>372.78</v>
      </c>
      <c r="P110" s="5">
        <v>4.7619047620000003</v>
      </c>
      <c r="Q110" s="3">
        <v>18.638999999999999</v>
      </c>
      <c r="R110" s="3">
        <v>7.4</v>
      </c>
    </row>
    <row r="111" spans="2:18" x14ac:dyDescent="0.25">
      <c r="B111" s="3" t="s">
        <v>144</v>
      </c>
      <c r="C111" s="3" t="s">
        <v>25</v>
      </c>
      <c r="D111" s="3" t="s">
        <v>26</v>
      </c>
      <c r="E111" s="3" t="s">
        <v>27</v>
      </c>
      <c r="F111" s="3" t="s">
        <v>21</v>
      </c>
      <c r="G111" s="3" t="s">
        <v>44</v>
      </c>
      <c r="H111" s="3">
        <v>33.979999999999997</v>
      </c>
      <c r="I111" s="3">
        <v>9</v>
      </c>
      <c r="J111" s="3">
        <v>15.291</v>
      </c>
      <c r="K111" s="3">
        <v>321.11099999999999</v>
      </c>
      <c r="L111" s="3">
        <v>43548</v>
      </c>
      <c r="M111" s="3">
        <v>0.4465277777777778</v>
      </c>
      <c r="N111" s="4" t="s">
        <v>29</v>
      </c>
      <c r="O111" s="3">
        <v>305.82</v>
      </c>
      <c r="P111" s="5">
        <v>4.7619047620000003</v>
      </c>
      <c r="Q111" s="3">
        <v>15.291</v>
      </c>
      <c r="R111" s="3">
        <v>4.2</v>
      </c>
    </row>
    <row r="112" spans="2:18" x14ac:dyDescent="0.25">
      <c r="B112" s="3" t="s">
        <v>145</v>
      </c>
      <c r="C112" s="3" t="s">
        <v>25</v>
      </c>
      <c r="D112" s="3" t="s">
        <v>26</v>
      </c>
      <c r="E112" s="3" t="s">
        <v>20</v>
      </c>
      <c r="F112" s="3" t="s">
        <v>31</v>
      </c>
      <c r="G112" s="3" t="s">
        <v>28</v>
      </c>
      <c r="H112" s="3">
        <v>81.97</v>
      </c>
      <c r="I112" s="3">
        <v>10</v>
      </c>
      <c r="J112" s="3">
        <v>40.984999999999999</v>
      </c>
      <c r="K112" s="3">
        <v>860.68499999999995</v>
      </c>
      <c r="L112" s="3">
        <v>43527</v>
      </c>
      <c r="M112" s="3">
        <v>0.60416666666666663</v>
      </c>
      <c r="N112" s="4" t="s">
        <v>29</v>
      </c>
      <c r="O112" s="3">
        <v>819.7</v>
      </c>
      <c r="P112" s="5">
        <v>4.7619047620000003</v>
      </c>
      <c r="Q112" s="3">
        <v>40.984999999999999</v>
      </c>
      <c r="R112" s="3">
        <v>9.1999999999999993</v>
      </c>
    </row>
    <row r="113" spans="2:18" x14ac:dyDescent="0.25">
      <c r="B113" s="3" t="s">
        <v>146</v>
      </c>
      <c r="C113" s="3" t="s">
        <v>42</v>
      </c>
      <c r="D113" s="3" t="s">
        <v>43</v>
      </c>
      <c r="E113" s="3" t="s">
        <v>20</v>
      </c>
      <c r="F113" s="3" t="s">
        <v>21</v>
      </c>
      <c r="G113" s="3" t="s">
        <v>36</v>
      </c>
      <c r="H113" s="3">
        <v>16.489999999999998</v>
      </c>
      <c r="I113" s="3">
        <v>2</v>
      </c>
      <c r="J113" s="3">
        <v>1.649</v>
      </c>
      <c r="K113" s="3">
        <v>34.628999999999998</v>
      </c>
      <c r="L113" s="3">
        <v>43501</v>
      </c>
      <c r="M113" s="3">
        <v>0.48055555555555557</v>
      </c>
      <c r="N113" s="4" t="s">
        <v>23</v>
      </c>
      <c r="O113" s="3">
        <v>32.979999999999997</v>
      </c>
      <c r="P113" s="5">
        <v>4.7619047620000003</v>
      </c>
      <c r="Q113" s="3">
        <v>1.649</v>
      </c>
      <c r="R113" s="3">
        <v>4.5999999999999996</v>
      </c>
    </row>
    <row r="114" spans="2:18" x14ac:dyDescent="0.25">
      <c r="B114" s="3" t="s">
        <v>147</v>
      </c>
      <c r="C114" s="3" t="s">
        <v>25</v>
      </c>
      <c r="D114" s="3" t="s">
        <v>26</v>
      </c>
      <c r="E114" s="3" t="s">
        <v>20</v>
      </c>
      <c r="F114" s="3" t="s">
        <v>21</v>
      </c>
      <c r="G114" s="3" t="s">
        <v>22</v>
      </c>
      <c r="H114" s="3">
        <v>98.21</v>
      </c>
      <c r="I114" s="3">
        <v>3</v>
      </c>
      <c r="J114" s="3">
        <v>14.7315</v>
      </c>
      <c r="K114" s="3">
        <v>309.36149999999998</v>
      </c>
      <c r="L114" s="3">
        <v>43501</v>
      </c>
      <c r="M114" s="3">
        <v>0.44513888888888886</v>
      </c>
      <c r="N114" s="4" t="s">
        <v>33</v>
      </c>
      <c r="O114" s="3">
        <v>294.63</v>
      </c>
      <c r="P114" s="5">
        <v>4.7619047620000003</v>
      </c>
      <c r="Q114" s="3">
        <v>14.7315</v>
      </c>
      <c r="R114" s="3">
        <v>7.8</v>
      </c>
    </row>
    <row r="115" spans="2:18" x14ac:dyDescent="0.25">
      <c r="B115" s="3" t="s">
        <v>148</v>
      </c>
      <c r="C115" s="3" t="s">
        <v>42</v>
      </c>
      <c r="D115" s="3" t="s">
        <v>43</v>
      </c>
      <c r="E115" s="3" t="s">
        <v>27</v>
      </c>
      <c r="F115" s="3" t="s">
        <v>21</v>
      </c>
      <c r="G115" s="3" t="s">
        <v>46</v>
      </c>
      <c r="H115" s="3">
        <v>72.84</v>
      </c>
      <c r="I115" s="3">
        <v>7</v>
      </c>
      <c r="J115" s="3">
        <v>25.494</v>
      </c>
      <c r="K115" s="3">
        <v>535.37400000000002</v>
      </c>
      <c r="L115" s="3">
        <v>43511</v>
      </c>
      <c r="M115" s="3">
        <v>0.53055555555555556</v>
      </c>
      <c r="N115" s="4" t="s">
        <v>29</v>
      </c>
      <c r="O115" s="3">
        <v>509.88</v>
      </c>
      <c r="P115" s="5">
        <v>4.7619047620000003</v>
      </c>
      <c r="Q115" s="3">
        <v>25.494</v>
      </c>
      <c r="R115" s="3">
        <v>8.4</v>
      </c>
    </row>
    <row r="116" spans="2:18" x14ac:dyDescent="0.25">
      <c r="B116" s="3" t="s">
        <v>149</v>
      </c>
      <c r="C116" s="3" t="s">
        <v>18</v>
      </c>
      <c r="D116" s="3" t="s">
        <v>19</v>
      </c>
      <c r="E116" s="3" t="s">
        <v>20</v>
      </c>
      <c r="F116" s="3" t="s">
        <v>31</v>
      </c>
      <c r="G116" s="3" t="s">
        <v>32</v>
      </c>
      <c r="H116" s="3">
        <v>58.07</v>
      </c>
      <c r="I116" s="3">
        <v>9</v>
      </c>
      <c r="J116" s="3">
        <v>26.131499999999999</v>
      </c>
      <c r="K116" s="3">
        <v>548.76149999999996</v>
      </c>
      <c r="L116" s="3">
        <v>43484</v>
      </c>
      <c r="M116" s="3">
        <v>0.83819444444444446</v>
      </c>
      <c r="N116" s="4" t="s">
        <v>23</v>
      </c>
      <c r="O116" s="3">
        <v>522.63</v>
      </c>
      <c r="P116" s="5">
        <v>4.7619047620000003</v>
      </c>
      <c r="Q116" s="3">
        <v>26.131499999999999</v>
      </c>
      <c r="R116" s="3">
        <v>4.3</v>
      </c>
    </row>
    <row r="117" spans="2:18" x14ac:dyDescent="0.25">
      <c r="B117" s="3" t="s">
        <v>150</v>
      </c>
      <c r="C117" s="3" t="s">
        <v>25</v>
      </c>
      <c r="D117" s="3" t="s">
        <v>26</v>
      </c>
      <c r="E117" s="3" t="s">
        <v>20</v>
      </c>
      <c r="F117" s="3" t="s">
        <v>21</v>
      </c>
      <c r="G117" s="3" t="s">
        <v>32</v>
      </c>
      <c r="H117" s="3">
        <v>80.790000000000006</v>
      </c>
      <c r="I117" s="3">
        <v>9</v>
      </c>
      <c r="J117" s="3">
        <v>36.355499999999999</v>
      </c>
      <c r="K117" s="3">
        <v>763.46550000000002</v>
      </c>
      <c r="L117" s="3">
        <v>43497</v>
      </c>
      <c r="M117" s="3">
        <v>0.85486111111111107</v>
      </c>
      <c r="N117" s="4" t="s">
        <v>33</v>
      </c>
      <c r="O117" s="3">
        <v>727.11</v>
      </c>
      <c r="P117" s="5">
        <v>4.7619047620000003</v>
      </c>
      <c r="Q117" s="3">
        <v>36.355499999999999</v>
      </c>
      <c r="R117" s="3">
        <v>9.5</v>
      </c>
    </row>
    <row r="118" spans="2:18" x14ac:dyDescent="0.25">
      <c r="B118" s="3" t="s">
        <v>151</v>
      </c>
      <c r="C118" s="3" t="s">
        <v>25</v>
      </c>
      <c r="D118" s="3" t="s">
        <v>26</v>
      </c>
      <c r="E118" s="3" t="s">
        <v>27</v>
      </c>
      <c r="F118" s="3" t="s">
        <v>21</v>
      </c>
      <c r="G118" s="3" t="s">
        <v>46</v>
      </c>
      <c r="H118" s="3">
        <v>27.02</v>
      </c>
      <c r="I118" s="3">
        <v>3</v>
      </c>
      <c r="J118" s="3">
        <v>4.0529999999999999</v>
      </c>
      <c r="K118" s="3">
        <v>85.113</v>
      </c>
      <c r="L118" s="3">
        <v>43526</v>
      </c>
      <c r="M118" s="3">
        <v>0.54236111111111107</v>
      </c>
      <c r="N118" s="4" t="s">
        <v>33</v>
      </c>
      <c r="O118" s="3">
        <v>81.06</v>
      </c>
      <c r="P118" s="5">
        <v>4.7619047620000003</v>
      </c>
      <c r="Q118" s="3">
        <v>4.0529999999999999</v>
      </c>
      <c r="R118" s="3">
        <v>7.1</v>
      </c>
    </row>
    <row r="119" spans="2:18" x14ac:dyDescent="0.25">
      <c r="B119" s="3" t="s">
        <v>152</v>
      </c>
      <c r="C119" s="3" t="s">
        <v>42</v>
      </c>
      <c r="D119" s="3" t="s">
        <v>43</v>
      </c>
      <c r="E119" s="3" t="s">
        <v>20</v>
      </c>
      <c r="F119" s="3" t="s">
        <v>31</v>
      </c>
      <c r="G119" s="3" t="s">
        <v>46</v>
      </c>
      <c r="H119" s="3">
        <v>21.94</v>
      </c>
      <c r="I119" s="3">
        <v>5</v>
      </c>
      <c r="J119" s="3">
        <v>5.4850000000000003</v>
      </c>
      <c r="K119" s="3">
        <v>115.185</v>
      </c>
      <c r="L119" s="3">
        <v>43529</v>
      </c>
      <c r="M119" s="3">
        <v>0.52013888888888893</v>
      </c>
      <c r="N119" s="4" t="s">
        <v>23</v>
      </c>
      <c r="O119" s="3">
        <v>109.7</v>
      </c>
      <c r="P119" s="5">
        <v>4.7619047620000003</v>
      </c>
      <c r="Q119" s="3">
        <v>5.4850000000000003</v>
      </c>
      <c r="R119" s="3">
        <v>5.3</v>
      </c>
    </row>
    <row r="120" spans="2:18" x14ac:dyDescent="0.25">
      <c r="B120" s="3" t="s">
        <v>153</v>
      </c>
      <c r="C120" s="3" t="s">
        <v>42</v>
      </c>
      <c r="D120" s="3" t="s">
        <v>43</v>
      </c>
      <c r="E120" s="3" t="s">
        <v>20</v>
      </c>
      <c r="F120" s="3" t="s">
        <v>31</v>
      </c>
      <c r="G120" s="3" t="s">
        <v>46</v>
      </c>
      <c r="H120" s="3">
        <v>51.36</v>
      </c>
      <c r="I120" s="3">
        <v>1</v>
      </c>
      <c r="J120" s="3">
        <v>2.5680000000000001</v>
      </c>
      <c r="K120" s="3">
        <v>53.927999999999997</v>
      </c>
      <c r="L120" s="3">
        <v>43481</v>
      </c>
      <c r="M120" s="3">
        <v>0.6430555555555556</v>
      </c>
      <c r="N120" s="4" t="s">
        <v>23</v>
      </c>
      <c r="O120" s="3">
        <v>51.36</v>
      </c>
      <c r="P120" s="5">
        <v>4.7619047620000003</v>
      </c>
      <c r="Q120" s="3">
        <v>2.5680000000000001</v>
      </c>
      <c r="R120" s="3">
        <v>5.2</v>
      </c>
    </row>
    <row r="121" spans="2:18" x14ac:dyDescent="0.25">
      <c r="B121" s="3" t="s">
        <v>154</v>
      </c>
      <c r="C121" s="3" t="s">
        <v>18</v>
      </c>
      <c r="D121" s="3" t="s">
        <v>19</v>
      </c>
      <c r="E121" s="3" t="s">
        <v>27</v>
      </c>
      <c r="F121" s="3" t="s">
        <v>21</v>
      </c>
      <c r="G121" s="3" t="s">
        <v>44</v>
      </c>
      <c r="H121" s="3">
        <v>10.96</v>
      </c>
      <c r="I121" s="3">
        <v>10</v>
      </c>
      <c r="J121" s="3">
        <v>5.48</v>
      </c>
      <c r="K121" s="3">
        <v>115.08</v>
      </c>
      <c r="L121" s="3">
        <v>43498</v>
      </c>
      <c r="M121" s="3">
        <v>0.8666666666666667</v>
      </c>
      <c r="N121" s="4" t="s">
        <v>23</v>
      </c>
      <c r="O121" s="3">
        <v>109.6</v>
      </c>
      <c r="P121" s="5">
        <v>4.7619047620000003</v>
      </c>
      <c r="Q121" s="3">
        <v>5.48</v>
      </c>
      <c r="R121" s="3">
        <v>6</v>
      </c>
    </row>
    <row r="122" spans="2:18" x14ac:dyDescent="0.25">
      <c r="B122" s="3" t="s">
        <v>155</v>
      </c>
      <c r="C122" s="3" t="s">
        <v>42</v>
      </c>
      <c r="D122" s="3" t="s">
        <v>43</v>
      </c>
      <c r="E122" s="3" t="s">
        <v>27</v>
      </c>
      <c r="F122" s="3" t="s">
        <v>31</v>
      </c>
      <c r="G122" s="3" t="s">
        <v>32</v>
      </c>
      <c r="H122" s="3">
        <v>53.44</v>
      </c>
      <c r="I122" s="3">
        <v>2</v>
      </c>
      <c r="J122" s="3">
        <v>5.3440000000000003</v>
      </c>
      <c r="K122" s="3">
        <v>112.224</v>
      </c>
      <c r="L122" s="3">
        <v>43485</v>
      </c>
      <c r="M122" s="3">
        <v>0.85972222222222228</v>
      </c>
      <c r="N122" s="4" t="s">
        <v>23</v>
      </c>
      <c r="O122" s="3">
        <v>106.88</v>
      </c>
      <c r="P122" s="5">
        <v>4.7619047620000003</v>
      </c>
      <c r="Q122" s="3">
        <v>5.3440000000000003</v>
      </c>
      <c r="R122" s="3">
        <v>4.0999999999999996</v>
      </c>
    </row>
    <row r="123" spans="2:18" x14ac:dyDescent="0.25">
      <c r="B123" s="3" t="s">
        <v>156</v>
      </c>
      <c r="C123" s="3" t="s">
        <v>18</v>
      </c>
      <c r="D123" s="3" t="s">
        <v>19</v>
      </c>
      <c r="E123" s="3" t="s">
        <v>27</v>
      </c>
      <c r="F123" s="3" t="s">
        <v>21</v>
      </c>
      <c r="G123" s="3" t="s">
        <v>28</v>
      </c>
      <c r="H123" s="3">
        <v>99.56</v>
      </c>
      <c r="I123" s="3">
        <v>8</v>
      </c>
      <c r="J123" s="3">
        <v>39.823999999999998</v>
      </c>
      <c r="K123" s="3">
        <v>836.30399999999997</v>
      </c>
      <c r="L123" s="3">
        <v>43510</v>
      </c>
      <c r="M123" s="3">
        <v>0.7104166666666667</v>
      </c>
      <c r="N123" s="4" t="s">
        <v>33</v>
      </c>
      <c r="O123" s="3">
        <v>796.48</v>
      </c>
      <c r="P123" s="5">
        <v>4.7619047620000003</v>
      </c>
      <c r="Q123" s="3">
        <v>39.823999999999998</v>
      </c>
      <c r="R123" s="3">
        <v>5.2</v>
      </c>
    </row>
    <row r="124" spans="2:18" x14ac:dyDescent="0.25">
      <c r="B124" s="3" t="s">
        <v>157</v>
      </c>
      <c r="C124" s="3" t="s">
        <v>25</v>
      </c>
      <c r="D124" s="3" t="s">
        <v>26</v>
      </c>
      <c r="E124" s="3" t="s">
        <v>20</v>
      </c>
      <c r="F124" s="3" t="s">
        <v>31</v>
      </c>
      <c r="G124" s="3" t="s">
        <v>36</v>
      </c>
      <c r="H124" s="3">
        <v>57.12</v>
      </c>
      <c r="I124" s="3">
        <v>7</v>
      </c>
      <c r="J124" s="3">
        <v>19.992000000000001</v>
      </c>
      <c r="K124" s="3">
        <v>419.83199999999999</v>
      </c>
      <c r="L124" s="3">
        <v>43477</v>
      </c>
      <c r="M124" s="3">
        <v>0.50138888888888888</v>
      </c>
      <c r="N124" s="4" t="s">
        <v>33</v>
      </c>
      <c r="O124" s="3">
        <v>399.84</v>
      </c>
      <c r="P124" s="5">
        <v>4.7619047620000003</v>
      </c>
      <c r="Q124" s="3">
        <v>19.992000000000001</v>
      </c>
      <c r="R124" s="3">
        <v>6.5</v>
      </c>
    </row>
    <row r="125" spans="2:18" x14ac:dyDescent="0.25">
      <c r="B125" s="3" t="s">
        <v>158</v>
      </c>
      <c r="C125" s="3" t="s">
        <v>42</v>
      </c>
      <c r="D125" s="3" t="s">
        <v>43</v>
      </c>
      <c r="E125" s="3" t="s">
        <v>20</v>
      </c>
      <c r="F125" s="3" t="s">
        <v>31</v>
      </c>
      <c r="G125" s="3" t="s">
        <v>36</v>
      </c>
      <c r="H125" s="3">
        <v>99.96</v>
      </c>
      <c r="I125" s="3">
        <v>9</v>
      </c>
      <c r="J125" s="3">
        <v>44.981999999999999</v>
      </c>
      <c r="K125" s="3">
        <v>944.62199999999996</v>
      </c>
      <c r="L125" s="3">
        <v>43533</v>
      </c>
      <c r="M125" s="3">
        <v>0.72638888888888886</v>
      </c>
      <c r="N125" s="4" t="s">
        <v>33</v>
      </c>
      <c r="O125" s="3">
        <v>899.64</v>
      </c>
      <c r="P125" s="5">
        <v>4.7619047620000003</v>
      </c>
      <c r="Q125" s="3">
        <v>44.981999999999999</v>
      </c>
      <c r="R125" s="3">
        <v>4.2</v>
      </c>
    </row>
    <row r="126" spans="2:18" x14ac:dyDescent="0.25">
      <c r="B126" s="3" t="s">
        <v>159</v>
      </c>
      <c r="C126" s="3" t="s">
        <v>25</v>
      </c>
      <c r="D126" s="3" t="s">
        <v>26</v>
      </c>
      <c r="E126" s="3" t="s">
        <v>20</v>
      </c>
      <c r="F126" s="3" t="s">
        <v>31</v>
      </c>
      <c r="G126" s="3" t="s">
        <v>32</v>
      </c>
      <c r="H126" s="3">
        <v>63.91</v>
      </c>
      <c r="I126" s="3">
        <v>8</v>
      </c>
      <c r="J126" s="3">
        <v>25.564</v>
      </c>
      <c r="K126" s="3">
        <v>536.84400000000005</v>
      </c>
      <c r="L126" s="3">
        <v>43537</v>
      </c>
      <c r="M126" s="3">
        <v>0.82777777777777772</v>
      </c>
      <c r="N126" s="4" t="s">
        <v>33</v>
      </c>
      <c r="O126" s="3">
        <v>511.28</v>
      </c>
      <c r="P126" s="5">
        <v>4.7619047620000003</v>
      </c>
      <c r="Q126" s="3">
        <v>25.564</v>
      </c>
      <c r="R126" s="3">
        <v>4.5999999999999996</v>
      </c>
    </row>
    <row r="127" spans="2:18" x14ac:dyDescent="0.25">
      <c r="B127" s="3" t="s">
        <v>160</v>
      </c>
      <c r="C127" s="3" t="s">
        <v>42</v>
      </c>
      <c r="D127" s="3" t="s">
        <v>43</v>
      </c>
      <c r="E127" s="3" t="s">
        <v>20</v>
      </c>
      <c r="F127" s="3" t="s">
        <v>21</v>
      </c>
      <c r="G127" s="3" t="s">
        <v>46</v>
      </c>
      <c r="H127" s="3">
        <v>56.47</v>
      </c>
      <c r="I127" s="3">
        <v>8</v>
      </c>
      <c r="J127" s="3">
        <v>22.588000000000001</v>
      </c>
      <c r="K127" s="3">
        <v>474.34800000000001</v>
      </c>
      <c r="L127" s="3">
        <v>43533</v>
      </c>
      <c r="M127" s="3">
        <v>0.62291666666666667</v>
      </c>
      <c r="N127" s="4" t="s">
        <v>23</v>
      </c>
      <c r="O127" s="3">
        <v>451.76</v>
      </c>
      <c r="P127" s="5">
        <v>4.7619047620000003</v>
      </c>
      <c r="Q127" s="3">
        <v>22.588000000000001</v>
      </c>
      <c r="R127" s="3">
        <v>7.3</v>
      </c>
    </row>
    <row r="128" spans="2:18" x14ac:dyDescent="0.25">
      <c r="B128" s="3" t="s">
        <v>161</v>
      </c>
      <c r="C128" s="3" t="s">
        <v>18</v>
      </c>
      <c r="D128" s="3" t="s">
        <v>19</v>
      </c>
      <c r="E128" s="3" t="s">
        <v>27</v>
      </c>
      <c r="F128" s="3" t="s">
        <v>21</v>
      </c>
      <c r="G128" s="3" t="s">
        <v>32</v>
      </c>
      <c r="H128" s="3">
        <v>93.69</v>
      </c>
      <c r="I128" s="3">
        <v>7</v>
      </c>
      <c r="J128" s="3">
        <v>32.791499999999999</v>
      </c>
      <c r="K128" s="3">
        <v>688.62149999999997</v>
      </c>
      <c r="L128" s="3">
        <v>43534</v>
      </c>
      <c r="M128" s="3">
        <v>0.78055555555555556</v>
      </c>
      <c r="N128" s="4" t="s">
        <v>33</v>
      </c>
      <c r="O128" s="3">
        <v>655.83</v>
      </c>
      <c r="P128" s="5">
        <v>4.7619047620000003</v>
      </c>
      <c r="Q128" s="3">
        <v>32.791499999999999</v>
      </c>
      <c r="R128" s="3">
        <v>4.5</v>
      </c>
    </row>
    <row r="129" spans="2:18" x14ac:dyDescent="0.25">
      <c r="B129" s="3" t="s">
        <v>162</v>
      </c>
      <c r="C129" s="3" t="s">
        <v>18</v>
      </c>
      <c r="D129" s="3" t="s">
        <v>19</v>
      </c>
      <c r="E129" s="3" t="s">
        <v>27</v>
      </c>
      <c r="F129" s="3" t="s">
        <v>21</v>
      </c>
      <c r="G129" s="3" t="s">
        <v>36</v>
      </c>
      <c r="H129" s="3">
        <v>32.25</v>
      </c>
      <c r="I129" s="3">
        <v>5</v>
      </c>
      <c r="J129" s="3">
        <v>8.0625</v>
      </c>
      <c r="K129" s="3">
        <v>169.3125</v>
      </c>
      <c r="L129" s="3">
        <v>43492</v>
      </c>
      <c r="M129" s="3">
        <v>0.55972222222222223</v>
      </c>
      <c r="N129" s="4" t="s">
        <v>29</v>
      </c>
      <c r="O129" s="3">
        <v>161.25</v>
      </c>
      <c r="P129" s="5">
        <v>4.7619047620000003</v>
      </c>
      <c r="Q129" s="3">
        <v>8.0625</v>
      </c>
      <c r="R129" s="3">
        <v>9</v>
      </c>
    </row>
    <row r="130" spans="2:18" x14ac:dyDescent="0.25">
      <c r="B130" s="3" t="s">
        <v>163</v>
      </c>
      <c r="C130" s="3" t="s">
        <v>25</v>
      </c>
      <c r="D130" s="3" t="s">
        <v>26</v>
      </c>
      <c r="E130" s="3" t="s">
        <v>27</v>
      </c>
      <c r="F130" s="3" t="s">
        <v>21</v>
      </c>
      <c r="G130" s="3" t="s">
        <v>46</v>
      </c>
      <c r="H130" s="3">
        <v>31.73</v>
      </c>
      <c r="I130" s="3">
        <v>9</v>
      </c>
      <c r="J130" s="3">
        <v>14.278499999999999</v>
      </c>
      <c r="K130" s="3">
        <v>299.8485</v>
      </c>
      <c r="L130" s="3">
        <v>43473</v>
      </c>
      <c r="M130" s="3">
        <v>0.67847222222222225</v>
      </c>
      <c r="N130" s="4" t="s">
        <v>33</v>
      </c>
      <c r="O130" s="3">
        <v>285.57</v>
      </c>
      <c r="P130" s="5">
        <v>4.7619047620000003</v>
      </c>
      <c r="Q130" s="3">
        <v>14.278499999999999</v>
      </c>
      <c r="R130" s="3">
        <v>5.9</v>
      </c>
    </row>
    <row r="131" spans="2:18" x14ac:dyDescent="0.25">
      <c r="B131" s="3" t="s">
        <v>164</v>
      </c>
      <c r="C131" s="3" t="s">
        <v>25</v>
      </c>
      <c r="D131" s="3" t="s">
        <v>26</v>
      </c>
      <c r="E131" s="3" t="s">
        <v>20</v>
      </c>
      <c r="F131" s="3" t="s">
        <v>21</v>
      </c>
      <c r="G131" s="3" t="s">
        <v>44</v>
      </c>
      <c r="H131" s="3">
        <v>68.540000000000006</v>
      </c>
      <c r="I131" s="3">
        <v>8</v>
      </c>
      <c r="J131" s="3">
        <v>27.416</v>
      </c>
      <c r="K131" s="3">
        <v>575.73599999999999</v>
      </c>
      <c r="L131" s="3">
        <v>43473</v>
      </c>
      <c r="M131" s="3">
        <v>0.6645833333333333</v>
      </c>
      <c r="N131" s="4" t="s">
        <v>23</v>
      </c>
      <c r="O131" s="3">
        <v>548.32000000000005</v>
      </c>
      <c r="P131" s="5">
        <v>4.7619047620000003</v>
      </c>
      <c r="Q131" s="3">
        <v>27.416</v>
      </c>
      <c r="R131" s="3">
        <v>8.5</v>
      </c>
    </row>
    <row r="132" spans="2:18" x14ac:dyDescent="0.25">
      <c r="B132" s="3" t="s">
        <v>165</v>
      </c>
      <c r="C132" s="3" t="s">
        <v>42</v>
      </c>
      <c r="D132" s="3" t="s">
        <v>43</v>
      </c>
      <c r="E132" s="3" t="s">
        <v>27</v>
      </c>
      <c r="F132" s="3" t="s">
        <v>21</v>
      </c>
      <c r="G132" s="3" t="s">
        <v>36</v>
      </c>
      <c r="H132" s="3">
        <v>90.28</v>
      </c>
      <c r="I132" s="3">
        <v>9</v>
      </c>
      <c r="J132" s="3">
        <v>40.625999999999998</v>
      </c>
      <c r="K132" s="3">
        <v>853.14599999999996</v>
      </c>
      <c r="L132" s="3">
        <v>43504</v>
      </c>
      <c r="M132" s="3">
        <v>0.46875</v>
      </c>
      <c r="N132" s="4" t="s">
        <v>23</v>
      </c>
      <c r="O132" s="3">
        <v>812.52</v>
      </c>
      <c r="P132" s="5">
        <v>4.7619047620000003</v>
      </c>
      <c r="Q132" s="3">
        <v>40.625999999999998</v>
      </c>
      <c r="R132" s="3">
        <v>7.2</v>
      </c>
    </row>
    <row r="133" spans="2:18" x14ac:dyDescent="0.25">
      <c r="B133" s="3" t="s">
        <v>166</v>
      </c>
      <c r="C133" s="3" t="s">
        <v>42</v>
      </c>
      <c r="D133" s="3" t="s">
        <v>43</v>
      </c>
      <c r="E133" s="3" t="s">
        <v>27</v>
      </c>
      <c r="F133" s="3" t="s">
        <v>21</v>
      </c>
      <c r="G133" s="3" t="s">
        <v>46</v>
      </c>
      <c r="H133" s="3">
        <v>39.619999999999997</v>
      </c>
      <c r="I133" s="3">
        <v>7</v>
      </c>
      <c r="J133" s="3">
        <v>13.867000000000001</v>
      </c>
      <c r="K133" s="3">
        <v>291.20699999999999</v>
      </c>
      <c r="L133" s="3">
        <v>43490</v>
      </c>
      <c r="M133" s="3">
        <v>0.5541666666666667</v>
      </c>
      <c r="N133" s="4" t="s">
        <v>29</v>
      </c>
      <c r="O133" s="3">
        <v>277.33999999999997</v>
      </c>
      <c r="P133" s="5">
        <v>4.7619047620000003</v>
      </c>
      <c r="Q133" s="3">
        <v>13.867000000000001</v>
      </c>
      <c r="R133" s="3">
        <v>7.5</v>
      </c>
    </row>
    <row r="134" spans="2:18" x14ac:dyDescent="0.25">
      <c r="B134" s="3" t="s">
        <v>167</v>
      </c>
      <c r="C134" s="3" t="s">
        <v>18</v>
      </c>
      <c r="D134" s="3" t="s">
        <v>19</v>
      </c>
      <c r="E134" s="3" t="s">
        <v>20</v>
      </c>
      <c r="F134" s="3" t="s">
        <v>21</v>
      </c>
      <c r="G134" s="3" t="s">
        <v>36</v>
      </c>
      <c r="H134" s="3">
        <v>92.13</v>
      </c>
      <c r="I134" s="3">
        <v>6</v>
      </c>
      <c r="J134" s="3">
        <v>27.638999999999999</v>
      </c>
      <c r="K134" s="3">
        <v>580.41899999999998</v>
      </c>
      <c r="L134" s="3">
        <v>43530</v>
      </c>
      <c r="M134" s="3">
        <v>0.8569444444444444</v>
      </c>
      <c r="N134" s="4" t="s">
        <v>29</v>
      </c>
      <c r="O134" s="3">
        <v>552.78</v>
      </c>
      <c r="P134" s="5">
        <v>4.7619047620000003</v>
      </c>
      <c r="Q134" s="3">
        <v>27.638999999999999</v>
      </c>
      <c r="R134" s="3">
        <v>8.3000000000000007</v>
      </c>
    </row>
    <row r="135" spans="2:18" x14ac:dyDescent="0.25">
      <c r="B135" s="3" t="s">
        <v>168</v>
      </c>
      <c r="C135" s="3" t="s">
        <v>42</v>
      </c>
      <c r="D135" s="3" t="s">
        <v>43</v>
      </c>
      <c r="E135" s="3" t="s">
        <v>27</v>
      </c>
      <c r="F135" s="3" t="s">
        <v>21</v>
      </c>
      <c r="G135" s="3" t="s">
        <v>36</v>
      </c>
      <c r="H135" s="3">
        <v>34.840000000000003</v>
      </c>
      <c r="I135" s="3">
        <v>4</v>
      </c>
      <c r="J135" s="3">
        <v>6.968</v>
      </c>
      <c r="K135" s="3">
        <v>146.328</v>
      </c>
      <c r="L135" s="3">
        <v>43506</v>
      </c>
      <c r="M135" s="3">
        <v>0.77500000000000002</v>
      </c>
      <c r="N135" s="4" t="s">
        <v>29</v>
      </c>
      <c r="O135" s="3">
        <v>139.36000000000001</v>
      </c>
      <c r="P135" s="5">
        <v>4.7619047620000003</v>
      </c>
      <c r="Q135" s="3">
        <v>6.968</v>
      </c>
      <c r="R135" s="3">
        <v>7.4</v>
      </c>
    </row>
    <row r="136" spans="2:18" x14ac:dyDescent="0.25">
      <c r="B136" s="3" t="s">
        <v>169</v>
      </c>
      <c r="C136" s="3" t="s">
        <v>42</v>
      </c>
      <c r="D136" s="3" t="s">
        <v>43</v>
      </c>
      <c r="E136" s="3" t="s">
        <v>20</v>
      </c>
      <c r="F136" s="3" t="s">
        <v>31</v>
      </c>
      <c r="G136" s="3" t="s">
        <v>28</v>
      </c>
      <c r="H136" s="3">
        <v>87.45</v>
      </c>
      <c r="I136" s="3">
        <v>6</v>
      </c>
      <c r="J136" s="3">
        <v>26.234999999999999</v>
      </c>
      <c r="K136" s="3">
        <v>550.93499999999995</v>
      </c>
      <c r="L136" s="3">
        <v>43513</v>
      </c>
      <c r="M136" s="3">
        <v>0.61111111111111116</v>
      </c>
      <c r="N136" s="4" t="s">
        <v>33</v>
      </c>
      <c r="O136" s="3">
        <v>524.70000000000005</v>
      </c>
      <c r="P136" s="5">
        <v>4.7619047620000003</v>
      </c>
      <c r="Q136" s="3">
        <v>26.234999999999999</v>
      </c>
      <c r="R136" s="3">
        <v>8.8000000000000007</v>
      </c>
    </row>
    <row r="137" spans="2:18" x14ac:dyDescent="0.25">
      <c r="B137" s="3" t="s">
        <v>170</v>
      </c>
      <c r="C137" s="3" t="s">
        <v>25</v>
      </c>
      <c r="D137" s="3" t="s">
        <v>26</v>
      </c>
      <c r="E137" s="3" t="s">
        <v>27</v>
      </c>
      <c r="F137" s="3" t="s">
        <v>21</v>
      </c>
      <c r="G137" s="3" t="s">
        <v>22</v>
      </c>
      <c r="H137" s="3">
        <v>81.3</v>
      </c>
      <c r="I137" s="3">
        <v>6</v>
      </c>
      <c r="J137" s="3">
        <v>24.39</v>
      </c>
      <c r="K137" s="3">
        <v>512.19000000000005</v>
      </c>
      <c r="L137" s="3">
        <v>43532</v>
      </c>
      <c r="M137" s="3">
        <v>0.69652777777777775</v>
      </c>
      <c r="N137" s="4" t="s">
        <v>23</v>
      </c>
      <c r="O137" s="3">
        <v>487.8</v>
      </c>
      <c r="P137" s="5">
        <v>4.7619047620000003</v>
      </c>
      <c r="Q137" s="3">
        <v>24.39</v>
      </c>
      <c r="R137" s="3">
        <v>5.3</v>
      </c>
    </row>
    <row r="138" spans="2:18" x14ac:dyDescent="0.25">
      <c r="B138" s="3" t="s">
        <v>171</v>
      </c>
      <c r="C138" s="3" t="s">
        <v>25</v>
      </c>
      <c r="D138" s="3" t="s">
        <v>26</v>
      </c>
      <c r="E138" s="3" t="s">
        <v>27</v>
      </c>
      <c r="F138" s="3" t="s">
        <v>31</v>
      </c>
      <c r="G138" s="3" t="s">
        <v>46</v>
      </c>
      <c r="H138" s="3">
        <v>90.22</v>
      </c>
      <c r="I138" s="3">
        <v>3</v>
      </c>
      <c r="J138" s="3">
        <v>13.532999999999999</v>
      </c>
      <c r="K138" s="3">
        <v>284.19299999999998</v>
      </c>
      <c r="L138" s="3">
        <v>43514</v>
      </c>
      <c r="M138" s="3">
        <v>0.81874999999999998</v>
      </c>
      <c r="N138" s="4" t="s">
        <v>29</v>
      </c>
      <c r="O138" s="3">
        <v>270.66000000000003</v>
      </c>
      <c r="P138" s="5">
        <v>4.7619047620000003</v>
      </c>
      <c r="Q138" s="3">
        <v>13.532999999999999</v>
      </c>
      <c r="R138" s="3">
        <v>6.2</v>
      </c>
    </row>
    <row r="139" spans="2:18" x14ac:dyDescent="0.25">
      <c r="B139" s="3" t="s">
        <v>172</v>
      </c>
      <c r="C139" s="3" t="s">
        <v>18</v>
      </c>
      <c r="D139" s="3" t="s">
        <v>19</v>
      </c>
      <c r="E139" s="3" t="s">
        <v>27</v>
      </c>
      <c r="F139" s="3" t="s">
        <v>21</v>
      </c>
      <c r="G139" s="3" t="s">
        <v>28</v>
      </c>
      <c r="H139" s="3">
        <v>26.31</v>
      </c>
      <c r="I139" s="3">
        <v>5</v>
      </c>
      <c r="J139" s="3">
        <v>6.5774999999999997</v>
      </c>
      <c r="K139" s="3">
        <v>138.1275</v>
      </c>
      <c r="L139" s="3">
        <v>43483</v>
      </c>
      <c r="M139" s="3">
        <v>0.87430555555555556</v>
      </c>
      <c r="N139" s="4" t="s">
        <v>33</v>
      </c>
      <c r="O139" s="3">
        <v>131.55000000000001</v>
      </c>
      <c r="P139" s="5">
        <v>4.7619047620000003</v>
      </c>
      <c r="Q139" s="3">
        <v>6.5774999999999997</v>
      </c>
      <c r="R139" s="3">
        <v>8.8000000000000007</v>
      </c>
    </row>
    <row r="140" spans="2:18" x14ac:dyDescent="0.25">
      <c r="B140" s="3" t="s">
        <v>173</v>
      </c>
      <c r="C140" s="3" t="s">
        <v>18</v>
      </c>
      <c r="D140" s="3" t="s">
        <v>19</v>
      </c>
      <c r="E140" s="3" t="s">
        <v>20</v>
      </c>
      <c r="F140" s="3" t="s">
        <v>21</v>
      </c>
      <c r="G140" s="3" t="s">
        <v>32</v>
      </c>
      <c r="H140" s="3">
        <v>34.42</v>
      </c>
      <c r="I140" s="3">
        <v>6</v>
      </c>
      <c r="J140" s="3">
        <v>10.326000000000001</v>
      </c>
      <c r="K140" s="3">
        <v>216.846</v>
      </c>
      <c r="L140" s="3">
        <v>43514</v>
      </c>
      <c r="M140" s="3">
        <v>0.65208333333333335</v>
      </c>
      <c r="N140" s="4" t="s">
        <v>29</v>
      </c>
      <c r="O140" s="3">
        <v>206.52</v>
      </c>
      <c r="P140" s="5">
        <v>4.7619047620000003</v>
      </c>
      <c r="Q140" s="3">
        <v>10.326000000000001</v>
      </c>
      <c r="R140" s="3">
        <v>9.8000000000000007</v>
      </c>
    </row>
    <row r="141" spans="2:18" x14ac:dyDescent="0.25">
      <c r="B141" s="3" t="s">
        <v>174</v>
      </c>
      <c r="C141" s="3" t="s">
        <v>42</v>
      </c>
      <c r="D141" s="3" t="s">
        <v>43</v>
      </c>
      <c r="E141" s="3" t="s">
        <v>27</v>
      </c>
      <c r="F141" s="3" t="s">
        <v>31</v>
      </c>
      <c r="G141" s="3" t="s">
        <v>36</v>
      </c>
      <c r="H141" s="3">
        <v>51.91</v>
      </c>
      <c r="I141" s="3">
        <v>10</v>
      </c>
      <c r="J141" s="3">
        <v>25.954999999999998</v>
      </c>
      <c r="K141" s="3">
        <v>545.05499999999995</v>
      </c>
      <c r="L141" s="3">
        <v>43512</v>
      </c>
      <c r="M141" s="3">
        <v>0.51458333333333328</v>
      </c>
      <c r="N141" s="4" t="s">
        <v>29</v>
      </c>
      <c r="O141" s="3">
        <v>519.1</v>
      </c>
      <c r="P141" s="5">
        <v>4.7619047620000003</v>
      </c>
      <c r="Q141" s="3">
        <v>25.954999999999998</v>
      </c>
      <c r="R141" s="3">
        <v>8.1999999999999993</v>
      </c>
    </row>
    <row r="142" spans="2:18" x14ac:dyDescent="0.25">
      <c r="B142" s="3" t="s">
        <v>175</v>
      </c>
      <c r="C142" s="3" t="s">
        <v>18</v>
      </c>
      <c r="D142" s="3" t="s">
        <v>19</v>
      </c>
      <c r="E142" s="3" t="s">
        <v>27</v>
      </c>
      <c r="F142" s="3" t="s">
        <v>31</v>
      </c>
      <c r="G142" s="3" t="s">
        <v>36</v>
      </c>
      <c r="H142" s="3">
        <v>72.5</v>
      </c>
      <c r="I142" s="3">
        <v>8</v>
      </c>
      <c r="J142" s="3">
        <v>29</v>
      </c>
      <c r="K142" s="3">
        <v>609</v>
      </c>
      <c r="L142" s="3">
        <v>43540</v>
      </c>
      <c r="M142" s="3">
        <v>0.80902777777777779</v>
      </c>
      <c r="N142" s="4" t="s">
        <v>23</v>
      </c>
      <c r="O142" s="3">
        <v>580</v>
      </c>
      <c r="P142" s="5">
        <v>4.7619047620000003</v>
      </c>
      <c r="Q142" s="3">
        <v>29</v>
      </c>
      <c r="R142" s="3">
        <v>9.1999999999999993</v>
      </c>
    </row>
    <row r="143" spans="2:18" x14ac:dyDescent="0.25">
      <c r="B143" s="3" t="s">
        <v>176</v>
      </c>
      <c r="C143" s="3" t="s">
        <v>25</v>
      </c>
      <c r="D143" s="3" t="s">
        <v>26</v>
      </c>
      <c r="E143" s="3" t="s">
        <v>20</v>
      </c>
      <c r="F143" s="3" t="s">
        <v>21</v>
      </c>
      <c r="G143" s="3" t="s">
        <v>36</v>
      </c>
      <c r="H143" s="3">
        <v>89.8</v>
      </c>
      <c r="I143" s="3">
        <v>10</v>
      </c>
      <c r="J143" s="3">
        <v>44.9</v>
      </c>
      <c r="K143" s="3">
        <v>942.9</v>
      </c>
      <c r="L143" s="3">
        <v>43488</v>
      </c>
      <c r="M143" s="3">
        <v>0.54166666666666663</v>
      </c>
      <c r="N143" s="4" t="s">
        <v>33</v>
      </c>
      <c r="O143" s="3">
        <v>898</v>
      </c>
      <c r="P143" s="5">
        <v>4.7619047620000003</v>
      </c>
      <c r="Q143" s="3">
        <v>44.9</v>
      </c>
      <c r="R143" s="3">
        <v>5.4</v>
      </c>
    </row>
    <row r="144" spans="2:18" x14ac:dyDescent="0.25">
      <c r="B144" s="3" t="s">
        <v>177</v>
      </c>
      <c r="C144" s="3" t="s">
        <v>25</v>
      </c>
      <c r="D144" s="3" t="s">
        <v>26</v>
      </c>
      <c r="E144" s="3" t="s">
        <v>20</v>
      </c>
      <c r="F144" s="3" t="s">
        <v>31</v>
      </c>
      <c r="G144" s="3" t="s">
        <v>22</v>
      </c>
      <c r="H144" s="3">
        <v>90.5</v>
      </c>
      <c r="I144" s="3">
        <v>10</v>
      </c>
      <c r="J144" s="3">
        <v>45.25</v>
      </c>
      <c r="K144" s="3">
        <v>950.25</v>
      </c>
      <c r="L144" s="3">
        <v>43490</v>
      </c>
      <c r="M144" s="3">
        <v>0.57499999999999996</v>
      </c>
      <c r="N144" s="4" t="s">
        <v>29</v>
      </c>
      <c r="O144" s="3">
        <v>905</v>
      </c>
      <c r="P144" s="5">
        <v>4.7619047620000003</v>
      </c>
      <c r="Q144" s="3">
        <v>45.25</v>
      </c>
      <c r="R144" s="3">
        <v>8.1</v>
      </c>
    </row>
    <row r="145" spans="2:18" x14ac:dyDescent="0.25">
      <c r="B145" s="3" t="s">
        <v>178</v>
      </c>
      <c r="C145" s="3" t="s">
        <v>25</v>
      </c>
      <c r="D145" s="3" t="s">
        <v>26</v>
      </c>
      <c r="E145" s="3" t="s">
        <v>20</v>
      </c>
      <c r="F145" s="3" t="s">
        <v>21</v>
      </c>
      <c r="G145" s="3" t="s">
        <v>22</v>
      </c>
      <c r="H145" s="3">
        <v>68.599999999999994</v>
      </c>
      <c r="I145" s="3">
        <v>10</v>
      </c>
      <c r="J145" s="3">
        <v>34.299999999999997</v>
      </c>
      <c r="K145" s="3">
        <v>720.3</v>
      </c>
      <c r="L145" s="3">
        <v>43501</v>
      </c>
      <c r="M145" s="3">
        <v>0.83125000000000004</v>
      </c>
      <c r="N145" s="4" t="s">
        <v>29</v>
      </c>
      <c r="O145" s="3">
        <v>686</v>
      </c>
      <c r="P145" s="5">
        <v>4.7619047620000003</v>
      </c>
      <c r="Q145" s="3">
        <v>34.299999999999997</v>
      </c>
      <c r="R145" s="3">
        <v>9.1</v>
      </c>
    </row>
    <row r="146" spans="2:18" x14ac:dyDescent="0.25">
      <c r="B146" s="3" t="s">
        <v>179</v>
      </c>
      <c r="C146" s="3" t="s">
        <v>25</v>
      </c>
      <c r="D146" s="3" t="s">
        <v>26</v>
      </c>
      <c r="E146" s="3" t="s">
        <v>20</v>
      </c>
      <c r="F146" s="3" t="s">
        <v>21</v>
      </c>
      <c r="G146" s="3" t="s">
        <v>44</v>
      </c>
      <c r="H146" s="3">
        <v>30.41</v>
      </c>
      <c r="I146" s="3">
        <v>1</v>
      </c>
      <c r="J146" s="3">
        <v>1.5205</v>
      </c>
      <c r="K146" s="3">
        <v>31.930499999999999</v>
      </c>
      <c r="L146" s="3">
        <v>43518</v>
      </c>
      <c r="M146" s="3">
        <v>0.44166666666666665</v>
      </c>
      <c r="N146" s="4" t="s">
        <v>33</v>
      </c>
      <c r="O146" s="3">
        <v>30.41</v>
      </c>
      <c r="P146" s="5">
        <v>4.7619047620000003</v>
      </c>
      <c r="Q146" s="3">
        <v>1.5205</v>
      </c>
      <c r="R146" s="3">
        <v>8.4</v>
      </c>
    </row>
    <row r="147" spans="2:18" x14ac:dyDescent="0.25">
      <c r="B147" s="3" t="s">
        <v>180</v>
      </c>
      <c r="C147" s="3" t="s">
        <v>18</v>
      </c>
      <c r="D147" s="3" t="s">
        <v>19</v>
      </c>
      <c r="E147" s="3" t="s">
        <v>27</v>
      </c>
      <c r="F147" s="3" t="s">
        <v>21</v>
      </c>
      <c r="G147" s="3" t="s">
        <v>32</v>
      </c>
      <c r="H147" s="3">
        <v>77.95</v>
      </c>
      <c r="I147" s="3">
        <v>6</v>
      </c>
      <c r="J147" s="3">
        <v>23.385000000000002</v>
      </c>
      <c r="K147" s="3">
        <v>491.08499999999998</v>
      </c>
      <c r="L147" s="3">
        <v>43486</v>
      </c>
      <c r="M147" s="3">
        <v>0.69236111111111109</v>
      </c>
      <c r="N147" s="4" t="s">
        <v>23</v>
      </c>
      <c r="O147" s="3">
        <v>467.7</v>
      </c>
      <c r="P147" s="5">
        <v>4.7619047620000003</v>
      </c>
      <c r="Q147" s="3">
        <v>23.385000000000002</v>
      </c>
      <c r="R147" s="3">
        <v>8</v>
      </c>
    </row>
    <row r="148" spans="2:18" x14ac:dyDescent="0.25">
      <c r="B148" s="3" t="s">
        <v>181</v>
      </c>
      <c r="C148" s="3" t="s">
        <v>25</v>
      </c>
      <c r="D148" s="3" t="s">
        <v>26</v>
      </c>
      <c r="E148" s="3" t="s">
        <v>27</v>
      </c>
      <c r="F148" s="3" t="s">
        <v>21</v>
      </c>
      <c r="G148" s="3" t="s">
        <v>22</v>
      </c>
      <c r="H148" s="3">
        <v>46.26</v>
      </c>
      <c r="I148" s="3">
        <v>6</v>
      </c>
      <c r="J148" s="3">
        <v>13.878</v>
      </c>
      <c r="K148" s="3">
        <v>291.43799999999999</v>
      </c>
      <c r="L148" s="3">
        <v>43532</v>
      </c>
      <c r="M148" s="3">
        <v>0.71597222222222223</v>
      </c>
      <c r="N148" s="4" t="s">
        <v>33</v>
      </c>
      <c r="O148" s="3">
        <v>277.56</v>
      </c>
      <c r="P148" s="5">
        <v>4.7619047620000003</v>
      </c>
      <c r="Q148" s="3">
        <v>13.878</v>
      </c>
      <c r="R148" s="3">
        <v>9.5</v>
      </c>
    </row>
    <row r="149" spans="2:18" x14ac:dyDescent="0.25">
      <c r="B149" s="3" t="s">
        <v>182</v>
      </c>
      <c r="C149" s="3" t="s">
        <v>18</v>
      </c>
      <c r="D149" s="3" t="s">
        <v>19</v>
      </c>
      <c r="E149" s="3" t="s">
        <v>20</v>
      </c>
      <c r="F149" s="3" t="s">
        <v>21</v>
      </c>
      <c r="G149" s="3" t="s">
        <v>46</v>
      </c>
      <c r="H149" s="3">
        <v>30.14</v>
      </c>
      <c r="I149" s="3">
        <v>10</v>
      </c>
      <c r="J149" s="3">
        <v>15.07</v>
      </c>
      <c r="K149" s="3">
        <v>316.47000000000003</v>
      </c>
      <c r="L149" s="3">
        <v>43506</v>
      </c>
      <c r="M149" s="3">
        <v>0.51944444444444449</v>
      </c>
      <c r="N149" s="4" t="s">
        <v>23</v>
      </c>
      <c r="O149" s="3">
        <v>301.39999999999998</v>
      </c>
      <c r="P149" s="5">
        <v>4.7619047620000003</v>
      </c>
      <c r="Q149" s="3">
        <v>15.07</v>
      </c>
      <c r="R149" s="3">
        <v>9.1999999999999993</v>
      </c>
    </row>
    <row r="150" spans="2:18" x14ac:dyDescent="0.25">
      <c r="B150" s="3" t="s">
        <v>183</v>
      </c>
      <c r="C150" s="3" t="s">
        <v>25</v>
      </c>
      <c r="D150" s="3" t="s">
        <v>26</v>
      </c>
      <c r="E150" s="3" t="s">
        <v>27</v>
      </c>
      <c r="F150" s="3" t="s">
        <v>31</v>
      </c>
      <c r="G150" s="3" t="s">
        <v>22</v>
      </c>
      <c r="H150" s="3">
        <v>66.14</v>
      </c>
      <c r="I150" s="3">
        <v>4</v>
      </c>
      <c r="J150" s="3">
        <v>13.228</v>
      </c>
      <c r="K150" s="3">
        <v>277.78800000000001</v>
      </c>
      <c r="L150" s="3">
        <v>43543</v>
      </c>
      <c r="M150" s="3">
        <v>0.53194444444444444</v>
      </c>
      <c r="N150" s="4" t="s">
        <v>33</v>
      </c>
      <c r="O150" s="3">
        <v>264.56</v>
      </c>
      <c r="P150" s="5">
        <v>4.7619047620000003</v>
      </c>
      <c r="Q150" s="3">
        <v>13.228</v>
      </c>
      <c r="R150" s="3">
        <v>5.6</v>
      </c>
    </row>
    <row r="151" spans="2:18" x14ac:dyDescent="0.25">
      <c r="B151" s="3" t="s">
        <v>184</v>
      </c>
      <c r="C151" s="3" t="s">
        <v>42</v>
      </c>
      <c r="D151" s="3" t="s">
        <v>43</v>
      </c>
      <c r="E151" s="3" t="s">
        <v>20</v>
      </c>
      <c r="F151" s="3" t="s">
        <v>31</v>
      </c>
      <c r="G151" s="3" t="s">
        <v>32</v>
      </c>
      <c r="H151" s="3">
        <v>71.86</v>
      </c>
      <c r="I151" s="3">
        <v>8</v>
      </c>
      <c r="J151" s="3">
        <v>28.744</v>
      </c>
      <c r="K151" s="3">
        <v>603.62400000000002</v>
      </c>
      <c r="L151" s="3">
        <v>43530</v>
      </c>
      <c r="M151" s="3">
        <v>0.62986111111111109</v>
      </c>
      <c r="N151" s="4" t="s">
        <v>33</v>
      </c>
      <c r="O151" s="3">
        <v>574.88</v>
      </c>
      <c r="P151" s="5">
        <v>4.7619047620000003</v>
      </c>
      <c r="Q151" s="3">
        <v>28.744</v>
      </c>
      <c r="R151" s="3">
        <v>6.2</v>
      </c>
    </row>
    <row r="152" spans="2:18" x14ac:dyDescent="0.25">
      <c r="B152" s="3" t="s">
        <v>185</v>
      </c>
      <c r="C152" s="3" t="s">
        <v>18</v>
      </c>
      <c r="D152" s="3" t="s">
        <v>19</v>
      </c>
      <c r="E152" s="3" t="s">
        <v>27</v>
      </c>
      <c r="F152" s="3" t="s">
        <v>31</v>
      </c>
      <c r="G152" s="3" t="s">
        <v>22</v>
      </c>
      <c r="H152" s="3">
        <v>32.46</v>
      </c>
      <c r="I152" s="3">
        <v>8</v>
      </c>
      <c r="J152" s="3">
        <v>12.984</v>
      </c>
      <c r="K152" s="3">
        <v>272.66399999999999</v>
      </c>
      <c r="L152" s="3">
        <v>43551</v>
      </c>
      <c r="M152" s="3">
        <v>0.57499999999999996</v>
      </c>
      <c r="N152" s="4" t="s">
        <v>33</v>
      </c>
      <c r="O152" s="3">
        <v>259.68</v>
      </c>
      <c r="P152" s="5">
        <v>4.7619047620000003</v>
      </c>
      <c r="Q152" s="3">
        <v>12.984</v>
      </c>
      <c r="R152" s="3">
        <v>4.9000000000000004</v>
      </c>
    </row>
    <row r="153" spans="2:18" x14ac:dyDescent="0.25">
      <c r="B153" s="3" t="s">
        <v>186</v>
      </c>
      <c r="C153" s="3" t="s">
        <v>42</v>
      </c>
      <c r="D153" s="3" t="s">
        <v>43</v>
      </c>
      <c r="E153" s="3" t="s">
        <v>20</v>
      </c>
      <c r="F153" s="3" t="s">
        <v>21</v>
      </c>
      <c r="G153" s="3" t="s">
        <v>46</v>
      </c>
      <c r="H153" s="3">
        <v>91.54</v>
      </c>
      <c r="I153" s="3">
        <v>4</v>
      </c>
      <c r="J153" s="3">
        <v>18.308</v>
      </c>
      <c r="K153" s="3">
        <v>384.46800000000002</v>
      </c>
      <c r="L153" s="3">
        <v>43547</v>
      </c>
      <c r="M153" s="3">
        <v>0.80555555555555558</v>
      </c>
      <c r="N153" s="4" t="s">
        <v>33</v>
      </c>
      <c r="O153" s="3">
        <v>366.16</v>
      </c>
      <c r="P153" s="5">
        <v>4.7619047620000003</v>
      </c>
      <c r="Q153" s="3">
        <v>18.308</v>
      </c>
      <c r="R153" s="3">
        <v>4.8</v>
      </c>
    </row>
    <row r="154" spans="2:18" x14ac:dyDescent="0.25">
      <c r="B154" s="3" t="s">
        <v>187</v>
      </c>
      <c r="C154" s="3" t="s">
        <v>25</v>
      </c>
      <c r="D154" s="3" t="s">
        <v>26</v>
      </c>
      <c r="E154" s="3" t="s">
        <v>20</v>
      </c>
      <c r="F154" s="3" t="s">
        <v>31</v>
      </c>
      <c r="G154" s="3" t="s">
        <v>36</v>
      </c>
      <c r="H154" s="3">
        <v>34.56</v>
      </c>
      <c r="I154" s="3">
        <v>7</v>
      </c>
      <c r="J154" s="3">
        <v>12.096</v>
      </c>
      <c r="K154" s="3">
        <v>254.01599999999999</v>
      </c>
      <c r="L154" s="3">
        <v>43535</v>
      </c>
      <c r="M154" s="3">
        <v>0.67152777777777772</v>
      </c>
      <c r="N154" s="4" t="s">
        <v>33</v>
      </c>
      <c r="O154" s="3">
        <v>241.92</v>
      </c>
      <c r="P154" s="5">
        <v>4.7619047620000003</v>
      </c>
      <c r="Q154" s="3">
        <v>12.096</v>
      </c>
      <c r="R154" s="3">
        <v>7.3</v>
      </c>
    </row>
    <row r="155" spans="2:18" x14ac:dyDescent="0.25">
      <c r="B155" s="3" t="s">
        <v>188</v>
      </c>
      <c r="C155" s="3" t="s">
        <v>18</v>
      </c>
      <c r="D155" s="3" t="s">
        <v>19</v>
      </c>
      <c r="E155" s="3" t="s">
        <v>27</v>
      </c>
      <c r="F155" s="3" t="s">
        <v>31</v>
      </c>
      <c r="G155" s="3" t="s">
        <v>46</v>
      </c>
      <c r="H155" s="3">
        <v>83.24</v>
      </c>
      <c r="I155" s="3">
        <v>9</v>
      </c>
      <c r="J155" s="3">
        <v>37.457999999999998</v>
      </c>
      <c r="K155" s="3">
        <v>786.61800000000005</v>
      </c>
      <c r="L155" s="3">
        <v>43494</v>
      </c>
      <c r="M155" s="3">
        <v>0.49722222222222223</v>
      </c>
      <c r="N155" s="4" t="s">
        <v>33</v>
      </c>
      <c r="O155" s="3">
        <v>749.16</v>
      </c>
      <c r="P155" s="5">
        <v>4.7619047620000003</v>
      </c>
      <c r="Q155" s="3">
        <v>37.457999999999998</v>
      </c>
      <c r="R155" s="3">
        <v>7.4</v>
      </c>
    </row>
    <row r="156" spans="2:18" x14ac:dyDescent="0.25">
      <c r="B156" s="3" t="s">
        <v>189</v>
      </c>
      <c r="C156" s="3" t="s">
        <v>25</v>
      </c>
      <c r="D156" s="3" t="s">
        <v>26</v>
      </c>
      <c r="E156" s="3" t="s">
        <v>27</v>
      </c>
      <c r="F156" s="3" t="s">
        <v>21</v>
      </c>
      <c r="G156" s="3" t="s">
        <v>44</v>
      </c>
      <c r="H156" s="3">
        <v>16.48</v>
      </c>
      <c r="I156" s="3">
        <v>6</v>
      </c>
      <c r="J156" s="3">
        <v>4.944</v>
      </c>
      <c r="K156" s="3">
        <v>103.824</v>
      </c>
      <c r="L156" s="3">
        <v>43503</v>
      </c>
      <c r="M156" s="3">
        <v>0.76597222222222228</v>
      </c>
      <c r="N156" s="4" t="s">
        <v>23</v>
      </c>
      <c r="O156" s="3">
        <v>98.88</v>
      </c>
      <c r="P156" s="5">
        <v>4.7619047620000003</v>
      </c>
      <c r="Q156" s="3">
        <v>4.944</v>
      </c>
      <c r="R156" s="3">
        <v>9.9</v>
      </c>
    </row>
    <row r="157" spans="2:18" x14ac:dyDescent="0.25">
      <c r="B157" s="3" t="s">
        <v>190</v>
      </c>
      <c r="C157" s="3" t="s">
        <v>25</v>
      </c>
      <c r="D157" s="3" t="s">
        <v>26</v>
      </c>
      <c r="E157" s="3" t="s">
        <v>27</v>
      </c>
      <c r="F157" s="3" t="s">
        <v>21</v>
      </c>
      <c r="G157" s="3" t="s">
        <v>36</v>
      </c>
      <c r="H157" s="3">
        <v>80.97</v>
      </c>
      <c r="I157" s="3">
        <v>8</v>
      </c>
      <c r="J157" s="3">
        <v>32.387999999999998</v>
      </c>
      <c r="K157" s="3">
        <v>680.14800000000002</v>
      </c>
      <c r="L157" s="3">
        <v>43493</v>
      </c>
      <c r="M157" s="3">
        <v>0.54513888888888884</v>
      </c>
      <c r="N157" s="4" t="s">
        <v>29</v>
      </c>
      <c r="O157" s="3">
        <v>647.76</v>
      </c>
      <c r="P157" s="5">
        <v>4.7619047620000003</v>
      </c>
      <c r="Q157" s="3">
        <v>32.387999999999998</v>
      </c>
      <c r="R157" s="3">
        <v>9.3000000000000007</v>
      </c>
    </row>
    <row r="158" spans="2:18" x14ac:dyDescent="0.25">
      <c r="B158" s="3" t="s">
        <v>191</v>
      </c>
      <c r="C158" s="3" t="s">
        <v>18</v>
      </c>
      <c r="D158" s="3" t="s">
        <v>19</v>
      </c>
      <c r="E158" s="3" t="s">
        <v>20</v>
      </c>
      <c r="F158" s="3" t="s">
        <v>31</v>
      </c>
      <c r="G158" s="3" t="s">
        <v>44</v>
      </c>
      <c r="H158" s="3">
        <v>92.29</v>
      </c>
      <c r="I158" s="3">
        <v>5</v>
      </c>
      <c r="J158" s="3">
        <v>23.072500000000002</v>
      </c>
      <c r="K158" s="3">
        <v>484.52249999999998</v>
      </c>
      <c r="L158" s="3">
        <v>43516</v>
      </c>
      <c r="M158" s="3">
        <v>0.66319444444444442</v>
      </c>
      <c r="N158" s="4" t="s">
        <v>33</v>
      </c>
      <c r="O158" s="3">
        <v>461.45</v>
      </c>
      <c r="P158" s="5">
        <v>4.7619047620000003</v>
      </c>
      <c r="Q158" s="3">
        <v>23.072500000000002</v>
      </c>
      <c r="R158" s="3">
        <v>9</v>
      </c>
    </row>
    <row r="159" spans="2:18" x14ac:dyDescent="0.25">
      <c r="B159" s="3" t="s">
        <v>192</v>
      </c>
      <c r="C159" s="3" t="s">
        <v>42</v>
      </c>
      <c r="D159" s="3" t="s">
        <v>43</v>
      </c>
      <c r="E159" s="3" t="s">
        <v>20</v>
      </c>
      <c r="F159" s="3" t="s">
        <v>31</v>
      </c>
      <c r="G159" s="3" t="s">
        <v>28</v>
      </c>
      <c r="H159" s="3">
        <v>72.17</v>
      </c>
      <c r="I159" s="3">
        <v>1</v>
      </c>
      <c r="J159" s="3">
        <v>3.6084999999999998</v>
      </c>
      <c r="K159" s="3">
        <v>75.778499999999994</v>
      </c>
      <c r="L159" s="3">
        <v>43469</v>
      </c>
      <c r="M159" s="3">
        <v>0.81944444444444442</v>
      </c>
      <c r="N159" s="4" t="s">
        <v>29</v>
      </c>
      <c r="O159" s="3">
        <v>72.17</v>
      </c>
      <c r="P159" s="5">
        <v>4.7619047620000003</v>
      </c>
      <c r="Q159" s="3">
        <v>3.6084999999999998</v>
      </c>
      <c r="R159" s="3">
        <v>6.1</v>
      </c>
    </row>
    <row r="160" spans="2:18" x14ac:dyDescent="0.25">
      <c r="B160" s="3" t="s">
        <v>193</v>
      </c>
      <c r="C160" s="3" t="s">
        <v>42</v>
      </c>
      <c r="D160" s="3" t="s">
        <v>43</v>
      </c>
      <c r="E160" s="3" t="s">
        <v>27</v>
      </c>
      <c r="F160" s="3" t="s">
        <v>31</v>
      </c>
      <c r="G160" s="3" t="s">
        <v>32</v>
      </c>
      <c r="H160" s="3">
        <v>50.28</v>
      </c>
      <c r="I160" s="3">
        <v>5</v>
      </c>
      <c r="J160" s="3">
        <v>12.57</v>
      </c>
      <c r="K160" s="3">
        <v>263.97000000000003</v>
      </c>
      <c r="L160" s="3">
        <v>43531</v>
      </c>
      <c r="M160" s="3">
        <v>0.58194444444444449</v>
      </c>
      <c r="N160" s="4" t="s">
        <v>23</v>
      </c>
      <c r="O160" s="3">
        <v>251.4</v>
      </c>
      <c r="P160" s="5">
        <v>4.7619047620000003</v>
      </c>
      <c r="Q160" s="3">
        <v>12.57</v>
      </c>
      <c r="R160" s="3">
        <v>9.6999999999999993</v>
      </c>
    </row>
    <row r="161" spans="2:18" x14ac:dyDescent="0.25">
      <c r="B161" s="3" t="s">
        <v>194</v>
      </c>
      <c r="C161" s="3" t="s">
        <v>42</v>
      </c>
      <c r="D161" s="3" t="s">
        <v>43</v>
      </c>
      <c r="E161" s="3" t="s">
        <v>20</v>
      </c>
      <c r="F161" s="3" t="s">
        <v>31</v>
      </c>
      <c r="G161" s="3" t="s">
        <v>22</v>
      </c>
      <c r="H161" s="3">
        <v>97.22</v>
      </c>
      <c r="I161" s="3">
        <v>9</v>
      </c>
      <c r="J161" s="3">
        <v>43.749000000000002</v>
      </c>
      <c r="K161" s="3">
        <v>918.72900000000004</v>
      </c>
      <c r="L161" s="3">
        <v>43554</v>
      </c>
      <c r="M161" s="3">
        <v>0.61319444444444449</v>
      </c>
      <c r="N161" s="4" t="s">
        <v>23</v>
      </c>
      <c r="O161" s="3">
        <v>874.98</v>
      </c>
      <c r="P161" s="5">
        <v>4.7619047620000003</v>
      </c>
      <c r="Q161" s="3">
        <v>43.749000000000002</v>
      </c>
      <c r="R161" s="3">
        <v>6</v>
      </c>
    </row>
    <row r="162" spans="2:18" x14ac:dyDescent="0.25">
      <c r="B162" s="3" t="s">
        <v>195</v>
      </c>
      <c r="C162" s="3" t="s">
        <v>42</v>
      </c>
      <c r="D162" s="3" t="s">
        <v>43</v>
      </c>
      <c r="E162" s="3" t="s">
        <v>27</v>
      </c>
      <c r="F162" s="3" t="s">
        <v>31</v>
      </c>
      <c r="G162" s="3" t="s">
        <v>36</v>
      </c>
      <c r="H162" s="3">
        <v>93.39</v>
      </c>
      <c r="I162" s="3">
        <v>6</v>
      </c>
      <c r="J162" s="3">
        <v>28.016999999999999</v>
      </c>
      <c r="K162" s="3">
        <v>588.35699999999997</v>
      </c>
      <c r="L162" s="3">
        <v>43551</v>
      </c>
      <c r="M162" s="3">
        <v>0.8041666666666667</v>
      </c>
      <c r="N162" s="4" t="s">
        <v>23</v>
      </c>
      <c r="O162" s="3">
        <v>560.34</v>
      </c>
      <c r="P162" s="5">
        <v>4.7619047620000003</v>
      </c>
      <c r="Q162" s="3">
        <v>28.016999999999999</v>
      </c>
      <c r="R162" s="3">
        <v>10</v>
      </c>
    </row>
    <row r="163" spans="2:18" x14ac:dyDescent="0.25">
      <c r="B163" s="3" t="s">
        <v>196</v>
      </c>
      <c r="C163" s="3" t="s">
        <v>25</v>
      </c>
      <c r="D163" s="3" t="s">
        <v>26</v>
      </c>
      <c r="E163" s="3" t="s">
        <v>27</v>
      </c>
      <c r="F163" s="3" t="s">
        <v>21</v>
      </c>
      <c r="G163" s="3" t="s">
        <v>44</v>
      </c>
      <c r="H163" s="3">
        <v>43.18</v>
      </c>
      <c r="I163" s="3">
        <v>8</v>
      </c>
      <c r="J163" s="3">
        <v>17.271999999999998</v>
      </c>
      <c r="K163" s="3">
        <v>362.71199999999999</v>
      </c>
      <c r="L163" s="3">
        <v>43484</v>
      </c>
      <c r="M163" s="3">
        <v>0.81874999999999998</v>
      </c>
      <c r="N163" s="4" t="s">
        <v>33</v>
      </c>
      <c r="O163" s="3">
        <v>345.44</v>
      </c>
      <c r="P163" s="5">
        <v>4.7619047620000003</v>
      </c>
      <c r="Q163" s="3">
        <v>17.271999999999998</v>
      </c>
      <c r="R163" s="3">
        <v>8.3000000000000007</v>
      </c>
    </row>
    <row r="164" spans="2:18" x14ac:dyDescent="0.25">
      <c r="B164" s="3" t="s">
        <v>197</v>
      </c>
      <c r="C164" s="3" t="s">
        <v>18</v>
      </c>
      <c r="D164" s="3" t="s">
        <v>19</v>
      </c>
      <c r="E164" s="3" t="s">
        <v>27</v>
      </c>
      <c r="F164" s="3" t="s">
        <v>31</v>
      </c>
      <c r="G164" s="3" t="s">
        <v>36</v>
      </c>
      <c r="H164" s="3">
        <v>63.69</v>
      </c>
      <c r="I164" s="3">
        <v>1</v>
      </c>
      <c r="J164" s="3">
        <v>3.1844999999999999</v>
      </c>
      <c r="K164" s="3">
        <v>66.874499999999998</v>
      </c>
      <c r="L164" s="3">
        <v>43521</v>
      </c>
      <c r="M164" s="3">
        <v>0.68125000000000002</v>
      </c>
      <c r="N164" s="4" t="s">
        <v>29</v>
      </c>
      <c r="O164" s="3">
        <v>63.69</v>
      </c>
      <c r="P164" s="5">
        <v>4.7619047620000003</v>
      </c>
      <c r="Q164" s="3">
        <v>3.1844999999999999</v>
      </c>
      <c r="R164" s="3">
        <v>6</v>
      </c>
    </row>
    <row r="165" spans="2:18" x14ac:dyDescent="0.25">
      <c r="B165" s="3" t="s">
        <v>198</v>
      </c>
      <c r="C165" s="3" t="s">
        <v>18</v>
      </c>
      <c r="D165" s="3" t="s">
        <v>19</v>
      </c>
      <c r="E165" s="3" t="s">
        <v>27</v>
      </c>
      <c r="F165" s="3" t="s">
        <v>31</v>
      </c>
      <c r="G165" s="3" t="s">
        <v>44</v>
      </c>
      <c r="H165" s="3">
        <v>45.79</v>
      </c>
      <c r="I165" s="3">
        <v>7</v>
      </c>
      <c r="J165" s="3">
        <v>16.026499999999999</v>
      </c>
      <c r="K165" s="3">
        <v>336.55650000000003</v>
      </c>
      <c r="L165" s="3">
        <v>43537</v>
      </c>
      <c r="M165" s="3">
        <v>0.82222222222222219</v>
      </c>
      <c r="N165" s="4" t="s">
        <v>33</v>
      </c>
      <c r="O165" s="3">
        <v>320.52999999999997</v>
      </c>
      <c r="P165" s="5">
        <v>4.7619047620000003</v>
      </c>
      <c r="Q165" s="3">
        <v>16.026499999999999</v>
      </c>
      <c r="R165" s="3">
        <v>7</v>
      </c>
    </row>
    <row r="166" spans="2:18" x14ac:dyDescent="0.25">
      <c r="B166" s="3" t="s">
        <v>199</v>
      </c>
      <c r="C166" s="3" t="s">
        <v>25</v>
      </c>
      <c r="D166" s="3" t="s">
        <v>26</v>
      </c>
      <c r="E166" s="3" t="s">
        <v>27</v>
      </c>
      <c r="F166" s="3" t="s">
        <v>31</v>
      </c>
      <c r="G166" s="3" t="s">
        <v>36</v>
      </c>
      <c r="H166" s="3">
        <v>76.400000000000006</v>
      </c>
      <c r="I166" s="3">
        <v>2</v>
      </c>
      <c r="J166" s="3">
        <v>7.64</v>
      </c>
      <c r="K166" s="3">
        <v>160.44</v>
      </c>
      <c r="L166" s="3">
        <v>43495</v>
      </c>
      <c r="M166" s="3">
        <v>0.8208333333333333</v>
      </c>
      <c r="N166" s="4" t="s">
        <v>23</v>
      </c>
      <c r="O166" s="3">
        <v>152.80000000000001</v>
      </c>
      <c r="P166" s="5">
        <v>4.7619047620000003</v>
      </c>
      <c r="Q166" s="3">
        <v>7.64</v>
      </c>
      <c r="R166" s="3">
        <v>6.5</v>
      </c>
    </row>
    <row r="167" spans="2:18" x14ac:dyDescent="0.25">
      <c r="B167" s="3" t="s">
        <v>200</v>
      </c>
      <c r="C167" s="3" t="s">
        <v>42</v>
      </c>
      <c r="D167" s="3" t="s">
        <v>43</v>
      </c>
      <c r="E167" s="3" t="s">
        <v>27</v>
      </c>
      <c r="F167" s="3" t="s">
        <v>31</v>
      </c>
      <c r="G167" s="3" t="s">
        <v>44</v>
      </c>
      <c r="H167" s="3">
        <v>39.9</v>
      </c>
      <c r="I167" s="3">
        <v>10</v>
      </c>
      <c r="J167" s="3">
        <v>19.95</v>
      </c>
      <c r="K167" s="3">
        <v>418.95</v>
      </c>
      <c r="L167" s="3">
        <v>43516</v>
      </c>
      <c r="M167" s="3">
        <v>0.64166666666666672</v>
      </c>
      <c r="N167" s="4" t="s">
        <v>33</v>
      </c>
      <c r="O167" s="3">
        <v>399</v>
      </c>
      <c r="P167" s="5">
        <v>4.7619047620000003</v>
      </c>
      <c r="Q167" s="3">
        <v>19.95</v>
      </c>
      <c r="R167" s="3">
        <v>5.9</v>
      </c>
    </row>
    <row r="168" spans="2:18" x14ac:dyDescent="0.25">
      <c r="B168" s="3" t="s">
        <v>201</v>
      </c>
      <c r="C168" s="3" t="s">
        <v>42</v>
      </c>
      <c r="D168" s="3" t="s">
        <v>43</v>
      </c>
      <c r="E168" s="3" t="s">
        <v>20</v>
      </c>
      <c r="F168" s="3" t="s">
        <v>31</v>
      </c>
      <c r="G168" s="3" t="s">
        <v>22</v>
      </c>
      <c r="H168" s="3">
        <v>42.57</v>
      </c>
      <c r="I168" s="3">
        <v>8</v>
      </c>
      <c r="J168" s="3">
        <v>17.027999999999999</v>
      </c>
      <c r="K168" s="3">
        <v>357.58800000000002</v>
      </c>
      <c r="L168" s="3">
        <v>43521</v>
      </c>
      <c r="M168" s="3">
        <v>0.59166666666666667</v>
      </c>
      <c r="N168" s="4" t="s">
        <v>23</v>
      </c>
      <c r="O168" s="3">
        <v>340.56</v>
      </c>
      <c r="P168" s="5">
        <v>4.7619047620000003</v>
      </c>
      <c r="Q168" s="3">
        <v>17.027999999999999</v>
      </c>
      <c r="R168" s="3">
        <v>5.6</v>
      </c>
    </row>
    <row r="169" spans="2:18" x14ac:dyDescent="0.25">
      <c r="B169" s="3" t="s">
        <v>202</v>
      </c>
      <c r="C169" s="3" t="s">
        <v>25</v>
      </c>
      <c r="D169" s="3" t="s">
        <v>26</v>
      </c>
      <c r="E169" s="3" t="s">
        <v>27</v>
      </c>
      <c r="F169" s="3" t="s">
        <v>31</v>
      </c>
      <c r="G169" s="3" t="s">
        <v>32</v>
      </c>
      <c r="H169" s="3">
        <v>95.58</v>
      </c>
      <c r="I169" s="3">
        <v>10</v>
      </c>
      <c r="J169" s="3">
        <v>47.79</v>
      </c>
      <c r="K169" s="3">
        <v>1003.59</v>
      </c>
      <c r="L169" s="3">
        <v>43481</v>
      </c>
      <c r="M169" s="3">
        <v>0.56388888888888888</v>
      </c>
      <c r="N169" s="4" t="s">
        <v>29</v>
      </c>
      <c r="O169" s="3">
        <v>955.8</v>
      </c>
      <c r="P169" s="5">
        <v>4.7619047620000003</v>
      </c>
      <c r="Q169" s="3">
        <v>47.79</v>
      </c>
      <c r="R169" s="3">
        <v>4.8</v>
      </c>
    </row>
    <row r="170" spans="2:18" x14ac:dyDescent="0.25">
      <c r="B170" s="3" t="s">
        <v>203</v>
      </c>
      <c r="C170" s="3" t="s">
        <v>18</v>
      </c>
      <c r="D170" s="3" t="s">
        <v>19</v>
      </c>
      <c r="E170" s="3" t="s">
        <v>27</v>
      </c>
      <c r="F170" s="3" t="s">
        <v>31</v>
      </c>
      <c r="G170" s="3" t="s">
        <v>46</v>
      </c>
      <c r="H170" s="3">
        <v>98.98</v>
      </c>
      <c r="I170" s="3">
        <v>10</v>
      </c>
      <c r="J170" s="3">
        <v>49.49</v>
      </c>
      <c r="K170" s="3">
        <v>1039.29</v>
      </c>
      <c r="L170" s="3">
        <v>43504</v>
      </c>
      <c r="M170" s="3">
        <v>0.68055555555555558</v>
      </c>
      <c r="N170" s="4" t="s">
        <v>33</v>
      </c>
      <c r="O170" s="3">
        <v>989.8</v>
      </c>
      <c r="P170" s="5">
        <v>4.7619047620000003</v>
      </c>
      <c r="Q170" s="3">
        <v>49.49</v>
      </c>
      <c r="R170" s="3">
        <v>8.6999999999999993</v>
      </c>
    </row>
    <row r="171" spans="2:18" x14ac:dyDescent="0.25">
      <c r="B171" s="3" t="s">
        <v>204</v>
      </c>
      <c r="C171" s="3" t="s">
        <v>18</v>
      </c>
      <c r="D171" s="3" t="s">
        <v>19</v>
      </c>
      <c r="E171" s="3" t="s">
        <v>27</v>
      </c>
      <c r="F171" s="3" t="s">
        <v>31</v>
      </c>
      <c r="G171" s="3" t="s">
        <v>44</v>
      </c>
      <c r="H171" s="3">
        <v>51.28</v>
      </c>
      <c r="I171" s="3">
        <v>6</v>
      </c>
      <c r="J171" s="3">
        <v>15.384</v>
      </c>
      <c r="K171" s="3">
        <v>323.06400000000002</v>
      </c>
      <c r="L171" s="3">
        <v>43484</v>
      </c>
      <c r="M171" s="3">
        <v>0.68819444444444444</v>
      </c>
      <c r="N171" s="4" t="s">
        <v>29</v>
      </c>
      <c r="O171" s="3">
        <v>307.68</v>
      </c>
      <c r="P171" s="5">
        <v>4.7619047620000003</v>
      </c>
      <c r="Q171" s="3">
        <v>15.384</v>
      </c>
      <c r="R171" s="3">
        <v>6.5</v>
      </c>
    </row>
    <row r="172" spans="2:18" x14ac:dyDescent="0.25">
      <c r="B172" s="3" t="s">
        <v>205</v>
      </c>
      <c r="C172" s="3" t="s">
        <v>18</v>
      </c>
      <c r="D172" s="3" t="s">
        <v>19</v>
      </c>
      <c r="E172" s="3" t="s">
        <v>20</v>
      </c>
      <c r="F172" s="3" t="s">
        <v>31</v>
      </c>
      <c r="G172" s="3" t="s">
        <v>36</v>
      </c>
      <c r="H172" s="3">
        <v>69.52</v>
      </c>
      <c r="I172" s="3">
        <v>7</v>
      </c>
      <c r="J172" s="3">
        <v>24.332000000000001</v>
      </c>
      <c r="K172" s="3">
        <v>510.97199999999998</v>
      </c>
      <c r="L172" s="3">
        <v>43497</v>
      </c>
      <c r="M172" s="3">
        <v>0.63194444444444442</v>
      </c>
      <c r="N172" s="4" t="s">
        <v>33</v>
      </c>
      <c r="O172" s="3">
        <v>486.64</v>
      </c>
      <c r="P172" s="5">
        <v>4.7619047620000003</v>
      </c>
      <c r="Q172" s="3">
        <v>24.332000000000001</v>
      </c>
      <c r="R172" s="3">
        <v>8.5</v>
      </c>
    </row>
    <row r="173" spans="2:18" x14ac:dyDescent="0.25">
      <c r="B173" s="3" t="s">
        <v>206</v>
      </c>
      <c r="C173" s="3" t="s">
        <v>18</v>
      </c>
      <c r="D173" s="3" t="s">
        <v>19</v>
      </c>
      <c r="E173" s="3" t="s">
        <v>27</v>
      </c>
      <c r="F173" s="3" t="s">
        <v>31</v>
      </c>
      <c r="G173" s="3" t="s">
        <v>22</v>
      </c>
      <c r="H173" s="3">
        <v>70.010000000000005</v>
      </c>
      <c r="I173" s="3">
        <v>5</v>
      </c>
      <c r="J173" s="3">
        <v>17.502500000000001</v>
      </c>
      <c r="K173" s="3">
        <v>367.55250000000001</v>
      </c>
      <c r="L173" s="3">
        <v>43468</v>
      </c>
      <c r="M173" s="3">
        <v>0.48333333333333334</v>
      </c>
      <c r="N173" s="4" t="s">
        <v>23</v>
      </c>
      <c r="O173" s="3">
        <v>350.05</v>
      </c>
      <c r="P173" s="5">
        <v>4.7619047620000003</v>
      </c>
      <c r="Q173" s="3">
        <v>17.502500000000001</v>
      </c>
      <c r="R173" s="3">
        <v>5.5</v>
      </c>
    </row>
    <row r="174" spans="2:18" x14ac:dyDescent="0.25">
      <c r="B174" s="3" t="s">
        <v>207</v>
      </c>
      <c r="C174" s="3" t="s">
        <v>42</v>
      </c>
      <c r="D174" s="3" t="s">
        <v>43</v>
      </c>
      <c r="E174" s="3" t="s">
        <v>20</v>
      </c>
      <c r="F174" s="3" t="s">
        <v>31</v>
      </c>
      <c r="G174" s="3" t="s">
        <v>44</v>
      </c>
      <c r="H174" s="3">
        <v>80.05</v>
      </c>
      <c r="I174" s="3">
        <v>5</v>
      </c>
      <c r="J174" s="3">
        <v>20.012499999999999</v>
      </c>
      <c r="K174" s="3">
        <v>420.26249999999999</v>
      </c>
      <c r="L174" s="3">
        <v>43491</v>
      </c>
      <c r="M174" s="3">
        <v>0.53125</v>
      </c>
      <c r="N174" s="4" t="s">
        <v>33</v>
      </c>
      <c r="O174" s="3">
        <v>400.25</v>
      </c>
      <c r="P174" s="5">
        <v>4.7619047620000003</v>
      </c>
      <c r="Q174" s="3">
        <v>20.012499999999999</v>
      </c>
      <c r="R174" s="3">
        <v>9.4</v>
      </c>
    </row>
    <row r="175" spans="2:18" x14ac:dyDescent="0.25">
      <c r="B175" s="3" t="s">
        <v>208</v>
      </c>
      <c r="C175" s="3" t="s">
        <v>25</v>
      </c>
      <c r="D175" s="3" t="s">
        <v>26</v>
      </c>
      <c r="E175" s="3" t="s">
        <v>27</v>
      </c>
      <c r="F175" s="3" t="s">
        <v>31</v>
      </c>
      <c r="G175" s="3" t="s">
        <v>28</v>
      </c>
      <c r="H175" s="3">
        <v>20.85</v>
      </c>
      <c r="I175" s="3">
        <v>8</v>
      </c>
      <c r="J175" s="3">
        <v>8.34</v>
      </c>
      <c r="K175" s="3">
        <v>175.14</v>
      </c>
      <c r="L175" s="3">
        <v>43527</v>
      </c>
      <c r="M175" s="3">
        <v>0.80347222222222225</v>
      </c>
      <c r="N175" s="4" t="s">
        <v>29</v>
      </c>
      <c r="O175" s="3">
        <v>166.8</v>
      </c>
      <c r="P175" s="5">
        <v>4.7619047620000003</v>
      </c>
      <c r="Q175" s="3">
        <v>8.34</v>
      </c>
      <c r="R175" s="3">
        <v>6.3</v>
      </c>
    </row>
    <row r="176" spans="2:18" x14ac:dyDescent="0.25">
      <c r="B176" s="3" t="s">
        <v>209</v>
      </c>
      <c r="C176" s="3" t="s">
        <v>42</v>
      </c>
      <c r="D176" s="3" t="s">
        <v>43</v>
      </c>
      <c r="E176" s="3" t="s">
        <v>20</v>
      </c>
      <c r="F176" s="3" t="s">
        <v>31</v>
      </c>
      <c r="G176" s="3" t="s">
        <v>28</v>
      </c>
      <c r="H176" s="3">
        <v>52.89</v>
      </c>
      <c r="I176" s="3">
        <v>6</v>
      </c>
      <c r="J176" s="3">
        <v>15.867000000000001</v>
      </c>
      <c r="K176" s="3">
        <v>333.20699999999999</v>
      </c>
      <c r="L176" s="3">
        <v>43484</v>
      </c>
      <c r="M176" s="3">
        <v>0.7319444444444444</v>
      </c>
      <c r="N176" s="4" t="s">
        <v>33</v>
      </c>
      <c r="O176" s="3">
        <v>317.33999999999997</v>
      </c>
      <c r="P176" s="5">
        <v>4.7619047620000003</v>
      </c>
      <c r="Q176" s="3">
        <v>15.867000000000001</v>
      </c>
      <c r="R176" s="3">
        <v>9.8000000000000007</v>
      </c>
    </row>
    <row r="177" spans="2:18" x14ac:dyDescent="0.25">
      <c r="B177" s="3" t="s">
        <v>210</v>
      </c>
      <c r="C177" s="3" t="s">
        <v>42</v>
      </c>
      <c r="D177" s="3" t="s">
        <v>43</v>
      </c>
      <c r="E177" s="3" t="s">
        <v>27</v>
      </c>
      <c r="F177" s="3" t="s">
        <v>31</v>
      </c>
      <c r="G177" s="3" t="s">
        <v>44</v>
      </c>
      <c r="H177" s="3">
        <v>19.79</v>
      </c>
      <c r="I177" s="3">
        <v>8</v>
      </c>
      <c r="J177" s="3">
        <v>7.9160000000000004</v>
      </c>
      <c r="K177" s="3">
        <v>166.23599999999999</v>
      </c>
      <c r="L177" s="3">
        <v>43483</v>
      </c>
      <c r="M177" s="3">
        <v>0.50277777777777777</v>
      </c>
      <c r="N177" s="4" t="s">
        <v>23</v>
      </c>
      <c r="O177" s="3">
        <v>158.32</v>
      </c>
      <c r="P177" s="5">
        <v>4.7619047620000003</v>
      </c>
      <c r="Q177" s="3">
        <v>7.9160000000000004</v>
      </c>
      <c r="R177" s="3">
        <v>8.6999999999999993</v>
      </c>
    </row>
    <row r="178" spans="2:18" x14ac:dyDescent="0.25">
      <c r="B178" s="3" t="s">
        <v>211</v>
      </c>
      <c r="C178" s="3" t="s">
        <v>18</v>
      </c>
      <c r="D178" s="3" t="s">
        <v>19</v>
      </c>
      <c r="E178" s="3" t="s">
        <v>20</v>
      </c>
      <c r="F178" s="3" t="s">
        <v>31</v>
      </c>
      <c r="G178" s="3" t="s">
        <v>32</v>
      </c>
      <c r="H178" s="3">
        <v>33.840000000000003</v>
      </c>
      <c r="I178" s="3">
        <v>9</v>
      </c>
      <c r="J178" s="3">
        <v>15.228</v>
      </c>
      <c r="K178" s="3">
        <v>319.78800000000001</v>
      </c>
      <c r="L178" s="3">
        <v>43545</v>
      </c>
      <c r="M178" s="3">
        <v>0.68125000000000002</v>
      </c>
      <c r="N178" s="4" t="s">
        <v>23</v>
      </c>
      <c r="O178" s="3">
        <v>304.56</v>
      </c>
      <c r="P178" s="5">
        <v>4.7619047620000003</v>
      </c>
      <c r="Q178" s="3">
        <v>15.228</v>
      </c>
      <c r="R178" s="3">
        <v>8.8000000000000007</v>
      </c>
    </row>
    <row r="179" spans="2:18" x14ac:dyDescent="0.25">
      <c r="B179" s="3" t="s">
        <v>212</v>
      </c>
      <c r="C179" s="3" t="s">
        <v>18</v>
      </c>
      <c r="D179" s="3" t="s">
        <v>19</v>
      </c>
      <c r="E179" s="3" t="s">
        <v>20</v>
      </c>
      <c r="F179" s="3" t="s">
        <v>31</v>
      </c>
      <c r="G179" s="3" t="s">
        <v>44</v>
      </c>
      <c r="H179" s="3">
        <v>22.17</v>
      </c>
      <c r="I179" s="3">
        <v>8</v>
      </c>
      <c r="J179" s="3">
        <v>8.8680000000000003</v>
      </c>
      <c r="K179" s="3">
        <v>186.22800000000001</v>
      </c>
      <c r="L179" s="3">
        <v>43527</v>
      </c>
      <c r="M179" s="3">
        <v>0.70902777777777781</v>
      </c>
      <c r="N179" s="4" t="s">
        <v>33</v>
      </c>
      <c r="O179" s="3">
        <v>177.36</v>
      </c>
      <c r="P179" s="5">
        <v>4.7619047620000003</v>
      </c>
      <c r="Q179" s="3">
        <v>8.8680000000000003</v>
      </c>
      <c r="R179" s="3">
        <v>9.6</v>
      </c>
    </row>
    <row r="180" spans="2:18" x14ac:dyDescent="0.25">
      <c r="B180" s="3" t="s">
        <v>213</v>
      </c>
      <c r="C180" s="3" t="s">
        <v>25</v>
      </c>
      <c r="D180" s="3" t="s">
        <v>26</v>
      </c>
      <c r="E180" s="3" t="s">
        <v>27</v>
      </c>
      <c r="F180" s="3" t="s">
        <v>21</v>
      </c>
      <c r="G180" s="3" t="s">
        <v>46</v>
      </c>
      <c r="H180" s="3">
        <v>22.51</v>
      </c>
      <c r="I180" s="3">
        <v>7</v>
      </c>
      <c r="J180" s="3">
        <v>7.8784999999999998</v>
      </c>
      <c r="K180" s="3">
        <v>165.4485</v>
      </c>
      <c r="L180" s="3">
        <v>43509</v>
      </c>
      <c r="M180" s="3">
        <v>0.4513888888888889</v>
      </c>
      <c r="N180" s="4" t="s">
        <v>33</v>
      </c>
      <c r="O180" s="3">
        <v>157.57</v>
      </c>
      <c r="P180" s="5">
        <v>4.7619047620000003</v>
      </c>
      <c r="Q180" s="3">
        <v>7.8784999999999998</v>
      </c>
      <c r="R180" s="3">
        <v>4.8</v>
      </c>
    </row>
    <row r="181" spans="2:18" x14ac:dyDescent="0.25">
      <c r="B181" s="3" t="s">
        <v>214</v>
      </c>
      <c r="C181" s="3" t="s">
        <v>18</v>
      </c>
      <c r="D181" s="3" t="s">
        <v>19</v>
      </c>
      <c r="E181" s="3" t="s">
        <v>27</v>
      </c>
      <c r="F181" s="3" t="s">
        <v>31</v>
      </c>
      <c r="G181" s="3" t="s">
        <v>44</v>
      </c>
      <c r="H181" s="3">
        <v>73.88</v>
      </c>
      <c r="I181" s="3">
        <v>6</v>
      </c>
      <c r="J181" s="3">
        <v>22.164000000000001</v>
      </c>
      <c r="K181" s="3">
        <v>465.44400000000002</v>
      </c>
      <c r="L181" s="3">
        <v>43547</v>
      </c>
      <c r="M181" s="3">
        <v>0.80277777777777781</v>
      </c>
      <c r="N181" s="4" t="s">
        <v>23</v>
      </c>
      <c r="O181" s="3">
        <v>443.28</v>
      </c>
      <c r="P181" s="5">
        <v>4.7619047620000003</v>
      </c>
      <c r="Q181" s="3">
        <v>22.164000000000001</v>
      </c>
      <c r="R181" s="3">
        <v>4.4000000000000004</v>
      </c>
    </row>
    <row r="182" spans="2:18" x14ac:dyDescent="0.25">
      <c r="B182" s="3" t="s">
        <v>215</v>
      </c>
      <c r="C182" s="3" t="s">
        <v>25</v>
      </c>
      <c r="D182" s="3" t="s">
        <v>26</v>
      </c>
      <c r="E182" s="3" t="s">
        <v>20</v>
      </c>
      <c r="F182" s="3" t="s">
        <v>31</v>
      </c>
      <c r="G182" s="3" t="s">
        <v>22</v>
      </c>
      <c r="H182" s="3">
        <v>86.8</v>
      </c>
      <c r="I182" s="3">
        <v>3</v>
      </c>
      <c r="J182" s="3">
        <v>13.02</v>
      </c>
      <c r="K182" s="3">
        <v>273.42</v>
      </c>
      <c r="L182" s="3">
        <v>43493</v>
      </c>
      <c r="M182" s="3">
        <v>0.69930555555555551</v>
      </c>
      <c r="N182" s="4" t="s">
        <v>23</v>
      </c>
      <c r="O182" s="3">
        <v>260.39999999999998</v>
      </c>
      <c r="P182" s="5">
        <v>4.7619047620000003</v>
      </c>
      <c r="Q182" s="3">
        <v>13.02</v>
      </c>
      <c r="R182" s="3">
        <v>9.9</v>
      </c>
    </row>
    <row r="183" spans="2:18" x14ac:dyDescent="0.25">
      <c r="B183" s="3" t="s">
        <v>216</v>
      </c>
      <c r="C183" s="3" t="s">
        <v>25</v>
      </c>
      <c r="D183" s="3" t="s">
        <v>26</v>
      </c>
      <c r="E183" s="3" t="s">
        <v>27</v>
      </c>
      <c r="F183" s="3" t="s">
        <v>31</v>
      </c>
      <c r="G183" s="3" t="s">
        <v>46</v>
      </c>
      <c r="H183" s="3">
        <v>64.260000000000005</v>
      </c>
      <c r="I183" s="3">
        <v>7</v>
      </c>
      <c r="J183" s="3">
        <v>22.491</v>
      </c>
      <c r="K183" s="3">
        <v>472.31099999999998</v>
      </c>
      <c r="L183" s="3">
        <v>43505</v>
      </c>
      <c r="M183" s="3">
        <v>0.41666666666666669</v>
      </c>
      <c r="N183" s="4" t="s">
        <v>29</v>
      </c>
      <c r="O183" s="3">
        <v>449.82</v>
      </c>
      <c r="P183" s="5">
        <v>4.7619047620000003</v>
      </c>
      <c r="Q183" s="3">
        <v>22.491</v>
      </c>
      <c r="R183" s="3">
        <v>5.7</v>
      </c>
    </row>
    <row r="184" spans="2:18" x14ac:dyDescent="0.25">
      <c r="B184" s="3" t="s">
        <v>217</v>
      </c>
      <c r="C184" s="3" t="s">
        <v>25</v>
      </c>
      <c r="D184" s="3" t="s">
        <v>26</v>
      </c>
      <c r="E184" s="3" t="s">
        <v>20</v>
      </c>
      <c r="F184" s="3" t="s">
        <v>31</v>
      </c>
      <c r="G184" s="3" t="s">
        <v>44</v>
      </c>
      <c r="H184" s="3">
        <v>38.47</v>
      </c>
      <c r="I184" s="3">
        <v>8</v>
      </c>
      <c r="J184" s="3">
        <v>15.388</v>
      </c>
      <c r="K184" s="3">
        <v>323.14800000000002</v>
      </c>
      <c r="L184" s="3">
        <v>43488</v>
      </c>
      <c r="M184" s="3">
        <v>0.49375000000000002</v>
      </c>
      <c r="N184" s="4" t="s">
        <v>29</v>
      </c>
      <c r="O184" s="3">
        <v>307.76</v>
      </c>
      <c r="P184" s="5">
        <v>4.7619047620000003</v>
      </c>
      <c r="Q184" s="3">
        <v>15.388</v>
      </c>
      <c r="R184" s="3">
        <v>7.7</v>
      </c>
    </row>
    <row r="185" spans="2:18" x14ac:dyDescent="0.25">
      <c r="B185" s="3" t="s">
        <v>218</v>
      </c>
      <c r="C185" s="3" t="s">
        <v>18</v>
      </c>
      <c r="D185" s="3" t="s">
        <v>19</v>
      </c>
      <c r="E185" s="3" t="s">
        <v>20</v>
      </c>
      <c r="F185" s="3" t="s">
        <v>31</v>
      </c>
      <c r="G185" s="3" t="s">
        <v>36</v>
      </c>
      <c r="H185" s="3">
        <v>15.5</v>
      </c>
      <c r="I185" s="3">
        <v>10</v>
      </c>
      <c r="J185" s="3">
        <v>7.75</v>
      </c>
      <c r="K185" s="3">
        <v>162.75</v>
      </c>
      <c r="L185" s="3">
        <v>43547</v>
      </c>
      <c r="M185" s="3">
        <v>0.4548611111111111</v>
      </c>
      <c r="N185" s="4" t="s">
        <v>23</v>
      </c>
      <c r="O185" s="3">
        <v>155</v>
      </c>
      <c r="P185" s="5">
        <v>4.7619047620000003</v>
      </c>
      <c r="Q185" s="3">
        <v>7.75</v>
      </c>
      <c r="R185" s="3">
        <v>8</v>
      </c>
    </row>
    <row r="186" spans="2:18" x14ac:dyDescent="0.25">
      <c r="B186" s="3" t="s">
        <v>219</v>
      </c>
      <c r="C186" s="3" t="s">
        <v>25</v>
      </c>
      <c r="D186" s="3" t="s">
        <v>26</v>
      </c>
      <c r="E186" s="3" t="s">
        <v>27</v>
      </c>
      <c r="F186" s="3" t="s">
        <v>31</v>
      </c>
      <c r="G186" s="3" t="s">
        <v>22</v>
      </c>
      <c r="H186" s="3">
        <v>34.31</v>
      </c>
      <c r="I186" s="3">
        <v>8</v>
      </c>
      <c r="J186" s="3">
        <v>13.724</v>
      </c>
      <c r="K186" s="3">
        <v>288.20400000000001</v>
      </c>
      <c r="L186" s="3">
        <v>43490</v>
      </c>
      <c r="M186" s="3">
        <v>0.625</v>
      </c>
      <c r="N186" s="4" t="s">
        <v>23</v>
      </c>
      <c r="O186" s="3">
        <v>274.48</v>
      </c>
      <c r="P186" s="5">
        <v>4.7619047620000003</v>
      </c>
      <c r="Q186" s="3">
        <v>13.724</v>
      </c>
      <c r="R186" s="3">
        <v>5.7</v>
      </c>
    </row>
    <row r="187" spans="2:18" x14ac:dyDescent="0.25">
      <c r="B187" s="3" t="s">
        <v>220</v>
      </c>
      <c r="C187" s="3" t="s">
        <v>18</v>
      </c>
      <c r="D187" s="3" t="s">
        <v>19</v>
      </c>
      <c r="E187" s="3" t="s">
        <v>27</v>
      </c>
      <c r="F187" s="3" t="s">
        <v>21</v>
      </c>
      <c r="G187" s="3" t="s">
        <v>36</v>
      </c>
      <c r="H187" s="3">
        <v>12.34</v>
      </c>
      <c r="I187" s="3">
        <v>7</v>
      </c>
      <c r="J187" s="3">
        <v>4.319</v>
      </c>
      <c r="K187" s="3">
        <v>90.698999999999998</v>
      </c>
      <c r="L187" s="3">
        <v>43528</v>
      </c>
      <c r="M187" s="3">
        <v>0.47152777777777777</v>
      </c>
      <c r="N187" s="4" t="s">
        <v>33</v>
      </c>
      <c r="O187" s="3">
        <v>86.38</v>
      </c>
      <c r="P187" s="5">
        <v>4.7619047620000003</v>
      </c>
      <c r="Q187" s="3">
        <v>4.319</v>
      </c>
      <c r="R187" s="3">
        <v>6.7</v>
      </c>
    </row>
    <row r="188" spans="2:18" x14ac:dyDescent="0.25">
      <c r="B188" s="3" t="s">
        <v>221</v>
      </c>
      <c r="C188" s="3" t="s">
        <v>42</v>
      </c>
      <c r="D188" s="3" t="s">
        <v>43</v>
      </c>
      <c r="E188" s="3" t="s">
        <v>20</v>
      </c>
      <c r="F188" s="3" t="s">
        <v>31</v>
      </c>
      <c r="G188" s="3" t="s">
        <v>44</v>
      </c>
      <c r="H188" s="3">
        <v>18.079999999999998</v>
      </c>
      <c r="I188" s="3">
        <v>3</v>
      </c>
      <c r="J188" s="3">
        <v>2.7120000000000002</v>
      </c>
      <c r="K188" s="3">
        <v>56.951999999999998</v>
      </c>
      <c r="L188" s="3">
        <v>43529</v>
      </c>
      <c r="M188" s="3">
        <v>0.82361111111111107</v>
      </c>
      <c r="N188" s="4" t="s">
        <v>23</v>
      </c>
      <c r="O188" s="3">
        <v>54.24</v>
      </c>
      <c r="P188" s="5">
        <v>4.7619047620000003</v>
      </c>
      <c r="Q188" s="3">
        <v>2.7120000000000002</v>
      </c>
      <c r="R188" s="3">
        <v>8</v>
      </c>
    </row>
    <row r="189" spans="2:18" x14ac:dyDescent="0.25">
      <c r="B189" s="3" t="s">
        <v>222</v>
      </c>
      <c r="C189" s="3" t="s">
        <v>42</v>
      </c>
      <c r="D189" s="3" t="s">
        <v>43</v>
      </c>
      <c r="E189" s="3" t="s">
        <v>20</v>
      </c>
      <c r="F189" s="3" t="s">
        <v>21</v>
      </c>
      <c r="G189" s="3" t="s">
        <v>32</v>
      </c>
      <c r="H189" s="3">
        <v>94.49</v>
      </c>
      <c r="I189" s="3">
        <v>8</v>
      </c>
      <c r="J189" s="3">
        <v>37.795999999999999</v>
      </c>
      <c r="K189" s="3">
        <v>793.71600000000001</v>
      </c>
      <c r="L189" s="3">
        <v>43527</v>
      </c>
      <c r="M189" s="3">
        <v>0.79166666666666663</v>
      </c>
      <c r="N189" s="4" t="s">
        <v>23</v>
      </c>
      <c r="O189" s="3">
        <v>755.92</v>
      </c>
      <c r="P189" s="5">
        <v>4.7619047620000003</v>
      </c>
      <c r="Q189" s="3">
        <v>37.795999999999999</v>
      </c>
      <c r="R189" s="3">
        <v>7.5</v>
      </c>
    </row>
    <row r="190" spans="2:18" x14ac:dyDescent="0.25">
      <c r="B190" s="3" t="s">
        <v>223</v>
      </c>
      <c r="C190" s="3" t="s">
        <v>42</v>
      </c>
      <c r="D190" s="3" t="s">
        <v>43</v>
      </c>
      <c r="E190" s="3" t="s">
        <v>20</v>
      </c>
      <c r="F190" s="3" t="s">
        <v>31</v>
      </c>
      <c r="G190" s="3" t="s">
        <v>32</v>
      </c>
      <c r="H190" s="3">
        <v>46.47</v>
      </c>
      <c r="I190" s="3">
        <v>4</v>
      </c>
      <c r="J190" s="3">
        <v>9.2940000000000005</v>
      </c>
      <c r="K190" s="3">
        <v>195.17400000000001</v>
      </c>
      <c r="L190" s="3">
        <v>43504</v>
      </c>
      <c r="M190" s="3">
        <v>0.45347222222222222</v>
      </c>
      <c r="N190" s="4" t="s">
        <v>29</v>
      </c>
      <c r="O190" s="3">
        <v>185.88</v>
      </c>
      <c r="P190" s="5">
        <v>4.7619047620000003</v>
      </c>
      <c r="Q190" s="3">
        <v>9.2940000000000005</v>
      </c>
      <c r="R190" s="3">
        <v>7</v>
      </c>
    </row>
    <row r="191" spans="2:18" x14ac:dyDescent="0.25">
      <c r="B191" s="3" t="s">
        <v>224</v>
      </c>
      <c r="C191" s="3" t="s">
        <v>18</v>
      </c>
      <c r="D191" s="3" t="s">
        <v>19</v>
      </c>
      <c r="E191" s="3" t="s">
        <v>27</v>
      </c>
      <c r="F191" s="3" t="s">
        <v>31</v>
      </c>
      <c r="G191" s="3" t="s">
        <v>32</v>
      </c>
      <c r="H191" s="3">
        <v>74.069999999999993</v>
      </c>
      <c r="I191" s="3">
        <v>1</v>
      </c>
      <c r="J191" s="3">
        <v>3.7035</v>
      </c>
      <c r="K191" s="3">
        <v>77.773499999999999</v>
      </c>
      <c r="L191" s="3">
        <v>43506</v>
      </c>
      <c r="M191" s="3">
        <v>0.53472222222222221</v>
      </c>
      <c r="N191" s="4" t="s">
        <v>23</v>
      </c>
      <c r="O191" s="3">
        <v>74.069999999999993</v>
      </c>
      <c r="P191" s="5">
        <v>4.7619047620000003</v>
      </c>
      <c r="Q191" s="3">
        <v>3.7035</v>
      </c>
      <c r="R191" s="3">
        <v>9.9</v>
      </c>
    </row>
    <row r="192" spans="2:18" x14ac:dyDescent="0.25">
      <c r="B192" s="3" t="s">
        <v>225</v>
      </c>
      <c r="C192" s="3" t="s">
        <v>25</v>
      </c>
      <c r="D192" s="3" t="s">
        <v>26</v>
      </c>
      <c r="E192" s="3" t="s">
        <v>27</v>
      </c>
      <c r="F192" s="3" t="s">
        <v>21</v>
      </c>
      <c r="G192" s="3" t="s">
        <v>32</v>
      </c>
      <c r="H192" s="3">
        <v>69.81</v>
      </c>
      <c r="I192" s="3">
        <v>4</v>
      </c>
      <c r="J192" s="3">
        <v>13.962</v>
      </c>
      <c r="K192" s="3">
        <v>293.202</v>
      </c>
      <c r="L192" s="3">
        <v>43493</v>
      </c>
      <c r="M192" s="3">
        <v>0.86805555555555558</v>
      </c>
      <c r="N192" s="4" t="s">
        <v>33</v>
      </c>
      <c r="O192" s="3">
        <v>279.24</v>
      </c>
      <c r="P192" s="5">
        <v>4.7619047620000003</v>
      </c>
      <c r="Q192" s="3">
        <v>13.962</v>
      </c>
      <c r="R192" s="3">
        <v>5.9</v>
      </c>
    </row>
    <row r="193" spans="2:18" x14ac:dyDescent="0.25">
      <c r="B193" s="3" t="s">
        <v>226</v>
      </c>
      <c r="C193" s="3" t="s">
        <v>42</v>
      </c>
      <c r="D193" s="3" t="s">
        <v>43</v>
      </c>
      <c r="E193" s="3" t="s">
        <v>27</v>
      </c>
      <c r="F193" s="3" t="s">
        <v>21</v>
      </c>
      <c r="G193" s="3" t="s">
        <v>32</v>
      </c>
      <c r="H193" s="3">
        <v>77.040000000000006</v>
      </c>
      <c r="I193" s="3">
        <v>3</v>
      </c>
      <c r="J193" s="3">
        <v>11.555999999999999</v>
      </c>
      <c r="K193" s="3">
        <v>242.67599999999999</v>
      </c>
      <c r="L193" s="3">
        <v>43507</v>
      </c>
      <c r="M193" s="3">
        <v>0.44374999999999998</v>
      </c>
      <c r="N193" s="4" t="s">
        <v>33</v>
      </c>
      <c r="O193" s="3">
        <v>231.12</v>
      </c>
      <c r="P193" s="5">
        <v>4.7619047620000003</v>
      </c>
      <c r="Q193" s="3">
        <v>11.555999999999999</v>
      </c>
      <c r="R193" s="3">
        <v>7.2</v>
      </c>
    </row>
    <row r="194" spans="2:18" x14ac:dyDescent="0.25">
      <c r="B194" s="3" t="s">
        <v>227</v>
      </c>
      <c r="C194" s="3" t="s">
        <v>42</v>
      </c>
      <c r="D194" s="3" t="s">
        <v>43</v>
      </c>
      <c r="E194" s="3" t="s">
        <v>27</v>
      </c>
      <c r="F194" s="3" t="s">
        <v>21</v>
      </c>
      <c r="G194" s="3" t="s">
        <v>46</v>
      </c>
      <c r="H194" s="3">
        <v>73.52</v>
      </c>
      <c r="I194" s="3">
        <v>2</v>
      </c>
      <c r="J194" s="3">
        <v>7.3520000000000003</v>
      </c>
      <c r="K194" s="3">
        <v>154.392</v>
      </c>
      <c r="L194" s="3">
        <v>43480</v>
      </c>
      <c r="M194" s="3">
        <v>0.57013888888888886</v>
      </c>
      <c r="N194" s="4" t="s">
        <v>23</v>
      </c>
      <c r="O194" s="3">
        <v>147.04</v>
      </c>
      <c r="P194" s="5">
        <v>4.7619047620000003</v>
      </c>
      <c r="Q194" s="3">
        <v>7.3520000000000003</v>
      </c>
      <c r="R194" s="3">
        <v>4.5999999999999996</v>
      </c>
    </row>
    <row r="195" spans="2:18" x14ac:dyDescent="0.25">
      <c r="B195" s="3" t="s">
        <v>228</v>
      </c>
      <c r="C195" s="3" t="s">
        <v>25</v>
      </c>
      <c r="D195" s="3" t="s">
        <v>26</v>
      </c>
      <c r="E195" s="3" t="s">
        <v>27</v>
      </c>
      <c r="F195" s="3" t="s">
        <v>21</v>
      </c>
      <c r="G195" s="3" t="s">
        <v>44</v>
      </c>
      <c r="H195" s="3">
        <v>87.8</v>
      </c>
      <c r="I195" s="3">
        <v>9</v>
      </c>
      <c r="J195" s="3">
        <v>39.51</v>
      </c>
      <c r="K195" s="3">
        <v>829.71</v>
      </c>
      <c r="L195" s="3">
        <v>43540</v>
      </c>
      <c r="M195" s="3">
        <v>0.79722222222222228</v>
      </c>
      <c r="N195" s="4" t="s">
        <v>29</v>
      </c>
      <c r="O195" s="3">
        <v>790.2</v>
      </c>
      <c r="P195" s="5">
        <v>4.7619047620000003</v>
      </c>
      <c r="Q195" s="3">
        <v>39.51</v>
      </c>
      <c r="R195" s="3">
        <v>9.1999999999999993</v>
      </c>
    </row>
    <row r="196" spans="2:18" x14ac:dyDescent="0.25">
      <c r="B196" s="3" t="s">
        <v>229</v>
      </c>
      <c r="C196" s="3" t="s">
        <v>42</v>
      </c>
      <c r="D196" s="3" t="s">
        <v>43</v>
      </c>
      <c r="E196" s="3" t="s">
        <v>27</v>
      </c>
      <c r="F196" s="3" t="s">
        <v>31</v>
      </c>
      <c r="G196" s="3" t="s">
        <v>32</v>
      </c>
      <c r="H196" s="3">
        <v>25.55</v>
      </c>
      <c r="I196" s="3">
        <v>4</v>
      </c>
      <c r="J196" s="3">
        <v>5.1100000000000003</v>
      </c>
      <c r="K196" s="3">
        <v>107.31</v>
      </c>
      <c r="L196" s="3">
        <v>43491</v>
      </c>
      <c r="M196" s="3">
        <v>0.84930555555555554</v>
      </c>
      <c r="N196" s="4" t="s">
        <v>23</v>
      </c>
      <c r="O196" s="3">
        <v>102.2</v>
      </c>
      <c r="P196" s="5">
        <v>4.7619047620000003</v>
      </c>
      <c r="Q196" s="3">
        <v>5.1100000000000003</v>
      </c>
      <c r="R196" s="3">
        <v>5.7</v>
      </c>
    </row>
    <row r="197" spans="2:18" x14ac:dyDescent="0.25">
      <c r="B197" s="3" t="s">
        <v>230</v>
      </c>
      <c r="C197" s="3" t="s">
        <v>18</v>
      </c>
      <c r="D197" s="3" t="s">
        <v>19</v>
      </c>
      <c r="E197" s="3" t="s">
        <v>27</v>
      </c>
      <c r="F197" s="3" t="s">
        <v>31</v>
      </c>
      <c r="G197" s="3" t="s">
        <v>28</v>
      </c>
      <c r="H197" s="3">
        <v>32.71</v>
      </c>
      <c r="I197" s="3">
        <v>5</v>
      </c>
      <c r="J197" s="3">
        <v>8.1775000000000002</v>
      </c>
      <c r="K197" s="3">
        <v>171.72749999999999</v>
      </c>
      <c r="L197" s="3">
        <v>43543</v>
      </c>
      <c r="M197" s="3">
        <v>0.47916666666666669</v>
      </c>
      <c r="N197" s="4" t="s">
        <v>33</v>
      </c>
      <c r="O197" s="3">
        <v>163.55000000000001</v>
      </c>
      <c r="P197" s="5">
        <v>4.7619047620000003</v>
      </c>
      <c r="Q197" s="3">
        <v>8.1775000000000002</v>
      </c>
      <c r="R197" s="3">
        <v>9.9</v>
      </c>
    </row>
    <row r="198" spans="2:18" x14ac:dyDescent="0.25">
      <c r="B198" s="3" t="s">
        <v>231</v>
      </c>
      <c r="C198" s="3" t="s">
        <v>25</v>
      </c>
      <c r="D198" s="3" t="s">
        <v>26</v>
      </c>
      <c r="E198" s="3" t="s">
        <v>20</v>
      </c>
      <c r="F198" s="3" t="s">
        <v>21</v>
      </c>
      <c r="G198" s="3" t="s">
        <v>46</v>
      </c>
      <c r="H198" s="3">
        <v>74.290000000000006</v>
      </c>
      <c r="I198" s="3">
        <v>1</v>
      </c>
      <c r="J198" s="3">
        <v>3.7145000000000001</v>
      </c>
      <c r="K198" s="3">
        <v>78.004499999999993</v>
      </c>
      <c r="L198" s="3">
        <v>43478</v>
      </c>
      <c r="M198" s="3">
        <v>0.8125</v>
      </c>
      <c r="N198" s="4" t="s">
        <v>29</v>
      </c>
      <c r="O198" s="3">
        <v>74.290000000000006</v>
      </c>
      <c r="P198" s="5">
        <v>4.7619047620000003</v>
      </c>
      <c r="Q198" s="3">
        <v>3.7145000000000001</v>
      </c>
      <c r="R198" s="3">
        <v>5</v>
      </c>
    </row>
    <row r="199" spans="2:18" x14ac:dyDescent="0.25">
      <c r="B199" s="3" t="s">
        <v>232</v>
      </c>
      <c r="C199" s="3" t="s">
        <v>25</v>
      </c>
      <c r="D199" s="3" t="s">
        <v>26</v>
      </c>
      <c r="E199" s="3" t="s">
        <v>20</v>
      </c>
      <c r="F199" s="3" t="s">
        <v>31</v>
      </c>
      <c r="G199" s="3" t="s">
        <v>22</v>
      </c>
      <c r="H199" s="3">
        <v>43.7</v>
      </c>
      <c r="I199" s="3">
        <v>2</v>
      </c>
      <c r="J199" s="3">
        <v>4.37</v>
      </c>
      <c r="K199" s="3">
        <v>91.77</v>
      </c>
      <c r="L199" s="3">
        <v>43550</v>
      </c>
      <c r="M199" s="3">
        <v>0.75208333333333333</v>
      </c>
      <c r="N199" s="4" t="s">
        <v>29</v>
      </c>
      <c r="O199" s="3">
        <v>87.4</v>
      </c>
      <c r="P199" s="5">
        <v>4.7619047620000003</v>
      </c>
      <c r="Q199" s="3">
        <v>4.37</v>
      </c>
      <c r="R199" s="3">
        <v>4.9000000000000004</v>
      </c>
    </row>
    <row r="200" spans="2:18" x14ac:dyDescent="0.25">
      <c r="B200" s="3" t="s">
        <v>233</v>
      </c>
      <c r="C200" s="3" t="s">
        <v>18</v>
      </c>
      <c r="D200" s="3" t="s">
        <v>19</v>
      </c>
      <c r="E200" s="3" t="s">
        <v>27</v>
      </c>
      <c r="F200" s="3" t="s">
        <v>21</v>
      </c>
      <c r="G200" s="3" t="s">
        <v>32</v>
      </c>
      <c r="H200" s="3">
        <v>25.29</v>
      </c>
      <c r="I200" s="3">
        <v>1</v>
      </c>
      <c r="J200" s="3">
        <v>1.2645</v>
      </c>
      <c r="K200" s="3">
        <v>26.554500000000001</v>
      </c>
      <c r="L200" s="3">
        <v>43547</v>
      </c>
      <c r="M200" s="3">
        <v>0.42569444444444443</v>
      </c>
      <c r="N200" s="4" t="s">
        <v>23</v>
      </c>
      <c r="O200" s="3">
        <v>25.29</v>
      </c>
      <c r="P200" s="5">
        <v>4.7619047620000003</v>
      </c>
      <c r="Q200" s="3">
        <v>1.2645</v>
      </c>
      <c r="R200" s="3">
        <v>6.1</v>
      </c>
    </row>
    <row r="201" spans="2:18" x14ac:dyDescent="0.25">
      <c r="B201" s="3" t="s">
        <v>234</v>
      </c>
      <c r="C201" s="3" t="s">
        <v>25</v>
      </c>
      <c r="D201" s="3" t="s">
        <v>26</v>
      </c>
      <c r="E201" s="3" t="s">
        <v>27</v>
      </c>
      <c r="F201" s="3" t="s">
        <v>31</v>
      </c>
      <c r="G201" s="3" t="s">
        <v>22</v>
      </c>
      <c r="H201" s="3">
        <v>41.5</v>
      </c>
      <c r="I201" s="3">
        <v>4</v>
      </c>
      <c r="J201" s="3">
        <v>8.3000000000000007</v>
      </c>
      <c r="K201" s="3">
        <v>174.3</v>
      </c>
      <c r="L201" s="3">
        <v>43536</v>
      </c>
      <c r="M201" s="3">
        <v>0.83194444444444449</v>
      </c>
      <c r="N201" s="4" t="s">
        <v>33</v>
      </c>
      <c r="O201" s="3">
        <v>166</v>
      </c>
      <c r="P201" s="5">
        <v>4.7619047620000003</v>
      </c>
      <c r="Q201" s="3">
        <v>8.3000000000000007</v>
      </c>
      <c r="R201" s="3">
        <v>8.1999999999999993</v>
      </c>
    </row>
    <row r="202" spans="2:18" x14ac:dyDescent="0.25">
      <c r="B202" s="3" t="s">
        <v>235</v>
      </c>
      <c r="C202" s="3" t="s">
        <v>25</v>
      </c>
      <c r="D202" s="3" t="s">
        <v>26</v>
      </c>
      <c r="E202" s="3" t="s">
        <v>20</v>
      </c>
      <c r="F202" s="3" t="s">
        <v>21</v>
      </c>
      <c r="G202" s="3" t="s">
        <v>44</v>
      </c>
      <c r="H202" s="3">
        <v>71.39</v>
      </c>
      <c r="I202" s="3">
        <v>5</v>
      </c>
      <c r="J202" s="3">
        <v>17.8475</v>
      </c>
      <c r="K202" s="3">
        <v>374.79750000000001</v>
      </c>
      <c r="L202" s="3">
        <v>43513</v>
      </c>
      <c r="M202" s="3">
        <v>0.83125000000000004</v>
      </c>
      <c r="N202" s="4" t="s">
        <v>33</v>
      </c>
      <c r="O202" s="3">
        <v>356.95</v>
      </c>
      <c r="P202" s="5">
        <v>4.7619047620000003</v>
      </c>
      <c r="Q202" s="3">
        <v>17.8475</v>
      </c>
      <c r="R202" s="3">
        <v>5.5</v>
      </c>
    </row>
    <row r="203" spans="2:18" x14ac:dyDescent="0.25">
      <c r="B203" s="3" t="s">
        <v>236</v>
      </c>
      <c r="C203" s="3" t="s">
        <v>25</v>
      </c>
      <c r="D203" s="3" t="s">
        <v>26</v>
      </c>
      <c r="E203" s="3" t="s">
        <v>20</v>
      </c>
      <c r="F203" s="3" t="s">
        <v>21</v>
      </c>
      <c r="G203" s="3" t="s">
        <v>36</v>
      </c>
      <c r="H203" s="3">
        <v>19.149999999999999</v>
      </c>
      <c r="I203" s="3">
        <v>6</v>
      </c>
      <c r="J203" s="3">
        <v>5.7450000000000001</v>
      </c>
      <c r="K203" s="3">
        <v>120.645</v>
      </c>
      <c r="L203" s="3">
        <v>43494</v>
      </c>
      <c r="M203" s="3">
        <v>0.41736111111111113</v>
      </c>
      <c r="N203" s="4" t="s">
        <v>33</v>
      </c>
      <c r="O203" s="3">
        <v>114.9</v>
      </c>
      <c r="P203" s="5">
        <v>4.7619047620000003</v>
      </c>
      <c r="Q203" s="3">
        <v>5.7450000000000001</v>
      </c>
      <c r="R203" s="3">
        <v>6.8</v>
      </c>
    </row>
    <row r="204" spans="2:18" x14ac:dyDescent="0.25">
      <c r="B204" s="3" t="s">
        <v>237</v>
      </c>
      <c r="C204" s="3" t="s">
        <v>42</v>
      </c>
      <c r="D204" s="3" t="s">
        <v>43</v>
      </c>
      <c r="E204" s="3" t="s">
        <v>20</v>
      </c>
      <c r="F204" s="3" t="s">
        <v>21</v>
      </c>
      <c r="G204" s="3" t="s">
        <v>28</v>
      </c>
      <c r="H204" s="3">
        <v>57.49</v>
      </c>
      <c r="I204" s="3">
        <v>4</v>
      </c>
      <c r="J204" s="3">
        <v>11.497999999999999</v>
      </c>
      <c r="K204" s="3">
        <v>241.458</v>
      </c>
      <c r="L204" s="3">
        <v>43539</v>
      </c>
      <c r="M204" s="3">
        <v>0.49791666666666667</v>
      </c>
      <c r="N204" s="4" t="s">
        <v>29</v>
      </c>
      <c r="O204" s="3">
        <v>229.96</v>
      </c>
      <c r="P204" s="5">
        <v>4.7619047620000003</v>
      </c>
      <c r="Q204" s="3">
        <v>11.497999999999999</v>
      </c>
      <c r="R204" s="3">
        <v>6.6</v>
      </c>
    </row>
    <row r="205" spans="2:18" x14ac:dyDescent="0.25">
      <c r="B205" s="3" t="s">
        <v>238</v>
      </c>
      <c r="C205" s="3" t="s">
        <v>25</v>
      </c>
      <c r="D205" s="3" t="s">
        <v>26</v>
      </c>
      <c r="E205" s="3" t="s">
        <v>27</v>
      </c>
      <c r="F205" s="3" t="s">
        <v>31</v>
      </c>
      <c r="G205" s="3" t="s">
        <v>28</v>
      </c>
      <c r="H205" s="3">
        <v>61.41</v>
      </c>
      <c r="I205" s="3">
        <v>7</v>
      </c>
      <c r="J205" s="3">
        <v>21.493500000000001</v>
      </c>
      <c r="K205" s="3">
        <v>451.36349999999999</v>
      </c>
      <c r="L205" s="3">
        <v>43479</v>
      </c>
      <c r="M205" s="3">
        <v>0.41805555555555557</v>
      </c>
      <c r="N205" s="4" t="s">
        <v>29</v>
      </c>
      <c r="O205" s="3">
        <v>429.87</v>
      </c>
      <c r="P205" s="5">
        <v>4.7619047620000003</v>
      </c>
      <c r="Q205" s="3">
        <v>21.493500000000001</v>
      </c>
      <c r="R205" s="3">
        <v>9.8000000000000007</v>
      </c>
    </row>
    <row r="206" spans="2:18" x14ac:dyDescent="0.25">
      <c r="B206" s="3" t="s">
        <v>239</v>
      </c>
      <c r="C206" s="3" t="s">
        <v>42</v>
      </c>
      <c r="D206" s="3" t="s">
        <v>43</v>
      </c>
      <c r="E206" s="3" t="s">
        <v>20</v>
      </c>
      <c r="F206" s="3" t="s">
        <v>31</v>
      </c>
      <c r="G206" s="3" t="s">
        <v>22</v>
      </c>
      <c r="H206" s="3">
        <v>25.9</v>
      </c>
      <c r="I206" s="3">
        <v>10</v>
      </c>
      <c r="J206" s="3">
        <v>12.95</v>
      </c>
      <c r="K206" s="3">
        <v>271.95</v>
      </c>
      <c r="L206" s="3">
        <v>43502</v>
      </c>
      <c r="M206" s="3">
        <v>0.61875000000000002</v>
      </c>
      <c r="N206" s="4" t="s">
        <v>23</v>
      </c>
      <c r="O206" s="3">
        <v>259</v>
      </c>
      <c r="P206" s="5">
        <v>4.7619047620000003</v>
      </c>
      <c r="Q206" s="3">
        <v>12.95</v>
      </c>
      <c r="R206" s="3">
        <v>8.6999999999999993</v>
      </c>
    </row>
    <row r="207" spans="2:18" x14ac:dyDescent="0.25">
      <c r="B207" s="3" t="s">
        <v>240</v>
      </c>
      <c r="C207" s="3" t="s">
        <v>42</v>
      </c>
      <c r="D207" s="3" t="s">
        <v>43</v>
      </c>
      <c r="E207" s="3" t="s">
        <v>20</v>
      </c>
      <c r="F207" s="3" t="s">
        <v>31</v>
      </c>
      <c r="G207" s="3" t="s">
        <v>32</v>
      </c>
      <c r="H207" s="3">
        <v>17.77</v>
      </c>
      <c r="I207" s="3">
        <v>5</v>
      </c>
      <c r="J207" s="3">
        <v>4.4424999999999999</v>
      </c>
      <c r="K207" s="3">
        <v>93.292500000000004</v>
      </c>
      <c r="L207" s="3">
        <v>43511</v>
      </c>
      <c r="M207" s="3">
        <v>0.52916666666666667</v>
      </c>
      <c r="N207" s="4" t="s">
        <v>33</v>
      </c>
      <c r="O207" s="3">
        <v>88.85</v>
      </c>
      <c r="P207" s="5">
        <v>4.7619047620000003</v>
      </c>
      <c r="Q207" s="3">
        <v>4.4424999999999999</v>
      </c>
      <c r="R207" s="3">
        <v>5.4</v>
      </c>
    </row>
    <row r="208" spans="2:18" x14ac:dyDescent="0.25">
      <c r="B208" s="3" t="s">
        <v>241</v>
      </c>
      <c r="C208" s="3" t="s">
        <v>18</v>
      </c>
      <c r="D208" s="3" t="s">
        <v>19</v>
      </c>
      <c r="E208" s="3" t="s">
        <v>27</v>
      </c>
      <c r="F208" s="3" t="s">
        <v>21</v>
      </c>
      <c r="G208" s="3" t="s">
        <v>22</v>
      </c>
      <c r="H208" s="3">
        <v>23.03</v>
      </c>
      <c r="I208" s="3">
        <v>9</v>
      </c>
      <c r="J208" s="3">
        <v>10.3635</v>
      </c>
      <c r="K208" s="3">
        <v>217.6335</v>
      </c>
      <c r="L208" s="3">
        <v>43468</v>
      </c>
      <c r="M208" s="3">
        <v>0.50138888888888888</v>
      </c>
      <c r="N208" s="4" t="s">
        <v>23</v>
      </c>
      <c r="O208" s="3">
        <v>207.27</v>
      </c>
      <c r="P208" s="5">
        <v>4.7619047620000003</v>
      </c>
      <c r="Q208" s="3">
        <v>10.3635</v>
      </c>
      <c r="R208" s="3">
        <v>7.9</v>
      </c>
    </row>
    <row r="209" spans="2:18" x14ac:dyDescent="0.25">
      <c r="B209" s="3" t="s">
        <v>242</v>
      </c>
      <c r="C209" s="3" t="s">
        <v>25</v>
      </c>
      <c r="D209" s="3" t="s">
        <v>26</v>
      </c>
      <c r="E209" s="3" t="s">
        <v>20</v>
      </c>
      <c r="F209" s="3" t="s">
        <v>21</v>
      </c>
      <c r="G209" s="3" t="s">
        <v>28</v>
      </c>
      <c r="H209" s="3">
        <v>66.650000000000006</v>
      </c>
      <c r="I209" s="3">
        <v>9</v>
      </c>
      <c r="J209" s="3">
        <v>29.9925</v>
      </c>
      <c r="K209" s="3">
        <v>629.84249999999997</v>
      </c>
      <c r="L209" s="3">
        <v>43469</v>
      </c>
      <c r="M209" s="3">
        <v>0.7631944444444444</v>
      </c>
      <c r="N209" s="4" t="s">
        <v>33</v>
      </c>
      <c r="O209" s="3">
        <v>599.85</v>
      </c>
      <c r="P209" s="5">
        <v>4.7619047620000003</v>
      </c>
      <c r="Q209" s="3">
        <v>29.9925</v>
      </c>
      <c r="R209" s="3">
        <v>9.6999999999999993</v>
      </c>
    </row>
    <row r="210" spans="2:18" x14ac:dyDescent="0.25">
      <c r="B210" s="3" t="s">
        <v>243</v>
      </c>
      <c r="C210" s="3" t="s">
        <v>25</v>
      </c>
      <c r="D210" s="3" t="s">
        <v>26</v>
      </c>
      <c r="E210" s="3" t="s">
        <v>20</v>
      </c>
      <c r="F210" s="3" t="s">
        <v>21</v>
      </c>
      <c r="G210" s="3" t="s">
        <v>32</v>
      </c>
      <c r="H210" s="3">
        <v>28.53</v>
      </c>
      <c r="I210" s="3">
        <v>10</v>
      </c>
      <c r="J210" s="3">
        <v>14.265000000000001</v>
      </c>
      <c r="K210" s="3">
        <v>299.565</v>
      </c>
      <c r="L210" s="3">
        <v>43542</v>
      </c>
      <c r="M210" s="3">
        <v>0.73472222222222228</v>
      </c>
      <c r="N210" s="4" t="s">
        <v>23</v>
      </c>
      <c r="O210" s="3">
        <v>285.3</v>
      </c>
      <c r="P210" s="5">
        <v>4.7619047620000003</v>
      </c>
      <c r="Q210" s="3">
        <v>14.265000000000001</v>
      </c>
      <c r="R210" s="3">
        <v>7.8</v>
      </c>
    </row>
    <row r="211" spans="2:18" x14ac:dyDescent="0.25">
      <c r="B211" s="3" t="s">
        <v>244</v>
      </c>
      <c r="C211" s="3" t="s">
        <v>42</v>
      </c>
      <c r="D211" s="3" t="s">
        <v>43</v>
      </c>
      <c r="E211" s="3" t="s">
        <v>27</v>
      </c>
      <c r="F211" s="3" t="s">
        <v>21</v>
      </c>
      <c r="G211" s="3" t="s">
        <v>46</v>
      </c>
      <c r="H211" s="3">
        <v>30.37</v>
      </c>
      <c r="I211" s="3">
        <v>3</v>
      </c>
      <c r="J211" s="3">
        <v>4.5555000000000003</v>
      </c>
      <c r="K211" s="3">
        <v>95.665499999999994</v>
      </c>
      <c r="L211" s="3">
        <v>43552</v>
      </c>
      <c r="M211" s="3">
        <v>0.57013888888888886</v>
      </c>
      <c r="N211" s="4" t="s">
        <v>23</v>
      </c>
      <c r="O211" s="3">
        <v>91.11</v>
      </c>
      <c r="P211" s="5">
        <v>4.7619047620000003</v>
      </c>
      <c r="Q211" s="3">
        <v>4.5555000000000003</v>
      </c>
      <c r="R211" s="3">
        <v>5.0999999999999996</v>
      </c>
    </row>
    <row r="212" spans="2:18" x14ac:dyDescent="0.25">
      <c r="B212" s="3" t="s">
        <v>245</v>
      </c>
      <c r="C212" s="3" t="s">
        <v>42</v>
      </c>
      <c r="D212" s="3" t="s">
        <v>43</v>
      </c>
      <c r="E212" s="3" t="s">
        <v>27</v>
      </c>
      <c r="F212" s="3" t="s">
        <v>21</v>
      </c>
      <c r="G212" s="3" t="s">
        <v>28</v>
      </c>
      <c r="H212" s="3">
        <v>99.73</v>
      </c>
      <c r="I212" s="3">
        <v>9</v>
      </c>
      <c r="J212" s="3">
        <v>44.878500000000003</v>
      </c>
      <c r="K212" s="3">
        <v>942.44849999999997</v>
      </c>
      <c r="L212" s="3">
        <v>43526</v>
      </c>
      <c r="M212" s="3">
        <v>0.8208333333333333</v>
      </c>
      <c r="N212" s="4" t="s">
        <v>33</v>
      </c>
      <c r="O212" s="3">
        <v>897.57</v>
      </c>
      <c r="P212" s="5">
        <v>4.7619047620000003</v>
      </c>
      <c r="Q212" s="3">
        <v>44.878500000000003</v>
      </c>
      <c r="R212" s="3">
        <v>6.5</v>
      </c>
    </row>
    <row r="213" spans="2:18" x14ac:dyDescent="0.25">
      <c r="B213" s="3" t="s">
        <v>246</v>
      </c>
      <c r="C213" s="3" t="s">
        <v>18</v>
      </c>
      <c r="D213" s="3" t="s">
        <v>19</v>
      </c>
      <c r="E213" s="3" t="s">
        <v>27</v>
      </c>
      <c r="F213" s="3" t="s">
        <v>31</v>
      </c>
      <c r="G213" s="3" t="s">
        <v>28</v>
      </c>
      <c r="H213" s="3">
        <v>26.23</v>
      </c>
      <c r="I213" s="3">
        <v>9</v>
      </c>
      <c r="J213" s="3">
        <v>11.8035</v>
      </c>
      <c r="K213" s="3">
        <v>247.87350000000001</v>
      </c>
      <c r="L213" s="3">
        <v>43490</v>
      </c>
      <c r="M213" s="3">
        <v>0.85</v>
      </c>
      <c r="N213" s="4" t="s">
        <v>23</v>
      </c>
      <c r="O213" s="3">
        <v>236.07</v>
      </c>
      <c r="P213" s="5">
        <v>4.7619047620000003</v>
      </c>
      <c r="Q213" s="3">
        <v>11.8035</v>
      </c>
      <c r="R213" s="3">
        <v>5.9</v>
      </c>
    </row>
    <row r="214" spans="2:18" x14ac:dyDescent="0.25">
      <c r="B214" s="3" t="s">
        <v>247</v>
      </c>
      <c r="C214" s="3" t="s">
        <v>25</v>
      </c>
      <c r="D214" s="3" t="s">
        <v>26</v>
      </c>
      <c r="E214" s="3" t="s">
        <v>27</v>
      </c>
      <c r="F214" s="3" t="s">
        <v>21</v>
      </c>
      <c r="G214" s="3" t="s">
        <v>44</v>
      </c>
      <c r="H214" s="3">
        <v>93.26</v>
      </c>
      <c r="I214" s="3">
        <v>9</v>
      </c>
      <c r="J214" s="3">
        <v>41.966999999999999</v>
      </c>
      <c r="K214" s="3">
        <v>881.30700000000002</v>
      </c>
      <c r="L214" s="3">
        <v>43481</v>
      </c>
      <c r="M214" s="3">
        <v>0.75555555555555554</v>
      </c>
      <c r="N214" s="4" t="s">
        <v>29</v>
      </c>
      <c r="O214" s="3">
        <v>839.34</v>
      </c>
      <c r="P214" s="5">
        <v>4.7619047620000003</v>
      </c>
      <c r="Q214" s="3">
        <v>41.966999999999999</v>
      </c>
      <c r="R214" s="3">
        <v>8.8000000000000007</v>
      </c>
    </row>
    <row r="215" spans="2:18" x14ac:dyDescent="0.25">
      <c r="B215" s="3" t="s">
        <v>248</v>
      </c>
      <c r="C215" s="3" t="s">
        <v>42</v>
      </c>
      <c r="D215" s="3" t="s">
        <v>43</v>
      </c>
      <c r="E215" s="3" t="s">
        <v>27</v>
      </c>
      <c r="F215" s="3" t="s">
        <v>31</v>
      </c>
      <c r="G215" s="3" t="s">
        <v>32</v>
      </c>
      <c r="H215" s="3">
        <v>92.36</v>
      </c>
      <c r="I215" s="3">
        <v>5</v>
      </c>
      <c r="J215" s="3">
        <v>23.09</v>
      </c>
      <c r="K215" s="3">
        <v>484.89</v>
      </c>
      <c r="L215" s="3">
        <v>43544</v>
      </c>
      <c r="M215" s="3">
        <v>0.80347222222222225</v>
      </c>
      <c r="N215" s="4" t="s">
        <v>23</v>
      </c>
      <c r="O215" s="3">
        <v>461.8</v>
      </c>
      <c r="P215" s="5">
        <v>4.7619047620000003</v>
      </c>
      <c r="Q215" s="3">
        <v>23.09</v>
      </c>
      <c r="R215" s="3">
        <v>4.9000000000000004</v>
      </c>
    </row>
    <row r="216" spans="2:18" x14ac:dyDescent="0.25">
      <c r="B216" s="3" t="s">
        <v>249</v>
      </c>
      <c r="C216" s="3" t="s">
        <v>42</v>
      </c>
      <c r="D216" s="3" t="s">
        <v>43</v>
      </c>
      <c r="E216" s="3" t="s">
        <v>27</v>
      </c>
      <c r="F216" s="3" t="s">
        <v>31</v>
      </c>
      <c r="G216" s="3" t="s">
        <v>36</v>
      </c>
      <c r="H216" s="3">
        <v>46.42</v>
      </c>
      <c r="I216" s="3">
        <v>3</v>
      </c>
      <c r="J216" s="3">
        <v>6.9630000000000001</v>
      </c>
      <c r="K216" s="3">
        <v>146.22300000000001</v>
      </c>
      <c r="L216" s="3">
        <v>43469</v>
      </c>
      <c r="M216" s="3">
        <v>0.55833333333333335</v>
      </c>
      <c r="N216" s="4" t="s">
        <v>33</v>
      </c>
      <c r="O216" s="3">
        <v>139.26</v>
      </c>
      <c r="P216" s="5">
        <v>4.7619047620000003</v>
      </c>
      <c r="Q216" s="3">
        <v>6.9630000000000001</v>
      </c>
      <c r="R216" s="3">
        <v>4.4000000000000004</v>
      </c>
    </row>
    <row r="217" spans="2:18" x14ac:dyDescent="0.25">
      <c r="B217" s="3" t="s">
        <v>250</v>
      </c>
      <c r="C217" s="3" t="s">
        <v>42</v>
      </c>
      <c r="D217" s="3" t="s">
        <v>43</v>
      </c>
      <c r="E217" s="3" t="s">
        <v>20</v>
      </c>
      <c r="F217" s="3" t="s">
        <v>21</v>
      </c>
      <c r="G217" s="3" t="s">
        <v>36</v>
      </c>
      <c r="H217" s="3">
        <v>29.61</v>
      </c>
      <c r="I217" s="3">
        <v>7</v>
      </c>
      <c r="J217" s="3">
        <v>10.3635</v>
      </c>
      <c r="K217" s="3">
        <v>217.6335</v>
      </c>
      <c r="L217" s="3">
        <v>43535</v>
      </c>
      <c r="M217" s="3">
        <v>0.66180555555555554</v>
      </c>
      <c r="N217" s="4" t="s">
        <v>29</v>
      </c>
      <c r="O217" s="3">
        <v>207.27</v>
      </c>
      <c r="P217" s="5">
        <v>4.7619047620000003</v>
      </c>
      <c r="Q217" s="3">
        <v>10.3635</v>
      </c>
      <c r="R217" s="3">
        <v>6.5</v>
      </c>
    </row>
    <row r="218" spans="2:18" x14ac:dyDescent="0.25">
      <c r="B218" s="3" t="s">
        <v>251</v>
      </c>
      <c r="C218" s="3" t="s">
        <v>18</v>
      </c>
      <c r="D218" s="3" t="s">
        <v>19</v>
      </c>
      <c r="E218" s="3" t="s">
        <v>27</v>
      </c>
      <c r="F218" s="3" t="s">
        <v>31</v>
      </c>
      <c r="G218" s="3" t="s">
        <v>32</v>
      </c>
      <c r="H218" s="3">
        <v>18.28</v>
      </c>
      <c r="I218" s="3">
        <v>1</v>
      </c>
      <c r="J218" s="3">
        <v>0.91400000000000003</v>
      </c>
      <c r="K218" s="3">
        <v>19.193999999999999</v>
      </c>
      <c r="L218" s="3">
        <v>43546</v>
      </c>
      <c r="M218" s="3">
        <v>0.62847222222222221</v>
      </c>
      <c r="N218" s="4" t="s">
        <v>33</v>
      </c>
      <c r="O218" s="3">
        <v>18.28</v>
      </c>
      <c r="P218" s="5">
        <v>4.7619047620000003</v>
      </c>
      <c r="Q218" s="3">
        <v>0.91400000000000003</v>
      </c>
      <c r="R218" s="3">
        <v>8.3000000000000007</v>
      </c>
    </row>
    <row r="219" spans="2:18" x14ac:dyDescent="0.25">
      <c r="B219" s="3" t="s">
        <v>252</v>
      </c>
      <c r="C219" s="3" t="s">
        <v>42</v>
      </c>
      <c r="D219" s="3" t="s">
        <v>43</v>
      </c>
      <c r="E219" s="3" t="s">
        <v>27</v>
      </c>
      <c r="F219" s="3" t="s">
        <v>21</v>
      </c>
      <c r="G219" s="3" t="s">
        <v>36</v>
      </c>
      <c r="H219" s="3">
        <v>24.77</v>
      </c>
      <c r="I219" s="3">
        <v>5</v>
      </c>
      <c r="J219" s="3">
        <v>6.1924999999999999</v>
      </c>
      <c r="K219" s="3">
        <v>130.04249999999999</v>
      </c>
      <c r="L219" s="3">
        <v>43548</v>
      </c>
      <c r="M219" s="3">
        <v>0.76875000000000004</v>
      </c>
      <c r="N219" s="4" t="s">
        <v>29</v>
      </c>
      <c r="O219" s="3">
        <v>123.85</v>
      </c>
      <c r="P219" s="5">
        <v>4.7619047620000003</v>
      </c>
      <c r="Q219" s="3">
        <v>6.1924999999999999</v>
      </c>
      <c r="R219" s="3">
        <v>8.5</v>
      </c>
    </row>
    <row r="220" spans="2:18" x14ac:dyDescent="0.25">
      <c r="B220" s="3" t="s">
        <v>253</v>
      </c>
      <c r="C220" s="3" t="s">
        <v>18</v>
      </c>
      <c r="D220" s="3" t="s">
        <v>19</v>
      </c>
      <c r="E220" s="3" t="s">
        <v>20</v>
      </c>
      <c r="F220" s="3" t="s">
        <v>21</v>
      </c>
      <c r="G220" s="3" t="s">
        <v>28</v>
      </c>
      <c r="H220" s="3">
        <v>94.64</v>
      </c>
      <c r="I220" s="3">
        <v>3</v>
      </c>
      <c r="J220" s="3">
        <v>14.196</v>
      </c>
      <c r="K220" s="3">
        <v>298.11599999999999</v>
      </c>
      <c r="L220" s="3">
        <v>43517</v>
      </c>
      <c r="M220" s="3">
        <v>0.70486111111111116</v>
      </c>
      <c r="N220" s="4" t="s">
        <v>29</v>
      </c>
      <c r="O220" s="3">
        <v>283.92</v>
      </c>
      <c r="P220" s="5">
        <v>4.7619047620000003</v>
      </c>
      <c r="Q220" s="3">
        <v>14.196</v>
      </c>
      <c r="R220" s="3">
        <v>5.5</v>
      </c>
    </row>
    <row r="221" spans="2:18" x14ac:dyDescent="0.25">
      <c r="B221" s="3" t="s">
        <v>254</v>
      </c>
      <c r="C221" s="3" t="s">
        <v>42</v>
      </c>
      <c r="D221" s="3" t="s">
        <v>43</v>
      </c>
      <c r="E221" s="3" t="s">
        <v>27</v>
      </c>
      <c r="F221" s="3" t="s">
        <v>31</v>
      </c>
      <c r="G221" s="3" t="s">
        <v>46</v>
      </c>
      <c r="H221" s="3">
        <v>94.87</v>
      </c>
      <c r="I221" s="3">
        <v>8</v>
      </c>
      <c r="J221" s="3">
        <v>37.948</v>
      </c>
      <c r="K221" s="3">
        <v>796.90800000000002</v>
      </c>
      <c r="L221" s="3">
        <v>43508</v>
      </c>
      <c r="M221" s="3">
        <v>0.54027777777777775</v>
      </c>
      <c r="N221" s="4" t="s">
        <v>23</v>
      </c>
      <c r="O221" s="3">
        <v>758.96</v>
      </c>
      <c r="P221" s="5">
        <v>4.7619047620000003</v>
      </c>
      <c r="Q221" s="3">
        <v>37.948</v>
      </c>
      <c r="R221" s="3">
        <v>8.6999999999999993</v>
      </c>
    </row>
    <row r="222" spans="2:18" x14ac:dyDescent="0.25">
      <c r="B222" s="3" t="s">
        <v>255</v>
      </c>
      <c r="C222" s="3" t="s">
        <v>42</v>
      </c>
      <c r="D222" s="3" t="s">
        <v>43</v>
      </c>
      <c r="E222" s="3" t="s">
        <v>27</v>
      </c>
      <c r="F222" s="3" t="s">
        <v>21</v>
      </c>
      <c r="G222" s="3" t="s">
        <v>44</v>
      </c>
      <c r="H222" s="3">
        <v>57.34</v>
      </c>
      <c r="I222" s="3">
        <v>3</v>
      </c>
      <c r="J222" s="3">
        <v>8.6010000000000009</v>
      </c>
      <c r="K222" s="3">
        <v>180.62100000000001</v>
      </c>
      <c r="L222" s="3">
        <v>43534</v>
      </c>
      <c r="M222" s="3">
        <v>0.79097222222222219</v>
      </c>
      <c r="N222" s="4" t="s">
        <v>33</v>
      </c>
      <c r="O222" s="3">
        <v>172.02</v>
      </c>
      <c r="P222" s="5">
        <v>4.7619047620000003</v>
      </c>
      <c r="Q222" s="3">
        <v>8.6010000000000009</v>
      </c>
      <c r="R222" s="3">
        <v>7.9</v>
      </c>
    </row>
    <row r="223" spans="2:18" x14ac:dyDescent="0.25">
      <c r="B223" s="3" t="s">
        <v>256</v>
      </c>
      <c r="C223" s="3" t="s">
        <v>42</v>
      </c>
      <c r="D223" s="3" t="s">
        <v>43</v>
      </c>
      <c r="E223" s="3" t="s">
        <v>27</v>
      </c>
      <c r="F223" s="3" t="s">
        <v>31</v>
      </c>
      <c r="G223" s="3" t="s">
        <v>28</v>
      </c>
      <c r="H223" s="3">
        <v>45.35</v>
      </c>
      <c r="I223" s="3">
        <v>6</v>
      </c>
      <c r="J223" s="3">
        <v>13.605</v>
      </c>
      <c r="K223" s="3">
        <v>285.70499999999998</v>
      </c>
      <c r="L223" s="3">
        <v>43496</v>
      </c>
      <c r="M223" s="3">
        <v>0.57222222222222219</v>
      </c>
      <c r="N223" s="4" t="s">
        <v>23</v>
      </c>
      <c r="O223" s="3">
        <v>272.10000000000002</v>
      </c>
      <c r="P223" s="5">
        <v>4.7619047620000003</v>
      </c>
      <c r="Q223" s="3">
        <v>13.605</v>
      </c>
      <c r="R223" s="3">
        <v>6.1</v>
      </c>
    </row>
    <row r="224" spans="2:18" x14ac:dyDescent="0.25">
      <c r="B224" s="3" t="s">
        <v>257</v>
      </c>
      <c r="C224" s="3" t="s">
        <v>42</v>
      </c>
      <c r="D224" s="3" t="s">
        <v>43</v>
      </c>
      <c r="E224" s="3" t="s">
        <v>27</v>
      </c>
      <c r="F224" s="3" t="s">
        <v>31</v>
      </c>
      <c r="G224" s="3" t="s">
        <v>44</v>
      </c>
      <c r="H224" s="3">
        <v>62.08</v>
      </c>
      <c r="I224" s="3">
        <v>7</v>
      </c>
      <c r="J224" s="3">
        <v>21.728000000000002</v>
      </c>
      <c r="K224" s="3">
        <v>456.28800000000001</v>
      </c>
      <c r="L224" s="3">
        <v>43530</v>
      </c>
      <c r="M224" s="3">
        <v>0.57361111111111107</v>
      </c>
      <c r="N224" s="4" t="s">
        <v>23</v>
      </c>
      <c r="O224" s="3">
        <v>434.56</v>
      </c>
      <c r="P224" s="5">
        <v>4.7619047620000003</v>
      </c>
      <c r="Q224" s="3">
        <v>21.728000000000002</v>
      </c>
      <c r="R224" s="3">
        <v>5.4</v>
      </c>
    </row>
    <row r="225" spans="2:18" x14ac:dyDescent="0.25">
      <c r="B225" s="3" t="s">
        <v>258</v>
      </c>
      <c r="C225" s="3" t="s">
        <v>25</v>
      </c>
      <c r="D225" s="3" t="s">
        <v>26</v>
      </c>
      <c r="E225" s="3" t="s">
        <v>27</v>
      </c>
      <c r="F225" s="3" t="s">
        <v>31</v>
      </c>
      <c r="G225" s="3" t="s">
        <v>28</v>
      </c>
      <c r="H225" s="3">
        <v>11.81</v>
      </c>
      <c r="I225" s="3">
        <v>5</v>
      </c>
      <c r="J225" s="3">
        <v>2.9525000000000001</v>
      </c>
      <c r="K225" s="3">
        <v>62.002499999999998</v>
      </c>
      <c r="L225" s="3">
        <v>43513</v>
      </c>
      <c r="M225" s="3">
        <v>0.75416666666666665</v>
      </c>
      <c r="N225" s="4" t="s">
        <v>29</v>
      </c>
      <c r="O225" s="3">
        <v>59.05</v>
      </c>
      <c r="P225" s="5">
        <v>4.7619047620000003</v>
      </c>
      <c r="Q225" s="3">
        <v>2.9525000000000001</v>
      </c>
      <c r="R225" s="3">
        <v>9.4</v>
      </c>
    </row>
    <row r="226" spans="2:18" x14ac:dyDescent="0.25">
      <c r="B226" s="3" t="s">
        <v>259</v>
      </c>
      <c r="C226" s="3" t="s">
        <v>25</v>
      </c>
      <c r="D226" s="3" t="s">
        <v>26</v>
      </c>
      <c r="E226" s="3" t="s">
        <v>20</v>
      </c>
      <c r="F226" s="3" t="s">
        <v>21</v>
      </c>
      <c r="G226" s="3" t="s">
        <v>46</v>
      </c>
      <c r="H226" s="3">
        <v>12.54</v>
      </c>
      <c r="I226" s="3">
        <v>1</v>
      </c>
      <c r="J226" s="3">
        <v>0.627</v>
      </c>
      <c r="K226" s="3">
        <v>13.167</v>
      </c>
      <c r="L226" s="3">
        <v>43517</v>
      </c>
      <c r="M226" s="3">
        <v>0.52638888888888891</v>
      </c>
      <c r="N226" s="4" t="s">
        <v>29</v>
      </c>
      <c r="O226" s="3">
        <v>12.54</v>
      </c>
      <c r="P226" s="5">
        <v>4.7619047620000003</v>
      </c>
      <c r="Q226" s="3">
        <v>0.627</v>
      </c>
      <c r="R226" s="3">
        <v>8.1999999999999993</v>
      </c>
    </row>
    <row r="227" spans="2:18" x14ac:dyDescent="0.25">
      <c r="B227" s="3" t="s">
        <v>260</v>
      </c>
      <c r="C227" s="3" t="s">
        <v>18</v>
      </c>
      <c r="D227" s="3" t="s">
        <v>19</v>
      </c>
      <c r="E227" s="3" t="s">
        <v>27</v>
      </c>
      <c r="F227" s="3" t="s">
        <v>31</v>
      </c>
      <c r="G227" s="3" t="s">
        <v>44</v>
      </c>
      <c r="H227" s="3">
        <v>43.25</v>
      </c>
      <c r="I227" s="3">
        <v>2</v>
      </c>
      <c r="J227" s="3">
        <v>4.3250000000000002</v>
      </c>
      <c r="K227" s="3">
        <v>90.825000000000003</v>
      </c>
      <c r="L227" s="3">
        <v>43544</v>
      </c>
      <c r="M227" s="3">
        <v>0.66388888888888886</v>
      </c>
      <c r="N227" s="4" t="s">
        <v>29</v>
      </c>
      <c r="O227" s="3">
        <v>86.5</v>
      </c>
      <c r="P227" s="5">
        <v>4.7619047620000003</v>
      </c>
      <c r="Q227" s="3">
        <v>4.3250000000000002</v>
      </c>
      <c r="R227" s="3">
        <v>6.2</v>
      </c>
    </row>
    <row r="228" spans="2:18" x14ac:dyDescent="0.25">
      <c r="B228" s="3" t="s">
        <v>261</v>
      </c>
      <c r="C228" s="3" t="s">
        <v>25</v>
      </c>
      <c r="D228" s="3" t="s">
        <v>26</v>
      </c>
      <c r="E228" s="3" t="s">
        <v>20</v>
      </c>
      <c r="F228" s="3" t="s">
        <v>21</v>
      </c>
      <c r="G228" s="3" t="s">
        <v>36</v>
      </c>
      <c r="H228" s="3">
        <v>87.16</v>
      </c>
      <c r="I228" s="3">
        <v>2</v>
      </c>
      <c r="J228" s="3">
        <v>8.7159999999999993</v>
      </c>
      <c r="K228" s="3">
        <v>183.036</v>
      </c>
      <c r="L228" s="3">
        <v>43476</v>
      </c>
      <c r="M228" s="3">
        <v>0.60347222222222219</v>
      </c>
      <c r="N228" s="4" t="s">
        <v>33</v>
      </c>
      <c r="O228" s="3">
        <v>174.32</v>
      </c>
      <c r="P228" s="5">
        <v>4.7619047620000003</v>
      </c>
      <c r="Q228" s="3">
        <v>8.7159999999999993</v>
      </c>
      <c r="R228" s="3">
        <v>9.6999999999999993</v>
      </c>
    </row>
    <row r="229" spans="2:18" x14ac:dyDescent="0.25">
      <c r="B229" s="3" t="s">
        <v>262</v>
      </c>
      <c r="C229" s="3" t="s">
        <v>42</v>
      </c>
      <c r="D229" s="3" t="s">
        <v>43</v>
      </c>
      <c r="E229" s="3" t="s">
        <v>20</v>
      </c>
      <c r="F229" s="3" t="s">
        <v>31</v>
      </c>
      <c r="G229" s="3" t="s">
        <v>22</v>
      </c>
      <c r="H229" s="3">
        <v>69.37</v>
      </c>
      <c r="I229" s="3">
        <v>9</v>
      </c>
      <c r="J229" s="3">
        <v>31.2165</v>
      </c>
      <c r="K229" s="3">
        <v>655.54650000000004</v>
      </c>
      <c r="L229" s="3">
        <v>43491</v>
      </c>
      <c r="M229" s="3">
        <v>0.80138888888888893</v>
      </c>
      <c r="N229" s="4" t="s">
        <v>23</v>
      </c>
      <c r="O229" s="3">
        <v>624.33000000000004</v>
      </c>
      <c r="P229" s="5">
        <v>4.7619047620000003</v>
      </c>
      <c r="Q229" s="3">
        <v>31.2165</v>
      </c>
      <c r="R229" s="3">
        <v>4</v>
      </c>
    </row>
    <row r="230" spans="2:18" x14ac:dyDescent="0.25">
      <c r="B230" s="3" t="s">
        <v>263</v>
      </c>
      <c r="C230" s="3" t="s">
        <v>25</v>
      </c>
      <c r="D230" s="3" t="s">
        <v>26</v>
      </c>
      <c r="E230" s="3" t="s">
        <v>20</v>
      </c>
      <c r="F230" s="3" t="s">
        <v>31</v>
      </c>
      <c r="G230" s="3" t="s">
        <v>28</v>
      </c>
      <c r="H230" s="3">
        <v>37.06</v>
      </c>
      <c r="I230" s="3">
        <v>4</v>
      </c>
      <c r="J230" s="3">
        <v>7.4119999999999999</v>
      </c>
      <c r="K230" s="3">
        <v>155.65199999999999</v>
      </c>
      <c r="L230" s="3">
        <v>43496</v>
      </c>
      <c r="M230" s="3">
        <v>0.68333333333333335</v>
      </c>
      <c r="N230" s="4" t="s">
        <v>23</v>
      </c>
      <c r="O230" s="3">
        <v>148.24</v>
      </c>
      <c r="P230" s="5">
        <v>4.7619047620000003</v>
      </c>
      <c r="Q230" s="3">
        <v>7.4119999999999999</v>
      </c>
      <c r="R230" s="3">
        <v>9.6999999999999993</v>
      </c>
    </row>
    <row r="231" spans="2:18" x14ac:dyDescent="0.25">
      <c r="B231" s="3" t="s">
        <v>264</v>
      </c>
      <c r="C231" s="3" t="s">
        <v>42</v>
      </c>
      <c r="D231" s="3" t="s">
        <v>43</v>
      </c>
      <c r="E231" s="3" t="s">
        <v>20</v>
      </c>
      <c r="F231" s="3" t="s">
        <v>21</v>
      </c>
      <c r="G231" s="3" t="s">
        <v>28</v>
      </c>
      <c r="H231" s="3">
        <v>90.7</v>
      </c>
      <c r="I231" s="3">
        <v>6</v>
      </c>
      <c r="J231" s="3">
        <v>27.21</v>
      </c>
      <c r="K231" s="3">
        <v>571.41</v>
      </c>
      <c r="L231" s="3">
        <v>43522</v>
      </c>
      <c r="M231" s="3">
        <v>0.45277777777777778</v>
      </c>
      <c r="N231" s="4" t="s">
        <v>29</v>
      </c>
      <c r="O231" s="3">
        <v>544.20000000000005</v>
      </c>
      <c r="P231" s="5">
        <v>4.7619047620000003</v>
      </c>
      <c r="Q231" s="3">
        <v>27.21</v>
      </c>
      <c r="R231" s="3">
        <v>5.3</v>
      </c>
    </row>
    <row r="232" spans="2:18" x14ac:dyDescent="0.25">
      <c r="B232" s="3" t="s">
        <v>265</v>
      </c>
      <c r="C232" s="3" t="s">
        <v>18</v>
      </c>
      <c r="D232" s="3" t="s">
        <v>19</v>
      </c>
      <c r="E232" s="3" t="s">
        <v>27</v>
      </c>
      <c r="F232" s="3" t="s">
        <v>21</v>
      </c>
      <c r="G232" s="3" t="s">
        <v>32</v>
      </c>
      <c r="H232" s="3">
        <v>63.42</v>
      </c>
      <c r="I232" s="3">
        <v>8</v>
      </c>
      <c r="J232" s="3">
        <v>25.367999999999999</v>
      </c>
      <c r="K232" s="3">
        <v>532.72799999999995</v>
      </c>
      <c r="L232" s="3">
        <v>43535</v>
      </c>
      <c r="M232" s="3">
        <v>0.53819444444444442</v>
      </c>
      <c r="N232" s="4" t="s">
        <v>23</v>
      </c>
      <c r="O232" s="3">
        <v>507.36</v>
      </c>
      <c r="P232" s="5">
        <v>4.7619047620000003</v>
      </c>
      <c r="Q232" s="3">
        <v>25.367999999999999</v>
      </c>
      <c r="R232" s="3">
        <v>7.4</v>
      </c>
    </row>
    <row r="233" spans="2:18" x14ac:dyDescent="0.25">
      <c r="B233" s="3" t="s">
        <v>266</v>
      </c>
      <c r="C233" s="3" t="s">
        <v>42</v>
      </c>
      <c r="D233" s="3" t="s">
        <v>43</v>
      </c>
      <c r="E233" s="3" t="s">
        <v>27</v>
      </c>
      <c r="F233" s="3" t="s">
        <v>21</v>
      </c>
      <c r="G233" s="3" t="s">
        <v>46</v>
      </c>
      <c r="H233" s="3">
        <v>81.37</v>
      </c>
      <c r="I233" s="3">
        <v>2</v>
      </c>
      <c r="J233" s="3">
        <v>8.1370000000000005</v>
      </c>
      <c r="K233" s="3">
        <v>170.87700000000001</v>
      </c>
      <c r="L233" s="3">
        <v>43491</v>
      </c>
      <c r="M233" s="3">
        <v>0.81111111111111112</v>
      </c>
      <c r="N233" s="4" t="s">
        <v>29</v>
      </c>
      <c r="O233" s="3">
        <v>162.74</v>
      </c>
      <c r="P233" s="5">
        <v>4.7619047620000003</v>
      </c>
      <c r="Q233" s="3">
        <v>8.1370000000000005</v>
      </c>
      <c r="R233" s="3">
        <v>6.5</v>
      </c>
    </row>
    <row r="234" spans="2:18" x14ac:dyDescent="0.25">
      <c r="B234" s="3" t="s">
        <v>267</v>
      </c>
      <c r="C234" s="3" t="s">
        <v>42</v>
      </c>
      <c r="D234" s="3" t="s">
        <v>43</v>
      </c>
      <c r="E234" s="3" t="s">
        <v>20</v>
      </c>
      <c r="F234" s="3" t="s">
        <v>21</v>
      </c>
      <c r="G234" s="3" t="s">
        <v>28</v>
      </c>
      <c r="H234" s="3">
        <v>10.59</v>
      </c>
      <c r="I234" s="3">
        <v>3</v>
      </c>
      <c r="J234" s="3">
        <v>1.5885</v>
      </c>
      <c r="K234" s="3">
        <v>33.358499999999999</v>
      </c>
      <c r="L234" s="3">
        <v>43536</v>
      </c>
      <c r="M234" s="3">
        <v>0.57777777777777772</v>
      </c>
      <c r="N234" s="4" t="s">
        <v>33</v>
      </c>
      <c r="O234" s="3">
        <v>31.77</v>
      </c>
      <c r="P234" s="5">
        <v>4.7619047620000003</v>
      </c>
      <c r="Q234" s="3">
        <v>1.5885</v>
      </c>
      <c r="R234" s="3">
        <v>8.6999999999999993</v>
      </c>
    </row>
    <row r="235" spans="2:18" x14ac:dyDescent="0.25">
      <c r="B235" s="3" t="s">
        <v>268</v>
      </c>
      <c r="C235" s="3" t="s">
        <v>42</v>
      </c>
      <c r="D235" s="3" t="s">
        <v>43</v>
      </c>
      <c r="E235" s="3" t="s">
        <v>27</v>
      </c>
      <c r="F235" s="3" t="s">
        <v>21</v>
      </c>
      <c r="G235" s="3" t="s">
        <v>22</v>
      </c>
      <c r="H235" s="3">
        <v>84.09</v>
      </c>
      <c r="I235" s="3">
        <v>9</v>
      </c>
      <c r="J235" s="3">
        <v>37.840499999999999</v>
      </c>
      <c r="K235" s="3">
        <v>794.65049999999997</v>
      </c>
      <c r="L235" s="3">
        <v>43507</v>
      </c>
      <c r="M235" s="3">
        <v>0.45416666666666666</v>
      </c>
      <c r="N235" s="4" t="s">
        <v>29</v>
      </c>
      <c r="O235" s="3">
        <v>756.81</v>
      </c>
      <c r="P235" s="5">
        <v>4.7619047620000003</v>
      </c>
      <c r="Q235" s="3">
        <v>37.840499999999999</v>
      </c>
      <c r="R235" s="3">
        <v>8</v>
      </c>
    </row>
    <row r="236" spans="2:18" x14ac:dyDescent="0.25">
      <c r="B236" s="3" t="s">
        <v>269</v>
      </c>
      <c r="C236" s="3" t="s">
        <v>42</v>
      </c>
      <c r="D236" s="3" t="s">
        <v>43</v>
      </c>
      <c r="E236" s="3" t="s">
        <v>20</v>
      </c>
      <c r="F236" s="3" t="s">
        <v>31</v>
      </c>
      <c r="G236" s="3" t="s">
        <v>46</v>
      </c>
      <c r="H236" s="3">
        <v>73.819999999999993</v>
      </c>
      <c r="I236" s="3">
        <v>4</v>
      </c>
      <c r="J236" s="3">
        <v>14.763999999999999</v>
      </c>
      <c r="K236" s="3">
        <v>310.04399999999998</v>
      </c>
      <c r="L236" s="3">
        <v>43517</v>
      </c>
      <c r="M236" s="3">
        <v>0.77152777777777781</v>
      </c>
      <c r="N236" s="4" t="s">
        <v>29</v>
      </c>
      <c r="O236" s="3">
        <v>295.27999999999997</v>
      </c>
      <c r="P236" s="5">
        <v>4.7619047620000003</v>
      </c>
      <c r="Q236" s="3">
        <v>14.763999999999999</v>
      </c>
      <c r="R236" s="3">
        <v>6.7</v>
      </c>
    </row>
    <row r="237" spans="2:18" x14ac:dyDescent="0.25">
      <c r="B237" s="3" t="s">
        <v>270</v>
      </c>
      <c r="C237" s="3" t="s">
        <v>18</v>
      </c>
      <c r="D237" s="3" t="s">
        <v>19</v>
      </c>
      <c r="E237" s="3" t="s">
        <v>20</v>
      </c>
      <c r="F237" s="3" t="s">
        <v>31</v>
      </c>
      <c r="G237" s="3" t="s">
        <v>22</v>
      </c>
      <c r="H237" s="3">
        <v>51.94</v>
      </c>
      <c r="I237" s="3">
        <v>10</v>
      </c>
      <c r="J237" s="3">
        <v>25.97</v>
      </c>
      <c r="K237" s="3">
        <v>545.37</v>
      </c>
      <c r="L237" s="3">
        <v>43533</v>
      </c>
      <c r="M237" s="3">
        <v>0.76666666666666672</v>
      </c>
      <c r="N237" s="4" t="s">
        <v>23</v>
      </c>
      <c r="O237" s="3">
        <v>519.4</v>
      </c>
      <c r="P237" s="5">
        <v>4.7619047620000003</v>
      </c>
      <c r="Q237" s="3">
        <v>25.97</v>
      </c>
      <c r="R237" s="3">
        <v>6.5</v>
      </c>
    </row>
    <row r="238" spans="2:18" x14ac:dyDescent="0.25">
      <c r="B238" s="3" t="s">
        <v>271</v>
      </c>
      <c r="C238" s="3" t="s">
        <v>18</v>
      </c>
      <c r="D238" s="3" t="s">
        <v>19</v>
      </c>
      <c r="E238" s="3" t="s">
        <v>27</v>
      </c>
      <c r="F238" s="3" t="s">
        <v>21</v>
      </c>
      <c r="G238" s="3" t="s">
        <v>36</v>
      </c>
      <c r="H238" s="3">
        <v>93.14</v>
      </c>
      <c r="I238" s="3">
        <v>2</v>
      </c>
      <c r="J238" s="3">
        <v>9.3140000000000001</v>
      </c>
      <c r="K238" s="3">
        <v>195.59399999999999</v>
      </c>
      <c r="L238" s="3">
        <v>43485</v>
      </c>
      <c r="M238" s="3">
        <v>0.75624999999999998</v>
      </c>
      <c r="N238" s="4" t="s">
        <v>23</v>
      </c>
      <c r="O238" s="3">
        <v>186.28</v>
      </c>
      <c r="P238" s="5">
        <v>4.7619047620000003</v>
      </c>
      <c r="Q238" s="3">
        <v>9.3140000000000001</v>
      </c>
      <c r="R238" s="3">
        <v>4.0999999999999996</v>
      </c>
    </row>
    <row r="239" spans="2:18" x14ac:dyDescent="0.25">
      <c r="B239" s="3" t="s">
        <v>272</v>
      </c>
      <c r="C239" s="3" t="s">
        <v>25</v>
      </c>
      <c r="D239" s="3" t="s">
        <v>26</v>
      </c>
      <c r="E239" s="3" t="s">
        <v>27</v>
      </c>
      <c r="F239" s="3" t="s">
        <v>31</v>
      </c>
      <c r="G239" s="3" t="s">
        <v>22</v>
      </c>
      <c r="H239" s="3">
        <v>17.41</v>
      </c>
      <c r="I239" s="3">
        <v>5</v>
      </c>
      <c r="J239" s="3">
        <v>4.3525</v>
      </c>
      <c r="K239" s="3">
        <v>91.402500000000003</v>
      </c>
      <c r="L239" s="3">
        <v>43493</v>
      </c>
      <c r="M239" s="3">
        <v>0.63611111111111107</v>
      </c>
      <c r="N239" s="4" t="s">
        <v>33</v>
      </c>
      <c r="O239" s="3">
        <v>87.05</v>
      </c>
      <c r="P239" s="5">
        <v>4.7619047620000003</v>
      </c>
      <c r="Q239" s="3">
        <v>4.3525</v>
      </c>
      <c r="R239" s="3">
        <v>4.9000000000000004</v>
      </c>
    </row>
    <row r="240" spans="2:18" x14ac:dyDescent="0.25">
      <c r="B240" s="3" t="s">
        <v>273</v>
      </c>
      <c r="C240" s="3" t="s">
        <v>25</v>
      </c>
      <c r="D240" s="3" t="s">
        <v>26</v>
      </c>
      <c r="E240" s="3" t="s">
        <v>20</v>
      </c>
      <c r="F240" s="3" t="s">
        <v>21</v>
      </c>
      <c r="G240" s="3" t="s">
        <v>46</v>
      </c>
      <c r="H240" s="3">
        <v>44.22</v>
      </c>
      <c r="I240" s="3">
        <v>5</v>
      </c>
      <c r="J240" s="3">
        <v>11.055</v>
      </c>
      <c r="K240" s="3">
        <v>232.155</v>
      </c>
      <c r="L240" s="3">
        <v>43529</v>
      </c>
      <c r="M240" s="3">
        <v>0.71319444444444446</v>
      </c>
      <c r="N240" s="4" t="s">
        <v>33</v>
      </c>
      <c r="O240" s="3">
        <v>221.1</v>
      </c>
      <c r="P240" s="5">
        <v>4.7619047620000003</v>
      </c>
      <c r="Q240" s="3">
        <v>11.055</v>
      </c>
      <c r="R240" s="3">
        <v>8.6</v>
      </c>
    </row>
    <row r="241" spans="2:18" x14ac:dyDescent="0.25">
      <c r="B241" s="3" t="s">
        <v>274</v>
      </c>
      <c r="C241" s="3" t="s">
        <v>42</v>
      </c>
      <c r="D241" s="3" t="s">
        <v>43</v>
      </c>
      <c r="E241" s="3" t="s">
        <v>20</v>
      </c>
      <c r="F241" s="3" t="s">
        <v>21</v>
      </c>
      <c r="G241" s="3" t="s">
        <v>28</v>
      </c>
      <c r="H241" s="3">
        <v>13.22</v>
      </c>
      <c r="I241" s="3">
        <v>5</v>
      </c>
      <c r="J241" s="3">
        <v>3.3050000000000002</v>
      </c>
      <c r="K241" s="3">
        <v>69.405000000000001</v>
      </c>
      <c r="L241" s="3">
        <v>43526</v>
      </c>
      <c r="M241" s="3">
        <v>0.80972222222222223</v>
      </c>
      <c r="N241" s="4" t="s">
        <v>29</v>
      </c>
      <c r="O241" s="3">
        <v>66.099999999999994</v>
      </c>
      <c r="P241" s="5">
        <v>4.7619047620000003</v>
      </c>
      <c r="Q241" s="3">
        <v>3.3050000000000002</v>
      </c>
      <c r="R241" s="3">
        <v>4.3</v>
      </c>
    </row>
    <row r="242" spans="2:18" x14ac:dyDescent="0.25">
      <c r="B242" s="3" t="s">
        <v>275</v>
      </c>
      <c r="C242" s="3" t="s">
        <v>18</v>
      </c>
      <c r="D242" s="3" t="s">
        <v>19</v>
      </c>
      <c r="E242" s="3" t="s">
        <v>27</v>
      </c>
      <c r="F242" s="3" t="s">
        <v>31</v>
      </c>
      <c r="G242" s="3" t="s">
        <v>46</v>
      </c>
      <c r="H242" s="3">
        <v>89.69</v>
      </c>
      <c r="I242" s="3">
        <v>1</v>
      </c>
      <c r="J242" s="3">
        <v>4.4844999999999997</v>
      </c>
      <c r="K242" s="3">
        <v>94.174499999999995</v>
      </c>
      <c r="L242" s="3">
        <v>43476</v>
      </c>
      <c r="M242" s="3">
        <v>0.47222222222222221</v>
      </c>
      <c r="N242" s="4" t="s">
        <v>23</v>
      </c>
      <c r="O242" s="3">
        <v>89.69</v>
      </c>
      <c r="P242" s="5">
        <v>4.7619047620000003</v>
      </c>
      <c r="Q242" s="3">
        <v>4.4844999999999997</v>
      </c>
      <c r="R242" s="3">
        <v>4.9000000000000004</v>
      </c>
    </row>
    <row r="243" spans="2:18" x14ac:dyDescent="0.25">
      <c r="B243" s="3" t="s">
        <v>276</v>
      </c>
      <c r="C243" s="3" t="s">
        <v>18</v>
      </c>
      <c r="D243" s="3" t="s">
        <v>19</v>
      </c>
      <c r="E243" s="3" t="s">
        <v>27</v>
      </c>
      <c r="F243" s="3" t="s">
        <v>31</v>
      </c>
      <c r="G243" s="3" t="s">
        <v>44</v>
      </c>
      <c r="H243" s="3">
        <v>24.94</v>
      </c>
      <c r="I243" s="3">
        <v>9</v>
      </c>
      <c r="J243" s="3">
        <v>11.223000000000001</v>
      </c>
      <c r="K243" s="3">
        <v>235.68299999999999</v>
      </c>
      <c r="L243" s="3">
        <v>43476</v>
      </c>
      <c r="M243" s="3">
        <v>0.7006944444444444</v>
      </c>
      <c r="N243" s="4" t="s">
        <v>33</v>
      </c>
      <c r="O243" s="3">
        <v>224.46</v>
      </c>
      <c r="P243" s="5">
        <v>4.7619047620000003</v>
      </c>
      <c r="Q243" s="3">
        <v>11.223000000000001</v>
      </c>
      <c r="R243" s="3">
        <v>5.6</v>
      </c>
    </row>
    <row r="244" spans="2:18" x14ac:dyDescent="0.25">
      <c r="B244" s="3" t="s">
        <v>277</v>
      </c>
      <c r="C244" s="3" t="s">
        <v>18</v>
      </c>
      <c r="D244" s="3" t="s">
        <v>19</v>
      </c>
      <c r="E244" s="3" t="s">
        <v>27</v>
      </c>
      <c r="F244" s="3" t="s">
        <v>31</v>
      </c>
      <c r="G244" s="3" t="s">
        <v>22</v>
      </c>
      <c r="H244" s="3">
        <v>59.77</v>
      </c>
      <c r="I244" s="3">
        <v>2</v>
      </c>
      <c r="J244" s="3">
        <v>5.9770000000000003</v>
      </c>
      <c r="K244" s="3">
        <v>125.517</v>
      </c>
      <c r="L244" s="3">
        <v>43535</v>
      </c>
      <c r="M244" s="3">
        <v>0.50069444444444444</v>
      </c>
      <c r="N244" s="4" t="s">
        <v>33</v>
      </c>
      <c r="O244" s="3">
        <v>119.54</v>
      </c>
      <c r="P244" s="5">
        <v>4.7619047620000003</v>
      </c>
      <c r="Q244" s="3">
        <v>5.9770000000000003</v>
      </c>
      <c r="R244" s="3">
        <v>5.8</v>
      </c>
    </row>
    <row r="245" spans="2:18" x14ac:dyDescent="0.25">
      <c r="B245" s="3" t="s">
        <v>278</v>
      </c>
      <c r="C245" s="3" t="s">
        <v>25</v>
      </c>
      <c r="D245" s="3" t="s">
        <v>26</v>
      </c>
      <c r="E245" s="3" t="s">
        <v>20</v>
      </c>
      <c r="F245" s="3" t="s">
        <v>31</v>
      </c>
      <c r="G245" s="3" t="s">
        <v>46</v>
      </c>
      <c r="H245" s="3">
        <v>93.2</v>
      </c>
      <c r="I245" s="3">
        <v>2</v>
      </c>
      <c r="J245" s="3">
        <v>9.32</v>
      </c>
      <c r="K245" s="3">
        <v>195.72</v>
      </c>
      <c r="L245" s="3">
        <v>43524</v>
      </c>
      <c r="M245" s="3">
        <v>0.77569444444444446</v>
      </c>
      <c r="N245" s="4" t="s">
        <v>33</v>
      </c>
      <c r="O245" s="3">
        <v>186.4</v>
      </c>
      <c r="P245" s="5">
        <v>4.7619047620000003</v>
      </c>
      <c r="Q245" s="3">
        <v>9.32</v>
      </c>
      <c r="R245" s="3">
        <v>6</v>
      </c>
    </row>
    <row r="246" spans="2:18" x14ac:dyDescent="0.25">
      <c r="B246" s="3" t="s">
        <v>279</v>
      </c>
      <c r="C246" s="3" t="s">
        <v>18</v>
      </c>
      <c r="D246" s="3" t="s">
        <v>19</v>
      </c>
      <c r="E246" s="3" t="s">
        <v>20</v>
      </c>
      <c r="F246" s="3" t="s">
        <v>31</v>
      </c>
      <c r="G246" s="3" t="s">
        <v>32</v>
      </c>
      <c r="H246" s="3">
        <v>62.65</v>
      </c>
      <c r="I246" s="3">
        <v>4</v>
      </c>
      <c r="J246" s="3">
        <v>12.53</v>
      </c>
      <c r="K246" s="3">
        <v>263.13</v>
      </c>
      <c r="L246" s="3">
        <v>43470</v>
      </c>
      <c r="M246" s="3">
        <v>0.47569444444444442</v>
      </c>
      <c r="N246" s="4" t="s">
        <v>29</v>
      </c>
      <c r="O246" s="3">
        <v>250.6</v>
      </c>
      <c r="P246" s="5">
        <v>4.7619047620000003</v>
      </c>
      <c r="Q246" s="3">
        <v>12.53</v>
      </c>
      <c r="R246" s="3">
        <v>4.2</v>
      </c>
    </row>
    <row r="247" spans="2:18" x14ac:dyDescent="0.25">
      <c r="B247" s="3" t="s">
        <v>280</v>
      </c>
      <c r="C247" s="3" t="s">
        <v>42</v>
      </c>
      <c r="D247" s="3" t="s">
        <v>43</v>
      </c>
      <c r="E247" s="3" t="s">
        <v>27</v>
      </c>
      <c r="F247" s="3" t="s">
        <v>31</v>
      </c>
      <c r="G247" s="3" t="s">
        <v>32</v>
      </c>
      <c r="H247" s="3">
        <v>93.87</v>
      </c>
      <c r="I247" s="3">
        <v>8</v>
      </c>
      <c r="J247" s="3">
        <v>37.548000000000002</v>
      </c>
      <c r="K247" s="3">
        <v>788.50800000000004</v>
      </c>
      <c r="L247" s="3">
        <v>43498</v>
      </c>
      <c r="M247" s="3">
        <v>0.77916666666666667</v>
      </c>
      <c r="N247" s="4" t="s">
        <v>33</v>
      </c>
      <c r="O247" s="3">
        <v>750.96</v>
      </c>
      <c r="P247" s="5">
        <v>4.7619047620000003</v>
      </c>
      <c r="Q247" s="3">
        <v>37.548000000000002</v>
      </c>
      <c r="R247" s="3">
        <v>8.3000000000000007</v>
      </c>
    </row>
    <row r="248" spans="2:18" x14ac:dyDescent="0.25">
      <c r="B248" s="3" t="s">
        <v>281</v>
      </c>
      <c r="C248" s="3" t="s">
        <v>18</v>
      </c>
      <c r="D248" s="3" t="s">
        <v>19</v>
      </c>
      <c r="E248" s="3" t="s">
        <v>20</v>
      </c>
      <c r="F248" s="3" t="s">
        <v>31</v>
      </c>
      <c r="G248" s="3" t="s">
        <v>32</v>
      </c>
      <c r="H248" s="3">
        <v>47.59</v>
      </c>
      <c r="I248" s="3">
        <v>8</v>
      </c>
      <c r="J248" s="3">
        <v>19.036000000000001</v>
      </c>
      <c r="K248" s="3">
        <v>399.75599999999997</v>
      </c>
      <c r="L248" s="3">
        <v>43466</v>
      </c>
      <c r="M248" s="3">
        <v>0.61597222222222225</v>
      </c>
      <c r="N248" s="4" t="s">
        <v>29</v>
      </c>
      <c r="O248" s="3">
        <v>380.72</v>
      </c>
      <c r="P248" s="5">
        <v>4.7619047620000003</v>
      </c>
      <c r="Q248" s="3">
        <v>19.036000000000001</v>
      </c>
      <c r="R248" s="3">
        <v>5.7</v>
      </c>
    </row>
    <row r="249" spans="2:18" x14ac:dyDescent="0.25">
      <c r="B249" s="3" t="s">
        <v>282</v>
      </c>
      <c r="C249" s="3" t="s">
        <v>42</v>
      </c>
      <c r="D249" s="3" t="s">
        <v>43</v>
      </c>
      <c r="E249" s="3" t="s">
        <v>20</v>
      </c>
      <c r="F249" s="3" t="s">
        <v>21</v>
      </c>
      <c r="G249" s="3" t="s">
        <v>28</v>
      </c>
      <c r="H249" s="3">
        <v>81.400000000000006</v>
      </c>
      <c r="I249" s="3">
        <v>3</v>
      </c>
      <c r="J249" s="3">
        <v>12.21</v>
      </c>
      <c r="K249" s="3">
        <v>256.41000000000003</v>
      </c>
      <c r="L249" s="3">
        <v>43505</v>
      </c>
      <c r="M249" s="3">
        <v>0.82152777777777775</v>
      </c>
      <c r="N249" s="4" t="s">
        <v>29</v>
      </c>
      <c r="O249" s="3">
        <v>244.2</v>
      </c>
      <c r="P249" s="5">
        <v>4.7619047620000003</v>
      </c>
      <c r="Q249" s="3">
        <v>12.21</v>
      </c>
      <c r="R249" s="3">
        <v>4.8</v>
      </c>
    </row>
    <row r="250" spans="2:18" x14ac:dyDescent="0.25">
      <c r="B250" s="3" t="s">
        <v>283</v>
      </c>
      <c r="C250" s="3" t="s">
        <v>18</v>
      </c>
      <c r="D250" s="3" t="s">
        <v>19</v>
      </c>
      <c r="E250" s="3" t="s">
        <v>20</v>
      </c>
      <c r="F250" s="3" t="s">
        <v>31</v>
      </c>
      <c r="G250" s="3" t="s">
        <v>46</v>
      </c>
      <c r="H250" s="3">
        <v>17.940000000000001</v>
      </c>
      <c r="I250" s="3">
        <v>5</v>
      </c>
      <c r="J250" s="3">
        <v>4.4850000000000003</v>
      </c>
      <c r="K250" s="3">
        <v>94.185000000000002</v>
      </c>
      <c r="L250" s="3">
        <v>43488</v>
      </c>
      <c r="M250" s="3">
        <v>0.58611111111111114</v>
      </c>
      <c r="N250" s="4" t="s">
        <v>23</v>
      </c>
      <c r="O250" s="3">
        <v>89.7</v>
      </c>
      <c r="P250" s="5">
        <v>4.7619047620000003</v>
      </c>
      <c r="Q250" s="3">
        <v>4.4850000000000003</v>
      </c>
      <c r="R250" s="3">
        <v>6.8</v>
      </c>
    </row>
    <row r="251" spans="2:18" x14ac:dyDescent="0.25">
      <c r="B251" s="3" t="s">
        <v>284</v>
      </c>
      <c r="C251" s="3" t="s">
        <v>18</v>
      </c>
      <c r="D251" s="3" t="s">
        <v>19</v>
      </c>
      <c r="E251" s="3" t="s">
        <v>20</v>
      </c>
      <c r="F251" s="3" t="s">
        <v>31</v>
      </c>
      <c r="G251" s="3" t="s">
        <v>28</v>
      </c>
      <c r="H251" s="3">
        <v>77.72</v>
      </c>
      <c r="I251" s="3">
        <v>4</v>
      </c>
      <c r="J251" s="3">
        <v>15.544</v>
      </c>
      <c r="K251" s="3">
        <v>326.42399999999998</v>
      </c>
      <c r="L251" s="3">
        <v>43472</v>
      </c>
      <c r="M251" s="3">
        <v>0.6743055555555556</v>
      </c>
      <c r="N251" s="4" t="s">
        <v>33</v>
      </c>
      <c r="O251" s="3">
        <v>310.88</v>
      </c>
      <c r="P251" s="5">
        <v>4.7619047620000003</v>
      </c>
      <c r="Q251" s="3">
        <v>15.544</v>
      </c>
      <c r="R251" s="3">
        <v>8.8000000000000007</v>
      </c>
    </row>
    <row r="252" spans="2:18" x14ac:dyDescent="0.25">
      <c r="B252" s="3" t="s">
        <v>285</v>
      </c>
      <c r="C252" s="3" t="s">
        <v>42</v>
      </c>
      <c r="D252" s="3" t="s">
        <v>43</v>
      </c>
      <c r="E252" s="3" t="s">
        <v>27</v>
      </c>
      <c r="F252" s="3" t="s">
        <v>31</v>
      </c>
      <c r="G252" s="3" t="s">
        <v>44</v>
      </c>
      <c r="H252" s="3">
        <v>73.06</v>
      </c>
      <c r="I252" s="3">
        <v>7</v>
      </c>
      <c r="J252" s="3">
        <v>25.571000000000002</v>
      </c>
      <c r="K252" s="3">
        <v>536.99099999999999</v>
      </c>
      <c r="L252" s="3">
        <v>43479</v>
      </c>
      <c r="M252" s="3">
        <v>0.79583333333333328</v>
      </c>
      <c r="N252" s="4" t="s">
        <v>33</v>
      </c>
      <c r="O252" s="3">
        <v>511.42</v>
      </c>
      <c r="P252" s="5">
        <v>4.7619047620000003</v>
      </c>
      <c r="Q252" s="3">
        <v>25.571000000000002</v>
      </c>
      <c r="R252" s="3">
        <v>4.2</v>
      </c>
    </row>
    <row r="253" spans="2:18" x14ac:dyDescent="0.25">
      <c r="B253" s="3" t="s">
        <v>286</v>
      </c>
      <c r="C253" s="3" t="s">
        <v>42</v>
      </c>
      <c r="D253" s="3" t="s">
        <v>43</v>
      </c>
      <c r="E253" s="3" t="s">
        <v>20</v>
      </c>
      <c r="F253" s="3" t="s">
        <v>31</v>
      </c>
      <c r="G253" s="3" t="s">
        <v>44</v>
      </c>
      <c r="H253" s="3">
        <v>46.55</v>
      </c>
      <c r="I253" s="3">
        <v>9</v>
      </c>
      <c r="J253" s="3">
        <v>20.947500000000002</v>
      </c>
      <c r="K253" s="3">
        <v>439.89749999999998</v>
      </c>
      <c r="L253" s="3">
        <v>43498</v>
      </c>
      <c r="M253" s="3">
        <v>0.64861111111111114</v>
      </c>
      <c r="N253" s="4" t="s">
        <v>23</v>
      </c>
      <c r="O253" s="3">
        <v>418.95</v>
      </c>
      <c r="P253" s="5">
        <v>4.7619047620000003</v>
      </c>
      <c r="Q253" s="3">
        <v>20.947500000000002</v>
      </c>
      <c r="R253" s="3">
        <v>6.4</v>
      </c>
    </row>
    <row r="254" spans="2:18" x14ac:dyDescent="0.25">
      <c r="B254" s="3" t="s">
        <v>287</v>
      </c>
      <c r="C254" s="3" t="s">
        <v>25</v>
      </c>
      <c r="D254" s="3" t="s">
        <v>26</v>
      </c>
      <c r="E254" s="3" t="s">
        <v>20</v>
      </c>
      <c r="F254" s="3" t="s">
        <v>31</v>
      </c>
      <c r="G254" s="3" t="s">
        <v>46</v>
      </c>
      <c r="H254" s="3">
        <v>35.19</v>
      </c>
      <c r="I254" s="3">
        <v>10</v>
      </c>
      <c r="J254" s="3">
        <v>17.594999999999999</v>
      </c>
      <c r="K254" s="3">
        <v>369.495</v>
      </c>
      <c r="L254" s="3">
        <v>43541</v>
      </c>
      <c r="M254" s="3">
        <v>0.79583333333333328</v>
      </c>
      <c r="N254" s="4" t="s">
        <v>33</v>
      </c>
      <c r="O254" s="3">
        <v>351.9</v>
      </c>
      <c r="P254" s="5">
        <v>4.7619047620000003</v>
      </c>
      <c r="Q254" s="3">
        <v>17.594999999999999</v>
      </c>
      <c r="R254" s="3">
        <v>8.4</v>
      </c>
    </row>
    <row r="255" spans="2:18" x14ac:dyDescent="0.25">
      <c r="B255" s="3" t="s">
        <v>288</v>
      </c>
      <c r="C255" s="3" t="s">
        <v>25</v>
      </c>
      <c r="D255" s="3" t="s">
        <v>26</v>
      </c>
      <c r="E255" s="3" t="s">
        <v>27</v>
      </c>
      <c r="F255" s="3" t="s">
        <v>21</v>
      </c>
      <c r="G255" s="3" t="s">
        <v>36</v>
      </c>
      <c r="H255" s="3">
        <v>14.39</v>
      </c>
      <c r="I255" s="3">
        <v>2</v>
      </c>
      <c r="J255" s="3">
        <v>1.4390000000000001</v>
      </c>
      <c r="K255" s="3">
        <v>30.219000000000001</v>
      </c>
      <c r="L255" s="3">
        <v>43526</v>
      </c>
      <c r="M255" s="3">
        <v>0.82222222222222219</v>
      </c>
      <c r="N255" s="4" t="s">
        <v>33</v>
      </c>
      <c r="O255" s="3">
        <v>28.78</v>
      </c>
      <c r="P255" s="5">
        <v>4.7619047620000003</v>
      </c>
      <c r="Q255" s="3">
        <v>1.4390000000000001</v>
      </c>
      <c r="R255" s="3">
        <v>7.2</v>
      </c>
    </row>
    <row r="256" spans="2:18" x14ac:dyDescent="0.25">
      <c r="B256" s="3" t="s">
        <v>289</v>
      </c>
      <c r="C256" s="3" t="s">
        <v>18</v>
      </c>
      <c r="D256" s="3" t="s">
        <v>19</v>
      </c>
      <c r="E256" s="3" t="s">
        <v>27</v>
      </c>
      <c r="F256" s="3" t="s">
        <v>31</v>
      </c>
      <c r="G256" s="3" t="s">
        <v>32</v>
      </c>
      <c r="H256" s="3">
        <v>23.75</v>
      </c>
      <c r="I256" s="3">
        <v>4</v>
      </c>
      <c r="J256" s="3">
        <v>4.75</v>
      </c>
      <c r="K256" s="3">
        <v>99.75</v>
      </c>
      <c r="L256" s="3">
        <v>43540</v>
      </c>
      <c r="M256" s="3">
        <v>0.47361111111111109</v>
      </c>
      <c r="N256" s="4" t="s">
        <v>29</v>
      </c>
      <c r="O256" s="3">
        <v>95</v>
      </c>
      <c r="P256" s="5">
        <v>4.7619047620000003</v>
      </c>
      <c r="Q256" s="3">
        <v>4.75</v>
      </c>
      <c r="R256" s="3">
        <v>5.2</v>
      </c>
    </row>
    <row r="257" spans="2:18" x14ac:dyDescent="0.25">
      <c r="B257" s="3" t="s">
        <v>290</v>
      </c>
      <c r="C257" s="3" t="s">
        <v>18</v>
      </c>
      <c r="D257" s="3" t="s">
        <v>19</v>
      </c>
      <c r="E257" s="3" t="s">
        <v>20</v>
      </c>
      <c r="F257" s="3" t="s">
        <v>31</v>
      </c>
      <c r="G257" s="3" t="s">
        <v>32</v>
      </c>
      <c r="H257" s="3">
        <v>58.9</v>
      </c>
      <c r="I257" s="3">
        <v>8</v>
      </c>
      <c r="J257" s="3">
        <v>23.56</v>
      </c>
      <c r="K257" s="3">
        <v>494.76</v>
      </c>
      <c r="L257" s="3">
        <v>43471</v>
      </c>
      <c r="M257" s="3">
        <v>0.47430555555555554</v>
      </c>
      <c r="N257" s="4" t="s">
        <v>29</v>
      </c>
      <c r="O257" s="3">
        <v>471.2</v>
      </c>
      <c r="P257" s="5">
        <v>4.7619047620000003</v>
      </c>
      <c r="Q257" s="3">
        <v>23.56</v>
      </c>
      <c r="R257" s="3">
        <v>8.9</v>
      </c>
    </row>
    <row r="258" spans="2:18" x14ac:dyDescent="0.25">
      <c r="B258" s="3" t="s">
        <v>291</v>
      </c>
      <c r="C258" s="3" t="s">
        <v>42</v>
      </c>
      <c r="D258" s="3" t="s">
        <v>43</v>
      </c>
      <c r="E258" s="3" t="s">
        <v>20</v>
      </c>
      <c r="F258" s="3" t="s">
        <v>31</v>
      </c>
      <c r="G258" s="3" t="s">
        <v>46</v>
      </c>
      <c r="H258" s="3">
        <v>32.619999999999997</v>
      </c>
      <c r="I258" s="3">
        <v>4</v>
      </c>
      <c r="J258" s="3">
        <v>6.524</v>
      </c>
      <c r="K258" s="3">
        <v>137.00399999999999</v>
      </c>
      <c r="L258" s="3">
        <v>43494</v>
      </c>
      <c r="M258" s="3">
        <v>0.59166666666666667</v>
      </c>
      <c r="N258" s="4" t="s">
        <v>29</v>
      </c>
      <c r="O258" s="3">
        <v>130.47999999999999</v>
      </c>
      <c r="P258" s="5">
        <v>4.7619047620000003</v>
      </c>
      <c r="Q258" s="3">
        <v>6.524</v>
      </c>
      <c r="R258" s="3">
        <v>9</v>
      </c>
    </row>
    <row r="259" spans="2:18" x14ac:dyDescent="0.25">
      <c r="B259" s="3" t="s">
        <v>292</v>
      </c>
      <c r="C259" s="3" t="s">
        <v>18</v>
      </c>
      <c r="D259" s="3" t="s">
        <v>19</v>
      </c>
      <c r="E259" s="3" t="s">
        <v>20</v>
      </c>
      <c r="F259" s="3" t="s">
        <v>31</v>
      </c>
      <c r="G259" s="3" t="s">
        <v>28</v>
      </c>
      <c r="H259" s="3">
        <v>66.349999999999994</v>
      </c>
      <c r="I259" s="3">
        <v>1</v>
      </c>
      <c r="J259" s="3">
        <v>3.3174999999999999</v>
      </c>
      <c r="K259" s="3">
        <v>69.667500000000004</v>
      </c>
      <c r="L259" s="3">
        <v>43496</v>
      </c>
      <c r="M259" s="3">
        <v>0.44861111111111113</v>
      </c>
      <c r="N259" s="4" t="s">
        <v>33</v>
      </c>
      <c r="O259" s="3">
        <v>66.349999999999994</v>
      </c>
      <c r="P259" s="5">
        <v>4.7619047620000003</v>
      </c>
      <c r="Q259" s="3">
        <v>3.3174999999999999</v>
      </c>
      <c r="R259" s="3">
        <v>9.6999999999999993</v>
      </c>
    </row>
    <row r="260" spans="2:18" x14ac:dyDescent="0.25">
      <c r="B260" s="3" t="s">
        <v>293</v>
      </c>
      <c r="C260" s="3" t="s">
        <v>18</v>
      </c>
      <c r="D260" s="3" t="s">
        <v>19</v>
      </c>
      <c r="E260" s="3" t="s">
        <v>20</v>
      </c>
      <c r="F260" s="3" t="s">
        <v>31</v>
      </c>
      <c r="G260" s="3" t="s">
        <v>32</v>
      </c>
      <c r="H260" s="3">
        <v>25.91</v>
      </c>
      <c r="I260" s="3">
        <v>6</v>
      </c>
      <c r="J260" s="3">
        <v>7.7729999999999997</v>
      </c>
      <c r="K260" s="3">
        <v>163.233</v>
      </c>
      <c r="L260" s="3">
        <v>43501</v>
      </c>
      <c r="M260" s="3">
        <v>0.42777777777777776</v>
      </c>
      <c r="N260" s="4" t="s">
        <v>23</v>
      </c>
      <c r="O260" s="3">
        <v>155.46</v>
      </c>
      <c r="P260" s="5">
        <v>4.7619047620000003</v>
      </c>
      <c r="Q260" s="3">
        <v>7.7729999999999997</v>
      </c>
      <c r="R260" s="3">
        <v>8.6999999999999993</v>
      </c>
    </row>
    <row r="261" spans="2:18" x14ac:dyDescent="0.25">
      <c r="B261" s="3" t="s">
        <v>294</v>
      </c>
      <c r="C261" s="3" t="s">
        <v>18</v>
      </c>
      <c r="D261" s="3" t="s">
        <v>19</v>
      </c>
      <c r="E261" s="3" t="s">
        <v>20</v>
      </c>
      <c r="F261" s="3" t="s">
        <v>31</v>
      </c>
      <c r="G261" s="3" t="s">
        <v>28</v>
      </c>
      <c r="H261" s="3">
        <v>32.25</v>
      </c>
      <c r="I261" s="3">
        <v>4</v>
      </c>
      <c r="J261" s="3">
        <v>6.45</v>
      </c>
      <c r="K261" s="3">
        <v>135.44999999999999</v>
      </c>
      <c r="L261" s="3">
        <v>43509</v>
      </c>
      <c r="M261" s="3">
        <v>0.52638888888888891</v>
      </c>
      <c r="N261" s="4" t="s">
        <v>23</v>
      </c>
      <c r="O261" s="3">
        <v>129</v>
      </c>
      <c r="P261" s="5">
        <v>4.7619047620000003</v>
      </c>
      <c r="Q261" s="3">
        <v>6.45</v>
      </c>
      <c r="R261" s="3">
        <v>6.5</v>
      </c>
    </row>
    <row r="262" spans="2:18" x14ac:dyDescent="0.25">
      <c r="B262" s="3" t="s">
        <v>295</v>
      </c>
      <c r="C262" s="3" t="s">
        <v>25</v>
      </c>
      <c r="D262" s="3" t="s">
        <v>26</v>
      </c>
      <c r="E262" s="3" t="s">
        <v>20</v>
      </c>
      <c r="F262" s="3" t="s">
        <v>31</v>
      </c>
      <c r="G262" s="3" t="s">
        <v>28</v>
      </c>
      <c r="H262" s="3">
        <v>65.94</v>
      </c>
      <c r="I262" s="3">
        <v>4</v>
      </c>
      <c r="J262" s="3">
        <v>13.188000000000001</v>
      </c>
      <c r="K262" s="3">
        <v>276.94799999999998</v>
      </c>
      <c r="L262" s="3">
        <v>43503</v>
      </c>
      <c r="M262" s="3">
        <v>0.54513888888888884</v>
      </c>
      <c r="N262" s="4" t="s">
        <v>33</v>
      </c>
      <c r="O262" s="3">
        <v>263.76</v>
      </c>
      <c r="P262" s="5">
        <v>4.7619047620000003</v>
      </c>
      <c r="Q262" s="3">
        <v>13.188000000000001</v>
      </c>
      <c r="R262" s="3">
        <v>6.9</v>
      </c>
    </row>
    <row r="263" spans="2:18" x14ac:dyDescent="0.25">
      <c r="B263" s="3" t="s">
        <v>296</v>
      </c>
      <c r="C263" s="3" t="s">
        <v>18</v>
      </c>
      <c r="D263" s="3" t="s">
        <v>19</v>
      </c>
      <c r="E263" s="3" t="s">
        <v>27</v>
      </c>
      <c r="F263" s="3" t="s">
        <v>21</v>
      </c>
      <c r="G263" s="3" t="s">
        <v>28</v>
      </c>
      <c r="H263" s="3">
        <v>75.06</v>
      </c>
      <c r="I263" s="3">
        <v>9</v>
      </c>
      <c r="J263" s="3">
        <v>33.777000000000001</v>
      </c>
      <c r="K263" s="3">
        <v>709.31700000000001</v>
      </c>
      <c r="L263" s="3">
        <v>43543</v>
      </c>
      <c r="M263" s="3">
        <v>0.55902777777777779</v>
      </c>
      <c r="N263" s="4" t="s">
        <v>23</v>
      </c>
      <c r="O263" s="3">
        <v>675.54</v>
      </c>
      <c r="P263" s="5">
        <v>4.7619047620000003</v>
      </c>
      <c r="Q263" s="3">
        <v>33.777000000000001</v>
      </c>
      <c r="R263" s="3">
        <v>6.2</v>
      </c>
    </row>
    <row r="264" spans="2:18" x14ac:dyDescent="0.25">
      <c r="B264" s="3" t="s">
        <v>297</v>
      </c>
      <c r="C264" s="3" t="s">
        <v>25</v>
      </c>
      <c r="D264" s="3" t="s">
        <v>26</v>
      </c>
      <c r="E264" s="3" t="s">
        <v>27</v>
      </c>
      <c r="F264" s="3" t="s">
        <v>21</v>
      </c>
      <c r="G264" s="3" t="s">
        <v>46</v>
      </c>
      <c r="H264" s="3">
        <v>16.45</v>
      </c>
      <c r="I264" s="3">
        <v>4</v>
      </c>
      <c r="J264" s="3">
        <v>3.29</v>
      </c>
      <c r="K264" s="3">
        <v>69.09</v>
      </c>
      <c r="L264" s="3">
        <v>43531</v>
      </c>
      <c r="M264" s="3">
        <v>0.62013888888888891</v>
      </c>
      <c r="N264" s="4" t="s">
        <v>23</v>
      </c>
      <c r="O264" s="3">
        <v>65.8</v>
      </c>
      <c r="P264" s="5">
        <v>4.7619047620000003</v>
      </c>
      <c r="Q264" s="3">
        <v>3.29</v>
      </c>
      <c r="R264" s="3">
        <v>5.6</v>
      </c>
    </row>
    <row r="265" spans="2:18" x14ac:dyDescent="0.25">
      <c r="B265" s="3" t="s">
        <v>298</v>
      </c>
      <c r="C265" s="3" t="s">
        <v>42</v>
      </c>
      <c r="D265" s="3" t="s">
        <v>43</v>
      </c>
      <c r="E265" s="3" t="s">
        <v>20</v>
      </c>
      <c r="F265" s="3" t="s">
        <v>21</v>
      </c>
      <c r="G265" s="3" t="s">
        <v>46</v>
      </c>
      <c r="H265" s="3">
        <v>38.299999999999997</v>
      </c>
      <c r="I265" s="3">
        <v>4</v>
      </c>
      <c r="J265" s="3">
        <v>7.66</v>
      </c>
      <c r="K265" s="3">
        <v>160.86000000000001</v>
      </c>
      <c r="L265" s="3">
        <v>43537</v>
      </c>
      <c r="M265" s="3">
        <v>0.80694444444444446</v>
      </c>
      <c r="N265" s="4" t="s">
        <v>29</v>
      </c>
      <c r="O265" s="3">
        <v>153.19999999999999</v>
      </c>
      <c r="P265" s="5">
        <v>4.7619047620000003</v>
      </c>
      <c r="Q265" s="3">
        <v>7.66</v>
      </c>
      <c r="R265" s="3">
        <v>5.7</v>
      </c>
    </row>
    <row r="266" spans="2:18" x14ac:dyDescent="0.25">
      <c r="B266" s="3" t="s">
        <v>299</v>
      </c>
      <c r="C266" s="3" t="s">
        <v>18</v>
      </c>
      <c r="D266" s="3" t="s">
        <v>19</v>
      </c>
      <c r="E266" s="3" t="s">
        <v>20</v>
      </c>
      <c r="F266" s="3" t="s">
        <v>21</v>
      </c>
      <c r="G266" s="3" t="s">
        <v>36</v>
      </c>
      <c r="H266" s="3">
        <v>22.24</v>
      </c>
      <c r="I266" s="3">
        <v>10</v>
      </c>
      <c r="J266" s="3">
        <v>11.12</v>
      </c>
      <c r="K266" s="3">
        <v>233.52</v>
      </c>
      <c r="L266" s="3">
        <v>43505</v>
      </c>
      <c r="M266" s="3">
        <v>0.45833333333333331</v>
      </c>
      <c r="N266" s="4" t="s">
        <v>29</v>
      </c>
      <c r="O266" s="3">
        <v>222.4</v>
      </c>
      <c r="P266" s="5">
        <v>4.7619047620000003</v>
      </c>
      <c r="Q266" s="3">
        <v>11.12</v>
      </c>
      <c r="R266" s="3">
        <v>4.2</v>
      </c>
    </row>
    <row r="267" spans="2:18" x14ac:dyDescent="0.25">
      <c r="B267" s="3" t="s">
        <v>300</v>
      </c>
      <c r="C267" s="3" t="s">
        <v>42</v>
      </c>
      <c r="D267" s="3" t="s">
        <v>43</v>
      </c>
      <c r="E267" s="3" t="s">
        <v>27</v>
      </c>
      <c r="F267" s="3" t="s">
        <v>31</v>
      </c>
      <c r="G267" s="3" t="s">
        <v>36</v>
      </c>
      <c r="H267" s="3">
        <v>54.45</v>
      </c>
      <c r="I267" s="3">
        <v>1</v>
      </c>
      <c r="J267" s="3">
        <v>2.7225000000000001</v>
      </c>
      <c r="K267" s="3">
        <v>57.172499999999999</v>
      </c>
      <c r="L267" s="3">
        <v>43522</v>
      </c>
      <c r="M267" s="3">
        <v>0.80833333333333335</v>
      </c>
      <c r="N267" s="4" t="s">
        <v>23</v>
      </c>
      <c r="O267" s="3">
        <v>54.45</v>
      </c>
      <c r="P267" s="5">
        <v>4.7619047620000003</v>
      </c>
      <c r="Q267" s="3">
        <v>2.7225000000000001</v>
      </c>
      <c r="R267" s="3">
        <v>7.9</v>
      </c>
    </row>
    <row r="268" spans="2:18" x14ac:dyDescent="0.25">
      <c r="B268" s="3" t="s">
        <v>301</v>
      </c>
      <c r="C268" s="3" t="s">
        <v>18</v>
      </c>
      <c r="D268" s="3" t="s">
        <v>19</v>
      </c>
      <c r="E268" s="3" t="s">
        <v>20</v>
      </c>
      <c r="F268" s="3" t="s">
        <v>21</v>
      </c>
      <c r="G268" s="3" t="s">
        <v>36</v>
      </c>
      <c r="H268" s="3">
        <v>98.4</v>
      </c>
      <c r="I268" s="3">
        <v>7</v>
      </c>
      <c r="J268" s="3">
        <v>34.44</v>
      </c>
      <c r="K268" s="3">
        <v>723.24</v>
      </c>
      <c r="L268" s="3">
        <v>43536</v>
      </c>
      <c r="M268" s="3">
        <v>0.52986111111111112</v>
      </c>
      <c r="N268" s="4" t="s">
        <v>33</v>
      </c>
      <c r="O268" s="3">
        <v>688.8</v>
      </c>
      <c r="P268" s="5">
        <v>4.7619047620000003</v>
      </c>
      <c r="Q268" s="3">
        <v>34.44</v>
      </c>
      <c r="R268" s="3">
        <v>8.6999999999999993</v>
      </c>
    </row>
    <row r="269" spans="2:18" x14ac:dyDescent="0.25">
      <c r="B269" s="3" t="s">
        <v>302</v>
      </c>
      <c r="C269" s="3" t="s">
        <v>25</v>
      </c>
      <c r="D269" s="3" t="s">
        <v>26</v>
      </c>
      <c r="E269" s="3" t="s">
        <v>27</v>
      </c>
      <c r="F269" s="3" t="s">
        <v>31</v>
      </c>
      <c r="G269" s="3" t="s">
        <v>32</v>
      </c>
      <c r="H269" s="3">
        <v>35.47</v>
      </c>
      <c r="I269" s="3">
        <v>4</v>
      </c>
      <c r="J269" s="3">
        <v>7.0940000000000003</v>
      </c>
      <c r="K269" s="3">
        <v>148.97399999999999</v>
      </c>
      <c r="L269" s="3">
        <v>43538</v>
      </c>
      <c r="M269" s="3">
        <v>0.72361111111111109</v>
      </c>
      <c r="N269" s="4" t="s">
        <v>33</v>
      </c>
      <c r="O269" s="3">
        <v>141.88</v>
      </c>
      <c r="P269" s="5">
        <v>4.7619047620000003</v>
      </c>
      <c r="Q269" s="3">
        <v>7.0940000000000003</v>
      </c>
      <c r="R269" s="3">
        <v>6.9</v>
      </c>
    </row>
    <row r="270" spans="2:18" x14ac:dyDescent="0.25">
      <c r="B270" s="3" t="s">
        <v>303</v>
      </c>
      <c r="C270" s="3" t="s">
        <v>42</v>
      </c>
      <c r="D270" s="3" t="s">
        <v>43</v>
      </c>
      <c r="E270" s="3" t="s">
        <v>20</v>
      </c>
      <c r="F270" s="3" t="s">
        <v>21</v>
      </c>
      <c r="G270" s="3" t="s">
        <v>44</v>
      </c>
      <c r="H270" s="3">
        <v>74.599999999999994</v>
      </c>
      <c r="I270" s="3">
        <v>10</v>
      </c>
      <c r="J270" s="3">
        <v>37.299999999999997</v>
      </c>
      <c r="K270" s="3">
        <v>783.3</v>
      </c>
      <c r="L270" s="3">
        <v>43473</v>
      </c>
      <c r="M270" s="3">
        <v>0.87152777777777779</v>
      </c>
      <c r="N270" s="4" t="s">
        <v>29</v>
      </c>
      <c r="O270" s="3">
        <v>746</v>
      </c>
      <c r="P270" s="5">
        <v>4.7619047620000003</v>
      </c>
      <c r="Q270" s="3">
        <v>37.299999999999997</v>
      </c>
      <c r="R270" s="3">
        <v>9.5</v>
      </c>
    </row>
    <row r="271" spans="2:18" x14ac:dyDescent="0.25">
      <c r="B271" s="3" t="s">
        <v>304</v>
      </c>
      <c r="C271" s="3" t="s">
        <v>18</v>
      </c>
      <c r="D271" s="3" t="s">
        <v>19</v>
      </c>
      <c r="E271" s="3" t="s">
        <v>20</v>
      </c>
      <c r="F271" s="3" t="s">
        <v>31</v>
      </c>
      <c r="G271" s="3" t="s">
        <v>32</v>
      </c>
      <c r="H271" s="3">
        <v>70.739999999999995</v>
      </c>
      <c r="I271" s="3">
        <v>4</v>
      </c>
      <c r="J271" s="3">
        <v>14.148</v>
      </c>
      <c r="K271" s="3">
        <v>297.108</v>
      </c>
      <c r="L271" s="3">
        <v>43470</v>
      </c>
      <c r="M271" s="3">
        <v>0.67013888888888884</v>
      </c>
      <c r="N271" s="4" t="s">
        <v>33</v>
      </c>
      <c r="O271" s="3">
        <v>282.95999999999998</v>
      </c>
      <c r="P271" s="5">
        <v>4.7619047620000003</v>
      </c>
      <c r="Q271" s="3">
        <v>14.148</v>
      </c>
      <c r="R271" s="3">
        <v>4.4000000000000004</v>
      </c>
    </row>
    <row r="272" spans="2:18" x14ac:dyDescent="0.25">
      <c r="B272" s="3" t="s">
        <v>305</v>
      </c>
      <c r="C272" s="3" t="s">
        <v>18</v>
      </c>
      <c r="D272" s="3" t="s">
        <v>19</v>
      </c>
      <c r="E272" s="3" t="s">
        <v>20</v>
      </c>
      <c r="F272" s="3" t="s">
        <v>21</v>
      </c>
      <c r="G272" s="3" t="s">
        <v>32</v>
      </c>
      <c r="H272" s="3">
        <v>35.54</v>
      </c>
      <c r="I272" s="3">
        <v>10</v>
      </c>
      <c r="J272" s="3">
        <v>17.77</v>
      </c>
      <c r="K272" s="3">
        <v>373.17</v>
      </c>
      <c r="L272" s="3">
        <v>43469</v>
      </c>
      <c r="M272" s="3">
        <v>0.56527777777777777</v>
      </c>
      <c r="N272" s="4" t="s">
        <v>23</v>
      </c>
      <c r="O272" s="3">
        <v>355.4</v>
      </c>
      <c r="P272" s="5">
        <v>4.7619047620000003</v>
      </c>
      <c r="Q272" s="3">
        <v>17.77</v>
      </c>
      <c r="R272" s="3">
        <v>7</v>
      </c>
    </row>
    <row r="273" spans="2:18" x14ac:dyDescent="0.25">
      <c r="B273" s="3" t="s">
        <v>306</v>
      </c>
      <c r="C273" s="3" t="s">
        <v>42</v>
      </c>
      <c r="D273" s="3" t="s">
        <v>43</v>
      </c>
      <c r="E273" s="3" t="s">
        <v>27</v>
      </c>
      <c r="F273" s="3" t="s">
        <v>21</v>
      </c>
      <c r="G273" s="3" t="s">
        <v>36</v>
      </c>
      <c r="H273" s="3">
        <v>67.430000000000007</v>
      </c>
      <c r="I273" s="3">
        <v>5</v>
      </c>
      <c r="J273" s="3">
        <v>16.857500000000002</v>
      </c>
      <c r="K273" s="3">
        <v>354.00749999999999</v>
      </c>
      <c r="L273" s="3">
        <v>43530</v>
      </c>
      <c r="M273" s="3">
        <v>0.75902777777777775</v>
      </c>
      <c r="N273" s="4" t="s">
        <v>23</v>
      </c>
      <c r="O273" s="3">
        <v>337.15</v>
      </c>
      <c r="P273" s="5">
        <v>4.7619047620000003</v>
      </c>
      <c r="Q273" s="3">
        <v>16.857500000000002</v>
      </c>
      <c r="R273" s="3">
        <v>6.3</v>
      </c>
    </row>
    <row r="274" spans="2:18" x14ac:dyDescent="0.25">
      <c r="B274" s="3" t="s">
        <v>307</v>
      </c>
      <c r="C274" s="3" t="s">
        <v>25</v>
      </c>
      <c r="D274" s="3" t="s">
        <v>26</v>
      </c>
      <c r="E274" s="3" t="s">
        <v>20</v>
      </c>
      <c r="F274" s="3" t="s">
        <v>21</v>
      </c>
      <c r="G274" s="3" t="s">
        <v>22</v>
      </c>
      <c r="H274" s="3">
        <v>21.12</v>
      </c>
      <c r="I274" s="3">
        <v>2</v>
      </c>
      <c r="J274" s="3">
        <v>2.1120000000000001</v>
      </c>
      <c r="K274" s="3">
        <v>44.351999999999997</v>
      </c>
      <c r="L274" s="3">
        <v>43468</v>
      </c>
      <c r="M274" s="3">
        <v>0.80347222222222225</v>
      </c>
      <c r="N274" s="4" t="s">
        <v>29</v>
      </c>
      <c r="O274" s="3">
        <v>42.24</v>
      </c>
      <c r="P274" s="5">
        <v>4.7619047620000003</v>
      </c>
      <c r="Q274" s="3">
        <v>2.1120000000000001</v>
      </c>
      <c r="R274" s="3">
        <v>9.6999999999999993</v>
      </c>
    </row>
    <row r="275" spans="2:18" x14ac:dyDescent="0.25">
      <c r="B275" s="3" t="s">
        <v>308</v>
      </c>
      <c r="C275" s="3" t="s">
        <v>18</v>
      </c>
      <c r="D275" s="3" t="s">
        <v>19</v>
      </c>
      <c r="E275" s="3" t="s">
        <v>20</v>
      </c>
      <c r="F275" s="3" t="s">
        <v>21</v>
      </c>
      <c r="G275" s="3" t="s">
        <v>32</v>
      </c>
      <c r="H275" s="3">
        <v>21.54</v>
      </c>
      <c r="I275" s="3">
        <v>9</v>
      </c>
      <c r="J275" s="3">
        <v>9.6929999999999996</v>
      </c>
      <c r="K275" s="3">
        <v>203.553</v>
      </c>
      <c r="L275" s="3">
        <v>43472</v>
      </c>
      <c r="M275" s="3">
        <v>0.48888888888888887</v>
      </c>
      <c r="N275" s="4" t="s">
        <v>33</v>
      </c>
      <c r="O275" s="3">
        <v>193.86</v>
      </c>
      <c r="P275" s="5">
        <v>4.7619047620000003</v>
      </c>
      <c r="Q275" s="3">
        <v>9.6929999999999996</v>
      </c>
      <c r="R275" s="3">
        <v>8.8000000000000007</v>
      </c>
    </row>
    <row r="276" spans="2:18" x14ac:dyDescent="0.25">
      <c r="B276" s="3" t="s">
        <v>309</v>
      </c>
      <c r="C276" s="3" t="s">
        <v>18</v>
      </c>
      <c r="D276" s="3" t="s">
        <v>19</v>
      </c>
      <c r="E276" s="3" t="s">
        <v>27</v>
      </c>
      <c r="F276" s="3" t="s">
        <v>21</v>
      </c>
      <c r="G276" s="3" t="s">
        <v>32</v>
      </c>
      <c r="H276" s="3">
        <v>12.03</v>
      </c>
      <c r="I276" s="3">
        <v>2</v>
      </c>
      <c r="J276" s="3">
        <v>1.2030000000000001</v>
      </c>
      <c r="K276" s="3">
        <v>25.263000000000002</v>
      </c>
      <c r="L276" s="3">
        <v>43492</v>
      </c>
      <c r="M276" s="3">
        <v>0.66041666666666665</v>
      </c>
      <c r="N276" s="4" t="s">
        <v>29</v>
      </c>
      <c r="O276" s="3">
        <v>24.06</v>
      </c>
      <c r="P276" s="5">
        <v>4.7619047620000003</v>
      </c>
      <c r="Q276" s="3">
        <v>1.2030000000000001</v>
      </c>
      <c r="R276" s="3">
        <v>5.0999999999999996</v>
      </c>
    </row>
    <row r="277" spans="2:18" x14ac:dyDescent="0.25">
      <c r="B277" s="3" t="s">
        <v>310</v>
      </c>
      <c r="C277" s="3" t="s">
        <v>42</v>
      </c>
      <c r="D277" s="3" t="s">
        <v>43</v>
      </c>
      <c r="E277" s="3" t="s">
        <v>27</v>
      </c>
      <c r="F277" s="3" t="s">
        <v>21</v>
      </c>
      <c r="G277" s="3" t="s">
        <v>22</v>
      </c>
      <c r="H277" s="3">
        <v>99.71</v>
      </c>
      <c r="I277" s="3">
        <v>6</v>
      </c>
      <c r="J277" s="3">
        <v>29.913</v>
      </c>
      <c r="K277" s="3">
        <v>628.173</v>
      </c>
      <c r="L277" s="3">
        <v>43522</v>
      </c>
      <c r="M277" s="3">
        <v>0.70277777777777772</v>
      </c>
      <c r="N277" s="4" t="s">
        <v>23</v>
      </c>
      <c r="O277" s="3">
        <v>598.26</v>
      </c>
      <c r="P277" s="5">
        <v>4.7619047620000003</v>
      </c>
      <c r="Q277" s="3">
        <v>29.913</v>
      </c>
      <c r="R277" s="3">
        <v>7.9</v>
      </c>
    </row>
    <row r="278" spans="2:18" x14ac:dyDescent="0.25">
      <c r="B278" s="3" t="s">
        <v>311</v>
      </c>
      <c r="C278" s="3" t="s">
        <v>42</v>
      </c>
      <c r="D278" s="3" t="s">
        <v>43</v>
      </c>
      <c r="E278" s="3" t="s">
        <v>27</v>
      </c>
      <c r="F278" s="3" t="s">
        <v>31</v>
      </c>
      <c r="G278" s="3" t="s">
        <v>46</v>
      </c>
      <c r="H278" s="3">
        <v>47.97</v>
      </c>
      <c r="I278" s="3">
        <v>7</v>
      </c>
      <c r="J278" s="3">
        <v>16.7895</v>
      </c>
      <c r="K278" s="3">
        <v>352.5795</v>
      </c>
      <c r="L278" s="3">
        <v>43472</v>
      </c>
      <c r="M278" s="3">
        <v>0.86944444444444446</v>
      </c>
      <c r="N278" s="4" t="s">
        <v>29</v>
      </c>
      <c r="O278" s="3">
        <v>335.79</v>
      </c>
      <c r="P278" s="5">
        <v>4.7619047620000003</v>
      </c>
      <c r="Q278" s="3">
        <v>16.7895</v>
      </c>
      <c r="R278" s="3">
        <v>6.2</v>
      </c>
    </row>
    <row r="279" spans="2:18" x14ac:dyDescent="0.25">
      <c r="B279" s="3" t="s">
        <v>312</v>
      </c>
      <c r="C279" s="3" t="s">
        <v>25</v>
      </c>
      <c r="D279" s="3" t="s">
        <v>26</v>
      </c>
      <c r="E279" s="3" t="s">
        <v>20</v>
      </c>
      <c r="F279" s="3" t="s">
        <v>21</v>
      </c>
      <c r="G279" s="3" t="s">
        <v>32</v>
      </c>
      <c r="H279" s="3">
        <v>21.82</v>
      </c>
      <c r="I279" s="3">
        <v>10</v>
      </c>
      <c r="J279" s="3">
        <v>10.91</v>
      </c>
      <c r="K279" s="3">
        <v>229.11</v>
      </c>
      <c r="L279" s="3">
        <v>43472</v>
      </c>
      <c r="M279" s="3">
        <v>0.73333333333333328</v>
      </c>
      <c r="N279" s="4" t="s">
        <v>29</v>
      </c>
      <c r="O279" s="3">
        <v>218.2</v>
      </c>
      <c r="P279" s="5">
        <v>4.7619047620000003</v>
      </c>
      <c r="Q279" s="3">
        <v>10.91</v>
      </c>
      <c r="R279" s="3">
        <v>7.1</v>
      </c>
    </row>
    <row r="280" spans="2:18" x14ac:dyDescent="0.25">
      <c r="B280" s="3" t="s">
        <v>313</v>
      </c>
      <c r="C280" s="3" t="s">
        <v>25</v>
      </c>
      <c r="D280" s="3" t="s">
        <v>26</v>
      </c>
      <c r="E280" s="3" t="s">
        <v>27</v>
      </c>
      <c r="F280" s="3" t="s">
        <v>21</v>
      </c>
      <c r="G280" s="3" t="s">
        <v>46</v>
      </c>
      <c r="H280" s="3">
        <v>95.42</v>
      </c>
      <c r="I280" s="3">
        <v>4</v>
      </c>
      <c r="J280" s="3">
        <v>19.084</v>
      </c>
      <c r="K280" s="3">
        <v>400.76400000000001</v>
      </c>
      <c r="L280" s="3">
        <v>43498</v>
      </c>
      <c r="M280" s="3">
        <v>0.55763888888888891</v>
      </c>
      <c r="N280" s="4" t="s">
        <v>23</v>
      </c>
      <c r="O280" s="3">
        <v>381.68</v>
      </c>
      <c r="P280" s="5">
        <v>4.7619047620000003</v>
      </c>
      <c r="Q280" s="3">
        <v>19.084</v>
      </c>
      <c r="R280" s="3">
        <v>6.4</v>
      </c>
    </row>
    <row r="281" spans="2:18" x14ac:dyDescent="0.25">
      <c r="B281" s="3" t="s">
        <v>314</v>
      </c>
      <c r="C281" s="3" t="s">
        <v>25</v>
      </c>
      <c r="D281" s="3" t="s">
        <v>26</v>
      </c>
      <c r="E281" s="3" t="s">
        <v>20</v>
      </c>
      <c r="F281" s="3" t="s">
        <v>31</v>
      </c>
      <c r="G281" s="3" t="s">
        <v>46</v>
      </c>
      <c r="H281" s="3">
        <v>70.989999999999995</v>
      </c>
      <c r="I281" s="3">
        <v>10</v>
      </c>
      <c r="J281" s="3">
        <v>35.494999999999997</v>
      </c>
      <c r="K281" s="3">
        <v>745.39499999999998</v>
      </c>
      <c r="L281" s="3">
        <v>43544</v>
      </c>
      <c r="M281" s="3">
        <v>0.68611111111111112</v>
      </c>
      <c r="N281" s="4" t="s">
        <v>29</v>
      </c>
      <c r="O281" s="3">
        <v>709.9</v>
      </c>
      <c r="P281" s="5">
        <v>4.7619047620000003</v>
      </c>
      <c r="Q281" s="3">
        <v>35.494999999999997</v>
      </c>
      <c r="R281" s="3">
        <v>5.7</v>
      </c>
    </row>
    <row r="282" spans="2:18" x14ac:dyDescent="0.25">
      <c r="B282" s="3" t="s">
        <v>315</v>
      </c>
      <c r="C282" s="3" t="s">
        <v>18</v>
      </c>
      <c r="D282" s="3" t="s">
        <v>19</v>
      </c>
      <c r="E282" s="3" t="s">
        <v>20</v>
      </c>
      <c r="F282" s="3" t="s">
        <v>31</v>
      </c>
      <c r="G282" s="3" t="s">
        <v>36</v>
      </c>
      <c r="H282" s="3">
        <v>44.02</v>
      </c>
      <c r="I282" s="3">
        <v>10</v>
      </c>
      <c r="J282" s="3">
        <v>22.01</v>
      </c>
      <c r="K282" s="3">
        <v>462.21</v>
      </c>
      <c r="L282" s="3">
        <v>43544</v>
      </c>
      <c r="M282" s="3">
        <v>0.83125000000000004</v>
      </c>
      <c r="N282" s="4" t="s">
        <v>33</v>
      </c>
      <c r="O282" s="3">
        <v>440.2</v>
      </c>
      <c r="P282" s="5">
        <v>4.7619047620000003</v>
      </c>
      <c r="Q282" s="3">
        <v>22.01</v>
      </c>
      <c r="R282" s="3">
        <v>9.6</v>
      </c>
    </row>
    <row r="283" spans="2:18" x14ac:dyDescent="0.25">
      <c r="B283" s="3" t="s">
        <v>316</v>
      </c>
      <c r="C283" s="3" t="s">
        <v>18</v>
      </c>
      <c r="D283" s="3" t="s">
        <v>19</v>
      </c>
      <c r="E283" s="3" t="s">
        <v>27</v>
      </c>
      <c r="F283" s="3" t="s">
        <v>21</v>
      </c>
      <c r="G283" s="3" t="s">
        <v>32</v>
      </c>
      <c r="H283" s="3">
        <v>69.959999999999994</v>
      </c>
      <c r="I283" s="3">
        <v>8</v>
      </c>
      <c r="J283" s="3">
        <v>27.984000000000002</v>
      </c>
      <c r="K283" s="3">
        <v>587.66399999999999</v>
      </c>
      <c r="L283" s="3">
        <v>43511</v>
      </c>
      <c r="M283" s="3">
        <v>0.70902777777777781</v>
      </c>
      <c r="N283" s="4" t="s">
        <v>33</v>
      </c>
      <c r="O283" s="3">
        <v>559.67999999999995</v>
      </c>
      <c r="P283" s="5">
        <v>4.7619047620000003</v>
      </c>
      <c r="Q283" s="3">
        <v>27.984000000000002</v>
      </c>
      <c r="R283" s="3">
        <v>6.4</v>
      </c>
    </row>
    <row r="284" spans="2:18" x14ac:dyDescent="0.25">
      <c r="B284" s="3" t="s">
        <v>317</v>
      </c>
      <c r="C284" s="3" t="s">
        <v>25</v>
      </c>
      <c r="D284" s="3" t="s">
        <v>26</v>
      </c>
      <c r="E284" s="3" t="s">
        <v>27</v>
      </c>
      <c r="F284" s="3" t="s">
        <v>31</v>
      </c>
      <c r="G284" s="3" t="s">
        <v>32</v>
      </c>
      <c r="H284" s="3">
        <v>37</v>
      </c>
      <c r="I284" s="3">
        <v>1</v>
      </c>
      <c r="J284" s="3">
        <v>1.85</v>
      </c>
      <c r="K284" s="3">
        <v>38.85</v>
      </c>
      <c r="L284" s="3">
        <v>43530</v>
      </c>
      <c r="M284" s="3">
        <v>0.56180555555555556</v>
      </c>
      <c r="N284" s="4" t="s">
        <v>33</v>
      </c>
      <c r="O284" s="3">
        <v>37</v>
      </c>
      <c r="P284" s="5">
        <v>4.7619047620000003</v>
      </c>
      <c r="Q284" s="3">
        <v>1.85</v>
      </c>
      <c r="R284" s="3">
        <v>7.9</v>
      </c>
    </row>
    <row r="285" spans="2:18" x14ac:dyDescent="0.25">
      <c r="B285" s="3" t="s">
        <v>318</v>
      </c>
      <c r="C285" s="3" t="s">
        <v>18</v>
      </c>
      <c r="D285" s="3" t="s">
        <v>19</v>
      </c>
      <c r="E285" s="3" t="s">
        <v>27</v>
      </c>
      <c r="F285" s="3" t="s">
        <v>21</v>
      </c>
      <c r="G285" s="3" t="s">
        <v>36</v>
      </c>
      <c r="H285" s="3">
        <v>15.34</v>
      </c>
      <c r="I285" s="3">
        <v>1</v>
      </c>
      <c r="J285" s="3">
        <v>0.76700000000000002</v>
      </c>
      <c r="K285" s="3">
        <v>16.106999999999999</v>
      </c>
      <c r="L285" s="3">
        <v>43471</v>
      </c>
      <c r="M285" s="3">
        <v>0.46458333333333335</v>
      </c>
      <c r="N285" s="4" t="s">
        <v>29</v>
      </c>
      <c r="O285" s="3">
        <v>15.34</v>
      </c>
      <c r="P285" s="5">
        <v>4.7619047620000003</v>
      </c>
      <c r="Q285" s="3">
        <v>0.76700000000000002</v>
      </c>
      <c r="R285" s="3">
        <v>6.5</v>
      </c>
    </row>
    <row r="286" spans="2:18" x14ac:dyDescent="0.25">
      <c r="B286" s="3" t="s">
        <v>319</v>
      </c>
      <c r="C286" s="3" t="s">
        <v>18</v>
      </c>
      <c r="D286" s="3" t="s">
        <v>19</v>
      </c>
      <c r="E286" s="3" t="s">
        <v>20</v>
      </c>
      <c r="F286" s="3" t="s">
        <v>31</v>
      </c>
      <c r="G286" s="3" t="s">
        <v>22</v>
      </c>
      <c r="H286" s="3">
        <v>99.83</v>
      </c>
      <c r="I286" s="3">
        <v>6</v>
      </c>
      <c r="J286" s="3">
        <v>29.949000000000002</v>
      </c>
      <c r="K286" s="3">
        <v>628.92899999999997</v>
      </c>
      <c r="L286" s="3">
        <v>43528</v>
      </c>
      <c r="M286" s="3">
        <v>0.62638888888888888</v>
      </c>
      <c r="N286" s="4" t="s">
        <v>23</v>
      </c>
      <c r="O286" s="3">
        <v>598.98</v>
      </c>
      <c r="P286" s="5">
        <v>4.7619047620000003</v>
      </c>
      <c r="Q286" s="3">
        <v>29.949000000000002</v>
      </c>
      <c r="R286" s="3">
        <v>8.5</v>
      </c>
    </row>
    <row r="287" spans="2:18" x14ac:dyDescent="0.25">
      <c r="B287" s="3" t="s">
        <v>320</v>
      </c>
      <c r="C287" s="3" t="s">
        <v>18</v>
      </c>
      <c r="D287" s="3" t="s">
        <v>19</v>
      </c>
      <c r="E287" s="3" t="s">
        <v>20</v>
      </c>
      <c r="F287" s="3" t="s">
        <v>21</v>
      </c>
      <c r="G287" s="3" t="s">
        <v>22</v>
      </c>
      <c r="H287" s="3">
        <v>47.67</v>
      </c>
      <c r="I287" s="3">
        <v>4</v>
      </c>
      <c r="J287" s="3">
        <v>9.5340000000000007</v>
      </c>
      <c r="K287" s="3">
        <v>200.214</v>
      </c>
      <c r="L287" s="3">
        <v>43536</v>
      </c>
      <c r="M287" s="3">
        <v>0.59791666666666665</v>
      </c>
      <c r="N287" s="4" t="s">
        <v>29</v>
      </c>
      <c r="O287" s="3">
        <v>190.68</v>
      </c>
      <c r="P287" s="5">
        <v>4.7619047620000003</v>
      </c>
      <c r="Q287" s="3">
        <v>9.5340000000000007</v>
      </c>
      <c r="R287" s="3">
        <v>9.1</v>
      </c>
    </row>
    <row r="288" spans="2:18" x14ac:dyDescent="0.25">
      <c r="B288" s="3" t="s">
        <v>321</v>
      </c>
      <c r="C288" s="3" t="s">
        <v>42</v>
      </c>
      <c r="D288" s="3" t="s">
        <v>43</v>
      </c>
      <c r="E288" s="3" t="s">
        <v>27</v>
      </c>
      <c r="F288" s="3" t="s">
        <v>31</v>
      </c>
      <c r="G288" s="3" t="s">
        <v>22</v>
      </c>
      <c r="H288" s="3">
        <v>66.680000000000007</v>
      </c>
      <c r="I288" s="3">
        <v>5</v>
      </c>
      <c r="J288" s="3">
        <v>16.670000000000002</v>
      </c>
      <c r="K288" s="3">
        <v>350.07</v>
      </c>
      <c r="L288" s="3">
        <v>43516</v>
      </c>
      <c r="M288" s="3">
        <v>0.75069444444444444</v>
      </c>
      <c r="N288" s="4" t="s">
        <v>29</v>
      </c>
      <c r="O288" s="3">
        <v>333.4</v>
      </c>
      <c r="P288" s="5">
        <v>4.7619047620000003</v>
      </c>
      <c r="Q288" s="3">
        <v>16.670000000000002</v>
      </c>
      <c r="R288" s="3">
        <v>7.6</v>
      </c>
    </row>
    <row r="289" spans="2:18" x14ac:dyDescent="0.25">
      <c r="B289" s="3" t="s">
        <v>322</v>
      </c>
      <c r="C289" s="3" t="s">
        <v>25</v>
      </c>
      <c r="D289" s="3" t="s">
        <v>26</v>
      </c>
      <c r="E289" s="3" t="s">
        <v>20</v>
      </c>
      <c r="F289" s="3" t="s">
        <v>31</v>
      </c>
      <c r="G289" s="3" t="s">
        <v>32</v>
      </c>
      <c r="H289" s="3">
        <v>74.86</v>
      </c>
      <c r="I289" s="3">
        <v>1</v>
      </c>
      <c r="J289" s="3">
        <v>3.7429999999999999</v>
      </c>
      <c r="K289" s="3">
        <v>78.602999999999994</v>
      </c>
      <c r="L289" s="3">
        <v>43548</v>
      </c>
      <c r="M289" s="3">
        <v>0.61736111111111114</v>
      </c>
      <c r="N289" s="4" t="s">
        <v>29</v>
      </c>
      <c r="O289" s="3">
        <v>74.86</v>
      </c>
      <c r="P289" s="5">
        <v>4.7619047620000003</v>
      </c>
      <c r="Q289" s="3">
        <v>3.7429999999999999</v>
      </c>
      <c r="R289" s="3">
        <v>6.9</v>
      </c>
    </row>
    <row r="290" spans="2:18" x14ac:dyDescent="0.25">
      <c r="B290" s="3" t="s">
        <v>323</v>
      </c>
      <c r="C290" s="3" t="s">
        <v>25</v>
      </c>
      <c r="D290" s="3" t="s">
        <v>26</v>
      </c>
      <c r="E290" s="3" t="s">
        <v>27</v>
      </c>
      <c r="F290" s="3" t="s">
        <v>21</v>
      </c>
      <c r="G290" s="3" t="s">
        <v>36</v>
      </c>
      <c r="H290" s="3">
        <v>23.75</v>
      </c>
      <c r="I290" s="3">
        <v>9</v>
      </c>
      <c r="J290" s="3">
        <v>10.6875</v>
      </c>
      <c r="K290" s="3">
        <v>224.4375</v>
      </c>
      <c r="L290" s="3">
        <v>43496</v>
      </c>
      <c r="M290" s="3">
        <v>0.50138888888888888</v>
      </c>
      <c r="N290" s="4" t="s">
        <v>29</v>
      </c>
      <c r="O290" s="3">
        <v>213.75</v>
      </c>
      <c r="P290" s="5">
        <v>4.7619047620000003</v>
      </c>
      <c r="Q290" s="3">
        <v>10.6875</v>
      </c>
      <c r="R290" s="3">
        <v>9.5</v>
      </c>
    </row>
    <row r="291" spans="2:18" x14ac:dyDescent="0.25">
      <c r="B291" s="3" t="s">
        <v>324</v>
      </c>
      <c r="C291" s="3" t="s">
        <v>42</v>
      </c>
      <c r="D291" s="3" t="s">
        <v>43</v>
      </c>
      <c r="E291" s="3" t="s">
        <v>27</v>
      </c>
      <c r="F291" s="3" t="s">
        <v>21</v>
      </c>
      <c r="G291" s="3" t="s">
        <v>44</v>
      </c>
      <c r="H291" s="3">
        <v>48.51</v>
      </c>
      <c r="I291" s="3">
        <v>7</v>
      </c>
      <c r="J291" s="3">
        <v>16.9785</v>
      </c>
      <c r="K291" s="3">
        <v>356.54849999999999</v>
      </c>
      <c r="L291" s="3">
        <v>43490</v>
      </c>
      <c r="M291" s="3">
        <v>0.5625</v>
      </c>
      <c r="N291" s="4" t="s">
        <v>33</v>
      </c>
      <c r="O291" s="3">
        <v>339.57</v>
      </c>
      <c r="P291" s="5">
        <v>4.7619047620000003</v>
      </c>
      <c r="Q291" s="3">
        <v>16.9785</v>
      </c>
      <c r="R291" s="3">
        <v>5.2</v>
      </c>
    </row>
    <row r="292" spans="2:18" x14ac:dyDescent="0.25">
      <c r="B292" s="3" t="s">
        <v>325</v>
      </c>
      <c r="C292" s="3" t="s">
        <v>18</v>
      </c>
      <c r="D292" s="3" t="s">
        <v>19</v>
      </c>
      <c r="E292" s="3" t="s">
        <v>20</v>
      </c>
      <c r="F292" s="3" t="s">
        <v>21</v>
      </c>
      <c r="G292" s="3" t="s">
        <v>32</v>
      </c>
      <c r="H292" s="3">
        <v>94.88</v>
      </c>
      <c r="I292" s="3">
        <v>7</v>
      </c>
      <c r="J292" s="3">
        <v>33.207999999999998</v>
      </c>
      <c r="K292" s="3">
        <v>697.36800000000005</v>
      </c>
      <c r="L292" s="3">
        <v>43499</v>
      </c>
      <c r="M292" s="3">
        <v>0.60972222222222228</v>
      </c>
      <c r="N292" s="4" t="s">
        <v>29</v>
      </c>
      <c r="O292" s="3">
        <v>664.16</v>
      </c>
      <c r="P292" s="5">
        <v>4.7619047620000003</v>
      </c>
      <c r="Q292" s="3">
        <v>33.207999999999998</v>
      </c>
      <c r="R292" s="3">
        <v>4.2</v>
      </c>
    </row>
    <row r="293" spans="2:18" x14ac:dyDescent="0.25">
      <c r="B293" s="3" t="s">
        <v>326</v>
      </c>
      <c r="C293" s="3" t="s">
        <v>42</v>
      </c>
      <c r="D293" s="3" t="s">
        <v>43</v>
      </c>
      <c r="E293" s="3" t="s">
        <v>20</v>
      </c>
      <c r="F293" s="3" t="s">
        <v>31</v>
      </c>
      <c r="G293" s="3" t="s">
        <v>28</v>
      </c>
      <c r="H293" s="3">
        <v>40.299999999999997</v>
      </c>
      <c r="I293" s="3">
        <v>10</v>
      </c>
      <c r="J293" s="3">
        <v>20.149999999999999</v>
      </c>
      <c r="K293" s="3">
        <v>423.15</v>
      </c>
      <c r="L293" s="3">
        <v>43489</v>
      </c>
      <c r="M293" s="3">
        <v>0.73402777777777772</v>
      </c>
      <c r="N293" s="4" t="s">
        <v>33</v>
      </c>
      <c r="O293" s="3">
        <v>403</v>
      </c>
      <c r="P293" s="5">
        <v>4.7619047620000003</v>
      </c>
      <c r="Q293" s="3">
        <v>20.149999999999999</v>
      </c>
      <c r="R293" s="3">
        <v>7</v>
      </c>
    </row>
    <row r="294" spans="2:18" x14ac:dyDescent="0.25">
      <c r="B294" s="3" t="s">
        <v>327</v>
      </c>
      <c r="C294" s="3" t="s">
        <v>25</v>
      </c>
      <c r="D294" s="3" t="s">
        <v>26</v>
      </c>
      <c r="E294" s="3" t="s">
        <v>27</v>
      </c>
      <c r="F294" s="3" t="s">
        <v>31</v>
      </c>
      <c r="G294" s="3" t="s">
        <v>28</v>
      </c>
      <c r="H294" s="3">
        <v>27.85</v>
      </c>
      <c r="I294" s="3">
        <v>7</v>
      </c>
      <c r="J294" s="3">
        <v>9.7475000000000005</v>
      </c>
      <c r="K294" s="3">
        <v>204.69749999999999</v>
      </c>
      <c r="L294" s="3">
        <v>43538</v>
      </c>
      <c r="M294" s="3">
        <v>0.72222222222222221</v>
      </c>
      <c r="N294" s="4" t="s">
        <v>23</v>
      </c>
      <c r="O294" s="3">
        <v>194.95</v>
      </c>
      <c r="P294" s="5">
        <v>4.7619047620000003</v>
      </c>
      <c r="Q294" s="3">
        <v>9.7475000000000005</v>
      </c>
      <c r="R294" s="3">
        <v>6</v>
      </c>
    </row>
    <row r="295" spans="2:18" x14ac:dyDescent="0.25">
      <c r="B295" s="3" t="s">
        <v>328</v>
      </c>
      <c r="C295" s="3" t="s">
        <v>18</v>
      </c>
      <c r="D295" s="3" t="s">
        <v>19</v>
      </c>
      <c r="E295" s="3" t="s">
        <v>20</v>
      </c>
      <c r="F295" s="3" t="s">
        <v>21</v>
      </c>
      <c r="G295" s="3" t="s">
        <v>28</v>
      </c>
      <c r="H295" s="3">
        <v>62.48</v>
      </c>
      <c r="I295" s="3">
        <v>1</v>
      </c>
      <c r="J295" s="3">
        <v>3.1240000000000001</v>
      </c>
      <c r="K295" s="3">
        <v>65.603999999999999</v>
      </c>
      <c r="L295" s="3">
        <v>43514</v>
      </c>
      <c r="M295" s="3">
        <v>0.85347222222222219</v>
      </c>
      <c r="N295" s="4" t="s">
        <v>29</v>
      </c>
      <c r="O295" s="3">
        <v>62.48</v>
      </c>
      <c r="P295" s="5">
        <v>4.7619047620000003</v>
      </c>
      <c r="Q295" s="3">
        <v>3.1240000000000001</v>
      </c>
      <c r="R295" s="3">
        <v>4.7</v>
      </c>
    </row>
    <row r="296" spans="2:18" x14ac:dyDescent="0.25">
      <c r="B296" s="3" t="s">
        <v>329</v>
      </c>
      <c r="C296" s="3" t="s">
        <v>18</v>
      </c>
      <c r="D296" s="3" t="s">
        <v>19</v>
      </c>
      <c r="E296" s="3" t="s">
        <v>20</v>
      </c>
      <c r="F296" s="3" t="s">
        <v>21</v>
      </c>
      <c r="G296" s="3" t="s">
        <v>44</v>
      </c>
      <c r="H296" s="3">
        <v>36.36</v>
      </c>
      <c r="I296" s="3">
        <v>2</v>
      </c>
      <c r="J296" s="3">
        <v>3.6360000000000001</v>
      </c>
      <c r="K296" s="3">
        <v>76.355999999999995</v>
      </c>
      <c r="L296" s="3">
        <v>43486</v>
      </c>
      <c r="M296" s="3">
        <v>0.41666666666666669</v>
      </c>
      <c r="N296" s="4" t="s">
        <v>29</v>
      </c>
      <c r="O296" s="3">
        <v>72.72</v>
      </c>
      <c r="P296" s="5">
        <v>4.7619047620000003</v>
      </c>
      <c r="Q296" s="3">
        <v>3.6360000000000001</v>
      </c>
      <c r="R296" s="3">
        <v>7.1</v>
      </c>
    </row>
    <row r="297" spans="2:18" x14ac:dyDescent="0.25">
      <c r="B297" s="3" t="s">
        <v>330</v>
      </c>
      <c r="C297" s="3" t="s">
        <v>42</v>
      </c>
      <c r="D297" s="3" t="s">
        <v>43</v>
      </c>
      <c r="E297" s="3" t="s">
        <v>27</v>
      </c>
      <c r="F297" s="3" t="s">
        <v>31</v>
      </c>
      <c r="G297" s="3" t="s">
        <v>22</v>
      </c>
      <c r="H297" s="3">
        <v>18.11</v>
      </c>
      <c r="I297" s="3">
        <v>10</v>
      </c>
      <c r="J297" s="3">
        <v>9.0549999999999997</v>
      </c>
      <c r="K297" s="3">
        <v>190.155</v>
      </c>
      <c r="L297" s="3">
        <v>43537</v>
      </c>
      <c r="M297" s="3">
        <v>0.49027777777777776</v>
      </c>
      <c r="N297" s="4" t="s">
        <v>23</v>
      </c>
      <c r="O297" s="3">
        <v>181.1</v>
      </c>
      <c r="P297" s="5">
        <v>4.7619047620000003</v>
      </c>
      <c r="Q297" s="3">
        <v>9.0549999999999997</v>
      </c>
      <c r="R297" s="3">
        <v>5.9</v>
      </c>
    </row>
    <row r="298" spans="2:18" x14ac:dyDescent="0.25">
      <c r="B298" s="3" t="s">
        <v>331</v>
      </c>
      <c r="C298" s="3" t="s">
        <v>25</v>
      </c>
      <c r="D298" s="3" t="s">
        <v>26</v>
      </c>
      <c r="E298" s="3" t="s">
        <v>20</v>
      </c>
      <c r="F298" s="3" t="s">
        <v>21</v>
      </c>
      <c r="G298" s="3" t="s">
        <v>28</v>
      </c>
      <c r="H298" s="3">
        <v>51.92</v>
      </c>
      <c r="I298" s="3">
        <v>5</v>
      </c>
      <c r="J298" s="3">
        <v>12.98</v>
      </c>
      <c r="K298" s="3">
        <v>272.58</v>
      </c>
      <c r="L298" s="3">
        <v>43527</v>
      </c>
      <c r="M298" s="3">
        <v>0.5708333333333333</v>
      </c>
      <c r="N298" s="4" t="s">
        <v>29</v>
      </c>
      <c r="O298" s="3">
        <v>259.60000000000002</v>
      </c>
      <c r="P298" s="5">
        <v>4.7619047620000003</v>
      </c>
      <c r="Q298" s="3">
        <v>12.98</v>
      </c>
      <c r="R298" s="3">
        <v>7.5</v>
      </c>
    </row>
    <row r="299" spans="2:18" x14ac:dyDescent="0.25">
      <c r="B299" s="3" t="s">
        <v>332</v>
      </c>
      <c r="C299" s="3" t="s">
        <v>25</v>
      </c>
      <c r="D299" s="3" t="s">
        <v>26</v>
      </c>
      <c r="E299" s="3" t="s">
        <v>27</v>
      </c>
      <c r="F299" s="3" t="s">
        <v>31</v>
      </c>
      <c r="G299" s="3" t="s">
        <v>28</v>
      </c>
      <c r="H299" s="3">
        <v>28.84</v>
      </c>
      <c r="I299" s="3">
        <v>4</v>
      </c>
      <c r="J299" s="3">
        <v>5.7679999999999998</v>
      </c>
      <c r="K299" s="3">
        <v>121.128</v>
      </c>
      <c r="L299" s="3">
        <v>43553</v>
      </c>
      <c r="M299" s="3">
        <v>0.61388888888888893</v>
      </c>
      <c r="N299" s="4" t="s">
        <v>29</v>
      </c>
      <c r="O299" s="3">
        <v>115.36</v>
      </c>
      <c r="P299" s="5">
        <v>4.7619047620000003</v>
      </c>
      <c r="Q299" s="3">
        <v>5.7679999999999998</v>
      </c>
      <c r="R299" s="3">
        <v>6.4</v>
      </c>
    </row>
    <row r="300" spans="2:18" x14ac:dyDescent="0.25">
      <c r="B300" s="3" t="s">
        <v>333</v>
      </c>
      <c r="C300" s="3" t="s">
        <v>18</v>
      </c>
      <c r="D300" s="3" t="s">
        <v>19</v>
      </c>
      <c r="E300" s="3" t="s">
        <v>20</v>
      </c>
      <c r="F300" s="3" t="s">
        <v>31</v>
      </c>
      <c r="G300" s="3" t="s">
        <v>32</v>
      </c>
      <c r="H300" s="3">
        <v>78.38</v>
      </c>
      <c r="I300" s="3">
        <v>6</v>
      </c>
      <c r="J300" s="3">
        <v>23.513999999999999</v>
      </c>
      <c r="K300" s="3">
        <v>493.79399999999998</v>
      </c>
      <c r="L300" s="3">
        <v>43475</v>
      </c>
      <c r="M300" s="3">
        <v>0.59444444444444444</v>
      </c>
      <c r="N300" s="4" t="s">
        <v>23</v>
      </c>
      <c r="O300" s="3">
        <v>470.28</v>
      </c>
      <c r="P300" s="5">
        <v>4.7619047620000003</v>
      </c>
      <c r="Q300" s="3">
        <v>23.513999999999999</v>
      </c>
      <c r="R300" s="3">
        <v>5.8</v>
      </c>
    </row>
    <row r="301" spans="2:18" x14ac:dyDescent="0.25">
      <c r="B301" s="3" t="s">
        <v>334</v>
      </c>
      <c r="C301" s="3" t="s">
        <v>18</v>
      </c>
      <c r="D301" s="3" t="s">
        <v>19</v>
      </c>
      <c r="E301" s="3" t="s">
        <v>20</v>
      </c>
      <c r="F301" s="3" t="s">
        <v>31</v>
      </c>
      <c r="G301" s="3" t="s">
        <v>32</v>
      </c>
      <c r="H301" s="3">
        <v>60.01</v>
      </c>
      <c r="I301" s="3">
        <v>4</v>
      </c>
      <c r="J301" s="3">
        <v>12.002000000000001</v>
      </c>
      <c r="K301" s="3">
        <v>252.042</v>
      </c>
      <c r="L301" s="3">
        <v>43490</v>
      </c>
      <c r="M301" s="3">
        <v>0.66249999999999998</v>
      </c>
      <c r="N301" s="4" t="s">
        <v>29</v>
      </c>
      <c r="O301" s="3">
        <v>240.04</v>
      </c>
      <c r="P301" s="5">
        <v>4.7619047620000003</v>
      </c>
      <c r="Q301" s="3">
        <v>12.002000000000001</v>
      </c>
      <c r="R301" s="3">
        <v>4.5</v>
      </c>
    </row>
    <row r="302" spans="2:18" x14ac:dyDescent="0.25">
      <c r="B302" s="3" t="s">
        <v>335</v>
      </c>
      <c r="C302" s="3" t="s">
        <v>25</v>
      </c>
      <c r="D302" s="3" t="s">
        <v>26</v>
      </c>
      <c r="E302" s="3" t="s">
        <v>20</v>
      </c>
      <c r="F302" s="3" t="s">
        <v>21</v>
      </c>
      <c r="G302" s="3" t="s">
        <v>32</v>
      </c>
      <c r="H302" s="3">
        <v>88.61</v>
      </c>
      <c r="I302" s="3">
        <v>1</v>
      </c>
      <c r="J302" s="3">
        <v>4.4305000000000003</v>
      </c>
      <c r="K302" s="3">
        <v>93.040499999999994</v>
      </c>
      <c r="L302" s="3">
        <v>43484</v>
      </c>
      <c r="M302" s="3">
        <v>0.43125000000000002</v>
      </c>
      <c r="N302" s="4" t="s">
        <v>29</v>
      </c>
      <c r="O302" s="3">
        <v>88.61</v>
      </c>
      <c r="P302" s="5">
        <v>4.7619047620000003</v>
      </c>
      <c r="Q302" s="3">
        <v>4.4305000000000003</v>
      </c>
      <c r="R302" s="3">
        <v>7.7</v>
      </c>
    </row>
    <row r="303" spans="2:18" x14ac:dyDescent="0.25">
      <c r="B303" s="3" t="s">
        <v>336</v>
      </c>
      <c r="C303" s="3" t="s">
        <v>25</v>
      </c>
      <c r="D303" s="3" t="s">
        <v>26</v>
      </c>
      <c r="E303" s="3" t="s">
        <v>27</v>
      </c>
      <c r="F303" s="3" t="s">
        <v>31</v>
      </c>
      <c r="G303" s="3" t="s">
        <v>46</v>
      </c>
      <c r="H303" s="3">
        <v>99.82</v>
      </c>
      <c r="I303" s="3">
        <v>2</v>
      </c>
      <c r="J303" s="3">
        <v>9.9819999999999993</v>
      </c>
      <c r="K303" s="3">
        <v>209.62200000000001</v>
      </c>
      <c r="L303" s="3">
        <v>43467</v>
      </c>
      <c r="M303" s="3">
        <v>0.75624999999999998</v>
      </c>
      <c r="N303" s="4" t="s">
        <v>33</v>
      </c>
      <c r="O303" s="3">
        <v>199.64</v>
      </c>
      <c r="P303" s="5">
        <v>4.7619047620000003</v>
      </c>
      <c r="Q303" s="3">
        <v>9.9819999999999993</v>
      </c>
      <c r="R303" s="3">
        <v>6.7</v>
      </c>
    </row>
    <row r="304" spans="2:18" x14ac:dyDescent="0.25">
      <c r="B304" s="3" t="s">
        <v>337</v>
      </c>
      <c r="C304" s="3" t="s">
        <v>42</v>
      </c>
      <c r="D304" s="3" t="s">
        <v>43</v>
      </c>
      <c r="E304" s="3" t="s">
        <v>20</v>
      </c>
      <c r="F304" s="3" t="s">
        <v>31</v>
      </c>
      <c r="G304" s="3" t="s">
        <v>22</v>
      </c>
      <c r="H304" s="3">
        <v>39.01</v>
      </c>
      <c r="I304" s="3">
        <v>1</v>
      </c>
      <c r="J304" s="3">
        <v>1.9504999999999999</v>
      </c>
      <c r="K304" s="3">
        <v>40.960500000000003</v>
      </c>
      <c r="L304" s="3">
        <v>43536</v>
      </c>
      <c r="M304" s="3">
        <v>0.69861111111111107</v>
      </c>
      <c r="N304" s="4" t="s">
        <v>33</v>
      </c>
      <c r="O304" s="3">
        <v>39.01</v>
      </c>
      <c r="P304" s="5">
        <v>4.7619047620000003</v>
      </c>
      <c r="Q304" s="3">
        <v>1.9504999999999999</v>
      </c>
      <c r="R304" s="3">
        <v>4.7</v>
      </c>
    </row>
    <row r="305" spans="2:18" x14ac:dyDescent="0.25">
      <c r="B305" s="3" t="s">
        <v>338</v>
      </c>
      <c r="C305" s="3" t="s">
        <v>25</v>
      </c>
      <c r="D305" s="3" t="s">
        <v>26</v>
      </c>
      <c r="E305" s="3" t="s">
        <v>27</v>
      </c>
      <c r="F305" s="3" t="s">
        <v>31</v>
      </c>
      <c r="G305" s="3" t="s">
        <v>44</v>
      </c>
      <c r="H305" s="3">
        <v>48.61</v>
      </c>
      <c r="I305" s="3">
        <v>1</v>
      </c>
      <c r="J305" s="3">
        <v>2.4304999999999999</v>
      </c>
      <c r="K305" s="3">
        <v>51.040500000000002</v>
      </c>
      <c r="L305" s="3">
        <v>43521</v>
      </c>
      <c r="M305" s="3">
        <v>0.64652777777777781</v>
      </c>
      <c r="N305" s="4" t="s">
        <v>29</v>
      </c>
      <c r="O305" s="3">
        <v>48.61</v>
      </c>
      <c r="P305" s="5">
        <v>4.7619047620000003</v>
      </c>
      <c r="Q305" s="3">
        <v>2.4304999999999999</v>
      </c>
      <c r="R305" s="3">
        <v>4.4000000000000004</v>
      </c>
    </row>
    <row r="306" spans="2:18" x14ac:dyDescent="0.25">
      <c r="B306" s="3" t="s">
        <v>339</v>
      </c>
      <c r="C306" s="3" t="s">
        <v>18</v>
      </c>
      <c r="D306" s="3" t="s">
        <v>19</v>
      </c>
      <c r="E306" s="3" t="s">
        <v>27</v>
      </c>
      <c r="F306" s="3" t="s">
        <v>21</v>
      </c>
      <c r="G306" s="3" t="s">
        <v>28</v>
      </c>
      <c r="H306" s="3">
        <v>51.19</v>
      </c>
      <c r="I306" s="3">
        <v>4</v>
      </c>
      <c r="J306" s="3">
        <v>10.238</v>
      </c>
      <c r="K306" s="3">
        <v>214.99799999999999</v>
      </c>
      <c r="L306" s="3">
        <v>43542</v>
      </c>
      <c r="M306" s="3">
        <v>0.71875</v>
      </c>
      <c r="N306" s="4" t="s">
        <v>33</v>
      </c>
      <c r="O306" s="3">
        <v>204.76</v>
      </c>
      <c r="P306" s="5">
        <v>4.7619047620000003</v>
      </c>
      <c r="Q306" s="3">
        <v>10.238</v>
      </c>
      <c r="R306" s="3">
        <v>4.7</v>
      </c>
    </row>
    <row r="307" spans="2:18" x14ac:dyDescent="0.25">
      <c r="B307" s="3" t="s">
        <v>340</v>
      </c>
      <c r="C307" s="3" t="s">
        <v>42</v>
      </c>
      <c r="D307" s="3" t="s">
        <v>43</v>
      </c>
      <c r="E307" s="3" t="s">
        <v>27</v>
      </c>
      <c r="F307" s="3" t="s">
        <v>21</v>
      </c>
      <c r="G307" s="3" t="s">
        <v>28</v>
      </c>
      <c r="H307" s="3">
        <v>14.96</v>
      </c>
      <c r="I307" s="3">
        <v>8</v>
      </c>
      <c r="J307" s="3">
        <v>5.984</v>
      </c>
      <c r="K307" s="3">
        <v>125.664</v>
      </c>
      <c r="L307" s="3">
        <v>43519</v>
      </c>
      <c r="M307" s="3">
        <v>0.52013888888888893</v>
      </c>
      <c r="N307" s="4" t="s">
        <v>29</v>
      </c>
      <c r="O307" s="3">
        <v>119.68</v>
      </c>
      <c r="P307" s="5">
        <v>4.7619047620000003</v>
      </c>
      <c r="Q307" s="3">
        <v>5.984</v>
      </c>
      <c r="R307" s="3">
        <v>8.6</v>
      </c>
    </row>
    <row r="308" spans="2:18" x14ac:dyDescent="0.25">
      <c r="B308" s="3" t="s">
        <v>341</v>
      </c>
      <c r="C308" s="3" t="s">
        <v>18</v>
      </c>
      <c r="D308" s="3" t="s">
        <v>19</v>
      </c>
      <c r="E308" s="3" t="s">
        <v>20</v>
      </c>
      <c r="F308" s="3" t="s">
        <v>31</v>
      </c>
      <c r="G308" s="3" t="s">
        <v>28</v>
      </c>
      <c r="H308" s="3">
        <v>72.2</v>
      </c>
      <c r="I308" s="3">
        <v>7</v>
      </c>
      <c r="J308" s="3">
        <v>25.27</v>
      </c>
      <c r="K308" s="3">
        <v>530.66999999999996</v>
      </c>
      <c r="L308" s="3">
        <v>43550</v>
      </c>
      <c r="M308" s="3">
        <v>0.84305555555555556</v>
      </c>
      <c r="N308" s="4" t="s">
        <v>23</v>
      </c>
      <c r="O308" s="3">
        <v>505.4</v>
      </c>
      <c r="P308" s="5">
        <v>4.7619047620000003</v>
      </c>
      <c r="Q308" s="3">
        <v>25.27</v>
      </c>
      <c r="R308" s="3">
        <v>4.3</v>
      </c>
    </row>
    <row r="309" spans="2:18" x14ac:dyDescent="0.25">
      <c r="B309" s="3" t="s">
        <v>342</v>
      </c>
      <c r="C309" s="3" t="s">
        <v>18</v>
      </c>
      <c r="D309" s="3" t="s">
        <v>19</v>
      </c>
      <c r="E309" s="3" t="s">
        <v>27</v>
      </c>
      <c r="F309" s="3" t="s">
        <v>21</v>
      </c>
      <c r="G309" s="3" t="s">
        <v>36</v>
      </c>
      <c r="H309" s="3">
        <v>40.229999999999997</v>
      </c>
      <c r="I309" s="3">
        <v>7</v>
      </c>
      <c r="J309" s="3">
        <v>14.080500000000001</v>
      </c>
      <c r="K309" s="3">
        <v>295.69049999999999</v>
      </c>
      <c r="L309" s="3">
        <v>43554</v>
      </c>
      <c r="M309" s="3">
        <v>0.55694444444444446</v>
      </c>
      <c r="N309" s="4" t="s">
        <v>29</v>
      </c>
      <c r="O309" s="3">
        <v>281.61</v>
      </c>
      <c r="P309" s="5">
        <v>4.7619047620000003</v>
      </c>
      <c r="Q309" s="3">
        <v>14.080500000000001</v>
      </c>
      <c r="R309" s="3">
        <v>9.6</v>
      </c>
    </row>
    <row r="310" spans="2:18" x14ac:dyDescent="0.25">
      <c r="B310" s="3" t="s">
        <v>343</v>
      </c>
      <c r="C310" s="3" t="s">
        <v>18</v>
      </c>
      <c r="D310" s="3" t="s">
        <v>19</v>
      </c>
      <c r="E310" s="3" t="s">
        <v>20</v>
      </c>
      <c r="F310" s="3" t="s">
        <v>21</v>
      </c>
      <c r="G310" s="3" t="s">
        <v>32</v>
      </c>
      <c r="H310" s="3">
        <v>88.79</v>
      </c>
      <c r="I310" s="3">
        <v>8</v>
      </c>
      <c r="J310" s="3">
        <v>35.515999999999998</v>
      </c>
      <c r="K310" s="3">
        <v>745.83600000000001</v>
      </c>
      <c r="L310" s="3">
        <v>43513</v>
      </c>
      <c r="M310" s="3">
        <v>0.71458333333333335</v>
      </c>
      <c r="N310" s="4" t="s">
        <v>29</v>
      </c>
      <c r="O310" s="3">
        <v>710.32</v>
      </c>
      <c r="P310" s="5">
        <v>4.7619047620000003</v>
      </c>
      <c r="Q310" s="3">
        <v>35.515999999999998</v>
      </c>
      <c r="R310" s="3">
        <v>4.0999999999999996</v>
      </c>
    </row>
    <row r="311" spans="2:18" x14ac:dyDescent="0.25">
      <c r="B311" s="3" t="s">
        <v>344</v>
      </c>
      <c r="C311" s="3" t="s">
        <v>18</v>
      </c>
      <c r="D311" s="3" t="s">
        <v>19</v>
      </c>
      <c r="E311" s="3" t="s">
        <v>20</v>
      </c>
      <c r="F311" s="3" t="s">
        <v>21</v>
      </c>
      <c r="G311" s="3" t="s">
        <v>28</v>
      </c>
      <c r="H311" s="3">
        <v>26.48</v>
      </c>
      <c r="I311" s="3">
        <v>3</v>
      </c>
      <c r="J311" s="3">
        <v>3.972</v>
      </c>
      <c r="K311" s="3">
        <v>83.412000000000006</v>
      </c>
      <c r="L311" s="3">
        <v>43545</v>
      </c>
      <c r="M311" s="3">
        <v>0.44444444444444442</v>
      </c>
      <c r="N311" s="4" t="s">
        <v>23</v>
      </c>
      <c r="O311" s="3">
        <v>79.44</v>
      </c>
      <c r="P311" s="5">
        <v>4.7619047620000003</v>
      </c>
      <c r="Q311" s="3">
        <v>3.972</v>
      </c>
      <c r="R311" s="3">
        <v>4.7</v>
      </c>
    </row>
    <row r="312" spans="2:18" x14ac:dyDescent="0.25">
      <c r="B312" s="3" t="s">
        <v>345</v>
      </c>
      <c r="C312" s="3" t="s">
        <v>18</v>
      </c>
      <c r="D312" s="3" t="s">
        <v>19</v>
      </c>
      <c r="E312" s="3" t="s">
        <v>27</v>
      </c>
      <c r="F312" s="3" t="s">
        <v>21</v>
      </c>
      <c r="G312" s="3" t="s">
        <v>46</v>
      </c>
      <c r="H312" s="3">
        <v>81.91</v>
      </c>
      <c r="I312" s="3">
        <v>2</v>
      </c>
      <c r="J312" s="3">
        <v>8.1910000000000007</v>
      </c>
      <c r="K312" s="3">
        <v>172.011</v>
      </c>
      <c r="L312" s="3">
        <v>43529</v>
      </c>
      <c r="M312" s="3">
        <v>0.73819444444444449</v>
      </c>
      <c r="N312" s="4" t="s">
        <v>29</v>
      </c>
      <c r="O312" s="3">
        <v>163.82</v>
      </c>
      <c r="P312" s="5">
        <v>4.7619047620000003</v>
      </c>
      <c r="Q312" s="3">
        <v>8.1910000000000007</v>
      </c>
      <c r="R312" s="3">
        <v>7.8</v>
      </c>
    </row>
    <row r="313" spans="2:18" x14ac:dyDescent="0.25">
      <c r="B313" s="3" t="s">
        <v>346</v>
      </c>
      <c r="C313" s="3" t="s">
        <v>42</v>
      </c>
      <c r="D313" s="3" t="s">
        <v>43</v>
      </c>
      <c r="E313" s="3" t="s">
        <v>20</v>
      </c>
      <c r="F313" s="3" t="s">
        <v>31</v>
      </c>
      <c r="G313" s="3" t="s">
        <v>36</v>
      </c>
      <c r="H313" s="3">
        <v>79.930000000000007</v>
      </c>
      <c r="I313" s="3">
        <v>6</v>
      </c>
      <c r="J313" s="3">
        <v>23.978999999999999</v>
      </c>
      <c r="K313" s="3">
        <v>503.55900000000003</v>
      </c>
      <c r="L313" s="3">
        <v>43496</v>
      </c>
      <c r="M313" s="3">
        <v>0.58611111111111114</v>
      </c>
      <c r="N313" s="4" t="s">
        <v>29</v>
      </c>
      <c r="O313" s="3">
        <v>479.58</v>
      </c>
      <c r="P313" s="5">
        <v>4.7619047620000003</v>
      </c>
      <c r="Q313" s="3">
        <v>23.978999999999999</v>
      </c>
      <c r="R313" s="3">
        <v>5.5</v>
      </c>
    </row>
    <row r="314" spans="2:18" x14ac:dyDescent="0.25">
      <c r="B314" s="3" t="s">
        <v>347</v>
      </c>
      <c r="C314" s="3" t="s">
        <v>25</v>
      </c>
      <c r="D314" s="3" t="s">
        <v>26</v>
      </c>
      <c r="E314" s="3" t="s">
        <v>20</v>
      </c>
      <c r="F314" s="3" t="s">
        <v>31</v>
      </c>
      <c r="G314" s="3" t="s">
        <v>46</v>
      </c>
      <c r="H314" s="3">
        <v>69.33</v>
      </c>
      <c r="I314" s="3">
        <v>2</v>
      </c>
      <c r="J314" s="3">
        <v>6.9329999999999998</v>
      </c>
      <c r="K314" s="3">
        <v>145.59299999999999</v>
      </c>
      <c r="L314" s="3">
        <v>43501</v>
      </c>
      <c r="M314" s="3">
        <v>0.79513888888888884</v>
      </c>
      <c r="N314" s="4" t="s">
        <v>23</v>
      </c>
      <c r="O314" s="3">
        <v>138.66</v>
      </c>
      <c r="P314" s="5">
        <v>4.7619047620000003</v>
      </c>
      <c r="Q314" s="3">
        <v>6.9329999999999998</v>
      </c>
      <c r="R314" s="3">
        <v>9.6999999999999993</v>
      </c>
    </row>
    <row r="315" spans="2:18" x14ac:dyDescent="0.25">
      <c r="B315" s="3" t="s">
        <v>348</v>
      </c>
      <c r="C315" s="3" t="s">
        <v>18</v>
      </c>
      <c r="D315" s="3" t="s">
        <v>19</v>
      </c>
      <c r="E315" s="3" t="s">
        <v>20</v>
      </c>
      <c r="F315" s="3" t="s">
        <v>21</v>
      </c>
      <c r="G315" s="3" t="s">
        <v>44</v>
      </c>
      <c r="H315" s="3">
        <v>14.23</v>
      </c>
      <c r="I315" s="3">
        <v>5</v>
      </c>
      <c r="J315" s="3">
        <v>3.5575000000000001</v>
      </c>
      <c r="K315" s="3">
        <v>74.707499999999996</v>
      </c>
      <c r="L315" s="3">
        <v>43497</v>
      </c>
      <c r="M315" s="3">
        <v>0.42222222222222222</v>
      </c>
      <c r="N315" s="4" t="s">
        <v>33</v>
      </c>
      <c r="O315" s="3">
        <v>71.150000000000006</v>
      </c>
      <c r="P315" s="5">
        <v>4.7619047620000003</v>
      </c>
      <c r="Q315" s="3">
        <v>3.5575000000000001</v>
      </c>
      <c r="R315" s="3">
        <v>4.4000000000000004</v>
      </c>
    </row>
    <row r="316" spans="2:18" x14ac:dyDescent="0.25">
      <c r="B316" s="3" t="s">
        <v>349</v>
      </c>
      <c r="C316" s="3" t="s">
        <v>18</v>
      </c>
      <c r="D316" s="3" t="s">
        <v>19</v>
      </c>
      <c r="E316" s="3" t="s">
        <v>20</v>
      </c>
      <c r="F316" s="3" t="s">
        <v>21</v>
      </c>
      <c r="G316" s="3" t="s">
        <v>22</v>
      </c>
      <c r="H316" s="3">
        <v>15.55</v>
      </c>
      <c r="I316" s="3">
        <v>9</v>
      </c>
      <c r="J316" s="3">
        <v>6.9974999999999996</v>
      </c>
      <c r="K316" s="3">
        <v>146.94749999999999</v>
      </c>
      <c r="L316" s="3">
        <v>43531</v>
      </c>
      <c r="M316" s="3">
        <v>0.55000000000000004</v>
      </c>
      <c r="N316" s="4" t="s">
        <v>29</v>
      </c>
      <c r="O316" s="3">
        <v>139.94999999999999</v>
      </c>
      <c r="P316" s="5">
        <v>4.7619047620000003</v>
      </c>
      <c r="Q316" s="3">
        <v>6.9974999999999996</v>
      </c>
      <c r="R316" s="3">
        <v>5</v>
      </c>
    </row>
    <row r="317" spans="2:18" x14ac:dyDescent="0.25">
      <c r="B317" s="3" t="s">
        <v>350</v>
      </c>
      <c r="C317" s="3" t="s">
        <v>25</v>
      </c>
      <c r="D317" s="3" t="s">
        <v>26</v>
      </c>
      <c r="E317" s="3" t="s">
        <v>20</v>
      </c>
      <c r="F317" s="3" t="s">
        <v>21</v>
      </c>
      <c r="G317" s="3" t="s">
        <v>28</v>
      </c>
      <c r="H317" s="3">
        <v>78.13</v>
      </c>
      <c r="I317" s="3">
        <v>10</v>
      </c>
      <c r="J317" s="3">
        <v>39.064999999999998</v>
      </c>
      <c r="K317" s="3">
        <v>820.36500000000001</v>
      </c>
      <c r="L317" s="3">
        <v>43506</v>
      </c>
      <c r="M317" s="3">
        <v>0.86875000000000002</v>
      </c>
      <c r="N317" s="4" t="s">
        <v>29</v>
      </c>
      <c r="O317" s="3">
        <v>781.3</v>
      </c>
      <c r="P317" s="5">
        <v>4.7619047620000003</v>
      </c>
      <c r="Q317" s="3">
        <v>39.064999999999998</v>
      </c>
      <c r="R317" s="3">
        <v>4.4000000000000004</v>
      </c>
    </row>
    <row r="318" spans="2:18" x14ac:dyDescent="0.25">
      <c r="B318" s="3" t="s">
        <v>351</v>
      </c>
      <c r="C318" s="3" t="s">
        <v>25</v>
      </c>
      <c r="D318" s="3" t="s">
        <v>26</v>
      </c>
      <c r="E318" s="3" t="s">
        <v>20</v>
      </c>
      <c r="F318" s="3" t="s">
        <v>31</v>
      </c>
      <c r="G318" s="3" t="s">
        <v>44</v>
      </c>
      <c r="H318" s="3">
        <v>99.37</v>
      </c>
      <c r="I318" s="3">
        <v>2</v>
      </c>
      <c r="J318" s="3">
        <v>9.9369999999999994</v>
      </c>
      <c r="K318" s="3">
        <v>208.67699999999999</v>
      </c>
      <c r="L318" s="3">
        <v>43510</v>
      </c>
      <c r="M318" s="3">
        <v>0.72847222222222219</v>
      </c>
      <c r="N318" s="4" t="s">
        <v>29</v>
      </c>
      <c r="O318" s="3">
        <v>198.74</v>
      </c>
      <c r="P318" s="5">
        <v>4.7619047620000003</v>
      </c>
      <c r="Q318" s="3">
        <v>9.9369999999999994</v>
      </c>
      <c r="R318" s="3">
        <v>5.2</v>
      </c>
    </row>
    <row r="319" spans="2:18" x14ac:dyDescent="0.25">
      <c r="B319" s="3" t="s">
        <v>352</v>
      </c>
      <c r="C319" s="3" t="s">
        <v>25</v>
      </c>
      <c r="D319" s="3" t="s">
        <v>26</v>
      </c>
      <c r="E319" s="3" t="s">
        <v>20</v>
      </c>
      <c r="F319" s="3" t="s">
        <v>21</v>
      </c>
      <c r="G319" s="3" t="s">
        <v>44</v>
      </c>
      <c r="H319" s="3">
        <v>21.08</v>
      </c>
      <c r="I319" s="3">
        <v>3</v>
      </c>
      <c r="J319" s="3">
        <v>3.1619999999999999</v>
      </c>
      <c r="K319" s="3">
        <v>66.402000000000001</v>
      </c>
      <c r="L319" s="3">
        <v>43505</v>
      </c>
      <c r="M319" s="3">
        <v>0.43402777777777779</v>
      </c>
      <c r="N319" s="4" t="s">
        <v>29</v>
      </c>
      <c r="O319" s="3">
        <v>63.24</v>
      </c>
      <c r="P319" s="5">
        <v>4.7619047620000003</v>
      </c>
      <c r="Q319" s="3">
        <v>3.1619999999999999</v>
      </c>
      <c r="R319" s="3">
        <v>7.3</v>
      </c>
    </row>
    <row r="320" spans="2:18" x14ac:dyDescent="0.25">
      <c r="B320" s="3" t="s">
        <v>353</v>
      </c>
      <c r="C320" s="3" t="s">
        <v>25</v>
      </c>
      <c r="D320" s="3" t="s">
        <v>26</v>
      </c>
      <c r="E320" s="3" t="s">
        <v>20</v>
      </c>
      <c r="F320" s="3" t="s">
        <v>31</v>
      </c>
      <c r="G320" s="3" t="s">
        <v>28</v>
      </c>
      <c r="H320" s="3">
        <v>74.790000000000006</v>
      </c>
      <c r="I320" s="3">
        <v>5</v>
      </c>
      <c r="J320" s="3">
        <v>18.697500000000002</v>
      </c>
      <c r="K320" s="3">
        <v>392.64749999999998</v>
      </c>
      <c r="L320" s="3">
        <v>43475</v>
      </c>
      <c r="M320" s="3">
        <v>0.48194444444444445</v>
      </c>
      <c r="N320" s="4" t="s">
        <v>29</v>
      </c>
      <c r="O320" s="3">
        <v>373.95</v>
      </c>
      <c r="P320" s="5">
        <v>4.7619047620000003</v>
      </c>
      <c r="Q320" s="3">
        <v>18.697500000000002</v>
      </c>
      <c r="R320" s="3">
        <v>4.9000000000000004</v>
      </c>
    </row>
    <row r="321" spans="2:18" x14ac:dyDescent="0.25">
      <c r="B321" s="3" t="s">
        <v>354</v>
      </c>
      <c r="C321" s="3" t="s">
        <v>25</v>
      </c>
      <c r="D321" s="3" t="s">
        <v>26</v>
      </c>
      <c r="E321" s="3" t="s">
        <v>20</v>
      </c>
      <c r="F321" s="3" t="s">
        <v>21</v>
      </c>
      <c r="G321" s="3" t="s">
        <v>22</v>
      </c>
      <c r="H321" s="3">
        <v>29.67</v>
      </c>
      <c r="I321" s="3">
        <v>7</v>
      </c>
      <c r="J321" s="3">
        <v>10.384499999999999</v>
      </c>
      <c r="K321" s="3">
        <v>218.0745</v>
      </c>
      <c r="L321" s="3">
        <v>43535</v>
      </c>
      <c r="M321" s="3">
        <v>0.79027777777777775</v>
      </c>
      <c r="N321" s="4" t="s">
        <v>33</v>
      </c>
      <c r="O321" s="3">
        <v>207.69</v>
      </c>
      <c r="P321" s="5">
        <v>4.7619047620000003</v>
      </c>
      <c r="Q321" s="3">
        <v>10.384499999999999</v>
      </c>
      <c r="R321" s="3">
        <v>8.1</v>
      </c>
    </row>
    <row r="322" spans="2:18" x14ac:dyDescent="0.25">
      <c r="B322" s="3" t="s">
        <v>355</v>
      </c>
      <c r="C322" s="3" t="s">
        <v>25</v>
      </c>
      <c r="D322" s="3" t="s">
        <v>26</v>
      </c>
      <c r="E322" s="3" t="s">
        <v>20</v>
      </c>
      <c r="F322" s="3" t="s">
        <v>31</v>
      </c>
      <c r="G322" s="3" t="s">
        <v>22</v>
      </c>
      <c r="H322" s="3">
        <v>44.07</v>
      </c>
      <c r="I322" s="3">
        <v>4</v>
      </c>
      <c r="J322" s="3">
        <v>8.8140000000000001</v>
      </c>
      <c r="K322" s="3">
        <v>185.09399999999999</v>
      </c>
      <c r="L322" s="3">
        <v>43514</v>
      </c>
      <c r="M322" s="3">
        <v>0.68611111111111112</v>
      </c>
      <c r="N322" s="4" t="s">
        <v>23</v>
      </c>
      <c r="O322" s="3">
        <v>176.28</v>
      </c>
      <c r="P322" s="5">
        <v>4.7619047620000003</v>
      </c>
      <c r="Q322" s="3">
        <v>8.8140000000000001</v>
      </c>
      <c r="R322" s="3">
        <v>8.4</v>
      </c>
    </row>
    <row r="323" spans="2:18" x14ac:dyDescent="0.25">
      <c r="B323" s="3" t="s">
        <v>356</v>
      </c>
      <c r="C323" s="3" t="s">
        <v>25</v>
      </c>
      <c r="D323" s="3" t="s">
        <v>26</v>
      </c>
      <c r="E323" s="3" t="s">
        <v>27</v>
      </c>
      <c r="F323" s="3" t="s">
        <v>21</v>
      </c>
      <c r="G323" s="3" t="s">
        <v>44</v>
      </c>
      <c r="H323" s="3">
        <v>22.93</v>
      </c>
      <c r="I323" s="3">
        <v>9</v>
      </c>
      <c r="J323" s="3">
        <v>10.3185</v>
      </c>
      <c r="K323" s="3">
        <v>216.6885</v>
      </c>
      <c r="L323" s="3">
        <v>43522</v>
      </c>
      <c r="M323" s="3">
        <v>0.85138888888888886</v>
      </c>
      <c r="N323" s="4" t="s">
        <v>29</v>
      </c>
      <c r="O323" s="3">
        <v>206.37</v>
      </c>
      <c r="P323" s="5">
        <v>4.7619047620000003</v>
      </c>
      <c r="Q323" s="3">
        <v>10.3185</v>
      </c>
      <c r="R323" s="3">
        <v>5.5</v>
      </c>
    </row>
    <row r="324" spans="2:18" x14ac:dyDescent="0.25">
      <c r="B324" s="3" t="s">
        <v>357</v>
      </c>
      <c r="C324" s="3" t="s">
        <v>25</v>
      </c>
      <c r="D324" s="3" t="s">
        <v>26</v>
      </c>
      <c r="E324" s="3" t="s">
        <v>27</v>
      </c>
      <c r="F324" s="3" t="s">
        <v>21</v>
      </c>
      <c r="G324" s="3" t="s">
        <v>22</v>
      </c>
      <c r="H324" s="3">
        <v>39.42</v>
      </c>
      <c r="I324" s="3">
        <v>1</v>
      </c>
      <c r="J324" s="3">
        <v>1.9710000000000001</v>
      </c>
      <c r="K324" s="3">
        <v>41.390999999999998</v>
      </c>
      <c r="L324" s="3">
        <v>43483</v>
      </c>
      <c r="M324" s="3">
        <v>0.63055555555555554</v>
      </c>
      <c r="N324" s="4" t="s">
        <v>29</v>
      </c>
      <c r="O324" s="3">
        <v>39.42</v>
      </c>
      <c r="P324" s="5">
        <v>4.7619047620000003</v>
      </c>
      <c r="Q324" s="3">
        <v>1.9710000000000001</v>
      </c>
      <c r="R324" s="3">
        <v>8.4</v>
      </c>
    </row>
    <row r="325" spans="2:18" x14ac:dyDescent="0.25">
      <c r="B325" s="3" t="s">
        <v>358</v>
      </c>
      <c r="C325" s="3" t="s">
        <v>18</v>
      </c>
      <c r="D325" s="3" t="s">
        <v>19</v>
      </c>
      <c r="E325" s="3" t="s">
        <v>27</v>
      </c>
      <c r="F325" s="3" t="s">
        <v>31</v>
      </c>
      <c r="G325" s="3" t="s">
        <v>22</v>
      </c>
      <c r="H325" s="3">
        <v>15.26</v>
      </c>
      <c r="I325" s="3">
        <v>6</v>
      </c>
      <c r="J325" s="3">
        <v>4.5780000000000003</v>
      </c>
      <c r="K325" s="3">
        <v>96.138000000000005</v>
      </c>
      <c r="L325" s="3">
        <v>43511</v>
      </c>
      <c r="M325" s="3">
        <v>0.75208333333333333</v>
      </c>
      <c r="N325" s="4" t="s">
        <v>23</v>
      </c>
      <c r="O325" s="3">
        <v>91.56</v>
      </c>
      <c r="P325" s="5">
        <v>4.7619047620000003</v>
      </c>
      <c r="Q325" s="3">
        <v>4.5780000000000003</v>
      </c>
      <c r="R325" s="3">
        <v>9.8000000000000007</v>
      </c>
    </row>
    <row r="326" spans="2:18" x14ac:dyDescent="0.25">
      <c r="B326" s="3" t="s">
        <v>359</v>
      </c>
      <c r="C326" s="3" t="s">
        <v>18</v>
      </c>
      <c r="D326" s="3" t="s">
        <v>19</v>
      </c>
      <c r="E326" s="3" t="s">
        <v>27</v>
      </c>
      <c r="F326" s="3" t="s">
        <v>21</v>
      </c>
      <c r="G326" s="3" t="s">
        <v>46</v>
      </c>
      <c r="H326" s="3">
        <v>61.77</v>
      </c>
      <c r="I326" s="3">
        <v>5</v>
      </c>
      <c r="J326" s="3">
        <v>15.442500000000001</v>
      </c>
      <c r="K326" s="3">
        <v>324.29250000000002</v>
      </c>
      <c r="L326" s="3">
        <v>43532</v>
      </c>
      <c r="M326" s="3">
        <v>0.55625000000000002</v>
      </c>
      <c r="N326" s="4" t="s">
        <v>29</v>
      </c>
      <c r="O326" s="3">
        <v>308.85000000000002</v>
      </c>
      <c r="P326" s="5">
        <v>4.7619047620000003</v>
      </c>
      <c r="Q326" s="3">
        <v>15.442500000000001</v>
      </c>
      <c r="R326" s="3">
        <v>6.7</v>
      </c>
    </row>
    <row r="327" spans="2:18" x14ac:dyDescent="0.25">
      <c r="B327" s="3" t="s">
        <v>360</v>
      </c>
      <c r="C327" s="3" t="s">
        <v>18</v>
      </c>
      <c r="D327" s="3" t="s">
        <v>19</v>
      </c>
      <c r="E327" s="3" t="s">
        <v>27</v>
      </c>
      <c r="F327" s="3" t="s">
        <v>31</v>
      </c>
      <c r="G327" s="3" t="s">
        <v>32</v>
      </c>
      <c r="H327" s="3">
        <v>21.52</v>
      </c>
      <c r="I327" s="3">
        <v>6</v>
      </c>
      <c r="J327" s="3">
        <v>6.4560000000000004</v>
      </c>
      <c r="K327" s="3">
        <v>135.57599999999999</v>
      </c>
      <c r="L327" s="3">
        <v>43482</v>
      </c>
      <c r="M327" s="3">
        <v>0.53333333333333333</v>
      </c>
      <c r="N327" s="4" t="s">
        <v>33</v>
      </c>
      <c r="O327" s="3">
        <v>129.12</v>
      </c>
      <c r="P327" s="5">
        <v>4.7619047620000003</v>
      </c>
      <c r="Q327" s="3">
        <v>6.4560000000000004</v>
      </c>
      <c r="R327" s="3">
        <v>9.4</v>
      </c>
    </row>
    <row r="328" spans="2:18" x14ac:dyDescent="0.25">
      <c r="B328" s="3" t="s">
        <v>361</v>
      </c>
      <c r="C328" s="3" t="s">
        <v>42</v>
      </c>
      <c r="D328" s="3" t="s">
        <v>43</v>
      </c>
      <c r="E328" s="3" t="s">
        <v>27</v>
      </c>
      <c r="F328" s="3" t="s">
        <v>31</v>
      </c>
      <c r="G328" s="3" t="s">
        <v>36</v>
      </c>
      <c r="H328" s="3">
        <v>97.74</v>
      </c>
      <c r="I328" s="3">
        <v>4</v>
      </c>
      <c r="J328" s="3">
        <v>19.547999999999998</v>
      </c>
      <c r="K328" s="3">
        <v>410.50799999999998</v>
      </c>
      <c r="L328" s="3">
        <v>43536</v>
      </c>
      <c r="M328" s="3">
        <v>0.82847222222222228</v>
      </c>
      <c r="N328" s="4" t="s">
        <v>23</v>
      </c>
      <c r="O328" s="3">
        <v>390.96</v>
      </c>
      <c r="P328" s="5">
        <v>4.7619047620000003</v>
      </c>
      <c r="Q328" s="3">
        <v>19.547999999999998</v>
      </c>
      <c r="R328" s="3">
        <v>6.4</v>
      </c>
    </row>
    <row r="329" spans="2:18" x14ac:dyDescent="0.25">
      <c r="B329" s="3" t="s">
        <v>362</v>
      </c>
      <c r="C329" s="3" t="s">
        <v>18</v>
      </c>
      <c r="D329" s="3" t="s">
        <v>19</v>
      </c>
      <c r="E329" s="3" t="s">
        <v>20</v>
      </c>
      <c r="F329" s="3" t="s">
        <v>31</v>
      </c>
      <c r="G329" s="3" t="s">
        <v>44</v>
      </c>
      <c r="H329" s="3">
        <v>99.78</v>
      </c>
      <c r="I329" s="3">
        <v>5</v>
      </c>
      <c r="J329" s="3">
        <v>24.945</v>
      </c>
      <c r="K329" s="3">
        <v>523.84500000000003</v>
      </c>
      <c r="L329" s="3">
        <v>43533</v>
      </c>
      <c r="M329" s="3">
        <v>0.79791666666666672</v>
      </c>
      <c r="N329" s="4" t="s">
        <v>29</v>
      </c>
      <c r="O329" s="3">
        <v>498.9</v>
      </c>
      <c r="P329" s="5">
        <v>4.7619047620000003</v>
      </c>
      <c r="Q329" s="3">
        <v>24.945</v>
      </c>
      <c r="R329" s="3">
        <v>5.4</v>
      </c>
    </row>
    <row r="330" spans="2:18" x14ac:dyDescent="0.25">
      <c r="B330" s="3" t="s">
        <v>363</v>
      </c>
      <c r="C330" s="3" t="s">
        <v>25</v>
      </c>
      <c r="D330" s="3" t="s">
        <v>26</v>
      </c>
      <c r="E330" s="3" t="s">
        <v>20</v>
      </c>
      <c r="F330" s="3" t="s">
        <v>31</v>
      </c>
      <c r="G330" s="3" t="s">
        <v>44</v>
      </c>
      <c r="H330" s="3">
        <v>94.26</v>
      </c>
      <c r="I330" s="3">
        <v>4</v>
      </c>
      <c r="J330" s="3">
        <v>18.852</v>
      </c>
      <c r="K330" s="3">
        <v>395.892</v>
      </c>
      <c r="L330" s="3">
        <v>43536</v>
      </c>
      <c r="M330" s="3">
        <v>0.6875</v>
      </c>
      <c r="N330" s="4" t="s">
        <v>29</v>
      </c>
      <c r="O330" s="3">
        <v>377.04</v>
      </c>
      <c r="P330" s="5">
        <v>4.7619047620000003</v>
      </c>
      <c r="Q330" s="3">
        <v>18.852</v>
      </c>
      <c r="R330" s="3">
        <v>8.6</v>
      </c>
    </row>
    <row r="331" spans="2:18" x14ac:dyDescent="0.25">
      <c r="B331" s="3" t="s">
        <v>364</v>
      </c>
      <c r="C331" s="3" t="s">
        <v>42</v>
      </c>
      <c r="D331" s="3" t="s">
        <v>43</v>
      </c>
      <c r="E331" s="3" t="s">
        <v>20</v>
      </c>
      <c r="F331" s="3" t="s">
        <v>31</v>
      </c>
      <c r="G331" s="3" t="s">
        <v>22</v>
      </c>
      <c r="H331" s="3">
        <v>51.13</v>
      </c>
      <c r="I331" s="3">
        <v>4</v>
      </c>
      <c r="J331" s="3">
        <v>10.226000000000001</v>
      </c>
      <c r="K331" s="3">
        <v>214.74600000000001</v>
      </c>
      <c r="L331" s="3">
        <v>43490</v>
      </c>
      <c r="M331" s="3">
        <v>0.42430555555555555</v>
      </c>
      <c r="N331" s="4" t="s">
        <v>33</v>
      </c>
      <c r="O331" s="3">
        <v>204.52</v>
      </c>
      <c r="P331" s="5">
        <v>4.7619047620000003</v>
      </c>
      <c r="Q331" s="3">
        <v>10.226000000000001</v>
      </c>
      <c r="R331" s="3">
        <v>4</v>
      </c>
    </row>
    <row r="332" spans="2:18" x14ac:dyDescent="0.25">
      <c r="B332" s="3" t="s">
        <v>365</v>
      </c>
      <c r="C332" s="3" t="s">
        <v>18</v>
      </c>
      <c r="D332" s="3" t="s">
        <v>19</v>
      </c>
      <c r="E332" s="3" t="s">
        <v>20</v>
      </c>
      <c r="F332" s="3" t="s">
        <v>31</v>
      </c>
      <c r="G332" s="3" t="s">
        <v>28</v>
      </c>
      <c r="H332" s="3">
        <v>36.36</v>
      </c>
      <c r="I332" s="3">
        <v>4</v>
      </c>
      <c r="J332" s="3">
        <v>7.2720000000000002</v>
      </c>
      <c r="K332" s="3">
        <v>152.71199999999999</v>
      </c>
      <c r="L332" s="3">
        <v>43549</v>
      </c>
      <c r="M332" s="3">
        <v>0.54652777777777772</v>
      </c>
      <c r="N332" s="4" t="s">
        <v>29</v>
      </c>
      <c r="O332" s="3">
        <v>145.44</v>
      </c>
      <c r="P332" s="5">
        <v>4.7619047620000003</v>
      </c>
      <c r="Q332" s="3">
        <v>7.2720000000000002</v>
      </c>
      <c r="R332" s="3">
        <v>7.6</v>
      </c>
    </row>
    <row r="333" spans="2:18" x14ac:dyDescent="0.25">
      <c r="B333" s="3" t="s">
        <v>366</v>
      </c>
      <c r="C333" s="3" t="s">
        <v>42</v>
      </c>
      <c r="D333" s="3" t="s">
        <v>43</v>
      </c>
      <c r="E333" s="3" t="s">
        <v>27</v>
      </c>
      <c r="F333" s="3" t="s">
        <v>31</v>
      </c>
      <c r="G333" s="3" t="s">
        <v>32</v>
      </c>
      <c r="H333" s="3">
        <v>22.02</v>
      </c>
      <c r="I333" s="3">
        <v>9</v>
      </c>
      <c r="J333" s="3">
        <v>9.9090000000000007</v>
      </c>
      <c r="K333" s="3">
        <v>208.089</v>
      </c>
      <c r="L333" s="3">
        <v>43503</v>
      </c>
      <c r="M333" s="3">
        <v>0.78333333333333333</v>
      </c>
      <c r="N333" s="4" t="s">
        <v>29</v>
      </c>
      <c r="O333" s="3">
        <v>198.18</v>
      </c>
      <c r="P333" s="5">
        <v>4.7619047620000003</v>
      </c>
      <c r="Q333" s="3">
        <v>9.9090000000000007</v>
      </c>
      <c r="R333" s="3">
        <v>6.8</v>
      </c>
    </row>
    <row r="334" spans="2:18" x14ac:dyDescent="0.25">
      <c r="B334" s="3" t="s">
        <v>367</v>
      </c>
      <c r="C334" s="3" t="s">
        <v>18</v>
      </c>
      <c r="D334" s="3" t="s">
        <v>19</v>
      </c>
      <c r="E334" s="3" t="s">
        <v>27</v>
      </c>
      <c r="F334" s="3" t="s">
        <v>31</v>
      </c>
      <c r="G334" s="3" t="s">
        <v>44</v>
      </c>
      <c r="H334" s="3">
        <v>32.9</v>
      </c>
      <c r="I334" s="3">
        <v>3</v>
      </c>
      <c r="J334" s="3">
        <v>4.9349999999999996</v>
      </c>
      <c r="K334" s="3">
        <v>103.63500000000001</v>
      </c>
      <c r="L334" s="3">
        <v>43513</v>
      </c>
      <c r="M334" s="3">
        <v>0.7270833333333333</v>
      </c>
      <c r="N334" s="4" t="s">
        <v>33</v>
      </c>
      <c r="O334" s="3">
        <v>98.7</v>
      </c>
      <c r="P334" s="5">
        <v>4.7619047620000003</v>
      </c>
      <c r="Q334" s="3">
        <v>4.9349999999999996</v>
      </c>
      <c r="R334" s="3">
        <v>9.1</v>
      </c>
    </row>
    <row r="335" spans="2:18" x14ac:dyDescent="0.25">
      <c r="B335" s="3" t="s">
        <v>368</v>
      </c>
      <c r="C335" s="3" t="s">
        <v>18</v>
      </c>
      <c r="D335" s="3" t="s">
        <v>19</v>
      </c>
      <c r="E335" s="3" t="s">
        <v>27</v>
      </c>
      <c r="F335" s="3" t="s">
        <v>31</v>
      </c>
      <c r="G335" s="3" t="s">
        <v>46</v>
      </c>
      <c r="H335" s="3">
        <v>77.02</v>
      </c>
      <c r="I335" s="3">
        <v>5</v>
      </c>
      <c r="J335" s="3">
        <v>19.254999999999999</v>
      </c>
      <c r="K335" s="3">
        <v>404.35500000000002</v>
      </c>
      <c r="L335" s="3">
        <v>43499</v>
      </c>
      <c r="M335" s="3">
        <v>0.66597222222222219</v>
      </c>
      <c r="N335" s="4" t="s">
        <v>29</v>
      </c>
      <c r="O335" s="3">
        <v>385.1</v>
      </c>
      <c r="P335" s="5">
        <v>4.7619047620000003</v>
      </c>
      <c r="Q335" s="3">
        <v>19.254999999999999</v>
      </c>
      <c r="R335" s="3">
        <v>5.5</v>
      </c>
    </row>
    <row r="336" spans="2:18" x14ac:dyDescent="0.25">
      <c r="B336" s="3" t="s">
        <v>369</v>
      </c>
      <c r="C336" s="3" t="s">
        <v>18</v>
      </c>
      <c r="D336" s="3" t="s">
        <v>19</v>
      </c>
      <c r="E336" s="3" t="s">
        <v>20</v>
      </c>
      <c r="F336" s="3" t="s">
        <v>31</v>
      </c>
      <c r="G336" s="3" t="s">
        <v>44</v>
      </c>
      <c r="H336" s="3">
        <v>23.48</v>
      </c>
      <c r="I336" s="3">
        <v>2</v>
      </c>
      <c r="J336" s="3">
        <v>2.3479999999999999</v>
      </c>
      <c r="K336" s="3">
        <v>49.308</v>
      </c>
      <c r="L336" s="3">
        <v>43538</v>
      </c>
      <c r="M336" s="3">
        <v>0.47291666666666665</v>
      </c>
      <c r="N336" s="4" t="s">
        <v>33</v>
      </c>
      <c r="O336" s="3">
        <v>46.96</v>
      </c>
      <c r="P336" s="5">
        <v>4.7619047620000003</v>
      </c>
      <c r="Q336" s="3">
        <v>2.3479999999999999</v>
      </c>
      <c r="R336" s="3">
        <v>7.9</v>
      </c>
    </row>
    <row r="337" spans="2:18" x14ac:dyDescent="0.25">
      <c r="B337" s="3" t="s">
        <v>370</v>
      </c>
      <c r="C337" s="3" t="s">
        <v>25</v>
      </c>
      <c r="D337" s="3" t="s">
        <v>26</v>
      </c>
      <c r="E337" s="3" t="s">
        <v>20</v>
      </c>
      <c r="F337" s="3" t="s">
        <v>31</v>
      </c>
      <c r="G337" s="3" t="s">
        <v>36</v>
      </c>
      <c r="H337" s="3">
        <v>14.7</v>
      </c>
      <c r="I337" s="3">
        <v>5</v>
      </c>
      <c r="J337" s="3">
        <v>3.6749999999999998</v>
      </c>
      <c r="K337" s="3">
        <v>77.174999999999997</v>
      </c>
      <c r="L337" s="3">
        <v>43548</v>
      </c>
      <c r="M337" s="3">
        <v>0.57499999999999996</v>
      </c>
      <c r="N337" s="4" t="s">
        <v>23</v>
      </c>
      <c r="O337" s="3">
        <v>73.5</v>
      </c>
      <c r="P337" s="5">
        <v>4.7619047620000003</v>
      </c>
      <c r="Q337" s="3">
        <v>3.6749999999999998</v>
      </c>
      <c r="R337" s="3">
        <v>8.5</v>
      </c>
    </row>
    <row r="338" spans="2:18" x14ac:dyDescent="0.25">
      <c r="B338" s="3" t="s">
        <v>371</v>
      </c>
      <c r="C338" s="3" t="s">
        <v>18</v>
      </c>
      <c r="D338" s="3" t="s">
        <v>19</v>
      </c>
      <c r="E338" s="3" t="s">
        <v>20</v>
      </c>
      <c r="F338" s="3" t="s">
        <v>21</v>
      </c>
      <c r="G338" s="3" t="s">
        <v>28</v>
      </c>
      <c r="H338" s="3">
        <v>28.45</v>
      </c>
      <c r="I338" s="3">
        <v>5</v>
      </c>
      <c r="J338" s="3">
        <v>7.1124999999999998</v>
      </c>
      <c r="K338" s="3">
        <v>149.36250000000001</v>
      </c>
      <c r="L338" s="3">
        <v>43545</v>
      </c>
      <c r="M338" s="3">
        <v>0.4284722222222222</v>
      </c>
      <c r="N338" s="4" t="s">
        <v>33</v>
      </c>
      <c r="O338" s="3">
        <v>142.25</v>
      </c>
      <c r="P338" s="5">
        <v>4.7619047620000003</v>
      </c>
      <c r="Q338" s="3">
        <v>7.1124999999999998</v>
      </c>
      <c r="R338" s="3">
        <v>9.1</v>
      </c>
    </row>
    <row r="339" spans="2:18" x14ac:dyDescent="0.25">
      <c r="B339" s="3" t="s">
        <v>372</v>
      </c>
      <c r="C339" s="3" t="s">
        <v>18</v>
      </c>
      <c r="D339" s="3" t="s">
        <v>19</v>
      </c>
      <c r="E339" s="3" t="s">
        <v>27</v>
      </c>
      <c r="F339" s="3" t="s">
        <v>31</v>
      </c>
      <c r="G339" s="3" t="s">
        <v>46</v>
      </c>
      <c r="H339" s="3">
        <v>76.400000000000006</v>
      </c>
      <c r="I339" s="3">
        <v>9</v>
      </c>
      <c r="J339" s="3">
        <v>34.380000000000003</v>
      </c>
      <c r="K339" s="3">
        <v>721.98</v>
      </c>
      <c r="L339" s="3">
        <v>43543</v>
      </c>
      <c r="M339" s="3">
        <v>0.65902777777777777</v>
      </c>
      <c r="N339" s="4" t="s">
        <v>23</v>
      </c>
      <c r="O339" s="3">
        <v>687.6</v>
      </c>
      <c r="P339" s="5">
        <v>4.7619047620000003</v>
      </c>
      <c r="Q339" s="3">
        <v>34.380000000000003</v>
      </c>
      <c r="R339" s="3">
        <v>7.5</v>
      </c>
    </row>
    <row r="340" spans="2:18" x14ac:dyDescent="0.25">
      <c r="B340" s="3" t="s">
        <v>373</v>
      </c>
      <c r="C340" s="3" t="s">
        <v>42</v>
      </c>
      <c r="D340" s="3" t="s">
        <v>43</v>
      </c>
      <c r="E340" s="3" t="s">
        <v>27</v>
      </c>
      <c r="F340" s="3" t="s">
        <v>21</v>
      </c>
      <c r="G340" s="3" t="s">
        <v>36</v>
      </c>
      <c r="H340" s="3">
        <v>57.95</v>
      </c>
      <c r="I340" s="3">
        <v>6</v>
      </c>
      <c r="J340" s="3">
        <v>17.385000000000002</v>
      </c>
      <c r="K340" s="3">
        <v>365.08499999999998</v>
      </c>
      <c r="L340" s="3">
        <v>43520</v>
      </c>
      <c r="M340" s="3">
        <v>0.54305555555555551</v>
      </c>
      <c r="N340" s="4" t="s">
        <v>29</v>
      </c>
      <c r="O340" s="3">
        <v>347.7</v>
      </c>
      <c r="P340" s="5">
        <v>4.7619047620000003</v>
      </c>
      <c r="Q340" s="3">
        <v>17.385000000000002</v>
      </c>
      <c r="R340" s="3">
        <v>5.2</v>
      </c>
    </row>
    <row r="341" spans="2:18" x14ac:dyDescent="0.25">
      <c r="B341" s="3" t="s">
        <v>374</v>
      </c>
      <c r="C341" s="3" t="s">
        <v>25</v>
      </c>
      <c r="D341" s="3" t="s">
        <v>26</v>
      </c>
      <c r="E341" s="3" t="s">
        <v>27</v>
      </c>
      <c r="F341" s="3" t="s">
        <v>21</v>
      </c>
      <c r="G341" s="3" t="s">
        <v>28</v>
      </c>
      <c r="H341" s="3">
        <v>47.65</v>
      </c>
      <c r="I341" s="3">
        <v>3</v>
      </c>
      <c r="J341" s="3">
        <v>7.1475</v>
      </c>
      <c r="K341" s="3">
        <v>150.0975</v>
      </c>
      <c r="L341" s="3">
        <v>43552</v>
      </c>
      <c r="M341" s="3">
        <v>0.54027777777777775</v>
      </c>
      <c r="N341" s="4" t="s">
        <v>33</v>
      </c>
      <c r="O341" s="3">
        <v>142.94999999999999</v>
      </c>
      <c r="P341" s="5">
        <v>4.7619047620000003</v>
      </c>
      <c r="Q341" s="3">
        <v>7.1475</v>
      </c>
      <c r="R341" s="3">
        <v>9.5</v>
      </c>
    </row>
    <row r="342" spans="2:18" x14ac:dyDescent="0.25">
      <c r="B342" s="3" t="s">
        <v>375</v>
      </c>
      <c r="C342" s="3" t="s">
        <v>42</v>
      </c>
      <c r="D342" s="3" t="s">
        <v>43</v>
      </c>
      <c r="E342" s="3" t="s">
        <v>20</v>
      </c>
      <c r="F342" s="3" t="s">
        <v>21</v>
      </c>
      <c r="G342" s="3" t="s">
        <v>44</v>
      </c>
      <c r="H342" s="3">
        <v>42.82</v>
      </c>
      <c r="I342" s="3">
        <v>9</v>
      </c>
      <c r="J342" s="3">
        <v>19.268999999999998</v>
      </c>
      <c r="K342" s="3">
        <v>404.649</v>
      </c>
      <c r="L342" s="3">
        <v>43501</v>
      </c>
      <c r="M342" s="3">
        <v>0.6430555555555556</v>
      </c>
      <c r="N342" s="4" t="s">
        <v>33</v>
      </c>
      <c r="O342" s="3">
        <v>385.38</v>
      </c>
      <c r="P342" s="5">
        <v>4.7619047620000003</v>
      </c>
      <c r="Q342" s="3">
        <v>19.268999999999998</v>
      </c>
      <c r="R342" s="3">
        <v>8.9</v>
      </c>
    </row>
    <row r="343" spans="2:18" x14ac:dyDescent="0.25">
      <c r="B343" s="3" t="s">
        <v>376</v>
      </c>
      <c r="C343" s="3" t="s">
        <v>42</v>
      </c>
      <c r="D343" s="3" t="s">
        <v>43</v>
      </c>
      <c r="E343" s="3" t="s">
        <v>20</v>
      </c>
      <c r="F343" s="3" t="s">
        <v>31</v>
      </c>
      <c r="G343" s="3" t="s">
        <v>28</v>
      </c>
      <c r="H343" s="3">
        <v>48.09</v>
      </c>
      <c r="I343" s="3">
        <v>3</v>
      </c>
      <c r="J343" s="3">
        <v>7.2134999999999998</v>
      </c>
      <c r="K343" s="3">
        <v>151.48349999999999</v>
      </c>
      <c r="L343" s="3">
        <v>43506</v>
      </c>
      <c r="M343" s="3">
        <v>0.76597222222222228</v>
      </c>
      <c r="N343" s="4" t="s">
        <v>33</v>
      </c>
      <c r="O343" s="3">
        <v>144.27000000000001</v>
      </c>
      <c r="P343" s="5">
        <v>4.7619047620000003</v>
      </c>
      <c r="Q343" s="3">
        <v>7.2134999999999998</v>
      </c>
      <c r="R343" s="3">
        <v>7.8</v>
      </c>
    </row>
    <row r="344" spans="2:18" x14ac:dyDescent="0.25">
      <c r="B344" s="3" t="s">
        <v>377</v>
      </c>
      <c r="C344" s="3" t="s">
        <v>42</v>
      </c>
      <c r="D344" s="3" t="s">
        <v>43</v>
      </c>
      <c r="E344" s="3" t="s">
        <v>20</v>
      </c>
      <c r="F344" s="3" t="s">
        <v>21</v>
      </c>
      <c r="G344" s="3" t="s">
        <v>22</v>
      </c>
      <c r="H344" s="3">
        <v>55.97</v>
      </c>
      <c r="I344" s="3">
        <v>7</v>
      </c>
      <c r="J344" s="3">
        <v>19.589500000000001</v>
      </c>
      <c r="K344" s="3">
        <v>411.37950000000001</v>
      </c>
      <c r="L344" s="3">
        <v>43529</v>
      </c>
      <c r="M344" s="3">
        <v>0.79583333333333328</v>
      </c>
      <c r="N344" s="4" t="s">
        <v>23</v>
      </c>
      <c r="O344" s="3">
        <v>391.79</v>
      </c>
      <c r="P344" s="5">
        <v>4.7619047620000003</v>
      </c>
      <c r="Q344" s="3">
        <v>19.589500000000001</v>
      </c>
      <c r="R344" s="3">
        <v>8.9</v>
      </c>
    </row>
    <row r="345" spans="2:18" x14ac:dyDescent="0.25">
      <c r="B345" s="3" t="s">
        <v>378</v>
      </c>
      <c r="C345" s="3" t="s">
        <v>42</v>
      </c>
      <c r="D345" s="3" t="s">
        <v>43</v>
      </c>
      <c r="E345" s="3" t="s">
        <v>20</v>
      </c>
      <c r="F345" s="3" t="s">
        <v>21</v>
      </c>
      <c r="G345" s="3" t="s">
        <v>22</v>
      </c>
      <c r="H345" s="3">
        <v>76.900000000000006</v>
      </c>
      <c r="I345" s="3">
        <v>7</v>
      </c>
      <c r="J345" s="3">
        <v>26.914999999999999</v>
      </c>
      <c r="K345" s="3">
        <v>565.21500000000003</v>
      </c>
      <c r="L345" s="3">
        <v>43511</v>
      </c>
      <c r="M345" s="3">
        <v>0.84791666666666665</v>
      </c>
      <c r="N345" s="4" t="s">
        <v>29</v>
      </c>
      <c r="O345" s="3">
        <v>538.29999999999995</v>
      </c>
      <c r="P345" s="5">
        <v>4.7619047620000003</v>
      </c>
      <c r="Q345" s="3">
        <v>26.914999999999999</v>
      </c>
      <c r="R345" s="3">
        <v>7.7</v>
      </c>
    </row>
    <row r="346" spans="2:18" x14ac:dyDescent="0.25">
      <c r="B346" s="3" t="s">
        <v>379</v>
      </c>
      <c r="C346" s="3" t="s">
        <v>25</v>
      </c>
      <c r="D346" s="3" t="s">
        <v>26</v>
      </c>
      <c r="E346" s="3" t="s">
        <v>27</v>
      </c>
      <c r="F346" s="3" t="s">
        <v>21</v>
      </c>
      <c r="G346" s="3" t="s">
        <v>44</v>
      </c>
      <c r="H346" s="3">
        <v>97.03</v>
      </c>
      <c r="I346" s="3">
        <v>5</v>
      </c>
      <c r="J346" s="3">
        <v>24.2575</v>
      </c>
      <c r="K346" s="3">
        <v>509.40750000000003</v>
      </c>
      <c r="L346" s="3">
        <v>43495</v>
      </c>
      <c r="M346" s="3">
        <v>0.68333333333333335</v>
      </c>
      <c r="N346" s="4" t="s">
        <v>23</v>
      </c>
      <c r="O346" s="3">
        <v>485.15</v>
      </c>
      <c r="P346" s="5">
        <v>4.7619047620000003</v>
      </c>
      <c r="Q346" s="3">
        <v>24.2575</v>
      </c>
      <c r="R346" s="3">
        <v>9.3000000000000007</v>
      </c>
    </row>
    <row r="347" spans="2:18" x14ac:dyDescent="0.25">
      <c r="B347" s="3" t="s">
        <v>380</v>
      </c>
      <c r="C347" s="3" t="s">
        <v>18</v>
      </c>
      <c r="D347" s="3" t="s">
        <v>19</v>
      </c>
      <c r="E347" s="3" t="s">
        <v>27</v>
      </c>
      <c r="F347" s="3" t="s">
        <v>31</v>
      </c>
      <c r="G347" s="3" t="s">
        <v>36</v>
      </c>
      <c r="H347" s="3">
        <v>44.65</v>
      </c>
      <c r="I347" s="3">
        <v>3</v>
      </c>
      <c r="J347" s="3">
        <v>6.6974999999999998</v>
      </c>
      <c r="K347" s="3">
        <v>140.64750000000001</v>
      </c>
      <c r="L347" s="3">
        <v>43510</v>
      </c>
      <c r="M347" s="3">
        <v>0.62777777777777777</v>
      </c>
      <c r="N347" s="4" t="s">
        <v>29</v>
      </c>
      <c r="O347" s="3">
        <v>133.94999999999999</v>
      </c>
      <c r="P347" s="5">
        <v>4.7619047620000003</v>
      </c>
      <c r="Q347" s="3">
        <v>6.6974999999999998</v>
      </c>
      <c r="R347" s="3">
        <v>6.2</v>
      </c>
    </row>
    <row r="348" spans="2:18" x14ac:dyDescent="0.25">
      <c r="B348" s="3" t="s">
        <v>381</v>
      </c>
      <c r="C348" s="3" t="s">
        <v>18</v>
      </c>
      <c r="D348" s="3" t="s">
        <v>19</v>
      </c>
      <c r="E348" s="3" t="s">
        <v>27</v>
      </c>
      <c r="F348" s="3" t="s">
        <v>21</v>
      </c>
      <c r="G348" s="3" t="s">
        <v>46</v>
      </c>
      <c r="H348" s="3">
        <v>77.930000000000007</v>
      </c>
      <c r="I348" s="3">
        <v>9</v>
      </c>
      <c r="J348" s="3">
        <v>35.0685</v>
      </c>
      <c r="K348" s="3">
        <v>736.43849999999998</v>
      </c>
      <c r="L348" s="3">
        <v>43523</v>
      </c>
      <c r="M348" s="3">
        <v>0.67361111111111116</v>
      </c>
      <c r="N348" s="4" t="s">
        <v>23</v>
      </c>
      <c r="O348" s="3">
        <v>701.37</v>
      </c>
      <c r="P348" s="5">
        <v>4.7619047620000003</v>
      </c>
      <c r="Q348" s="3">
        <v>35.0685</v>
      </c>
      <c r="R348" s="3">
        <v>7.6</v>
      </c>
    </row>
    <row r="349" spans="2:18" x14ac:dyDescent="0.25">
      <c r="B349" s="3" t="s">
        <v>382</v>
      </c>
      <c r="C349" s="3" t="s">
        <v>18</v>
      </c>
      <c r="D349" s="3" t="s">
        <v>19</v>
      </c>
      <c r="E349" s="3" t="s">
        <v>20</v>
      </c>
      <c r="F349" s="3" t="s">
        <v>31</v>
      </c>
      <c r="G349" s="3" t="s">
        <v>28</v>
      </c>
      <c r="H349" s="3">
        <v>71.95</v>
      </c>
      <c r="I349" s="3">
        <v>1</v>
      </c>
      <c r="J349" s="3">
        <v>3.5975000000000001</v>
      </c>
      <c r="K349" s="3">
        <v>75.547499999999999</v>
      </c>
      <c r="L349" s="3">
        <v>43500</v>
      </c>
      <c r="M349" s="3">
        <v>0.50972222222222219</v>
      </c>
      <c r="N349" s="4" t="s">
        <v>29</v>
      </c>
      <c r="O349" s="3">
        <v>71.95</v>
      </c>
      <c r="P349" s="5">
        <v>4.7619047620000003</v>
      </c>
      <c r="Q349" s="3">
        <v>3.5975000000000001</v>
      </c>
      <c r="R349" s="3">
        <v>7.3</v>
      </c>
    </row>
    <row r="350" spans="2:18" x14ac:dyDescent="0.25">
      <c r="B350" s="3" t="s">
        <v>383</v>
      </c>
      <c r="C350" s="3" t="s">
        <v>25</v>
      </c>
      <c r="D350" s="3" t="s">
        <v>26</v>
      </c>
      <c r="E350" s="3" t="s">
        <v>20</v>
      </c>
      <c r="F350" s="3" t="s">
        <v>21</v>
      </c>
      <c r="G350" s="3" t="s">
        <v>32</v>
      </c>
      <c r="H350" s="3">
        <v>89.25</v>
      </c>
      <c r="I350" s="3">
        <v>8</v>
      </c>
      <c r="J350" s="3">
        <v>35.700000000000003</v>
      </c>
      <c r="K350" s="3">
        <v>749.7</v>
      </c>
      <c r="L350" s="3">
        <v>43485</v>
      </c>
      <c r="M350" s="3">
        <v>0.42569444444444443</v>
      </c>
      <c r="N350" s="4" t="s">
        <v>29</v>
      </c>
      <c r="O350" s="3">
        <v>714</v>
      </c>
      <c r="P350" s="5">
        <v>4.7619047620000003</v>
      </c>
      <c r="Q350" s="3">
        <v>35.700000000000003</v>
      </c>
      <c r="R350" s="3">
        <v>4.7</v>
      </c>
    </row>
    <row r="351" spans="2:18" x14ac:dyDescent="0.25">
      <c r="B351" s="3" t="s">
        <v>384</v>
      </c>
      <c r="C351" s="3" t="s">
        <v>18</v>
      </c>
      <c r="D351" s="3" t="s">
        <v>19</v>
      </c>
      <c r="E351" s="3" t="s">
        <v>27</v>
      </c>
      <c r="F351" s="3" t="s">
        <v>31</v>
      </c>
      <c r="G351" s="3" t="s">
        <v>28</v>
      </c>
      <c r="H351" s="3">
        <v>26.02</v>
      </c>
      <c r="I351" s="3">
        <v>7</v>
      </c>
      <c r="J351" s="3">
        <v>9.1069999999999993</v>
      </c>
      <c r="K351" s="3">
        <v>191.24700000000001</v>
      </c>
      <c r="L351" s="3">
        <v>43552</v>
      </c>
      <c r="M351" s="3">
        <v>0.73472222222222228</v>
      </c>
      <c r="N351" s="4" t="s">
        <v>29</v>
      </c>
      <c r="O351" s="3">
        <v>182.14</v>
      </c>
      <c r="P351" s="5">
        <v>4.7619047620000003</v>
      </c>
      <c r="Q351" s="3">
        <v>9.1069999999999993</v>
      </c>
      <c r="R351" s="3">
        <v>5.0999999999999996</v>
      </c>
    </row>
    <row r="352" spans="2:18" x14ac:dyDescent="0.25">
      <c r="B352" s="3" t="s">
        <v>385</v>
      </c>
      <c r="C352" s="3" t="s">
        <v>42</v>
      </c>
      <c r="D352" s="3" t="s">
        <v>43</v>
      </c>
      <c r="E352" s="3" t="s">
        <v>27</v>
      </c>
      <c r="F352" s="3" t="s">
        <v>21</v>
      </c>
      <c r="G352" s="3" t="s">
        <v>22</v>
      </c>
      <c r="H352" s="3">
        <v>13.5</v>
      </c>
      <c r="I352" s="3">
        <v>10</v>
      </c>
      <c r="J352" s="3">
        <v>6.75</v>
      </c>
      <c r="K352" s="3">
        <v>141.75</v>
      </c>
      <c r="L352" s="3">
        <v>43523</v>
      </c>
      <c r="M352" s="3">
        <v>0.46250000000000002</v>
      </c>
      <c r="N352" s="4" t="s">
        <v>33</v>
      </c>
      <c r="O352" s="3">
        <v>135</v>
      </c>
      <c r="P352" s="5">
        <v>4.7619047620000003</v>
      </c>
      <c r="Q352" s="3">
        <v>6.75</v>
      </c>
      <c r="R352" s="3">
        <v>4.8</v>
      </c>
    </row>
    <row r="353" spans="2:18" x14ac:dyDescent="0.25">
      <c r="B353" s="3" t="s">
        <v>386</v>
      </c>
      <c r="C353" s="3" t="s">
        <v>25</v>
      </c>
      <c r="D353" s="3" t="s">
        <v>26</v>
      </c>
      <c r="E353" s="3" t="s">
        <v>20</v>
      </c>
      <c r="F353" s="3" t="s">
        <v>21</v>
      </c>
      <c r="G353" s="3" t="s">
        <v>46</v>
      </c>
      <c r="H353" s="3">
        <v>99.3</v>
      </c>
      <c r="I353" s="3">
        <v>10</v>
      </c>
      <c r="J353" s="3">
        <v>49.65</v>
      </c>
      <c r="K353" s="3">
        <v>1042.6500000000001</v>
      </c>
      <c r="L353" s="3">
        <v>43511</v>
      </c>
      <c r="M353" s="3">
        <v>0.62013888888888891</v>
      </c>
      <c r="N353" s="4" t="s">
        <v>33</v>
      </c>
      <c r="O353" s="3">
        <v>993</v>
      </c>
      <c r="P353" s="5">
        <v>4.7619047620000003</v>
      </c>
      <c r="Q353" s="3">
        <v>49.65</v>
      </c>
      <c r="R353" s="3">
        <v>6.6</v>
      </c>
    </row>
    <row r="354" spans="2:18" x14ac:dyDescent="0.25">
      <c r="B354" s="3" t="s">
        <v>387</v>
      </c>
      <c r="C354" s="3" t="s">
        <v>18</v>
      </c>
      <c r="D354" s="3" t="s">
        <v>19</v>
      </c>
      <c r="E354" s="3" t="s">
        <v>27</v>
      </c>
      <c r="F354" s="3" t="s">
        <v>31</v>
      </c>
      <c r="G354" s="3" t="s">
        <v>28</v>
      </c>
      <c r="H354" s="3">
        <v>51.69</v>
      </c>
      <c r="I354" s="3">
        <v>7</v>
      </c>
      <c r="J354" s="3">
        <v>18.0915</v>
      </c>
      <c r="K354" s="3">
        <v>379.92149999999998</v>
      </c>
      <c r="L354" s="3">
        <v>43491</v>
      </c>
      <c r="M354" s="3">
        <v>0.76527777777777772</v>
      </c>
      <c r="N354" s="4" t="s">
        <v>29</v>
      </c>
      <c r="O354" s="3">
        <v>361.83</v>
      </c>
      <c r="P354" s="5">
        <v>4.7619047620000003</v>
      </c>
      <c r="Q354" s="3">
        <v>18.0915</v>
      </c>
      <c r="R354" s="3">
        <v>5.5</v>
      </c>
    </row>
    <row r="355" spans="2:18" x14ac:dyDescent="0.25">
      <c r="B355" s="3" t="s">
        <v>388</v>
      </c>
      <c r="C355" s="3" t="s">
        <v>42</v>
      </c>
      <c r="D355" s="3" t="s">
        <v>43</v>
      </c>
      <c r="E355" s="3" t="s">
        <v>20</v>
      </c>
      <c r="F355" s="3" t="s">
        <v>21</v>
      </c>
      <c r="G355" s="3" t="s">
        <v>46</v>
      </c>
      <c r="H355" s="3">
        <v>54.73</v>
      </c>
      <c r="I355" s="3">
        <v>7</v>
      </c>
      <c r="J355" s="3">
        <v>19.1555</v>
      </c>
      <c r="K355" s="3">
        <v>402.26549999999997</v>
      </c>
      <c r="L355" s="3">
        <v>43538</v>
      </c>
      <c r="M355" s="3">
        <v>0.79305555555555551</v>
      </c>
      <c r="N355" s="4" t="s">
        <v>33</v>
      </c>
      <c r="O355" s="3">
        <v>383.11</v>
      </c>
      <c r="P355" s="5">
        <v>4.7619047620000003</v>
      </c>
      <c r="Q355" s="3">
        <v>19.1555</v>
      </c>
      <c r="R355" s="3">
        <v>8.5</v>
      </c>
    </row>
    <row r="356" spans="2:18" x14ac:dyDescent="0.25">
      <c r="B356" s="3" t="s">
        <v>389</v>
      </c>
      <c r="C356" s="3" t="s">
        <v>42</v>
      </c>
      <c r="D356" s="3" t="s">
        <v>43</v>
      </c>
      <c r="E356" s="3" t="s">
        <v>20</v>
      </c>
      <c r="F356" s="3" t="s">
        <v>31</v>
      </c>
      <c r="G356" s="3" t="s">
        <v>32</v>
      </c>
      <c r="H356" s="3">
        <v>27</v>
      </c>
      <c r="I356" s="3">
        <v>9</v>
      </c>
      <c r="J356" s="3">
        <v>12.15</v>
      </c>
      <c r="K356" s="3">
        <v>255.15</v>
      </c>
      <c r="L356" s="3">
        <v>43526</v>
      </c>
      <c r="M356" s="3">
        <v>0.59444444444444444</v>
      </c>
      <c r="N356" s="4" t="s">
        <v>29</v>
      </c>
      <c r="O356" s="3">
        <v>243</v>
      </c>
      <c r="P356" s="5">
        <v>4.7619047620000003</v>
      </c>
      <c r="Q356" s="3">
        <v>12.15</v>
      </c>
      <c r="R356" s="3">
        <v>4.8</v>
      </c>
    </row>
    <row r="357" spans="2:18" x14ac:dyDescent="0.25">
      <c r="B357" s="3" t="s">
        <v>390</v>
      </c>
      <c r="C357" s="3" t="s">
        <v>25</v>
      </c>
      <c r="D357" s="3" t="s">
        <v>26</v>
      </c>
      <c r="E357" s="3" t="s">
        <v>27</v>
      </c>
      <c r="F357" s="3" t="s">
        <v>21</v>
      </c>
      <c r="G357" s="3" t="s">
        <v>28</v>
      </c>
      <c r="H357" s="3">
        <v>30.24</v>
      </c>
      <c r="I357" s="3">
        <v>1</v>
      </c>
      <c r="J357" s="3">
        <v>1.512</v>
      </c>
      <c r="K357" s="3">
        <v>31.751999999999999</v>
      </c>
      <c r="L357" s="3">
        <v>43528</v>
      </c>
      <c r="M357" s="3">
        <v>0.65555555555555556</v>
      </c>
      <c r="N357" s="4" t="s">
        <v>29</v>
      </c>
      <c r="O357" s="3">
        <v>30.24</v>
      </c>
      <c r="P357" s="5">
        <v>4.7619047620000003</v>
      </c>
      <c r="Q357" s="3">
        <v>1.512</v>
      </c>
      <c r="R357" s="3">
        <v>8.4</v>
      </c>
    </row>
    <row r="358" spans="2:18" x14ac:dyDescent="0.25">
      <c r="B358" s="3" t="s">
        <v>391</v>
      </c>
      <c r="C358" s="3" t="s">
        <v>42</v>
      </c>
      <c r="D358" s="3" t="s">
        <v>43</v>
      </c>
      <c r="E358" s="3" t="s">
        <v>20</v>
      </c>
      <c r="F358" s="3" t="s">
        <v>21</v>
      </c>
      <c r="G358" s="3" t="s">
        <v>44</v>
      </c>
      <c r="H358" s="3">
        <v>89.14</v>
      </c>
      <c r="I358" s="3">
        <v>4</v>
      </c>
      <c r="J358" s="3">
        <v>17.827999999999999</v>
      </c>
      <c r="K358" s="3">
        <v>374.38799999999998</v>
      </c>
      <c r="L358" s="3">
        <v>43472</v>
      </c>
      <c r="M358" s="3">
        <v>0.51388888888888884</v>
      </c>
      <c r="N358" s="4" t="s">
        <v>33</v>
      </c>
      <c r="O358" s="3">
        <v>356.56</v>
      </c>
      <c r="P358" s="5">
        <v>4.7619047620000003</v>
      </c>
      <c r="Q358" s="3">
        <v>17.827999999999999</v>
      </c>
      <c r="R358" s="3">
        <v>7.8</v>
      </c>
    </row>
    <row r="359" spans="2:18" x14ac:dyDescent="0.25">
      <c r="B359" s="3" t="s">
        <v>392</v>
      </c>
      <c r="C359" s="3" t="s">
        <v>25</v>
      </c>
      <c r="D359" s="3" t="s">
        <v>26</v>
      </c>
      <c r="E359" s="3" t="s">
        <v>27</v>
      </c>
      <c r="F359" s="3" t="s">
        <v>21</v>
      </c>
      <c r="G359" s="3" t="s">
        <v>46</v>
      </c>
      <c r="H359" s="3">
        <v>37.549999999999997</v>
      </c>
      <c r="I359" s="3">
        <v>10</v>
      </c>
      <c r="J359" s="3">
        <v>18.774999999999999</v>
      </c>
      <c r="K359" s="3">
        <v>394.27499999999998</v>
      </c>
      <c r="L359" s="3">
        <v>43532</v>
      </c>
      <c r="M359" s="3">
        <v>0.83402777777777781</v>
      </c>
      <c r="N359" s="4" t="s">
        <v>33</v>
      </c>
      <c r="O359" s="3">
        <v>375.5</v>
      </c>
      <c r="P359" s="5">
        <v>4.7619047620000003</v>
      </c>
      <c r="Q359" s="3">
        <v>18.774999999999999</v>
      </c>
      <c r="R359" s="3">
        <v>9.3000000000000007</v>
      </c>
    </row>
    <row r="360" spans="2:18" x14ac:dyDescent="0.25">
      <c r="B360" s="3" t="s">
        <v>393</v>
      </c>
      <c r="C360" s="3" t="s">
        <v>25</v>
      </c>
      <c r="D360" s="3" t="s">
        <v>26</v>
      </c>
      <c r="E360" s="3" t="s">
        <v>27</v>
      </c>
      <c r="F360" s="3" t="s">
        <v>21</v>
      </c>
      <c r="G360" s="3" t="s">
        <v>36</v>
      </c>
      <c r="H360" s="3">
        <v>95.44</v>
      </c>
      <c r="I360" s="3">
        <v>10</v>
      </c>
      <c r="J360" s="3">
        <v>47.72</v>
      </c>
      <c r="K360" s="3">
        <v>1002.12</v>
      </c>
      <c r="L360" s="3">
        <v>43474</v>
      </c>
      <c r="M360" s="3">
        <v>0.57291666666666663</v>
      </c>
      <c r="N360" s="4" t="s">
        <v>29</v>
      </c>
      <c r="O360" s="3">
        <v>954.4</v>
      </c>
      <c r="P360" s="5">
        <v>4.7619047620000003</v>
      </c>
      <c r="Q360" s="3">
        <v>47.72</v>
      </c>
      <c r="R360" s="3">
        <v>5.2</v>
      </c>
    </row>
    <row r="361" spans="2:18" x14ac:dyDescent="0.25">
      <c r="B361" s="3" t="s">
        <v>394</v>
      </c>
      <c r="C361" s="3" t="s">
        <v>42</v>
      </c>
      <c r="D361" s="3" t="s">
        <v>43</v>
      </c>
      <c r="E361" s="3" t="s">
        <v>27</v>
      </c>
      <c r="F361" s="3" t="s">
        <v>31</v>
      </c>
      <c r="G361" s="3" t="s">
        <v>28</v>
      </c>
      <c r="H361" s="3">
        <v>27.5</v>
      </c>
      <c r="I361" s="3">
        <v>3</v>
      </c>
      <c r="J361" s="3">
        <v>4.125</v>
      </c>
      <c r="K361" s="3">
        <v>86.625</v>
      </c>
      <c r="L361" s="3">
        <v>43525</v>
      </c>
      <c r="M361" s="3">
        <v>0.65277777777777779</v>
      </c>
      <c r="N361" s="4" t="s">
        <v>23</v>
      </c>
      <c r="O361" s="3">
        <v>82.5</v>
      </c>
      <c r="P361" s="5">
        <v>4.7619047620000003</v>
      </c>
      <c r="Q361" s="3">
        <v>4.125</v>
      </c>
      <c r="R361" s="3">
        <v>6.5</v>
      </c>
    </row>
    <row r="362" spans="2:18" x14ac:dyDescent="0.25">
      <c r="B362" s="3" t="s">
        <v>395</v>
      </c>
      <c r="C362" s="3" t="s">
        <v>42</v>
      </c>
      <c r="D362" s="3" t="s">
        <v>43</v>
      </c>
      <c r="E362" s="3" t="s">
        <v>27</v>
      </c>
      <c r="F362" s="3" t="s">
        <v>31</v>
      </c>
      <c r="G362" s="3" t="s">
        <v>36</v>
      </c>
      <c r="H362" s="3">
        <v>74.97</v>
      </c>
      <c r="I362" s="3">
        <v>1</v>
      </c>
      <c r="J362" s="3">
        <v>3.7484999999999999</v>
      </c>
      <c r="K362" s="3">
        <v>78.718500000000006</v>
      </c>
      <c r="L362" s="3">
        <v>43540</v>
      </c>
      <c r="M362" s="3">
        <v>0.70694444444444449</v>
      </c>
      <c r="N362" s="4" t="s">
        <v>29</v>
      </c>
      <c r="O362" s="3">
        <v>74.97</v>
      </c>
      <c r="P362" s="5">
        <v>4.7619047620000003</v>
      </c>
      <c r="Q362" s="3">
        <v>3.7484999999999999</v>
      </c>
      <c r="R362" s="3">
        <v>5.6</v>
      </c>
    </row>
    <row r="363" spans="2:18" x14ac:dyDescent="0.25">
      <c r="B363" s="3" t="s">
        <v>396</v>
      </c>
      <c r="C363" s="3" t="s">
        <v>18</v>
      </c>
      <c r="D363" s="3" t="s">
        <v>19</v>
      </c>
      <c r="E363" s="3" t="s">
        <v>20</v>
      </c>
      <c r="F363" s="3" t="s">
        <v>31</v>
      </c>
      <c r="G363" s="3" t="s">
        <v>44</v>
      </c>
      <c r="H363" s="3">
        <v>80.959999999999994</v>
      </c>
      <c r="I363" s="3">
        <v>8</v>
      </c>
      <c r="J363" s="3">
        <v>32.384</v>
      </c>
      <c r="K363" s="3">
        <v>680.06399999999996</v>
      </c>
      <c r="L363" s="3">
        <v>43513</v>
      </c>
      <c r="M363" s="3">
        <v>0.46666666666666667</v>
      </c>
      <c r="N363" s="4" t="s">
        <v>33</v>
      </c>
      <c r="O363" s="3">
        <v>647.67999999999995</v>
      </c>
      <c r="P363" s="5">
        <v>4.7619047620000003</v>
      </c>
      <c r="Q363" s="3">
        <v>32.384</v>
      </c>
      <c r="R363" s="3">
        <v>7.4</v>
      </c>
    </row>
    <row r="364" spans="2:18" x14ac:dyDescent="0.25">
      <c r="B364" s="3" t="s">
        <v>397</v>
      </c>
      <c r="C364" s="3" t="s">
        <v>25</v>
      </c>
      <c r="D364" s="3" t="s">
        <v>26</v>
      </c>
      <c r="E364" s="3" t="s">
        <v>27</v>
      </c>
      <c r="F364" s="3" t="s">
        <v>21</v>
      </c>
      <c r="G364" s="3" t="s">
        <v>44</v>
      </c>
      <c r="H364" s="3">
        <v>94.47</v>
      </c>
      <c r="I364" s="3">
        <v>8</v>
      </c>
      <c r="J364" s="3">
        <v>37.787999999999997</v>
      </c>
      <c r="K364" s="3">
        <v>793.548</v>
      </c>
      <c r="L364" s="3">
        <v>43523</v>
      </c>
      <c r="M364" s="3">
        <v>0.6333333333333333</v>
      </c>
      <c r="N364" s="4" t="s">
        <v>29</v>
      </c>
      <c r="O364" s="3">
        <v>755.76</v>
      </c>
      <c r="P364" s="5">
        <v>4.7619047620000003</v>
      </c>
      <c r="Q364" s="3">
        <v>37.787999999999997</v>
      </c>
      <c r="R364" s="3">
        <v>9.1</v>
      </c>
    </row>
    <row r="365" spans="2:18" x14ac:dyDescent="0.25">
      <c r="B365" s="3" t="s">
        <v>398</v>
      </c>
      <c r="C365" s="3" t="s">
        <v>25</v>
      </c>
      <c r="D365" s="3" t="s">
        <v>26</v>
      </c>
      <c r="E365" s="3" t="s">
        <v>27</v>
      </c>
      <c r="F365" s="3" t="s">
        <v>31</v>
      </c>
      <c r="G365" s="3" t="s">
        <v>44</v>
      </c>
      <c r="H365" s="3">
        <v>99.79</v>
      </c>
      <c r="I365" s="3">
        <v>2</v>
      </c>
      <c r="J365" s="3">
        <v>9.9789999999999992</v>
      </c>
      <c r="K365" s="3">
        <v>209.559</v>
      </c>
      <c r="L365" s="3">
        <v>43531</v>
      </c>
      <c r="M365" s="3">
        <v>0.85902777777777772</v>
      </c>
      <c r="N365" s="4" t="s">
        <v>23</v>
      </c>
      <c r="O365" s="3">
        <v>199.58</v>
      </c>
      <c r="P365" s="5">
        <v>4.7619047620000003</v>
      </c>
      <c r="Q365" s="3">
        <v>9.9789999999999992</v>
      </c>
      <c r="R365" s="3">
        <v>8</v>
      </c>
    </row>
    <row r="366" spans="2:18" x14ac:dyDescent="0.25">
      <c r="B366" s="3" t="s">
        <v>399</v>
      </c>
      <c r="C366" s="3" t="s">
        <v>18</v>
      </c>
      <c r="D366" s="3" t="s">
        <v>19</v>
      </c>
      <c r="E366" s="3" t="s">
        <v>27</v>
      </c>
      <c r="F366" s="3" t="s">
        <v>31</v>
      </c>
      <c r="G366" s="3" t="s">
        <v>32</v>
      </c>
      <c r="H366" s="3">
        <v>73.22</v>
      </c>
      <c r="I366" s="3">
        <v>6</v>
      </c>
      <c r="J366" s="3">
        <v>21.966000000000001</v>
      </c>
      <c r="K366" s="3">
        <v>461.286</v>
      </c>
      <c r="L366" s="3">
        <v>43486</v>
      </c>
      <c r="M366" s="3">
        <v>0.73888888888888893</v>
      </c>
      <c r="N366" s="4" t="s">
        <v>29</v>
      </c>
      <c r="O366" s="3">
        <v>439.32</v>
      </c>
      <c r="P366" s="5">
        <v>4.7619047620000003</v>
      </c>
      <c r="Q366" s="3">
        <v>21.966000000000001</v>
      </c>
      <c r="R366" s="3">
        <v>7.2</v>
      </c>
    </row>
    <row r="367" spans="2:18" x14ac:dyDescent="0.25">
      <c r="B367" s="3" t="s">
        <v>400</v>
      </c>
      <c r="C367" s="3" t="s">
        <v>25</v>
      </c>
      <c r="D367" s="3" t="s">
        <v>26</v>
      </c>
      <c r="E367" s="3" t="s">
        <v>27</v>
      </c>
      <c r="F367" s="3" t="s">
        <v>21</v>
      </c>
      <c r="G367" s="3" t="s">
        <v>44</v>
      </c>
      <c r="H367" s="3">
        <v>41.24</v>
      </c>
      <c r="I367" s="3">
        <v>4</v>
      </c>
      <c r="J367" s="3">
        <v>8.2479999999999993</v>
      </c>
      <c r="K367" s="3">
        <v>173.208</v>
      </c>
      <c r="L367" s="3">
        <v>43515</v>
      </c>
      <c r="M367" s="3">
        <v>0.68263888888888891</v>
      </c>
      <c r="N367" s="4" t="s">
        <v>29</v>
      </c>
      <c r="O367" s="3">
        <v>164.96</v>
      </c>
      <c r="P367" s="5">
        <v>4.7619047620000003</v>
      </c>
      <c r="Q367" s="3">
        <v>8.2479999999999993</v>
      </c>
      <c r="R367" s="3">
        <v>7.1</v>
      </c>
    </row>
    <row r="368" spans="2:18" x14ac:dyDescent="0.25">
      <c r="B368" s="3" t="s">
        <v>401</v>
      </c>
      <c r="C368" s="3" t="s">
        <v>25</v>
      </c>
      <c r="D368" s="3" t="s">
        <v>26</v>
      </c>
      <c r="E368" s="3" t="s">
        <v>27</v>
      </c>
      <c r="F368" s="3" t="s">
        <v>21</v>
      </c>
      <c r="G368" s="3" t="s">
        <v>46</v>
      </c>
      <c r="H368" s="3">
        <v>81.680000000000007</v>
      </c>
      <c r="I368" s="3">
        <v>4</v>
      </c>
      <c r="J368" s="3">
        <v>16.335999999999999</v>
      </c>
      <c r="K368" s="3">
        <v>343.05599999999998</v>
      </c>
      <c r="L368" s="3">
        <v>43471</v>
      </c>
      <c r="M368" s="3">
        <v>0.5083333333333333</v>
      </c>
      <c r="N368" s="4" t="s">
        <v>29</v>
      </c>
      <c r="O368" s="3">
        <v>326.72000000000003</v>
      </c>
      <c r="P368" s="5">
        <v>4.7619047620000003</v>
      </c>
      <c r="Q368" s="3">
        <v>16.335999999999999</v>
      </c>
      <c r="R368" s="3">
        <v>9.1</v>
      </c>
    </row>
    <row r="369" spans="2:18" x14ac:dyDescent="0.25">
      <c r="B369" s="3" t="s">
        <v>402</v>
      </c>
      <c r="C369" s="3" t="s">
        <v>25</v>
      </c>
      <c r="D369" s="3" t="s">
        <v>26</v>
      </c>
      <c r="E369" s="3" t="s">
        <v>27</v>
      </c>
      <c r="F369" s="3" t="s">
        <v>21</v>
      </c>
      <c r="G369" s="3" t="s">
        <v>28</v>
      </c>
      <c r="H369" s="3">
        <v>51.32</v>
      </c>
      <c r="I369" s="3">
        <v>9</v>
      </c>
      <c r="J369" s="3">
        <v>23.094000000000001</v>
      </c>
      <c r="K369" s="3">
        <v>484.97399999999999</v>
      </c>
      <c r="L369" s="3">
        <v>43538</v>
      </c>
      <c r="M369" s="3">
        <v>0.81458333333333333</v>
      </c>
      <c r="N369" s="4" t="s">
        <v>29</v>
      </c>
      <c r="O369" s="3">
        <v>461.88</v>
      </c>
      <c r="P369" s="5">
        <v>4.7619047620000003</v>
      </c>
      <c r="Q369" s="3">
        <v>23.094000000000001</v>
      </c>
      <c r="R369" s="3">
        <v>5.6</v>
      </c>
    </row>
    <row r="370" spans="2:18" x14ac:dyDescent="0.25">
      <c r="B370" s="3" t="s">
        <v>403</v>
      </c>
      <c r="C370" s="3" t="s">
        <v>18</v>
      </c>
      <c r="D370" s="3" t="s">
        <v>19</v>
      </c>
      <c r="E370" s="3" t="s">
        <v>20</v>
      </c>
      <c r="F370" s="3" t="s">
        <v>31</v>
      </c>
      <c r="G370" s="3" t="s">
        <v>32</v>
      </c>
      <c r="H370" s="3">
        <v>65.94</v>
      </c>
      <c r="I370" s="3">
        <v>4</v>
      </c>
      <c r="J370" s="3">
        <v>13.188000000000001</v>
      </c>
      <c r="K370" s="3">
        <v>276.94799999999998</v>
      </c>
      <c r="L370" s="3">
        <v>43548</v>
      </c>
      <c r="M370" s="3">
        <v>0.43680555555555556</v>
      </c>
      <c r="N370" s="4" t="s">
        <v>29</v>
      </c>
      <c r="O370" s="3">
        <v>263.76</v>
      </c>
      <c r="P370" s="5">
        <v>4.7619047620000003</v>
      </c>
      <c r="Q370" s="3">
        <v>13.188000000000001</v>
      </c>
      <c r="R370" s="3">
        <v>6</v>
      </c>
    </row>
    <row r="371" spans="2:18" x14ac:dyDescent="0.25">
      <c r="B371" s="3" t="s">
        <v>404</v>
      </c>
      <c r="C371" s="3" t="s">
        <v>25</v>
      </c>
      <c r="D371" s="3" t="s">
        <v>26</v>
      </c>
      <c r="E371" s="3" t="s">
        <v>27</v>
      </c>
      <c r="F371" s="3" t="s">
        <v>21</v>
      </c>
      <c r="G371" s="3" t="s">
        <v>36</v>
      </c>
      <c r="H371" s="3">
        <v>14.36</v>
      </c>
      <c r="I371" s="3">
        <v>10</v>
      </c>
      <c r="J371" s="3">
        <v>7.18</v>
      </c>
      <c r="K371" s="3">
        <v>150.78</v>
      </c>
      <c r="L371" s="3">
        <v>43492</v>
      </c>
      <c r="M371" s="3">
        <v>0.60277777777777775</v>
      </c>
      <c r="N371" s="4" t="s">
        <v>29</v>
      </c>
      <c r="O371" s="3">
        <v>143.6</v>
      </c>
      <c r="P371" s="5">
        <v>4.7619047620000003</v>
      </c>
      <c r="Q371" s="3">
        <v>7.18</v>
      </c>
      <c r="R371" s="3">
        <v>5.4</v>
      </c>
    </row>
    <row r="372" spans="2:18" x14ac:dyDescent="0.25">
      <c r="B372" s="3" t="s">
        <v>405</v>
      </c>
      <c r="C372" s="3" t="s">
        <v>18</v>
      </c>
      <c r="D372" s="3" t="s">
        <v>19</v>
      </c>
      <c r="E372" s="3" t="s">
        <v>20</v>
      </c>
      <c r="F372" s="3" t="s">
        <v>31</v>
      </c>
      <c r="G372" s="3" t="s">
        <v>28</v>
      </c>
      <c r="H372" s="3">
        <v>21.5</v>
      </c>
      <c r="I372" s="3">
        <v>9</v>
      </c>
      <c r="J372" s="3">
        <v>9.6750000000000007</v>
      </c>
      <c r="K372" s="3">
        <v>203.17500000000001</v>
      </c>
      <c r="L372" s="3">
        <v>43530</v>
      </c>
      <c r="M372" s="3">
        <v>0.53194444444444444</v>
      </c>
      <c r="N372" s="4" t="s">
        <v>33</v>
      </c>
      <c r="O372" s="3">
        <v>193.5</v>
      </c>
      <c r="P372" s="5">
        <v>4.7619047620000003</v>
      </c>
      <c r="Q372" s="3">
        <v>9.6750000000000007</v>
      </c>
      <c r="R372" s="3">
        <v>7.8</v>
      </c>
    </row>
    <row r="373" spans="2:18" x14ac:dyDescent="0.25">
      <c r="B373" s="3" t="s">
        <v>406</v>
      </c>
      <c r="C373" s="3" t="s">
        <v>42</v>
      </c>
      <c r="D373" s="3" t="s">
        <v>43</v>
      </c>
      <c r="E373" s="3" t="s">
        <v>20</v>
      </c>
      <c r="F373" s="3" t="s">
        <v>21</v>
      </c>
      <c r="G373" s="3" t="s">
        <v>28</v>
      </c>
      <c r="H373" s="3">
        <v>26.26</v>
      </c>
      <c r="I373" s="3">
        <v>7</v>
      </c>
      <c r="J373" s="3">
        <v>9.1910000000000007</v>
      </c>
      <c r="K373" s="3">
        <v>193.011</v>
      </c>
      <c r="L373" s="3">
        <v>43498</v>
      </c>
      <c r="M373" s="3">
        <v>0.81944444444444442</v>
      </c>
      <c r="N373" s="4" t="s">
        <v>29</v>
      </c>
      <c r="O373" s="3">
        <v>183.82</v>
      </c>
      <c r="P373" s="5">
        <v>4.7619047620000003</v>
      </c>
      <c r="Q373" s="3">
        <v>9.1910000000000007</v>
      </c>
      <c r="R373" s="3">
        <v>9.9</v>
      </c>
    </row>
    <row r="374" spans="2:18" x14ac:dyDescent="0.25">
      <c r="B374" s="3" t="s">
        <v>407</v>
      </c>
      <c r="C374" s="3" t="s">
        <v>42</v>
      </c>
      <c r="D374" s="3" t="s">
        <v>43</v>
      </c>
      <c r="E374" s="3" t="s">
        <v>27</v>
      </c>
      <c r="F374" s="3" t="s">
        <v>21</v>
      </c>
      <c r="G374" s="3" t="s">
        <v>46</v>
      </c>
      <c r="H374" s="3">
        <v>60.96</v>
      </c>
      <c r="I374" s="3">
        <v>2</v>
      </c>
      <c r="J374" s="3">
        <v>6.0960000000000001</v>
      </c>
      <c r="K374" s="3">
        <v>128.01599999999999</v>
      </c>
      <c r="L374" s="3">
        <v>43490</v>
      </c>
      <c r="M374" s="3">
        <v>0.81874999999999998</v>
      </c>
      <c r="N374" s="4" t="s">
        <v>33</v>
      </c>
      <c r="O374" s="3">
        <v>121.92</v>
      </c>
      <c r="P374" s="5">
        <v>4.7619047620000003</v>
      </c>
      <c r="Q374" s="3">
        <v>6.0960000000000001</v>
      </c>
      <c r="R374" s="3">
        <v>4.9000000000000004</v>
      </c>
    </row>
    <row r="375" spans="2:18" x14ac:dyDescent="0.25">
      <c r="B375" s="3" t="s">
        <v>408</v>
      </c>
      <c r="C375" s="3" t="s">
        <v>25</v>
      </c>
      <c r="D375" s="3" t="s">
        <v>26</v>
      </c>
      <c r="E375" s="3" t="s">
        <v>27</v>
      </c>
      <c r="F375" s="3" t="s">
        <v>21</v>
      </c>
      <c r="G375" s="3" t="s">
        <v>32</v>
      </c>
      <c r="H375" s="3">
        <v>70.11</v>
      </c>
      <c r="I375" s="3">
        <v>6</v>
      </c>
      <c r="J375" s="3">
        <v>21.033000000000001</v>
      </c>
      <c r="K375" s="3">
        <v>441.69299999999998</v>
      </c>
      <c r="L375" s="3">
        <v>43538</v>
      </c>
      <c r="M375" s="3">
        <v>0.74583333333333335</v>
      </c>
      <c r="N375" s="4" t="s">
        <v>23</v>
      </c>
      <c r="O375" s="3">
        <v>420.66</v>
      </c>
      <c r="P375" s="5">
        <v>4.7619047620000003</v>
      </c>
      <c r="Q375" s="3">
        <v>21.033000000000001</v>
      </c>
      <c r="R375" s="3">
        <v>5.2</v>
      </c>
    </row>
    <row r="376" spans="2:18" x14ac:dyDescent="0.25">
      <c r="B376" s="3" t="s">
        <v>409</v>
      </c>
      <c r="C376" s="3" t="s">
        <v>25</v>
      </c>
      <c r="D376" s="3" t="s">
        <v>26</v>
      </c>
      <c r="E376" s="3" t="s">
        <v>27</v>
      </c>
      <c r="F376" s="3" t="s">
        <v>31</v>
      </c>
      <c r="G376" s="3" t="s">
        <v>46</v>
      </c>
      <c r="H376" s="3">
        <v>42.08</v>
      </c>
      <c r="I376" s="3">
        <v>6</v>
      </c>
      <c r="J376" s="3">
        <v>12.624000000000001</v>
      </c>
      <c r="K376" s="3">
        <v>265.10399999999998</v>
      </c>
      <c r="L376" s="3">
        <v>43494</v>
      </c>
      <c r="M376" s="3">
        <v>0.51736111111111116</v>
      </c>
      <c r="N376" s="4" t="s">
        <v>29</v>
      </c>
      <c r="O376" s="3">
        <v>252.48</v>
      </c>
      <c r="P376" s="5">
        <v>4.7619047620000003</v>
      </c>
      <c r="Q376" s="3">
        <v>12.624000000000001</v>
      </c>
      <c r="R376" s="3">
        <v>8.9</v>
      </c>
    </row>
    <row r="377" spans="2:18" x14ac:dyDescent="0.25">
      <c r="B377" s="3" t="s">
        <v>410</v>
      </c>
      <c r="C377" s="3" t="s">
        <v>18</v>
      </c>
      <c r="D377" s="3" t="s">
        <v>19</v>
      </c>
      <c r="E377" s="3" t="s">
        <v>27</v>
      </c>
      <c r="F377" s="3" t="s">
        <v>21</v>
      </c>
      <c r="G377" s="3" t="s">
        <v>32</v>
      </c>
      <c r="H377" s="3">
        <v>67.09</v>
      </c>
      <c r="I377" s="3">
        <v>5</v>
      </c>
      <c r="J377" s="3">
        <v>16.772500000000001</v>
      </c>
      <c r="K377" s="3">
        <v>352.22250000000003</v>
      </c>
      <c r="L377" s="3">
        <v>43468</v>
      </c>
      <c r="M377" s="3">
        <v>0.69930555555555551</v>
      </c>
      <c r="N377" s="4" t="s">
        <v>33</v>
      </c>
      <c r="O377" s="3">
        <v>335.45</v>
      </c>
      <c r="P377" s="5">
        <v>4.7619047620000003</v>
      </c>
      <c r="Q377" s="3">
        <v>16.772500000000001</v>
      </c>
      <c r="R377" s="3">
        <v>9.1</v>
      </c>
    </row>
    <row r="378" spans="2:18" x14ac:dyDescent="0.25">
      <c r="B378" s="3" t="s">
        <v>411</v>
      </c>
      <c r="C378" s="3" t="s">
        <v>18</v>
      </c>
      <c r="D378" s="3" t="s">
        <v>19</v>
      </c>
      <c r="E378" s="3" t="s">
        <v>20</v>
      </c>
      <c r="F378" s="3" t="s">
        <v>21</v>
      </c>
      <c r="G378" s="3" t="s">
        <v>46</v>
      </c>
      <c r="H378" s="3">
        <v>96.7</v>
      </c>
      <c r="I378" s="3">
        <v>5</v>
      </c>
      <c r="J378" s="3">
        <v>24.175000000000001</v>
      </c>
      <c r="K378" s="3">
        <v>507.67500000000001</v>
      </c>
      <c r="L378" s="3">
        <v>43479</v>
      </c>
      <c r="M378" s="3">
        <v>0.53611111111111109</v>
      </c>
      <c r="N378" s="4" t="s">
        <v>23</v>
      </c>
      <c r="O378" s="3">
        <v>483.5</v>
      </c>
      <c r="P378" s="5">
        <v>4.7619047620000003</v>
      </c>
      <c r="Q378" s="3">
        <v>24.175000000000001</v>
      </c>
      <c r="R378" s="3">
        <v>7</v>
      </c>
    </row>
    <row r="379" spans="2:18" x14ac:dyDescent="0.25">
      <c r="B379" s="3" t="s">
        <v>412</v>
      </c>
      <c r="C379" s="3" t="s">
        <v>42</v>
      </c>
      <c r="D379" s="3" t="s">
        <v>43</v>
      </c>
      <c r="E379" s="3" t="s">
        <v>20</v>
      </c>
      <c r="F379" s="3" t="s">
        <v>21</v>
      </c>
      <c r="G379" s="3" t="s">
        <v>32</v>
      </c>
      <c r="H379" s="3">
        <v>35.380000000000003</v>
      </c>
      <c r="I379" s="3">
        <v>9</v>
      </c>
      <c r="J379" s="3">
        <v>15.920999999999999</v>
      </c>
      <c r="K379" s="3">
        <v>334.34100000000001</v>
      </c>
      <c r="L379" s="3">
        <v>43470</v>
      </c>
      <c r="M379" s="3">
        <v>0.82638888888888884</v>
      </c>
      <c r="N379" s="4" t="s">
        <v>33</v>
      </c>
      <c r="O379" s="3">
        <v>318.42</v>
      </c>
      <c r="P379" s="5">
        <v>4.7619047620000003</v>
      </c>
      <c r="Q379" s="3">
        <v>15.920999999999999</v>
      </c>
      <c r="R379" s="3">
        <v>9.6</v>
      </c>
    </row>
    <row r="380" spans="2:18" x14ac:dyDescent="0.25">
      <c r="B380" s="3" t="s">
        <v>413</v>
      </c>
      <c r="C380" s="3" t="s">
        <v>25</v>
      </c>
      <c r="D380" s="3" t="s">
        <v>26</v>
      </c>
      <c r="E380" s="3" t="s">
        <v>27</v>
      </c>
      <c r="F380" s="3" t="s">
        <v>31</v>
      </c>
      <c r="G380" s="3" t="s">
        <v>36</v>
      </c>
      <c r="H380" s="3">
        <v>95.49</v>
      </c>
      <c r="I380" s="3">
        <v>7</v>
      </c>
      <c r="J380" s="3">
        <v>33.421500000000002</v>
      </c>
      <c r="K380" s="3">
        <v>701.85149999999999</v>
      </c>
      <c r="L380" s="3">
        <v>43518</v>
      </c>
      <c r="M380" s="3">
        <v>0.76180555555555551</v>
      </c>
      <c r="N380" s="4" t="s">
        <v>23</v>
      </c>
      <c r="O380" s="3">
        <v>668.43</v>
      </c>
      <c r="P380" s="5">
        <v>4.7619047620000003</v>
      </c>
      <c r="Q380" s="3">
        <v>33.421500000000002</v>
      </c>
      <c r="R380" s="3">
        <v>8.6999999999999993</v>
      </c>
    </row>
    <row r="381" spans="2:18" x14ac:dyDescent="0.25">
      <c r="B381" s="3" t="s">
        <v>414</v>
      </c>
      <c r="C381" s="3" t="s">
        <v>25</v>
      </c>
      <c r="D381" s="3" t="s">
        <v>26</v>
      </c>
      <c r="E381" s="3" t="s">
        <v>20</v>
      </c>
      <c r="F381" s="3" t="s">
        <v>31</v>
      </c>
      <c r="G381" s="3" t="s">
        <v>46</v>
      </c>
      <c r="H381" s="3">
        <v>96.98</v>
      </c>
      <c r="I381" s="3">
        <v>4</v>
      </c>
      <c r="J381" s="3">
        <v>19.396000000000001</v>
      </c>
      <c r="K381" s="3">
        <v>407.31599999999997</v>
      </c>
      <c r="L381" s="3">
        <v>43502</v>
      </c>
      <c r="M381" s="3">
        <v>0.72222222222222221</v>
      </c>
      <c r="N381" s="4" t="s">
        <v>23</v>
      </c>
      <c r="O381" s="3">
        <v>387.92</v>
      </c>
      <c r="P381" s="5">
        <v>4.7619047620000003</v>
      </c>
      <c r="Q381" s="3">
        <v>19.396000000000001</v>
      </c>
      <c r="R381" s="3">
        <v>9.4</v>
      </c>
    </row>
    <row r="382" spans="2:18" x14ac:dyDescent="0.25">
      <c r="B382" s="3" t="s">
        <v>415</v>
      </c>
      <c r="C382" s="3" t="s">
        <v>42</v>
      </c>
      <c r="D382" s="3" t="s">
        <v>43</v>
      </c>
      <c r="E382" s="3" t="s">
        <v>27</v>
      </c>
      <c r="F382" s="3" t="s">
        <v>21</v>
      </c>
      <c r="G382" s="3" t="s">
        <v>28</v>
      </c>
      <c r="H382" s="3">
        <v>23.65</v>
      </c>
      <c r="I382" s="3">
        <v>4</v>
      </c>
      <c r="J382" s="3">
        <v>4.7300000000000004</v>
      </c>
      <c r="K382" s="3">
        <v>99.33</v>
      </c>
      <c r="L382" s="3">
        <v>43495</v>
      </c>
      <c r="M382" s="3">
        <v>0.56388888888888888</v>
      </c>
      <c r="N382" s="4" t="s">
        <v>33</v>
      </c>
      <c r="O382" s="3">
        <v>94.6</v>
      </c>
      <c r="P382" s="5">
        <v>4.7619047620000003</v>
      </c>
      <c r="Q382" s="3">
        <v>4.7300000000000004</v>
      </c>
      <c r="R382" s="3">
        <v>4</v>
      </c>
    </row>
    <row r="383" spans="2:18" x14ac:dyDescent="0.25">
      <c r="B383" s="3" t="s">
        <v>416</v>
      </c>
      <c r="C383" s="3" t="s">
        <v>18</v>
      </c>
      <c r="D383" s="3" t="s">
        <v>19</v>
      </c>
      <c r="E383" s="3" t="s">
        <v>20</v>
      </c>
      <c r="F383" s="3" t="s">
        <v>31</v>
      </c>
      <c r="G383" s="3" t="s">
        <v>36</v>
      </c>
      <c r="H383" s="3">
        <v>82.33</v>
      </c>
      <c r="I383" s="3">
        <v>4</v>
      </c>
      <c r="J383" s="3">
        <v>16.466000000000001</v>
      </c>
      <c r="K383" s="3">
        <v>345.786</v>
      </c>
      <c r="L383" s="3">
        <v>43476</v>
      </c>
      <c r="M383" s="3">
        <v>0.44236111111111109</v>
      </c>
      <c r="N383" s="4" t="s">
        <v>33</v>
      </c>
      <c r="O383" s="3">
        <v>329.32</v>
      </c>
      <c r="P383" s="5">
        <v>4.7619047620000003</v>
      </c>
      <c r="Q383" s="3">
        <v>16.466000000000001</v>
      </c>
      <c r="R383" s="3">
        <v>7.5</v>
      </c>
    </row>
    <row r="384" spans="2:18" x14ac:dyDescent="0.25">
      <c r="B384" s="3" t="s">
        <v>417</v>
      </c>
      <c r="C384" s="3" t="s">
        <v>25</v>
      </c>
      <c r="D384" s="3" t="s">
        <v>26</v>
      </c>
      <c r="E384" s="3" t="s">
        <v>27</v>
      </c>
      <c r="F384" s="3" t="s">
        <v>21</v>
      </c>
      <c r="G384" s="3" t="s">
        <v>28</v>
      </c>
      <c r="H384" s="3">
        <v>26.61</v>
      </c>
      <c r="I384" s="3">
        <v>2</v>
      </c>
      <c r="J384" s="3">
        <v>2.661</v>
      </c>
      <c r="K384" s="3">
        <v>55.881</v>
      </c>
      <c r="L384" s="3">
        <v>43543</v>
      </c>
      <c r="M384" s="3">
        <v>0.60763888888888884</v>
      </c>
      <c r="N384" s="4" t="s">
        <v>29</v>
      </c>
      <c r="O384" s="3">
        <v>53.22</v>
      </c>
      <c r="P384" s="5">
        <v>4.7619047620000003</v>
      </c>
      <c r="Q384" s="3">
        <v>2.661</v>
      </c>
      <c r="R384" s="3">
        <v>4.2</v>
      </c>
    </row>
    <row r="385" spans="2:18" x14ac:dyDescent="0.25">
      <c r="B385" s="3" t="s">
        <v>418</v>
      </c>
      <c r="C385" s="3" t="s">
        <v>42</v>
      </c>
      <c r="D385" s="3" t="s">
        <v>43</v>
      </c>
      <c r="E385" s="3" t="s">
        <v>27</v>
      </c>
      <c r="F385" s="3" t="s">
        <v>21</v>
      </c>
      <c r="G385" s="3" t="s">
        <v>44</v>
      </c>
      <c r="H385" s="3">
        <v>99.69</v>
      </c>
      <c r="I385" s="3">
        <v>5</v>
      </c>
      <c r="J385" s="3">
        <v>24.922499999999999</v>
      </c>
      <c r="K385" s="3">
        <v>523.37249999999995</v>
      </c>
      <c r="L385" s="3">
        <v>43479</v>
      </c>
      <c r="M385" s="3">
        <v>0.50624999999999998</v>
      </c>
      <c r="N385" s="4" t="s">
        <v>29</v>
      </c>
      <c r="O385" s="3">
        <v>498.45</v>
      </c>
      <c r="P385" s="5">
        <v>4.7619047620000003</v>
      </c>
      <c r="Q385" s="3">
        <v>24.922499999999999</v>
      </c>
      <c r="R385" s="3">
        <v>9.9</v>
      </c>
    </row>
    <row r="386" spans="2:18" x14ac:dyDescent="0.25">
      <c r="B386" s="3" t="s">
        <v>419</v>
      </c>
      <c r="C386" s="3" t="s">
        <v>25</v>
      </c>
      <c r="D386" s="3" t="s">
        <v>26</v>
      </c>
      <c r="E386" s="3" t="s">
        <v>20</v>
      </c>
      <c r="F386" s="3" t="s">
        <v>21</v>
      </c>
      <c r="G386" s="3" t="s">
        <v>44</v>
      </c>
      <c r="H386" s="3">
        <v>74.89</v>
      </c>
      <c r="I386" s="3">
        <v>4</v>
      </c>
      <c r="J386" s="3">
        <v>14.978</v>
      </c>
      <c r="K386" s="3">
        <v>314.53800000000001</v>
      </c>
      <c r="L386" s="3">
        <v>43525</v>
      </c>
      <c r="M386" s="3">
        <v>0.64722222222222225</v>
      </c>
      <c r="N386" s="4" t="s">
        <v>23</v>
      </c>
      <c r="O386" s="3">
        <v>299.56</v>
      </c>
      <c r="P386" s="5">
        <v>4.7619047620000003</v>
      </c>
      <c r="Q386" s="3">
        <v>14.978</v>
      </c>
      <c r="R386" s="3">
        <v>4.2</v>
      </c>
    </row>
    <row r="387" spans="2:18" x14ac:dyDescent="0.25">
      <c r="B387" s="3" t="s">
        <v>420</v>
      </c>
      <c r="C387" s="3" t="s">
        <v>18</v>
      </c>
      <c r="D387" s="3" t="s">
        <v>19</v>
      </c>
      <c r="E387" s="3" t="s">
        <v>27</v>
      </c>
      <c r="F387" s="3" t="s">
        <v>21</v>
      </c>
      <c r="G387" s="3" t="s">
        <v>44</v>
      </c>
      <c r="H387" s="3">
        <v>40.94</v>
      </c>
      <c r="I387" s="3">
        <v>5</v>
      </c>
      <c r="J387" s="3">
        <v>10.234999999999999</v>
      </c>
      <c r="K387" s="3">
        <v>214.935</v>
      </c>
      <c r="L387" s="3">
        <v>43471</v>
      </c>
      <c r="M387" s="3">
        <v>0.58194444444444449</v>
      </c>
      <c r="N387" s="4" t="s">
        <v>23</v>
      </c>
      <c r="O387" s="3">
        <v>204.7</v>
      </c>
      <c r="P387" s="5">
        <v>4.7619047620000003</v>
      </c>
      <c r="Q387" s="3">
        <v>10.234999999999999</v>
      </c>
      <c r="R387" s="3">
        <v>9.9</v>
      </c>
    </row>
    <row r="388" spans="2:18" x14ac:dyDescent="0.25">
      <c r="B388" s="3" t="s">
        <v>421</v>
      </c>
      <c r="C388" s="3" t="s">
        <v>42</v>
      </c>
      <c r="D388" s="3" t="s">
        <v>43</v>
      </c>
      <c r="E388" s="3" t="s">
        <v>20</v>
      </c>
      <c r="F388" s="3" t="s">
        <v>31</v>
      </c>
      <c r="G388" s="3" t="s">
        <v>36</v>
      </c>
      <c r="H388" s="3">
        <v>75.819999999999993</v>
      </c>
      <c r="I388" s="3">
        <v>1</v>
      </c>
      <c r="J388" s="3">
        <v>3.7909999999999999</v>
      </c>
      <c r="K388" s="3">
        <v>79.611000000000004</v>
      </c>
      <c r="L388" s="3">
        <v>43496</v>
      </c>
      <c r="M388" s="3">
        <v>0.55486111111111114</v>
      </c>
      <c r="N388" s="4" t="s">
        <v>29</v>
      </c>
      <c r="O388" s="3">
        <v>75.819999999999993</v>
      </c>
      <c r="P388" s="5">
        <v>4.7619047620000003</v>
      </c>
      <c r="Q388" s="3">
        <v>3.7909999999999999</v>
      </c>
      <c r="R388" s="3">
        <v>5.8</v>
      </c>
    </row>
    <row r="389" spans="2:18" x14ac:dyDescent="0.25">
      <c r="B389" s="3" t="s">
        <v>422</v>
      </c>
      <c r="C389" s="3" t="s">
        <v>25</v>
      </c>
      <c r="D389" s="3" t="s">
        <v>26</v>
      </c>
      <c r="E389" s="3" t="s">
        <v>27</v>
      </c>
      <c r="F389" s="3" t="s">
        <v>31</v>
      </c>
      <c r="G389" s="3" t="s">
        <v>44</v>
      </c>
      <c r="H389" s="3">
        <v>46.77</v>
      </c>
      <c r="I389" s="3">
        <v>6</v>
      </c>
      <c r="J389" s="3">
        <v>14.031000000000001</v>
      </c>
      <c r="K389" s="3">
        <v>294.65100000000001</v>
      </c>
      <c r="L389" s="3">
        <v>43535</v>
      </c>
      <c r="M389" s="3">
        <v>0.56736111111111109</v>
      </c>
      <c r="N389" s="4" t="s">
        <v>29</v>
      </c>
      <c r="O389" s="3">
        <v>280.62</v>
      </c>
      <c r="P389" s="5">
        <v>4.7619047620000003</v>
      </c>
      <c r="Q389" s="3">
        <v>14.031000000000001</v>
      </c>
      <c r="R389" s="3">
        <v>6</v>
      </c>
    </row>
    <row r="390" spans="2:18" x14ac:dyDescent="0.25">
      <c r="B390" s="3" t="s">
        <v>423</v>
      </c>
      <c r="C390" s="3" t="s">
        <v>18</v>
      </c>
      <c r="D390" s="3" t="s">
        <v>19</v>
      </c>
      <c r="E390" s="3" t="s">
        <v>27</v>
      </c>
      <c r="F390" s="3" t="s">
        <v>21</v>
      </c>
      <c r="G390" s="3" t="s">
        <v>22</v>
      </c>
      <c r="H390" s="3">
        <v>32.32</v>
      </c>
      <c r="I390" s="3">
        <v>10</v>
      </c>
      <c r="J390" s="3">
        <v>16.16</v>
      </c>
      <c r="K390" s="3">
        <v>339.36</v>
      </c>
      <c r="L390" s="3">
        <v>43516</v>
      </c>
      <c r="M390" s="3">
        <v>0.7006944444444444</v>
      </c>
      <c r="N390" s="4" t="s">
        <v>33</v>
      </c>
      <c r="O390" s="3">
        <v>323.2</v>
      </c>
      <c r="P390" s="5">
        <v>4.7619047620000003</v>
      </c>
      <c r="Q390" s="3">
        <v>16.16</v>
      </c>
      <c r="R390" s="3">
        <v>10</v>
      </c>
    </row>
    <row r="391" spans="2:18" x14ac:dyDescent="0.25">
      <c r="B391" s="3" t="s">
        <v>424</v>
      </c>
      <c r="C391" s="3" t="s">
        <v>25</v>
      </c>
      <c r="D391" s="3" t="s">
        <v>26</v>
      </c>
      <c r="E391" s="3" t="s">
        <v>20</v>
      </c>
      <c r="F391" s="3" t="s">
        <v>21</v>
      </c>
      <c r="G391" s="3" t="s">
        <v>46</v>
      </c>
      <c r="H391" s="3">
        <v>54.07</v>
      </c>
      <c r="I391" s="3">
        <v>9</v>
      </c>
      <c r="J391" s="3">
        <v>24.331499999999998</v>
      </c>
      <c r="K391" s="3">
        <v>510.9615</v>
      </c>
      <c r="L391" s="3">
        <v>43492</v>
      </c>
      <c r="M391" s="3">
        <v>0.62152777777777779</v>
      </c>
      <c r="N391" s="4" t="s">
        <v>23</v>
      </c>
      <c r="O391" s="3">
        <v>486.63</v>
      </c>
      <c r="P391" s="5">
        <v>4.7619047620000003</v>
      </c>
      <c r="Q391" s="3">
        <v>24.331499999999998</v>
      </c>
      <c r="R391" s="3">
        <v>9.5</v>
      </c>
    </row>
    <row r="392" spans="2:18" x14ac:dyDescent="0.25">
      <c r="B392" s="3" t="s">
        <v>425</v>
      </c>
      <c r="C392" s="3" t="s">
        <v>42</v>
      </c>
      <c r="D392" s="3" t="s">
        <v>43</v>
      </c>
      <c r="E392" s="3" t="s">
        <v>27</v>
      </c>
      <c r="F392" s="3" t="s">
        <v>31</v>
      </c>
      <c r="G392" s="3" t="s">
        <v>44</v>
      </c>
      <c r="H392" s="3">
        <v>18.22</v>
      </c>
      <c r="I392" s="3">
        <v>7</v>
      </c>
      <c r="J392" s="3">
        <v>6.3769999999999998</v>
      </c>
      <c r="K392" s="3">
        <v>133.917</v>
      </c>
      <c r="L392" s="3">
        <v>43534</v>
      </c>
      <c r="M392" s="3">
        <v>0.58611111111111114</v>
      </c>
      <c r="N392" s="4" t="s">
        <v>33</v>
      </c>
      <c r="O392" s="3">
        <v>127.54</v>
      </c>
      <c r="P392" s="5">
        <v>4.7619047620000003</v>
      </c>
      <c r="Q392" s="3">
        <v>6.3769999999999998</v>
      </c>
      <c r="R392" s="3">
        <v>6.6</v>
      </c>
    </row>
    <row r="393" spans="2:18" x14ac:dyDescent="0.25">
      <c r="B393" s="3" t="s">
        <v>426</v>
      </c>
      <c r="C393" s="3" t="s">
        <v>25</v>
      </c>
      <c r="D393" s="3" t="s">
        <v>26</v>
      </c>
      <c r="E393" s="3" t="s">
        <v>20</v>
      </c>
      <c r="F393" s="3" t="s">
        <v>21</v>
      </c>
      <c r="G393" s="3" t="s">
        <v>46</v>
      </c>
      <c r="H393" s="3">
        <v>80.48</v>
      </c>
      <c r="I393" s="3">
        <v>3</v>
      </c>
      <c r="J393" s="3">
        <v>12.071999999999999</v>
      </c>
      <c r="K393" s="3">
        <v>253.512</v>
      </c>
      <c r="L393" s="3">
        <v>43511</v>
      </c>
      <c r="M393" s="3">
        <v>0.52152777777777781</v>
      </c>
      <c r="N393" s="4" t="s">
        <v>29</v>
      </c>
      <c r="O393" s="3">
        <v>241.44</v>
      </c>
      <c r="P393" s="5">
        <v>4.7619047620000003</v>
      </c>
      <c r="Q393" s="3">
        <v>12.071999999999999</v>
      </c>
      <c r="R393" s="3">
        <v>8.1</v>
      </c>
    </row>
    <row r="394" spans="2:18" x14ac:dyDescent="0.25">
      <c r="B394" s="3" t="s">
        <v>427</v>
      </c>
      <c r="C394" s="3" t="s">
        <v>42</v>
      </c>
      <c r="D394" s="3" t="s">
        <v>43</v>
      </c>
      <c r="E394" s="3" t="s">
        <v>27</v>
      </c>
      <c r="F394" s="3" t="s">
        <v>21</v>
      </c>
      <c r="G394" s="3" t="s">
        <v>46</v>
      </c>
      <c r="H394" s="3">
        <v>37.950000000000003</v>
      </c>
      <c r="I394" s="3">
        <v>10</v>
      </c>
      <c r="J394" s="3">
        <v>18.975000000000001</v>
      </c>
      <c r="K394" s="3">
        <v>398.47500000000002</v>
      </c>
      <c r="L394" s="3">
        <v>43491</v>
      </c>
      <c r="M394" s="3">
        <v>0.61875000000000002</v>
      </c>
      <c r="N394" s="4" t="s">
        <v>29</v>
      </c>
      <c r="O394" s="3">
        <v>379.5</v>
      </c>
      <c r="P394" s="5">
        <v>4.7619047620000003</v>
      </c>
      <c r="Q394" s="3">
        <v>18.975000000000001</v>
      </c>
      <c r="R394" s="3">
        <v>9.6999999999999993</v>
      </c>
    </row>
    <row r="395" spans="2:18" x14ac:dyDescent="0.25">
      <c r="B395" s="3" t="s">
        <v>428</v>
      </c>
      <c r="C395" s="3" t="s">
        <v>18</v>
      </c>
      <c r="D395" s="3" t="s">
        <v>19</v>
      </c>
      <c r="E395" s="3" t="s">
        <v>20</v>
      </c>
      <c r="F395" s="3" t="s">
        <v>31</v>
      </c>
      <c r="G395" s="3" t="s">
        <v>28</v>
      </c>
      <c r="H395" s="3">
        <v>76.819999999999993</v>
      </c>
      <c r="I395" s="3">
        <v>1</v>
      </c>
      <c r="J395" s="3">
        <v>3.8410000000000002</v>
      </c>
      <c r="K395" s="3">
        <v>80.661000000000001</v>
      </c>
      <c r="L395" s="3">
        <v>43509</v>
      </c>
      <c r="M395" s="3">
        <v>0.76875000000000004</v>
      </c>
      <c r="N395" s="4" t="s">
        <v>23</v>
      </c>
      <c r="O395" s="3">
        <v>76.819999999999993</v>
      </c>
      <c r="P395" s="5">
        <v>4.7619047620000003</v>
      </c>
      <c r="Q395" s="3">
        <v>3.8410000000000002</v>
      </c>
      <c r="R395" s="3">
        <v>7.2</v>
      </c>
    </row>
    <row r="396" spans="2:18" x14ac:dyDescent="0.25">
      <c r="B396" s="3" t="s">
        <v>429</v>
      </c>
      <c r="C396" s="3" t="s">
        <v>18</v>
      </c>
      <c r="D396" s="3" t="s">
        <v>19</v>
      </c>
      <c r="E396" s="3" t="s">
        <v>20</v>
      </c>
      <c r="F396" s="3" t="s">
        <v>21</v>
      </c>
      <c r="G396" s="3" t="s">
        <v>36</v>
      </c>
      <c r="H396" s="3">
        <v>52.26</v>
      </c>
      <c r="I396" s="3">
        <v>10</v>
      </c>
      <c r="J396" s="3">
        <v>26.13</v>
      </c>
      <c r="K396" s="3">
        <v>548.73</v>
      </c>
      <c r="L396" s="3">
        <v>43533</v>
      </c>
      <c r="M396" s="3">
        <v>0.53125</v>
      </c>
      <c r="N396" s="4" t="s">
        <v>33</v>
      </c>
      <c r="O396" s="3">
        <v>522.6</v>
      </c>
      <c r="P396" s="5">
        <v>4.7619047620000003</v>
      </c>
      <c r="Q396" s="3">
        <v>26.13</v>
      </c>
      <c r="R396" s="3">
        <v>6.2</v>
      </c>
    </row>
    <row r="397" spans="2:18" x14ac:dyDescent="0.25">
      <c r="B397" s="3" t="s">
        <v>430</v>
      </c>
      <c r="C397" s="3" t="s">
        <v>18</v>
      </c>
      <c r="D397" s="3" t="s">
        <v>19</v>
      </c>
      <c r="E397" s="3" t="s">
        <v>27</v>
      </c>
      <c r="F397" s="3" t="s">
        <v>21</v>
      </c>
      <c r="G397" s="3" t="s">
        <v>22</v>
      </c>
      <c r="H397" s="3">
        <v>79.739999999999995</v>
      </c>
      <c r="I397" s="3">
        <v>1</v>
      </c>
      <c r="J397" s="3">
        <v>3.9870000000000001</v>
      </c>
      <c r="K397" s="3">
        <v>83.727000000000004</v>
      </c>
      <c r="L397" s="3">
        <v>43530</v>
      </c>
      <c r="M397" s="3">
        <v>0.44166666666666665</v>
      </c>
      <c r="N397" s="4" t="s">
        <v>23</v>
      </c>
      <c r="O397" s="3">
        <v>79.739999999999995</v>
      </c>
      <c r="P397" s="5">
        <v>4.7619047620000003</v>
      </c>
      <c r="Q397" s="3">
        <v>3.9870000000000001</v>
      </c>
      <c r="R397" s="3">
        <v>7.3</v>
      </c>
    </row>
    <row r="398" spans="2:18" x14ac:dyDescent="0.25">
      <c r="B398" s="3" t="s">
        <v>431</v>
      </c>
      <c r="C398" s="3" t="s">
        <v>18</v>
      </c>
      <c r="D398" s="3" t="s">
        <v>19</v>
      </c>
      <c r="E398" s="3" t="s">
        <v>27</v>
      </c>
      <c r="F398" s="3" t="s">
        <v>21</v>
      </c>
      <c r="G398" s="3" t="s">
        <v>22</v>
      </c>
      <c r="H398" s="3">
        <v>77.5</v>
      </c>
      <c r="I398" s="3">
        <v>5</v>
      </c>
      <c r="J398" s="3">
        <v>19.375</v>
      </c>
      <c r="K398" s="3">
        <v>406.875</v>
      </c>
      <c r="L398" s="3">
        <v>43489</v>
      </c>
      <c r="M398" s="3">
        <v>0.85833333333333328</v>
      </c>
      <c r="N398" s="4" t="s">
        <v>23</v>
      </c>
      <c r="O398" s="3">
        <v>387.5</v>
      </c>
      <c r="P398" s="5">
        <v>4.7619047620000003</v>
      </c>
      <c r="Q398" s="3">
        <v>19.375</v>
      </c>
      <c r="R398" s="3">
        <v>4.3</v>
      </c>
    </row>
    <row r="399" spans="2:18" x14ac:dyDescent="0.25">
      <c r="B399" s="3" t="s">
        <v>432</v>
      </c>
      <c r="C399" s="3" t="s">
        <v>18</v>
      </c>
      <c r="D399" s="3" t="s">
        <v>19</v>
      </c>
      <c r="E399" s="3" t="s">
        <v>27</v>
      </c>
      <c r="F399" s="3" t="s">
        <v>21</v>
      </c>
      <c r="G399" s="3" t="s">
        <v>44</v>
      </c>
      <c r="H399" s="3">
        <v>54.27</v>
      </c>
      <c r="I399" s="3">
        <v>5</v>
      </c>
      <c r="J399" s="3">
        <v>13.567500000000001</v>
      </c>
      <c r="K399" s="3">
        <v>284.91750000000002</v>
      </c>
      <c r="L399" s="3">
        <v>43537</v>
      </c>
      <c r="M399" s="3">
        <v>0.59444444444444444</v>
      </c>
      <c r="N399" s="4" t="s">
        <v>23</v>
      </c>
      <c r="O399" s="3">
        <v>271.35000000000002</v>
      </c>
      <c r="P399" s="5">
        <v>4.7619047620000003</v>
      </c>
      <c r="Q399" s="3">
        <v>13.567500000000001</v>
      </c>
      <c r="R399" s="3">
        <v>4.5999999999999996</v>
      </c>
    </row>
    <row r="400" spans="2:18" x14ac:dyDescent="0.25">
      <c r="B400" s="3" t="s">
        <v>433</v>
      </c>
      <c r="C400" s="3" t="s">
        <v>42</v>
      </c>
      <c r="D400" s="3" t="s">
        <v>43</v>
      </c>
      <c r="E400" s="3" t="s">
        <v>27</v>
      </c>
      <c r="F400" s="3" t="s">
        <v>31</v>
      </c>
      <c r="G400" s="3" t="s">
        <v>32</v>
      </c>
      <c r="H400" s="3">
        <v>13.59</v>
      </c>
      <c r="I400" s="3">
        <v>9</v>
      </c>
      <c r="J400" s="3">
        <v>6.1154999999999999</v>
      </c>
      <c r="K400" s="3">
        <v>128.4255</v>
      </c>
      <c r="L400" s="3">
        <v>43539</v>
      </c>
      <c r="M400" s="3">
        <v>0.43472222222222223</v>
      </c>
      <c r="N400" s="4" t="s">
        <v>29</v>
      </c>
      <c r="O400" s="3">
        <v>122.31</v>
      </c>
      <c r="P400" s="5">
        <v>4.7619047620000003</v>
      </c>
      <c r="Q400" s="3">
        <v>6.1154999999999999</v>
      </c>
      <c r="R400" s="3">
        <v>5.8</v>
      </c>
    </row>
    <row r="401" spans="2:18" x14ac:dyDescent="0.25">
      <c r="B401" s="3" t="s">
        <v>434</v>
      </c>
      <c r="C401" s="3" t="s">
        <v>42</v>
      </c>
      <c r="D401" s="3" t="s">
        <v>43</v>
      </c>
      <c r="E401" s="3" t="s">
        <v>20</v>
      </c>
      <c r="F401" s="3" t="s">
        <v>21</v>
      </c>
      <c r="G401" s="3" t="s">
        <v>22</v>
      </c>
      <c r="H401" s="3">
        <v>41.06</v>
      </c>
      <c r="I401" s="3">
        <v>6</v>
      </c>
      <c r="J401" s="3">
        <v>12.318</v>
      </c>
      <c r="K401" s="3">
        <v>258.678</v>
      </c>
      <c r="L401" s="3">
        <v>43529</v>
      </c>
      <c r="M401" s="3">
        <v>0.5625</v>
      </c>
      <c r="N401" s="4" t="s">
        <v>33</v>
      </c>
      <c r="O401" s="3">
        <v>246.36</v>
      </c>
      <c r="P401" s="5">
        <v>4.7619047620000003</v>
      </c>
      <c r="Q401" s="3">
        <v>12.318</v>
      </c>
      <c r="R401" s="3">
        <v>8.3000000000000007</v>
      </c>
    </row>
    <row r="402" spans="2:18" x14ac:dyDescent="0.25">
      <c r="B402" s="3" t="s">
        <v>435</v>
      </c>
      <c r="C402" s="3" t="s">
        <v>42</v>
      </c>
      <c r="D402" s="3" t="s">
        <v>43</v>
      </c>
      <c r="E402" s="3" t="s">
        <v>20</v>
      </c>
      <c r="F402" s="3" t="s">
        <v>31</v>
      </c>
      <c r="G402" s="3" t="s">
        <v>28</v>
      </c>
      <c r="H402" s="3">
        <v>19.239999999999998</v>
      </c>
      <c r="I402" s="3">
        <v>9</v>
      </c>
      <c r="J402" s="3">
        <v>8.6579999999999995</v>
      </c>
      <c r="K402" s="3">
        <v>181.81800000000001</v>
      </c>
      <c r="L402" s="3">
        <v>43528</v>
      </c>
      <c r="M402" s="3">
        <v>0.68611111111111112</v>
      </c>
      <c r="N402" s="4" t="s">
        <v>29</v>
      </c>
      <c r="O402" s="3">
        <v>173.16</v>
      </c>
      <c r="P402" s="5">
        <v>4.7619047620000003</v>
      </c>
      <c r="Q402" s="3">
        <v>8.6579999999999995</v>
      </c>
      <c r="R402" s="3">
        <v>8</v>
      </c>
    </row>
    <row r="403" spans="2:18" x14ac:dyDescent="0.25">
      <c r="B403" s="3" t="s">
        <v>436</v>
      </c>
      <c r="C403" s="3" t="s">
        <v>25</v>
      </c>
      <c r="D403" s="3" t="s">
        <v>26</v>
      </c>
      <c r="E403" s="3" t="s">
        <v>27</v>
      </c>
      <c r="F403" s="3" t="s">
        <v>21</v>
      </c>
      <c r="G403" s="3" t="s">
        <v>44</v>
      </c>
      <c r="H403" s="3">
        <v>39.43</v>
      </c>
      <c r="I403" s="3">
        <v>6</v>
      </c>
      <c r="J403" s="3">
        <v>11.829000000000001</v>
      </c>
      <c r="K403" s="3">
        <v>248.40899999999999</v>
      </c>
      <c r="L403" s="3">
        <v>43549</v>
      </c>
      <c r="M403" s="3">
        <v>0.84583333333333333</v>
      </c>
      <c r="N403" s="4" t="s">
        <v>33</v>
      </c>
      <c r="O403" s="3">
        <v>236.58</v>
      </c>
      <c r="P403" s="5">
        <v>4.7619047620000003</v>
      </c>
      <c r="Q403" s="3">
        <v>11.829000000000001</v>
      </c>
      <c r="R403" s="3">
        <v>9.4</v>
      </c>
    </row>
    <row r="404" spans="2:18" x14ac:dyDescent="0.25">
      <c r="B404" s="3" t="s">
        <v>437</v>
      </c>
      <c r="C404" s="3" t="s">
        <v>25</v>
      </c>
      <c r="D404" s="3" t="s">
        <v>26</v>
      </c>
      <c r="E404" s="3" t="s">
        <v>27</v>
      </c>
      <c r="F404" s="3" t="s">
        <v>31</v>
      </c>
      <c r="G404" s="3" t="s">
        <v>32</v>
      </c>
      <c r="H404" s="3">
        <v>46.22</v>
      </c>
      <c r="I404" s="3">
        <v>4</v>
      </c>
      <c r="J404" s="3">
        <v>9.2439999999999998</v>
      </c>
      <c r="K404" s="3">
        <v>194.124</v>
      </c>
      <c r="L404" s="3">
        <v>43536</v>
      </c>
      <c r="M404" s="3">
        <v>0.83611111111111114</v>
      </c>
      <c r="N404" s="4" t="s">
        <v>33</v>
      </c>
      <c r="O404" s="3">
        <v>184.88</v>
      </c>
      <c r="P404" s="5">
        <v>4.7619047620000003</v>
      </c>
      <c r="Q404" s="3">
        <v>9.2439999999999998</v>
      </c>
      <c r="R404" s="3">
        <v>6.2</v>
      </c>
    </row>
    <row r="405" spans="2:18" x14ac:dyDescent="0.25">
      <c r="B405" s="3" t="s">
        <v>438</v>
      </c>
      <c r="C405" s="3" t="s">
        <v>25</v>
      </c>
      <c r="D405" s="3" t="s">
        <v>26</v>
      </c>
      <c r="E405" s="3" t="s">
        <v>20</v>
      </c>
      <c r="F405" s="3" t="s">
        <v>31</v>
      </c>
      <c r="G405" s="3" t="s">
        <v>32</v>
      </c>
      <c r="H405" s="3">
        <v>13.98</v>
      </c>
      <c r="I405" s="3">
        <v>1</v>
      </c>
      <c r="J405" s="3">
        <v>0.69899999999999995</v>
      </c>
      <c r="K405" s="3">
        <v>14.679</v>
      </c>
      <c r="L405" s="3">
        <v>43500</v>
      </c>
      <c r="M405" s="3">
        <v>0.56805555555555554</v>
      </c>
      <c r="N405" s="4" t="s">
        <v>23</v>
      </c>
      <c r="O405" s="3">
        <v>13.98</v>
      </c>
      <c r="P405" s="5">
        <v>4.7619047620000003</v>
      </c>
      <c r="Q405" s="3">
        <v>0.69899999999999995</v>
      </c>
      <c r="R405" s="3">
        <v>9.8000000000000007</v>
      </c>
    </row>
    <row r="406" spans="2:18" x14ac:dyDescent="0.25">
      <c r="B406" s="3" t="s">
        <v>439</v>
      </c>
      <c r="C406" s="3" t="s">
        <v>42</v>
      </c>
      <c r="D406" s="3" t="s">
        <v>43</v>
      </c>
      <c r="E406" s="3" t="s">
        <v>27</v>
      </c>
      <c r="F406" s="3" t="s">
        <v>21</v>
      </c>
      <c r="G406" s="3" t="s">
        <v>46</v>
      </c>
      <c r="H406" s="3">
        <v>39.75</v>
      </c>
      <c r="I406" s="3">
        <v>5</v>
      </c>
      <c r="J406" s="3">
        <v>9.9375</v>
      </c>
      <c r="K406" s="3">
        <v>208.6875</v>
      </c>
      <c r="L406" s="3">
        <v>43518</v>
      </c>
      <c r="M406" s="3">
        <v>0.4465277777777778</v>
      </c>
      <c r="N406" s="4" t="s">
        <v>23</v>
      </c>
      <c r="O406" s="3">
        <v>198.75</v>
      </c>
      <c r="P406" s="5">
        <v>4.7619047620000003</v>
      </c>
      <c r="Q406" s="3">
        <v>9.9375</v>
      </c>
      <c r="R406" s="3">
        <v>9.6</v>
      </c>
    </row>
    <row r="407" spans="2:18" x14ac:dyDescent="0.25">
      <c r="B407" s="3" t="s">
        <v>440</v>
      </c>
      <c r="C407" s="3" t="s">
        <v>25</v>
      </c>
      <c r="D407" s="3" t="s">
        <v>26</v>
      </c>
      <c r="E407" s="3" t="s">
        <v>20</v>
      </c>
      <c r="F407" s="3" t="s">
        <v>21</v>
      </c>
      <c r="G407" s="3" t="s">
        <v>46</v>
      </c>
      <c r="H407" s="3">
        <v>97.79</v>
      </c>
      <c r="I407" s="3">
        <v>7</v>
      </c>
      <c r="J407" s="3">
        <v>34.226500000000001</v>
      </c>
      <c r="K407" s="3">
        <v>718.75649999999996</v>
      </c>
      <c r="L407" s="3">
        <v>43512</v>
      </c>
      <c r="M407" s="3">
        <v>0.72916666666666663</v>
      </c>
      <c r="N407" s="4" t="s">
        <v>23</v>
      </c>
      <c r="O407" s="3">
        <v>684.53</v>
      </c>
      <c r="P407" s="5">
        <v>4.7619047620000003</v>
      </c>
      <c r="Q407" s="3">
        <v>34.226500000000001</v>
      </c>
      <c r="R407" s="3">
        <v>4.9000000000000004</v>
      </c>
    </row>
    <row r="408" spans="2:18" x14ac:dyDescent="0.25">
      <c r="B408" s="3" t="s">
        <v>441</v>
      </c>
      <c r="C408" s="3" t="s">
        <v>18</v>
      </c>
      <c r="D408" s="3" t="s">
        <v>19</v>
      </c>
      <c r="E408" s="3" t="s">
        <v>20</v>
      </c>
      <c r="F408" s="3" t="s">
        <v>31</v>
      </c>
      <c r="G408" s="3" t="s">
        <v>36</v>
      </c>
      <c r="H408" s="3">
        <v>67.260000000000005</v>
      </c>
      <c r="I408" s="3">
        <v>4</v>
      </c>
      <c r="J408" s="3">
        <v>13.452</v>
      </c>
      <c r="K408" s="3">
        <v>282.49200000000002</v>
      </c>
      <c r="L408" s="3">
        <v>43484</v>
      </c>
      <c r="M408" s="3">
        <v>0.64444444444444449</v>
      </c>
      <c r="N408" s="4" t="s">
        <v>33</v>
      </c>
      <c r="O408" s="3">
        <v>269.04000000000002</v>
      </c>
      <c r="P408" s="5">
        <v>4.7619047620000003</v>
      </c>
      <c r="Q408" s="3">
        <v>13.452</v>
      </c>
      <c r="R408" s="3">
        <v>8</v>
      </c>
    </row>
    <row r="409" spans="2:18" x14ac:dyDescent="0.25">
      <c r="B409" s="3" t="s">
        <v>442</v>
      </c>
      <c r="C409" s="3" t="s">
        <v>18</v>
      </c>
      <c r="D409" s="3" t="s">
        <v>19</v>
      </c>
      <c r="E409" s="3" t="s">
        <v>27</v>
      </c>
      <c r="F409" s="3" t="s">
        <v>31</v>
      </c>
      <c r="G409" s="3" t="s">
        <v>44</v>
      </c>
      <c r="H409" s="3">
        <v>13.79</v>
      </c>
      <c r="I409" s="3">
        <v>5</v>
      </c>
      <c r="J409" s="3">
        <v>3.4474999999999998</v>
      </c>
      <c r="K409" s="3">
        <v>72.397499999999994</v>
      </c>
      <c r="L409" s="3">
        <v>43476</v>
      </c>
      <c r="M409" s="3">
        <v>0.79652777777777772</v>
      </c>
      <c r="N409" s="4" t="s">
        <v>33</v>
      </c>
      <c r="O409" s="3">
        <v>68.95</v>
      </c>
      <c r="P409" s="5">
        <v>4.7619047620000003</v>
      </c>
      <c r="Q409" s="3">
        <v>3.4474999999999998</v>
      </c>
      <c r="R409" s="3">
        <v>7.8</v>
      </c>
    </row>
    <row r="410" spans="2:18" x14ac:dyDescent="0.25">
      <c r="B410" s="3" t="s">
        <v>443</v>
      </c>
      <c r="C410" s="3" t="s">
        <v>42</v>
      </c>
      <c r="D410" s="3" t="s">
        <v>43</v>
      </c>
      <c r="E410" s="3" t="s">
        <v>20</v>
      </c>
      <c r="F410" s="3" t="s">
        <v>21</v>
      </c>
      <c r="G410" s="3" t="s">
        <v>46</v>
      </c>
      <c r="H410" s="3">
        <v>68.709999999999994</v>
      </c>
      <c r="I410" s="3">
        <v>4</v>
      </c>
      <c r="J410" s="3">
        <v>13.742000000000001</v>
      </c>
      <c r="K410" s="3">
        <v>288.58199999999999</v>
      </c>
      <c r="L410" s="3">
        <v>43469</v>
      </c>
      <c r="M410" s="3">
        <v>0.79236111111111107</v>
      </c>
      <c r="N410" s="4" t="s">
        <v>29</v>
      </c>
      <c r="O410" s="3">
        <v>274.83999999999997</v>
      </c>
      <c r="P410" s="5">
        <v>4.7619047620000003</v>
      </c>
      <c r="Q410" s="3">
        <v>13.742000000000001</v>
      </c>
      <c r="R410" s="3">
        <v>4.0999999999999996</v>
      </c>
    </row>
    <row r="411" spans="2:18" x14ac:dyDescent="0.25">
      <c r="B411" s="3" t="s">
        <v>444</v>
      </c>
      <c r="C411" s="3" t="s">
        <v>18</v>
      </c>
      <c r="D411" s="3" t="s">
        <v>19</v>
      </c>
      <c r="E411" s="3" t="s">
        <v>27</v>
      </c>
      <c r="F411" s="3" t="s">
        <v>21</v>
      </c>
      <c r="G411" s="3" t="s">
        <v>32</v>
      </c>
      <c r="H411" s="3">
        <v>56.53</v>
      </c>
      <c r="I411" s="3">
        <v>4</v>
      </c>
      <c r="J411" s="3">
        <v>11.305999999999999</v>
      </c>
      <c r="K411" s="3">
        <v>237.42599999999999</v>
      </c>
      <c r="L411" s="3">
        <v>43528</v>
      </c>
      <c r="M411" s="3">
        <v>0.82499999999999996</v>
      </c>
      <c r="N411" s="4" t="s">
        <v>23</v>
      </c>
      <c r="O411" s="3">
        <v>226.12</v>
      </c>
      <c r="P411" s="5">
        <v>4.7619047620000003</v>
      </c>
      <c r="Q411" s="3">
        <v>11.305999999999999</v>
      </c>
      <c r="R411" s="3">
        <v>5.5</v>
      </c>
    </row>
    <row r="412" spans="2:18" x14ac:dyDescent="0.25">
      <c r="B412" s="3" t="s">
        <v>445</v>
      </c>
      <c r="C412" s="3" t="s">
        <v>25</v>
      </c>
      <c r="D412" s="3" t="s">
        <v>26</v>
      </c>
      <c r="E412" s="3" t="s">
        <v>27</v>
      </c>
      <c r="F412" s="3" t="s">
        <v>21</v>
      </c>
      <c r="G412" s="3" t="s">
        <v>46</v>
      </c>
      <c r="H412" s="3">
        <v>23.82</v>
      </c>
      <c r="I412" s="3">
        <v>5</v>
      </c>
      <c r="J412" s="3">
        <v>5.9550000000000001</v>
      </c>
      <c r="K412" s="3">
        <v>125.05500000000001</v>
      </c>
      <c r="L412" s="3">
        <v>43493</v>
      </c>
      <c r="M412" s="3">
        <v>0.80833333333333335</v>
      </c>
      <c r="N412" s="4" t="s">
        <v>23</v>
      </c>
      <c r="O412" s="3">
        <v>119.1</v>
      </c>
      <c r="P412" s="5">
        <v>4.7619047620000003</v>
      </c>
      <c r="Q412" s="3">
        <v>5.9550000000000001</v>
      </c>
      <c r="R412" s="3">
        <v>5.4</v>
      </c>
    </row>
    <row r="413" spans="2:18" x14ac:dyDescent="0.25">
      <c r="B413" s="3" t="s">
        <v>446</v>
      </c>
      <c r="C413" s="3" t="s">
        <v>42</v>
      </c>
      <c r="D413" s="3" t="s">
        <v>43</v>
      </c>
      <c r="E413" s="3" t="s">
        <v>27</v>
      </c>
      <c r="F413" s="3" t="s">
        <v>21</v>
      </c>
      <c r="G413" s="3" t="s">
        <v>22</v>
      </c>
      <c r="H413" s="3">
        <v>34.21</v>
      </c>
      <c r="I413" s="3">
        <v>10</v>
      </c>
      <c r="J413" s="3">
        <v>17.105</v>
      </c>
      <c r="K413" s="3">
        <v>359.20499999999998</v>
      </c>
      <c r="L413" s="3">
        <v>43467</v>
      </c>
      <c r="M413" s="3">
        <v>0.54166666666666663</v>
      </c>
      <c r="N413" s="4" t="s">
        <v>29</v>
      </c>
      <c r="O413" s="3">
        <v>342.1</v>
      </c>
      <c r="P413" s="5">
        <v>4.7619047620000003</v>
      </c>
      <c r="Q413" s="3">
        <v>17.105</v>
      </c>
      <c r="R413" s="3">
        <v>5.0999999999999996</v>
      </c>
    </row>
    <row r="414" spans="2:18" x14ac:dyDescent="0.25">
      <c r="B414" s="3" t="s">
        <v>447</v>
      </c>
      <c r="C414" s="3" t="s">
        <v>42</v>
      </c>
      <c r="D414" s="3" t="s">
        <v>43</v>
      </c>
      <c r="E414" s="3" t="s">
        <v>27</v>
      </c>
      <c r="F414" s="3" t="s">
        <v>31</v>
      </c>
      <c r="G414" s="3" t="s">
        <v>36</v>
      </c>
      <c r="H414" s="3">
        <v>21.87</v>
      </c>
      <c r="I414" s="3">
        <v>2</v>
      </c>
      <c r="J414" s="3">
        <v>2.1869999999999998</v>
      </c>
      <c r="K414" s="3">
        <v>45.927</v>
      </c>
      <c r="L414" s="3">
        <v>43490</v>
      </c>
      <c r="M414" s="3">
        <v>0.60347222222222219</v>
      </c>
      <c r="N414" s="4" t="s">
        <v>23</v>
      </c>
      <c r="O414" s="3">
        <v>43.74</v>
      </c>
      <c r="P414" s="5">
        <v>4.7619047620000003</v>
      </c>
      <c r="Q414" s="3">
        <v>2.1869999999999998</v>
      </c>
      <c r="R414" s="3">
        <v>6.9</v>
      </c>
    </row>
    <row r="415" spans="2:18" x14ac:dyDescent="0.25">
      <c r="B415" s="3" t="s">
        <v>448</v>
      </c>
      <c r="C415" s="3" t="s">
        <v>18</v>
      </c>
      <c r="D415" s="3" t="s">
        <v>19</v>
      </c>
      <c r="E415" s="3" t="s">
        <v>20</v>
      </c>
      <c r="F415" s="3" t="s">
        <v>31</v>
      </c>
      <c r="G415" s="3" t="s">
        <v>22</v>
      </c>
      <c r="H415" s="3">
        <v>20.97</v>
      </c>
      <c r="I415" s="3">
        <v>5</v>
      </c>
      <c r="J415" s="3">
        <v>5.2424999999999997</v>
      </c>
      <c r="K415" s="3">
        <v>110.0925</v>
      </c>
      <c r="L415" s="3">
        <v>43469</v>
      </c>
      <c r="M415" s="3">
        <v>0.55625000000000002</v>
      </c>
      <c r="N415" s="4" t="s">
        <v>29</v>
      </c>
      <c r="O415" s="3">
        <v>104.85</v>
      </c>
      <c r="P415" s="5">
        <v>4.7619047620000003</v>
      </c>
      <c r="Q415" s="3">
        <v>5.2424999999999997</v>
      </c>
      <c r="R415" s="3">
        <v>7.8</v>
      </c>
    </row>
    <row r="416" spans="2:18" x14ac:dyDescent="0.25">
      <c r="B416" s="3" t="s">
        <v>449</v>
      </c>
      <c r="C416" s="3" t="s">
        <v>18</v>
      </c>
      <c r="D416" s="3" t="s">
        <v>19</v>
      </c>
      <c r="E416" s="3" t="s">
        <v>27</v>
      </c>
      <c r="F416" s="3" t="s">
        <v>31</v>
      </c>
      <c r="G416" s="3" t="s">
        <v>36</v>
      </c>
      <c r="H416" s="3">
        <v>25.84</v>
      </c>
      <c r="I416" s="3">
        <v>3</v>
      </c>
      <c r="J416" s="3">
        <v>3.8759999999999999</v>
      </c>
      <c r="K416" s="3">
        <v>81.396000000000001</v>
      </c>
      <c r="L416" s="3">
        <v>43534</v>
      </c>
      <c r="M416" s="3">
        <v>0.78819444444444442</v>
      </c>
      <c r="N416" s="4" t="s">
        <v>23</v>
      </c>
      <c r="O416" s="3">
        <v>77.52</v>
      </c>
      <c r="P416" s="5">
        <v>4.7619047620000003</v>
      </c>
      <c r="Q416" s="3">
        <v>3.8759999999999999</v>
      </c>
      <c r="R416" s="3">
        <v>6.6</v>
      </c>
    </row>
    <row r="417" spans="2:18" x14ac:dyDescent="0.25">
      <c r="B417" s="3" t="s">
        <v>450</v>
      </c>
      <c r="C417" s="3" t="s">
        <v>18</v>
      </c>
      <c r="D417" s="3" t="s">
        <v>19</v>
      </c>
      <c r="E417" s="3" t="s">
        <v>27</v>
      </c>
      <c r="F417" s="3" t="s">
        <v>31</v>
      </c>
      <c r="G417" s="3" t="s">
        <v>32</v>
      </c>
      <c r="H417" s="3">
        <v>50.93</v>
      </c>
      <c r="I417" s="3">
        <v>8</v>
      </c>
      <c r="J417" s="3">
        <v>20.372</v>
      </c>
      <c r="K417" s="3">
        <v>427.81200000000001</v>
      </c>
      <c r="L417" s="3">
        <v>43546</v>
      </c>
      <c r="M417" s="3">
        <v>0.81666666666666665</v>
      </c>
      <c r="N417" s="4" t="s">
        <v>23</v>
      </c>
      <c r="O417" s="3">
        <v>407.44</v>
      </c>
      <c r="P417" s="5">
        <v>4.7619047620000003</v>
      </c>
      <c r="Q417" s="3">
        <v>20.372</v>
      </c>
      <c r="R417" s="3">
        <v>9.1999999999999993</v>
      </c>
    </row>
    <row r="418" spans="2:18" x14ac:dyDescent="0.25">
      <c r="B418" s="3" t="s">
        <v>451</v>
      </c>
      <c r="C418" s="3" t="s">
        <v>42</v>
      </c>
      <c r="D418" s="3" t="s">
        <v>43</v>
      </c>
      <c r="E418" s="3" t="s">
        <v>27</v>
      </c>
      <c r="F418" s="3" t="s">
        <v>31</v>
      </c>
      <c r="G418" s="3" t="s">
        <v>22</v>
      </c>
      <c r="H418" s="3">
        <v>96.11</v>
      </c>
      <c r="I418" s="3">
        <v>1</v>
      </c>
      <c r="J418" s="3">
        <v>4.8055000000000003</v>
      </c>
      <c r="K418" s="3">
        <v>100.91549999999999</v>
      </c>
      <c r="L418" s="3">
        <v>43490</v>
      </c>
      <c r="M418" s="3">
        <v>0.68611111111111112</v>
      </c>
      <c r="N418" s="4" t="s">
        <v>23</v>
      </c>
      <c r="O418" s="3">
        <v>96.11</v>
      </c>
      <c r="P418" s="5">
        <v>4.7619047620000003</v>
      </c>
      <c r="Q418" s="3">
        <v>4.8055000000000003</v>
      </c>
      <c r="R418" s="3">
        <v>7.8</v>
      </c>
    </row>
    <row r="419" spans="2:18" x14ac:dyDescent="0.25">
      <c r="B419" s="3" t="s">
        <v>452</v>
      </c>
      <c r="C419" s="3" t="s">
        <v>25</v>
      </c>
      <c r="D419" s="3" t="s">
        <v>26</v>
      </c>
      <c r="E419" s="3" t="s">
        <v>27</v>
      </c>
      <c r="F419" s="3" t="s">
        <v>21</v>
      </c>
      <c r="G419" s="3" t="s">
        <v>32</v>
      </c>
      <c r="H419" s="3">
        <v>45.38</v>
      </c>
      <c r="I419" s="3">
        <v>4</v>
      </c>
      <c r="J419" s="3">
        <v>9.0760000000000005</v>
      </c>
      <c r="K419" s="3">
        <v>190.596</v>
      </c>
      <c r="L419" s="3">
        <v>43473</v>
      </c>
      <c r="M419" s="3">
        <v>0.57499999999999996</v>
      </c>
      <c r="N419" s="4" t="s">
        <v>33</v>
      </c>
      <c r="O419" s="3">
        <v>181.52</v>
      </c>
      <c r="P419" s="5">
        <v>4.7619047620000003</v>
      </c>
      <c r="Q419" s="3">
        <v>9.0760000000000005</v>
      </c>
      <c r="R419" s="3">
        <v>8.6999999999999993</v>
      </c>
    </row>
    <row r="420" spans="2:18" x14ac:dyDescent="0.25">
      <c r="B420" s="3" t="s">
        <v>453</v>
      </c>
      <c r="C420" s="3" t="s">
        <v>25</v>
      </c>
      <c r="D420" s="3" t="s">
        <v>26</v>
      </c>
      <c r="E420" s="3" t="s">
        <v>20</v>
      </c>
      <c r="F420" s="3" t="s">
        <v>21</v>
      </c>
      <c r="G420" s="3" t="s">
        <v>22</v>
      </c>
      <c r="H420" s="3">
        <v>81.510000000000005</v>
      </c>
      <c r="I420" s="3">
        <v>1</v>
      </c>
      <c r="J420" s="3">
        <v>4.0754999999999999</v>
      </c>
      <c r="K420" s="3">
        <v>85.585499999999996</v>
      </c>
      <c r="L420" s="3">
        <v>43487</v>
      </c>
      <c r="M420" s="3">
        <v>0.45624999999999999</v>
      </c>
      <c r="N420" s="4" t="s">
        <v>23</v>
      </c>
      <c r="O420" s="3">
        <v>81.510000000000005</v>
      </c>
      <c r="P420" s="5">
        <v>4.7619047620000003</v>
      </c>
      <c r="Q420" s="3">
        <v>4.0754999999999999</v>
      </c>
      <c r="R420" s="3">
        <v>9.1999999999999993</v>
      </c>
    </row>
    <row r="421" spans="2:18" x14ac:dyDescent="0.25">
      <c r="B421" s="3" t="s">
        <v>454</v>
      </c>
      <c r="C421" s="3" t="s">
        <v>42</v>
      </c>
      <c r="D421" s="3" t="s">
        <v>43</v>
      </c>
      <c r="E421" s="3" t="s">
        <v>27</v>
      </c>
      <c r="F421" s="3" t="s">
        <v>21</v>
      </c>
      <c r="G421" s="3" t="s">
        <v>22</v>
      </c>
      <c r="H421" s="3">
        <v>57.22</v>
      </c>
      <c r="I421" s="3">
        <v>2</v>
      </c>
      <c r="J421" s="3">
        <v>5.7220000000000004</v>
      </c>
      <c r="K421" s="3">
        <v>120.16200000000001</v>
      </c>
      <c r="L421" s="3">
        <v>43477</v>
      </c>
      <c r="M421" s="3">
        <v>0.71736111111111112</v>
      </c>
      <c r="N421" s="4" t="s">
        <v>23</v>
      </c>
      <c r="O421" s="3">
        <v>114.44</v>
      </c>
      <c r="P421" s="5">
        <v>4.7619047620000003</v>
      </c>
      <c r="Q421" s="3">
        <v>5.7220000000000004</v>
      </c>
      <c r="R421" s="3">
        <v>8.3000000000000007</v>
      </c>
    </row>
    <row r="422" spans="2:18" x14ac:dyDescent="0.25">
      <c r="B422" s="3" t="s">
        <v>455</v>
      </c>
      <c r="C422" s="3" t="s">
        <v>18</v>
      </c>
      <c r="D422" s="3" t="s">
        <v>19</v>
      </c>
      <c r="E422" s="3" t="s">
        <v>20</v>
      </c>
      <c r="F422" s="3" t="s">
        <v>21</v>
      </c>
      <c r="G422" s="3" t="s">
        <v>28</v>
      </c>
      <c r="H422" s="3">
        <v>25.22</v>
      </c>
      <c r="I422" s="3">
        <v>7</v>
      </c>
      <c r="J422" s="3">
        <v>8.827</v>
      </c>
      <c r="K422" s="3">
        <v>185.36699999999999</v>
      </c>
      <c r="L422" s="3">
        <v>43500</v>
      </c>
      <c r="M422" s="3">
        <v>0.43263888888888891</v>
      </c>
      <c r="N422" s="4" t="s">
        <v>29</v>
      </c>
      <c r="O422" s="3">
        <v>176.54</v>
      </c>
      <c r="P422" s="5">
        <v>4.7619047620000003</v>
      </c>
      <c r="Q422" s="3">
        <v>8.827</v>
      </c>
      <c r="R422" s="3">
        <v>8.1999999999999993</v>
      </c>
    </row>
    <row r="423" spans="2:18" x14ac:dyDescent="0.25">
      <c r="B423" s="3" t="s">
        <v>456</v>
      </c>
      <c r="C423" s="3" t="s">
        <v>25</v>
      </c>
      <c r="D423" s="3" t="s">
        <v>26</v>
      </c>
      <c r="E423" s="3" t="s">
        <v>20</v>
      </c>
      <c r="F423" s="3" t="s">
        <v>21</v>
      </c>
      <c r="G423" s="3" t="s">
        <v>44</v>
      </c>
      <c r="H423" s="3">
        <v>38.6</v>
      </c>
      <c r="I423" s="3">
        <v>3</v>
      </c>
      <c r="J423" s="3">
        <v>5.79</v>
      </c>
      <c r="K423" s="3">
        <v>121.59</v>
      </c>
      <c r="L423" s="3">
        <v>43552</v>
      </c>
      <c r="M423" s="3">
        <v>0.58125000000000004</v>
      </c>
      <c r="N423" s="4" t="s">
        <v>23</v>
      </c>
      <c r="O423" s="3">
        <v>115.8</v>
      </c>
      <c r="P423" s="5">
        <v>4.7619047620000003</v>
      </c>
      <c r="Q423" s="3">
        <v>5.79</v>
      </c>
      <c r="R423" s="3">
        <v>7.5</v>
      </c>
    </row>
    <row r="424" spans="2:18" x14ac:dyDescent="0.25">
      <c r="B424" s="3" t="s">
        <v>457</v>
      </c>
      <c r="C424" s="3" t="s">
        <v>25</v>
      </c>
      <c r="D424" s="3" t="s">
        <v>26</v>
      </c>
      <c r="E424" s="3" t="s">
        <v>27</v>
      </c>
      <c r="F424" s="3" t="s">
        <v>21</v>
      </c>
      <c r="G424" s="3" t="s">
        <v>28</v>
      </c>
      <c r="H424" s="3">
        <v>84.05</v>
      </c>
      <c r="I424" s="3">
        <v>3</v>
      </c>
      <c r="J424" s="3">
        <v>12.6075</v>
      </c>
      <c r="K424" s="3">
        <v>264.75749999999999</v>
      </c>
      <c r="L424" s="3">
        <v>43488</v>
      </c>
      <c r="M424" s="3">
        <v>0.56180555555555556</v>
      </c>
      <c r="N424" s="4" t="s">
        <v>29</v>
      </c>
      <c r="O424" s="3">
        <v>252.15</v>
      </c>
      <c r="P424" s="5">
        <v>4.7619047620000003</v>
      </c>
      <c r="Q424" s="3">
        <v>12.6075</v>
      </c>
      <c r="R424" s="3">
        <v>9.8000000000000007</v>
      </c>
    </row>
    <row r="425" spans="2:18" x14ac:dyDescent="0.25">
      <c r="B425" s="3" t="s">
        <v>458</v>
      </c>
      <c r="C425" s="3" t="s">
        <v>25</v>
      </c>
      <c r="D425" s="3" t="s">
        <v>26</v>
      </c>
      <c r="E425" s="3" t="s">
        <v>20</v>
      </c>
      <c r="F425" s="3" t="s">
        <v>21</v>
      </c>
      <c r="G425" s="3" t="s">
        <v>46</v>
      </c>
      <c r="H425" s="3">
        <v>97.21</v>
      </c>
      <c r="I425" s="3">
        <v>10</v>
      </c>
      <c r="J425" s="3">
        <v>48.604999999999997</v>
      </c>
      <c r="K425" s="3">
        <v>1020.705</v>
      </c>
      <c r="L425" s="3">
        <v>43504</v>
      </c>
      <c r="M425" s="3">
        <v>0.54166666666666663</v>
      </c>
      <c r="N425" s="4" t="s">
        <v>33</v>
      </c>
      <c r="O425" s="3">
        <v>972.1</v>
      </c>
      <c r="P425" s="5">
        <v>4.7619047620000003</v>
      </c>
      <c r="Q425" s="3">
        <v>48.604999999999997</v>
      </c>
      <c r="R425" s="3">
        <v>8.6999999999999993</v>
      </c>
    </row>
    <row r="426" spans="2:18" x14ac:dyDescent="0.25">
      <c r="B426" s="3" t="s">
        <v>459</v>
      </c>
      <c r="C426" s="3" t="s">
        <v>42</v>
      </c>
      <c r="D426" s="3" t="s">
        <v>43</v>
      </c>
      <c r="E426" s="3" t="s">
        <v>20</v>
      </c>
      <c r="F426" s="3" t="s">
        <v>31</v>
      </c>
      <c r="G426" s="3" t="s">
        <v>46</v>
      </c>
      <c r="H426" s="3">
        <v>25.42</v>
      </c>
      <c r="I426" s="3">
        <v>8</v>
      </c>
      <c r="J426" s="3">
        <v>10.167999999999999</v>
      </c>
      <c r="K426" s="3">
        <v>213.52799999999999</v>
      </c>
      <c r="L426" s="3">
        <v>43543</v>
      </c>
      <c r="M426" s="3">
        <v>0.8208333333333333</v>
      </c>
      <c r="N426" s="4" t="s">
        <v>33</v>
      </c>
      <c r="O426" s="3">
        <v>203.36</v>
      </c>
      <c r="P426" s="5">
        <v>4.7619047620000003</v>
      </c>
      <c r="Q426" s="3">
        <v>10.167999999999999</v>
      </c>
      <c r="R426" s="3">
        <v>6.7</v>
      </c>
    </row>
    <row r="427" spans="2:18" x14ac:dyDescent="0.25">
      <c r="B427" s="3" t="s">
        <v>460</v>
      </c>
      <c r="C427" s="3" t="s">
        <v>25</v>
      </c>
      <c r="D427" s="3" t="s">
        <v>26</v>
      </c>
      <c r="E427" s="3" t="s">
        <v>27</v>
      </c>
      <c r="F427" s="3" t="s">
        <v>31</v>
      </c>
      <c r="G427" s="3" t="s">
        <v>46</v>
      </c>
      <c r="H427" s="3">
        <v>16.28</v>
      </c>
      <c r="I427" s="3">
        <v>1</v>
      </c>
      <c r="J427" s="3">
        <v>0.81399999999999995</v>
      </c>
      <c r="K427" s="3">
        <v>17.094000000000001</v>
      </c>
      <c r="L427" s="3">
        <v>43533</v>
      </c>
      <c r="M427" s="3">
        <v>0.65</v>
      </c>
      <c r="N427" s="4" t="s">
        <v>29</v>
      </c>
      <c r="O427" s="3">
        <v>16.28</v>
      </c>
      <c r="P427" s="5">
        <v>4.7619047620000003</v>
      </c>
      <c r="Q427" s="3">
        <v>0.81399999999999995</v>
      </c>
      <c r="R427" s="3">
        <v>5</v>
      </c>
    </row>
    <row r="428" spans="2:18" x14ac:dyDescent="0.25">
      <c r="B428" s="3" t="s">
        <v>461</v>
      </c>
      <c r="C428" s="3" t="s">
        <v>42</v>
      </c>
      <c r="D428" s="3" t="s">
        <v>43</v>
      </c>
      <c r="E428" s="3" t="s">
        <v>20</v>
      </c>
      <c r="F428" s="3" t="s">
        <v>31</v>
      </c>
      <c r="G428" s="3" t="s">
        <v>46</v>
      </c>
      <c r="H428" s="3">
        <v>40.61</v>
      </c>
      <c r="I428" s="3">
        <v>9</v>
      </c>
      <c r="J428" s="3">
        <v>18.2745</v>
      </c>
      <c r="K428" s="3">
        <v>383.7645</v>
      </c>
      <c r="L428" s="3">
        <v>43467</v>
      </c>
      <c r="M428" s="3">
        <v>0.56944444444444442</v>
      </c>
      <c r="N428" s="4" t="s">
        <v>29</v>
      </c>
      <c r="O428" s="3">
        <v>365.49</v>
      </c>
      <c r="P428" s="5">
        <v>4.7619047620000003</v>
      </c>
      <c r="Q428" s="3">
        <v>18.2745</v>
      </c>
      <c r="R428" s="3">
        <v>7</v>
      </c>
    </row>
    <row r="429" spans="2:18" x14ac:dyDescent="0.25">
      <c r="B429" s="3" t="s">
        <v>462</v>
      </c>
      <c r="C429" s="3" t="s">
        <v>18</v>
      </c>
      <c r="D429" s="3" t="s">
        <v>19</v>
      </c>
      <c r="E429" s="3" t="s">
        <v>20</v>
      </c>
      <c r="F429" s="3" t="s">
        <v>31</v>
      </c>
      <c r="G429" s="3" t="s">
        <v>22</v>
      </c>
      <c r="H429" s="3">
        <v>53.17</v>
      </c>
      <c r="I429" s="3">
        <v>7</v>
      </c>
      <c r="J429" s="3">
        <v>18.609500000000001</v>
      </c>
      <c r="K429" s="3">
        <v>390.79950000000002</v>
      </c>
      <c r="L429" s="3">
        <v>43486</v>
      </c>
      <c r="M429" s="3">
        <v>0.75069444444444444</v>
      </c>
      <c r="N429" s="4" t="s">
        <v>29</v>
      </c>
      <c r="O429" s="3">
        <v>372.19</v>
      </c>
      <c r="P429" s="5">
        <v>4.7619047620000003</v>
      </c>
      <c r="Q429" s="3">
        <v>18.609500000000001</v>
      </c>
      <c r="R429" s="3">
        <v>8.9</v>
      </c>
    </row>
    <row r="430" spans="2:18" x14ac:dyDescent="0.25">
      <c r="B430" s="3" t="s">
        <v>463</v>
      </c>
      <c r="C430" s="3" t="s">
        <v>42</v>
      </c>
      <c r="D430" s="3" t="s">
        <v>43</v>
      </c>
      <c r="E430" s="3" t="s">
        <v>20</v>
      </c>
      <c r="F430" s="3" t="s">
        <v>21</v>
      </c>
      <c r="G430" s="3" t="s">
        <v>44</v>
      </c>
      <c r="H430" s="3">
        <v>20.87</v>
      </c>
      <c r="I430" s="3">
        <v>3</v>
      </c>
      <c r="J430" s="3">
        <v>3.1305000000000001</v>
      </c>
      <c r="K430" s="3">
        <v>65.740499999999997</v>
      </c>
      <c r="L430" s="3">
        <v>43544</v>
      </c>
      <c r="M430" s="3">
        <v>0.57847222222222228</v>
      </c>
      <c r="N430" s="4" t="s">
        <v>33</v>
      </c>
      <c r="O430" s="3">
        <v>62.61</v>
      </c>
      <c r="P430" s="5">
        <v>4.7619047620000003</v>
      </c>
      <c r="Q430" s="3">
        <v>3.1305000000000001</v>
      </c>
      <c r="R430" s="3">
        <v>8</v>
      </c>
    </row>
    <row r="431" spans="2:18" x14ac:dyDescent="0.25">
      <c r="B431" s="3" t="s">
        <v>464</v>
      </c>
      <c r="C431" s="3" t="s">
        <v>42</v>
      </c>
      <c r="D431" s="3" t="s">
        <v>43</v>
      </c>
      <c r="E431" s="3" t="s">
        <v>27</v>
      </c>
      <c r="F431" s="3" t="s">
        <v>31</v>
      </c>
      <c r="G431" s="3" t="s">
        <v>36</v>
      </c>
      <c r="H431" s="3">
        <v>67.27</v>
      </c>
      <c r="I431" s="3">
        <v>5</v>
      </c>
      <c r="J431" s="3">
        <v>16.817499999999999</v>
      </c>
      <c r="K431" s="3">
        <v>353.16750000000002</v>
      </c>
      <c r="L431" s="3">
        <v>43523</v>
      </c>
      <c r="M431" s="3">
        <v>0.7270833333333333</v>
      </c>
      <c r="N431" s="4" t="s">
        <v>29</v>
      </c>
      <c r="O431" s="3">
        <v>336.35</v>
      </c>
      <c r="P431" s="5">
        <v>4.7619047620000003</v>
      </c>
      <c r="Q431" s="3">
        <v>16.817499999999999</v>
      </c>
      <c r="R431" s="3">
        <v>6.9</v>
      </c>
    </row>
    <row r="432" spans="2:18" x14ac:dyDescent="0.25">
      <c r="B432" s="3" t="s">
        <v>465</v>
      </c>
      <c r="C432" s="3" t="s">
        <v>18</v>
      </c>
      <c r="D432" s="3" t="s">
        <v>19</v>
      </c>
      <c r="E432" s="3" t="s">
        <v>20</v>
      </c>
      <c r="F432" s="3" t="s">
        <v>21</v>
      </c>
      <c r="G432" s="3" t="s">
        <v>32</v>
      </c>
      <c r="H432" s="3">
        <v>90.65</v>
      </c>
      <c r="I432" s="3">
        <v>10</v>
      </c>
      <c r="J432" s="3">
        <v>45.325000000000003</v>
      </c>
      <c r="K432" s="3">
        <v>951.82500000000005</v>
      </c>
      <c r="L432" s="3">
        <v>43532</v>
      </c>
      <c r="M432" s="3">
        <v>0.45347222222222222</v>
      </c>
      <c r="N432" s="4" t="s">
        <v>23</v>
      </c>
      <c r="O432" s="3">
        <v>906.5</v>
      </c>
      <c r="P432" s="5">
        <v>4.7619047620000003</v>
      </c>
      <c r="Q432" s="3">
        <v>45.325000000000003</v>
      </c>
      <c r="R432" s="3">
        <v>7.3</v>
      </c>
    </row>
    <row r="433" spans="2:18" x14ac:dyDescent="0.25">
      <c r="B433" s="3" t="s">
        <v>466</v>
      </c>
      <c r="C433" s="3" t="s">
        <v>42</v>
      </c>
      <c r="D433" s="3" t="s">
        <v>43</v>
      </c>
      <c r="E433" s="3" t="s">
        <v>27</v>
      </c>
      <c r="F433" s="3" t="s">
        <v>31</v>
      </c>
      <c r="G433" s="3" t="s">
        <v>46</v>
      </c>
      <c r="H433" s="3">
        <v>69.08</v>
      </c>
      <c r="I433" s="3">
        <v>2</v>
      </c>
      <c r="J433" s="3">
        <v>6.9080000000000004</v>
      </c>
      <c r="K433" s="3">
        <v>145.06800000000001</v>
      </c>
      <c r="L433" s="3">
        <v>43496</v>
      </c>
      <c r="M433" s="3">
        <v>0.82499999999999996</v>
      </c>
      <c r="N433" s="4" t="s">
        <v>33</v>
      </c>
      <c r="O433" s="3">
        <v>138.16</v>
      </c>
      <c r="P433" s="5">
        <v>4.7619047620000003</v>
      </c>
      <c r="Q433" s="3">
        <v>6.9080000000000004</v>
      </c>
      <c r="R433" s="3">
        <v>6.9</v>
      </c>
    </row>
    <row r="434" spans="2:18" x14ac:dyDescent="0.25">
      <c r="B434" s="3" t="s">
        <v>467</v>
      </c>
      <c r="C434" s="3" t="s">
        <v>25</v>
      </c>
      <c r="D434" s="3" t="s">
        <v>26</v>
      </c>
      <c r="E434" s="3" t="s">
        <v>27</v>
      </c>
      <c r="F434" s="3" t="s">
        <v>31</v>
      </c>
      <c r="G434" s="3" t="s">
        <v>44</v>
      </c>
      <c r="H434" s="3">
        <v>43.27</v>
      </c>
      <c r="I434" s="3">
        <v>2</v>
      </c>
      <c r="J434" s="3">
        <v>4.327</v>
      </c>
      <c r="K434" s="3">
        <v>90.867000000000004</v>
      </c>
      <c r="L434" s="3">
        <v>43532</v>
      </c>
      <c r="M434" s="3">
        <v>0.70347222222222228</v>
      </c>
      <c r="N434" s="4" t="s">
        <v>23</v>
      </c>
      <c r="O434" s="3">
        <v>86.54</v>
      </c>
      <c r="P434" s="5">
        <v>4.7619047620000003</v>
      </c>
      <c r="Q434" s="3">
        <v>4.327</v>
      </c>
      <c r="R434" s="3">
        <v>5.7</v>
      </c>
    </row>
    <row r="435" spans="2:18" x14ac:dyDescent="0.25">
      <c r="B435" s="3" t="s">
        <v>468</v>
      </c>
      <c r="C435" s="3" t="s">
        <v>18</v>
      </c>
      <c r="D435" s="3" t="s">
        <v>19</v>
      </c>
      <c r="E435" s="3" t="s">
        <v>27</v>
      </c>
      <c r="F435" s="3" t="s">
        <v>21</v>
      </c>
      <c r="G435" s="3" t="s">
        <v>28</v>
      </c>
      <c r="H435" s="3">
        <v>23.46</v>
      </c>
      <c r="I435" s="3">
        <v>6</v>
      </c>
      <c r="J435" s="3">
        <v>7.0380000000000003</v>
      </c>
      <c r="K435" s="3">
        <v>147.798</v>
      </c>
      <c r="L435" s="3">
        <v>43478</v>
      </c>
      <c r="M435" s="3">
        <v>0.80138888888888893</v>
      </c>
      <c r="N435" s="4" t="s">
        <v>23</v>
      </c>
      <c r="O435" s="3">
        <v>140.76</v>
      </c>
      <c r="P435" s="5">
        <v>4.7619047620000003</v>
      </c>
      <c r="Q435" s="3">
        <v>7.0380000000000003</v>
      </c>
      <c r="R435" s="3">
        <v>6.4</v>
      </c>
    </row>
    <row r="436" spans="2:18" x14ac:dyDescent="0.25">
      <c r="B436" s="3" t="s">
        <v>469</v>
      </c>
      <c r="C436" s="3" t="s">
        <v>42</v>
      </c>
      <c r="D436" s="3" t="s">
        <v>43</v>
      </c>
      <c r="E436" s="3" t="s">
        <v>27</v>
      </c>
      <c r="F436" s="3" t="s">
        <v>31</v>
      </c>
      <c r="G436" s="3" t="s">
        <v>46</v>
      </c>
      <c r="H436" s="3">
        <v>95.54</v>
      </c>
      <c r="I436" s="3">
        <v>7</v>
      </c>
      <c r="J436" s="3">
        <v>33.439</v>
      </c>
      <c r="K436" s="3">
        <v>702.21900000000005</v>
      </c>
      <c r="L436" s="3">
        <v>43533</v>
      </c>
      <c r="M436" s="3">
        <v>0.60833333333333328</v>
      </c>
      <c r="N436" s="4" t="s">
        <v>33</v>
      </c>
      <c r="O436" s="3">
        <v>668.78</v>
      </c>
      <c r="P436" s="5">
        <v>4.7619047620000003</v>
      </c>
      <c r="Q436" s="3">
        <v>33.439</v>
      </c>
      <c r="R436" s="3">
        <v>9.6</v>
      </c>
    </row>
    <row r="437" spans="2:18" x14ac:dyDescent="0.25">
      <c r="B437" s="3" t="s">
        <v>470</v>
      </c>
      <c r="C437" s="3" t="s">
        <v>42</v>
      </c>
      <c r="D437" s="3" t="s">
        <v>43</v>
      </c>
      <c r="E437" s="3" t="s">
        <v>27</v>
      </c>
      <c r="F437" s="3" t="s">
        <v>21</v>
      </c>
      <c r="G437" s="3" t="s">
        <v>46</v>
      </c>
      <c r="H437" s="3">
        <v>47.44</v>
      </c>
      <c r="I437" s="3">
        <v>1</v>
      </c>
      <c r="J437" s="3">
        <v>2.3719999999999999</v>
      </c>
      <c r="K437" s="3">
        <v>49.811999999999998</v>
      </c>
      <c r="L437" s="3">
        <v>43518</v>
      </c>
      <c r="M437" s="3">
        <v>0.7631944444444444</v>
      </c>
      <c r="N437" s="4" t="s">
        <v>33</v>
      </c>
      <c r="O437" s="3">
        <v>47.44</v>
      </c>
      <c r="P437" s="5">
        <v>4.7619047620000003</v>
      </c>
      <c r="Q437" s="3">
        <v>2.3719999999999999</v>
      </c>
      <c r="R437" s="3">
        <v>6.8</v>
      </c>
    </row>
    <row r="438" spans="2:18" x14ac:dyDescent="0.25">
      <c r="B438" s="3" t="s">
        <v>471</v>
      </c>
      <c r="C438" s="3" t="s">
        <v>25</v>
      </c>
      <c r="D438" s="3" t="s">
        <v>26</v>
      </c>
      <c r="E438" s="3" t="s">
        <v>27</v>
      </c>
      <c r="F438" s="3" t="s">
        <v>31</v>
      </c>
      <c r="G438" s="3" t="s">
        <v>36</v>
      </c>
      <c r="H438" s="3">
        <v>99.24</v>
      </c>
      <c r="I438" s="3">
        <v>9</v>
      </c>
      <c r="J438" s="3">
        <v>44.658000000000001</v>
      </c>
      <c r="K438" s="3">
        <v>937.81799999999998</v>
      </c>
      <c r="L438" s="3">
        <v>43543</v>
      </c>
      <c r="M438" s="3">
        <v>0.79791666666666672</v>
      </c>
      <c r="N438" s="4" t="s">
        <v>23</v>
      </c>
      <c r="O438" s="3">
        <v>893.16</v>
      </c>
      <c r="P438" s="5">
        <v>4.7619047620000003</v>
      </c>
      <c r="Q438" s="3">
        <v>44.658000000000001</v>
      </c>
      <c r="R438" s="3">
        <v>9</v>
      </c>
    </row>
    <row r="439" spans="2:18" x14ac:dyDescent="0.25">
      <c r="B439" s="3" t="s">
        <v>472</v>
      </c>
      <c r="C439" s="3" t="s">
        <v>25</v>
      </c>
      <c r="D439" s="3" t="s">
        <v>26</v>
      </c>
      <c r="E439" s="3" t="s">
        <v>20</v>
      </c>
      <c r="F439" s="3" t="s">
        <v>31</v>
      </c>
      <c r="G439" s="3" t="s">
        <v>36</v>
      </c>
      <c r="H439" s="3">
        <v>82.93</v>
      </c>
      <c r="I439" s="3">
        <v>4</v>
      </c>
      <c r="J439" s="3">
        <v>16.585999999999999</v>
      </c>
      <c r="K439" s="3">
        <v>348.30599999999998</v>
      </c>
      <c r="L439" s="3">
        <v>43485</v>
      </c>
      <c r="M439" s="3">
        <v>0.70208333333333328</v>
      </c>
      <c r="N439" s="4" t="s">
        <v>23</v>
      </c>
      <c r="O439" s="3">
        <v>331.72</v>
      </c>
      <c r="P439" s="5">
        <v>4.7619047620000003</v>
      </c>
      <c r="Q439" s="3">
        <v>16.585999999999999</v>
      </c>
      <c r="R439" s="3">
        <v>9.6</v>
      </c>
    </row>
    <row r="440" spans="2:18" x14ac:dyDescent="0.25">
      <c r="B440" s="3" t="s">
        <v>473</v>
      </c>
      <c r="C440" s="3" t="s">
        <v>18</v>
      </c>
      <c r="D440" s="3" t="s">
        <v>19</v>
      </c>
      <c r="E440" s="3" t="s">
        <v>27</v>
      </c>
      <c r="F440" s="3" t="s">
        <v>31</v>
      </c>
      <c r="G440" s="3" t="s">
        <v>32</v>
      </c>
      <c r="H440" s="3">
        <v>33.99</v>
      </c>
      <c r="I440" s="3">
        <v>6</v>
      </c>
      <c r="J440" s="3">
        <v>10.196999999999999</v>
      </c>
      <c r="K440" s="3">
        <v>214.137</v>
      </c>
      <c r="L440" s="3">
        <v>43532</v>
      </c>
      <c r="M440" s="3">
        <v>0.65069444444444446</v>
      </c>
      <c r="N440" s="4" t="s">
        <v>33</v>
      </c>
      <c r="O440" s="3">
        <v>203.94</v>
      </c>
      <c r="P440" s="5">
        <v>4.7619047620000003</v>
      </c>
      <c r="Q440" s="3">
        <v>10.196999999999999</v>
      </c>
      <c r="R440" s="3">
        <v>7.7</v>
      </c>
    </row>
    <row r="441" spans="2:18" x14ac:dyDescent="0.25">
      <c r="B441" s="3" t="s">
        <v>474</v>
      </c>
      <c r="C441" s="3" t="s">
        <v>25</v>
      </c>
      <c r="D441" s="3" t="s">
        <v>26</v>
      </c>
      <c r="E441" s="3" t="s">
        <v>20</v>
      </c>
      <c r="F441" s="3" t="s">
        <v>31</v>
      </c>
      <c r="G441" s="3" t="s">
        <v>44</v>
      </c>
      <c r="H441" s="3">
        <v>17.04</v>
      </c>
      <c r="I441" s="3">
        <v>4</v>
      </c>
      <c r="J441" s="3">
        <v>3.4079999999999999</v>
      </c>
      <c r="K441" s="3">
        <v>71.567999999999998</v>
      </c>
      <c r="L441" s="3">
        <v>43532</v>
      </c>
      <c r="M441" s="3">
        <v>0.84375</v>
      </c>
      <c r="N441" s="4" t="s">
        <v>23</v>
      </c>
      <c r="O441" s="3">
        <v>68.16</v>
      </c>
      <c r="P441" s="5">
        <v>4.7619047620000003</v>
      </c>
      <c r="Q441" s="3">
        <v>3.4079999999999999</v>
      </c>
      <c r="R441" s="3">
        <v>7</v>
      </c>
    </row>
    <row r="442" spans="2:18" x14ac:dyDescent="0.25">
      <c r="B442" s="3" t="s">
        <v>475</v>
      </c>
      <c r="C442" s="3" t="s">
        <v>25</v>
      </c>
      <c r="D442" s="3" t="s">
        <v>26</v>
      </c>
      <c r="E442" s="3" t="s">
        <v>27</v>
      </c>
      <c r="F442" s="3" t="s">
        <v>21</v>
      </c>
      <c r="G442" s="3" t="s">
        <v>28</v>
      </c>
      <c r="H442" s="3">
        <v>40.86</v>
      </c>
      <c r="I442" s="3">
        <v>8</v>
      </c>
      <c r="J442" s="3">
        <v>16.344000000000001</v>
      </c>
      <c r="K442" s="3">
        <v>343.22399999999999</v>
      </c>
      <c r="L442" s="3">
        <v>43503</v>
      </c>
      <c r="M442" s="3">
        <v>0.60972222222222228</v>
      </c>
      <c r="N442" s="4" t="s">
        <v>33</v>
      </c>
      <c r="O442" s="3">
        <v>326.88</v>
      </c>
      <c r="P442" s="5">
        <v>4.7619047620000003</v>
      </c>
      <c r="Q442" s="3">
        <v>16.344000000000001</v>
      </c>
      <c r="R442" s="3">
        <v>6.5</v>
      </c>
    </row>
    <row r="443" spans="2:18" x14ac:dyDescent="0.25">
      <c r="B443" s="3" t="s">
        <v>476</v>
      </c>
      <c r="C443" s="3" t="s">
        <v>25</v>
      </c>
      <c r="D443" s="3" t="s">
        <v>26</v>
      </c>
      <c r="E443" s="3" t="s">
        <v>20</v>
      </c>
      <c r="F443" s="3" t="s">
        <v>31</v>
      </c>
      <c r="G443" s="3" t="s">
        <v>44</v>
      </c>
      <c r="H443" s="3">
        <v>17.440000000000001</v>
      </c>
      <c r="I443" s="3">
        <v>5</v>
      </c>
      <c r="J443" s="3">
        <v>4.3600000000000003</v>
      </c>
      <c r="K443" s="3">
        <v>91.56</v>
      </c>
      <c r="L443" s="3">
        <v>43480</v>
      </c>
      <c r="M443" s="3">
        <v>0.80902777777777779</v>
      </c>
      <c r="N443" s="4" t="s">
        <v>29</v>
      </c>
      <c r="O443" s="3">
        <v>87.2</v>
      </c>
      <c r="P443" s="5">
        <v>4.7619047620000003</v>
      </c>
      <c r="Q443" s="3">
        <v>4.3600000000000003</v>
      </c>
      <c r="R443" s="3">
        <v>8.1</v>
      </c>
    </row>
    <row r="444" spans="2:18" x14ac:dyDescent="0.25">
      <c r="B444" s="3" t="s">
        <v>477</v>
      </c>
      <c r="C444" s="3" t="s">
        <v>42</v>
      </c>
      <c r="D444" s="3" t="s">
        <v>43</v>
      </c>
      <c r="E444" s="3" t="s">
        <v>20</v>
      </c>
      <c r="F444" s="3" t="s">
        <v>21</v>
      </c>
      <c r="G444" s="3" t="s">
        <v>36</v>
      </c>
      <c r="H444" s="3">
        <v>88.43</v>
      </c>
      <c r="I444" s="3">
        <v>8</v>
      </c>
      <c r="J444" s="3">
        <v>35.372</v>
      </c>
      <c r="K444" s="3">
        <v>742.81200000000001</v>
      </c>
      <c r="L444" s="3">
        <v>43546</v>
      </c>
      <c r="M444" s="3">
        <v>0.81597222222222221</v>
      </c>
      <c r="N444" s="4" t="s">
        <v>33</v>
      </c>
      <c r="O444" s="3">
        <v>707.44</v>
      </c>
      <c r="P444" s="5">
        <v>4.7619047620000003</v>
      </c>
      <c r="Q444" s="3">
        <v>35.372</v>
      </c>
      <c r="R444" s="3">
        <v>4.3</v>
      </c>
    </row>
    <row r="445" spans="2:18" x14ac:dyDescent="0.25">
      <c r="B445" s="3" t="s">
        <v>478</v>
      </c>
      <c r="C445" s="3" t="s">
        <v>18</v>
      </c>
      <c r="D445" s="3" t="s">
        <v>19</v>
      </c>
      <c r="E445" s="3" t="s">
        <v>20</v>
      </c>
      <c r="F445" s="3" t="s">
        <v>21</v>
      </c>
      <c r="G445" s="3" t="s">
        <v>32</v>
      </c>
      <c r="H445" s="3">
        <v>89.21</v>
      </c>
      <c r="I445" s="3">
        <v>9</v>
      </c>
      <c r="J445" s="3">
        <v>40.144500000000001</v>
      </c>
      <c r="K445" s="3">
        <v>843.03449999999998</v>
      </c>
      <c r="L445" s="3">
        <v>43480</v>
      </c>
      <c r="M445" s="3">
        <v>0.65416666666666667</v>
      </c>
      <c r="N445" s="4" t="s">
        <v>33</v>
      </c>
      <c r="O445" s="3">
        <v>802.89</v>
      </c>
      <c r="P445" s="5">
        <v>4.7619047620000003</v>
      </c>
      <c r="Q445" s="3">
        <v>40.144500000000001</v>
      </c>
      <c r="R445" s="3">
        <v>6.5</v>
      </c>
    </row>
    <row r="446" spans="2:18" x14ac:dyDescent="0.25">
      <c r="B446" s="3" t="s">
        <v>479</v>
      </c>
      <c r="C446" s="3" t="s">
        <v>25</v>
      </c>
      <c r="D446" s="3" t="s">
        <v>26</v>
      </c>
      <c r="E446" s="3" t="s">
        <v>27</v>
      </c>
      <c r="F446" s="3" t="s">
        <v>31</v>
      </c>
      <c r="G446" s="3" t="s">
        <v>46</v>
      </c>
      <c r="H446" s="3">
        <v>12.78</v>
      </c>
      <c r="I446" s="3">
        <v>1</v>
      </c>
      <c r="J446" s="3">
        <v>0.63900000000000001</v>
      </c>
      <c r="K446" s="3">
        <v>13.419</v>
      </c>
      <c r="L446" s="3">
        <v>43473</v>
      </c>
      <c r="M446" s="3">
        <v>0.59097222222222223</v>
      </c>
      <c r="N446" s="4" t="s">
        <v>23</v>
      </c>
      <c r="O446" s="3">
        <v>12.78</v>
      </c>
      <c r="P446" s="5">
        <v>4.7619047620000003</v>
      </c>
      <c r="Q446" s="3">
        <v>0.63900000000000001</v>
      </c>
      <c r="R446" s="3">
        <v>9.5</v>
      </c>
    </row>
    <row r="447" spans="2:18" x14ac:dyDescent="0.25">
      <c r="B447" s="3" t="s">
        <v>480</v>
      </c>
      <c r="C447" s="3" t="s">
        <v>18</v>
      </c>
      <c r="D447" s="3" t="s">
        <v>19</v>
      </c>
      <c r="E447" s="3" t="s">
        <v>27</v>
      </c>
      <c r="F447" s="3" t="s">
        <v>21</v>
      </c>
      <c r="G447" s="3" t="s">
        <v>36</v>
      </c>
      <c r="H447" s="3">
        <v>19.100000000000001</v>
      </c>
      <c r="I447" s="3">
        <v>7</v>
      </c>
      <c r="J447" s="3">
        <v>6.6849999999999996</v>
      </c>
      <c r="K447" s="3">
        <v>140.38499999999999</v>
      </c>
      <c r="L447" s="3">
        <v>43480</v>
      </c>
      <c r="M447" s="3">
        <v>0.4465277777777778</v>
      </c>
      <c r="N447" s="4" t="s">
        <v>29</v>
      </c>
      <c r="O447" s="3">
        <v>133.69999999999999</v>
      </c>
      <c r="P447" s="5">
        <v>4.7619047620000003</v>
      </c>
      <c r="Q447" s="3">
        <v>6.6849999999999996</v>
      </c>
      <c r="R447" s="3">
        <v>9.6999999999999993</v>
      </c>
    </row>
    <row r="448" spans="2:18" x14ac:dyDescent="0.25">
      <c r="B448" s="3" t="s">
        <v>481</v>
      </c>
      <c r="C448" s="3" t="s">
        <v>42</v>
      </c>
      <c r="D448" s="3" t="s">
        <v>43</v>
      </c>
      <c r="E448" s="3" t="s">
        <v>20</v>
      </c>
      <c r="F448" s="3" t="s">
        <v>21</v>
      </c>
      <c r="G448" s="3" t="s">
        <v>22</v>
      </c>
      <c r="H448" s="3">
        <v>19.149999999999999</v>
      </c>
      <c r="I448" s="3">
        <v>1</v>
      </c>
      <c r="J448" s="3">
        <v>0.95750000000000002</v>
      </c>
      <c r="K448" s="3">
        <v>20.107500000000002</v>
      </c>
      <c r="L448" s="3">
        <v>43493</v>
      </c>
      <c r="M448" s="3">
        <v>0.74861111111111112</v>
      </c>
      <c r="N448" s="4" t="s">
        <v>33</v>
      </c>
      <c r="O448" s="3">
        <v>19.149999999999999</v>
      </c>
      <c r="P448" s="5">
        <v>4.7619047620000003</v>
      </c>
      <c r="Q448" s="3">
        <v>0.95750000000000002</v>
      </c>
      <c r="R448" s="3">
        <v>9.5</v>
      </c>
    </row>
    <row r="449" spans="2:18" x14ac:dyDescent="0.25">
      <c r="B449" s="3" t="s">
        <v>482</v>
      </c>
      <c r="C449" s="3" t="s">
        <v>25</v>
      </c>
      <c r="D449" s="3" t="s">
        <v>26</v>
      </c>
      <c r="E449" s="3" t="s">
        <v>20</v>
      </c>
      <c r="F449" s="3" t="s">
        <v>31</v>
      </c>
      <c r="G449" s="3" t="s">
        <v>44</v>
      </c>
      <c r="H449" s="3">
        <v>27.66</v>
      </c>
      <c r="I449" s="3">
        <v>10</v>
      </c>
      <c r="J449" s="3">
        <v>13.83</v>
      </c>
      <c r="K449" s="3">
        <v>290.43</v>
      </c>
      <c r="L449" s="3">
        <v>43510</v>
      </c>
      <c r="M449" s="3">
        <v>0.47638888888888886</v>
      </c>
      <c r="N449" s="4" t="s">
        <v>33</v>
      </c>
      <c r="O449" s="3">
        <v>276.60000000000002</v>
      </c>
      <c r="P449" s="5">
        <v>4.7619047620000003</v>
      </c>
      <c r="Q449" s="3">
        <v>13.83</v>
      </c>
      <c r="R449" s="3">
        <v>8.9</v>
      </c>
    </row>
    <row r="450" spans="2:18" x14ac:dyDescent="0.25">
      <c r="B450" s="3" t="s">
        <v>483</v>
      </c>
      <c r="C450" s="3" t="s">
        <v>25</v>
      </c>
      <c r="D450" s="3" t="s">
        <v>26</v>
      </c>
      <c r="E450" s="3" t="s">
        <v>27</v>
      </c>
      <c r="F450" s="3" t="s">
        <v>31</v>
      </c>
      <c r="G450" s="3" t="s">
        <v>46</v>
      </c>
      <c r="H450" s="3">
        <v>45.74</v>
      </c>
      <c r="I450" s="3">
        <v>3</v>
      </c>
      <c r="J450" s="3">
        <v>6.8609999999999998</v>
      </c>
      <c r="K450" s="3">
        <v>144.08099999999999</v>
      </c>
      <c r="L450" s="3">
        <v>43534</v>
      </c>
      <c r="M450" s="3">
        <v>0.73472222222222228</v>
      </c>
      <c r="N450" s="4" t="s">
        <v>33</v>
      </c>
      <c r="O450" s="3">
        <v>137.22</v>
      </c>
      <c r="P450" s="5">
        <v>4.7619047620000003</v>
      </c>
      <c r="Q450" s="3">
        <v>6.8609999999999998</v>
      </c>
      <c r="R450" s="3">
        <v>6.5</v>
      </c>
    </row>
    <row r="451" spans="2:18" x14ac:dyDescent="0.25">
      <c r="B451" s="3" t="s">
        <v>484</v>
      </c>
      <c r="C451" s="3" t="s">
        <v>42</v>
      </c>
      <c r="D451" s="3" t="s">
        <v>43</v>
      </c>
      <c r="E451" s="3" t="s">
        <v>20</v>
      </c>
      <c r="F451" s="3" t="s">
        <v>21</v>
      </c>
      <c r="G451" s="3" t="s">
        <v>22</v>
      </c>
      <c r="H451" s="3">
        <v>27.07</v>
      </c>
      <c r="I451" s="3">
        <v>1</v>
      </c>
      <c r="J451" s="3">
        <v>1.3534999999999999</v>
      </c>
      <c r="K451" s="3">
        <v>28.423500000000001</v>
      </c>
      <c r="L451" s="3">
        <v>43477</v>
      </c>
      <c r="M451" s="3">
        <v>0.83819444444444446</v>
      </c>
      <c r="N451" s="4" t="s">
        <v>33</v>
      </c>
      <c r="O451" s="3">
        <v>27.07</v>
      </c>
      <c r="P451" s="5">
        <v>4.7619047620000003</v>
      </c>
      <c r="Q451" s="3">
        <v>1.3534999999999999</v>
      </c>
      <c r="R451" s="3">
        <v>5.3</v>
      </c>
    </row>
    <row r="452" spans="2:18" x14ac:dyDescent="0.25">
      <c r="B452" s="3" t="s">
        <v>485</v>
      </c>
      <c r="C452" s="3" t="s">
        <v>42</v>
      </c>
      <c r="D452" s="3" t="s">
        <v>43</v>
      </c>
      <c r="E452" s="3" t="s">
        <v>20</v>
      </c>
      <c r="F452" s="3" t="s">
        <v>21</v>
      </c>
      <c r="G452" s="3" t="s">
        <v>36</v>
      </c>
      <c r="H452" s="3">
        <v>39.119999999999997</v>
      </c>
      <c r="I452" s="3">
        <v>1</v>
      </c>
      <c r="J452" s="3">
        <v>1.956</v>
      </c>
      <c r="K452" s="3">
        <v>41.076000000000001</v>
      </c>
      <c r="L452" s="3">
        <v>43550</v>
      </c>
      <c r="M452" s="3">
        <v>0.4597222222222222</v>
      </c>
      <c r="N452" s="4" t="s">
        <v>33</v>
      </c>
      <c r="O452" s="3">
        <v>39.119999999999997</v>
      </c>
      <c r="P452" s="5">
        <v>4.7619047620000003</v>
      </c>
      <c r="Q452" s="3">
        <v>1.956</v>
      </c>
      <c r="R452" s="3">
        <v>9.6</v>
      </c>
    </row>
    <row r="453" spans="2:18" x14ac:dyDescent="0.25">
      <c r="B453" s="3" t="s">
        <v>486</v>
      </c>
      <c r="C453" s="3" t="s">
        <v>42</v>
      </c>
      <c r="D453" s="3" t="s">
        <v>43</v>
      </c>
      <c r="E453" s="3" t="s">
        <v>27</v>
      </c>
      <c r="F453" s="3" t="s">
        <v>21</v>
      </c>
      <c r="G453" s="3" t="s">
        <v>28</v>
      </c>
      <c r="H453" s="3">
        <v>74.709999999999994</v>
      </c>
      <c r="I453" s="3">
        <v>6</v>
      </c>
      <c r="J453" s="3">
        <v>22.413</v>
      </c>
      <c r="K453" s="3">
        <v>470.673</v>
      </c>
      <c r="L453" s="3">
        <v>43466</v>
      </c>
      <c r="M453" s="3">
        <v>0.79652777777777772</v>
      </c>
      <c r="N453" s="4" t="s">
        <v>29</v>
      </c>
      <c r="O453" s="3">
        <v>448.26</v>
      </c>
      <c r="P453" s="5">
        <v>4.7619047620000003</v>
      </c>
      <c r="Q453" s="3">
        <v>22.413</v>
      </c>
      <c r="R453" s="3">
        <v>6.7</v>
      </c>
    </row>
    <row r="454" spans="2:18" x14ac:dyDescent="0.25">
      <c r="B454" s="3" t="s">
        <v>487</v>
      </c>
      <c r="C454" s="3" t="s">
        <v>42</v>
      </c>
      <c r="D454" s="3" t="s">
        <v>43</v>
      </c>
      <c r="E454" s="3" t="s">
        <v>27</v>
      </c>
      <c r="F454" s="3" t="s">
        <v>31</v>
      </c>
      <c r="G454" s="3" t="s">
        <v>28</v>
      </c>
      <c r="H454" s="3">
        <v>22.01</v>
      </c>
      <c r="I454" s="3">
        <v>6</v>
      </c>
      <c r="J454" s="3">
        <v>6.6029999999999998</v>
      </c>
      <c r="K454" s="3">
        <v>138.66300000000001</v>
      </c>
      <c r="L454" s="3">
        <v>43467</v>
      </c>
      <c r="M454" s="3">
        <v>0.78472222222222221</v>
      </c>
      <c r="N454" s="4" t="s">
        <v>29</v>
      </c>
      <c r="O454" s="3">
        <v>132.06</v>
      </c>
      <c r="P454" s="5">
        <v>4.7619047620000003</v>
      </c>
      <c r="Q454" s="3">
        <v>6.6029999999999998</v>
      </c>
      <c r="R454" s="3">
        <v>7.6</v>
      </c>
    </row>
    <row r="455" spans="2:18" x14ac:dyDescent="0.25">
      <c r="B455" s="3" t="s">
        <v>488</v>
      </c>
      <c r="C455" s="3" t="s">
        <v>18</v>
      </c>
      <c r="D455" s="3" t="s">
        <v>19</v>
      </c>
      <c r="E455" s="3" t="s">
        <v>27</v>
      </c>
      <c r="F455" s="3" t="s">
        <v>21</v>
      </c>
      <c r="G455" s="3" t="s">
        <v>44</v>
      </c>
      <c r="H455" s="3">
        <v>63.61</v>
      </c>
      <c r="I455" s="3">
        <v>5</v>
      </c>
      <c r="J455" s="3">
        <v>15.9025</v>
      </c>
      <c r="K455" s="3">
        <v>333.95249999999999</v>
      </c>
      <c r="L455" s="3">
        <v>43540</v>
      </c>
      <c r="M455" s="3">
        <v>0.52986111111111112</v>
      </c>
      <c r="N455" s="4" t="s">
        <v>23</v>
      </c>
      <c r="O455" s="3">
        <v>318.05</v>
      </c>
      <c r="P455" s="5">
        <v>4.7619047620000003</v>
      </c>
      <c r="Q455" s="3">
        <v>15.9025</v>
      </c>
      <c r="R455" s="3">
        <v>4.8</v>
      </c>
    </row>
    <row r="456" spans="2:18" x14ac:dyDescent="0.25">
      <c r="B456" s="3" t="s">
        <v>489</v>
      </c>
      <c r="C456" s="3" t="s">
        <v>18</v>
      </c>
      <c r="D456" s="3" t="s">
        <v>19</v>
      </c>
      <c r="E456" s="3" t="s">
        <v>27</v>
      </c>
      <c r="F456" s="3" t="s">
        <v>31</v>
      </c>
      <c r="G456" s="3" t="s">
        <v>22</v>
      </c>
      <c r="H456" s="3">
        <v>25</v>
      </c>
      <c r="I456" s="3">
        <v>1</v>
      </c>
      <c r="J456" s="3">
        <v>1.25</v>
      </c>
      <c r="K456" s="3">
        <v>26.25</v>
      </c>
      <c r="L456" s="3">
        <v>43527</v>
      </c>
      <c r="M456" s="3">
        <v>0.63124999999999998</v>
      </c>
      <c r="N456" s="4" t="s">
        <v>23</v>
      </c>
      <c r="O456" s="3">
        <v>25</v>
      </c>
      <c r="P456" s="5">
        <v>4.7619047620000003</v>
      </c>
      <c r="Q456" s="3">
        <v>1.25</v>
      </c>
      <c r="R456" s="3">
        <v>5.5</v>
      </c>
    </row>
    <row r="457" spans="2:18" x14ac:dyDescent="0.25">
      <c r="B457" s="3" t="s">
        <v>490</v>
      </c>
      <c r="C457" s="3" t="s">
        <v>18</v>
      </c>
      <c r="D457" s="3" t="s">
        <v>19</v>
      </c>
      <c r="E457" s="3" t="s">
        <v>20</v>
      </c>
      <c r="F457" s="3" t="s">
        <v>31</v>
      </c>
      <c r="G457" s="3" t="s">
        <v>28</v>
      </c>
      <c r="H457" s="3">
        <v>20.77</v>
      </c>
      <c r="I457" s="3">
        <v>4</v>
      </c>
      <c r="J457" s="3">
        <v>4.1539999999999999</v>
      </c>
      <c r="K457" s="3">
        <v>87.233999999999995</v>
      </c>
      <c r="L457" s="3">
        <v>43496</v>
      </c>
      <c r="M457" s="3">
        <v>0.57430555555555551</v>
      </c>
      <c r="N457" s="4" t="s">
        <v>29</v>
      </c>
      <c r="O457" s="3">
        <v>83.08</v>
      </c>
      <c r="P457" s="5">
        <v>4.7619047620000003</v>
      </c>
      <c r="Q457" s="3">
        <v>4.1539999999999999</v>
      </c>
      <c r="R457" s="3">
        <v>4.7</v>
      </c>
    </row>
    <row r="458" spans="2:18" x14ac:dyDescent="0.25">
      <c r="B458" s="3" t="s">
        <v>491</v>
      </c>
      <c r="C458" s="3" t="s">
        <v>42</v>
      </c>
      <c r="D458" s="3" t="s">
        <v>43</v>
      </c>
      <c r="E458" s="3" t="s">
        <v>20</v>
      </c>
      <c r="F458" s="3" t="s">
        <v>21</v>
      </c>
      <c r="G458" s="3" t="s">
        <v>46</v>
      </c>
      <c r="H458" s="3">
        <v>29.56</v>
      </c>
      <c r="I458" s="3">
        <v>5</v>
      </c>
      <c r="J458" s="3">
        <v>7.39</v>
      </c>
      <c r="K458" s="3">
        <v>155.19</v>
      </c>
      <c r="L458" s="3">
        <v>43509</v>
      </c>
      <c r="M458" s="3">
        <v>0.70763888888888893</v>
      </c>
      <c r="N458" s="4" t="s">
        <v>29</v>
      </c>
      <c r="O458" s="3">
        <v>147.80000000000001</v>
      </c>
      <c r="P458" s="5">
        <v>4.7619047620000003</v>
      </c>
      <c r="Q458" s="3">
        <v>7.39</v>
      </c>
      <c r="R458" s="3">
        <v>6.9</v>
      </c>
    </row>
    <row r="459" spans="2:18" x14ac:dyDescent="0.25">
      <c r="B459" s="3" t="s">
        <v>492</v>
      </c>
      <c r="C459" s="3" t="s">
        <v>42</v>
      </c>
      <c r="D459" s="3" t="s">
        <v>43</v>
      </c>
      <c r="E459" s="3" t="s">
        <v>20</v>
      </c>
      <c r="F459" s="3" t="s">
        <v>21</v>
      </c>
      <c r="G459" s="3" t="s">
        <v>44</v>
      </c>
      <c r="H459" s="3">
        <v>77.400000000000006</v>
      </c>
      <c r="I459" s="3">
        <v>9</v>
      </c>
      <c r="J459" s="3">
        <v>34.83</v>
      </c>
      <c r="K459" s="3">
        <v>731.43</v>
      </c>
      <c r="L459" s="3">
        <v>43511</v>
      </c>
      <c r="M459" s="3">
        <v>0.59375</v>
      </c>
      <c r="N459" s="4" t="s">
        <v>33</v>
      </c>
      <c r="O459" s="3">
        <v>696.6</v>
      </c>
      <c r="P459" s="5">
        <v>4.7619047620000003</v>
      </c>
      <c r="Q459" s="3">
        <v>34.83</v>
      </c>
      <c r="R459" s="3">
        <v>4.5</v>
      </c>
    </row>
    <row r="460" spans="2:18" x14ac:dyDescent="0.25">
      <c r="B460" s="3" t="s">
        <v>493</v>
      </c>
      <c r="C460" s="3" t="s">
        <v>42</v>
      </c>
      <c r="D460" s="3" t="s">
        <v>43</v>
      </c>
      <c r="E460" s="3" t="s">
        <v>27</v>
      </c>
      <c r="F460" s="3" t="s">
        <v>31</v>
      </c>
      <c r="G460" s="3" t="s">
        <v>28</v>
      </c>
      <c r="H460" s="3">
        <v>79.39</v>
      </c>
      <c r="I460" s="3">
        <v>10</v>
      </c>
      <c r="J460" s="3">
        <v>39.695</v>
      </c>
      <c r="K460" s="3">
        <v>833.59500000000003</v>
      </c>
      <c r="L460" s="3">
        <v>43503</v>
      </c>
      <c r="M460" s="3">
        <v>0.85</v>
      </c>
      <c r="N460" s="4" t="s">
        <v>29</v>
      </c>
      <c r="O460" s="3">
        <v>793.9</v>
      </c>
      <c r="P460" s="5">
        <v>4.7619047620000003</v>
      </c>
      <c r="Q460" s="3">
        <v>39.695</v>
      </c>
      <c r="R460" s="3">
        <v>6.2</v>
      </c>
    </row>
    <row r="461" spans="2:18" x14ac:dyDescent="0.25">
      <c r="B461" s="3" t="s">
        <v>494</v>
      </c>
      <c r="C461" s="3" t="s">
        <v>25</v>
      </c>
      <c r="D461" s="3" t="s">
        <v>26</v>
      </c>
      <c r="E461" s="3" t="s">
        <v>20</v>
      </c>
      <c r="F461" s="3" t="s">
        <v>21</v>
      </c>
      <c r="G461" s="3" t="s">
        <v>28</v>
      </c>
      <c r="H461" s="3">
        <v>46.57</v>
      </c>
      <c r="I461" s="3">
        <v>10</v>
      </c>
      <c r="J461" s="3">
        <v>23.285</v>
      </c>
      <c r="K461" s="3">
        <v>488.98500000000001</v>
      </c>
      <c r="L461" s="3">
        <v>43492</v>
      </c>
      <c r="M461" s="3">
        <v>0.58194444444444449</v>
      </c>
      <c r="N461" s="4" t="s">
        <v>29</v>
      </c>
      <c r="O461" s="3">
        <v>465.7</v>
      </c>
      <c r="P461" s="5">
        <v>4.7619047620000003</v>
      </c>
      <c r="Q461" s="3">
        <v>23.285</v>
      </c>
      <c r="R461" s="3">
        <v>7.6</v>
      </c>
    </row>
    <row r="462" spans="2:18" x14ac:dyDescent="0.25">
      <c r="B462" s="3" t="s">
        <v>495</v>
      </c>
      <c r="C462" s="3" t="s">
        <v>25</v>
      </c>
      <c r="D462" s="3" t="s">
        <v>26</v>
      </c>
      <c r="E462" s="3" t="s">
        <v>27</v>
      </c>
      <c r="F462" s="3" t="s">
        <v>31</v>
      </c>
      <c r="G462" s="3" t="s">
        <v>44</v>
      </c>
      <c r="H462" s="3">
        <v>35.89</v>
      </c>
      <c r="I462" s="3">
        <v>1</v>
      </c>
      <c r="J462" s="3">
        <v>1.7945</v>
      </c>
      <c r="K462" s="3">
        <v>37.6845</v>
      </c>
      <c r="L462" s="3">
        <v>43519</v>
      </c>
      <c r="M462" s="3">
        <v>0.70277777777777772</v>
      </c>
      <c r="N462" s="4" t="s">
        <v>33</v>
      </c>
      <c r="O462" s="3">
        <v>35.89</v>
      </c>
      <c r="P462" s="5">
        <v>4.7619047620000003</v>
      </c>
      <c r="Q462" s="3">
        <v>1.7945</v>
      </c>
      <c r="R462" s="3">
        <v>7.9</v>
      </c>
    </row>
    <row r="463" spans="2:18" x14ac:dyDescent="0.25">
      <c r="B463" s="3" t="s">
        <v>496</v>
      </c>
      <c r="C463" s="3" t="s">
        <v>25</v>
      </c>
      <c r="D463" s="3" t="s">
        <v>26</v>
      </c>
      <c r="E463" s="3" t="s">
        <v>27</v>
      </c>
      <c r="F463" s="3" t="s">
        <v>31</v>
      </c>
      <c r="G463" s="3" t="s">
        <v>44</v>
      </c>
      <c r="H463" s="3">
        <v>40.520000000000003</v>
      </c>
      <c r="I463" s="3">
        <v>5</v>
      </c>
      <c r="J463" s="3">
        <v>10.130000000000001</v>
      </c>
      <c r="K463" s="3">
        <v>212.73</v>
      </c>
      <c r="L463" s="3">
        <v>43499</v>
      </c>
      <c r="M463" s="3">
        <v>0.6381944444444444</v>
      </c>
      <c r="N463" s="4" t="s">
        <v>29</v>
      </c>
      <c r="O463" s="3">
        <v>202.6</v>
      </c>
      <c r="P463" s="5">
        <v>4.7619047620000003</v>
      </c>
      <c r="Q463" s="3">
        <v>10.130000000000001</v>
      </c>
      <c r="R463" s="3">
        <v>4.5</v>
      </c>
    </row>
    <row r="464" spans="2:18" x14ac:dyDescent="0.25">
      <c r="B464" s="3" t="s">
        <v>497</v>
      </c>
      <c r="C464" s="3" t="s">
        <v>42</v>
      </c>
      <c r="D464" s="3" t="s">
        <v>43</v>
      </c>
      <c r="E464" s="3" t="s">
        <v>20</v>
      </c>
      <c r="F464" s="3" t="s">
        <v>21</v>
      </c>
      <c r="G464" s="3" t="s">
        <v>44</v>
      </c>
      <c r="H464" s="3">
        <v>73.05</v>
      </c>
      <c r="I464" s="3">
        <v>10</v>
      </c>
      <c r="J464" s="3">
        <v>36.524999999999999</v>
      </c>
      <c r="K464" s="3">
        <v>767.02499999999998</v>
      </c>
      <c r="L464" s="3">
        <v>43527</v>
      </c>
      <c r="M464" s="3">
        <v>0.51736111111111116</v>
      </c>
      <c r="N464" s="4" t="s">
        <v>33</v>
      </c>
      <c r="O464" s="3">
        <v>730.5</v>
      </c>
      <c r="P464" s="5">
        <v>4.7619047620000003</v>
      </c>
      <c r="Q464" s="3">
        <v>36.524999999999999</v>
      </c>
      <c r="R464" s="3">
        <v>8.6999999999999993</v>
      </c>
    </row>
    <row r="465" spans="2:18" x14ac:dyDescent="0.25">
      <c r="B465" s="3" t="s">
        <v>498</v>
      </c>
      <c r="C465" s="3" t="s">
        <v>25</v>
      </c>
      <c r="D465" s="3" t="s">
        <v>26</v>
      </c>
      <c r="E465" s="3" t="s">
        <v>27</v>
      </c>
      <c r="F465" s="3" t="s">
        <v>21</v>
      </c>
      <c r="G465" s="3" t="s">
        <v>36</v>
      </c>
      <c r="H465" s="3">
        <v>73.95</v>
      </c>
      <c r="I465" s="3">
        <v>4</v>
      </c>
      <c r="J465" s="3">
        <v>14.79</v>
      </c>
      <c r="K465" s="3">
        <v>310.58999999999997</v>
      </c>
      <c r="L465" s="3">
        <v>43499</v>
      </c>
      <c r="M465" s="3">
        <v>0.41805555555555557</v>
      </c>
      <c r="N465" s="4" t="s">
        <v>29</v>
      </c>
      <c r="O465" s="3">
        <v>295.8</v>
      </c>
      <c r="P465" s="5">
        <v>4.7619047620000003</v>
      </c>
      <c r="Q465" s="3">
        <v>14.79</v>
      </c>
      <c r="R465" s="3">
        <v>6.1</v>
      </c>
    </row>
    <row r="466" spans="2:18" x14ac:dyDescent="0.25">
      <c r="B466" s="3" t="s">
        <v>499</v>
      </c>
      <c r="C466" s="3" t="s">
        <v>25</v>
      </c>
      <c r="D466" s="3" t="s">
        <v>26</v>
      </c>
      <c r="E466" s="3" t="s">
        <v>20</v>
      </c>
      <c r="F466" s="3" t="s">
        <v>21</v>
      </c>
      <c r="G466" s="3" t="s">
        <v>44</v>
      </c>
      <c r="H466" s="3">
        <v>22.62</v>
      </c>
      <c r="I466" s="3">
        <v>1</v>
      </c>
      <c r="J466" s="3">
        <v>1.131</v>
      </c>
      <c r="K466" s="3">
        <v>23.751000000000001</v>
      </c>
      <c r="L466" s="3">
        <v>43541</v>
      </c>
      <c r="M466" s="3">
        <v>0.79027777777777775</v>
      </c>
      <c r="N466" s="4" t="s">
        <v>29</v>
      </c>
      <c r="O466" s="3">
        <v>22.62</v>
      </c>
      <c r="P466" s="5">
        <v>4.7619047620000003</v>
      </c>
      <c r="Q466" s="3">
        <v>1.131</v>
      </c>
      <c r="R466" s="3">
        <v>6.4</v>
      </c>
    </row>
    <row r="467" spans="2:18" x14ac:dyDescent="0.25">
      <c r="B467" s="3" t="s">
        <v>500</v>
      </c>
      <c r="C467" s="3" t="s">
        <v>18</v>
      </c>
      <c r="D467" s="3" t="s">
        <v>19</v>
      </c>
      <c r="E467" s="3" t="s">
        <v>20</v>
      </c>
      <c r="F467" s="3" t="s">
        <v>31</v>
      </c>
      <c r="G467" s="3" t="s">
        <v>44</v>
      </c>
      <c r="H467" s="3">
        <v>51.34</v>
      </c>
      <c r="I467" s="3">
        <v>5</v>
      </c>
      <c r="J467" s="3">
        <v>12.835000000000001</v>
      </c>
      <c r="K467" s="3">
        <v>269.53500000000003</v>
      </c>
      <c r="L467" s="3">
        <v>43552</v>
      </c>
      <c r="M467" s="3">
        <v>0.64652777777777781</v>
      </c>
      <c r="N467" s="4" t="s">
        <v>33</v>
      </c>
      <c r="O467" s="3">
        <v>256.7</v>
      </c>
      <c r="P467" s="5">
        <v>4.7619047620000003</v>
      </c>
      <c r="Q467" s="3">
        <v>12.835000000000001</v>
      </c>
      <c r="R467" s="3">
        <v>9.1</v>
      </c>
    </row>
    <row r="468" spans="2:18" x14ac:dyDescent="0.25">
      <c r="B468" s="3" t="s">
        <v>501</v>
      </c>
      <c r="C468" s="3" t="s">
        <v>25</v>
      </c>
      <c r="D468" s="3" t="s">
        <v>26</v>
      </c>
      <c r="E468" s="3" t="s">
        <v>20</v>
      </c>
      <c r="F468" s="3" t="s">
        <v>21</v>
      </c>
      <c r="G468" s="3" t="s">
        <v>36</v>
      </c>
      <c r="H468" s="3">
        <v>54.55</v>
      </c>
      <c r="I468" s="3">
        <v>10</v>
      </c>
      <c r="J468" s="3">
        <v>27.274999999999999</v>
      </c>
      <c r="K468" s="3">
        <v>572.77499999999998</v>
      </c>
      <c r="L468" s="3">
        <v>43526</v>
      </c>
      <c r="M468" s="3">
        <v>0.47361111111111109</v>
      </c>
      <c r="N468" s="4" t="s">
        <v>33</v>
      </c>
      <c r="O468" s="3">
        <v>545.5</v>
      </c>
      <c r="P468" s="5">
        <v>4.7619047620000003</v>
      </c>
      <c r="Q468" s="3">
        <v>27.274999999999999</v>
      </c>
      <c r="R468" s="3">
        <v>7.1</v>
      </c>
    </row>
    <row r="469" spans="2:18" x14ac:dyDescent="0.25">
      <c r="B469" s="3" t="s">
        <v>502</v>
      </c>
      <c r="C469" s="3" t="s">
        <v>25</v>
      </c>
      <c r="D469" s="3" t="s">
        <v>26</v>
      </c>
      <c r="E469" s="3" t="s">
        <v>20</v>
      </c>
      <c r="F469" s="3" t="s">
        <v>21</v>
      </c>
      <c r="G469" s="3" t="s">
        <v>22</v>
      </c>
      <c r="H469" s="3">
        <v>37.15</v>
      </c>
      <c r="I469" s="3">
        <v>7</v>
      </c>
      <c r="J469" s="3">
        <v>13.0025</v>
      </c>
      <c r="K469" s="3">
        <v>273.05250000000001</v>
      </c>
      <c r="L469" s="3">
        <v>43504</v>
      </c>
      <c r="M469" s="3">
        <v>0.55000000000000004</v>
      </c>
      <c r="N469" s="4" t="s">
        <v>33</v>
      </c>
      <c r="O469" s="3">
        <v>260.05</v>
      </c>
      <c r="P469" s="5">
        <v>4.7619047620000003</v>
      </c>
      <c r="Q469" s="3">
        <v>13.0025</v>
      </c>
      <c r="R469" s="3">
        <v>7.7</v>
      </c>
    </row>
    <row r="470" spans="2:18" x14ac:dyDescent="0.25">
      <c r="B470" s="3" t="s">
        <v>503</v>
      </c>
      <c r="C470" s="3" t="s">
        <v>42</v>
      </c>
      <c r="D470" s="3" t="s">
        <v>43</v>
      </c>
      <c r="E470" s="3" t="s">
        <v>27</v>
      </c>
      <c r="F470" s="3" t="s">
        <v>31</v>
      </c>
      <c r="G470" s="3" t="s">
        <v>36</v>
      </c>
      <c r="H470" s="3">
        <v>37.020000000000003</v>
      </c>
      <c r="I470" s="3">
        <v>6</v>
      </c>
      <c r="J470" s="3">
        <v>11.106</v>
      </c>
      <c r="K470" s="3">
        <v>233.226</v>
      </c>
      <c r="L470" s="3">
        <v>43546</v>
      </c>
      <c r="M470" s="3">
        <v>0.7729166666666667</v>
      </c>
      <c r="N470" s="4" t="s">
        <v>29</v>
      </c>
      <c r="O470" s="3">
        <v>222.12</v>
      </c>
      <c r="P470" s="5">
        <v>4.7619047620000003</v>
      </c>
      <c r="Q470" s="3">
        <v>11.106</v>
      </c>
      <c r="R470" s="3">
        <v>4.5</v>
      </c>
    </row>
    <row r="471" spans="2:18" x14ac:dyDescent="0.25">
      <c r="B471" s="3" t="s">
        <v>504</v>
      </c>
      <c r="C471" s="3" t="s">
        <v>25</v>
      </c>
      <c r="D471" s="3" t="s">
        <v>26</v>
      </c>
      <c r="E471" s="3" t="s">
        <v>27</v>
      </c>
      <c r="F471" s="3" t="s">
        <v>31</v>
      </c>
      <c r="G471" s="3" t="s">
        <v>44</v>
      </c>
      <c r="H471" s="3">
        <v>21.58</v>
      </c>
      <c r="I471" s="3">
        <v>1</v>
      </c>
      <c r="J471" s="3">
        <v>1.079</v>
      </c>
      <c r="K471" s="3">
        <v>22.658999999999999</v>
      </c>
      <c r="L471" s="3">
        <v>43505</v>
      </c>
      <c r="M471" s="3">
        <v>0.41805555555555557</v>
      </c>
      <c r="N471" s="4" t="s">
        <v>23</v>
      </c>
      <c r="O471" s="3">
        <v>21.58</v>
      </c>
      <c r="P471" s="5">
        <v>4.7619047620000003</v>
      </c>
      <c r="Q471" s="3">
        <v>1.079</v>
      </c>
      <c r="R471" s="3">
        <v>7.2</v>
      </c>
    </row>
    <row r="472" spans="2:18" x14ac:dyDescent="0.25">
      <c r="B472" s="3" t="s">
        <v>505</v>
      </c>
      <c r="C472" s="3" t="s">
        <v>25</v>
      </c>
      <c r="D472" s="3" t="s">
        <v>26</v>
      </c>
      <c r="E472" s="3" t="s">
        <v>20</v>
      </c>
      <c r="F472" s="3" t="s">
        <v>21</v>
      </c>
      <c r="G472" s="3" t="s">
        <v>28</v>
      </c>
      <c r="H472" s="3">
        <v>98.84</v>
      </c>
      <c r="I472" s="3">
        <v>1</v>
      </c>
      <c r="J472" s="3">
        <v>4.9420000000000002</v>
      </c>
      <c r="K472" s="3">
        <v>103.782</v>
      </c>
      <c r="L472" s="3">
        <v>43511</v>
      </c>
      <c r="M472" s="3">
        <v>0.47291666666666665</v>
      </c>
      <c r="N472" s="4" t="s">
        <v>29</v>
      </c>
      <c r="O472" s="3">
        <v>98.84</v>
      </c>
      <c r="P472" s="5">
        <v>4.7619047620000003</v>
      </c>
      <c r="Q472" s="3">
        <v>4.9420000000000002</v>
      </c>
      <c r="R472" s="3">
        <v>8.4</v>
      </c>
    </row>
    <row r="473" spans="2:18" x14ac:dyDescent="0.25">
      <c r="B473" s="3" t="s">
        <v>506</v>
      </c>
      <c r="C473" s="3" t="s">
        <v>25</v>
      </c>
      <c r="D473" s="3" t="s">
        <v>26</v>
      </c>
      <c r="E473" s="3" t="s">
        <v>20</v>
      </c>
      <c r="F473" s="3" t="s">
        <v>21</v>
      </c>
      <c r="G473" s="3" t="s">
        <v>32</v>
      </c>
      <c r="H473" s="3">
        <v>83.77</v>
      </c>
      <c r="I473" s="3">
        <v>6</v>
      </c>
      <c r="J473" s="3">
        <v>25.131</v>
      </c>
      <c r="K473" s="3">
        <v>527.75099999999998</v>
      </c>
      <c r="L473" s="3">
        <v>43488</v>
      </c>
      <c r="M473" s="3">
        <v>0.50694444444444442</v>
      </c>
      <c r="N473" s="4" t="s">
        <v>23</v>
      </c>
      <c r="O473" s="3">
        <v>502.62</v>
      </c>
      <c r="P473" s="5">
        <v>4.7619047620000003</v>
      </c>
      <c r="Q473" s="3">
        <v>25.131</v>
      </c>
      <c r="R473" s="3">
        <v>5.4</v>
      </c>
    </row>
    <row r="474" spans="2:18" x14ac:dyDescent="0.25">
      <c r="B474" s="3" t="s">
        <v>507</v>
      </c>
      <c r="C474" s="3" t="s">
        <v>18</v>
      </c>
      <c r="D474" s="3" t="s">
        <v>19</v>
      </c>
      <c r="E474" s="3" t="s">
        <v>20</v>
      </c>
      <c r="F474" s="3" t="s">
        <v>21</v>
      </c>
      <c r="G474" s="3" t="s">
        <v>36</v>
      </c>
      <c r="H474" s="3">
        <v>40.049999999999997</v>
      </c>
      <c r="I474" s="3">
        <v>4</v>
      </c>
      <c r="J474" s="3">
        <v>8.01</v>
      </c>
      <c r="K474" s="3">
        <v>168.21</v>
      </c>
      <c r="L474" s="3">
        <v>43490</v>
      </c>
      <c r="M474" s="3">
        <v>0.4861111111111111</v>
      </c>
      <c r="N474" s="4" t="s">
        <v>29</v>
      </c>
      <c r="O474" s="3">
        <v>160.19999999999999</v>
      </c>
      <c r="P474" s="5">
        <v>4.7619047620000003</v>
      </c>
      <c r="Q474" s="3">
        <v>8.01</v>
      </c>
      <c r="R474" s="3">
        <v>9.6999999999999993</v>
      </c>
    </row>
    <row r="475" spans="2:18" x14ac:dyDescent="0.25">
      <c r="B475" s="3" t="s">
        <v>508</v>
      </c>
      <c r="C475" s="3" t="s">
        <v>18</v>
      </c>
      <c r="D475" s="3" t="s">
        <v>19</v>
      </c>
      <c r="E475" s="3" t="s">
        <v>20</v>
      </c>
      <c r="F475" s="3" t="s">
        <v>31</v>
      </c>
      <c r="G475" s="3" t="s">
        <v>46</v>
      </c>
      <c r="H475" s="3">
        <v>43.13</v>
      </c>
      <c r="I475" s="3">
        <v>10</v>
      </c>
      <c r="J475" s="3">
        <v>21.565000000000001</v>
      </c>
      <c r="K475" s="3">
        <v>452.86500000000001</v>
      </c>
      <c r="L475" s="3">
        <v>43498</v>
      </c>
      <c r="M475" s="3">
        <v>0.77152777777777781</v>
      </c>
      <c r="N475" s="4" t="s">
        <v>33</v>
      </c>
      <c r="O475" s="3">
        <v>431.3</v>
      </c>
      <c r="P475" s="5">
        <v>4.7619047620000003</v>
      </c>
      <c r="Q475" s="3">
        <v>21.565000000000001</v>
      </c>
      <c r="R475" s="3">
        <v>5.5</v>
      </c>
    </row>
    <row r="476" spans="2:18" x14ac:dyDescent="0.25">
      <c r="B476" s="3" t="s">
        <v>509</v>
      </c>
      <c r="C476" s="3" t="s">
        <v>42</v>
      </c>
      <c r="D476" s="3" t="s">
        <v>43</v>
      </c>
      <c r="E476" s="3" t="s">
        <v>20</v>
      </c>
      <c r="F476" s="3" t="s">
        <v>31</v>
      </c>
      <c r="G476" s="3" t="s">
        <v>22</v>
      </c>
      <c r="H476" s="3">
        <v>72.569999999999993</v>
      </c>
      <c r="I476" s="3">
        <v>8</v>
      </c>
      <c r="J476" s="3">
        <v>29.027999999999999</v>
      </c>
      <c r="K476" s="3">
        <v>609.58799999999997</v>
      </c>
      <c r="L476" s="3">
        <v>43554</v>
      </c>
      <c r="M476" s="3">
        <v>0.74861111111111112</v>
      </c>
      <c r="N476" s="4" t="s">
        <v>29</v>
      </c>
      <c r="O476" s="3">
        <v>580.55999999999995</v>
      </c>
      <c r="P476" s="5">
        <v>4.7619047620000003</v>
      </c>
      <c r="Q476" s="3">
        <v>29.027999999999999</v>
      </c>
      <c r="R476" s="3">
        <v>4.5999999999999996</v>
      </c>
    </row>
    <row r="477" spans="2:18" x14ac:dyDescent="0.25">
      <c r="B477" s="3" t="s">
        <v>510</v>
      </c>
      <c r="C477" s="3" t="s">
        <v>18</v>
      </c>
      <c r="D477" s="3" t="s">
        <v>19</v>
      </c>
      <c r="E477" s="3" t="s">
        <v>20</v>
      </c>
      <c r="F477" s="3" t="s">
        <v>21</v>
      </c>
      <c r="G477" s="3" t="s">
        <v>28</v>
      </c>
      <c r="H477" s="3">
        <v>64.44</v>
      </c>
      <c r="I477" s="3">
        <v>5</v>
      </c>
      <c r="J477" s="3">
        <v>16.11</v>
      </c>
      <c r="K477" s="3">
        <v>338.31</v>
      </c>
      <c r="L477" s="3">
        <v>43554</v>
      </c>
      <c r="M477" s="3">
        <v>0.71111111111111114</v>
      </c>
      <c r="N477" s="4" t="s">
        <v>29</v>
      </c>
      <c r="O477" s="3">
        <v>322.2</v>
      </c>
      <c r="P477" s="5">
        <v>4.7619047620000003</v>
      </c>
      <c r="Q477" s="3">
        <v>16.11</v>
      </c>
      <c r="R477" s="3">
        <v>6.6</v>
      </c>
    </row>
    <row r="478" spans="2:18" x14ac:dyDescent="0.25">
      <c r="B478" s="3" t="s">
        <v>511</v>
      </c>
      <c r="C478" s="3" t="s">
        <v>18</v>
      </c>
      <c r="D478" s="3" t="s">
        <v>19</v>
      </c>
      <c r="E478" s="3" t="s">
        <v>27</v>
      </c>
      <c r="F478" s="3" t="s">
        <v>31</v>
      </c>
      <c r="G478" s="3" t="s">
        <v>22</v>
      </c>
      <c r="H478" s="3">
        <v>65.180000000000007</v>
      </c>
      <c r="I478" s="3">
        <v>3</v>
      </c>
      <c r="J478" s="3">
        <v>9.7769999999999992</v>
      </c>
      <c r="K478" s="3">
        <v>205.31700000000001</v>
      </c>
      <c r="L478" s="3">
        <v>43521</v>
      </c>
      <c r="M478" s="3">
        <v>0.85763888888888884</v>
      </c>
      <c r="N478" s="4" t="s">
        <v>33</v>
      </c>
      <c r="O478" s="3">
        <v>195.54</v>
      </c>
      <c r="P478" s="5">
        <v>4.7619047620000003</v>
      </c>
      <c r="Q478" s="3">
        <v>9.7769999999999992</v>
      </c>
      <c r="R478" s="3">
        <v>6.3</v>
      </c>
    </row>
    <row r="479" spans="2:18" x14ac:dyDescent="0.25">
      <c r="B479" s="3" t="s">
        <v>512</v>
      </c>
      <c r="C479" s="3" t="s">
        <v>18</v>
      </c>
      <c r="D479" s="3" t="s">
        <v>19</v>
      </c>
      <c r="E479" s="3" t="s">
        <v>27</v>
      </c>
      <c r="F479" s="3" t="s">
        <v>21</v>
      </c>
      <c r="G479" s="3" t="s">
        <v>36</v>
      </c>
      <c r="H479" s="3">
        <v>33.26</v>
      </c>
      <c r="I479" s="3">
        <v>5</v>
      </c>
      <c r="J479" s="3">
        <v>8.3149999999999995</v>
      </c>
      <c r="K479" s="3">
        <v>174.61500000000001</v>
      </c>
      <c r="L479" s="3">
        <v>43542</v>
      </c>
      <c r="M479" s="3">
        <v>0.67361111111111116</v>
      </c>
      <c r="N479" s="4" t="s">
        <v>33</v>
      </c>
      <c r="O479" s="3">
        <v>166.3</v>
      </c>
      <c r="P479" s="5">
        <v>4.7619047620000003</v>
      </c>
      <c r="Q479" s="3">
        <v>8.3149999999999995</v>
      </c>
      <c r="R479" s="3">
        <v>4.2</v>
      </c>
    </row>
    <row r="480" spans="2:18" x14ac:dyDescent="0.25">
      <c r="B480" s="3" t="s">
        <v>513</v>
      </c>
      <c r="C480" s="3" t="s">
        <v>25</v>
      </c>
      <c r="D480" s="3" t="s">
        <v>26</v>
      </c>
      <c r="E480" s="3" t="s">
        <v>27</v>
      </c>
      <c r="F480" s="3" t="s">
        <v>31</v>
      </c>
      <c r="G480" s="3" t="s">
        <v>28</v>
      </c>
      <c r="H480" s="3">
        <v>84.07</v>
      </c>
      <c r="I480" s="3">
        <v>4</v>
      </c>
      <c r="J480" s="3">
        <v>16.814</v>
      </c>
      <c r="K480" s="3">
        <v>353.09399999999999</v>
      </c>
      <c r="L480" s="3">
        <v>43531</v>
      </c>
      <c r="M480" s="3">
        <v>0.70416666666666672</v>
      </c>
      <c r="N480" s="4" t="s">
        <v>23</v>
      </c>
      <c r="O480" s="3">
        <v>336.28</v>
      </c>
      <c r="P480" s="5">
        <v>4.7619047620000003</v>
      </c>
      <c r="Q480" s="3">
        <v>16.814</v>
      </c>
      <c r="R480" s="3">
        <v>4.4000000000000004</v>
      </c>
    </row>
    <row r="481" spans="2:18" x14ac:dyDescent="0.25">
      <c r="B481" s="3" t="s">
        <v>514</v>
      </c>
      <c r="C481" s="3" t="s">
        <v>42</v>
      </c>
      <c r="D481" s="3" t="s">
        <v>43</v>
      </c>
      <c r="E481" s="3" t="s">
        <v>27</v>
      </c>
      <c r="F481" s="3" t="s">
        <v>31</v>
      </c>
      <c r="G481" s="3" t="s">
        <v>36</v>
      </c>
      <c r="H481" s="3">
        <v>34.369999999999997</v>
      </c>
      <c r="I481" s="3">
        <v>10</v>
      </c>
      <c r="J481" s="3">
        <v>17.184999999999999</v>
      </c>
      <c r="K481" s="3">
        <v>360.88499999999999</v>
      </c>
      <c r="L481" s="3">
        <v>43540</v>
      </c>
      <c r="M481" s="3">
        <v>0.42430555555555555</v>
      </c>
      <c r="N481" s="4" t="s">
        <v>23</v>
      </c>
      <c r="O481" s="3">
        <v>343.7</v>
      </c>
      <c r="P481" s="5">
        <v>4.7619047620000003</v>
      </c>
      <c r="Q481" s="3">
        <v>17.184999999999999</v>
      </c>
      <c r="R481" s="3">
        <v>6.7</v>
      </c>
    </row>
    <row r="482" spans="2:18" x14ac:dyDescent="0.25">
      <c r="B482" s="3" t="s">
        <v>515</v>
      </c>
      <c r="C482" s="3" t="s">
        <v>18</v>
      </c>
      <c r="D482" s="3" t="s">
        <v>19</v>
      </c>
      <c r="E482" s="3" t="s">
        <v>27</v>
      </c>
      <c r="F482" s="3" t="s">
        <v>31</v>
      </c>
      <c r="G482" s="3" t="s">
        <v>28</v>
      </c>
      <c r="H482" s="3">
        <v>38.6</v>
      </c>
      <c r="I482" s="3">
        <v>1</v>
      </c>
      <c r="J482" s="3">
        <v>1.93</v>
      </c>
      <c r="K482" s="3">
        <v>40.53</v>
      </c>
      <c r="L482" s="3">
        <v>43494</v>
      </c>
      <c r="M482" s="3">
        <v>0.47638888888888886</v>
      </c>
      <c r="N482" s="4" t="s">
        <v>23</v>
      </c>
      <c r="O482" s="3">
        <v>38.6</v>
      </c>
      <c r="P482" s="5">
        <v>4.7619047620000003</v>
      </c>
      <c r="Q482" s="3">
        <v>1.93</v>
      </c>
      <c r="R482" s="3">
        <v>6.7</v>
      </c>
    </row>
    <row r="483" spans="2:18" x14ac:dyDescent="0.25">
      <c r="B483" s="3" t="s">
        <v>516</v>
      </c>
      <c r="C483" s="3" t="s">
        <v>25</v>
      </c>
      <c r="D483" s="3" t="s">
        <v>26</v>
      </c>
      <c r="E483" s="3" t="s">
        <v>27</v>
      </c>
      <c r="F483" s="3" t="s">
        <v>31</v>
      </c>
      <c r="G483" s="3" t="s">
        <v>44</v>
      </c>
      <c r="H483" s="3">
        <v>65.97</v>
      </c>
      <c r="I483" s="3">
        <v>8</v>
      </c>
      <c r="J483" s="3">
        <v>26.388000000000002</v>
      </c>
      <c r="K483" s="3">
        <v>554.14800000000002</v>
      </c>
      <c r="L483" s="3">
        <v>43498</v>
      </c>
      <c r="M483" s="3">
        <v>0.85347222222222219</v>
      </c>
      <c r="N483" s="4" t="s">
        <v>29</v>
      </c>
      <c r="O483" s="3">
        <v>527.76</v>
      </c>
      <c r="P483" s="5">
        <v>4.7619047620000003</v>
      </c>
      <c r="Q483" s="3">
        <v>26.388000000000002</v>
      </c>
      <c r="R483" s="3">
        <v>8.4</v>
      </c>
    </row>
    <row r="484" spans="2:18" x14ac:dyDescent="0.25">
      <c r="B484" s="3" t="s">
        <v>517</v>
      </c>
      <c r="C484" s="3" t="s">
        <v>25</v>
      </c>
      <c r="D484" s="3" t="s">
        <v>26</v>
      </c>
      <c r="E484" s="3" t="s">
        <v>27</v>
      </c>
      <c r="F484" s="3" t="s">
        <v>21</v>
      </c>
      <c r="G484" s="3" t="s">
        <v>28</v>
      </c>
      <c r="H484" s="3">
        <v>32.799999999999997</v>
      </c>
      <c r="I484" s="3">
        <v>10</v>
      </c>
      <c r="J484" s="3">
        <v>16.399999999999999</v>
      </c>
      <c r="K484" s="3">
        <v>344.4</v>
      </c>
      <c r="L484" s="3">
        <v>43511</v>
      </c>
      <c r="M484" s="3">
        <v>0.5083333333333333</v>
      </c>
      <c r="N484" s="4" t="s">
        <v>29</v>
      </c>
      <c r="O484" s="3">
        <v>328</v>
      </c>
      <c r="P484" s="5">
        <v>4.7619047620000003</v>
      </c>
      <c r="Q484" s="3">
        <v>16.399999999999999</v>
      </c>
      <c r="R484" s="3">
        <v>6.2</v>
      </c>
    </row>
    <row r="485" spans="2:18" x14ac:dyDescent="0.25">
      <c r="B485" s="3" t="s">
        <v>518</v>
      </c>
      <c r="C485" s="3" t="s">
        <v>18</v>
      </c>
      <c r="D485" s="3" t="s">
        <v>19</v>
      </c>
      <c r="E485" s="3" t="s">
        <v>27</v>
      </c>
      <c r="F485" s="3" t="s">
        <v>31</v>
      </c>
      <c r="G485" s="3" t="s">
        <v>36</v>
      </c>
      <c r="H485" s="3">
        <v>37.14</v>
      </c>
      <c r="I485" s="3">
        <v>5</v>
      </c>
      <c r="J485" s="3">
        <v>9.2850000000000001</v>
      </c>
      <c r="K485" s="3">
        <v>194.98500000000001</v>
      </c>
      <c r="L485" s="3">
        <v>43473</v>
      </c>
      <c r="M485" s="3">
        <v>0.54513888888888884</v>
      </c>
      <c r="N485" s="4" t="s">
        <v>23</v>
      </c>
      <c r="O485" s="3">
        <v>185.7</v>
      </c>
      <c r="P485" s="5">
        <v>4.7619047620000003</v>
      </c>
      <c r="Q485" s="3">
        <v>9.2850000000000001</v>
      </c>
      <c r="R485" s="3">
        <v>5</v>
      </c>
    </row>
    <row r="486" spans="2:18" x14ac:dyDescent="0.25">
      <c r="B486" s="3" t="s">
        <v>519</v>
      </c>
      <c r="C486" s="3" t="s">
        <v>42</v>
      </c>
      <c r="D486" s="3" t="s">
        <v>43</v>
      </c>
      <c r="E486" s="3" t="s">
        <v>20</v>
      </c>
      <c r="F486" s="3" t="s">
        <v>31</v>
      </c>
      <c r="G486" s="3" t="s">
        <v>32</v>
      </c>
      <c r="H486" s="3">
        <v>60.38</v>
      </c>
      <c r="I486" s="3">
        <v>10</v>
      </c>
      <c r="J486" s="3">
        <v>30.19</v>
      </c>
      <c r="K486" s="3">
        <v>633.99</v>
      </c>
      <c r="L486" s="3">
        <v>43508</v>
      </c>
      <c r="M486" s="3">
        <v>0.67986111111111114</v>
      </c>
      <c r="N486" s="4" t="s">
        <v>29</v>
      </c>
      <c r="O486" s="3">
        <v>603.79999999999995</v>
      </c>
      <c r="P486" s="5">
        <v>4.7619047620000003</v>
      </c>
      <c r="Q486" s="3">
        <v>30.19</v>
      </c>
      <c r="R486" s="3">
        <v>6</v>
      </c>
    </row>
    <row r="487" spans="2:18" x14ac:dyDescent="0.25">
      <c r="B487" s="3" t="s">
        <v>520</v>
      </c>
      <c r="C487" s="3" t="s">
        <v>25</v>
      </c>
      <c r="D487" s="3" t="s">
        <v>26</v>
      </c>
      <c r="E487" s="3" t="s">
        <v>20</v>
      </c>
      <c r="F487" s="3" t="s">
        <v>21</v>
      </c>
      <c r="G487" s="3" t="s">
        <v>36</v>
      </c>
      <c r="H487" s="3">
        <v>36.979999999999997</v>
      </c>
      <c r="I487" s="3">
        <v>10</v>
      </c>
      <c r="J487" s="3">
        <v>18.489999999999998</v>
      </c>
      <c r="K487" s="3">
        <v>388.29</v>
      </c>
      <c r="L487" s="3">
        <v>43466</v>
      </c>
      <c r="M487" s="3">
        <v>0.82499999999999996</v>
      </c>
      <c r="N487" s="4" t="s">
        <v>33</v>
      </c>
      <c r="O487" s="3">
        <v>369.8</v>
      </c>
      <c r="P487" s="5">
        <v>4.7619047620000003</v>
      </c>
      <c r="Q487" s="3">
        <v>18.489999999999998</v>
      </c>
      <c r="R487" s="3">
        <v>7</v>
      </c>
    </row>
    <row r="488" spans="2:18" x14ac:dyDescent="0.25">
      <c r="B488" s="3" t="s">
        <v>521</v>
      </c>
      <c r="C488" s="3" t="s">
        <v>42</v>
      </c>
      <c r="D488" s="3" t="s">
        <v>43</v>
      </c>
      <c r="E488" s="3" t="s">
        <v>20</v>
      </c>
      <c r="F488" s="3" t="s">
        <v>21</v>
      </c>
      <c r="G488" s="3" t="s">
        <v>36</v>
      </c>
      <c r="H488" s="3">
        <v>49.49</v>
      </c>
      <c r="I488" s="3">
        <v>4</v>
      </c>
      <c r="J488" s="3">
        <v>9.8979999999999997</v>
      </c>
      <c r="K488" s="3">
        <v>207.858</v>
      </c>
      <c r="L488" s="3">
        <v>43545</v>
      </c>
      <c r="M488" s="3">
        <v>0.64236111111111116</v>
      </c>
      <c r="N488" s="4" t="s">
        <v>23</v>
      </c>
      <c r="O488" s="3">
        <v>197.96</v>
      </c>
      <c r="P488" s="5">
        <v>4.7619047620000003</v>
      </c>
      <c r="Q488" s="3">
        <v>9.8979999999999997</v>
      </c>
      <c r="R488" s="3">
        <v>6.6</v>
      </c>
    </row>
    <row r="489" spans="2:18" x14ac:dyDescent="0.25">
      <c r="B489" s="3" t="s">
        <v>522</v>
      </c>
      <c r="C489" s="3" t="s">
        <v>42</v>
      </c>
      <c r="D489" s="3" t="s">
        <v>43</v>
      </c>
      <c r="E489" s="3" t="s">
        <v>27</v>
      </c>
      <c r="F489" s="3" t="s">
        <v>21</v>
      </c>
      <c r="G489" s="3" t="s">
        <v>46</v>
      </c>
      <c r="H489" s="3">
        <v>41.09</v>
      </c>
      <c r="I489" s="3">
        <v>10</v>
      </c>
      <c r="J489" s="3">
        <v>20.545000000000002</v>
      </c>
      <c r="K489" s="3">
        <v>431.44499999999999</v>
      </c>
      <c r="L489" s="3">
        <v>43524</v>
      </c>
      <c r="M489" s="3">
        <v>0.61250000000000004</v>
      </c>
      <c r="N489" s="4" t="s">
        <v>29</v>
      </c>
      <c r="O489" s="3">
        <v>410.9</v>
      </c>
      <c r="P489" s="5">
        <v>4.7619047620000003</v>
      </c>
      <c r="Q489" s="3">
        <v>20.545000000000002</v>
      </c>
      <c r="R489" s="3">
        <v>7.3</v>
      </c>
    </row>
    <row r="490" spans="2:18" x14ac:dyDescent="0.25">
      <c r="B490" s="3" t="s">
        <v>523</v>
      </c>
      <c r="C490" s="3" t="s">
        <v>18</v>
      </c>
      <c r="D490" s="3" t="s">
        <v>19</v>
      </c>
      <c r="E490" s="3" t="s">
        <v>27</v>
      </c>
      <c r="F490" s="3" t="s">
        <v>31</v>
      </c>
      <c r="G490" s="3" t="s">
        <v>46</v>
      </c>
      <c r="H490" s="3">
        <v>37.15</v>
      </c>
      <c r="I490" s="3">
        <v>4</v>
      </c>
      <c r="J490" s="3">
        <v>7.43</v>
      </c>
      <c r="K490" s="3">
        <v>156.03</v>
      </c>
      <c r="L490" s="3">
        <v>43547</v>
      </c>
      <c r="M490" s="3">
        <v>0.79097222222222219</v>
      </c>
      <c r="N490" s="4" t="s">
        <v>23</v>
      </c>
      <c r="O490" s="3">
        <v>148.6</v>
      </c>
      <c r="P490" s="5">
        <v>4.7619047620000003</v>
      </c>
      <c r="Q490" s="3">
        <v>7.43</v>
      </c>
      <c r="R490" s="3">
        <v>8.3000000000000007</v>
      </c>
    </row>
    <row r="491" spans="2:18" x14ac:dyDescent="0.25">
      <c r="B491" s="3" t="s">
        <v>524</v>
      </c>
      <c r="C491" s="3" t="s">
        <v>25</v>
      </c>
      <c r="D491" s="3" t="s">
        <v>26</v>
      </c>
      <c r="E491" s="3" t="s">
        <v>27</v>
      </c>
      <c r="F491" s="3" t="s">
        <v>31</v>
      </c>
      <c r="G491" s="3" t="s">
        <v>32</v>
      </c>
      <c r="H491" s="3">
        <v>22.96</v>
      </c>
      <c r="I491" s="3">
        <v>1</v>
      </c>
      <c r="J491" s="3">
        <v>1.1479999999999999</v>
      </c>
      <c r="K491" s="3">
        <v>24.108000000000001</v>
      </c>
      <c r="L491" s="3">
        <v>43495</v>
      </c>
      <c r="M491" s="3">
        <v>0.86597222222222225</v>
      </c>
      <c r="N491" s="4" t="s">
        <v>29</v>
      </c>
      <c r="O491" s="3">
        <v>22.96</v>
      </c>
      <c r="P491" s="5">
        <v>4.7619047620000003</v>
      </c>
      <c r="Q491" s="3">
        <v>1.1479999999999999</v>
      </c>
      <c r="R491" s="3">
        <v>4.3</v>
      </c>
    </row>
    <row r="492" spans="2:18" x14ac:dyDescent="0.25">
      <c r="B492" s="3" t="s">
        <v>525</v>
      </c>
      <c r="C492" s="3" t="s">
        <v>42</v>
      </c>
      <c r="D492" s="3" t="s">
        <v>43</v>
      </c>
      <c r="E492" s="3" t="s">
        <v>20</v>
      </c>
      <c r="F492" s="3" t="s">
        <v>21</v>
      </c>
      <c r="G492" s="3" t="s">
        <v>32</v>
      </c>
      <c r="H492" s="3">
        <v>77.680000000000007</v>
      </c>
      <c r="I492" s="3">
        <v>9</v>
      </c>
      <c r="J492" s="3">
        <v>34.956000000000003</v>
      </c>
      <c r="K492" s="3">
        <v>734.07600000000002</v>
      </c>
      <c r="L492" s="3">
        <v>43500</v>
      </c>
      <c r="M492" s="3">
        <v>0.55625000000000002</v>
      </c>
      <c r="N492" s="4" t="s">
        <v>23</v>
      </c>
      <c r="O492" s="3">
        <v>699.12</v>
      </c>
      <c r="P492" s="5">
        <v>4.7619047620000003</v>
      </c>
      <c r="Q492" s="3">
        <v>34.956000000000003</v>
      </c>
      <c r="R492" s="3">
        <v>9.8000000000000007</v>
      </c>
    </row>
    <row r="493" spans="2:18" x14ac:dyDescent="0.25">
      <c r="B493" s="3" t="s">
        <v>526</v>
      </c>
      <c r="C493" s="3" t="s">
        <v>42</v>
      </c>
      <c r="D493" s="3" t="s">
        <v>43</v>
      </c>
      <c r="E493" s="3" t="s">
        <v>27</v>
      </c>
      <c r="F493" s="3" t="s">
        <v>21</v>
      </c>
      <c r="G493" s="3" t="s">
        <v>46</v>
      </c>
      <c r="H493" s="3">
        <v>34.700000000000003</v>
      </c>
      <c r="I493" s="3">
        <v>2</v>
      </c>
      <c r="J493" s="3">
        <v>3.47</v>
      </c>
      <c r="K493" s="3">
        <v>72.87</v>
      </c>
      <c r="L493" s="3">
        <v>43537</v>
      </c>
      <c r="M493" s="3">
        <v>0.82499999999999996</v>
      </c>
      <c r="N493" s="4" t="s">
        <v>23</v>
      </c>
      <c r="O493" s="3">
        <v>69.400000000000006</v>
      </c>
      <c r="P493" s="5">
        <v>4.7619047620000003</v>
      </c>
      <c r="Q493" s="3">
        <v>3.47</v>
      </c>
      <c r="R493" s="3">
        <v>8.1999999999999993</v>
      </c>
    </row>
    <row r="494" spans="2:18" x14ac:dyDescent="0.25">
      <c r="B494" s="3" t="s">
        <v>527</v>
      </c>
      <c r="C494" s="3" t="s">
        <v>18</v>
      </c>
      <c r="D494" s="3" t="s">
        <v>19</v>
      </c>
      <c r="E494" s="3" t="s">
        <v>20</v>
      </c>
      <c r="F494" s="3" t="s">
        <v>21</v>
      </c>
      <c r="G494" s="3" t="s">
        <v>46</v>
      </c>
      <c r="H494" s="3">
        <v>19.66</v>
      </c>
      <c r="I494" s="3">
        <v>10</v>
      </c>
      <c r="J494" s="3">
        <v>9.83</v>
      </c>
      <c r="K494" s="3">
        <v>206.43</v>
      </c>
      <c r="L494" s="3">
        <v>43539</v>
      </c>
      <c r="M494" s="3">
        <v>0.76388888888888884</v>
      </c>
      <c r="N494" s="4" t="s">
        <v>33</v>
      </c>
      <c r="O494" s="3">
        <v>196.6</v>
      </c>
      <c r="P494" s="5">
        <v>4.7619047620000003</v>
      </c>
      <c r="Q494" s="3">
        <v>9.83</v>
      </c>
      <c r="R494" s="3">
        <v>7.2</v>
      </c>
    </row>
    <row r="495" spans="2:18" x14ac:dyDescent="0.25">
      <c r="B495" s="3" t="s">
        <v>528</v>
      </c>
      <c r="C495" s="3" t="s">
        <v>42</v>
      </c>
      <c r="D495" s="3" t="s">
        <v>43</v>
      </c>
      <c r="E495" s="3" t="s">
        <v>20</v>
      </c>
      <c r="F495" s="3" t="s">
        <v>21</v>
      </c>
      <c r="G495" s="3" t="s">
        <v>22</v>
      </c>
      <c r="H495" s="3">
        <v>25.32</v>
      </c>
      <c r="I495" s="3">
        <v>8</v>
      </c>
      <c r="J495" s="3">
        <v>10.128</v>
      </c>
      <c r="K495" s="3">
        <v>212.68799999999999</v>
      </c>
      <c r="L495" s="3">
        <v>43529</v>
      </c>
      <c r="M495" s="3">
        <v>0.85</v>
      </c>
      <c r="N495" s="4" t="s">
        <v>23</v>
      </c>
      <c r="O495" s="3">
        <v>202.56</v>
      </c>
      <c r="P495" s="5">
        <v>4.7619047620000003</v>
      </c>
      <c r="Q495" s="3">
        <v>10.128</v>
      </c>
      <c r="R495" s="3">
        <v>8.6999999999999993</v>
      </c>
    </row>
    <row r="496" spans="2:18" x14ac:dyDescent="0.25">
      <c r="B496" s="3" t="s">
        <v>529</v>
      </c>
      <c r="C496" s="3" t="s">
        <v>25</v>
      </c>
      <c r="D496" s="3" t="s">
        <v>26</v>
      </c>
      <c r="E496" s="3" t="s">
        <v>20</v>
      </c>
      <c r="F496" s="3" t="s">
        <v>21</v>
      </c>
      <c r="G496" s="3" t="s">
        <v>32</v>
      </c>
      <c r="H496" s="3">
        <v>12.12</v>
      </c>
      <c r="I496" s="3">
        <v>10</v>
      </c>
      <c r="J496" s="3">
        <v>6.06</v>
      </c>
      <c r="K496" s="3">
        <v>127.26</v>
      </c>
      <c r="L496" s="3">
        <v>43529</v>
      </c>
      <c r="M496" s="3">
        <v>0.57222222222222219</v>
      </c>
      <c r="N496" s="4" t="s">
        <v>33</v>
      </c>
      <c r="O496" s="3">
        <v>121.2</v>
      </c>
      <c r="P496" s="5">
        <v>4.7619047620000003</v>
      </c>
      <c r="Q496" s="3">
        <v>6.06</v>
      </c>
      <c r="R496" s="3">
        <v>8.4</v>
      </c>
    </row>
    <row r="497" spans="2:18" x14ac:dyDescent="0.25">
      <c r="B497" s="3" t="s">
        <v>530</v>
      </c>
      <c r="C497" s="3" t="s">
        <v>42</v>
      </c>
      <c r="D497" s="3" t="s">
        <v>43</v>
      </c>
      <c r="E497" s="3" t="s">
        <v>27</v>
      </c>
      <c r="F497" s="3" t="s">
        <v>31</v>
      </c>
      <c r="G497" s="3" t="s">
        <v>46</v>
      </c>
      <c r="H497" s="3">
        <v>99.89</v>
      </c>
      <c r="I497" s="3">
        <v>2</v>
      </c>
      <c r="J497" s="3">
        <v>9.9890000000000008</v>
      </c>
      <c r="K497" s="3">
        <v>209.76900000000001</v>
      </c>
      <c r="L497" s="3">
        <v>43522</v>
      </c>
      <c r="M497" s="3">
        <v>0.49166666666666664</v>
      </c>
      <c r="N497" s="4" t="s">
        <v>23</v>
      </c>
      <c r="O497" s="3">
        <v>199.78</v>
      </c>
      <c r="P497" s="5">
        <v>4.7619047620000003</v>
      </c>
      <c r="Q497" s="3">
        <v>9.9890000000000008</v>
      </c>
      <c r="R497" s="3">
        <v>7.1</v>
      </c>
    </row>
    <row r="498" spans="2:18" x14ac:dyDescent="0.25">
      <c r="B498" s="3" t="s">
        <v>531</v>
      </c>
      <c r="C498" s="3" t="s">
        <v>42</v>
      </c>
      <c r="D498" s="3" t="s">
        <v>43</v>
      </c>
      <c r="E498" s="3" t="s">
        <v>27</v>
      </c>
      <c r="F498" s="3" t="s">
        <v>31</v>
      </c>
      <c r="G498" s="3" t="s">
        <v>36</v>
      </c>
      <c r="H498" s="3">
        <v>75.92</v>
      </c>
      <c r="I498" s="3">
        <v>8</v>
      </c>
      <c r="J498" s="3">
        <v>30.367999999999999</v>
      </c>
      <c r="K498" s="3">
        <v>637.72799999999995</v>
      </c>
      <c r="L498" s="3">
        <v>43544</v>
      </c>
      <c r="M498" s="3">
        <v>0.59305555555555556</v>
      </c>
      <c r="N498" s="4" t="s">
        <v>29</v>
      </c>
      <c r="O498" s="3">
        <v>607.36</v>
      </c>
      <c r="P498" s="5">
        <v>4.7619047620000003</v>
      </c>
      <c r="Q498" s="3">
        <v>30.367999999999999</v>
      </c>
      <c r="R498" s="3">
        <v>5.5</v>
      </c>
    </row>
    <row r="499" spans="2:18" x14ac:dyDescent="0.25">
      <c r="B499" s="3" t="s">
        <v>532</v>
      </c>
      <c r="C499" s="3" t="s">
        <v>25</v>
      </c>
      <c r="D499" s="3" t="s">
        <v>26</v>
      </c>
      <c r="E499" s="3" t="s">
        <v>27</v>
      </c>
      <c r="F499" s="3" t="s">
        <v>21</v>
      </c>
      <c r="G499" s="3" t="s">
        <v>28</v>
      </c>
      <c r="H499" s="3">
        <v>63.22</v>
      </c>
      <c r="I499" s="3">
        <v>2</v>
      </c>
      <c r="J499" s="3">
        <v>6.3220000000000001</v>
      </c>
      <c r="K499" s="3">
        <v>132.762</v>
      </c>
      <c r="L499" s="3">
        <v>43466</v>
      </c>
      <c r="M499" s="3">
        <v>0.66041666666666665</v>
      </c>
      <c r="N499" s="4" t="s">
        <v>29</v>
      </c>
      <c r="O499" s="3">
        <v>126.44</v>
      </c>
      <c r="P499" s="5">
        <v>4.7619047620000003</v>
      </c>
      <c r="Q499" s="3">
        <v>6.3220000000000001</v>
      </c>
      <c r="R499" s="3">
        <v>8.5</v>
      </c>
    </row>
    <row r="500" spans="2:18" x14ac:dyDescent="0.25">
      <c r="B500" s="3" t="s">
        <v>533</v>
      </c>
      <c r="C500" s="3" t="s">
        <v>25</v>
      </c>
      <c r="D500" s="3" t="s">
        <v>26</v>
      </c>
      <c r="E500" s="3" t="s">
        <v>27</v>
      </c>
      <c r="F500" s="3" t="s">
        <v>21</v>
      </c>
      <c r="G500" s="3" t="s">
        <v>44</v>
      </c>
      <c r="H500" s="3">
        <v>90.24</v>
      </c>
      <c r="I500" s="3">
        <v>6</v>
      </c>
      <c r="J500" s="3">
        <v>27.071999999999999</v>
      </c>
      <c r="K500" s="3">
        <v>568.51199999999994</v>
      </c>
      <c r="L500" s="3">
        <v>43492</v>
      </c>
      <c r="M500" s="3">
        <v>0.47013888888888888</v>
      </c>
      <c r="N500" s="4" t="s">
        <v>29</v>
      </c>
      <c r="O500" s="3">
        <v>541.44000000000005</v>
      </c>
      <c r="P500" s="5">
        <v>4.7619047620000003</v>
      </c>
      <c r="Q500" s="3">
        <v>27.071999999999999</v>
      </c>
      <c r="R500" s="3">
        <v>6.2</v>
      </c>
    </row>
    <row r="501" spans="2:18" x14ac:dyDescent="0.25">
      <c r="B501" s="3" t="s">
        <v>534</v>
      </c>
      <c r="C501" s="3" t="s">
        <v>42</v>
      </c>
      <c r="D501" s="3" t="s">
        <v>43</v>
      </c>
      <c r="E501" s="3" t="s">
        <v>20</v>
      </c>
      <c r="F501" s="3" t="s">
        <v>21</v>
      </c>
      <c r="G501" s="3" t="s">
        <v>36</v>
      </c>
      <c r="H501" s="3">
        <v>98.13</v>
      </c>
      <c r="I501" s="3">
        <v>1</v>
      </c>
      <c r="J501" s="3">
        <v>4.9065000000000003</v>
      </c>
      <c r="K501" s="3">
        <v>103.0365</v>
      </c>
      <c r="L501" s="3">
        <v>43486</v>
      </c>
      <c r="M501" s="3">
        <v>0.73333333333333328</v>
      </c>
      <c r="N501" s="4" t="s">
        <v>29</v>
      </c>
      <c r="O501" s="3">
        <v>98.13</v>
      </c>
      <c r="P501" s="5">
        <v>4.7619047620000003</v>
      </c>
      <c r="Q501" s="3">
        <v>4.9065000000000003</v>
      </c>
      <c r="R501" s="3">
        <v>8.9</v>
      </c>
    </row>
    <row r="502" spans="2:18" x14ac:dyDescent="0.25">
      <c r="B502" s="3" t="s">
        <v>535</v>
      </c>
      <c r="C502" s="3" t="s">
        <v>18</v>
      </c>
      <c r="D502" s="3" t="s">
        <v>19</v>
      </c>
      <c r="E502" s="3" t="s">
        <v>20</v>
      </c>
      <c r="F502" s="3" t="s">
        <v>21</v>
      </c>
      <c r="G502" s="3" t="s">
        <v>36</v>
      </c>
      <c r="H502" s="3">
        <v>51.52</v>
      </c>
      <c r="I502" s="3">
        <v>8</v>
      </c>
      <c r="J502" s="3">
        <v>20.608000000000001</v>
      </c>
      <c r="K502" s="3">
        <v>432.76799999999997</v>
      </c>
      <c r="L502" s="3">
        <v>43498</v>
      </c>
      <c r="M502" s="3">
        <v>0.65763888888888888</v>
      </c>
      <c r="N502" s="4" t="s">
        <v>29</v>
      </c>
      <c r="O502" s="3">
        <v>412.16</v>
      </c>
      <c r="P502" s="5">
        <v>4.7619047620000003</v>
      </c>
      <c r="Q502" s="3">
        <v>20.608000000000001</v>
      </c>
      <c r="R502" s="3">
        <v>9.6</v>
      </c>
    </row>
    <row r="503" spans="2:18" x14ac:dyDescent="0.25">
      <c r="B503" s="3" t="s">
        <v>536</v>
      </c>
      <c r="C503" s="3" t="s">
        <v>42</v>
      </c>
      <c r="D503" s="3" t="s">
        <v>43</v>
      </c>
      <c r="E503" s="3" t="s">
        <v>20</v>
      </c>
      <c r="F503" s="3" t="s">
        <v>31</v>
      </c>
      <c r="G503" s="3" t="s">
        <v>36</v>
      </c>
      <c r="H503" s="3">
        <v>73.97</v>
      </c>
      <c r="I503" s="3">
        <v>1</v>
      </c>
      <c r="J503" s="3">
        <v>3.6985000000000001</v>
      </c>
      <c r="K503" s="3">
        <v>77.668499999999995</v>
      </c>
      <c r="L503" s="3">
        <v>43499</v>
      </c>
      <c r="M503" s="3">
        <v>0.66180555555555554</v>
      </c>
      <c r="N503" s="4" t="s">
        <v>33</v>
      </c>
      <c r="O503" s="3">
        <v>73.97</v>
      </c>
      <c r="P503" s="5">
        <v>4.7619047620000003</v>
      </c>
      <c r="Q503" s="3">
        <v>3.6985000000000001</v>
      </c>
      <c r="R503" s="3">
        <v>5.4</v>
      </c>
    </row>
    <row r="504" spans="2:18" x14ac:dyDescent="0.25">
      <c r="B504" s="3" t="s">
        <v>537</v>
      </c>
      <c r="C504" s="3" t="s">
        <v>25</v>
      </c>
      <c r="D504" s="3" t="s">
        <v>26</v>
      </c>
      <c r="E504" s="3" t="s">
        <v>20</v>
      </c>
      <c r="F504" s="3" t="s">
        <v>21</v>
      </c>
      <c r="G504" s="3" t="s">
        <v>46</v>
      </c>
      <c r="H504" s="3">
        <v>31.9</v>
      </c>
      <c r="I504" s="3">
        <v>1</v>
      </c>
      <c r="J504" s="3">
        <v>1.595</v>
      </c>
      <c r="K504" s="3">
        <v>33.494999999999997</v>
      </c>
      <c r="L504" s="3">
        <v>43470</v>
      </c>
      <c r="M504" s="3">
        <v>0.52777777777777779</v>
      </c>
      <c r="N504" s="4" t="s">
        <v>23</v>
      </c>
      <c r="O504" s="3">
        <v>31.9</v>
      </c>
      <c r="P504" s="5">
        <v>4.7619047620000003</v>
      </c>
      <c r="Q504" s="3">
        <v>1.595</v>
      </c>
      <c r="R504" s="3">
        <v>9.1</v>
      </c>
    </row>
    <row r="505" spans="2:18" x14ac:dyDescent="0.25">
      <c r="B505" s="3" t="s">
        <v>538</v>
      </c>
      <c r="C505" s="3" t="s">
        <v>25</v>
      </c>
      <c r="D505" s="3" t="s">
        <v>26</v>
      </c>
      <c r="E505" s="3" t="s">
        <v>27</v>
      </c>
      <c r="F505" s="3" t="s">
        <v>31</v>
      </c>
      <c r="G505" s="3" t="s">
        <v>32</v>
      </c>
      <c r="H505" s="3">
        <v>69.400000000000006</v>
      </c>
      <c r="I505" s="3">
        <v>2</v>
      </c>
      <c r="J505" s="3">
        <v>6.94</v>
      </c>
      <c r="K505" s="3">
        <v>145.74</v>
      </c>
      <c r="L505" s="3">
        <v>43492</v>
      </c>
      <c r="M505" s="3">
        <v>0.82499999999999996</v>
      </c>
      <c r="N505" s="4" t="s">
        <v>23</v>
      </c>
      <c r="O505" s="3">
        <v>138.80000000000001</v>
      </c>
      <c r="P505" s="5">
        <v>4.7619047620000003</v>
      </c>
      <c r="Q505" s="3">
        <v>6.94</v>
      </c>
      <c r="R505" s="3">
        <v>9</v>
      </c>
    </row>
    <row r="506" spans="2:18" x14ac:dyDescent="0.25">
      <c r="B506" s="3" t="s">
        <v>539</v>
      </c>
      <c r="C506" s="3" t="s">
        <v>42</v>
      </c>
      <c r="D506" s="3" t="s">
        <v>43</v>
      </c>
      <c r="E506" s="3" t="s">
        <v>27</v>
      </c>
      <c r="F506" s="3" t="s">
        <v>21</v>
      </c>
      <c r="G506" s="3" t="s">
        <v>36</v>
      </c>
      <c r="H506" s="3">
        <v>93.31</v>
      </c>
      <c r="I506" s="3">
        <v>2</v>
      </c>
      <c r="J506" s="3">
        <v>9.3309999999999995</v>
      </c>
      <c r="K506" s="3">
        <v>195.95099999999999</v>
      </c>
      <c r="L506" s="3">
        <v>43549</v>
      </c>
      <c r="M506" s="3">
        <v>0.74513888888888891</v>
      </c>
      <c r="N506" s="4" t="s">
        <v>29</v>
      </c>
      <c r="O506" s="3">
        <v>186.62</v>
      </c>
      <c r="P506" s="5">
        <v>4.7619047620000003</v>
      </c>
      <c r="Q506" s="3">
        <v>9.3309999999999995</v>
      </c>
      <c r="R506" s="3">
        <v>6.3</v>
      </c>
    </row>
    <row r="507" spans="2:18" x14ac:dyDescent="0.25">
      <c r="B507" s="3" t="s">
        <v>540</v>
      </c>
      <c r="C507" s="3" t="s">
        <v>42</v>
      </c>
      <c r="D507" s="3" t="s">
        <v>43</v>
      </c>
      <c r="E507" s="3" t="s">
        <v>27</v>
      </c>
      <c r="F507" s="3" t="s">
        <v>31</v>
      </c>
      <c r="G507" s="3" t="s">
        <v>36</v>
      </c>
      <c r="H507" s="3">
        <v>88.45</v>
      </c>
      <c r="I507" s="3">
        <v>1</v>
      </c>
      <c r="J507" s="3">
        <v>4.4225000000000003</v>
      </c>
      <c r="K507" s="3">
        <v>92.872500000000002</v>
      </c>
      <c r="L507" s="3">
        <v>43521</v>
      </c>
      <c r="M507" s="3">
        <v>0.69166666666666665</v>
      </c>
      <c r="N507" s="4" t="s">
        <v>33</v>
      </c>
      <c r="O507" s="3">
        <v>88.45</v>
      </c>
      <c r="P507" s="5">
        <v>4.7619047620000003</v>
      </c>
      <c r="Q507" s="3">
        <v>4.4225000000000003</v>
      </c>
      <c r="R507" s="3">
        <v>9.5</v>
      </c>
    </row>
    <row r="508" spans="2:18" x14ac:dyDescent="0.25">
      <c r="B508" s="3" t="s">
        <v>541</v>
      </c>
      <c r="C508" s="3" t="s">
        <v>18</v>
      </c>
      <c r="D508" s="3" t="s">
        <v>19</v>
      </c>
      <c r="E508" s="3" t="s">
        <v>20</v>
      </c>
      <c r="F508" s="3" t="s">
        <v>31</v>
      </c>
      <c r="G508" s="3" t="s">
        <v>28</v>
      </c>
      <c r="H508" s="3">
        <v>24.18</v>
      </c>
      <c r="I508" s="3">
        <v>8</v>
      </c>
      <c r="J508" s="3">
        <v>9.6720000000000006</v>
      </c>
      <c r="K508" s="3">
        <v>203.11199999999999</v>
      </c>
      <c r="L508" s="3">
        <v>43493</v>
      </c>
      <c r="M508" s="3">
        <v>0.87083333333333335</v>
      </c>
      <c r="N508" s="4" t="s">
        <v>23</v>
      </c>
      <c r="O508" s="3">
        <v>193.44</v>
      </c>
      <c r="P508" s="5">
        <v>4.7619047620000003</v>
      </c>
      <c r="Q508" s="3">
        <v>9.6720000000000006</v>
      </c>
      <c r="R508" s="3">
        <v>9.8000000000000007</v>
      </c>
    </row>
    <row r="509" spans="2:18" x14ac:dyDescent="0.25">
      <c r="B509" s="3" t="s">
        <v>542</v>
      </c>
      <c r="C509" s="3" t="s">
        <v>42</v>
      </c>
      <c r="D509" s="3" t="s">
        <v>43</v>
      </c>
      <c r="E509" s="3" t="s">
        <v>20</v>
      </c>
      <c r="F509" s="3" t="s">
        <v>21</v>
      </c>
      <c r="G509" s="3" t="s">
        <v>36</v>
      </c>
      <c r="H509" s="3">
        <v>48.5</v>
      </c>
      <c r="I509" s="3">
        <v>3</v>
      </c>
      <c r="J509" s="3">
        <v>7.2750000000000004</v>
      </c>
      <c r="K509" s="3">
        <v>152.77500000000001</v>
      </c>
      <c r="L509" s="3">
        <v>43473</v>
      </c>
      <c r="M509" s="3">
        <v>0.53472222222222221</v>
      </c>
      <c r="N509" s="4" t="s">
        <v>29</v>
      </c>
      <c r="O509" s="3">
        <v>145.5</v>
      </c>
      <c r="P509" s="5">
        <v>4.7619047620000003</v>
      </c>
      <c r="Q509" s="3">
        <v>7.2750000000000004</v>
      </c>
      <c r="R509" s="3">
        <v>6.7</v>
      </c>
    </row>
    <row r="510" spans="2:18" x14ac:dyDescent="0.25">
      <c r="B510" s="3" t="s">
        <v>543</v>
      </c>
      <c r="C510" s="3" t="s">
        <v>42</v>
      </c>
      <c r="D510" s="3" t="s">
        <v>43</v>
      </c>
      <c r="E510" s="3" t="s">
        <v>27</v>
      </c>
      <c r="F510" s="3" t="s">
        <v>21</v>
      </c>
      <c r="G510" s="3" t="s">
        <v>44</v>
      </c>
      <c r="H510" s="3">
        <v>84.05</v>
      </c>
      <c r="I510" s="3">
        <v>6</v>
      </c>
      <c r="J510" s="3">
        <v>25.215</v>
      </c>
      <c r="K510" s="3">
        <v>529.51499999999999</v>
      </c>
      <c r="L510" s="3">
        <v>43494</v>
      </c>
      <c r="M510" s="3">
        <v>0.45</v>
      </c>
      <c r="N510" s="4" t="s">
        <v>33</v>
      </c>
      <c r="O510" s="3">
        <v>504.3</v>
      </c>
      <c r="P510" s="5">
        <v>4.7619047620000003</v>
      </c>
      <c r="Q510" s="3">
        <v>25.215</v>
      </c>
      <c r="R510" s="3">
        <v>7.7</v>
      </c>
    </row>
    <row r="511" spans="2:18" x14ac:dyDescent="0.25">
      <c r="B511" s="3" t="s">
        <v>544</v>
      </c>
      <c r="C511" s="3" t="s">
        <v>42</v>
      </c>
      <c r="D511" s="3" t="s">
        <v>43</v>
      </c>
      <c r="E511" s="3" t="s">
        <v>20</v>
      </c>
      <c r="F511" s="3" t="s">
        <v>31</v>
      </c>
      <c r="G511" s="3" t="s">
        <v>22</v>
      </c>
      <c r="H511" s="3">
        <v>61.29</v>
      </c>
      <c r="I511" s="3">
        <v>5</v>
      </c>
      <c r="J511" s="3">
        <v>15.3225</v>
      </c>
      <c r="K511" s="3">
        <v>321.77249999999998</v>
      </c>
      <c r="L511" s="3">
        <v>43553</v>
      </c>
      <c r="M511" s="3">
        <v>0.60277777777777775</v>
      </c>
      <c r="N511" s="4" t="s">
        <v>29</v>
      </c>
      <c r="O511" s="3">
        <v>306.45</v>
      </c>
      <c r="P511" s="5">
        <v>4.7619047620000003</v>
      </c>
      <c r="Q511" s="3">
        <v>15.3225</v>
      </c>
      <c r="R511" s="3">
        <v>7</v>
      </c>
    </row>
    <row r="512" spans="2:18" x14ac:dyDescent="0.25">
      <c r="B512" s="3" t="s">
        <v>545</v>
      </c>
      <c r="C512" s="3" t="s">
        <v>25</v>
      </c>
      <c r="D512" s="3" t="s">
        <v>26</v>
      </c>
      <c r="E512" s="3" t="s">
        <v>20</v>
      </c>
      <c r="F512" s="3" t="s">
        <v>21</v>
      </c>
      <c r="G512" s="3" t="s">
        <v>32</v>
      </c>
      <c r="H512" s="3">
        <v>15.95</v>
      </c>
      <c r="I512" s="3">
        <v>6</v>
      </c>
      <c r="J512" s="3">
        <v>4.7850000000000001</v>
      </c>
      <c r="K512" s="3">
        <v>100.485</v>
      </c>
      <c r="L512" s="3">
        <v>43505</v>
      </c>
      <c r="M512" s="3">
        <v>0.71875</v>
      </c>
      <c r="N512" s="4" t="s">
        <v>33</v>
      </c>
      <c r="O512" s="3">
        <v>95.7</v>
      </c>
      <c r="P512" s="5">
        <v>4.7619047620000003</v>
      </c>
      <c r="Q512" s="3">
        <v>4.7850000000000001</v>
      </c>
      <c r="R512" s="3">
        <v>5.0999999999999996</v>
      </c>
    </row>
    <row r="513" spans="2:18" x14ac:dyDescent="0.25">
      <c r="B513" s="3" t="s">
        <v>546</v>
      </c>
      <c r="C513" s="3" t="s">
        <v>42</v>
      </c>
      <c r="D513" s="3" t="s">
        <v>43</v>
      </c>
      <c r="E513" s="3" t="s">
        <v>20</v>
      </c>
      <c r="F513" s="3" t="s">
        <v>21</v>
      </c>
      <c r="G513" s="3" t="s">
        <v>36</v>
      </c>
      <c r="H513" s="3">
        <v>90.74</v>
      </c>
      <c r="I513" s="3">
        <v>7</v>
      </c>
      <c r="J513" s="3">
        <v>31.759</v>
      </c>
      <c r="K513" s="3">
        <v>666.93899999999996</v>
      </c>
      <c r="L513" s="3">
        <v>43481</v>
      </c>
      <c r="M513" s="3">
        <v>0.75208333333333333</v>
      </c>
      <c r="N513" s="4" t="s">
        <v>33</v>
      </c>
      <c r="O513" s="3">
        <v>635.17999999999995</v>
      </c>
      <c r="P513" s="5">
        <v>4.7619047620000003</v>
      </c>
      <c r="Q513" s="3">
        <v>31.759</v>
      </c>
      <c r="R513" s="3">
        <v>6.2</v>
      </c>
    </row>
    <row r="514" spans="2:18" x14ac:dyDescent="0.25">
      <c r="B514" s="3" t="s">
        <v>547</v>
      </c>
      <c r="C514" s="3" t="s">
        <v>18</v>
      </c>
      <c r="D514" s="3" t="s">
        <v>19</v>
      </c>
      <c r="E514" s="3" t="s">
        <v>27</v>
      </c>
      <c r="F514" s="3" t="s">
        <v>21</v>
      </c>
      <c r="G514" s="3" t="s">
        <v>32</v>
      </c>
      <c r="H514" s="3">
        <v>42.91</v>
      </c>
      <c r="I514" s="3">
        <v>5</v>
      </c>
      <c r="J514" s="3">
        <v>10.727499999999999</v>
      </c>
      <c r="K514" s="3">
        <v>225.2775</v>
      </c>
      <c r="L514" s="3">
        <v>43470</v>
      </c>
      <c r="M514" s="3">
        <v>0.72847222222222219</v>
      </c>
      <c r="N514" s="4" t="s">
        <v>23</v>
      </c>
      <c r="O514" s="3">
        <v>214.55</v>
      </c>
      <c r="P514" s="5">
        <v>4.7619047620000003</v>
      </c>
      <c r="Q514" s="3">
        <v>10.727499999999999</v>
      </c>
      <c r="R514" s="3">
        <v>6.1</v>
      </c>
    </row>
    <row r="515" spans="2:18" x14ac:dyDescent="0.25">
      <c r="B515" s="3" t="s">
        <v>548</v>
      </c>
      <c r="C515" s="3" t="s">
        <v>18</v>
      </c>
      <c r="D515" s="3" t="s">
        <v>19</v>
      </c>
      <c r="E515" s="3" t="s">
        <v>27</v>
      </c>
      <c r="F515" s="3" t="s">
        <v>21</v>
      </c>
      <c r="G515" s="3" t="s">
        <v>46</v>
      </c>
      <c r="H515" s="3">
        <v>54.28</v>
      </c>
      <c r="I515" s="3">
        <v>7</v>
      </c>
      <c r="J515" s="3">
        <v>18.998000000000001</v>
      </c>
      <c r="K515" s="3">
        <v>398.95800000000003</v>
      </c>
      <c r="L515" s="3">
        <v>43492</v>
      </c>
      <c r="M515" s="3">
        <v>0.75347222222222221</v>
      </c>
      <c r="N515" s="4" t="s">
        <v>23</v>
      </c>
      <c r="O515" s="3">
        <v>379.96</v>
      </c>
      <c r="P515" s="5">
        <v>4.7619047620000003</v>
      </c>
      <c r="Q515" s="3">
        <v>18.998000000000001</v>
      </c>
      <c r="R515" s="3">
        <v>9.3000000000000007</v>
      </c>
    </row>
    <row r="516" spans="2:18" x14ac:dyDescent="0.25">
      <c r="B516" s="3" t="s">
        <v>549</v>
      </c>
      <c r="C516" s="3" t="s">
        <v>18</v>
      </c>
      <c r="D516" s="3" t="s">
        <v>19</v>
      </c>
      <c r="E516" s="3" t="s">
        <v>27</v>
      </c>
      <c r="F516" s="3" t="s">
        <v>31</v>
      </c>
      <c r="G516" s="3" t="s">
        <v>28</v>
      </c>
      <c r="H516" s="3">
        <v>99.55</v>
      </c>
      <c r="I516" s="3">
        <v>7</v>
      </c>
      <c r="J516" s="3">
        <v>34.842500000000001</v>
      </c>
      <c r="K516" s="3">
        <v>731.6925</v>
      </c>
      <c r="L516" s="3">
        <v>43538</v>
      </c>
      <c r="M516" s="3">
        <v>0.50486111111111109</v>
      </c>
      <c r="N516" s="4" t="s">
        <v>29</v>
      </c>
      <c r="O516" s="3">
        <v>696.85</v>
      </c>
      <c r="P516" s="5">
        <v>4.7619047620000003</v>
      </c>
      <c r="Q516" s="3">
        <v>34.842500000000001</v>
      </c>
      <c r="R516" s="3">
        <v>7.6</v>
      </c>
    </row>
    <row r="517" spans="2:18" x14ac:dyDescent="0.25">
      <c r="B517" s="3" t="s">
        <v>550</v>
      </c>
      <c r="C517" s="3" t="s">
        <v>25</v>
      </c>
      <c r="D517" s="3" t="s">
        <v>26</v>
      </c>
      <c r="E517" s="3" t="s">
        <v>20</v>
      </c>
      <c r="F517" s="3" t="s">
        <v>31</v>
      </c>
      <c r="G517" s="3" t="s">
        <v>36</v>
      </c>
      <c r="H517" s="3">
        <v>58.39</v>
      </c>
      <c r="I517" s="3">
        <v>7</v>
      </c>
      <c r="J517" s="3">
        <v>20.436499999999999</v>
      </c>
      <c r="K517" s="3">
        <v>429.16649999999998</v>
      </c>
      <c r="L517" s="3">
        <v>43519</v>
      </c>
      <c r="M517" s="3">
        <v>0.8256944444444444</v>
      </c>
      <c r="N517" s="4" t="s">
        <v>33</v>
      </c>
      <c r="O517" s="3">
        <v>408.73</v>
      </c>
      <c r="P517" s="5">
        <v>4.7619047620000003</v>
      </c>
      <c r="Q517" s="3">
        <v>20.436499999999999</v>
      </c>
      <c r="R517" s="3">
        <v>8.1999999999999993</v>
      </c>
    </row>
    <row r="518" spans="2:18" x14ac:dyDescent="0.25">
      <c r="B518" s="3" t="s">
        <v>551</v>
      </c>
      <c r="C518" s="3" t="s">
        <v>25</v>
      </c>
      <c r="D518" s="3" t="s">
        <v>26</v>
      </c>
      <c r="E518" s="3" t="s">
        <v>20</v>
      </c>
      <c r="F518" s="3" t="s">
        <v>21</v>
      </c>
      <c r="G518" s="3" t="s">
        <v>46</v>
      </c>
      <c r="H518" s="3">
        <v>51.47</v>
      </c>
      <c r="I518" s="3">
        <v>1</v>
      </c>
      <c r="J518" s="3">
        <v>2.5735000000000001</v>
      </c>
      <c r="K518" s="3">
        <v>54.043500000000002</v>
      </c>
      <c r="L518" s="3">
        <v>43542</v>
      </c>
      <c r="M518" s="3">
        <v>0.66111111111111109</v>
      </c>
      <c r="N518" s="4" t="s">
        <v>23</v>
      </c>
      <c r="O518" s="3">
        <v>51.47</v>
      </c>
      <c r="P518" s="5">
        <v>4.7619047620000003</v>
      </c>
      <c r="Q518" s="3">
        <v>2.5735000000000001</v>
      </c>
      <c r="R518" s="3">
        <v>8.5</v>
      </c>
    </row>
    <row r="519" spans="2:18" x14ac:dyDescent="0.25">
      <c r="B519" s="3" t="s">
        <v>552</v>
      </c>
      <c r="C519" s="3" t="s">
        <v>42</v>
      </c>
      <c r="D519" s="3" t="s">
        <v>43</v>
      </c>
      <c r="E519" s="3" t="s">
        <v>20</v>
      </c>
      <c r="F519" s="3" t="s">
        <v>31</v>
      </c>
      <c r="G519" s="3" t="s">
        <v>22</v>
      </c>
      <c r="H519" s="3">
        <v>54.86</v>
      </c>
      <c r="I519" s="3">
        <v>5</v>
      </c>
      <c r="J519" s="3">
        <v>13.715</v>
      </c>
      <c r="K519" s="3">
        <v>288.01499999999999</v>
      </c>
      <c r="L519" s="3">
        <v>43553</v>
      </c>
      <c r="M519" s="3">
        <v>0.7</v>
      </c>
      <c r="N519" s="4" t="s">
        <v>23</v>
      </c>
      <c r="O519" s="3">
        <v>274.3</v>
      </c>
      <c r="P519" s="5">
        <v>4.7619047620000003</v>
      </c>
      <c r="Q519" s="3">
        <v>13.715</v>
      </c>
      <c r="R519" s="3">
        <v>9.8000000000000007</v>
      </c>
    </row>
    <row r="520" spans="2:18" x14ac:dyDescent="0.25">
      <c r="B520" s="3" t="s">
        <v>553</v>
      </c>
      <c r="C520" s="3" t="s">
        <v>25</v>
      </c>
      <c r="D520" s="3" t="s">
        <v>26</v>
      </c>
      <c r="E520" s="3" t="s">
        <v>20</v>
      </c>
      <c r="F520" s="3" t="s">
        <v>31</v>
      </c>
      <c r="G520" s="3" t="s">
        <v>32</v>
      </c>
      <c r="H520" s="3">
        <v>39.39</v>
      </c>
      <c r="I520" s="3">
        <v>5</v>
      </c>
      <c r="J520" s="3">
        <v>9.8475000000000001</v>
      </c>
      <c r="K520" s="3">
        <v>206.79750000000001</v>
      </c>
      <c r="L520" s="3">
        <v>43487</v>
      </c>
      <c r="M520" s="3">
        <v>0.86527777777777781</v>
      </c>
      <c r="N520" s="4" t="s">
        <v>33</v>
      </c>
      <c r="O520" s="3">
        <v>196.95</v>
      </c>
      <c r="P520" s="5">
        <v>4.7619047620000003</v>
      </c>
      <c r="Q520" s="3">
        <v>9.8475000000000001</v>
      </c>
      <c r="R520" s="3">
        <v>8.6999999999999993</v>
      </c>
    </row>
    <row r="521" spans="2:18" x14ac:dyDescent="0.25">
      <c r="B521" s="3" t="s">
        <v>554</v>
      </c>
      <c r="C521" s="3" t="s">
        <v>18</v>
      </c>
      <c r="D521" s="3" t="s">
        <v>19</v>
      </c>
      <c r="E521" s="3" t="s">
        <v>27</v>
      </c>
      <c r="F521" s="3" t="s">
        <v>31</v>
      </c>
      <c r="G521" s="3" t="s">
        <v>32</v>
      </c>
      <c r="H521" s="3">
        <v>34.729999999999997</v>
      </c>
      <c r="I521" s="3">
        <v>2</v>
      </c>
      <c r="J521" s="3">
        <v>3.4729999999999999</v>
      </c>
      <c r="K521" s="3">
        <v>72.933000000000007</v>
      </c>
      <c r="L521" s="3">
        <v>43525</v>
      </c>
      <c r="M521" s="3">
        <v>0.75972222222222219</v>
      </c>
      <c r="N521" s="4" t="s">
        <v>23</v>
      </c>
      <c r="O521" s="3">
        <v>69.459999999999994</v>
      </c>
      <c r="P521" s="5">
        <v>4.7619047620000003</v>
      </c>
      <c r="Q521" s="3">
        <v>3.4729999999999999</v>
      </c>
      <c r="R521" s="3">
        <v>9.6999999999999993</v>
      </c>
    </row>
    <row r="522" spans="2:18" x14ac:dyDescent="0.25">
      <c r="B522" s="3" t="s">
        <v>555</v>
      </c>
      <c r="C522" s="3" t="s">
        <v>25</v>
      </c>
      <c r="D522" s="3" t="s">
        <v>26</v>
      </c>
      <c r="E522" s="3" t="s">
        <v>20</v>
      </c>
      <c r="F522" s="3" t="s">
        <v>31</v>
      </c>
      <c r="G522" s="3" t="s">
        <v>36</v>
      </c>
      <c r="H522" s="3">
        <v>71.92</v>
      </c>
      <c r="I522" s="3">
        <v>5</v>
      </c>
      <c r="J522" s="3">
        <v>17.98</v>
      </c>
      <c r="K522" s="3">
        <v>377.58</v>
      </c>
      <c r="L522" s="3">
        <v>43482</v>
      </c>
      <c r="M522" s="3">
        <v>0.62847222222222221</v>
      </c>
      <c r="N522" s="4" t="s">
        <v>33</v>
      </c>
      <c r="O522" s="3">
        <v>359.6</v>
      </c>
      <c r="P522" s="5">
        <v>4.7619047620000003</v>
      </c>
      <c r="Q522" s="3">
        <v>17.98</v>
      </c>
      <c r="R522" s="3">
        <v>4.3</v>
      </c>
    </row>
    <row r="523" spans="2:18" x14ac:dyDescent="0.25">
      <c r="B523" s="3" t="s">
        <v>556</v>
      </c>
      <c r="C523" s="3" t="s">
        <v>42</v>
      </c>
      <c r="D523" s="3" t="s">
        <v>43</v>
      </c>
      <c r="E523" s="3" t="s">
        <v>27</v>
      </c>
      <c r="F523" s="3" t="s">
        <v>21</v>
      </c>
      <c r="G523" s="3" t="s">
        <v>28</v>
      </c>
      <c r="H523" s="3">
        <v>45.71</v>
      </c>
      <c r="I523" s="3">
        <v>3</v>
      </c>
      <c r="J523" s="3">
        <v>6.8564999999999996</v>
      </c>
      <c r="K523" s="3">
        <v>143.98650000000001</v>
      </c>
      <c r="L523" s="3">
        <v>43550</v>
      </c>
      <c r="M523" s="3">
        <v>0.44027777777777777</v>
      </c>
      <c r="N523" s="4" t="s">
        <v>33</v>
      </c>
      <c r="O523" s="3">
        <v>137.13</v>
      </c>
      <c r="P523" s="5">
        <v>4.7619047620000003</v>
      </c>
      <c r="Q523" s="3">
        <v>6.8564999999999996</v>
      </c>
      <c r="R523" s="3">
        <v>7.7</v>
      </c>
    </row>
    <row r="524" spans="2:18" x14ac:dyDescent="0.25">
      <c r="B524" s="3" t="s">
        <v>557</v>
      </c>
      <c r="C524" s="3" t="s">
        <v>25</v>
      </c>
      <c r="D524" s="3" t="s">
        <v>26</v>
      </c>
      <c r="E524" s="3" t="s">
        <v>20</v>
      </c>
      <c r="F524" s="3" t="s">
        <v>21</v>
      </c>
      <c r="G524" s="3" t="s">
        <v>32</v>
      </c>
      <c r="H524" s="3">
        <v>83.17</v>
      </c>
      <c r="I524" s="3">
        <v>6</v>
      </c>
      <c r="J524" s="3">
        <v>24.951000000000001</v>
      </c>
      <c r="K524" s="3">
        <v>523.971</v>
      </c>
      <c r="L524" s="3">
        <v>43544</v>
      </c>
      <c r="M524" s="3">
        <v>0.47430555555555554</v>
      </c>
      <c r="N524" s="4" t="s">
        <v>29</v>
      </c>
      <c r="O524" s="3">
        <v>499.02</v>
      </c>
      <c r="P524" s="5">
        <v>4.7619047620000003</v>
      </c>
      <c r="Q524" s="3">
        <v>24.951000000000001</v>
      </c>
      <c r="R524" s="3">
        <v>7.3</v>
      </c>
    </row>
    <row r="525" spans="2:18" x14ac:dyDescent="0.25">
      <c r="B525" s="3" t="s">
        <v>558</v>
      </c>
      <c r="C525" s="3" t="s">
        <v>18</v>
      </c>
      <c r="D525" s="3" t="s">
        <v>19</v>
      </c>
      <c r="E525" s="3" t="s">
        <v>20</v>
      </c>
      <c r="F525" s="3" t="s">
        <v>21</v>
      </c>
      <c r="G525" s="3" t="s">
        <v>32</v>
      </c>
      <c r="H525" s="3">
        <v>37.44</v>
      </c>
      <c r="I525" s="3">
        <v>6</v>
      </c>
      <c r="J525" s="3">
        <v>11.231999999999999</v>
      </c>
      <c r="K525" s="3">
        <v>235.87200000000001</v>
      </c>
      <c r="L525" s="3">
        <v>43502</v>
      </c>
      <c r="M525" s="3">
        <v>0.57986111111111116</v>
      </c>
      <c r="N525" s="4" t="s">
        <v>33</v>
      </c>
      <c r="O525" s="3">
        <v>224.64</v>
      </c>
      <c r="P525" s="5">
        <v>4.7619047620000003</v>
      </c>
      <c r="Q525" s="3">
        <v>11.231999999999999</v>
      </c>
      <c r="R525" s="3">
        <v>5.9</v>
      </c>
    </row>
    <row r="526" spans="2:18" x14ac:dyDescent="0.25">
      <c r="B526" s="3" t="s">
        <v>559</v>
      </c>
      <c r="C526" s="3" t="s">
        <v>25</v>
      </c>
      <c r="D526" s="3" t="s">
        <v>26</v>
      </c>
      <c r="E526" s="3" t="s">
        <v>27</v>
      </c>
      <c r="F526" s="3" t="s">
        <v>31</v>
      </c>
      <c r="G526" s="3" t="s">
        <v>22</v>
      </c>
      <c r="H526" s="3">
        <v>62.87</v>
      </c>
      <c r="I526" s="3">
        <v>2</v>
      </c>
      <c r="J526" s="3">
        <v>6.2869999999999999</v>
      </c>
      <c r="K526" s="3">
        <v>132.02699999999999</v>
      </c>
      <c r="L526" s="3">
        <v>43466</v>
      </c>
      <c r="M526" s="3">
        <v>0.48819444444444443</v>
      </c>
      <c r="N526" s="4" t="s">
        <v>29</v>
      </c>
      <c r="O526" s="3">
        <v>125.74</v>
      </c>
      <c r="P526" s="5">
        <v>4.7619047620000003</v>
      </c>
      <c r="Q526" s="3">
        <v>6.2869999999999999</v>
      </c>
      <c r="R526" s="3">
        <v>5</v>
      </c>
    </row>
    <row r="527" spans="2:18" x14ac:dyDescent="0.25">
      <c r="B527" s="3" t="s">
        <v>560</v>
      </c>
      <c r="C527" s="3" t="s">
        <v>18</v>
      </c>
      <c r="D527" s="3" t="s">
        <v>19</v>
      </c>
      <c r="E527" s="3" t="s">
        <v>27</v>
      </c>
      <c r="F527" s="3" t="s">
        <v>31</v>
      </c>
      <c r="G527" s="3" t="s">
        <v>44</v>
      </c>
      <c r="H527" s="3">
        <v>81.709999999999994</v>
      </c>
      <c r="I527" s="3">
        <v>6</v>
      </c>
      <c r="J527" s="3">
        <v>24.513000000000002</v>
      </c>
      <c r="K527" s="3">
        <v>514.77300000000002</v>
      </c>
      <c r="L527" s="3">
        <v>43492</v>
      </c>
      <c r="M527" s="3">
        <v>0.60833333333333328</v>
      </c>
      <c r="N527" s="4" t="s">
        <v>33</v>
      </c>
      <c r="O527" s="3">
        <v>490.26</v>
      </c>
      <c r="P527" s="5">
        <v>4.7619047620000003</v>
      </c>
      <c r="Q527" s="3">
        <v>24.513000000000002</v>
      </c>
      <c r="R527" s="3">
        <v>8</v>
      </c>
    </row>
    <row r="528" spans="2:18" x14ac:dyDescent="0.25">
      <c r="B528" s="3" t="s">
        <v>561</v>
      </c>
      <c r="C528" s="3" t="s">
        <v>18</v>
      </c>
      <c r="D528" s="3" t="s">
        <v>19</v>
      </c>
      <c r="E528" s="3" t="s">
        <v>20</v>
      </c>
      <c r="F528" s="3" t="s">
        <v>21</v>
      </c>
      <c r="G528" s="3" t="s">
        <v>36</v>
      </c>
      <c r="H528" s="3">
        <v>91.41</v>
      </c>
      <c r="I528" s="3">
        <v>5</v>
      </c>
      <c r="J528" s="3">
        <v>22.852499999999999</v>
      </c>
      <c r="K528" s="3">
        <v>479.90249999999997</v>
      </c>
      <c r="L528" s="3">
        <v>43521</v>
      </c>
      <c r="M528" s="3">
        <v>0.66874999999999996</v>
      </c>
      <c r="N528" s="4" t="s">
        <v>23</v>
      </c>
      <c r="O528" s="3">
        <v>457.05</v>
      </c>
      <c r="P528" s="5">
        <v>4.7619047620000003</v>
      </c>
      <c r="Q528" s="3">
        <v>22.852499999999999</v>
      </c>
      <c r="R528" s="3">
        <v>7.1</v>
      </c>
    </row>
    <row r="529" spans="2:18" x14ac:dyDescent="0.25">
      <c r="B529" s="3" t="s">
        <v>562</v>
      </c>
      <c r="C529" s="3" t="s">
        <v>42</v>
      </c>
      <c r="D529" s="3" t="s">
        <v>43</v>
      </c>
      <c r="E529" s="3" t="s">
        <v>27</v>
      </c>
      <c r="F529" s="3" t="s">
        <v>31</v>
      </c>
      <c r="G529" s="3" t="s">
        <v>46</v>
      </c>
      <c r="H529" s="3">
        <v>39.21</v>
      </c>
      <c r="I529" s="3">
        <v>4</v>
      </c>
      <c r="J529" s="3">
        <v>7.8419999999999996</v>
      </c>
      <c r="K529" s="3">
        <v>164.68199999999999</v>
      </c>
      <c r="L529" s="3">
        <v>43481</v>
      </c>
      <c r="M529" s="3">
        <v>0.8354166666666667</v>
      </c>
      <c r="N529" s="4" t="s">
        <v>33</v>
      </c>
      <c r="O529" s="3">
        <v>156.84</v>
      </c>
      <c r="P529" s="5">
        <v>4.7619047620000003</v>
      </c>
      <c r="Q529" s="3">
        <v>7.8419999999999996</v>
      </c>
      <c r="R529" s="3">
        <v>9</v>
      </c>
    </row>
    <row r="530" spans="2:18" x14ac:dyDescent="0.25">
      <c r="B530" s="3" t="s">
        <v>563</v>
      </c>
      <c r="C530" s="3" t="s">
        <v>42</v>
      </c>
      <c r="D530" s="3" t="s">
        <v>43</v>
      </c>
      <c r="E530" s="3" t="s">
        <v>20</v>
      </c>
      <c r="F530" s="3" t="s">
        <v>31</v>
      </c>
      <c r="G530" s="3" t="s">
        <v>46</v>
      </c>
      <c r="H530" s="3">
        <v>59.86</v>
      </c>
      <c r="I530" s="3">
        <v>2</v>
      </c>
      <c r="J530" s="3">
        <v>5.9859999999999998</v>
      </c>
      <c r="K530" s="3">
        <v>125.706</v>
      </c>
      <c r="L530" s="3">
        <v>43478</v>
      </c>
      <c r="M530" s="3">
        <v>0.62152777777777779</v>
      </c>
      <c r="N530" s="4" t="s">
        <v>23</v>
      </c>
      <c r="O530" s="3">
        <v>119.72</v>
      </c>
      <c r="P530" s="5">
        <v>4.7619047620000003</v>
      </c>
      <c r="Q530" s="3">
        <v>5.9859999999999998</v>
      </c>
      <c r="R530" s="3">
        <v>6.7</v>
      </c>
    </row>
    <row r="531" spans="2:18" x14ac:dyDescent="0.25">
      <c r="B531" s="3" t="s">
        <v>564</v>
      </c>
      <c r="C531" s="3" t="s">
        <v>42</v>
      </c>
      <c r="D531" s="3" t="s">
        <v>43</v>
      </c>
      <c r="E531" s="3" t="s">
        <v>20</v>
      </c>
      <c r="F531" s="3" t="s">
        <v>21</v>
      </c>
      <c r="G531" s="3" t="s">
        <v>44</v>
      </c>
      <c r="H531" s="3">
        <v>54.36</v>
      </c>
      <c r="I531" s="3">
        <v>10</v>
      </c>
      <c r="J531" s="3">
        <v>27.18</v>
      </c>
      <c r="K531" s="3">
        <v>570.78</v>
      </c>
      <c r="L531" s="3">
        <v>43503</v>
      </c>
      <c r="M531" s="3">
        <v>0.4777777777777778</v>
      </c>
      <c r="N531" s="4" t="s">
        <v>33</v>
      </c>
      <c r="O531" s="3">
        <v>543.6</v>
      </c>
      <c r="P531" s="5">
        <v>4.7619047620000003</v>
      </c>
      <c r="Q531" s="3">
        <v>27.18</v>
      </c>
      <c r="R531" s="3">
        <v>6.1</v>
      </c>
    </row>
    <row r="532" spans="2:18" x14ac:dyDescent="0.25">
      <c r="B532" s="3" t="s">
        <v>565</v>
      </c>
      <c r="C532" s="3" t="s">
        <v>18</v>
      </c>
      <c r="D532" s="3" t="s">
        <v>19</v>
      </c>
      <c r="E532" s="3" t="s">
        <v>27</v>
      </c>
      <c r="F532" s="3" t="s">
        <v>31</v>
      </c>
      <c r="G532" s="3" t="s">
        <v>36</v>
      </c>
      <c r="H532" s="3">
        <v>98.09</v>
      </c>
      <c r="I532" s="3">
        <v>9</v>
      </c>
      <c r="J532" s="3">
        <v>44.140500000000003</v>
      </c>
      <c r="K532" s="3">
        <v>926.95050000000003</v>
      </c>
      <c r="L532" s="3">
        <v>43513</v>
      </c>
      <c r="M532" s="3">
        <v>0.82013888888888886</v>
      </c>
      <c r="N532" s="4" t="s">
        <v>29</v>
      </c>
      <c r="O532" s="3">
        <v>882.81</v>
      </c>
      <c r="P532" s="5">
        <v>4.7619047620000003</v>
      </c>
      <c r="Q532" s="3">
        <v>44.140500000000003</v>
      </c>
      <c r="R532" s="3">
        <v>9.3000000000000007</v>
      </c>
    </row>
    <row r="533" spans="2:18" x14ac:dyDescent="0.25">
      <c r="B533" s="3" t="s">
        <v>566</v>
      </c>
      <c r="C533" s="3" t="s">
        <v>18</v>
      </c>
      <c r="D533" s="3" t="s">
        <v>19</v>
      </c>
      <c r="E533" s="3" t="s">
        <v>27</v>
      </c>
      <c r="F533" s="3" t="s">
        <v>31</v>
      </c>
      <c r="G533" s="3" t="s">
        <v>22</v>
      </c>
      <c r="H533" s="3">
        <v>25.43</v>
      </c>
      <c r="I533" s="3">
        <v>6</v>
      </c>
      <c r="J533" s="3">
        <v>7.6289999999999996</v>
      </c>
      <c r="K533" s="3">
        <v>160.209</v>
      </c>
      <c r="L533" s="3">
        <v>43508</v>
      </c>
      <c r="M533" s="3">
        <v>0.79236111111111107</v>
      </c>
      <c r="N533" s="4" t="s">
        <v>23</v>
      </c>
      <c r="O533" s="3">
        <v>152.58000000000001</v>
      </c>
      <c r="P533" s="5">
        <v>4.7619047620000003</v>
      </c>
      <c r="Q533" s="3">
        <v>7.6289999999999996</v>
      </c>
      <c r="R533" s="3">
        <v>7</v>
      </c>
    </row>
    <row r="534" spans="2:18" x14ac:dyDescent="0.25">
      <c r="B534" s="3" t="s">
        <v>567</v>
      </c>
      <c r="C534" s="3" t="s">
        <v>18</v>
      </c>
      <c r="D534" s="3" t="s">
        <v>19</v>
      </c>
      <c r="E534" s="3" t="s">
        <v>20</v>
      </c>
      <c r="F534" s="3" t="s">
        <v>31</v>
      </c>
      <c r="G534" s="3" t="s">
        <v>46</v>
      </c>
      <c r="H534" s="3">
        <v>86.68</v>
      </c>
      <c r="I534" s="3">
        <v>8</v>
      </c>
      <c r="J534" s="3">
        <v>34.671999999999997</v>
      </c>
      <c r="K534" s="3">
        <v>728.11199999999997</v>
      </c>
      <c r="L534" s="3">
        <v>43489</v>
      </c>
      <c r="M534" s="3">
        <v>0.75277777777777777</v>
      </c>
      <c r="N534" s="4" t="s">
        <v>33</v>
      </c>
      <c r="O534" s="3">
        <v>693.44</v>
      </c>
      <c r="P534" s="5">
        <v>4.7619047620000003</v>
      </c>
      <c r="Q534" s="3">
        <v>34.671999999999997</v>
      </c>
      <c r="R534" s="3">
        <v>7.2</v>
      </c>
    </row>
    <row r="535" spans="2:18" x14ac:dyDescent="0.25">
      <c r="B535" s="3" t="s">
        <v>568</v>
      </c>
      <c r="C535" s="3" t="s">
        <v>42</v>
      </c>
      <c r="D535" s="3" t="s">
        <v>43</v>
      </c>
      <c r="E535" s="3" t="s">
        <v>27</v>
      </c>
      <c r="F535" s="3" t="s">
        <v>31</v>
      </c>
      <c r="G535" s="3" t="s">
        <v>28</v>
      </c>
      <c r="H535" s="3">
        <v>22.95</v>
      </c>
      <c r="I535" s="3">
        <v>10</v>
      </c>
      <c r="J535" s="3">
        <v>11.475</v>
      </c>
      <c r="K535" s="3">
        <v>240.97499999999999</v>
      </c>
      <c r="L535" s="3">
        <v>43502</v>
      </c>
      <c r="M535" s="3">
        <v>0.80555555555555558</v>
      </c>
      <c r="N535" s="4" t="s">
        <v>23</v>
      </c>
      <c r="O535" s="3">
        <v>229.5</v>
      </c>
      <c r="P535" s="5">
        <v>4.7619047620000003</v>
      </c>
      <c r="Q535" s="3">
        <v>11.475</v>
      </c>
      <c r="R535" s="3">
        <v>8.1999999999999993</v>
      </c>
    </row>
    <row r="536" spans="2:18" x14ac:dyDescent="0.25">
      <c r="B536" s="3" t="s">
        <v>569</v>
      </c>
      <c r="C536" s="3" t="s">
        <v>25</v>
      </c>
      <c r="D536" s="3" t="s">
        <v>26</v>
      </c>
      <c r="E536" s="3" t="s">
        <v>27</v>
      </c>
      <c r="F536" s="3" t="s">
        <v>21</v>
      </c>
      <c r="G536" s="3" t="s">
        <v>44</v>
      </c>
      <c r="H536" s="3">
        <v>16.309999999999999</v>
      </c>
      <c r="I536" s="3">
        <v>9</v>
      </c>
      <c r="J536" s="3">
        <v>7.3395000000000001</v>
      </c>
      <c r="K536" s="3">
        <v>154.12950000000001</v>
      </c>
      <c r="L536" s="3">
        <v>43550</v>
      </c>
      <c r="M536" s="3">
        <v>0.43819444444444444</v>
      </c>
      <c r="N536" s="4" t="s">
        <v>23</v>
      </c>
      <c r="O536" s="3">
        <v>146.79</v>
      </c>
      <c r="P536" s="5">
        <v>4.7619047620000003</v>
      </c>
      <c r="Q536" s="3">
        <v>7.3395000000000001</v>
      </c>
      <c r="R536" s="3">
        <v>8.4</v>
      </c>
    </row>
    <row r="537" spans="2:18" x14ac:dyDescent="0.25">
      <c r="B537" s="3" t="s">
        <v>570</v>
      </c>
      <c r="C537" s="3" t="s">
        <v>18</v>
      </c>
      <c r="D537" s="3" t="s">
        <v>19</v>
      </c>
      <c r="E537" s="3" t="s">
        <v>27</v>
      </c>
      <c r="F537" s="3" t="s">
        <v>21</v>
      </c>
      <c r="G537" s="3" t="s">
        <v>32</v>
      </c>
      <c r="H537" s="3">
        <v>28.32</v>
      </c>
      <c r="I537" s="3">
        <v>5</v>
      </c>
      <c r="J537" s="3">
        <v>7.08</v>
      </c>
      <c r="K537" s="3">
        <v>148.68</v>
      </c>
      <c r="L537" s="3">
        <v>43535</v>
      </c>
      <c r="M537" s="3">
        <v>0.56111111111111112</v>
      </c>
      <c r="N537" s="4" t="s">
        <v>23</v>
      </c>
      <c r="O537" s="3">
        <v>141.6</v>
      </c>
      <c r="P537" s="5">
        <v>4.7619047620000003</v>
      </c>
      <c r="Q537" s="3">
        <v>7.08</v>
      </c>
      <c r="R537" s="3">
        <v>6.2</v>
      </c>
    </row>
    <row r="538" spans="2:18" x14ac:dyDescent="0.25">
      <c r="B538" s="3" t="s">
        <v>571</v>
      </c>
      <c r="C538" s="3" t="s">
        <v>25</v>
      </c>
      <c r="D538" s="3" t="s">
        <v>26</v>
      </c>
      <c r="E538" s="3" t="s">
        <v>27</v>
      </c>
      <c r="F538" s="3" t="s">
        <v>31</v>
      </c>
      <c r="G538" s="3" t="s">
        <v>32</v>
      </c>
      <c r="H538" s="3">
        <v>16.670000000000002</v>
      </c>
      <c r="I538" s="3">
        <v>7</v>
      </c>
      <c r="J538" s="3">
        <v>5.8345000000000002</v>
      </c>
      <c r="K538" s="3">
        <v>122.5245</v>
      </c>
      <c r="L538" s="3">
        <v>43503</v>
      </c>
      <c r="M538" s="3">
        <v>0.48333333333333334</v>
      </c>
      <c r="N538" s="4" t="s">
        <v>23</v>
      </c>
      <c r="O538" s="3">
        <v>116.69</v>
      </c>
      <c r="P538" s="5">
        <v>4.7619047620000003</v>
      </c>
      <c r="Q538" s="3">
        <v>5.8345000000000002</v>
      </c>
      <c r="R538" s="3">
        <v>7.4</v>
      </c>
    </row>
    <row r="539" spans="2:18" x14ac:dyDescent="0.25">
      <c r="B539" s="3" t="s">
        <v>572</v>
      </c>
      <c r="C539" s="3" t="s">
        <v>42</v>
      </c>
      <c r="D539" s="3" t="s">
        <v>43</v>
      </c>
      <c r="E539" s="3" t="s">
        <v>20</v>
      </c>
      <c r="F539" s="3" t="s">
        <v>21</v>
      </c>
      <c r="G539" s="3" t="s">
        <v>46</v>
      </c>
      <c r="H539" s="3">
        <v>73.959999999999994</v>
      </c>
      <c r="I539" s="3">
        <v>1</v>
      </c>
      <c r="J539" s="3">
        <v>3.698</v>
      </c>
      <c r="K539" s="3">
        <v>77.658000000000001</v>
      </c>
      <c r="L539" s="3">
        <v>43470</v>
      </c>
      <c r="M539" s="3">
        <v>0.48055555555555557</v>
      </c>
      <c r="N539" s="4" t="s">
        <v>33</v>
      </c>
      <c r="O539" s="3">
        <v>73.959999999999994</v>
      </c>
      <c r="P539" s="5">
        <v>4.7619047620000003</v>
      </c>
      <c r="Q539" s="3">
        <v>3.698</v>
      </c>
      <c r="R539" s="3">
        <v>5</v>
      </c>
    </row>
    <row r="540" spans="2:18" x14ac:dyDescent="0.25">
      <c r="B540" s="3" t="s">
        <v>573</v>
      </c>
      <c r="C540" s="3" t="s">
        <v>18</v>
      </c>
      <c r="D540" s="3" t="s">
        <v>19</v>
      </c>
      <c r="E540" s="3" t="s">
        <v>27</v>
      </c>
      <c r="F540" s="3" t="s">
        <v>31</v>
      </c>
      <c r="G540" s="3" t="s">
        <v>32</v>
      </c>
      <c r="H540" s="3">
        <v>97.94</v>
      </c>
      <c r="I540" s="3">
        <v>1</v>
      </c>
      <c r="J540" s="3">
        <v>4.8970000000000002</v>
      </c>
      <c r="K540" s="3">
        <v>102.837</v>
      </c>
      <c r="L540" s="3">
        <v>43531</v>
      </c>
      <c r="M540" s="3">
        <v>0.48888888888888887</v>
      </c>
      <c r="N540" s="4" t="s">
        <v>23</v>
      </c>
      <c r="O540" s="3">
        <v>97.94</v>
      </c>
      <c r="P540" s="5">
        <v>4.7619047620000003</v>
      </c>
      <c r="Q540" s="3">
        <v>4.8970000000000002</v>
      </c>
      <c r="R540" s="3">
        <v>6.9</v>
      </c>
    </row>
    <row r="541" spans="2:18" x14ac:dyDescent="0.25">
      <c r="B541" s="3" t="s">
        <v>574</v>
      </c>
      <c r="C541" s="3" t="s">
        <v>18</v>
      </c>
      <c r="D541" s="3" t="s">
        <v>19</v>
      </c>
      <c r="E541" s="3" t="s">
        <v>27</v>
      </c>
      <c r="F541" s="3" t="s">
        <v>21</v>
      </c>
      <c r="G541" s="3" t="s">
        <v>46</v>
      </c>
      <c r="H541" s="3">
        <v>73.05</v>
      </c>
      <c r="I541" s="3">
        <v>4</v>
      </c>
      <c r="J541" s="3">
        <v>14.61</v>
      </c>
      <c r="K541" s="3">
        <v>306.81</v>
      </c>
      <c r="L541" s="3">
        <v>43521</v>
      </c>
      <c r="M541" s="3">
        <v>0.71944444444444444</v>
      </c>
      <c r="N541" s="4" t="s">
        <v>33</v>
      </c>
      <c r="O541" s="3">
        <v>292.2</v>
      </c>
      <c r="P541" s="5">
        <v>4.7619047620000003</v>
      </c>
      <c r="Q541" s="3">
        <v>14.61</v>
      </c>
      <c r="R541" s="3">
        <v>4.9000000000000004</v>
      </c>
    </row>
    <row r="542" spans="2:18" x14ac:dyDescent="0.25">
      <c r="B542" s="3" t="s">
        <v>575</v>
      </c>
      <c r="C542" s="3" t="s">
        <v>25</v>
      </c>
      <c r="D542" s="3" t="s">
        <v>26</v>
      </c>
      <c r="E542" s="3" t="s">
        <v>20</v>
      </c>
      <c r="F542" s="3" t="s">
        <v>21</v>
      </c>
      <c r="G542" s="3" t="s">
        <v>44</v>
      </c>
      <c r="H542" s="3">
        <v>87.48</v>
      </c>
      <c r="I542" s="3">
        <v>6</v>
      </c>
      <c r="J542" s="3">
        <v>26.244</v>
      </c>
      <c r="K542" s="3">
        <v>551.12400000000002</v>
      </c>
      <c r="L542" s="3">
        <v>43497</v>
      </c>
      <c r="M542" s="3">
        <v>0.77986111111111112</v>
      </c>
      <c r="N542" s="4" t="s">
        <v>23</v>
      </c>
      <c r="O542" s="3">
        <v>524.88</v>
      </c>
      <c r="P542" s="5">
        <v>4.7619047620000003</v>
      </c>
      <c r="Q542" s="3">
        <v>26.244</v>
      </c>
      <c r="R542" s="3">
        <v>5.0999999999999996</v>
      </c>
    </row>
    <row r="543" spans="2:18" x14ac:dyDescent="0.25">
      <c r="B543" s="3" t="s">
        <v>576</v>
      </c>
      <c r="C543" s="3" t="s">
        <v>18</v>
      </c>
      <c r="D543" s="3" t="s">
        <v>19</v>
      </c>
      <c r="E543" s="3" t="s">
        <v>27</v>
      </c>
      <c r="F543" s="3" t="s">
        <v>31</v>
      </c>
      <c r="G543" s="3" t="s">
        <v>32</v>
      </c>
      <c r="H543" s="3">
        <v>30.68</v>
      </c>
      <c r="I543" s="3">
        <v>3</v>
      </c>
      <c r="J543" s="3">
        <v>4.6020000000000003</v>
      </c>
      <c r="K543" s="3">
        <v>96.641999999999996</v>
      </c>
      <c r="L543" s="3">
        <v>43487</v>
      </c>
      <c r="M543" s="3">
        <v>0.45833333333333331</v>
      </c>
      <c r="N543" s="4" t="s">
        <v>23</v>
      </c>
      <c r="O543" s="3">
        <v>92.04</v>
      </c>
      <c r="P543" s="5">
        <v>4.7619047620000003</v>
      </c>
      <c r="Q543" s="3">
        <v>4.6020000000000003</v>
      </c>
      <c r="R543" s="3">
        <v>9.1</v>
      </c>
    </row>
    <row r="544" spans="2:18" x14ac:dyDescent="0.25">
      <c r="B544" s="3" t="s">
        <v>577</v>
      </c>
      <c r="C544" s="3" t="s">
        <v>25</v>
      </c>
      <c r="D544" s="3" t="s">
        <v>26</v>
      </c>
      <c r="E544" s="3" t="s">
        <v>20</v>
      </c>
      <c r="F544" s="3" t="s">
        <v>31</v>
      </c>
      <c r="G544" s="3" t="s">
        <v>22</v>
      </c>
      <c r="H544" s="3">
        <v>75.88</v>
      </c>
      <c r="I544" s="3">
        <v>1</v>
      </c>
      <c r="J544" s="3">
        <v>3.794</v>
      </c>
      <c r="K544" s="3">
        <v>79.674000000000007</v>
      </c>
      <c r="L544" s="3">
        <v>43468</v>
      </c>
      <c r="M544" s="3">
        <v>0.4375</v>
      </c>
      <c r="N544" s="4" t="s">
        <v>33</v>
      </c>
      <c r="O544" s="3">
        <v>75.88</v>
      </c>
      <c r="P544" s="5">
        <v>4.7619047620000003</v>
      </c>
      <c r="Q544" s="3">
        <v>3.794</v>
      </c>
      <c r="R544" s="3">
        <v>7.1</v>
      </c>
    </row>
    <row r="545" spans="2:18" x14ac:dyDescent="0.25">
      <c r="B545" s="3" t="s">
        <v>578</v>
      </c>
      <c r="C545" s="3" t="s">
        <v>42</v>
      </c>
      <c r="D545" s="3" t="s">
        <v>43</v>
      </c>
      <c r="E545" s="3" t="s">
        <v>20</v>
      </c>
      <c r="F545" s="3" t="s">
        <v>21</v>
      </c>
      <c r="G545" s="3" t="s">
        <v>36</v>
      </c>
      <c r="H545" s="3">
        <v>20.18</v>
      </c>
      <c r="I545" s="3">
        <v>4</v>
      </c>
      <c r="J545" s="3">
        <v>4.0359999999999996</v>
      </c>
      <c r="K545" s="3">
        <v>84.756</v>
      </c>
      <c r="L545" s="3">
        <v>43509</v>
      </c>
      <c r="M545" s="3">
        <v>0.50972222222222219</v>
      </c>
      <c r="N545" s="4" t="s">
        <v>33</v>
      </c>
      <c r="O545" s="3">
        <v>80.72</v>
      </c>
      <c r="P545" s="5">
        <v>4.7619047620000003</v>
      </c>
      <c r="Q545" s="3">
        <v>4.0359999999999996</v>
      </c>
      <c r="R545" s="3">
        <v>5</v>
      </c>
    </row>
    <row r="546" spans="2:18" x14ac:dyDescent="0.25">
      <c r="B546" s="3" t="s">
        <v>579</v>
      </c>
      <c r="C546" s="3" t="s">
        <v>25</v>
      </c>
      <c r="D546" s="3" t="s">
        <v>26</v>
      </c>
      <c r="E546" s="3" t="s">
        <v>20</v>
      </c>
      <c r="F546" s="3" t="s">
        <v>31</v>
      </c>
      <c r="G546" s="3" t="s">
        <v>28</v>
      </c>
      <c r="H546" s="3">
        <v>18.77</v>
      </c>
      <c r="I546" s="3">
        <v>6</v>
      </c>
      <c r="J546" s="3">
        <v>5.6310000000000002</v>
      </c>
      <c r="K546" s="3">
        <v>118.251</v>
      </c>
      <c r="L546" s="3">
        <v>43493</v>
      </c>
      <c r="M546" s="3">
        <v>0.69652777777777775</v>
      </c>
      <c r="N546" s="4" t="s">
        <v>33</v>
      </c>
      <c r="O546" s="3">
        <v>112.62</v>
      </c>
      <c r="P546" s="5">
        <v>4.7619047620000003</v>
      </c>
      <c r="Q546" s="3">
        <v>5.6310000000000002</v>
      </c>
      <c r="R546" s="3">
        <v>5.5</v>
      </c>
    </row>
    <row r="547" spans="2:18" x14ac:dyDescent="0.25">
      <c r="B547" s="3" t="s">
        <v>580</v>
      </c>
      <c r="C547" s="3" t="s">
        <v>42</v>
      </c>
      <c r="D547" s="3" t="s">
        <v>43</v>
      </c>
      <c r="E547" s="3" t="s">
        <v>27</v>
      </c>
      <c r="F547" s="3" t="s">
        <v>21</v>
      </c>
      <c r="G547" s="3" t="s">
        <v>44</v>
      </c>
      <c r="H547" s="3">
        <v>71.2</v>
      </c>
      <c r="I547" s="3">
        <v>1</v>
      </c>
      <c r="J547" s="3">
        <v>3.56</v>
      </c>
      <c r="K547" s="3">
        <v>74.760000000000005</v>
      </c>
      <c r="L547" s="3">
        <v>43470</v>
      </c>
      <c r="M547" s="3">
        <v>0.86111111111111116</v>
      </c>
      <c r="N547" s="4" t="s">
        <v>33</v>
      </c>
      <c r="O547" s="3">
        <v>71.2</v>
      </c>
      <c r="P547" s="5">
        <v>4.7619047620000003</v>
      </c>
      <c r="Q547" s="3">
        <v>3.56</v>
      </c>
      <c r="R547" s="3">
        <v>9.1999999999999993</v>
      </c>
    </row>
    <row r="548" spans="2:18" x14ac:dyDescent="0.25">
      <c r="B548" s="3" t="s">
        <v>581</v>
      </c>
      <c r="C548" s="3" t="s">
        <v>42</v>
      </c>
      <c r="D548" s="3" t="s">
        <v>43</v>
      </c>
      <c r="E548" s="3" t="s">
        <v>20</v>
      </c>
      <c r="F548" s="3" t="s">
        <v>31</v>
      </c>
      <c r="G548" s="3" t="s">
        <v>32</v>
      </c>
      <c r="H548" s="3">
        <v>38.81</v>
      </c>
      <c r="I548" s="3">
        <v>4</v>
      </c>
      <c r="J548" s="3">
        <v>7.7619999999999996</v>
      </c>
      <c r="K548" s="3">
        <v>163.00200000000001</v>
      </c>
      <c r="L548" s="3">
        <v>43543</v>
      </c>
      <c r="M548" s="3">
        <v>0.56944444444444442</v>
      </c>
      <c r="N548" s="4" t="s">
        <v>23</v>
      </c>
      <c r="O548" s="3">
        <v>155.24</v>
      </c>
      <c r="P548" s="5">
        <v>4.7619047620000003</v>
      </c>
      <c r="Q548" s="3">
        <v>7.7619999999999996</v>
      </c>
      <c r="R548" s="3">
        <v>4.9000000000000004</v>
      </c>
    </row>
    <row r="549" spans="2:18" x14ac:dyDescent="0.25">
      <c r="B549" s="3" t="s">
        <v>582</v>
      </c>
      <c r="C549" s="3" t="s">
        <v>18</v>
      </c>
      <c r="D549" s="3" t="s">
        <v>19</v>
      </c>
      <c r="E549" s="3" t="s">
        <v>27</v>
      </c>
      <c r="F549" s="3" t="s">
        <v>21</v>
      </c>
      <c r="G549" s="3" t="s">
        <v>46</v>
      </c>
      <c r="H549" s="3">
        <v>29.42</v>
      </c>
      <c r="I549" s="3">
        <v>10</v>
      </c>
      <c r="J549" s="3">
        <v>14.71</v>
      </c>
      <c r="K549" s="3">
        <v>308.91000000000003</v>
      </c>
      <c r="L549" s="3">
        <v>43477</v>
      </c>
      <c r="M549" s="3">
        <v>0.68263888888888891</v>
      </c>
      <c r="N549" s="4" t="s">
        <v>23</v>
      </c>
      <c r="O549" s="3">
        <v>294.2</v>
      </c>
      <c r="P549" s="5">
        <v>4.7619047620000003</v>
      </c>
      <c r="Q549" s="3">
        <v>14.71</v>
      </c>
      <c r="R549" s="3">
        <v>8.9</v>
      </c>
    </row>
    <row r="550" spans="2:18" x14ac:dyDescent="0.25">
      <c r="B550" s="3" t="s">
        <v>583</v>
      </c>
      <c r="C550" s="3" t="s">
        <v>18</v>
      </c>
      <c r="D550" s="3" t="s">
        <v>19</v>
      </c>
      <c r="E550" s="3" t="s">
        <v>27</v>
      </c>
      <c r="F550" s="3" t="s">
        <v>31</v>
      </c>
      <c r="G550" s="3" t="s">
        <v>36</v>
      </c>
      <c r="H550" s="3">
        <v>60.95</v>
      </c>
      <c r="I550" s="3">
        <v>9</v>
      </c>
      <c r="J550" s="3">
        <v>27.427499999999998</v>
      </c>
      <c r="K550" s="3">
        <v>575.97749999999996</v>
      </c>
      <c r="L550" s="3">
        <v>43472</v>
      </c>
      <c r="M550" s="3">
        <v>0.50555555555555554</v>
      </c>
      <c r="N550" s="4" t="s">
        <v>33</v>
      </c>
      <c r="O550" s="3">
        <v>548.54999999999995</v>
      </c>
      <c r="P550" s="5">
        <v>4.7619047620000003</v>
      </c>
      <c r="Q550" s="3">
        <v>27.427499999999998</v>
      </c>
      <c r="R550" s="3">
        <v>6</v>
      </c>
    </row>
    <row r="551" spans="2:18" x14ac:dyDescent="0.25">
      <c r="B551" s="3" t="s">
        <v>584</v>
      </c>
      <c r="C551" s="3" t="s">
        <v>42</v>
      </c>
      <c r="D551" s="3" t="s">
        <v>43</v>
      </c>
      <c r="E551" s="3" t="s">
        <v>27</v>
      </c>
      <c r="F551" s="3" t="s">
        <v>21</v>
      </c>
      <c r="G551" s="3" t="s">
        <v>36</v>
      </c>
      <c r="H551" s="3">
        <v>51.54</v>
      </c>
      <c r="I551" s="3">
        <v>5</v>
      </c>
      <c r="J551" s="3">
        <v>12.885</v>
      </c>
      <c r="K551" s="3">
        <v>270.58499999999998</v>
      </c>
      <c r="L551" s="3">
        <v>43491</v>
      </c>
      <c r="M551" s="3">
        <v>0.73958333333333337</v>
      </c>
      <c r="N551" s="4" t="s">
        <v>29</v>
      </c>
      <c r="O551" s="3">
        <v>257.7</v>
      </c>
      <c r="P551" s="5">
        <v>4.7619047620000003</v>
      </c>
      <c r="Q551" s="3">
        <v>12.885</v>
      </c>
      <c r="R551" s="3">
        <v>4.2</v>
      </c>
    </row>
    <row r="552" spans="2:18" x14ac:dyDescent="0.25">
      <c r="B552" s="3" t="s">
        <v>585</v>
      </c>
      <c r="C552" s="3" t="s">
        <v>18</v>
      </c>
      <c r="D552" s="3" t="s">
        <v>19</v>
      </c>
      <c r="E552" s="3" t="s">
        <v>27</v>
      </c>
      <c r="F552" s="3" t="s">
        <v>21</v>
      </c>
      <c r="G552" s="3" t="s">
        <v>28</v>
      </c>
      <c r="H552" s="3">
        <v>66.06</v>
      </c>
      <c r="I552" s="3">
        <v>6</v>
      </c>
      <c r="J552" s="3">
        <v>19.818000000000001</v>
      </c>
      <c r="K552" s="3">
        <v>416.178</v>
      </c>
      <c r="L552" s="3">
        <v>43488</v>
      </c>
      <c r="M552" s="3">
        <v>0.43611111111111112</v>
      </c>
      <c r="N552" s="4" t="s">
        <v>29</v>
      </c>
      <c r="O552" s="3">
        <v>396.36</v>
      </c>
      <c r="P552" s="5">
        <v>4.7619047620000003</v>
      </c>
      <c r="Q552" s="3">
        <v>19.818000000000001</v>
      </c>
      <c r="R552" s="3">
        <v>7.3</v>
      </c>
    </row>
    <row r="553" spans="2:18" x14ac:dyDescent="0.25">
      <c r="B553" s="3" t="s">
        <v>586</v>
      </c>
      <c r="C553" s="3" t="s">
        <v>42</v>
      </c>
      <c r="D553" s="3" t="s">
        <v>43</v>
      </c>
      <c r="E553" s="3" t="s">
        <v>27</v>
      </c>
      <c r="F553" s="3" t="s">
        <v>31</v>
      </c>
      <c r="G553" s="3" t="s">
        <v>46</v>
      </c>
      <c r="H553" s="3">
        <v>57.27</v>
      </c>
      <c r="I553" s="3">
        <v>3</v>
      </c>
      <c r="J553" s="3">
        <v>8.5905000000000005</v>
      </c>
      <c r="K553" s="3">
        <v>180.40049999999999</v>
      </c>
      <c r="L553" s="3">
        <v>43505</v>
      </c>
      <c r="M553" s="3">
        <v>0.85486111111111107</v>
      </c>
      <c r="N553" s="4" t="s">
        <v>23</v>
      </c>
      <c r="O553" s="3">
        <v>171.81</v>
      </c>
      <c r="P553" s="5">
        <v>4.7619047620000003</v>
      </c>
      <c r="Q553" s="3">
        <v>8.5905000000000005</v>
      </c>
      <c r="R553" s="3">
        <v>6.5</v>
      </c>
    </row>
    <row r="554" spans="2:18" x14ac:dyDescent="0.25">
      <c r="B554" s="3" t="s">
        <v>587</v>
      </c>
      <c r="C554" s="3" t="s">
        <v>42</v>
      </c>
      <c r="D554" s="3" t="s">
        <v>43</v>
      </c>
      <c r="E554" s="3" t="s">
        <v>27</v>
      </c>
      <c r="F554" s="3" t="s">
        <v>21</v>
      </c>
      <c r="G554" s="3" t="s">
        <v>46</v>
      </c>
      <c r="H554" s="3">
        <v>54.31</v>
      </c>
      <c r="I554" s="3">
        <v>9</v>
      </c>
      <c r="J554" s="3">
        <v>24.439499999999999</v>
      </c>
      <c r="K554" s="3">
        <v>513.22950000000003</v>
      </c>
      <c r="L554" s="3">
        <v>43518</v>
      </c>
      <c r="M554" s="3">
        <v>0.45069444444444445</v>
      </c>
      <c r="N554" s="4" t="s">
        <v>29</v>
      </c>
      <c r="O554" s="3">
        <v>488.79</v>
      </c>
      <c r="P554" s="5">
        <v>4.7619047620000003</v>
      </c>
      <c r="Q554" s="3">
        <v>24.439499999999999</v>
      </c>
      <c r="R554" s="3">
        <v>8.9</v>
      </c>
    </row>
    <row r="555" spans="2:18" x14ac:dyDescent="0.25">
      <c r="B555" s="3" t="s">
        <v>588</v>
      </c>
      <c r="C555" s="3" t="s">
        <v>42</v>
      </c>
      <c r="D555" s="3" t="s">
        <v>43</v>
      </c>
      <c r="E555" s="3" t="s">
        <v>27</v>
      </c>
      <c r="F555" s="3" t="s">
        <v>21</v>
      </c>
      <c r="G555" s="3" t="s">
        <v>22</v>
      </c>
      <c r="H555" s="3">
        <v>58.24</v>
      </c>
      <c r="I555" s="3">
        <v>9</v>
      </c>
      <c r="J555" s="3">
        <v>26.207999999999998</v>
      </c>
      <c r="K555" s="3">
        <v>550.36800000000005</v>
      </c>
      <c r="L555" s="3">
        <v>43501</v>
      </c>
      <c r="M555" s="3">
        <v>0.52361111111111114</v>
      </c>
      <c r="N555" s="4" t="s">
        <v>29</v>
      </c>
      <c r="O555" s="3">
        <v>524.16</v>
      </c>
      <c r="P555" s="5">
        <v>4.7619047620000003</v>
      </c>
      <c r="Q555" s="3">
        <v>26.207999999999998</v>
      </c>
      <c r="R555" s="3">
        <v>9.6999999999999993</v>
      </c>
    </row>
    <row r="556" spans="2:18" x14ac:dyDescent="0.25">
      <c r="B556" s="3" t="s">
        <v>589</v>
      </c>
      <c r="C556" s="3" t="s">
        <v>25</v>
      </c>
      <c r="D556" s="3" t="s">
        <v>26</v>
      </c>
      <c r="E556" s="3" t="s">
        <v>27</v>
      </c>
      <c r="F556" s="3" t="s">
        <v>31</v>
      </c>
      <c r="G556" s="3" t="s">
        <v>28</v>
      </c>
      <c r="H556" s="3">
        <v>22.21</v>
      </c>
      <c r="I556" s="3">
        <v>6</v>
      </c>
      <c r="J556" s="3">
        <v>6.6630000000000003</v>
      </c>
      <c r="K556" s="3">
        <v>139.923</v>
      </c>
      <c r="L556" s="3">
        <v>43531</v>
      </c>
      <c r="M556" s="3">
        <v>0.43263888888888891</v>
      </c>
      <c r="N556" s="4" t="s">
        <v>33</v>
      </c>
      <c r="O556" s="3">
        <v>133.26</v>
      </c>
      <c r="P556" s="5">
        <v>4.7619047620000003</v>
      </c>
      <c r="Q556" s="3">
        <v>6.6630000000000003</v>
      </c>
      <c r="R556" s="3">
        <v>8.6</v>
      </c>
    </row>
    <row r="557" spans="2:18" x14ac:dyDescent="0.25">
      <c r="B557" s="3" t="s">
        <v>590</v>
      </c>
      <c r="C557" s="3" t="s">
        <v>18</v>
      </c>
      <c r="D557" s="3" t="s">
        <v>19</v>
      </c>
      <c r="E557" s="3" t="s">
        <v>20</v>
      </c>
      <c r="F557" s="3" t="s">
        <v>31</v>
      </c>
      <c r="G557" s="3" t="s">
        <v>28</v>
      </c>
      <c r="H557" s="3">
        <v>19.32</v>
      </c>
      <c r="I557" s="3">
        <v>7</v>
      </c>
      <c r="J557" s="3">
        <v>6.7619999999999996</v>
      </c>
      <c r="K557" s="3">
        <v>142.00200000000001</v>
      </c>
      <c r="L557" s="3">
        <v>43549</v>
      </c>
      <c r="M557" s="3">
        <v>0.78541666666666665</v>
      </c>
      <c r="N557" s="4" t="s">
        <v>29</v>
      </c>
      <c r="O557" s="3">
        <v>135.24</v>
      </c>
      <c r="P557" s="5">
        <v>4.7619047620000003</v>
      </c>
      <c r="Q557" s="3">
        <v>6.7619999999999996</v>
      </c>
      <c r="R557" s="3">
        <v>6.9</v>
      </c>
    </row>
    <row r="558" spans="2:18" x14ac:dyDescent="0.25">
      <c r="B558" s="3" t="s">
        <v>591</v>
      </c>
      <c r="C558" s="3" t="s">
        <v>42</v>
      </c>
      <c r="D558" s="3" t="s">
        <v>43</v>
      </c>
      <c r="E558" s="3" t="s">
        <v>27</v>
      </c>
      <c r="F558" s="3" t="s">
        <v>31</v>
      </c>
      <c r="G558" s="3" t="s">
        <v>32</v>
      </c>
      <c r="H558" s="3">
        <v>37.479999999999997</v>
      </c>
      <c r="I558" s="3">
        <v>3</v>
      </c>
      <c r="J558" s="3">
        <v>5.6219999999999999</v>
      </c>
      <c r="K558" s="3">
        <v>118.062</v>
      </c>
      <c r="L558" s="3">
        <v>43485</v>
      </c>
      <c r="M558" s="3">
        <v>0.57291666666666663</v>
      </c>
      <c r="N558" s="4" t="s">
        <v>33</v>
      </c>
      <c r="O558" s="3">
        <v>112.44</v>
      </c>
      <c r="P558" s="5">
        <v>4.7619047620000003</v>
      </c>
      <c r="Q558" s="3">
        <v>5.6219999999999999</v>
      </c>
      <c r="R558" s="3">
        <v>7.7</v>
      </c>
    </row>
    <row r="559" spans="2:18" x14ac:dyDescent="0.25">
      <c r="B559" s="3" t="s">
        <v>592</v>
      </c>
      <c r="C559" s="3" t="s">
        <v>42</v>
      </c>
      <c r="D559" s="3" t="s">
        <v>43</v>
      </c>
      <c r="E559" s="3" t="s">
        <v>20</v>
      </c>
      <c r="F559" s="3" t="s">
        <v>21</v>
      </c>
      <c r="G559" s="3" t="s">
        <v>46</v>
      </c>
      <c r="H559" s="3">
        <v>72.040000000000006</v>
      </c>
      <c r="I559" s="3">
        <v>2</v>
      </c>
      <c r="J559" s="3">
        <v>7.2039999999999997</v>
      </c>
      <c r="K559" s="3">
        <v>151.28399999999999</v>
      </c>
      <c r="L559" s="3">
        <v>43500</v>
      </c>
      <c r="M559" s="3">
        <v>0.81805555555555554</v>
      </c>
      <c r="N559" s="4" t="s">
        <v>29</v>
      </c>
      <c r="O559" s="3">
        <v>144.08000000000001</v>
      </c>
      <c r="P559" s="5">
        <v>4.7619047620000003</v>
      </c>
      <c r="Q559" s="3">
        <v>7.2039999999999997</v>
      </c>
      <c r="R559" s="3">
        <v>9.5</v>
      </c>
    </row>
    <row r="560" spans="2:18" x14ac:dyDescent="0.25">
      <c r="B560" s="3" t="s">
        <v>593</v>
      </c>
      <c r="C560" s="3" t="s">
        <v>25</v>
      </c>
      <c r="D560" s="3" t="s">
        <v>26</v>
      </c>
      <c r="E560" s="3" t="s">
        <v>20</v>
      </c>
      <c r="F560" s="3" t="s">
        <v>21</v>
      </c>
      <c r="G560" s="3" t="s">
        <v>44</v>
      </c>
      <c r="H560" s="3">
        <v>98.52</v>
      </c>
      <c r="I560" s="3">
        <v>10</v>
      </c>
      <c r="J560" s="3">
        <v>49.26</v>
      </c>
      <c r="K560" s="3">
        <v>1034.46</v>
      </c>
      <c r="L560" s="3">
        <v>43495</v>
      </c>
      <c r="M560" s="3">
        <v>0.84930555555555554</v>
      </c>
      <c r="N560" s="4" t="s">
        <v>23</v>
      </c>
      <c r="O560" s="3">
        <v>985.2</v>
      </c>
      <c r="P560" s="5">
        <v>4.7619047620000003</v>
      </c>
      <c r="Q560" s="3">
        <v>49.26</v>
      </c>
      <c r="R560" s="3">
        <v>4.5</v>
      </c>
    </row>
    <row r="561" spans="2:18" x14ac:dyDescent="0.25">
      <c r="B561" s="3" t="s">
        <v>594</v>
      </c>
      <c r="C561" s="3" t="s">
        <v>18</v>
      </c>
      <c r="D561" s="3" t="s">
        <v>19</v>
      </c>
      <c r="E561" s="3" t="s">
        <v>20</v>
      </c>
      <c r="F561" s="3" t="s">
        <v>31</v>
      </c>
      <c r="G561" s="3" t="s">
        <v>44</v>
      </c>
      <c r="H561" s="3">
        <v>41.66</v>
      </c>
      <c r="I561" s="3">
        <v>6</v>
      </c>
      <c r="J561" s="3">
        <v>12.497999999999999</v>
      </c>
      <c r="K561" s="3">
        <v>262.45800000000003</v>
      </c>
      <c r="L561" s="3">
        <v>43467</v>
      </c>
      <c r="M561" s="3">
        <v>0.64166666666666672</v>
      </c>
      <c r="N561" s="4" t="s">
        <v>23</v>
      </c>
      <c r="O561" s="3">
        <v>249.96</v>
      </c>
      <c r="P561" s="5">
        <v>4.7619047620000003</v>
      </c>
      <c r="Q561" s="3">
        <v>12.497999999999999</v>
      </c>
      <c r="R561" s="3">
        <v>5.6</v>
      </c>
    </row>
    <row r="562" spans="2:18" x14ac:dyDescent="0.25">
      <c r="B562" s="3" t="s">
        <v>595</v>
      </c>
      <c r="C562" s="3" t="s">
        <v>18</v>
      </c>
      <c r="D562" s="3" t="s">
        <v>19</v>
      </c>
      <c r="E562" s="3" t="s">
        <v>20</v>
      </c>
      <c r="F562" s="3" t="s">
        <v>21</v>
      </c>
      <c r="G562" s="3" t="s">
        <v>32</v>
      </c>
      <c r="H562" s="3">
        <v>72.42</v>
      </c>
      <c r="I562" s="3">
        <v>3</v>
      </c>
      <c r="J562" s="3">
        <v>10.863</v>
      </c>
      <c r="K562" s="3">
        <v>228.12299999999999</v>
      </c>
      <c r="L562" s="3">
        <v>43553</v>
      </c>
      <c r="M562" s="3">
        <v>0.70416666666666672</v>
      </c>
      <c r="N562" s="4" t="s">
        <v>23</v>
      </c>
      <c r="O562" s="3">
        <v>217.26</v>
      </c>
      <c r="P562" s="5">
        <v>4.7619047620000003</v>
      </c>
      <c r="Q562" s="3">
        <v>10.863</v>
      </c>
      <c r="R562" s="3">
        <v>8.1999999999999993</v>
      </c>
    </row>
    <row r="563" spans="2:18" x14ac:dyDescent="0.25">
      <c r="B563" s="3" t="s">
        <v>596</v>
      </c>
      <c r="C563" s="3" t="s">
        <v>42</v>
      </c>
      <c r="D563" s="3" t="s">
        <v>43</v>
      </c>
      <c r="E563" s="3" t="s">
        <v>27</v>
      </c>
      <c r="F563" s="3" t="s">
        <v>31</v>
      </c>
      <c r="G563" s="3" t="s">
        <v>28</v>
      </c>
      <c r="H563" s="3">
        <v>21.58</v>
      </c>
      <c r="I563" s="3">
        <v>9</v>
      </c>
      <c r="J563" s="3">
        <v>9.7110000000000003</v>
      </c>
      <c r="K563" s="3">
        <v>203.93100000000001</v>
      </c>
      <c r="L563" s="3">
        <v>43538</v>
      </c>
      <c r="M563" s="3">
        <v>0.52222222222222225</v>
      </c>
      <c r="N563" s="4" t="s">
        <v>29</v>
      </c>
      <c r="O563" s="3">
        <v>194.22</v>
      </c>
      <c r="P563" s="5">
        <v>4.7619047620000003</v>
      </c>
      <c r="Q563" s="3">
        <v>9.7110000000000003</v>
      </c>
      <c r="R563" s="3">
        <v>7.3</v>
      </c>
    </row>
    <row r="564" spans="2:18" x14ac:dyDescent="0.25">
      <c r="B564" s="3" t="s">
        <v>597</v>
      </c>
      <c r="C564" s="3" t="s">
        <v>25</v>
      </c>
      <c r="D564" s="3" t="s">
        <v>26</v>
      </c>
      <c r="E564" s="3" t="s">
        <v>27</v>
      </c>
      <c r="F564" s="3" t="s">
        <v>31</v>
      </c>
      <c r="G564" s="3" t="s">
        <v>44</v>
      </c>
      <c r="H564" s="3">
        <v>89.2</v>
      </c>
      <c r="I564" s="3">
        <v>10</v>
      </c>
      <c r="J564" s="3">
        <v>44.6</v>
      </c>
      <c r="K564" s="3">
        <v>936.6</v>
      </c>
      <c r="L564" s="3">
        <v>43507</v>
      </c>
      <c r="M564" s="3">
        <v>0.65416666666666667</v>
      </c>
      <c r="N564" s="4" t="s">
        <v>33</v>
      </c>
      <c r="O564" s="3">
        <v>892</v>
      </c>
      <c r="P564" s="5">
        <v>4.7619047620000003</v>
      </c>
      <c r="Q564" s="3">
        <v>44.6</v>
      </c>
      <c r="R564" s="3">
        <v>4.4000000000000004</v>
      </c>
    </row>
    <row r="565" spans="2:18" x14ac:dyDescent="0.25">
      <c r="B565" s="3" t="s">
        <v>598</v>
      </c>
      <c r="C565" s="3" t="s">
        <v>42</v>
      </c>
      <c r="D565" s="3" t="s">
        <v>43</v>
      </c>
      <c r="E565" s="3" t="s">
        <v>27</v>
      </c>
      <c r="F565" s="3" t="s">
        <v>21</v>
      </c>
      <c r="G565" s="3" t="s">
        <v>28</v>
      </c>
      <c r="H565" s="3">
        <v>42.42</v>
      </c>
      <c r="I565" s="3">
        <v>8</v>
      </c>
      <c r="J565" s="3">
        <v>16.968</v>
      </c>
      <c r="K565" s="3">
        <v>356.32799999999997</v>
      </c>
      <c r="L565" s="3">
        <v>43495</v>
      </c>
      <c r="M565" s="3">
        <v>0.58194444444444449</v>
      </c>
      <c r="N565" s="4" t="s">
        <v>23</v>
      </c>
      <c r="O565" s="3">
        <v>339.36</v>
      </c>
      <c r="P565" s="5">
        <v>4.7619047620000003</v>
      </c>
      <c r="Q565" s="3">
        <v>16.968</v>
      </c>
      <c r="R565" s="3">
        <v>5.7</v>
      </c>
    </row>
    <row r="566" spans="2:18" x14ac:dyDescent="0.25">
      <c r="B566" s="3" t="s">
        <v>599</v>
      </c>
      <c r="C566" s="3" t="s">
        <v>18</v>
      </c>
      <c r="D566" s="3" t="s">
        <v>19</v>
      </c>
      <c r="E566" s="3" t="s">
        <v>20</v>
      </c>
      <c r="F566" s="3" t="s">
        <v>31</v>
      </c>
      <c r="G566" s="3" t="s">
        <v>28</v>
      </c>
      <c r="H566" s="3">
        <v>74.510000000000005</v>
      </c>
      <c r="I566" s="3">
        <v>6</v>
      </c>
      <c r="J566" s="3">
        <v>22.353000000000002</v>
      </c>
      <c r="K566" s="3">
        <v>469.41300000000001</v>
      </c>
      <c r="L566" s="3">
        <v>43544</v>
      </c>
      <c r="M566" s="3">
        <v>0.63055555555555554</v>
      </c>
      <c r="N566" s="4" t="s">
        <v>23</v>
      </c>
      <c r="O566" s="3">
        <v>447.06</v>
      </c>
      <c r="P566" s="5">
        <v>4.7619047620000003</v>
      </c>
      <c r="Q566" s="3">
        <v>22.353000000000002</v>
      </c>
      <c r="R566" s="3">
        <v>5</v>
      </c>
    </row>
    <row r="567" spans="2:18" x14ac:dyDescent="0.25">
      <c r="B567" s="3" t="s">
        <v>600</v>
      </c>
      <c r="C567" s="3" t="s">
        <v>42</v>
      </c>
      <c r="D567" s="3" t="s">
        <v>43</v>
      </c>
      <c r="E567" s="3" t="s">
        <v>27</v>
      </c>
      <c r="F567" s="3" t="s">
        <v>31</v>
      </c>
      <c r="G567" s="3" t="s">
        <v>46</v>
      </c>
      <c r="H567" s="3">
        <v>99.25</v>
      </c>
      <c r="I567" s="3">
        <v>2</v>
      </c>
      <c r="J567" s="3">
        <v>9.9250000000000007</v>
      </c>
      <c r="K567" s="3">
        <v>208.42500000000001</v>
      </c>
      <c r="L567" s="3">
        <v>43544</v>
      </c>
      <c r="M567" s="3">
        <v>0.54305555555555551</v>
      </c>
      <c r="N567" s="4" t="s">
        <v>29</v>
      </c>
      <c r="O567" s="3">
        <v>198.5</v>
      </c>
      <c r="P567" s="5">
        <v>4.7619047620000003</v>
      </c>
      <c r="Q567" s="3">
        <v>9.9250000000000007</v>
      </c>
      <c r="R567" s="3">
        <v>9</v>
      </c>
    </row>
    <row r="568" spans="2:18" x14ac:dyDescent="0.25">
      <c r="B568" s="3" t="s">
        <v>601</v>
      </c>
      <c r="C568" s="3" t="s">
        <v>18</v>
      </c>
      <c r="D568" s="3" t="s">
        <v>19</v>
      </c>
      <c r="E568" s="3" t="s">
        <v>27</v>
      </c>
      <c r="F568" s="3" t="s">
        <v>21</v>
      </c>
      <c r="G568" s="3" t="s">
        <v>44</v>
      </c>
      <c r="H568" s="3">
        <v>81.209999999999994</v>
      </c>
      <c r="I568" s="3">
        <v>10</v>
      </c>
      <c r="J568" s="3">
        <v>40.604999999999997</v>
      </c>
      <c r="K568" s="3">
        <v>852.70500000000004</v>
      </c>
      <c r="L568" s="3">
        <v>43482</v>
      </c>
      <c r="M568" s="3">
        <v>0.54236111111111107</v>
      </c>
      <c r="N568" s="4" t="s">
        <v>33</v>
      </c>
      <c r="O568" s="3">
        <v>812.1</v>
      </c>
      <c r="P568" s="5">
        <v>4.7619047620000003</v>
      </c>
      <c r="Q568" s="3">
        <v>40.604999999999997</v>
      </c>
      <c r="R568" s="3">
        <v>6.3</v>
      </c>
    </row>
    <row r="569" spans="2:18" x14ac:dyDescent="0.25">
      <c r="B569" s="3" t="s">
        <v>602</v>
      </c>
      <c r="C569" s="3" t="s">
        <v>25</v>
      </c>
      <c r="D569" s="3" t="s">
        <v>26</v>
      </c>
      <c r="E569" s="3" t="s">
        <v>27</v>
      </c>
      <c r="F569" s="3" t="s">
        <v>21</v>
      </c>
      <c r="G569" s="3" t="s">
        <v>36</v>
      </c>
      <c r="H569" s="3">
        <v>49.33</v>
      </c>
      <c r="I569" s="3">
        <v>10</v>
      </c>
      <c r="J569" s="3">
        <v>24.664999999999999</v>
      </c>
      <c r="K569" s="3">
        <v>517.96500000000003</v>
      </c>
      <c r="L569" s="3">
        <v>43499</v>
      </c>
      <c r="M569" s="3">
        <v>0.69444444444444442</v>
      </c>
      <c r="N569" s="4" t="s">
        <v>33</v>
      </c>
      <c r="O569" s="3">
        <v>493.3</v>
      </c>
      <c r="P569" s="5">
        <v>4.7619047620000003</v>
      </c>
      <c r="Q569" s="3">
        <v>24.664999999999999</v>
      </c>
      <c r="R569" s="3">
        <v>9.4</v>
      </c>
    </row>
    <row r="570" spans="2:18" x14ac:dyDescent="0.25">
      <c r="B570" s="3" t="s">
        <v>603</v>
      </c>
      <c r="C570" s="3" t="s">
        <v>18</v>
      </c>
      <c r="D570" s="3" t="s">
        <v>19</v>
      </c>
      <c r="E570" s="3" t="s">
        <v>27</v>
      </c>
      <c r="F570" s="3" t="s">
        <v>21</v>
      </c>
      <c r="G570" s="3" t="s">
        <v>46</v>
      </c>
      <c r="H570" s="3">
        <v>65.739999999999995</v>
      </c>
      <c r="I570" s="3">
        <v>9</v>
      </c>
      <c r="J570" s="3">
        <v>29.582999999999998</v>
      </c>
      <c r="K570" s="3">
        <v>621.24300000000005</v>
      </c>
      <c r="L570" s="3">
        <v>43466</v>
      </c>
      <c r="M570" s="3">
        <v>0.57986111111111116</v>
      </c>
      <c r="N570" s="4" t="s">
        <v>29</v>
      </c>
      <c r="O570" s="3">
        <v>591.66</v>
      </c>
      <c r="P570" s="5">
        <v>4.7619047620000003</v>
      </c>
      <c r="Q570" s="3">
        <v>29.582999999999998</v>
      </c>
      <c r="R570" s="3">
        <v>7.7</v>
      </c>
    </row>
    <row r="571" spans="2:18" x14ac:dyDescent="0.25">
      <c r="B571" s="3" t="s">
        <v>604</v>
      </c>
      <c r="C571" s="3" t="s">
        <v>42</v>
      </c>
      <c r="D571" s="3" t="s">
        <v>43</v>
      </c>
      <c r="E571" s="3" t="s">
        <v>27</v>
      </c>
      <c r="F571" s="3" t="s">
        <v>21</v>
      </c>
      <c r="G571" s="3" t="s">
        <v>46</v>
      </c>
      <c r="H571" s="3">
        <v>79.86</v>
      </c>
      <c r="I571" s="3">
        <v>7</v>
      </c>
      <c r="J571" s="3">
        <v>27.951000000000001</v>
      </c>
      <c r="K571" s="3">
        <v>586.971</v>
      </c>
      <c r="L571" s="3">
        <v>43475</v>
      </c>
      <c r="M571" s="3">
        <v>0.43958333333333333</v>
      </c>
      <c r="N571" s="4" t="s">
        <v>33</v>
      </c>
      <c r="O571" s="3">
        <v>559.02</v>
      </c>
      <c r="P571" s="5">
        <v>4.7619047620000003</v>
      </c>
      <c r="Q571" s="3">
        <v>27.951000000000001</v>
      </c>
      <c r="R571" s="3">
        <v>5.5</v>
      </c>
    </row>
    <row r="572" spans="2:18" x14ac:dyDescent="0.25">
      <c r="B572" s="3" t="s">
        <v>605</v>
      </c>
      <c r="C572" s="3" t="s">
        <v>25</v>
      </c>
      <c r="D572" s="3" t="s">
        <v>26</v>
      </c>
      <c r="E572" s="3" t="s">
        <v>27</v>
      </c>
      <c r="F572" s="3" t="s">
        <v>21</v>
      </c>
      <c r="G572" s="3" t="s">
        <v>36</v>
      </c>
      <c r="H572" s="3">
        <v>73.98</v>
      </c>
      <c r="I572" s="3">
        <v>7</v>
      </c>
      <c r="J572" s="3">
        <v>25.893000000000001</v>
      </c>
      <c r="K572" s="3">
        <v>543.75300000000004</v>
      </c>
      <c r="L572" s="3">
        <v>43526</v>
      </c>
      <c r="M572" s="3">
        <v>0.6958333333333333</v>
      </c>
      <c r="N572" s="4" t="s">
        <v>23</v>
      </c>
      <c r="O572" s="3">
        <v>517.86</v>
      </c>
      <c r="P572" s="5">
        <v>4.7619047620000003</v>
      </c>
      <c r="Q572" s="3">
        <v>25.893000000000001</v>
      </c>
      <c r="R572" s="3">
        <v>4.0999999999999996</v>
      </c>
    </row>
    <row r="573" spans="2:18" x14ac:dyDescent="0.25">
      <c r="B573" s="3" t="s">
        <v>606</v>
      </c>
      <c r="C573" s="3" t="s">
        <v>42</v>
      </c>
      <c r="D573" s="3" t="s">
        <v>43</v>
      </c>
      <c r="E573" s="3" t="s">
        <v>20</v>
      </c>
      <c r="F573" s="3" t="s">
        <v>21</v>
      </c>
      <c r="G573" s="3" t="s">
        <v>32</v>
      </c>
      <c r="H573" s="3">
        <v>82.04</v>
      </c>
      <c r="I573" s="3">
        <v>5</v>
      </c>
      <c r="J573" s="3">
        <v>20.51</v>
      </c>
      <c r="K573" s="3">
        <v>430.71</v>
      </c>
      <c r="L573" s="3">
        <v>43521</v>
      </c>
      <c r="M573" s="3">
        <v>0.71944444444444444</v>
      </c>
      <c r="N573" s="4" t="s">
        <v>33</v>
      </c>
      <c r="O573" s="3">
        <v>410.2</v>
      </c>
      <c r="P573" s="5">
        <v>4.7619047620000003</v>
      </c>
      <c r="Q573" s="3">
        <v>20.51</v>
      </c>
      <c r="R573" s="3">
        <v>7.6</v>
      </c>
    </row>
    <row r="574" spans="2:18" x14ac:dyDescent="0.25">
      <c r="B574" s="3" t="s">
        <v>607</v>
      </c>
      <c r="C574" s="3" t="s">
        <v>42</v>
      </c>
      <c r="D574" s="3" t="s">
        <v>43</v>
      </c>
      <c r="E574" s="3" t="s">
        <v>20</v>
      </c>
      <c r="F574" s="3" t="s">
        <v>31</v>
      </c>
      <c r="G574" s="3" t="s">
        <v>36</v>
      </c>
      <c r="H574" s="3">
        <v>26.67</v>
      </c>
      <c r="I574" s="3">
        <v>10</v>
      </c>
      <c r="J574" s="3">
        <v>13.335000000000001</v>
      </c>
      <c r="K574" s="3">
        <v>280.03500000000003</v>
      </c>
      <c r="L574" s="3">
        <v>43494</v>
      </c>
      <c r="M574" s="3">
        <v>0.49166666666666664</v>
      </c>
      <c r="N574" s="4" t="s">
        <v>29</v>
      </c>
      <c r="O574" s="3">
        <v>266.7</v>
      </c>
      <c r="P574" s="5">
        <v>4.7619047620000003</v>
      </c>
      <c r="Q574" s="3">
        <v>13.335000000000001</v>
      </c>
      <c r="R574" s="3">
        <v>8.6</v>
      </c>
    </row>
    <row r="575" spans="2:18" x14ac:dyDescent="0.25">
      <c r="B575" s="3" t="s">
        <v>608</v>
      </c>
      <c r="C575" s="3" t="s">
        <v>18</v>
      </c>
      <c r="D575" s="3" t="s">
        <v>19</v>
      </c>
      <c r="E575" s="3" t="s">
        <v>20</v>
      </c>
      <c r="F575" s="3" t="s">
        <v>31</v>
      </c>
      <c r="G575" s="3" t="s">
        <v>44</v>
      </c>
      <c r="H575" s="3">
        <v>10.130000000000001</v>
      </c>
      <c r="I575" s="3">
        <v>7</v>
      </c>
      <c r="J575" s="3">
        <v>3.5455000000000001</v>
      </c>
      <c r="K575" s="3">
        <v>74.455500000000001</v>
      </c>
      <c r="L575" s="3">
        <v>43534</v>
      </c>
      <c r="M575" s="3">
        <v>0.81597222222222221</v>
      </c>
      <c r="N575" s="4" t="s">
        <v>23</v>
      </c>
      <c r="O575" s="3">
        <v>70.91</v>
      </c>
      <c r="P575" s="5">
        <v>4.7619047620000003</v>
      </c>
      <c r="Q575" s="3">
        <v>3.5455000000000001</v>
      </c>
      <c r="R575" s="3">
        <v>8.3000000000000007</v>
      </c>
    </row>
    <row r="576" spans="2:18" x14ac:dyDescent="0.25">
      <c r="B576" s="3" t="s">
        <v>609</v>
      </c>
      <c r="C576" s="3" t="s">
        <v>42</v>
      </c>
      <c r="D576" s="3" t="s">
        <v>43</v>
      </c>
      <c r="E576" s="3" t="s">
        <v>27</v>
      </c>
      <c r="F576" s="3" t="s">
        <v>31</v>
      </c>
      <c r="G576" s="3" t="s">
        <v>44</v>
      </c>
      <c r="H576" s="3">
        <v>72.39</v>
      </c>
      <c r="I576" s="3">
        <v>2</v>
      </c>
      <c r="J576" s="3">
        <v>7.2389999999999999</v>
      </c>
      <c r="K576" s="3">
        <v>152.01900000000001</v>
      </c>
      <c r="L576" s="3">
        <v>43478</v>
      </c>
      <c r="M576" s="3">
        <v>0.82986111111111116</v>
      </c>
      <c r="N576" s="4" t="s">
        <v>33</v>
      </c>
      <c r="O576" s="3">
        <v>144.78</v>
      </c>
      <c r="P576" s="5">
        <v>4.7619047620000003</v>
      </c>
      <c r="Q576" s="3">
        <v>7.2389999999999999</v>
      </c>
      <c r="R576" s="3">
        <v>8.1</v>
      </c>
    </row>
    <row r="577" spans="2:18" x14ac:dyDescent="0.25">
      <c r="B577" s="3" t="s">
        <v>610</v>
      </c>
      <c r="C577" s="3" t="s">
        <v>18</v>
      </c>
      <c r="D577" s="3" t="s">
        <v>19</v>
      </c>
      <c r="E577" s="3" t="s">
        <v>27</v>
      </c>
      <c r="F577" s="3" t="s">
        <v>31</v>
      </c>
      <c r="G577" s="3" t="s">
        <v>36</v>
      </c>
      <c r="H577" s="3">
        <v>85.91</v>
      </c>
      <c r="I577" s="3">
        <v>5</v>
      </c>
      <c r="J577" s="3">
        <v>21.477499999999999</v>
      </c>
      <c r="K577" s="3">
        <v>451.02749999999997</v>
      </c>
      <c r="L577" s="3">
        <v>43546</v>
      </c>
      <c r="M577" s="3">
        <v>0.60624999999999996</v>
      </c>
      <c r="N577" s="4" t="s">
        <v>33</v>
      </c>
      <c r="O577" s="3">
        <v>429.55</v>
      </c>
      <c r="P577" s="5">
        <v>4.7619047620000003</v>
      </c>
      <c r="Q577" s="3">
        <v>21.477499999999999</v>
      </c>
      <c r="R577" s="3">
        <v>8.6</v>
      </c>
    </row>
    <row r="578" spans="2:18" x14ac:dyDescent="0.25">
      <c r="B578" s="3" t="s">
        <v>611</v>
      </c>
      <c r="C578" s="3" t="s">
        <v>42</v>
      </c>
      <c r="D578" s="3" t="s">
        <v>43</v>
      </c>
      <c r="E578" s="3" t="s">
        <v>20</v>
      </c>
      <c r="F578" s="3" t="s">
        <v>31</v>
      </c>
      <c r="G578" s="3" t="s">
        <v>46</v>
      </c>
      <c r="H578" s="3">
        <v>81.31</v>
      </c>
      <c r="I578" s="3">
        <v>7</v>
      </c>
      <c r="J578" s="3">
        <v>28.458500000000001</v>
      </c>
      <c r="K578" s="3">
        <v>597.62850000000003</v>
      </c>
      <c r="L578" s="3">
        <v>43525</v>
      </c>
      <c r="M578" s="3">
        <v>0.8256944444444444</v>
      </c>
      <c r="N578" s="4" t="s">
        <v>23</v>
      </c>
      <c r="O578" s="3">
        <v>569.16999999999996</v>
      </c>
      <c r="P578" s="5">
        <v>4.7619047620000003</v>
      </c>
      <c r="Q578" s="3">
        <v>28.458500000000001</v>
      </c>
      <c r="R578" s="3">
        <v>6.3</v>
      </c>
    </row>
    <row r="579" spans="2:18" x14ac:dyDescent="0.25">
      <c r="B579" s="3" t="s">
        <v>612</v>
      </c>
      <c r="C579" s="3" t="s">
        <v>42</v>
      </c>
      <c r="D579" s="3" t="s">
        <v>43</v>
      </c>
      <c r="E579" s="3" t="s">
        <v>27</v>
      </c>
      <c r="F579" s="3" t="s">
        <v>31</v>
      </c>
      <c r="G579" s="3" t="s">
        <v>44</v>
      </c>
      <c r="H579" s="3">
        <v>60.3</v>
      </c>
      <c r="I579" s="3">
        <v>4</v>
      </c>
      <c r="J579" s="3">
        <v>12.06</v>
      </c>
      <c r="K579" s="3">
        <v>253.26</v>
      </c>
      <c r="L579" s="3">
        <v>43516</v>
      </c>
      <c r="M579" s="3">
        <v>0.77986111111111112</v>
      </c>
      <c r="N579" s="4" t="s">
        <v>29</v>
      </c>
      <c r="O579" s="3">
        <v>241.2</v>
      </c>
      <c r="P579" s="5">
        <v>4.7619047620000003</v>
      </c>
      <c r="Q579" s="3">
        <v>12.06</v>
      </c>
      <c r="R579" s="3">
        <v>5.8</v>
      </c>
    </row>
    <row r="580" spans="2:18" x14ac:dyDescent="0.25">
      <c r="B580" s="3" t="s">
        <v>613</v>
      </c>
      <c r="C580" s="3" t="s">
        <v>25</v>
      </c>
      <c r="D580" s="3" t="s">
        <v>26</v>
      </c>
      <c r="E580" s="3" t="s">
        <v>27</v>
      </c>
      <c r="F580" s="3" t="s">
        <v>31</v>
      </c>
      <c r="G580" s="3" t="s">
        <v>44</v>
      </c>
      <c r="H580" s="3">
        <v>31.77</v>
      </c>
      <c r="I580" s="3">
        <v>4</v>
      </c>
      <c r="J580" s="3">
        <v>6.3540000000000001</v>
      </c>
      <c r="K580" s="3">
        <v>133.434</v>
      </c>
      <c r="L580" s="3">
        <v>43479</v>
      </c>
      <c r="M580" s="3">
        <v>0.61319444444444449</v>
      </c>
      <c r="N580" s="4" t="s">
        <v>23</v>
      </c>
      <c r="O580" s="3">
        <v>127.08</v>
      </c>
      <c r="P580" s="5">
        <v>4.7619047620000003</v>
      </c>
      <c r="Q580" s="3">
        <v>6.3540000000000001</v>
      </c>
      <c r="R580" s="3">
        <v>6.2</v>
      </c>
    </row>
    <row r="581" spans="2:18" x14ac:dyDescent="0.25">
      <c r="B581" s="3" t="s">
        <v>614</v>
      </c>
      <c r="C581" s="3" t="s">
        <v>18</v>
      </c>
      <c r="D581" s="3" t="s">
        <v>19</v>
      </c>
      <c r="E581" s="3" t="s">
        <v>27</v>
      </c>
      <c r="F581" s="3" t="s">
        <v>21</v>
      </c>
      <c r="G581" s="3" t="s">
        <v>22</v>
      </c>
      <c r="H581" s="3">
        <v>64.27</v>
      </c>
      <c r="I581" s="3">
        <v>4</v>
      </c>
      <c r="J581" s="3">
        <v>12.853999999999999</v>
      </c>
      <c r="K581" s="3">
        <v>269.93400000000003</v>
      </c>
      <c r="L581" s="3">
        <v>43550</v>
      </c>
      <c r="M581" s="3">
        <v>0.57916666666666672</v>
      </c>
      <c r="N581" s="4" t="s">
        <v>29</v>
      </c>
      <c r="O581" s="3">
        <v>257.08</v>
      </c>
      <c r="P581" s="5">
        <v>4.7619047620000003</v>
      </c>
      <c r="Q581" s="3">
        <v>12.853999999999999</v>
      </c>
      <c r="R581" s="3">
        <v>7.7</v>
      </c>
    </row>
    <row r="582" spans="2:18" x14ac:dyDescent="0.25">
      <c r="B582" s="3" t="s">
        <v>615</v>
      </c>
      <c r="C582" s="3" t="s">
        <v>42</v>
      </c>
      <c r="D582" s="3" t="s">
        <v>43</v>
      </c>
      <c r="E582" s="3" t="s">
        <v>27</v>
      </c>
      <c r="F582" s="3" t="s">
        <v>31</v>
      </c>
      <c r="G582" s="3" t="s">
        <v>22</v>
      </c>
      <c r="H582" s="3">
        <v>69.510000000000005</v>
      </c>
      <c r="I582" s="3">
        <v>2</v>
      </c>
      <c r="J582" s="3">
        <v>6.9509999999999996</v>
      </c>
      <c r="K582" s="3">
        <v>145.971</v>
      </c>
      <c r="L582" s="3">
        <v>43525</v>
      </c>
      <c r="M582" s="3">
        <v>0.51041666666666663</v>
      </c>
      <c r="N582" s="4" t="s">
        <v>23</v>
      </c>
      <c r="O582" s="3">
        <v>139.02000000000001</v>
      </c>
      <c r="P582" s="5">
        <v>4.7619047620000003</v>
      </c>
      <c r="Q582" s="3">
        <v>6.9509999999999996</v>
      </c>
      <c r="R582" s="3">
        <v>8.1</v>
      </c>
    </row>
    <row r="583" spans="2:18" x14ac:dyDescent="0.25">
      <c r="B583" s="3" t="s">
        <v>616</v>
      </c>
      <c r="C583" s="3" t="s">
        <v>25</v>
      </c>
      <c r="D583" s="3" t="s">
        <v>26</v>
      </c>
      <c r="E583" s="3" t="s">
        <v>27</v>
      </c>
      <c r="F583" s="3" t="s">
        <v>31</v>
      </c>
      <c r="G583" s="3" t="s">
        <v>44</v>
      </c>
      <c r="H583" s="3">
        <v>27.22</v>
      </c>
      <c r="I583" s="3">
        <v>3</v>
      </c>
      <c r="J583" s="3">
        <v>4.0830000000000002</v>
      </c>
      <c r="K583" s="3">
        <v>85.742999999999995</v>
      </c>
      <c r="L583" s="3">
        <v>43472</v>
      </c>
      <c r="M583" s="3">
        <v>0.52569444444444446</v>
      </c>
      <c r="N583" s="4" t="s">
        <v>29</v>
      </c>
      <c r="O583" s="3">
        <v>81.66</v>
      </c>
      <c r="P583" s="5">
        <v>4.7619047620000003</v>
      </c>
      <c r="Q583" s="3">
        <v>4.0830000000000002</v>
      </c>
      <c r="R583" s="3">
        <v>7.3</v>
      </c>
    </row>
    <row r="584" spans="2:18" x14ac:dyDescent="0.25">
      <c r="B584" s="3" t="s">
        <v>617</v>
      </c>
      <c r="C584" s="3" t="s">
        <v>18</v>
      </c>
      <c r="D584" s="3" t="s">
        <v>19</v>
      </c>
      <c r="E584" s="3" t="s">
        <v>20</v>
      </c>
      <c r="F584" s="3" t="s">
        <v>21</v>
      </c>
      <c r="G584" s="3" t="s">
        <v>22</v>
      </c>
      <c r="H584" s="3">
        <v>77.680000000000007</v>
      </c>
      <c r="I584" s="3">
        <v>4</v>
      </c>
      <c r="J584" s="3">
        <v>15.536</v>
      </c>
      <c r="K584" s="3">
        <v>326.25599999999997</v>
      </c>
      <c r="L584" s="3">
        <v>43497</v>
      </c>
      <c r="M584" s="3">
        <v>0.82916666666666672</v>
      </c>
      <c r="N584" s="4" t="s">
        <v>29</v>
      </c>
      <c r="O584" s="3">
        <v>310.72000000000003</v>
      </c>
      <c r="P584" s="5">
        <v>4.7619047620000003</v>
      </c>
      <c r="Q584" s="3">
        <v>15.536</v>
      </c>
      <c r="R584" s="3">
        <v>8.4</v>
      </c>
    </row>
    <row r="585" spans="2:18" x14ac:dyDescent="0.25">
      <c r="B585" s="3" t="s">
        <v>618</v>
      </c>
      <c r="C585" s="3" t="s">
        <v>25</v>
      </c>
      <c r="D585" s="3" t="s">
        <v>26</v>
      </c>
      <c r="E585" s="3" t="s">
        <v>20</v>
      </c>
      <c r="F585" s="3" t="s">
        <v>21</v>
      </c>
      <c r="G585" s="3" t="s">
        <v>46</v>
      </c>
      <c r="H585" s="3">
        <v>92.98</v>
      </c>
      <c r="I585" s="3">
        <v>2</v>
      </c>
      <c r="J585" s="3">
        <v>9.298</v>
      </c>
      <c r="K585" s="3">
        <v>195.25800000000001</v>
      </c>
      <c r="L585" s="3">
        <v>43509</v>
      </c>
      <c r="M585" s="3">
        <v>0.62916666666666665</v>
      </c>
      <c r="N585" s="4" t="s">
        <v>33</v>
      </c>
      <c r="O585" s="3">
        <v>185.96</v>
      </c>
      <c r="P585" s="5">
        <v>4.7619047620000003</v>
      </c>
      <c r="Q585" s="3">
        <v>9.298</v>
      </c>
      <c r="R585" s="3">
        <v>8</v>
      </c>
    </row>
    <row r="586" spans="2:18" x14ac:dyDescent="0.25">
      <c r="B586" s="3" t="s">
        <v>619</v>
      </c>
      <c r="C586" s="3" t="s">
        <v>42</v>
      </c>
      <c r="D586" s="3" t="s">
        <v>43</v>
      </c>
      <c r="E586" s="3" t="s">
        <v>20</v>
      </c>
      <c r="F586" s="3" t="s">
        <v>21</v>
      </c>
      <c r="G586" s="3" t="s">
        <v>46</v>
      </c>
      <c r="H586" s="3">
        <v>18.079999999999998</v>
      </c>
      <c r="I586" s="3">
        <v>4</v>
      </c>
      <c r="J586" s="3">
        <v>3.6160000000000001</v>
      </c>
      <c r="K586" s="3">
        <v>75.936000000000007</v>
      </c>
      <c r="L586" s="3">
        <v>43479</v>
      </c>
      <c r="M586" s="3">
        <v>0.75208333333333333</v>
      </c>
      <c r="N586" s="4" t="s">
        <v>33</v>
      </c>
      <c r="O586" s="3">
        <v>72.319999999999993</v>
      </c>
      <c r="P586" s="5">
        <v>4.7619047620000003</v>
      </c>
      <c r="Q586" s="3">
        <v>3.6160000000000001</v>
      </c>
      <c r="R586" s="3">
        <v>9.5</v>
      </c>
    </row>
    <row r="587" spans="2:18" x14ac:dyDescent="0.25">
      <c r="B587" s="3" t="s">
        <v>620</v>
      </c>
      <c r="C587" s="3" t="s">
        <v>42</v>
      </c>
      <c r="D587" s="3" t="s">
        <v>43</v>
      </c>
      <c r="E587" s="3" t="s">
        <v>27</v>
      </c>
      <c r="F587" s="3" t="s">
        <v>31</v>
      </c>
      <c r="G587" s="3" t="s">
        <v>36</v>
      </c>
      <c r="H587" s="3">
        <v>63.06</v>
      </c>
      <c r="I587" s="3">
        <v>3</v>
      </c>
      <c r="J587" s="3">
        <v>9.4589999999999996</v>
      </c>
      <c r="K587" s="3">
        <v>198.63900000000001</v>
      </c>
      <c r="L587" s="3">
        <v>43484</v>
      </c>
      <c r="M587" s="3">
        <v>0.66527777777777775</v>
      </c>
      <c r="N587" s="4" t="s">
        <v>23</v>
      </c>
      <c r="O587" s="3">
        <v>189.18</v>
      </c>
      <c r="P587" s="5">
        <v>4.7619047620000003</v>
      </c>
      <c r="Q587" s="3">
        <v>9.4589999999999996</v>
      </c>
      <c r="R587" s="3">
        <v>7</v>
      </c>
    </row>
    <row r="588" spans="2:18" x14ac:dyDescent="0.25">
      <c r="B588" s="3" t="s">
        <v>621</v>
      </c>
      <c r="C588" s="3" t="s">
        <v>18</v>
      </c>
      <c r="D588" s="3" t="s">
        <v>19</v>
      </c>
      <c r="E588" s="3" t="s">
        <v>27</v>
      </c>
      <c r="F588" s="3" t="s">
        <v>31</v>
      </c>
      <c r="G588" s="3" t="s">
        <v>22</v>
      </c>
      <c r="H588" s="3">
        <v>51.71</v>
      </c>
      <c r="I588" s="3">
        <v>4</v>
      </c>
      <c r="J588" s="3">
        <v>10.342000000000001</v>
      </c>
      <c r="K588" s="3">
        <v>217.18199999999999</v>
      </c>
      <c r="L588" s="3">
        <v>43533</v>
      </c>
      <c r="M588" s="3">
        <v>0.57847222222222228</v>
      </c>
      <c r="N588" s="4" t="s">
        <v>33</v>
      </c>
      <c r="O588" s="3">
        <v>206.84</v>
      </c>
      <c r="P588" s="5">
        <v>4.7619047620000003</v>
      </c>
      <c r="Q588" s="3">
        <v>10.342000000000001</v>
      </c>
      <c r="R588" s="3">
        <v>9.8000000000000007</v>
      </c>
    </row>
    <row r="589" spans="2:18" x14ac:dyDescent="0.25">
      <c r="B589" s="3" t="s">
        <v>622</v>
      </c>
      <c r="C589" s="3" t="s">
        <v>18</v>
      </c>
      <c r="D589" s="3" t="s">
        <v>19</v>
      </c>
      <c r="E589" s="3" t="s">
        <v>27</v>
      </c>
      <c r="F589" s="3" t="s">
        <v>21</v>
      </c>
      <c r="G589" s="3" t="s">
        <v>44</v>
      </c>
      <c r="H589" s="3">
        <v>52.34</v>
      </c>
      <c r="I589" s="3">
        <v>3</v>
      </c>
      <c r="J589" s="3">
        <v>7.851</v>
      </c>
      <c r="K589" s="3">
        <v>164.87100000000001</v>
      </c>
      <c r="L589" s="3">
        <v>43551</v>
      </c>
      <c r="M589" s="3">
        <v>0.5854166666666667</v>
      </c>
      <c r="N589" s="4" t="s">
        <v>29</v>
      </c>
      <c r="O589" s="3">
        <v>157.02000000000001</v>
      </c>
      <c r="P589" s="5">
        <v>4.7619047620000003</v>
      </c>
      <c r="Q589" s="3">
        <v>7.851</v>
      </c>
      <c r="R589" s="3">
        <v>9.1999999999999993</v>
      </c>
    </row>
    <row r="590" spans="2:18" x14ac:dyDescent="0.25">
      <c r="B590" s="3" t="s">
        <v>623</v>
      </c>
      <c r="C590" s="3" t="s">
        <v>18</v>
      </c>
      <c r="D590" s="3" t="s">
        <v>19</v>
      </c>
      <c r="E590" s="3" t="s">
        <v>27</v>
      </c>
      <c r="F590" s="3" t="s">
        <v>21</v>
      </c>
      <c r="G590" s="3" t="s">
        <v>36</v>
      </c>
      <c r="H590" s="3">
        <v>43.06</v>
      </c>
      <c r="I590" s="3">
        <v>5</v>
      </c>
      <c r="J590" s="3">
        <v>10.765000000000001</v>
      </c>
      <c r="K590" s="3">
        <v>226.065</v>
      </c>
      <c r="L590" s="3">
        <v>43500</v>
      </c>
      <c r="M590" s="3">
        <v>0.69305555555555554</v>
      </c>
      <c r="N590" s="4" t="s">
        <v>23</v>
      </c>
      <c r="O590" s="3">
        <v>215.3</v>
      </c>
      <c r="P590" s="5">
        <v>4.7619047620000003</v>
      </c>
      <c r="Q590" s="3">
        <v>10.765000000000001</v>
      </c>
      <c r="R590" s="3">
        <v>7.7</v>
      </c>
    </row>
    <row r="591" spans="2:18" x14ac:dyDescent="0.25">
      <c r="B591" s="3" t="s">
        <v>624</v>
      </c>
      <c r="C591" s="3" t="s">
        <v>25</v>
      </c>
      <c r="D591" s="3" t="s">
        <v>26</v>
      </c>
      <c r="E591" s="3" t="s">
        <v>27</v>
      </c>
      <c r="F591" s="3" t="s">
        <v>31</v>
      </c>
      <c r="G591" s="3" t="s">
        <v>46</v>
      </c>
      <c r="H591" s="3">
        <v>59.61</v>
      </c>
      <c r="I591" s="3">
        <v>10</v>
      </c>
      <c r="J591" s="3">
        <v>29.805</v>
      </c>
      <c r="K591" s="3">
        <v>625.90499999999997</v>
      </c>
      <c r="L591" s="3">
        <v>43538</v>
      </c>
      <c r="M591" s="3">
        <v>0.46319444444444446</v>
      </c>
      <c r="N591" s="4" t="s">
        <v>29</v>
      </c>
      <c r="O591" s="3">
        <v>596.1</v>
      </c>
      <c r="P591" s="5">
        <v>4.7619047620000003</v>
      </c>
      <c r="Q591" s="3">
        <v>29.805</v>
      </c>
      <c r="R591" s="3">
        <v>5.3</v>
      </c>
    </row>
    <row r="592" spans="2:18" x14ac:dyDescent="0.25">
      <c r="B592" s="3" t="s">
        <v>625</v>
      </c>
      <c r="C592" s="3" t="s">
        <v>18</v>
      </c>
      <c r="D592" s="3" t="s">
        <v>19</v>
      </c>
      <c r="E592" s="3" t="s">
        <v>27</v>
      </c>
      <c r="F592" s="3" t="s">
        <v>31</v>
      </c>
      <c r="G592" s="3" t="s">
        <v>22</v>
      </c>
      <c r="H592" s="3">
        <v>14.62</v>
      </c>
      <c r="I592" s="3">
        <v>5</v>
      </c>
      <c r="J592" s="3">
        <v>3.6549999999999998</v>
      </c>
      <c r="K592" s="3">
        <v>76.754999999999995</v>
      </c>
      <c r="L592" s="3">
        <v>43528</v>
      </c>
      <c r="M592" s="3">
        <v>0.51597222222222228</v>
      </c>
      <c r="N592" s="4" t="s">
        <v>29</v>
      </c>
      <c r="O592" s="3">
        <v>73.099999999999994</v>
      </c>
      <c r="P592" s="5">
        <v>4.7619047620000003</v>
      </c>
      <c r="Q592" s="3">
        <v>3.6549999999999998</v>
      </c>
      <c r="R592" s="3">
        <v>4.4000000000000004</v>
      </c>
    </row>
    <row r="593" spans="2:18" x14ac:dyDescent="0.25">
      <c r="B593" s="3" t="s">
        <v>626</v>
      </c>
      <c r="C593" s="3" t="s">
        <v>25</v>
      </c>
      <c r="D593" s="3" t="s">
        <v>26</v>
      </c>
      <c r="E593" s="3" t="s">
        <v>20</v>
      </c>
      <c r="F593" s="3" t="s">
        <v>31</v>
      </c>
      <c r="G593" s="3" t="s">
        <v>22</v>
      </c>
      <c r="H593" s="3">
        <v>46.53</v>
      </c>
      <c r="I593" s="3">
        <v>6</v>
      </c>
      <c r="J593" s="3">
        <v>13.959</v>
      </c>
      <c r="K593" s="3">
        <v>293.13900000000001</v>
      </c>
      <c r="L593" s="3">
        <v>43527</v>
      </c>
      <c r="M593" s="3">
        <v>0.45416666666666666</v>
      </c>
      <c r="N593" s="4" t="s">
        <v>33</v>
      </c>
      <c r="O593" s="3">
        <v>279.18</v>
      </c>
      <c r="P593" s="5">
        <v>4.7619047620000003</v>
      </c>
      <c r="Q593" s="3">
        <v>13.959</v>
      </c>
      <c r="R593" s="3">
        <v>4.3</v>
      </c>
    </row>
    <row r="594" spans="2:18" x14ac:dyDescent="0.25">
      <c r="B594" s="3" t="s">
        <v>627</v>
      </c>
      <c r="C594" s="3" t="s">
        <v>25</v>
      </c>
      <c r="D594" s="3" t="s">
        <v>26</v>
      </c>
      <c r="E594" s="3" t="s">
        <v>20</v>
      </c>
      <c r="F594" s="3" t="s">
        <v>21</v>
      </c>
      <c r="G594" s="3" t="s">
        <v>32</v>
      </c>
      <c r="H594" s="3">
        <v>24.24</v>
      </c>
      <c r="I594" s="3">
        <v>7</v>
      </c>
      <c r="J594" s="3">
        <v>8.484</v>
      </c>
      <c r="K594" s="3">
        <v>178.16399999999999</v>
      </c>
      <c r="L594" s="3">
        <v>43492</v>
      </c>
      <c r="M594" s="3">
        <v>0.73472222222222228</v>
      </c>
      <c r="N594" s="4" t="s">
        <v>23</v>
      </c>
      <c r="O594" s="3">
        <v>169.68</v>
      </c>
      <c r="P594" s="5">
        <v>4.7619047620000003</v>
      </c>
      <c r="Q594" s="3">
        <v>8.484</v>
      </c>
      <c r="R594" s="3">
        <v>9.4</v>
      </c>
    </row>
    <row r="595" spans="2:18" x14ac:dyDescent="0.25">
      <c r="B595" s="3" t="s">
        <v>628</v>
      </c>
      <c r="C595" s="3" t="s">
        <v>18</v>
      </c>
      <c r="D595" s="3" t="s">
        <v>19</v>
      </c>
      <c r="E595" s="3" t="s">
        <v>20</v>
      </c>
      <c r="F595" s="3" t="s">
        <v>21</v>
      </c>
      <c r="G595" s="3" t="s">
        <v>36</v>
      </c>
      <c r="H595" s="3">
        <v>45.58</v>
      </c>
      <c r="I595" s="3">
        <v>1</v>
      </c>
      <c r="J595" s="3">
        <v>2.2789999999999999</v>
      </c>
      <c r="K595" s="3">
        <v>47.859000000000002</v>
      </c>
      <c r="L595" s="3">
        <v>43503</v>
      </c>
      <c r="M595" s="3">
        <v>0.59236111111111112</v>
      </c>
      <c r="N595" s="4" t="s">
        <v>29</v>
      </c>
      <c r="O595" s="3">
        <v>45.58</v>
      </c>
      <c r="P595" s="5">
        <v>4.7619047620000003</v>
      </c>
      <c r="Q595" s="3">
        <v>2.2789999999999999</v>
      </c>
      <c r="R595" s="3">
        <v>9.8000000000000007</v>
      </c>
    </row>
    <row r="596" spans="2:18" x14ac:dyDescent="0.25">
      <c r="B596" s="3" t="s">
        <v>629</v>
      </c>
      <c r="C596" s="3" t="s">
        <v>18</v>
      </c>
      <c r="D596" s="3" t="s">
        <v>19</v>
      </c>
      <c r="E596" s="3" t="s">
        <v>20</v>
      </c>
      <c r="F596" s="3" t="s">
        <v>21</v>
      </c>
      <c r="G596" s="3" t="s">
        <v>36</v>
      </c>
      <c r="H596" s="3">
        <v>75.2</v>
      </c>
      <c r="I596" s="3">
        <v>3</v>
      </c>
      <c r="J596" s="3">
        <v>11.28</v>
      </c>
      <c r="K596" s="3">
        <v>236.88</v>
      </c>
      <c r="L596" s="3">
        <v>43501</v>
      </c>
      <c r="M596" s="3">
        <v>0.49375000000000002</v>
      </c>
      <c r="N596" s="4" t="s">
        <v>23</v>
      </c>
      <c r="O596" s="3">
        <v>225.6</v>
      </c>
      <c r="P596" s="5">
        <v>4.7619047620000003</v>
      </c>
      <c r="Q596" s="3">
        <v>11.28</v>
      </c>
      <c r="R596" s="3">
        <v>4.8</v>
      </c>
    </row>
    <row r="597" spans="2:18" x14ac:dyDescent="0.25">
      <c r="B597" s="3" t="s">
        <v>630</v>
      </c>
      <c r="C597" s="3" t="s">
        <v>42</v>
      </c>
      <c r="D597" s="3" t="s">
        <v>43</v>
      </c>
      <c r="E597" s="3" t="s">
        <v>20</v>
      </c>
      <c r="F597" s="3" t="s">
        <v>31</v>
      </c>
      <c r="G597" s="3" t="s">
        <v>36</v>
      </c>
      <c r="H597" s="3">
        <v>96.8</v>
      </c>
      <c r="I597" s="3">
        <v>3</v>
      </c>
      <c r="J597" s="3">
        <v>14.52</v>
      </c>
      <c r="K597" s="3">
        <v>304.92</v>
      </c>
      <c r="L597" s="3">
        <v>43539</v>
      </c>
      <c r="M597" s="3">
        <v>0.54513888888888884</v>
      </c>
      <c r="N597" s="4" t="s">
        <v>29</v>
      </c>
      <c r="O597" s="3">
        <v>290.39999999999998</v>
      </c>
      <c r="P597" s="5">
        <v>4.7619047620000003</v>
      </c>
      <c r="Q597" s="3">
        <v>14.52</v>
      </c>
      <c r="R597" s="3">
        <v>5.3</v>
      </c>
    </row>
    <row r="598" spans="2:18" x14ac:dyDescent="0.25">
      <c r="B598" s="3" t="s">
        <v>631</v>
      </c>
      <c r="C598" s="3" t="s">
        <v>42</v>
      </c>
      <c r="D598" s="3" t="s">
        <v>43</v>
      </c>
      <c r="E598" s="3" t="s">
        <v>27</v>
      </c>
      <c r="F598" s="3" t="s">
        <v>31</v>
      </c>
      <c r="G598" s="3" t="s">
        <v>22</v>
      </c>
      <c r="H598" s="3">
        <v>14.82</v>
      </c>
      <c r="I598" s="3">
        <v>3</v>
      </c>
      <c r="J598" s="3">
        <v>2.2229999999999999</v>
      </c>
      <c r="K598" s="3">
        <v>46.683</v>
      </c>
      <c r="L598" s="3">
        <v>43525</v>
      </c>
      <c r="M598" s="3">
        <v>0.47916666666666669</v>
      </c>
      <c r="N598" s="4" t="s">
        <v>33</v>
      </c>
      <c r="O598" s="3">
        <v>44.46</v>
      </c>
      <c r="P598" s="5">
        <v>4.7619047620000003</v>
      </c>
      <c r="Q598" s="3">
        <v>2.2229999999999999</v>
      </c>
      <c r="R598" s="3">
        <v>8.6999999999999993</v>
      </c>
    </row>
    <row r="599" spans="2:18" x14ac:dyDescent="0.25">
      <c r="B599" s="3" t="s">
        <v>632</v>
      </c>
      <c r="C599" s="3" t="s">
        <v>18</v>
      </c>
      <c r="D599" s="3" t="s">
        <v>19</v>
      </c>
      <c r="E599" s="3" t="s">
        <v>27</v>
      </c>
      <c r="F599" s="3" t="s">
        <v>31</v>
      </c>
      <c r="G599" s="3" t="s">
        <v>44</v>
      </c>
      <c r="H599" s="3">
        <v>52.2</v>
      </c>
      <c r="I599" s="3">
        <v>3</v>
      </c>
      <c r="J599" s="3">
        <v>7.83</v>
      </c>
      <c r="K599" s="3">
        <v>164.43</v>
      </c>
      <c r="L599" s="3">
        <v>43511</v>
      </c>
      <c r="M599" s="3">
        <v>0.5625</v>
      </c>
      <c r="N599" s="4" t="s">
        <v>33</v>
      </c>
      <c r="O599" s="3">
        <v>156.6</v>
      </c>
      <c r="P599" s="5">
        <v>4.7619047620000003</v>
      </c>
      <c r="Q599" s="3">
        <v>7.83</v>
      </c>
      <c r="R599" s="3">
        <v>9.5</v>
      </c>
    </row>
    <row r="600" spans="2:18" x14ac:dyDescent="0.25">
      <c r="B600" s="3" t="s">
        <v>633</v>
      </c>
      <c r="C600" s="3" t="s">
        <v>25</v>
      </c>
      <c r="D600" s="3" t="s">
        <v>26</v>
      </c>
      <c r="E600" s="3" t="s">
        <v>27</v>
      </c>
      <c r="F600" s="3" t="s">
        <v>21</v>
      </c>
      <c r="G600" s="3" t="s">
        <v>36</v>
      </c>
      <c r="H600" s="3">
        <v>46.66</v>
      </c>
      <c r="I600" s="3">
        <v>9</v>
      </c>
      <c r="J600" s="3">
        <v>20.997</v>
      </c>
      <c r="K600" s="3">
        <v>440.93700000000001</v>
      </c>
      <c r="L600" s="3">
        <v>43513</v>
      </c>
      <c r="M600" s="3">
        <v>0.7993055555555556</v>
      </c>
      <c r="N600" s="4" t="s">
        <v>23</v>
      </c>
      <c r="O600" s="3">
        <v>419.94</v>
      </c>
      <c r="P600" s="5">
        <v>4.7619047620000003</v>
      </c>
      <c r="Q600" s="3">
        <v>20.997</v>
      </c>
      <c r="R600" s="3">
        <v>5.3</v>
      </c>
    </row>
    <row r="601" spans="2:18" x14ac:dyDescent="0.25">
      <c r="B601" s="3" t="s">
        <v>634</v>
      </c>
      <c r="C601" s="3" t="s">
        <v>25</v>
      </c>
      <c r="D601" s="3" t="s">
        <v>26</v>
      </c>
      <c r="E601" s="3" t="s">
        <v>27</v>
      </c>
      <c r="F601" s="3" t="s">
        <v>21</v>
      </c>
      <c r="G601" s="3" t="s">
        <v>46</v>
      </c>
      <c r="H601" s="3">
        <v>36.85</v>
      </c>
      <c r="I601" s="3">
        <v>5</v>
      </c>
      <c r="J601" s="3">
        <v>9.2125000000000004</v>
      </c>
      <c r="K601" s="3">
        <v>193.46250000000001</v>
      </c>
      <c r="L601" s="3">
        <v>43491</v>
      </c>
      <c r="M601" s="3">
        <v>0.78680555555555554</v>
      </c>
      <c r="N601" s="4" t="s">
        <v>29</v>
      </c>
      <c r="O601" s="3">
        <v>184.25</v>
      </c>
      <c r="P601" s="5">
        <v>4.7619047620000003</v>
      </c>
      <c r="Q601" s="3">
        <v>9.2125000000000004</v>
      </c>
      <c r="R601" s="3">
        <v>9.1999999999999993</v>
      </c>
    </row>
    <row r="602" spans="2:18" x14ac:dyDescent="0.25">
      <c r="B602" s="3" t="s">
        <v>635</v>
      </c>
      <c r="C602" s="3" t="s">
        <v>18</v>
      </c>
      <c r="D602" s="3" t="s">
        <v>19</v>
      </c>
      <c r="E602" s="3" t="s">
        <v>20</v>
      </c>
      <c r="F602" s="3" t="s">
        <v>21</v>
      </c>
      <c r="G602" s="3" t="s">
        <v>32</v>
      </c>
      <c r="H602" s="3">
        <v>70.319999999999993</v>
      </c>
      <c r="I602" s="3">
        <v>2</v>
      </c>
      <c r="J602" s="3">
        <v>7.032</v>
      </c>
      <c r="K602" s="3">
        <v>147.672</v>
      </c>
      <c r="L602" s="3">
        <v>43548</v>
      </c>
      <c r="M602" s="3">
        <v>0.59861111111111109</v>
      </c>
      <c r="N602" s="4" t="s">
        <v>23</v>
      </c>
      <c r="O602" s="3">
        <v>140.63999999999999</v>
      </c>
      <c r="P602" s="5">
        <v>4.7619047620000003</v>
      </c>
      <c r="Q602" s="3">
        <v>7.032</v>
      </c>
      <c r="R602" s="3">
        <v>9.6</v>
      </c>
    </row>
    <row r="603" spans="2:18" x14ac:dyDescent="0.25">
      <c r="B603" s="3" t="s">
        <v>636</v>
      </c>
      <c r="C603" s="3" t="s">
        <v>25</v>
      </c>
      <c r="D603" s="3" t="s">
        <v>26</v>
      </c>
      <c r="E603" s="3" t="s">
        <v>27</v>
      </c>
      <c r="F603" s="3" t="s">
        <v>31</v>
      </c>
      <c r="G603" s="3" t="s">
        <v>28</v>
      </c>
      <c r="H603" s="3">
        <v>83.08</v>
      </c>
      <c r="I603" s="3">
        <v>1</v>
      </c>
      <c r="J603" s="3">
        <v>4.1539999999999999</v>
      </c>
      <c r="K603" s="3">
        <v>87.233999999999995</v>
      </c>
      <c r="L603" s="3">
        <v>43488</v>
      </c>
      <c r="M603" s="3">
        <v>0.71944444444444444</v>
      </c>
      <c r="N603" s="4" t="s">
        <v>23</v>
      </c>
      <c r="O603" s="3">
        <v>83.08</v>
      </c>
      <c r="P603" s="5">
        <v>4.7619047620000003</v>
      </c>
      <c r="Q603" s="3">
        <v>4.1539999999999999</v>
      </c>
      <c r="R603" s="3">
        <v>6.4</v>
      </c>
    </row>
    <row r="604" spans="2:18" x14ac:dyDescent="0.25">
      <c r="B604" s="3" t="s">
        <v>637</v>
      </c>
      <c r="C604" s="3" t="s">
        <v>25</v>
      </c>
      <c r="D604" s="3" t="s">
        <v>26</v>
      </c>
      <c r="E604" s="3" t="s">
        <v>27</v>
      </c>
      <c r="F604" s="3" t="s">
        <v>21</v>
      </c>
      <c r="G604" s="3" t="s">
        <v>46</v>
      </c>
      <c r="H604" s="3">
        <v>64.989999999999995</v>
      </c>
      <c r="I604" s="3">
        <v>1</v>
      </c>
      <c r="J604" s="3">
        <v>3.2494999999999998</v>
      </c>
      <c r="K604" s="3">
        <v>68.239500000000007</v>
      </c>
      <c r="L604" s="3">
        <v>43491</v>
      </c>
      <c r="M604" s="3">
        <v>0.42083333333333334</v>
      </c>
      <c r="N604" s="4" t="s">
        <v>33</v>
      </c>
      <c r="O604" s="3">
        <v>64.989999999999995</v>
      </c>
      <c r="P604" s="5">
        <v>4.7619047620000003</v>
      </c>
      <c r="Q604" s="3">
        <v>3.2494999999999998</v>
      </c>
      <c r="R604" s="3">
        <v>4.5</v>
      </c>
    </row>
    <row r="605" spans="2:18" x14ac:dyDescent="0.25">
      <c r="B605" s="3" t="s">
        <v>638</v>
      </c>
      <c r="C605" s="3" t="s">
        <v>25</v>
      </c>
      <c r="D605" s="3" t="s">
        <v>26</v>
      </c>
      <c r="E605" s="3" t="s">
        <v>27</v>
      </c>
      <c r="F605" s="3" t="s">
        <v>31</v>
      </c>
      <c r="G605" s="3" t="s">
        <v>44</v>
      </c>
      <c r="H605" s="3">
        <v>77.56</v>
      </c>
      <c r="I605" s="3">
        <v>10</v>
      </c>
      <c r="J605" s="3">
        <v>38.78</v>
      </c>
      <c r="K605" s="3">
        <v>814.38</v>
      </c>
      <c r="L605" s="3">
        <v>43538</v>
      </c>
      <c r="M605" s="3">
        <v>0.85763888888888884</v>
      </c>
      <c r="N605" s="4" t="s">
        <v>23</v>
      </c>
      <c r="O605" s="3">
        <v>775.6</v>
      </c>
      <c r="P605" s="5">
        <v>4.7619047620000003</v>
      </c>
      <c r="Q605" s="3">
        <v>38.78</v>
      </c>
      <c r="R605" s="3">
        <v>6.9</v>
      </c>
    </row>
    <row r="606" spans="2:18" x14ac:dyDescent="0.25">
      <c r="B606" s="3" t="s">
        <v>639</v>
      </c>
      <c r="C606" s="3" t="s">
        <v>42</v>
      </c>
      <c r="D606" s="3" t="s">
        <v>43</v>
      </c>
      <c r="E606" s="3" t="s">
        <v>27</v>
      </c>
      <c r="F606" s="3" t="s">
        <v>21</v>
      </c>
      <c r="G606" s="3" t="s">
        <v>36</v>
      </c>
      <c r="H606" s="3">
        <v>54.51</v>
      </c>
      <c r="I606" s="3">
        <v>6</v>
      </c>
      <c r="J606" s="3">
        <v>16.353000000000002</v>
      </c>
      <c r="K606" s="3">
        <v>343.41300000000001</v>
      </c>
      <c r="L606" s="3">
        <v>43541</v>
      </c>
      <c r="M606" s="3">
        <v>0.57916666666666672</v>
      </c>
      <c r="N606" s="4" t="s">
        <v>23</v>
      </c>
      <c r="O606" s="3">
        <v>327.06</v>
      </c>
      <c r="P606" s="5">
        <v>4.7619047620000003</v>
      </c>
      <c r="Q606" s="3">
        <v>16.353000000000002</v>
      </c>
      <c r="R606" s="3">
        <v>7.8</v>
      </c>
    </row>
    <row r="607" spans="2:18" x14ac:dyDescent="0.25">
      <c r="B607" s="3" t="s">
        <v>640</v>
      </c>
      <c r="C607" s="3" t="s">
        <v>25</v>
      </c>
      <c r="D607" s="3" t="s">
        <v>26</v>
      </c>
      <c r="E607" s="3" t="s">
        <v>20</v>
      </c>
      <c r="F607" s="3" t="s">
        <v>21</v>
      </c>
      <c r="G607" s="3" t="s">
        <v>46</v>
      </c>
      <c r="H607" s="3">
        <v>51.89</v>
      </c>
      <c r="I607" s="3">
        <v>7</v>
      </c>
      <c r="J607" s="3">
        <v>18.1615</v>
      </c>
      <c r="K607" s="3">
        <v>381.39150000000001</v>
      </c>
      <c r="L607" s="3">
        <v>43473</v>
      </c>
      <c r="M607" s="3">
        <v>0.83888888888888891</v>
      </c>
      <c r="N607" s="4" t="s">
        <v>29</v>
      </c>
      <c r="O607" s="3">
        <v>363.23</v>
      </c>
      <c r="P607" s="5">
        <v>4.7619047620000003</v>
      </c>
      <c r="Q607" s="3">
        <v>18.1615</v>
      </c>
      <c r="R607" s="3">
        <v>4.5</v>
      </c>
    </row>
    <row r="608" spans="2:18" x14ac:dyDescent="0.25">
      <c r="B608" s="3" t="s">
        <v>641</v>
      </c>
      <c r="C608" s="3" t="s">
        <v>42</v>
      </c>
      <c r="D608" s="3" t="s">
        <v>43</v>
      </c>
      <c r="E608" s="3" t="s">
        <v>27</v>
      </c>
      <c r="F608" s="3" t="s">
        <v>31</v>
      </c>
      <c r="G608" s="3" t="s">
        <v>32</v>
      </c>
      <c r="H608" s="3">
        <v>31.75</v>
      </c>
      <c r="I608" s="3">
        <v>4</v>
      </c>
      <c r="J608" s="3">
        <v>6.35</v>
      </c>
      <c r="K608" s="3">
        <v>133.35</v>
      </c>
      <c r="L608" s="3">
        <v>43504</v>
      </c>
      <c r="M608" s="3">
        <v>0.6430555555555556</v>
      </c>
      <c r="N608" s="4" t="s">
        <v>29</v>
      </c>
      <c r="O608" s="3">
        <v>127</v>
      </c>
      <c r="P608" s="5">
        <v>4.7619047620000003</v>
      </c>
      <c r="Q608" s="3">
        <v>6.35</v>
      </c>
      <c r="R608" s="3">
        <v>8.6</v>
      </c>
    </row>
    <row r="609" spans="2:18" x14ac:dyDescent="0.25">
      <c r="B609" s="3" t="s">
        <v>642</v>
      </c>
      <c r="C609" s="3" t="s">
        <v>18</v>
      </c>
      <c r="D609" s="3" t="s">
        <v>19</v>
      </c>
      <c r="E609" s="3" t="s">
        <v>20</v>
      </c>
      <c r="F609" s="3" t="s">
        <v>21</v>
      </c>
      <c r="G609" s="3" t="s">
        <v>46</v>
      </c>
      <c r="H609" s="3">
        <v>53.65</v>
      </c>
      <c r="I609" s="3">
        <v>7</v>
      </c>
      <c r="J609" s="3">
        <v>18.7775</v>
      </c>
      <c r="K609" s="3">
        <v>394.32749999999999</v>
      </c>
      <c r="L609" s="3">
        <v>43506</v>
      </c>
      <c r="M609" s="3">
        <v>0.53888888888888886</v>
      </c>
      <c r="N609" s="4" t="s">
        <v>23</v>
      </c>
      <c r="O609" s="3">
        <v>375.55</v>
      </c>
      <c r="P609" s="5">
        <v>4.7619047620000003</v>
      </c>
      <c r="Q609" s="3">
        <v>18.7775</v>
      </c>
      <c r="R609" s="3">
        <v>5.2</v>
      </c>
    </row>
    <row r="610" spans="2:18" x14ac:dyDescent="0.25">
      <c r="B610" s="3" t="s">
        <v>643</v>
      </c>
      <c r="C610" s="3" t="s">
        <v>25</v>
      </c>
      <c r="D610" s="3" t="s">
        <v>26</v>
      </c>
      <c r="E610" s="3" t="s">
        <v>20</v>
      </c>
      <c r="F610" s="3" t="s">
        <v>21</v>
      </c>
      <c r="G610" s="3" t="s">
        <v>44</v>
      </c>
      <c r="H610" s="3">
        <v>49.79</v>
      </c>
      <c r="I610" s="3">
        <v>4</v>
      </c>
      <c r="J610" s="3">
        <v>9.9580000000000002</v>
      </c>
      <c r="K610" s="3">
        <v>209.11799999999999</v>
      </c>
      <c r="L610" s="3">
        <v>43552</v>
      </c>
      <c r="M610" s="3">
        <v>0.80277777777777781</v>
      </c>
      <c r="N610" s="4" t="s">
        <v>33</v>
      </c>
      <c r="O610" s="3">
        <v>199.16</v>
      </c>
      <c r="P610" s="5">
        <v>4.7619047620000003</v>
      </c>
      <c r="Q610" s="3">
        <v>9.9580000000000002</v>
      </c>
      <c r="R610" s="3">
        <v>6.4</v>
      </c>
    </row>
    <row r="611" spans="2:18" x14ac:dyDescent="0.25">
      <c r="B611" s="3" t="s">
        <v>644</v>
      </c>
      <c r="C611" s="3" t="s">
        <v>18</v>
      </c>
      <c r="D611" s="3" t="s">
        <v>19</v>
      </c>
      <c r="E611" s="3" t="s">
        <v>27</v>
      </c>
      <c r="F611" s="3" t="s">
        <v>31</v>
      </c>
      <c r="G611" s="3" t="s">
        <v>46</v>
      </c>
      <c r="H611" s="3">
        <v>30.61</v>
      </c>
      <c r="I611" s="3">
        <v>1</v>
      </c>
      <c r="J611" s="3">
        <v>1.5305</v>
      </c>
      <c r="K611" s="3">
        <v>32.140500000000003</v>
      </c>
      <c r="L611" s="3">
        <v>43488</v>
      </c>
      <c r="M611" s="3">
        <v>0.51388888888888884</v>
      </c>
      <c r="N611" s="4" t="s">
        <v>23</v>
      </c>
      <c r="O611" s="3">
        <v>30.61</v>
      </c>
      <c r="P611" s="5">
        <v>4.7619047620000003</v>
      </c>
      <c r="Q611" s="3">
        <v>1.5305</v>
      </c>
      <c r="R611" s="3">
        <v>5.2</v>
      </c>
    </row>
    <row r="612" spans="2:18" x14ac:dyDescent="0.25">
      <c r="B612" s="3" t="s">
        <v>645</v>
      </c>
      <c r="C612" s="3" t="s">
        <v>42</v>
      </c>
      <c r="D612" s="3" t="s">
        <v>43</v>
      </c>
      <c r="E612" s="3" t="s">
        <v>20</v>
      </c>
      <c r="F612" s="3" t="s">
        <v>31</v>
      </c>
      <c r="G612" s="3" t="s">
        <v>44</v>
      </c>
      <c r="H612" s="3">
        <v>57.89</v>
      </c>
      <c r="I612" s="3">
        <v>2</v>
      </c>
      <c r="J612" s="3">
        <v>5.7889999999999997</v>
      </c>
      <c r="K612" s="3">
        <v>121.569</v>
      </c>
      <c r="L612" s="3">
        <v>43482</v>
      </c>
      <c r="M612" s="3">
        <v>0.44236111111111109</v>
      </c>
      <c r="N612" s="4" t="s">
        <v>23</v>
      </c>
      <c r="O612" s="3">
        <v>115.78</v>
      </c>
      <c r="P612" s="5">
        <v>4.7619047620000003</v>
      </c>
      <c r="Q612" s="3">
        <v>5.7889999999999997</v>
      </c>
      <c r="R612" s="3">
        <v>8.9</v>
      </c>
    </row>
    <row r="613" spans="2:18" x14ac:dyDescent="0.25">
      <c r="B613" s="3" t="s">
        <v>646</v>
      </c>
      <c r="C613" s="3" t="s">
        <v>18</v>
      </c>
      <c r="D613" s="3" t="s">
        <v>19</v>
      </c>
      <c r="E613" s="3" t="s">
        <v>27</v>
      </c>
      <c r="F613" s="3" t="s">
        <v>21</v>
      </c>
      <c r="G613" s="3" t="s">
        <v>28</v>
      </c>
      <c r="H613" s="3">
        <v>28.96</v>
      </c>
      <c r="I613" s="3">
        <v>1</v>
      </c>
      <c r="J613" s="3">
        <v>1.448</v>
      </c>
      <c r="K613" s="3">
        <v>30.408000000000001</v>
      </c>
      <c r="L613" s="3">
        <v>43503</v>
      </c>
      <c r="M613" s="3">
        <v>0.42916666666666664</v>
      </c>
      <c r="N613" s="4" t="s">
        <v>33</v>
      </c>
      <c r="O613" s="3">
        <v>28.96</v>
      </c>
      <c r="P613" s="5">
        <v>4.7619047620000003</v>
      </c>
      <c r="Q613" s="3">
        <v>1.448</v>
      </c>
      <c r="R613" s="3">
        <v>6.2</v>
      </c>
    </row>
    <row r="614" spans="2:18" x14ac:dyDescent="0.25">
      <c r="B614" s="3" t="s">
        <v>647</v>
      </c>
      <c r="C614" s="3" t="s">
        <v>25</v>
      </c>
      <c r="D614" s="3" t="s">
        <v>26</v>
      </c>
      <c r="E614" s="3" t="s">
        <v>20</v>
      </c>
      <c r="F614" s="3" t="s">
        <v>21</v>
      </c>
      <c r="G614" s="3" t="s">
        <v>44</v>
      </c>
      <c r="H614" s="3">
        <v>98.97</v>
      </c>
      <c r="I614" s="3">
        <v>9</v>
      </c>
      <c r="J614" s="3">
        <v>44.536499999999997</v>
      </c>
      <c r="K614" s="3">
        <v>935.26649999999995</v>
      </c>
      <c r="L614" s="3">
        <v>43533</v>
      </c>
      <c r="M614" s="3">
        <v>0.47430555555555554</v>
      </c>
      <c r="N614" s="4" t="s">
        <v>29</v>
      </c>
      <c r="O614" s="3">
        <v>890.73</v>
      </c>
      <c r="P614" s="5">
        <v>4.7619047620000003</v>
      </c>
      <c r="Q614" s="3">
        <v>44.536499999999997</v>
      </c>
      <c r="R614" s="3">
        <v>6.7</v>
      </c>
    </row>
    <row r="615" spans="2:18" x14ac:dyDescent="0.25">
      <c r="B615" s="3" t="s">
        <v>648</v>
      </c>
      <c r="C615" s="3" t="s">
        <v>42</v>
      </c>
      <c r="D615" s="3" t="s">
        <v>43</v>
      </c>
      <c r="E615" s="3" t="s">
        <v>20</v>
      </c>
      <c r="F615" s="3" t="s">
        <v>31</v>
      </c>
      <c r="G615" s="3" t="s">
        <v>46</v>
      </c>
      <c r="H615" s="3">
        <v>93.22</v>
      </c>
      <c r="I615" s="3">
        <v>3</v>
      </c>
      <c r="J615" s="3">
        <v>13.983000000000001</v>
      </c>
      <c r="K615" s="3">
        <v>293.64299999999997</v>
      </c>
      <c r="L615" s="3">
        <v>43489</v>
      </c>
      <c r="M615" s="3">
        <v>0.48958333333333331</v>
      </c>
      <c r="N615" s="4" t="s">
        <v>29</v>
      </c>
      <c r="O615" s="3">
        <v>279.66000000000003</v>
      </c>
      <c r="P615" s="5">
        <v>4.7619047620000003</v>
      </c>
      <c r="Q615" s="3">
        <v>13.983000000000001</v>
      </c>
      <c r="R615" s="3">
        <v>7.2</v>
      </c>
    </row>
    <row r="616" spans="2:18" x14ac:dyDescent="0.25">
      <c r="B616" s="3" t="s">
        <v>649</v>
      </c>
      <c r="C616" s="3" t="s">
        <v>25</v>
      </c>
      <c r="D616" s="3" t="s">
        <v>26</v>
      </c>
      <c r="E616" s="3" t="s">
        <v>20</v>
      </c>
      <c r="F616" s="3" t="s">
        <v>31</v>
      </c>
      <c r="G616" s="3" t="s">
        <v>36</v>
      </c>
      <c r="H616" s="3">
        <v>80.930000000000007</v>
      </c>
      <c r="I616" s="3">
        <v>1</v>
      </c>
      <c r="J616" s="3">
        <v>4.0465</v>
      </c>
      <c r="K616" s="3">
        <v>84.976500000000001</v>
      </c>
      <c r="L616" s="3">
        <v>43484</v>
      </c>
      <c r="M616" s="3">
        <v>0.67222222222222228</v>
      </c>
      <c r="N616" s="4" t="s">
        <v>33</v>
      </c>
      <c r="O616" s="3">
        <v>80.930000000000007</v>
      </c>
      <c r="P616" s="5">
        <v>4.7619047620000003</v>
      </c>
      <c r="Q616" s="3">
        <v>4.0465</v>
      </c>
      <c r="R616" s="3">
        <v>9</v>
      </c>
    </row>
    <row r="617" spans="2:18" x14ac:dyDescent="0.25">
      <c r="B617" s="3" t="s">
        <v>650</v>
      </c>
      <c r="C617" s="3" t="s">
        <v>18</v>
      </c>
      <c r="D617" s="3" t="s">
        <v>19</v>
      </c>
      <c r="E617" s="3" t="s">
        <v>20</v>
      </c>
      <c r="F617" s="3" t="s">
        <v>31</v>
      </c>
      <c r="G617" s="3" t="s">
        <v>44</v>
      </c>
      <c r="H617" s="3">
        <v>67.45</v>
      </c>
      <c r="I617" s="3">
        <v>10</v>
      </c>
      <c r="J617" s="3">
        <v>33.725000000000001</v>
      </c>
      <c r="K617" s="3">
        <v>708.22500000000002</v>
      </c>
      <c r="L617" s="3">
        <v>43499</v>
      </c>
      <c r="M617" s="3">
        <v>0.47569444444444442</v>
      </c>
      <c r="N617" s="4" t="s">
        <v>23</v>
      </c>
      <c r="O617" s="3">
        <v>674.5</v>
      </c>
      <c r="P617" s="5">
        <v>4.7619047620000003</v>
      </c>
      <c r="Q617" s="3">
        <v>33.725000000000001</v>
      </c>
      <c r="R617" s="3">
        <v>4.2</v>
      </c>
    </row>
    <row r="618" spans="2:18" x14ac:dyDescent="0.25">
      <c r="B618" s="3" t="s">
        <v>651</v>
      </c>
      <c r="C618" s="3" t="s">
        <v>18</v>
      </c>
      <c r="D618" s="3" t="s">
        <v>19</v>
      </c>
      <c r="E618" s="3" t="s">
        <v>20</v>
      </c>
      <c r="F618" s="3" t="s">
        <v>21</v>
      </c>
      <c r="G618" s="3" t="s">
        <v>36</v>
      </c>
      <c r="H618" s="3">
        <v>38.72</v>
      </c>
      <c r="I618" s="3">
        <v>9</v>
      </c>
      <c r="J618" s="3">
        <v>17.423999999999999</v>
      </c>
      <c r="K618" s="3">
        <v>365.904</v>
      </c>
      <c r="L618" s="3">
        <v>43544</v>
      </c>
      <c r="M618" s="3">
        <v>0.51666666666666672</v>
      </c>
      <c r="N618" s="4" t="s">
        <v>23</v>
      </c>
      <c r="O618" s="3">
        <v>348.48</v>
      </c>
      <c r="P618" s="5">
        <v>4.7619047620000003</v>
      </c>
      <c r="Q618" s="3">
        <v>17.423999999999999</v>
      </c>
      <c r="R618" s="3">
        <v>4.2</v>
      </c>
    </row>
    <row r="619" spans="2:18" x14ac:dyDescent="0.25">
      <c r="B619" s="3" t="s">
        <v>652</v>
      </c>
      <c r="C619" s="3" t="s">
        <v>42</v>
      </c>
      <c r="D619" s="3" t="s">
        <v>43</v>
      </c>
      <c r="E619" s="3" t="s">
        <v>20</v>
      </c>
      <c r="F619" s="3" t="s">
        <v>31</v>
      </c>
      <c r="G619" s="3" t="s">
        <v>36</v>
      </c>
      <c r="H619" s="3">
        <v>72.599999999999994</v>
      </c>
      <c r="I619" s="3">
        <v>6</v>
      </c>
      <c r="J619" s="3">
        <v>21.78</v>
      </c>
      <c r="K619" s="3">
        <v>457.38</v>
      </c>
      <c r="L619" s="3">
        <v>43478</v>
      </c>
      <c r="M619" s="3">
        <v>0.82708333333333328</v>
      </c>
      <c r="N619" s="4" t="s">
        <v>29</v>
      </c>
      <c r="O619" s="3">
        <v>435.6</v>
      </c>
      <c r="P619" s="5">
        <v>4.7619047620000003</v>
      </c>
      <c r="Q619" s="3">
        <v>21.78</v>
      </c>
      <c r="R619" s="3">
        <v>6.9</v>
      </c>
    </row>
    <row r="620" spans="2:18" x14ac:dyDescent="0.25">
      <c r="B620" s="3" t="s">
        <v>653</v>
      </c>
      <c r="C620" s="3" t="s">
        <v>25</v>
      </c>
      <c r="D620" s="3" t="s">
        <v>26</v>
      </c>
      <c r="E620" s="3" t="s">
        <v>20</v>
      </c>
      <c r="F620" s="3" t="s">
        <v>31</v>
      </c>
      <c r="G620" s="3" t="s">
        <v>28</v>
      </c>
      <c r="H620" s="3">
        <v>87.91</v>
      </c>
      <c r="I620" s="3">
        <v>5</v>
      </c>
      <c r="J620" s="3">
        <v>21.977499999999999</v>
      </c>
      <c r="K620" s="3">
        <v>461.52749999999997</v>
      </c>
      <c r="L620" s="3">
        <v>43538</v>
      </c>
      <c r="M620" s="3">
        <v>0.75694444444444442</v>
      </c>
      <c r="N620" s="4" t="s">
        <v>23</v>
      </c>
      <c r="O620" s="3">
        <v>439.55</v>
      </c>
      <c r="P620" s="5">
        <v>4.7619047620000003</v>
      </c>
      <c r="Q620" s="3">
        <v>21.977499999999999</v>
      </c>
      <c r="R620" s="3">
        <v>4.4000000000000004</v>
      </c>
    </row>
    <row r="621" spans="2:18" x14ac:dyDescent="0.25">
      <c r="B621" s="3" t="s">
        <v>654</v>
      </c>
      <c r="C621" s="3" t="s">
        <v>18</v>
      </c>
      <c r="D621" s="3" t="s">
        <v>19</v>
      </c>
      <c r="E621" s="3" t="s">
        <v>20</v>
      </c>
      <c r="F621" s="3" t="s">
        <v>31</v>
      </c>
      <c r="G621" s="3" t="s">
        <v>44</v>
      </c>
      <c r="H621" s="3">
        <v>98.53</v>
      </c>
      <c r="I621" s="3">
        <v>6</v>
      </c>
      <c r="J621" s="3">
        <v>29.559000000000001</v>
      </c>
      <c r="K621" s="3">
        <v>620.73900000000003</v>
      </c>
      <c r="L621" s="3">
        <v>43488</v>
      </c>
      <c r="M621" s="3">
        <v>0.47361111111111109</v>
      </c>
      <c r="N621" s="4" t="s">
        <v>33</v>
      </c>
      <c r="O621" s="3">
        <v>591.17999999999995</v>
      </c>
      <c r="P621" s="5">
        <v>4.7619047620000003</v>
      </c>
      <c r="Q621" s="3">
        <v>29.559000000000001</v>
      </c>
      <c r="R621" s="3">
        <v>4</v>
      </c>
    </row>
    <row r="622" spans="2:18" x14ac:dyDescent="0.25">
      <c r="B622" s="3" t="s">
        <v>655</v>
      </c>
      <c r="C622" s="3" t="s">
        <v>25</v>
      </c>
      <c r="D622" s="3" t="s">
        <v>26</v>
      </c>
      <c r="E622" s="3" t="s">
        <v>20</v>
      </c>
      <c r="F622" s="3" t="s">
        <v>21</v>
      </c>
      <c r="G622" s="3" t="s">
        <v>46</v>
      </c>
      <c r="H622" s="3">
        <v>43.46</v>
      </c>
      <c r="I622" s="3">
        <v>6</v>
      </c>
      <c r="J622" s="3">
        <v>13.038</v>
      </c>
      <c r="K622" s="3">
        <v>273.798</v>
      </c>
      <c r="L622" s="3">
        <v>43503</v>
      </c>
      <c r="M622" s="3">
        <v>0.74652777777777779</v>
      </c>
      <c r="N622" s="4" t="s">
        <v>23</v>
      </c>
      <c r="O622" s="3">
        <v>260.76</v>
      </c>
      <c r="P622" s="5">
        <v>4.7619047620000003</v>
      </c>
      <c r="Q622" s="3">
        <v>13.038</v>
      </c>
      <c r="R622" s="3">
        <v>8.5</v>
      </c>
    </row>
    <row r="623" spans="2:18" x14ac:dyDescent="0.25">
      <c r="B623" s="3" t="s">
        <v>656</v>
      </c>
      <c r="C623" s="3" t="s">
        <v>18</v>
      </c>
      <c r="D623" s="3" t="s">
        <v>19</v>
      </c>
      <c r="E623" s="3" t="s">
        <v>27</v>
      </c>
      <c r="F623" s="3" t="s">
        <v>21</v>
      </c>
      <c r="G623" s="3" t="s">
        <v>44</v>
      </c>
      <c r="H623" s="3">
        <v>71.680000000000007</v>
      </c>
      <c r="I623" s="3">
        <v>3</v>
      </c>
      <c r="J623" s="3">
        <v>10.752000000000001</v>
      </c>
      <c r="K623" s="3">
        <v>225.792</v>
      </c>
      <c r="L623" s="3">
        <v>43552</v>
      </c>
      <c r="M623" s="3">
        <v>0.64583333333333337</v>
      </c>
      <c r="N623" s="4" t="s">
        <v>33</v>
      </c>
      <c r="O623" s="3">
        <v>215.04</v>
      </c>
      <c r="P623" s="5">
        <v>4.7619047620000003</v>
      </c>
      <c r="Q623" s="3">
        <v>10.752000000000001</v>
      </c>
      <c r="R623" s="3">
        <v>9.1999999999999993</v>
      </c>
    </row>
    <row r="624" spans="2:18" x14ac:dyDescent="0.25">
      <c r="B624" s="3" t="s">
        <v>657</v>
      </c>
      <c r="C624" s="3" t="s">
        <v>18</v>
      </c>
      <c r="D624" s="3" t="s">
        <v>19</v>
      </c>
      <c r="E624" s="3" t="s">
        <v>20</v>
      </c>
      <c r="F624" s="3" t="s">
        <v>21</v>
      </c>
      <c r="G624" s="3" t="s">
        <v>44</v>
      </c>
      <c r="H624" s="3">
        <v>91.61</v>
      </c>
      <c r="I624" s="3">
        <v>1</v>
      </c>
      <c r="J624" s="3">
        <v>4.5804999999999998</v>
      </c>
      <c r="K624" s="3">
        <v>96.1905</v>
      </c>
      <c r="L624" s="3">
        <v>43544</v>
      </c>
      <c r="M624" s="3">
        <v>0.82222222222222219</v>
      </c>
      <c r="N624" s="4" t="s">
        <v>29</v>
      </c>
      <c r="O624" s="3">
        <v>91.61</v>
      </c>
      <c r="P624" s="5">
        <v>4.7619047620000003</v>
      </c>
      <c r="Q624" s="3">
        <v>4.5804999999999998</v>
      </c>
      <c r="R624" s="3">
        <v>9.8000000000000007</v>
      </c>
    </row>
    <row r="625" spans="2:18" x14ac:dyDescent="0.25">
      <c r="B625" s="3" t="s">
        <v>658</v>
      </c>
      <c r="C625" s="3" t="s">
        <v>42</v>
      </c>
      <c r="D625" s="3" t="s">
        <v>43</v>
      </c>
      <c r="E625" s="3" t="s">
        <v>20</v>
      </c>
      <c r="F625" s="3" t="s">
        <v>21</v>
      </c>
      <c r="G625" s="3" t="s">
        <v>32</v>
      </c>
      <c r="H625" s="3">
        <v>94.59</v>
      </c>
      <c r="I625" s="3">
        <v>7</v>
      </c>
      <c r="J625" s="3">
        <v>33.106499999999997</v>
      </c>
      <c r="K625" s="3">
        <v>695.23649999999998</v>
      </c>
      <c r="L625" s="3">
        <v>43482</v>
      </c>
      <c r="M625" s="3">
        <v>0.64375000000000004</v>
      </c>
      <c r="N625" s="4" t="s">
        <v>33</v>
      </c>
      <c r="O625" s="3">
        <v>662.13</v>
      </c>
      <c r="P625" s="5">
        <v>4.7619047620000003</v>
      </c>
      <c r="Q625" s="3">
        <v>33.106499999999997</v>
      </c>
      <c r="R625" s="3">
        <v>4.9000000000000004</v>
      </c>
    </row>
    <row r="626" spans="2:18" x14ac:dyDescent="0.25">
      <c r="B626" s="3" t="s">
        <v>659</v>
      </c>
      <c r="C626" s="3" t="s">
        <v>42</v>
      </c>
      <c r="D626" s="3" t="s">
        <v>43</v>
      </c>
      <c r="E626" s="3" t="s">
        <v>27</v>
      </c>
      <c r="F626" s="3" t="s">
        <v>21</v>
      </c>
      <c r="G626" s="3" t="s">
        <v>46</v>
      </c>
      <c r="H626" s="3">
        <v>83.25</v>
      </c>
      <c r="I626" s="3">
        <v>10</v>
      </c>
      <c r="J626" s="3">
        <v>41.625</v>
      </c>
      <c r="K626" s="3">
        <v>874.125</v>
      </c>
      <c r="L626" s="3">
        <v>43477</v>
      </c>
      <c r="M626" s="3">
        <v>0.47569444444444442</v>
      </c>
      <c r="N626" s="4" t="s">
        <v>33</v>
      </c>
      <c r="O626" s="3">
        <v>832.5</v>
      </c>
      <c r="P626" s="5">
        <v>4.7619047620000003</v>
      </c>
      <c r="Q626" s="3">
        <v>41.625</v>
      </c>
      <c r="R626" s="3">
        <v>4.4000000000000004</v>
      </c>
    </row>
    <row r="627" spans="2:18" x14ac:dyDescent="0.25">
      <c r="B627" s="3" t="s">
        <v>660</v>
      </c>
      <c r="C627" s="3" t="s">
        <v>42</v>
      </c>
      <c r="D627" s="3" t="s">
        <v>43</v>
      </c>
      <c r="E627" s="3" t="s">
        <v>20</v>
      </c>
      <c r="F627" s="3" t="s">
        <v>31</v>
      </c>
      <c r="G627" s="3" t="s">
        <v>46</v>
      </c>
      <c r="H627" s="3">
        <v>91.35</v>
      </c>
      <c r="I627" s="3">
        <v>1</v>
      </c>
      <c r="J627" s="3">
        <v>4.5674999999999999</v>
      </c>
      <c r="K627" s="3">
        <v>95.917500000000004</v>
      </c>
      <c r="L627" s="3">
        <v>43512</v>
      </c>
      <c r="M627" s="3">
        <v>0.65416666666666667</v>
      </c>
      <c r="N627" s="4" t="s">
        <v>29</v>
      </c>
      <c r="O627" s="3">
        <v>91.35</v>
      </c>
      <c r="P627" s="5">
        <v>4.7619047620000003</v>
      </c>
      <c r="Q627" s="3">
        <v>4.5674999999999999</v>
      </c>
      <c r="R627" s="3">
        <v>6.8</v>
      </c>
    </row>
    <row r="628" spans="2:18" x14ac:dyDescent="0.25">
      <c r="B628" s="3" t="s">
        <v>661</v>
      </c>
      <c r="C628" s="3" t="s">
        <v>42</v>
      </c>
      <c r="D628" s="3" t="s">
        <v>43</v>
      </c>
      <c r="E628" s="3" t="s">
        <v>20</v>
      </c>
      <c r="F628" s="3" t="s">
        <v>21</v>
      </c>
      <c r="G628" s="3" t="s">
        <v>44</v>
      </c>
      <c r="H628" s="3">
        <v>78.88</v>
      </c>
      <c r="I628" s="3">
        <v>2</v>
      </c>
      <c r="J628" s="3">
        <v>7.8879999999999999</v>
      </c>
      <c r="K628" s="3">
        <v>165.648</v>
      </c>
      <c r="L628" s="3">
        <v>43491</v>
      </c>
      <c r="M628" s="3">
        <v>0.6694444444444444</v>
      </c>
      <c r="N628" s="4" t="s">
        <v>29</v>
      </c>
      <c r="O628" s="3">
        <v>157.76</v>
      </c>
      <c r="P628" s="5">
        <v>4.7619047620000003</v>
      </c>
      <c r="Q628" s="3">
        <v>7.8879999999999999</v>
      </c>
      <c r="R628" s="3">
        <v>9.1</v>
      </c>
    </row>
    <row r="629" spans="2:18" x14ac:dyDescent="0.25">
      <c r="B629" s="3" t="s">
        <v>662</v>
      </c>
      <c r="C629" s="3" t="s">
        <v>18</v>
      </c>
      <c r="D629" s="3" t="s">
        <v>19</v>
      </c>
      <c r="E629" s="3" t="s">
        <v>27</v>
      </c>
      <c r="F629" s="3" t="s">
        <v>31</v>
      </c>
      <c r="G629" s="3" t="s">
        <v>36</v>
      </c>
      <c r="H629" s="3">
        <v>60.87</v>
      </c>
      <c r="I629" s="3">
        <v>2</v>
      </c>
      <c r="J629" s="3">
        <v>6.0869999999999997</v>
      </c>
      <c r="K629" s="3">
        <v>127.827</v>
      </c>
      <c r="L629" s="3">
        <v>43533</v>
      </c>
      <c r="M629" s="3">
        <v>0.52569444444444446</v>
      </c>
      <c r="N629" s="4" t="s">
        <v>23</v>
      </c>
      <c r="O629" s="3">
        <v>121.74</v>
      </c>
      <c r="P629" s="5">
        <v>4.7619047620000003</v>
      </c>
      <c r="Q629" s="3">
        <v>6.0869999999999997</v>
      </c>
      <c r="R629" s="3">
        <v>8.6999999999999993</v>
      </c>
    </row>
    <row r="630" spans="2:18" x14ac:dyDescent="0.25">
      <c r="B630" s="3" t="s">
        <v>663</v>
      </c>
      <c r="C630" s="3" t="s">
        <v>42</v>
      </c>
      <c r="D630" s="3" t="s">
        <v>43</v>
      </c>
      <c r="E630" s="3" t="s">
        <v>20</v>
      </c>
      <c r="F630" s="3" t="s">
        <v>31</v>
      </c>
      <c r="G630" s="3" t="s">
        <v>22</v>
      </c>
      <c r="H630" s="3">
        <v>82.58</v>
      </c>
      <c r="I630" s="3">
        <v>10</v>
      </c>
      <c r="J630" s="3">
        <v>41.29</v>
      </c>
      <c r="K630" s="3">
        <v>867.09</v>
      </c>
      <c r="L630" s="3">
        <v>43538</v>
      </c>
      <c r="M630" s="3">
        <v>0.6118055555555556</v>
      </c>
      <c r="N630" s="4" t="s">
        <v>29</v>
      </c>
      <c r="O630" s="3">
        <v>825.8</v>
      </c>
      <c r="P630" s="5">
        <v>4.7619047620000003</v>
      </c>
      <c r="Q630" s="3">
        <v>41.29</v>
      </c>
      <c r="R630" s="3">
        <v>5</v>
      </c>
    </row>
    <row r="631" spans="2:18" x14ac:dyDescent="0.25">
      <c r="B631" s="3" t="s">
        <v>664</v>
      </c>
      <c r="C631" s="3" t="s">
        <v>18</v>
      </c>
      <c r="D631" s="3" t="s">
        <v>19</v>
      </c>
      <c r="E631" s="3" t="s">
        <v>20</v>
      </c>
      <c r="F631" s="3" t="s">
        <v>31</v>
      </c>
      <c r="G631" s="3" t="s">
        <v>32</v>
      </c>
      <c r="H631" s="3">
        <v>53.3</v>
      </c>
      <c r="I631" s="3">
        <v>3</v>
      </c>
      <c r="J631" s="3">
        <v>7.9950000000000001</v>
      </c>
      <c r="K631" s="3">
        <v>167.89500000000001</v>
      </c>
      <c r="L631" s="3">
        <v>43490</v>
      </c>
      <c r="M631" s="3">
        <v>0.59652777777777777</v>
      </c>
      <c r="N631" s="4" t="s">
        <v>23</v>
      </c>
      <c r="O631" s="3">
        <v>159.9</v>
      </c>
      <c r="P631" s="5">
        <v>4.7619047620000003</v>
      </c>
      <c r="Q631" s="3">
        <v>7.9950000000000001</v>
      </c>
      <c r="R631" s="3">
        <v>7.5</v>
      </c>
    </row>
    <row r="632" spans="2:18" x14ac:dyDescent="0.25">
      <c r="B632" s="3" t="s">
        <v>665</v>
      </c>
      <c r="C632" s="3" t="s">
        <v>18</v>
      </c>
      <c r="D632" s="3" t="s">
        <v>19</v>
      </c>
      <c r="E632" s="3" t="s">
        <v>27</v>
      </c>
      <c r="F632" s="3" t="s">
        <v>21</v>
      </c>
      <c r="G632" s="3" t="s">
        <v>46</v>
      </c>
      <c r="H632" s="3">
        <v>12.09</v>
      </c>
      <c r="I632" s="3">
        <v>1</v>
      </c>
      <c r="J632" s="3">
        <v>0.60450000000000004</v>
      </c>
      <c r="K632" s="3">
        <v>12.6945</v>
      </c>
      <c r="L632" s="3">
        <v>43491</v>
      </c>
      <c r="M632" s="3">
        <v>0.7631944444444444</v>
      </c>
      <c r="N632" s="4" t="s">
        <v>33</v>
      </c>
      <c r="O632" s="3">
        <v>12.09</v>
      </c>
      <c r="P632" s="5">
        <v>4.7619047620000003</v>
      </c>
      <c r="Q632" s="3">
        <v>0.60450000000000004</v>
      </c>
      <c r="R632" s="3">
        <v>8.1999999999999993</v>
      </c>
    </row>
    <row r="633" spans="2:18" x14ac:dyDescent="0.25">
      <c r="B633" s="3" t="s">
        <v>666</v>
      </c>
      <c r="C633" s="3" t="s">
        <v>18</v>
      </c>
      <c r="D633" s="3" t="s">
        <v>19</v>
      </c>
      <c r="E633" s="3" t="s">
        <v>27</v>
      </c>
      <c r="F633" s="3" t="s">
        <v>31</v>
      </c>
      <c r="G633" s="3" t="s">
        <v>36</v>
      </c>
      <c r="H633" s="3">
        <v>64.19</v>
      </c>
      <c r="I633" s="3">
        <v>10</v>
      </c>
      <c r="J633" s="3">
        <v>32.094999999999999</v>
      </c>
      <c r="K633" s="3">
        <v>673.995</v>
      </c>
      <c r="L633" s="3">
        <v>43484</v>
      </c>
      <c r="M633" s="3">
        <v>0.58888888888888891</v>
      </c>
      <c r="N633" s="4" t="s">
        <v>33</v>
      </c>
      <c r="O633" s="3">
        <v>641.9</v>
      </c>
      <c r="P633" s="5">
        <v>4.7619047620000003</v>
      </c>
      <c r="Q633" s="3">
        <v>32.094999999999999</v>
      </c>
      <c r="R633" s="3">
        <v>6.7</v>
      </c>
    </row>
    <row r="634" spans="2:18" x14ac:dyDescent="0.25">
      <c r="B634" s="3" t="s">
        <v>667</v>
      </c>
      <c r="C634" s="3" t="s">
        <v>18</v>
      </c>
      <c r="D634" s="3" t="s">
        <v>19</v>
      </c>
      <c r="E634" s="3" t="s">
        <v>27</v>
      </c>
      <c r="F634" s="3" t="s">
        <v>31</v>
      </c>
      <c r="G634" s="3" t="s">
        <v>28</v>
      </c>
      <c r="H634" s="3">
        <v>78.31</v>
      </c>
      <c r="I634" s="3">
        <v>3</v>
      </c>
      <c r="J634" s="3">
        <v>11.746499999999999</v>
      </c>
      <c r="K634" s="3">
        <v>246.6765</v>
      </c>
      <c r="L634" s="3">
        <v>43529</v>
      </c>
      <c r="M634" s="3">
        <v>0.69305555555555554</v>
      </c>
      <c r="N634" s="4" t="s">
        <v>23</v>
      </c>
      <c r="O634" s="3">
        <v>234.93</v>
      </c>
      <c r="P634" s="5">
        <v>4.7619047620000003</v>
      </c>
      <c r="Q634" s="3">
        <v>11.746499999999999</v>
      </c>
      <c r="R634" s="3">
        <v>5.4</v>
      </c>
    </row>
    <row r="635" spans="2:18" x14ac:dyDescent="0.25">
      <c r="B635" s="3" t="s">
        <v>668</v>
      </c>
      <c r="C635" s="3" t="s">
        <v>18</v>
      </c>
      <c r="D635" s="3" t="s">
        <v>19</v>
      </c>
      <c r="E635" s="3" t="s">
        <v>20</v>
      </c>
      <c r="F635" s="3" t="s">
        <v>31</v>
      </c>
      <c r="G635" s="3" t="s">
        <v>44</v>
      </c>
      <c r="H635" s="3">
        <v>83.77</v>
      </c>
      <c r="I635" s="3">
        <v>2</v>
      </c>
      <c r="J635" s="3">
        <v>8.3770000000000007</v>
      </c>
      <c r="K635" s="3">
        <v>175.917</v>
      </c>
      <c r="L635" s="3">
        <v>43480</v>
      </c>
      <c r="M635" s="3">
        <v>0.45416666666666666</v>
      </c>
      <c r="N635" s="4" t="s">
        <v>33</v>
      </c>
      <c r="O635" s="3">
        <v>167.54</v>
      </c>
      <c r="P635" s="5">
        <v>4.7619047620000003</v>
      </c>
      <c r="Q635" s="3">
        <v>8.3770000000000007</v>
      </c>
      <c r="R635" s="3">
        <v>7</v>
      </c>
    </row>
    <row r="636" spans="2:18" x14ac:dyDescent="0.25">
      <c r="B636" s="3" t="s">
        <v>669</v>
      </c>
      <c r="C636" s="3" t="s">
        <v>42</v>
      </c>
      <c r="D636" s="3" t="s">
        <v>43</v>
      </c>
      <c r="E636" s="3" t="s">
        <v>27</v>
      </c>
      <c r="F636" s="3" t="s">
        <v>31</v>
      </c>
      <c r="G636" s="3" t="s">
        <v>32</v>
      </c>
      <c r="H636" s="3">
        <v>99.7</v>
      </c>
      <c r="I636" s="3">
        <v>3</v>
      </c>
      <c r="J636" s="3">
        <v>14.955</v>
      </c>
      <c r="K636" s="3">
        <v>314.05500000000001</v>
      </c>
      <c r="L636" s="3">
        <v>43542</v>
      </c>
      <c r="M636" s="3">
        <v>0.47847222222222224</v>
      </c>
      <c r="N636" s="4" t="s">
        <v>23</v>
      </c>
      <c r="O636" s="3">
        <v>299.10000000000002</v>
      </c>
      <c r="P636" s="5">
        <v>4.7619047620000003</v>
      </c>
      <c r="Q636" s="3">
        <v>14.955</v>
      </c>
      <c r="R636" s="3">
        <v>4.7</v>
      </c>
    </row>
    <row r="637" spans="2:18" x14ac:dyDescent="0.25">
      <c r="B637" s="3" t="s">
        <v>670</v>
      </c>
      <c r="C637" s="3" t="s">
        <v>42</v>
      </c>
      <c r="D637" s="3" t="s">
        <v>43</v>
      </c>
      <c r="E637" s="3" t="s">
        <v>20</v>
      </c>
      <c r="F637" s="3" t="s">
        <v>31</v>
      </c>
      <c r="G637" s="3" t="s">
        <v>44</v>
      </c>
      <c r="H637" s="3">
        <v>79.91</v>
      </c>
      <c r="I637" s="3">
        <v>3</v>
      </c>
      <c r="J637" s="3">
        <v>11.986499999999999</v>
      </c>
      <c r="K637" s="3">
        <v>251.7165</v>
      </c>
      <c r="L637" s="3">
        <v>43544</v>
      </c>
      <c r="M637" s="3">
        <v>0.81111111111111112</v>
      </c>
      <c r="N637" s="4" t="s">
        <v>33</v>
      </c>
      <c r="O637" s="3">
        <v>239.73</v>
      </c>
      <c r="P637" s="5">
        <v>4.7619047620000003</v>
      </c>
      <c r="Q637" s="3">
        <v>11.986499999999999</v>
      </c>
      <c r="R637" s="3">
        <v>5</v>
      </c>
    </row>
    <row r="638" spans="2:18" x14ac:dyDescent="0.25">
      <c r="B638" s="3" t="s">
        <v>671</v>
      </c>
      <c r="C638" s="3" t="s">
        <v>42</v>
      </c>
      <c r="D638" s="3" t="s">
        <v>43</v>
      </c>
      <c r="E638" s="3" t="s">
        <v>20</v>
      </c>
      <c r="F638" s="3" t="s">
        <v>31</v>
      </c>
      <c r="G638" s="3" t="s">
        <v>22</v>
      </c>
      <c r="H638" s="3">
        <v>66.47</v>
      </c>
      <c r="I638" s="3">
        <v>10</v>
      </c>
      <c r="J638" s="3">
        <v>33.234999999999999</v>
      </c>
      <c r="K638" s="3">
        <v>697.93499999999995</v>
      </c>
      <c r="L638" s="3">
        <v>43480</v>
      </c>
      <c r="M638" s="3">
        <v>0.62569444444444444</v>
      </c>
      <c r="N638" s="4" t="s">
        <v>33</v>
      </c>
      <c r="O638" s="3">
        <v>664.7</v>
      </c>
      <c r="P638" s="5">
        <v>4.7619047620000003</v>
      </c>
      <c r="Q638" s="3">
        <v>33.234999999999999</v>
      </c>
      <c r="R638" s="3">
        <v>5</v>
      </c>
    </row>
    <row r="639" spans="2:18" x14ac:dyDescent="0.25">
      <c r="B639" s="3" t="s">
        <v>672</v>
      </c>
      <c r="C639" s="3" t="s">
        <v>18</v>
      </c>
      <c r="D639" s="3" t="s">
        <v>19</v>
      </c>
      <c r="E639" s="3" t="s">
        <v>27</v>
      </c>
      <c r="F639" s="3" t="s">
        <v>31</v>
      </c>
      <c r="G639" s="3" t="s">
        <v>22</v>
      </c>
      <c r="H639" s="3">
        <v>28.95</v>
      </c>
      <c r="I639" s="3">
        <v>7</v>
      </c>
      <c r="J639" s="3">
        <v>10.1325</v>
      </c>
      <c r="K639" s="3">
        <v>212.7825</v>
      </c>
      <c r="L639" s="3">
        <v>43527</v>
      </c>
      <c r="M639" s="3">
        <v>0.85486111111111107</v>
      </c>
      <c r="N639" s="4" t="s">
        <v>33</v>
      </c>
      <c r="O639" s="3">
        <v>202.65</v>
      </c>
      <c r="P639" s="5">
        <v>4.7619047620000003</v>
      </c>
      <c r="Q639" s="3">
        <v>10.1325</v>
      </c>
      <c r="R639" s="3">
        <v>6</v>
      </c>
    </row>
    <row r="640" spans="2:18" x14ac:dyDescent="0.25">
      <c r="B640" s="3" t="s">
        <v>673</v>
      </c>
      <c r="C640" s="3" t="s">
        <v>25</v>
      </c>
      <c r="D640" s="3" t="s">
        <v>26</v>
      </c>
      <c r="E640" s="3" t="s">
        <v>27</v>
      </c>
      <c r="F640" s="3" t="s">
        <v>21</v>
      </c>
      <c r="G640" s="3" t="s">
        <v>28</v>
      </c>
      <c r="H640" s="3">
        <v>46.2</v>
      </c>
      <c r="I640" s="3">
        <v>1</v>
      </c>
      <c r="J640" s="3">
        <v>2.31</v>
      </c>
      <c r="K640" s="3">
        <v>48.51</v>
      </c>
      <c r="L640" s="3">
        <v>43543</v>
      </c>
      <c r="M640" s="3">
        <v>0.51111111111111107</v>
      </c>
      <c r="N640" s="4" t="s">
        <v>29</v>
      </c>
      <c r="O640" s="3">
        <v>46.2</v>
      </c>
      <c r="P640" s="5">
        <v>4.7619047620000003</v>
      </c>
      <c r="Q640" s="3">
        <v>2.31</v>
      </c>
      <c r="R640" s="3">
        <v>6.3</v>
      </c>
    </row>
    <row r="641" spans="2:18" x14ac:dyDescent="0.25">
      <c r="B641" s="3" t="s">
        <v>674</v>
      </c>
      <c r="C641" s="3" t="s">
        <v>42</v>
      </c>
      <c r="D641" s="3" t="s">
        <v>43</v>
      </c>
      <c r="E641" s="3" t="s">
        <v>20</v>
      </c>
      <c r="F641" s="3" t="s">
        <v>21</v>
      </c>
      <c r="G641" s="3" t="s">
        <v>44</v>
      </c>
      <c r="H641" s="3">
        <v>17.63</v>
      </c>
      <c r="I641" s="3">
        <v>5</v>
      </c>
      <c r="J641" s="3">
        <v>4.4074999999999998</v>
      </c>
      <c r="K641" s="3">
        <v>92.557500000000005</v>
      </c>
      <c r="L641" s="3">
        <v>43532</v>
      </c>
      <c r="M641" s="3">
        <v>0.64375000000000004</v>
      </c>
      <c r="N641" s="4" t="s">
        <v>29</v>
      </c>
      <c r="O641" s="3">
        <v>88.15</v>
      </c>
      <c r="P641" s="5">
        <v>4.7619047620000003</v>
      </c>
      <c r="Q641" s="3">
        <v>4.4074999999999998</v>
      </c>
      <c r="R641" s="3">
        <v>8.5</v>
      </c>
    </row>
    <row r="642" spans="2:18" x14ac:dyDescent="0.25">
      <c r="B642" s="3" t="s">
        <v>675</v>
      </c>
      <c r="C642" s="3" t="s">
        <v>42</v>
      </c>
      <c r="D642" s="3" t="s">
        <v>43</v>
      </c>
      <c r="E642" s="3" t="s">
        <v>27</v>
      </c>
      <c r="F642" s="3" t="s">
        <v>31</v>
      </c>
      <c r="G642" s="3" t="s">
        <v>46</v>
      </c>
      <c r="H642" s="3">
        <v>52.42</v>
      </c>
      <c r="I642" s="3">
        <v>3</v>
      </c>
      <c r="J642" s="3">
        <v>7.8630000000000004</v>
      </c>
      <c r="K642" s="3">
        <v>165.12299999999999</v>
      </c>
      <c r="L642" s="3">
        <v>43523</v>
      </c>
      <c r="M642" s="3">
        <v>0.73333333333333328</v>
      </c>
      <c r="N642" s="4" t="s">
        <v>23</v>
      </c>
      <c r="O642" s="3">
        <v>157.26</v>
      </c>
      <c r="P642" s="5">
        <v>4.7619047620000003</v>
      </c>
      <c r="Q642" s="3">
        <v>7.8630000000000004</v>
      </c>
      <c r="R642" s="3">
        <v>7.5</v>
      </c>
    </row>
    <row r="643" spans="2:18" x14ac:dyDescent="0.25">
      <c r="B643" s="3" t="s">
        <v>676</v>
      </c>
      <c r="C643" s="3" t="s">
        <v>42</v>
      </c>
      <c r="D643" s="3" t="s">
        <v>43</v>
      </c>
      <c r="E643" s="3" t="s">
        <v>20</v>
      </c>
      <c r="F643" s="3" t="s">
        <v>21</v>
      </c>
      <c r="G643" s="3" t="s">
        <v>44</v>
      </c>
      <c r="H643" s="3">
        <v>98.79</v>
      </c>
      <c r="I643" s="3">
        <v>3</v>
      </c>
      <c r="J643" s="3">
        <v>14.8185</v>
      </c>
      <c r="K643" s="3">
        <v>311.18849999999998</v>
      </c>
      <c r="L643" s="3">
        <v>43519</v>
      </c>
      <c r="M643" s="3">
        <v>0.83333333333333337</v>
      </c>
      <c r="N643" s="4" t="s">
        <v>23</v>
      </c>
      <c r="O643" s="3">
        <v>296.37</v>
      </c>
      <c r="P643" s="5">
        <v>4.7619047620000003</v>
      </c>
      <c r="Q643" s="3">
        <v>14.8185</v>
      </c>
      <c r="R643" s="3">
        <v>6.4</v>
      </c>
    </row>
    <row r="644" spans="2:18" x14ac:dyDescent="0.25">
      <c r="B644" s="3" t="s">
        <v>677</v>
      </c>
      <c r="C644" s="3" t="s">
        <v>25</v>
      </c>
      <c r="D644" s="3" t="s">
        <v>26</v>
      </c>
      <c r="E644" s="3" t="s">
        <v>20</v>
      </c>
      <c r="F644" s="3" t="s">
        <v>21</v>
      </c>
      <c r="G644" s="3" t="s">
        <v>28</v>
      </c>
      <c r="H644" s="3">
        <v>88.55</v>
      </c>
      <c r="I644" s="3">
        <v>8</v>
      </c>
      <c r="J644" s="3">
        <v>35.42</v>
      </c>
      <c r="K644" s="3">
        <v>743.82</v>
      </c>
      <c r="L644" s="3">
        <v>43543</v>
      </c>
      <c r="M644" s="3">
        <v>0.64513888888888893</v>
      </c>
      <c r="N644" s="4" t="s">
        <v>23</v>
      </c>
      <c r="O644" s="3">
        <v>708.4</v>
      </c>
      <c r="P644" s="5">
        <v>4.7619047620000003</v>
      </c>
      <c r="Q644" s="3">
        <v>35.42</v>
      </c>
      <c r="R644" s="3">
        <v>4.7</v>
      </c>
    </row>
    <row r="645" spans="2:18" x14ac:dyDescent="0.25">
      <c r="B645" s="3" t="s">
        <v>678</v>
      </c>
      <c r="C645" s="3" t="s">
        <v>42</v>
      </c>
      <c r="D645" s="3" t="s">
        <v>43</v>
      </c>
      <c r="E645" s="3" t="s">
        <v>20</v>
      </c>
      <c r="F645" s="3" t="s">
        <v>31</v>
      </c>
      <c r="G645" s="3" t="s">
        <v>28</v>
      </c>
      <c r="H645" s="3">
        <v>55.67</v>
      </c>
      <c r="I645" s="3">
        <v>2</v>
      </c>
      <c r="J645" s="3">
        <v>5.5670000000000002</v>
      </c>
      <c r="K645" s="3">
        <v>116.907</v>
      </c>
      <c r="L645" s="3">
        <v>43551</v>
      </c>
      <c r="M645" s="3">
        <v>0.63055555555555554</v>
      </c>
      <c r="N645" s="4" t="s">
        <v>23</v>
      </c>
      <c r="O645" s="3">
        <v>111.34</v>
      </c>
      <c r="P645" s="5">
        <v>4.7619047620000003</v>
      </c>
      <c r="Q645" s="3">
        <v>5.5670000000000002</v>
      </c>
      <c r="R645" s="3">
        <v>6</v>
      </c>
    </row>
    <row r="646" spans="2:18" x14ac:dyDescent="0.25">
      <c r="B646" s="3" t="s">
        <v>679</v>
      </c>
      <c r="C646" s="3" t="s">
        <v>25</v>
      </c>
      <c r="D646" s="3" t="s">
        <v>26</v>
      </c>
      <c r="E646" s="3" t="s">
        <v>20</v>
      </c>
      <c r="F646" s="3" t="s">
        <v>21</v>
      </c>
      <c r="G646" s="3" t="s">
        <v>44</v>
      </c>
      <c r="H646" s="3">
        <v>72.52</v>
      </c>
      <c r="I646" s="3">
        <v>8</v>
      </c>
      <c r="J646" s="3">
        <v>29.007999999999999</v>
      </c>
      <c r="K646" s="3">
        <v>609.16800000000001</v>
      </c>
      <c r="L646" s="3">
        <v>43554</v>
      </c>
      <c r="M646" s="3">
        <v>0.80972222222222223</v>
      </c>
      <c r="N646" s="4" t="s">
        <v>33</v>
      </c>
      <c r="O646" s="3">
        <v>580.16</v>
      </c>
      <c r="P646" s="5">
        <v>4.7619047620000003</v>
      </c>
      <c r="Q646" s="3">
        <v>29.007999999999999</v>
      </c>
      <c r="R646" s="3">
        <v>4</v>
      </c>
    </row>
    <row r="647" spans="2:18" x14ac:dyDescent="0.25">
      <c r="B647" s="3" t="s">
        <v>680</v>
      </c>
      <c r="C647" s="3" t="s">
        <v>25</v>
      </c>
      <c r="D647" s="3" t="s">
        <v>26</v>
      </c>
      <c r="E647" s="3" t="s">
        <v>20</v>
      </c>
      <c r="F647" s="3" t="s">
        <v>31</v>
      </c>
      <c r="G647" s="3" t="s">
        <v>28</v>
      </c>
      <c r="H647" s="3">
        <v>12.05</v>
      </c>
      <c r="I647" s="3">
        <v>5</v>
      </c>
      <c r="J647" s="3">
        <v>3.0125000000000002</v>
      </c>
      <c r="K647" s="3">
        <v>63.262500000000003</v>
      </c>
      <c r="L647" s="3">
        <v>43512</v>
      </c>
      <c r="M647" s="3">
        <v>0.66180555555555554</v>
      </c>
      <c r="N647" s="4" t="s">
        <v>23</v>
      </c>
      <c r="O647" s="3">
        <v>60.25</v>
      </c>
      <c r="P647" s="5">
        <v>4.7619047620000003</v>
      </c>
      <c r="Q647" s="3">
        <v>3.0125000000000002</v>
      </c>
      <c r="R647" s="3">
        <v>5.5</v>
      </c>
    </row>
    <row r="648" spans="2:18" x14ac:dyDescent="0.25">
      <c r="B648" s="3" t="s">
        <v>681</v>
      </c>
      <c r="C648" s="3" t="s">
        <v>18</v>
      </c>
      <c r="D648" s="3" t="s">
        <v>19</v>
      </c>
      <c r="E648" s="3" t="s">
        <v>20</v>
      </c>
      <c r="F648" s="3" t="s">
        <v>31</v>
      </c>
      <c r="G648" s="3" t="s">
        <v>32</v>
      </c>
      <c r="H648" s="3">
        <v>19.36</v>
      </c>
      <c r="I648" s="3">
        <v>9</v>
      </c>
      <c r="J648" s="3">
        <v>8.7119999999999997</v>
      </c>
      <c r="K648" s="3">
        <v>182.952</v>
      </c>
      <c r="L648" s="3">
        <v>43483</v>
      </c>
      <c r="M648" s="3">
        <v>0.77986111111111112</v>
      </c>
      <c r="N648" s="4" t="s">
        <v>23</v>
      </c>
      <c r="O648" s="3">
        <v>174.24</v>
      </c>
      <c r="P648" s="5">
        <v>4.7619047620000003</v>
      </c>
      <c r="Q648" s="3">
        <v>8.7119999999999997</v>
      </c>
      <c r="R648" s="3">
        <v>8.6999999999999993</v>
      </c>
    </row>
    <row r="649" spans="2:18" x14ac:dyDescent="0.25">
      <c r="B649" s="3" t="s">
        <v>682</v>
      </c>
      <c r="C649" s="3" t="s">
        <v>25</v>
      </c>
      <c r="D649" s="3" t="s">
        <v>26</v>
      </c>
      <c r="E649" s="3" t="s">
        <v>27</v>
      </c>
      <c r="F649" s="3" t="s">
        <v>31</v>
      </c>
      <c r="G649" s="3" t="s">
        <v>22</v>
      </c>
      <c r="H649" s="3">
        <v>70.209999999999994</v>
      </c>
      <c r="I649" s="3">
        <v>6</v>
      </c>
      <c r="J649" s="3">
        <v>21.062999999999999</v>
      </c>
      <c r="K649" s="3">
        <v>442.32299999999998</v>
      </c>
      <c r="L649" s="3">
        <v>43554</v>
      </c>
      <c r="M649" s="3">
        <v>0.62361111111111112</v>
      </c>
      <c r="N649" s="4" t="s">
        <v>29</v>
      </c>
      <c r="O649" s="3">
        <v>421.26</v>
      </c>
      <c r="P649" s="5">
        <v>4.7619047620000003</v>
      </c>
      <c r="Q649" s="3">
        <v>21.062999999999999</v>
      </c>
      <c r="R649" s="3">
        <v>7.4</v>
      </c>
    </row>
    <row r="650" spans="2:18" x14ac:dyDescent="0.25">
      <c r="B650" s="3" t="s">
        <v>683</v>
      </c>
      <c r="C650" s="3" t="s">
        <v>42</v>
      </c>
      <c r="D650" s="3" t="s">
        <v>43</v>
      </c>
      <c r="E650" s="3" t="s">
        <v>20</v>
      </c>
      <c r="F650" s="3" t="s">
        <v>31</v>
      </c>
      <c r="G650" s="3" t="s">
        <v>46</v>
      </c>
      <c r="H650" s="3">
        <v>33.630000000000003</v>
      </c>
      <c r="I650" s="3">
        <v>1</v>
      </c>
      <c r="J650" s="3">
        <v>1.6815</v>
      </c>
      <c r="K650" s="3">
        <v>35.311500000000002</v>
      </c>
      <c r="L650" s="3">
        <v>43544</v>
      </c>
      <c r="M650" s="3">
        <v>0.82986111111111116</v>
      </c>
      <c r="N650" s="4" t="s">
        <v>29</v>
      </c>
      <c r="O650" s="3">
        <v>33.630000000000003</v>
      </c>
      <c r="P650" s="5">
        <v>4.7619047620000003</v>
      </c>
      <c r="Q650" s="3">
        <v>1.6815</v>
      </c>
      <c r="R650" s="3">
        <v>5.6</v>
      </c>
    </row>
    <row r="651" spans="2:18" x14ac:dyDescent="0.25">
      <c r="B651" s="3" t="s">
        <v>684</v>
      </c>
      <c r="C651" s="3" t="s">
        <v>25</v>
      </c>
      <c r="D651" s="3" t="s">
        <v>26</v>
      </c>
      <c r="E651" s="3" t="s">
        <v>20</v>
      </c>
      <c r="F651" s="3" t="s">
        <v>21</v>
      </c>
      <c r="G651" s="3" t="s">
        <v>36</v>
      </c>
      <c r="H651" s="3">
        <v>15.49</v>
      </c>
      <c r="I651" s="3">
        <v>2</v>
      </c>
      <c r="J651" s="3">
        <v>1.5489999999999999</v>
      </c>
      <c r="K651" s="3">
        <v>32.529000000000003</v>
      </c>
      <c r="L651" s="3">
        <v>43481</v>
      </c>
      <c r="M651" s="3">
        <v>0.63194444444444442</v>
      </c>
      <c r="N651" s="4" t="s">
        <v>29</v>
      </c>
      <c r="O651" s="3">
        <v>30.98</v>
      </c>
      <c r="P651" s="5">
        <v>4.7619047620000003</v>
      </c>
      <c r="Q651" s="3">
        <v>1.5489999999999999</v>
      </c>
      <c r="R651" s="3">
        <v>6.3</v>
      </c>
    </row>
    <row r="652" spans="2:18" x14ac:dyDescent="0.25">
      <c r="B652" s="3" t="s">
        <v>685</v>
      </c>
      <c r="C652" s="3" t="s">
        <v>25</v>
      </c>
      <c r="D652" s="3" t="s">
        <v>26</v>
      </c>
      <c r="E652" s="3" t="s">
        <v>27</v>
      </c>
      <c r="F652" s="3" t="s">
        <v>31</v>
      </c>
      <c r="G652" s="3" t="s">
        <v>28</v>
      </c>
      <c r="H652" s="3">
        <v>24.74</v>
      </c>
      <c r="I652" s="3">
        <v>10</v>
      </c>
      <c r="J652" s="3">
        <v>12.37</v>
      </c>
      <c r="K652" s="3">
        <v>259.77</v>
      </c>
      <c r="L652" s="3">
        <v>43520</v>
      </c>
      <c r="M652" s="3">
        <v>0.69722222222222219</v>
      </c>
      <c r="N652" s="4" t="s">
        <v>29</v>
      </c>
      <c r="O652" s="3">
        <v>247.4</v>
      </c>
      <c r="P652" s="5">
        <v>4.7619047620000003</v>
      </c>
      <c r="Q652" s="3">
        <v>12.37</v>
      </c>
      <c r="R652" s="3">
        <v>7.1</v>
      </c>
    </row>
    <row r="653" spans="2:18" x14ac:dyDescent="0.25">
      <c r="B653" s="3" t="s">
        <v>686</v>
      </c>
      <c r="C653" s="3" t="s">
        <v>42</v>
      </c>
      <c r="D653" s="3" t="s">
        <v>43</v>
      </c>
      <c r="E653" s="3" t="s">
        <v>27</v>
      </c>
      <c r="F653" s="3" t="s">
        <v>31</v>
      </c>
      <c r="G653" s="3" t="s">
        <v>28</v>
      </c>
      <c r="H653" s="3">
        <v>75.66</v>
      </c>
      <c r="I653" s="3">
        <v>5</v>
      </c>
      <c r="J653" s="3">
        <v>18.914999999999999</v>
      </c>
      <c r="K653" s="3">
        <v>397.21499999999997</v>
      </c>
      <c r="L653" s="3">
        <v>43480</v>
      </c>
      <c r="M653" s="3">
        <v>0.76527777777777772</v>
      </c>
      <c r="N653" s="4" t="s">
        <v>23</v>
      </c>
      <c r="O653" s="3">
        <v>378.3</v>
      </c>
      <c r="P653" s="5">
        <v>4.7619047620000003</v>
      </c>
      <c r="Q653" s="3">
        <v>18.914999999999999</v>
      </c>
      <c r="R653" s="3">
        <v>7.8</v>
      </c>
    </row>
    <row r="654" spans="2:18" x14ac:dyDescent="0.25">
      <c r="B654" s="3" t="s">
        <v>687</v>
      </c>
      <c r="C654" s="3" t="s">
        <v>42</v>
      </c>
      <c r="D654" s="3" t="s">
        <v>43</v>
      </c>
      <c r="E654" s="3" t="s">
        <v>27</v>
      </c>
      <c r="F654" s="3" t="s">
        <v>21</v>
      </c>
      <c r="G654" s="3" t="s">
        <v>22</v>
      </c>
      <c r="H654" s="3">
        <v>55.81</v>
      </c>
      <c r="I654" s="3">
        <v>6</v>
      </c>
      <c r="J654" s="3">
        <v>16.742999999999999</v>
      </c>
      <c r="K654" s="3">
        <v>351.60300000000001</v>
      </c>
      <c r="L654" s="3">
        <v>43487</v>
      </c>
      <c r="M654" s="3">
        <v>0.49444444444444446</v>
      </c>
      <c r="N654" s="4" t="s">
        <v>29</v>
      </c>
      <c r="O654" s="3">
        <v>334.86</v>
      </c>
      <c r="P654" s="5">
        <v>4.7619047620000003</v>
      </c>
      <c r="Q654" s="3">
        <v>16.742999999999999</v>
      </c>
      <c r="R654" s="3">
        <v>9.9</v>
      </c>
    </row>
    <row r="655" spans="2:18" x14ac:dyDescent="0.25">
      <c r="B655" s="3" t="s">
        <v>688</v>
      </c>
      <c r="C655" s="3" t="s">
        <v>18</v>
      </c>
      <c r="D655" s="3" t="s">
        <v>19</v>
      </c>
      <c r="E655" s="3" t="s">
        <v>20</v>
      </c>
      <c r="F655" s="3" t="s">
        <v>31</v>
      </c>
      <c r="G655" s="3" t="s">
        <v>32</v>
      </c>
      <c r="H655" s="3">
        <v>72.78</v>
      </c>
      <c r="I655" s="3">
        <v>10</v>
      </c>
      <c r="J655" s="3">
        <v>36.39</v>
      </c>
      <c r="K655" s="3">
        <v>764.19</v>
      </c>
      <c r="L655" s="3">
        <v>43499</v>
      </c>
      <c r="M655" s="3">
        <v>0.72499999999999998</v>
      </c>
      <c r="N655" s="4" t="s">
        <v>29</v>
      </c>
      <c r="O655" s="3">
        <v>727.8</v>
      </c>
      <c r="P655" s="5">
        <v>4.7619047620000003</v>
      </c>
      <c r="Q655" s="3">
        <v>36.39</v>
      </c>
      <c r="R655" s="3">
        <v>7.3</v>
      </c>
    </row>
    <row r="656" spans="2:18" x14ac:dyDescent="0.25">
      <c r="B656" s="3" t="s">
        <v>689</v>
      </c>
      <c r="C656" s="3" t="s">
        <v>42</v>
      </c>
      <c r="D656" s="3" t="s">
        <v>43</v>
      </c>
      <c r="E656" s="3" t="s">
        <v>20</v>
      </c>
      <c r="F656" s="3" t="s">
        <v>31</v>
      </c>
      <c r="G656" s="3" t="s">
        <v>36</v>
      </c>
      <c r="H656" s="3">
        <v>37.32</v>
      </c>
      <c r="I656" s="3">
        <v>9</v>
      </c>
      <c r="J656" s="3">
        <v>16.794</v>
      </c>
      <c r="K656" s="3">
        <v>352.67399999999998</v>
      </c>
      <c r="L656" s="3">
        <v>43530</v>
      </c>
      <c r="M656" s="3">
        <v>0.64652777777777781</v>
      </c>
      <c r="N656" s="4" t="s">
        <v>23</v>
      </c>
      <c r="O656" s="3">
        <v>335.88</v>
      </c>
      <c r="P656" s="5">
        <v>4.7619047620000003</v>
      </c>
      <c r="Q656" s="3">
        <v>16.794</v>
      </c>
      <c r="R656" s="3">
        <v>5.0999999999999996</v>
      </c>
    </row>
    <row r="657" spans="2:18" x14ac:dyDescent="0.25">
      <c r="B657" s="3" t="s">
        <v>690</v>
      </c>
      <c r="C657" s="3" t="s">
        <v>42</v>
      </c>
      <c r="D657" s="3" t="s">
        <v>43</v>
      </c>
      <c r="E657" s="3" t="s">
        <v>20</v>
      </c>
      <c r="F657" s="3" t="s">
        <v>31</v>
      </c>
      <c r="G657" s="3" t="s">
        <v>46</v>
      </c>
      <c r="H657" s="3">
        <v>60.18</v>
      </c>
      <c r="I657" s="3">
        <v>4</v>
      </c>
      <c r="J657" s="3">
        <v>12.036</v>
      </c>
      <c r="K657" s="3">
        <v>252.756</v>
      </c>
      <c r="L657" s="3">
        <v>43512</v>
      </c>
      <c r="M657" s="3">
        <v>0.75277777777777777</v>
      </c>
      <c r="N657" s="4" t="s">
        <v>33</v>
      </c>
      <c r="O657" s="3">
        <v>240.72</v>
      </c>
      <c r="P657" s="5">
        <v>4.7619047620000003</v>
      </c>
      <c r="Q657" s="3">
        <v>12.036</v>
      </c>
      <c r="R657" s="3">
        <v>9.4</v>
      </c>
    </row>
    <row r="658" spans="2:18" x14ac:dyDescent="0.25">
      <c r="B658" s="3" t="s">
        <v>691</v>
      </c>
      <c r="C658" s="3" t="s">
        <v>18</v>
      </c>
      <c r="D658" s="3" t="s">
        <v>19</v>
      </c>
      <c r="E658" s="3" t="s">
        <v>27</v>
      </c>
      <c r="F658" s="3" t="s">
        <v>21</v>
      </c>
      <c r="G658" s="3" t="s">
        <v>28</v>
      </c>
      <c r="H658" s="3">
        <v>15.69</v>
      </c>
      <c r="I658" s="3">
        <v>3</v>
      </c>
      <c r="J658" s="3">
        <v>2.3534999999999999</v>
      </c>
      <c r="K658" s="3">
        <v>49.423499999999997</v>
      </c>
      <c r="L658" s="3">
        <v>43538</v>
      </c>
      <c r="M658" s="3">
        <v>0.59236111111111112</v>
      </c>
      <c r="N658" s="4" t="s">
        <v>33</v>
      </c>
      <c r="O658" s="3">
        <v>47.07</v>
      </c>
      <c r="P658" s="5">
        <v>4.7619047620000003</v>
      </c>
      <c r="Q658" s="3">
        <v>2.3534999999999999</v>
      </c>
      <c r="R658" s="3">
        <v>5.8</v>
      </c>
    </row>
    <row r="659" spans="2:18" x14ac:dyDescent="0.25">
      <c r="B659" s="3" t="s">
        <v>692</v>
      </c>
      <c r="C659" s="3" t="s">
        <v>25</v>
      </c>
      <c r="D659" s="3" t="s">
        <v>26</v>
      </c>
      <c r="E659" s="3" t="s">
        <v>27</v>
      </c>
      <c r="F659" s="3" t="s">
        <v>21</v>
      </c>
      <c r="G659" s="3" t="s">
        <v>28</v>
      </c>
      <c r="H659" s="3">
        <v>99.69</v>
      </c>
      <c r="I659" s="3">
        <v>1</v>
      </c>
      <c r="J659" s="3">
        <v>4.9844999999999997</v>
      </c>
      <c r="K659" s="3">
        <v>104.67449999999999</v>
      </c>
      <c r="L659" s="3">
        <v>43523</v>
      </c>
      <c r="M659" s="3">
        <v>0.43263888888888891</v>
      </c>
      <c r="N659" s="4" t="s">
        <v>33</v>
      </c>
      <c r="O659" s="3">
        <v>99.69</v>
      </c>
      <c r="P659" s="5">
        <v>4.7619047620000003</v>
      </c>
      <c r="Q659" s="3">
        <v>4.9844999999999997</v>
      </c>
      <c r="R659" s="3">
        <v>8</v>
      </c>
    </row>
    <row r="660" spans="2:18" x14ac:dyDescent="0.25">
      <c r="B660" s="3" t="s">
        <v>693</v>
      </c>
      <c r="C660" s="3" t="s">
        <v>18</v>
      </c>
      <c r="D660" s="3" t="s">
        <v>19</v>
      </c>
      <c r="E660" s="3" t="s">
        <v>20</v>
      </c>
      <c r="F660" s="3" t="s">
        <v>21</v>
      </c>
      <c r="G660" s="3" t="s">
        <v>46</v>
      </c>
      <c r="H660" s="3">
        <v>88.15</v>
      </c>
      <c r="I660" s="3">
        <v>3</v>
      </c>
      <c r="J660" s="3">
        <v>13.2225</v>
      </c>
      <c r="K660" s="3">
        <v>277.67250000000001</v>
      </c>
      <c r="L660" s="3">
        <v>43483</v>
      </c>
      <c r="M660" s="3">
        <v>0.42430555555555555</v>
      </c>
      <c r="N660" s="4" t="s">
        <v>23</v>
      </c>
      <c r="O660" s="3">
        <v>264.45</v>
      </c>
      <c r="P660" s="5">
        <v>4.7619047620000003</v>
      </c>
      <c r="Q660" s="3">
        <v>13.2225</v>
      </c>
      <c r="R660" s="3">
        <v>7.9</v>
      </c>
    </row>
    <row r="661" spans="2:18" x14ac:dyDescent="0.25">
      <c r="B661" s="3" t="s">
        <v>694</v>
      </c>
      <c r="C661" s="3" t="s">
        <v>18</v>
      </c>
      <c r="D661" s="3" t="s">
        <v>19</v>
      </c>
      <c r="E661" s="3" t="s">
        <v>20</v>
      </c>
      <c r="F661" s="3" t="s">
        <v>21</v>
      </c>
      <c r="G661" s="3" t="s">
        <v>36</v>
      </c>
      <c r="H661" s="3">
        <v>27.93</v>
      </c>
      <c r="I661" s="3">
        <v>5</v>
      </c>
      <c r="J661" s="3">
        <v>6.9824999999999999</v>
      </c>
      <c r="K661" s="3">
        <v>146.63249999999999</v>
      </c>
      <c r="L661" s="3">
        <v>43494</v>
      </c>
      <c r="M661" s="3">
        <v>0.65833333333333333</v>
      </c>
      <c r="N661" s="4" t="s">
        <v>29</v>
      </c>
      <c r="O661" s="3">
        <v>139.65</v>
      </c>
      <c r="P661" s="5">
        <v>4.7619047620000003</v>
      </c>
      <c r="Q661" s="3">
        <v>6.9824999999999999</v>
      </c>
      <c r="R661" s="3">
        <v>5.9</v>
      </c>
    </row>
    <row r="662" spans="2:18" x14ac:dyDescent="0.25">
      <c r="B662" s="3" t="s">
        <v>695</v>
      </c>
      <c r="C662" s="3" t="s">
        <v>18</v>
      </c>
      <c r="D662" s="3" t="s">
        <v>19</v>
      </c>
      <c r="E662" s="3" t="s">
        <v>20</v>
      </c>
      <c r="F662" s="3" t="s">
        <v>31</v>
      </c>
      <c r="G662" s="3" t="s">
        <v>46</v>
      </c>
      <c r="H662" s="3">
        <v>55.45</v>
      </c>
      <c r="I662" s="3">
        <v>1</v>
      </c>
      <c r="J662" s="3">
        <v>2.7725</v>
      </c>
      <c r="K662" s="3">
        <v>58.222499999999997</v>
      </c>
      <c r="L662" s="3">
        <v>43522</v>
      </c>
      <c r="M662" s="3">
        <v>0.74027777777777781</v>
      </c>
      <c r="N662" s="4" t="s">
        <v>33</v>
      </c>
      <c r="O662" s="3">
        <v>55.45</v>
      </c>
      <c r="P662" s="5">
        <v>4.7619047620000003</v>
      </c>
      <c r="Q662" s="3">
        <v>2.7725</v>
      </c>
      <c r="R662" s="3">
        <v>4.9000000000000004</v>
      </c>
    </row>
    <row r="663" spans="2:18" x14ac:dyDescent="0.25">
      <c r="B663" s="3" t="s">
        <v>696</v>
      </c>
      <c r="C663" s="3" t="s">
        <v>42</v>
      </c>
      <c r="D663" s="3" t="s">
        <v>43</v>
      </c>
      <c r="E663" s="3" t="s">
        <v>27</v>
      </c>
      <c r="F663" s="3" t="s">
        <v>21</v>
      </c>
      <c r="G663" s="3" t="s">
        <v>36</v>
      </c>
      <c r="H663" s="3">
        <v>42.97</v>
      </c>
      <c r="I663" s="3">
        <v>3</v>
      </c>
      <c r="J663" s="3">
        <v>6.4455</v>
      </c>
      <c r="K663" s="3">
        <v>135.35550000000001</v>
      </c>
      <c r="L663" s="3">
        <v>43499</v>
      </c>
      <c r="M663" s="3">
        <v>0.49027777777777776</v>
      </c>
      <c r="N663" s="4" t="s">
        <v>29</v>
      </c>
      <c r="O663" s="3">
        <v>128.91</v>
      </c>
      <c r="P663" s="5">
        <v>4.7619047620000003</v>
      </c>
      <c r="Q663" s="3">
        <v>6.4455</v>
      </c>
      <c r="R663" s="3">
        <v>9.3000000000000007</v>
      </c>
    </row>
    <row r="664" spans="2:18" x14ac:dyDescent="0.25">
      <c r="B664" s="3" t="s">
        <v>697</v>
      </c>
      <c r="C664" s="3" t="s">
        <v>25</v>
      </c>
      <c r="D664" s="3" t="s">
        <v>26</v>
      </c>
      <c r="E664" s="3" t="s">
        <v>20</v>
      </c>
      <c r="F664" s="3" t="s">
        <v>31</v>
      </c>
      <c r="G664" s="3" t="s">
        <v>36</v>
      </c>
      <c r="H664" s="3">
        <v>17.14</v>
      </c>
      <c r="I664" s="3">
        <v>7</v>
      </c>
      <c r="J664" s="3">
        <v>5.9989999999999997</v>
      </c>
      <c r="K664" s="3">
        <v>125.979</v>
      </c>
      <c r="L664" s="3">
        <v>43481</v>
      </c>
      <c r="M664" s="3">
        <v>0.50486111111111109</v>
      </c>
      <c r="N664" s="4" t="s">
        <v>33</v>
      </c>
      <c r="O664" s="3">
        <v>119.98</v>
      </c>
      <c r="P664" s="5">
        <v>4.7619047620000003</v>
      </c>
      <c r="Q664" s="3">
        <v>5.9989999999999997</v>
      </c>
      <c r="R664" s="3">
        <v>7.9</v>
      </c>
    </row>
    <row r="665" spans="2:18" x14ac:dyDescent="0.25">
      <c r="B665" s="3" t="s">
        <v>698</v>
      </c>
      <c r="C665" s="3" t="s">
        <v>42</v>
      </c>
      <c r="D665" s="3" t="s">
        <v>43</v>
      </c>
      <c r="E665" s="3" t="s">
        <v>20</v>
      </c>
      <c r="F665" s="3" t="s">
        <v>21</v>
      </c>
      <c r="G665" s="3" t="s">
        <v>46</v>
      </c>
      <c r="H665" s="3">
        <v>58.75</v>
      </c>
      <c r="I665" s="3">
        <v>6</v>
      </c>
      <c r="J665" s="3">
        <v>17.625</v>
      </c>
      <c r="K665" s="3">
        <v>370.125</v>
      </c>
      <c r="L665" s="3">
        <v>43548</v>
      </c>
      <c r="M665" s="3">
        <v>0.75972222222222219</v>
      </c>
      <c r="N665" s="4" t="s">
        <v>33</v>
      </c>
      <c r="O665" s="3">
        <v>352.5</v>
      </c>
      <c r="P665" s="5">
        <v>4.7619047620000003</v>
      </c>
      <c r="Q665" s="3">
        <v>17.625</v>
      </c>
      <c r="R665" s="3">
        <v>5.9</v>
      </c>
    </row>
    <row r="666" spans="2:18" x14ac:dyDescent="0.25">
      <c r="B666" s="3" t="s">
        <v>699</v>
      </c>
      <c r="C666" s="3" t="s">
        <v>25</v>
      </c>
      <c r="D666" s="3" t="s">
        <v>26</v>
      </c>
      <c r="E666" s="3" t="s">
        <v>20</v>
      </c>
      <c r="F666" s="3" t="s">
        <v>21</v>
      </c>
      <c r="G666" s="3" t="s">
        <v>44</v>
      </c>
      <c r="H666" s="3">
        <v>87.1</v>
      </c>
      <c r="I666" s="3">
        <v>10</v>
      </c>
      <c r="J666" s="3">
        <v>43.55</v>
      </c>
      <c r="K666" s="3">
        <v>914.55</v>
      </c>
      <c r="L666" s="3">
        <v>43508</v>
      </c>
      <c r="M666" s="3">
        <v>0.61458333333333337</v>
      </c>
      <c r="N666" s="4" t="s">
        <v>33</v>
      </c>
      <c r="O666" s="3">
        <v>871</v>
      </c>
      <c r="P666" s="5">
        <v>4.7619047620000003</v>
      </c>
      <c r="Q666" s="3">
        <v>43.55</v>
      </c>
      <c r="R666" s="3">
        <v>9.9</v>
      </c>
    </row>
    <row r="667" spans="2:18" x14ac:dyDescent="0.25">
      <c r="B667" s="3" t="s">
        <v>700</v>
      </c>
      <c r="C667" s="3" t="s">
        <v>25</v>
      </c>
      <c r="D667" s="3" t="s">
        <v>26</v>
      </c>
      <c r="E667" s="3" t="s">
        <v>27</v>
      </c>
      <c r="F667" s="3" t="s">
        <v>21</v>
      </c>
      <c r="G667" s="3" t="s">
        <v>36</v>
      </c>
      <c r="H667" s="3">
        <v>98.8</v>
      </c>
      <c r="I667" s="3">
        <v>2</v>
      </c>
      <c r="J667" s="3">
        <v>9.8800000000000008</v>
      </c>
      <c r="K667" s="3">
        <v>207.48</v>
      </c>
      <c r="L667" s="3">
        <v>43517</v>
      </c>
      <c r="M667" s="3">
        <v>0.48541666666666666</v>
      </c>
      <c r="N667" s="4" t="s">
        <v>29</v>
      </c>
      <c r="O667" s="3">
        <v>197.6</v>
      </c>
      <c r="P667" s="5">
        <v>4.7619047620000003</v>
      </c>
      <c r="Q667" s="3">
        <v>9.8800000000000008</v>
      </c>
      <c r="R667" s="3">
        <v>7.7</v>
      </c>
    </row>
    <row r="668" spans="2:18" x14ac:dyDescent="0.25">
      <c r="B668" s="3" t="s">
        <v>701</v>
      </c>
      <c r="C668" s="3" t="s">
        <v>18</v>
      </c>
      <c r="D668" s="3" t="s">
        <v>19</v>
      </c>
      <c r="E668" s="3" t="s">
        <v>27</v>
      </c>
      <c r="F668" s="3" t="s">
        <v>21</v>
      </c>
      <c r="G668" s="3" t="s">
        <v>46</v>
      </c>
      <c r="H668" s="3">
        <v>48.63</v>
      </c>
      <c r="I668" s="3">
        <v>4</v>
      </c>
      <c r="J668" s="3">
        <v>9.7260000000000009</v>
      </c>
      <c r="K668" s="3">
        <v>204.24600000000001</v>
      </c>
      <c r="L668" s="3">
        <v>43500</v>
      </c>
      <c r="M668" s="3">
        <v>0.65555555555555556</v>
      </c>
      <c r="N668" s="4" t="s">
        <v>23</v>
      </c>
      <c r="O668" s="3">
        <v>194.52</v>
      </c>
      <c r="P668" s="5">
        <v>4.7619047620000003</v>
      </c>
      <c r="Q668" s="3">
        <v>9.7260000000000009</v>
      </c>
      <c r="R668" s="3">
        <v>7.6</v>
      </c>
    </row>
    <row r="669" spans="2:18" x14ac:dyDescent="0.25">
      <c r="B669" s="3" t="s">
        <v>702</v>
      </c>
      <c r="C669" s="3" t="s">
        <v>42</v>
      </c>
      <c r="D669" s="3" t="s">
        <v>43</v>
      </c>
      <c r="E669" s="3" t="s">
        <v>20</v>
      </c>
      <c r="F669" s="3" t="s">
        <v>31</v>
      </c>
      <c r="G669" s="3" t="s">
        <v>44</v>
      </c>
      <c r="H669" s="3">
        <v>57.74</v>
      </c>
      <c r="I669" s="3">
        <v>3</v>
      </c>
      <c r="J669" s="3">
        <v>8.6609999999999996</v>
      </c>
      <c r="K669" s="3">
        <v>181.881</v>
      </c>
      <c r="L669" s="3">
        <v>43516</v>
      </c>
      <c r="M669" s="3">
        <v>0.54583333333333328</v>
      </c>
      <c r="N669" s="4" t="s">
        <v>23</v>
      </c>
      <c r="O669" s="3">
        <v>173.22</v>
      </c>
      <c r="P669" s="5">
        <v>4.7619047620000003</v>
      </c>
      <c r="Q669" s="3">
        <v>8.6609999999999996</v>
      </c>
      <c r="R669" s="3">
        <v>7.7</v>
      </c>
    </row>
    <row r="670" spans="2:18" x14ac:dyDescent="0.25">
      <c r="B670" s="3" t="s">
        <v>703</v>
      </c>
      <c r="C670" s="3" t="s">
        <v>42</v>
      </c>
      <c r="D670" s="3" t="s">
        <v>43</v>
      </c>
      <c r="E670" s="3" t="s">
        <v>27</v>
      </c>
      <c r="F670" s="3" t="s">
        <v>21</v>
      </c>
      <c r="G670" s="3" t="s">
        <v>22</v>
      </c>
      <c r="H670" s="3">
        <v>17.97</v>
      </c>
      <c r="I670" s="3">
        <v>4</v>
      </c>
      <c r="J670" s="3">
        <v>3.5939999999999999</v>
      </c>
      <c r="K670" s="3">
        <v>75.474000000000004</v>
      </c>
      <c r="L670" s="3">
        <v>43519</v>
      </c>
      <c r="M670" s="3">
        <v>0.86319444444444449</v>
      </c>
      <c r="N670" s="4" t="s">
        <v>23</v>
      </c>
      <c r="O670" s="3">
        <v>71.88</v>
      </c>
      <c r="P670" s="5">
        <v>4.7619047620000003</v>
      </c>
      <c r="Q670" s="3">
        <v>3.5939999999999999</v>
      </c>
      <c r="R670" s="3">
        <v>6.4</v>
      </c>
    </row>
    <row r="671" spans="2:18" x14ac:dyDescent="0.25">
      <c r="B671" s="3" t="s">
        <v>704</v>
      </c>
      <c r="C671" s="3" t="s">
        <v>25</v>
      </c>
      <c r="D671" s="3" t="s">
        <v>26</v>
      </c>
      <c r="E671" s="3" t="s">
        <v>20</v>
      </c>
      <c r="F671" s="3" t="s">
        <v>21</v>
      </c>
      <c r="G671" s="3" t="s">
        <v>22</v>
      </c>
      <c r="H671" s="3">
        <v>47.71</v>
      </c>
      <c r="I671" s="3">
        <v>6</v>
      </c>
      <c r="J671" s="3">
        <v>14.313000000000001</v>
      </c>
      <c r="K671" s="3">
        <v>300.57299999999998</v>
      </c>
      <c r="L671" s="3">
        <v>43512</v>
      </c>
      <c r="M671" s="3">
        <v>0.59652777777777777</v>
      </c>
      <c r="N671" s="4" t="s">
        <v>23</v>
      </c>
      <c r="O671" s="3">
        <v>286.26</v>
      </c>
      <c r="P671" s="5">
        <v>4.7619047620000003</v>
      </c>
      <c r="Q671" s="3">
        <v>14.313000000000001</v>
      </c>
      <c r="R671" s="3">
        <v>4.4000000000000004</v>
      </c>
    </row>
    <row r="672" spans="2:18" x14ac:dyDescent="0.25">
      <c r="B672" s="3" t="s">
        <v>705</v>
      </c>
      <c r="C672" s="3" t="s">
        <v>42</v>
      </c>
      <c r="D672" s="3" t="s">
        <v>43</v>
      </c>
      <c r="E672" s="3" t="s">
        <v>27</v>
      </c>
      <c r="F672" s="3" t="s">
        <v>21</v>
      </c>
      <c r="G672" s="3" t="s">
        <v>36</v>
      </c>
      <c r="H672" s="3">
        <v>40.619999999999997</v>
      </c>
      <c r="I672" s="3">
        <v>2</v>
      </c>
      <c r="J672" s="3">
        <v>4.0620000000000003</v>
      </c>
      <c r="K672" s="3">
        <v>85.302000000000007</v>
      </c>
      <c r="L672" s="3">
        <v>43482</v>
      </c>
      <c r="M672" s="3">
        <v>0.41736111111111113</v>
      </c>
      <c r="N672" s="4" t="s">
        <v>33</v>
      </c>
      <c r="O672" s="3">
        <v>81.239999999999995</v>
      </c>
      <c r="P672" s="5">
        <v>4.7619047620000003</v>
      </c>
      <c r="Q672" s="3">
        <v>4.0620000000000003</v>
      </c>
      <c r="R672" s="3">
        <v>4.0999999999999996</v>
      </c>
    </row>
    <row r="673" spans="2:18" x14ac:dyDescent="0.25">
      <c r="B673" s="3" t="s">
        <v>706</v>
      </c>
      <c r="C673" s="3" t="s">
        <v>18</v>
      </c>
      <c r="D673" s="3" t="s">
        <v>19</v>
      </c>
      <c r="E673" s="3" t="s">
        <v>20</v>
      </c>
      <c r="F673" s="3" t="s">
        <v>31</v>
      </c>
      <c r="G673" s="3" t="s">
        <v>46</v>
      </c>
      <c r="H673" s="3">
        <v>56.04</v>
      </c>
      <c r="I673" s="3">
        <v>10</v>
      </c>
      <c r="J673" s="3">
        <v>28.02</v>
      </c>
      <c r="K673" s="3">
        <v>588.41999999999996</v>
      </c>
      <c r="L673" s="3">
        <v>43479</v>
      </c>
      <c r="M673" s="3">
        <v>0.8125</v>
      </c>
      <c r="N673" s="4" t="s">
        <v>23</v>
      </c>
      <c r="O673" s="3">
        <v>560.4</v>
      </c>
      <c r="P673" s="5">
        <v>4.7619047620000003</v>
      </c>
      <c r="Q673" s="3">
        <v>28.02</v>
      </c>
      <c r="R673" s="3">
        <v>4.4000000000000004</v>
      </c>
    </row>
    <row r="674" spans="2:18" x14ac:dyDescent="0.25">
      <c r="B674" s="3" t="s">
        <v>707</v>
      </c>
      <c r="C674" s="3" t="s">
        <v>42</v>
      </c>
      <c r="D674" s="3" t="s">
        <v>43</v>
      </c>
      <c r="E674" s="3" t="s">
        <v>20</v>
      </c>
      <c r="F674" s="3" t="s">
        <v>31</v>
      </c>
      <c r="G674" s="3" t="s">
        <v>44</v>
      </c>
      <c r="H674" s="3">
        <v>93.4</v>
      </c>
      <c r="I674" s="3">
        <v>2</v>
      </c>
      <c r="J674" s="3">
        <v>9.34</v>
      </c>
      <c r="K674" s="3">
        <v>196.14</v>
      </c>
      <c r="L674" s="3">
        <v>43554</v>
      </c>
      <c r="M674" s="3">
        <v>0.69027777777777777</v>
      </c>
      <c r="N674" s="4" t="s">
        <v>29</v>
      </c>
      <c r="O674" s="3">
        <v>186.8</v>
      </c>
      <c r="P674" s="5">
        <v>4.7619047620000003</v>
      </c>
      <c r="Q674" s="3">
        <v>9.34</v>
      </c>
      <c r="R674" s="3">
        <v>5.5</v>
      </c>
    </row>
    <row r="675" spans="2:18" x14ac:dyDescent="0.25">
      <c r="B675" s="3" t="s">
        <v>708</v>
      </c>
      <c r="C675" s="3" t="s">
        <v>42</v>
      </c>
      <c r="D675" s="3" t="s">
        <v>43</v>
      </c>
      <c r="E675" s="3" t="s">
        <v>27</v>
      </c>
      <c r="F675" s="3" t="s">
        <v>21</v>
      </c>
      <c r="G675" s="3" t="s">
        <v>22</v>
      </c>
      <c r="H675" s="3">
        <v>73.41</v>
      </c>
      <c r="I675" s="3">
        <v>3</v>
      </c>
      <c r="J675" s="3">
        <v>11.0115</v>
      </c>
      <c r="K675" s="3">
        <v>231.2415</v>
      </c>
      <c r="L675" s="3">
        <v>43526</v>
      </c>
      <c r="M675" s="3">
        <v>0.54861111111111116</v>
      </c>
      <c r="N675" s="4" t="s">
        <v>23</v>
      </c>
      <c r="O675" s="3">
        <v>220.23</v>
      </c>
      <c r="P675" s="5">
        <v>4.7619047620000003</v>
      </c>
      <c r="Q675" s="3">
        <v>11.0115</v>
      </c>
      <c r="R675" s="3">
        <v>4</v>
      </c>
    </row>
    <row r="676" spans="2:18" x14ac:dyDescent="0.25">
      <c r="B676" s="3" t="s">
        <v>709</v>
      </c>
      <c r="C676" s="3" t="s">
        <v>25</v>
      </c>
      <c r="D676" s="3" t="s">
        <v>26</v>
      </c>
      <c r="E676" s="3" t="s">
        <v>27</v>
      </c>
      <c r="F676" s="3" t="s">
        <v>31</v>
      </c>
      <c r="G676" s="3" t="s">
        <v>22</v>
      </c>
      <c r="H676" s="3">
        <v>33.64</v>
      </c>
      <c r="I676" s="3">
        <v>8</v>
      </c>
      <c r="J676" s="3">
        <v>13.456</v>
      </c>
      <c r="K676" s="3">
        <v>282.57600000000002</v>
      </c>
      <c r="L676" s="3">
        <v>43511</v>
      </c>
      <c r="M676" s="3">
        <v>0.71527777777777779</v>
      </c>
      <c r="N676" s="4" t="s">
        <v>33</v>
      </c>
      <c r="O676" s="3">
        <v>269.12</v>
      </c>
      <c r="P676" s="5">
        <v>4.7619047620000003</v>
      </c>
      <c r="Q676" s="3">
        <v>13.456</v>
      </c>
      <c r="R676" s="3">
        <v>9.3000000000000007</v>
      </c>
    </row>
    <row r="677" spans="2:18" x14ac:dyDescent="0.25">
      <c r="B677" s="3" t="s">
        <v>710</v>
      </c>
      <c r="C677" s="3" t="s">
        <v>18</v>
      </c>
      <c r="D677" s="3" t="s">
        <v>19</v>
      </c>
      <c r="E677" s="3" t="s">
        <v>27</v>
      </c>
      <c r="F677" s="3" t="s">
        <v>21</v>
      </c>
      <c r="G677" s="3" t="s">
        <v>28</v>
      </c>
      <c r="H677" s="3">
        <v>45.48</v>
      </c>
      <c r="I677" s="3">
        <v>10</v>
      </c>
      <c r="J677" s="3">
        <v>22.74</v>
      </c>
      <c r="K677" s="3">
        <v>477.54</v>
      </c>
      <c r="L677" s="3">
        <v>43525</v>
      </c>
      <c r="M677" s="3">
        <v>0.43194444444444446</v>
      </c>
      <c r="N677" s="4" t="s">
        <v>33</v>
      </c>
      <c r="O677" s="3">
        <v>454.8</v>
      </c>
      <c r="P677" s="5">
        <v>4.7619047620000003</v>
      </c>
      <c r="Q677" s="3">
        <v>22.74</v>
      </c>
      <c r="R677" s="3">
        <v>4.8</v>
      </c>
    </row>
    <row r="678" spans="2:18" x14ac:dyDescent="0.25">
      <c r="B678" s="3" t="s">
        <v>711</v>
      </c>
      <c r="C678" s="3" t="s">
        <v>42</v>
      </c>
      <c r="D678" s="3" t="s">
        <v>43</v>
      </c>
      <c r="E678" s="3" t="s">
        <v>20</v>
      </c>
      <c r="F678" s="3" t="s">
        <v>31</v>
      </c>
      <c r="G678" s="3" t="s">
        <v>46</v>
      </c>
      <c r="H678" s="3">
        <v>83.77</v>
      </c>
      <c r="I678" s="3">
        <v>2</v>
      </c>
      <c r="J678" s="3">
        <v>8.3770000000000007</v>
      </c>
      <c r="K678" s="3">
        <v>175.917</v>
      </c>
      <c r="L678" s="3">
        <v>43520</v>
      </c>
      <c r="M678" s="3">
        <v>0.83125000000000004</v>
      </c>
      <c r="N678" s="4" t="s">
        <v>29</v>
      </c>
      <c r="O678" s="3">
        <v>167.54</v>
      </c>
      <c r="P678" s="5">
        <v>4.7619047620000003</v>
      </c>
      <c r="Q678" s="3">
        <v>8.3770000000000007</v>
      </c>
      <c r="R678" s="3">
        <v>4.5999999999999996</v>
      </c>
    </row>
    <row r="679" spans="2:18" x14ac:dyDescent="0.25">
      <c r="B679" s="3" t="s">
        <v>712</v>
      </c>
      <c r="C679" s="3" t="s">
        <v>42</v>
      </c>
      <c r="D679" s="3" t="s">
        <v>43</v>
      </c>
      <c r="E679" s="3" t="s">
        <v>20</v>
      </c>
      <c r="F679" s="3" t="s">
        <v>21</v>
      </c>
      <c r="G679" s="3" t="s">
        <v>36</v>
      </c>
      <c r="H679" s="3">
        <v>64.08</v>
      </c>
      <c r="I679" s="3">
        <v>7</v>
      </c>
      <c r="J679" s="3">
        <v>22.428000000000001</v>
      </c>
      <c r="K679" s="3">
        <v>470.988</v>
      </c>
      <c r="L679" s="3">
        <v>43515</v>
      </c>
      <c r="M679" s="3">
        <v>0.81180555555555556</v>
      </c>
      <c r="N679" s="4" t="s">
        <v>33</v>
      </c>
      <c r="O679" s="3">
        <v>448.56</v>
      </c>
      <c r="P679" s="5">
        <v>4.7619047620000003</v>
      </c>
      <c r="Q679" s="3">
        <v>22.428000000000001</v>
      </c>
      <c r="R679" s="3">
        <v>7.3</v>
      </c>
    </row>
    <row r="680" spans="2:18" x14ac:dyDescent="0.25">
      <c r="B680" s="3" t="s">
        <v>713</v>
      </c>
      <c r="C680" s="3" t="s">
        <v>18</v>
      </c>
      <c r="D680" s="3" t="s">
        <v>19</v>
      </c>
      <c r="E680" s="3" t="s">
        <v>20</v>
      </c>
      <c r="F680" s="3" t="s">
        <v>21</v>
      </c>
      <c r="G680" s="3" t="s">
        <v>44</v>
      </c>
      <c r="H680" s="3">
        <v>73.47</v>
      </c>
      <c r="I680" s="3">
        <v>4</v>
      </c>
      <c r="J680" s="3">
        <v>14.694000000000001</v>
      </c>
      <c r="K680" s="3">
        <v>308.57400000000001</v>
      </c>
      <c r="L680" s="3">
        <v>43519</v>
      </c>
      <c r="M680" s="3">
        <v>0.77083333333333337</v>
      </c>
      <c r="N680" s="4" t="s">
        <v>29</v>
      </c>
      <c r="O680" s="3">
        <v>293.88</v>
      </c>
      <c r="P680" s="5">
        <v>4.7619047620000003</v>
      </c>
      <c r="Q680" s="3">
        <v>14.694000000000001</v>
      </c>
      <c r="R680" s="3">
        <v>6</v>
      </c>
    </row>
    <row r="681" spans="2:18" x14ac:dyDescent="0.25">
      <c r="B681" s="3" t="s">
        <v>714</v>
      </c>
      <c r="C681" s="3" t="s">
        <v>25</v>
      </c>
      <c r="D681" s="3" t="s">
        <v>26</v>
      </c>
      <c r="E681" s="3" t="s">
        <v>27</v>
      </c>
      <c r="F681" s="3" t="s">
        <v>31</v>
      </c>
      <c r="G681" s="3" t="s">
        <v>22</v>
      </c>
      <c r="H681" s="3">
        <v>58.95</v>
      </c>
      <c r="I681" s="3">
        <v>10</v>
      </c>
      <c r="J681" s="3">
        <v>29.475000000000001</v>
      </c>
      <c r="K681" s="3">
        <v>618.97500000000002</v>
      </c>
      <c r="L681" s="3">
        <v>43503</v>
      </c>
      <c r="M681" s="3">
        <v>0.6020833333333333</v>
      </c>
      <c r="N681" s="4" t="s">
        <v>23</v>
      </c>
      <c r="O681" s="3">
        <v>589.5</v>
      </c>
      <c r="P681" s="5">
        <v>4.7619047620000003</v>
      </c>
      <c r="Q681" s="3">
        <v>29.475000000000001</v>
      </c>
      <c r="R681" s="3">
        <v>8.1</v>
      </c>
    </row>
    <row r="682" spans="2:18" x14ac:dyDescent="0.25">
      <c r="B682" s="3" t="s">
        <v>715</v>
      </c>
      <c r="C682" s="3" t="s">
        <v>18</v>
      </c>
      <c r="D682" s="3" t="s">
        <v>19</v>
      </c>
      <c r="E682" s="3" t="s">
        <v>20</v>
      </c>
      <c r="F682" s="3" t="s">
        <v>31</v>
      </c>
      <c r="G682" s="3" t="s">
        <v>44</v>
      </c>
      <c r="H682" s="3">
        <v>48.5</v>
      </c>
      <c r="I682" s="3">
        <v>6</v>
      </c>
      <c r="J682" s="3">
        <v>14.55</v>
      </c>
      <c r="K682" s="3">
        <v>305.55</v>
      </c>
      <c r="L682" s="3">
        <v>43476</v>
      </c>
      <c r="M682" s="3">
        <v>0.58125000000000004</v>
      </c>
      <c r="N682" s="4" t="s">
        <v>23</v>
      </c>
      <c r="O682" s="3">
        <v>291</v>
      </c>
      <c r="P682" s="5">
        <v>4.7619047620000003</v>
      </c>
      <c r="Q682" s="3">
        <v>14.55</v>
      </c>
      <c r="R682" s="3">
        <v>9.4</v>
      </c>
    </row>
    <row r="683" spans="2:18" x14ac:dyDescent="0.25">
      <c r="B683" s="3" t="s">
        <v>716</v>
      </c>
      <c r="C683" s="3" t="s">
        <v>42</v>
      </c>
      <c r="D683" s="3" t="s">
        <v>43</v>
      </c>
      <c r="E683" s="3" t="s">
        <v>20</v>
      </c>
      <c r="F683" s="3" t="s">
        <v>21</v>
      </c>
      <c r="G683" s="3" t="s">
        <v>28</v>
      </c>
      <c r="H683" s="3">
        <v>39.479999999999997</v>
      </c>
      <c r="I683" s="3">
        <v>1</v>
      </c>
      <c r="J683" s="3">
        <v>1.974</v>
      </c>
      <c r="K683" s="3">
        <v>41.454000000000001</v>
      </c>
      <c r="L683" s="3">
        <v>43508</v>
      </c>
      <c r="M683" s="3">
        <v>0.82152777777777775</v>
      </c>
      <c r="N683" s="4" t="s">
        <v>29</v>
      </c>
      <c r="O683" s="3">
        <v>39.479999999999997</v>
      </c>
      <c r="P683" s="5">
        <v>4.7619047620000003</v>
      </c>
      <c r="Q683" s="3">
        <v>1.974</v>
      </c>
      <c r="R683" s="3">
        <v>6.5</v>
      </c>
    </row>
    <row r="684" spans="2:18" x14ac:dyDescent="0.25">
      <c r="B684" s="3" t="s">
        <v>717</v>
      </c>
      <c r="C684" s="3" t="s">
        <v>42</v>
      </c>
      <c r="D684" s="3" t="s">
        <v>43</v>
      </c>
      <c r="E684" s="3" t="s">
        <v>27</v>
      </c>
      <c r="F684" s="3" t="s">
        <v>21</v>
      </c>
      <c r="G684" s="3" t="s">
        <v>36</v>
      </c>
      <c r="H684" s="3">
        <v>34.81</v>
      </c>
      <c r="I684" s="3">
        <v>1</v>
      </c>
      <c r="J684" s="3">
        <v>1.7404999999999999</v>
      </c>
      <c r="K684" s="3">
        <v>36.5505</v>
      </c>
      <c r="L684" s="3">
        <v>43479</v>
      </c>
      <c r="M684" s="3">
        <v>0.42430555555555555</v>
      </c>
      <c r="N684" s="4" t="s">
        <v>33</v>
      </c>
      <c r="O684" s="3">
        <v>34.81</v>
      </c>
      <c r="P684" s="5">
        <v>4.7619047620000003</v>
      </c>
      <c r="Q684" s="3">
        <v>1.7404999999999999</v>
      </c>
      <c r="R684" s="3">
        <v>7</v>
      </c>
    </row>
    <row r="685" spans="2:18" x14ac:dyDescent="0.25">
      <c r="B685" s="3" t="s">
        <v>718</v>
      </c>
      <c r="C685" s="3" t="s">
        <v>25</v>
      </c>
      <c r="D685" s="3" t="s">
        <v>26</v>
      </c>
      <c r="E685" s="3" t="s">
        <v>27</v>
      </c>
      <c r="F685" s="3" t="s">
        <v>21</v>
      </c>
      <c r="G685" s="3" t="s">
        <v>46</v>
      </c>
      <c r="H685" s="3">
        <v>49.32</v>
      </c>
      <c r="I685" s="3">
        <v>6</v>
      </c>
      <c r="J685" s="3">
        <v>14.795999999999999</v>
      </c>
      <c r="K685" s="3">
        <v>310.71600000000001</v>
      </c>
      <c r="L685" s="3">
        <v>43474</v>
      </c>
      <c r="M685" s="3">
        <v>0.57361111111111107</v>
      </c>
      <c r="N685" s="4" t="s">
        <v>23</v>
      </c>
      <c r="O685" s="3">
        <v>295.92</v>
      </c>
      <c r="P685" s="5">
        <v>4.7619047620000003</v>
      </c>
      <c r="Q685" s="3">
        <v>14.795999999999999</v>
      </c>
      <c r="R685" s="3">
        <v>7.1</v>
      </c>
    </row>
    <row r="686" spans="2:18" x14ac:dyDescent="0.25">
      <c r="B686" s="3" t="s">
        <v>719</v>
      </c>
      <c r="C686" s="3" t="s">
        <v>18</v>
      </c>
      <c r="D686" s="3" t="s">
        <v>19</v>
      </c>
      <c r="E686" s="3" t="s">
        <v>20</v>
      </c>
      <c r="F686" s="3" t="s">
        <v>31</v>
      </c>
      <c r="G686" s="3" t="s">
        <v>46</v>
      </c>
      <c r="H686" s="3">
        <v>21.48</v>
      </c>
      <c r="I686" s="3">
        <v>2</v>
      </c>
      <c r="J686" s="3">
        <v>2.1480000000000001</v>
      </c>
      <c r="K686" s="3">
        <v>45.107999999999997</v>
      </c>
      <c r="L686" s="3">
        <v>43523</v>
      </c>
      <c r="M686" s="3">
        <v>0.51527777777777772</v>
      </c>
      <c r="N686" s="4" t="s">
        <v>23</v>
      </c>
      <c r="O686" s="3">
        <v>42.96</v>
      </c>
      <c r="P686" s="5">
        <v>4.7619047620000003</v>
      </c>
      <c r="Q686" s="3">
        <v>2.1480000000000001</v>
      </c>
      <c r="R686" s="3">
        <v>6.6</v>
      </c>
    </row>
    <row r="687" spans="2:18" x14ac:dyDescent="0.25">
      <c r="B687" s="3" t="s">
        <v>720</v>
      </c>
      <c r="C687" s="3" t="s">
        <v>42</v>
      </c>
      <c r="D687" s="3" t="s">
        <v>43</v>
      </c>
      <c r="E687" s="3" t="s">
        <v>20</v>
      </c>
      <c r="F687" s="3" t="s">
        <v>21</v>
      </c>
      <c r="G687" s="3" t="s">
        <v>36</v>
      </c>
      <c r="H687" s="3">
        <v>23.08</v>
      </c>
      <c r="I687" s="3">
        <v>6</v>
      </c>
      <c r="J687" s="3">
        <v>6.9240000000000004</v>
      </c>
      <c r="K687" s="3">
        <v>145.404</v>
      </c>
      <c r="L687" s="3">
        <v>43489</v>
      </c>
      <c r="M687" s="3">
        <v>0.80555555555555558</v>
      </c>
      <c r="N687" s="4" t="s">
        <v>23</v>
      </c>
      <c r="O687" s="3">
        <v>138.47999999999999</v>
      </c>
      <c r="P687" s="5">
        <v>4.7619047620000003</v>
      </c>
      <c r="Q687" s="3">
        <v>6.9240000000000004</v>
      </c>
      <c r="R687" s="3">
        <v>4.9000000000000004</v>
      </c>
    </row>
    <row r="688" spans="2:18" x14ac:dyDescent="0.25">
      <c r="B688" s="3" t="s">
        <v>721</v>
      </c>
      <c r="C688" s="3" t="s">
        <v>42</v>
      </c>
      <c r="D688" s="3" t="s">
        <v>43</v>
      </c>
      <c r="E688" s="3" t="s">
        <v>20</v>
      </c>
      <c r="F688" s="3" t="s">
        <v>21</v>
      </c>
      <c r="G688" s="3" t="s">
        <v>32</v>
      </c>
      <c r="H688" s="3">
        <v>49.1</v>
      </c>
      <c r="I688" s="3">
        <v>2</v>
      </c>
      <c r="J688" s="3">
        <v>4.91</v>
      </c>
      <c r="K688" s="3">
        <v>103.11</v>
      </c>
      <c r="L688" s="3">
        <v>43473</v>
      </c>
      <c r="M688" s="3">
        <v>0.54027777777777775</v>
      </c>
      <c r="N688" s="4" t="s">
        <v>33</v>
      </c>
      <c r="O688" s="3">
        <v>98.2</v>
      </c>
      <c r="P688" s="5">
        <v>4.7619047620000003</v>
      </c>
      <c r="Q688" s="3">
        <v>4.91</v>
      </c>
      <c r="R688" s="3">
        <v>6.4</v>
      </c>
    </row>
    <row r="689" spans="2:18" x14ac:dyDescent="0.25">
      <c r="B689" s="3" t="s">
        <v>722</v>
      </c>
      <c r="C689" s="3" t="s">
        <v>42</v>
      </c>
      <c r="D689" s="3" t="s">
        <v>43</v>
      </c>
      <c r="E689" s="3" t="s">
        <v>20</v>
      </c>
      <c r="F689" s="3" t="s">
        <v>21</v>
      </c>
      <c r="G689" s="3" t="s">
        <v>36</v>
      </c>
      <c r="H689" s="3">
        <v>64.83</v>
      </c>
      <c r="I689" s="3">
        <v>2</v>
      </c>
      <c r="J689" s="3">
        <v>6.4829999999999997</v>
      </c>
      <c r="K689" s="3">
        <v>136.143</v>
      </c>
      <c r="L689" s="3">
        <v>43473</v>
      </c>
      <c r="M689" s="3">
        <v>0.49930555555555556</v>
      </c>
      <c r="N689" s="4" t="s">
        <v>33</v>
      </c>
      <c r="O689" s="3">
        <v>129.66</v>
      </c>
      <c r="P689" s="5">
        <v>4.7619047620000003</v>
      </c>
      <c r="Q689" s="3">
        <v>6.4829999999999997</v>
      </c>
      <c r="R689" s="3">
        <v>8</v>
      </c>
    </row>
    <row r="690" spans="2:18" x14ac:dyDescent="0.25">
      <c r="B690" s="3" t="s">
        <v>723</v>
      </c>
      <c r="C690" s="3" t="s">
        <v>18</v>
      </c>
      <c r="D690" s="3" t="s">
        <v>19</v>
      </c>
      <c r="E690" s="3" t="s">
        <v>20</v>
      </c>
      <c r="F690" s="3" t="s">
        <v>31</v>
      </c>
      <c r="G690" s="3" t="s">
        <v>32</v>
      </c>
      <c r="H690" s="3">
        <v>63.56</v>
      </c>
      <c r="I690" s="3">
        <v>10</v>
      </c>
      <c r="J690" s="3">
        <v>31.78</v>
      </c>
      <c r="K690" s="3">
        <v>667.38</v>
      </c>
      <c r="L690" s="3">
        <v>43481</v>
      </c>
      <c r="M690" s="3">
        <v>0.74930555555555556</v>
      </c>
      <c r="N690" s="4" t="s">
        <v>29</v>
      </c>
      <c r="O690" s="3">
        <v>635.6</v>
      </c>
      <c r="P690" s="5">
        <v>4.7619047620000003</v>
      </c>
      <c r="Q690" s="3">
        <v>31.78</v>
      </c>
      <c r="R690" s="3">
        <v>4.3</v>
      </c>
    </row>
    <row r="691" spans="2:18" x14ac:dyDescent="0.25">
      <c r="B691" s="3" t="s">
        <v>724</v>
      </c>
      <c r="C691" s="3" t="s">
        <v>25</v>
      </c>
      <c r="D691" s="3" t="s">
        <v>26</v>
      </c>
      <c r="E691" s="3" t="s">
        <v>20</v>
      </c>
      <c r="F691" s="3" t="s">
        <v>31</v>
      </c>
      <c r="G691" s="3" t="s">
        <v>36</v>
      </c>
      <c r="H691" s="3">
        <v>72.88</v>
      </c>
      <c r="I691" s="3">
        <v>2</v>
      </c>
      <c r="J691" s="3">
        <v>7.2880000000000003</v>
      </c>
      <c r="K691" s="3">
        <v>153.048</v>
      </c>
      <c r="L691" s="3">
        <v>43537</v>
      </c>
      <c r="M691" s="3">
        <v>0.53541666666666665</v>
      </c>
      <c r="N691" s="4" t="s">
        <v>29</v>
      </c>
      <c r="O691" s="3">
        <v>145.76</v>
      </c>
      <c r="P691" s="5">
        <v>4.7619047620000003</v>
      </c>
      <c r="Q691" s="3">
        <v>7.2880000000000003</v>
      </c>
      <c r="R691" s="3">
        <v>6.1</v>
      </c>
    </row>
    <row r="692" spans="2:18" x14ac:dyDescent="0.25">
      <c r="B692" s="3" t="s">
        <v>725</v>
      </c>
      <c r="C692" s="3" t="s">
        <v>18</v>
      </c>
      <c r="D692" s="3" t="s">
        <v>19</v>
      </c>
      <c r="E692" s="3" t="s">
        <v>27</v>
      </c>
      <c r="F692" s="3" t="s">
        <v>21</v>
      </c>
      <c r="G692" s="3" t="s">
        <v>44</v>
      </c>
      <c r="H692" s="3">
        <v>67.099999999999994</v>
      </c>
      <c r="I692" s="3">
        <v>3</v>
      </c>
      <c r="J692" s="3">
        <v>10.065</v>
      </c>
      <c r="K692" s="3">
        <v>211.36500000000001</v>
      </c>
      <c r="L692" s="3">
        <v>43511</v>
      </c>
      <c r="M692" s="3">
        <v>0.44166666666666665</v>
      </c>
      <c r="N692" s="4" t="s">
        <v>29</v>
      </c>
      <c r="O692" s="3">
        <v>201.3</v>
      </c>
      <c r="P692" s="5">
        <v>4.7619047620000003</v>
      </c>
      <c r="Q692" s="3">
        <v>10.065</v>
      </c>
      <c r="R692" s="3">
        <v>7.5</v>
      </c>
    </row>
    <row r="693" spans="2:18" x14ac:dyDescent="0.25">
      <c r="B693" s="3" t="s">
        <v>726</v>
      </c>
      <c r="C693" s="3" t="s">
        <v>25</v>
      </c>
      <c r="D693" s="3" t="s">
        <v>26</v>
      </c>
      <c r="E693" s="3" t="s">
        <v>20</v>
      </c>
      <c r="F693" s="3" t="s">
        <v>21</v>
      </c>
      <c r="G693" s="3" t="s">
        <v>36</v>
      </c>
      <c r="H693" s="3">
        <v>70.19</v>
      </c>
      <c r="I693" s="3">
        <v>9</v>
      </c>
      <c r="J693" s="3">
        <v>31.5855</v>
      </c>
      <c r="K693" s="3">
        <v>663.29549999999995</v>
      </c>
      <c r="L693" s="3">
        <v>43490</v>
      </c>
      <c r="M693" s="3">
        <v>0.56805555555555554</v>
      </c>
      <c r="N693" s="4" t="s">
        <v>29</v>
      </c>
      <c r="O693" s="3">
        <v>631.71</v>
      </c>
      <c r="P693" s="5">
        <v>4.7619047620000003</v>
      </c>
      <c r="Q693" s="3">
        <v>31.5855</v>
      </c>
      <c r="R693" s="3">
        <v>6.7</v>
      </c>
    </row>
    <row r="694" spans="2:18" x14ac:dyDescent="0.25">
      <c r="B694" s="3" t="s">
        <v>727</v>
      </c>
      <c r="C694" s="3" t="s">
        <v>25</v>
      </c>
      <c r="D694" s="3" t="s">
        <v>26</v>
      </c>
      <c r="E694" s="3" t="s">
        <v>20</v>
      </c>
      <c r="F694" s="3" t="s">
        <v>31</v>
      </c>
      <c r="G694" s="3" t="s">
        <v>44</v>
      </c>
      <c r="H694" s="3">
        <v>55.04</v>
      </c>
      <c r="I694" s="3">
        <v>7</v>
      </c>
      <c r="J694" s="3">
        <v>19.263999999999999</v>
      </c>
      <c r="K694" s="3">
        <v>404.54399999999998</v>
      </c>
      <c r="L694" s="3">
        <v>43536</v>
      </c>
      <c r="M694" s="3">
        <v>0.81874999999999998</v>
      </c>
      <c r="N694" s="4" t="s">
        <v>23</v>
      </c>
      <c r="O694" s="3">
        <v>385.28</v>
      </c>
      <c r="P694" s="5">
        <v>4.7619047620000003</v>
      </c>
      <c r="Q694" s="3">
        <v>19.263999999999999</v>
      </c>
      <c r="R694" s="3">
        <v>5.2</v>
      </c>
    </row>
    <row r="695" spans="2:18" x14ac:dyDescent="0.25">
      <c r="B695" s="3" t="s">
        <v>728</v>
      </c>
      <c r="C695" s="3" t="s">
        <v>18</v>
      </c>
      <c r="D695" s="3" t="s">
        <v>19</v>
      </c>
      <c r="E695" s="3" t="s">
        <v>20</v>
      </c>
      <c r="F695" s="3" t="s">
        <v>31</v>
      </c>
      <c r="G695" s="3" t="s">
        <v>22</v>
      </c>
      <c r="H695" s="3">
        <v>48.63</v>
      </c>
      <c r="I695" s="3">
        <v>10</v>
      </c>
      <c r="J695" s="3">
        <v>24.315000000000001</v>
      </c>
      <c r="K695" s="3">
        <v>510.61500000000001</v>
      </c>
      <c r="L695" s="3">
        <v>43528</v>
      </c>
      <c r="M695" s="3">
        <v>0.53055555555555556</v>
      </c>
      <c r="N695" s="4" t="s">
        <v>29</v>
      </c>
      <c r="O695" s="3">
        <v>486.3</v>
      </c>
      <c r="P695" s="5">
        <v>4.7619047620000003</v>
      </c>
      <c r="Q695" s="3">
        <v>24.315000000000001</v>
      </c>
      <c r="R695" s="3">
        <v>8.8000000000000007</v>
      </c>
    </row>
    <row r="696" spans="2:18" x14ac:dyDescent="0.25">
      <c r="B696" s="3" t="s">
        <v>729</v>
      </c>
      <c r="C696" s="3" t="s">
        <v>25</v>
      </c>
      <c r="D696" s="3" t="s">
        <v>26</v>
      </c>
      <c r="E696" s="3" t="s">
        <v>20</v>
      </c>
      <c r="F696" s="3" t="s">
        <v>21</v>
      </c>
      <c r="G696" s="3" t="s">
        <v>46</v>
      </c>
      <c r="H696" s="3">
        <v>73.38</v>
      </c>
      <c r="I696" s="3">
        <v>7</v>
      </c>
      <c r="J696" s="3">
        <v>25.683</v>
      </c>
      <c r="K696" s="3">
        <v>539.34299999999996</v>
      </c>
      <c r="L696" s="3">
        <v>43506</v>
      </c>
      <c r="M696" s="3">
        <v>0.5805555555555556</v>
      </c>
      <c r="N696" s="4" t="s">
        <v>29</v>
      </c>
      <c r="O696" s="3">
        <v>513.66</v>
      </c>
      <c r="P696" s="5">
        <v>4.7619047620000003</v>
      </c>
      <c r="Q696" s="3">
        <v>25.683</v>
      </c>
      <c r="R696" s="3">
        <v>9.5</v>
      </c>
    </row>
    <row r="697" spans="2:18" x14ac:dyDescent="0.25">
      <c r="B697" s="3" t="s">
        <v>730</v>
      </c>
      <c r="C697" s="3" t="s">
        <v>25</v>
      </c>
      <c r="D697" s="3" t="s">
        <v>26</v>
      </c>
      <c r="E697" s="3" t="s">
        <v>27</v>
      </c>
      <c r="F697" s="3" t="s">
        <v>21</v>
      </c>
      <c r="G697" s="3" t="s">
        <v>44</v>
      </c>
      <c r="H697" s="3">
        <v>52.6</v>
      </c>
      <c r="I697" s="3">
        <v>9</v>
      </c>
      <c r="J697" s="3">
        <v>23.67</v>
      </c>
      <c r="K697" s="3">
        <v>497.07</v>
      </c>
      <c r="L697" s="3">
        <v>43481</v>
      </c>
      <c r="M697" s="3">
        <v>0.61250000000000004</v>
      </c>
      <c r="N697" s="4" t="s">
        <v>29</v>
      </c>
      <c r="O697" s="3">
        <v>473.4</v>
      </c>
      <c r="P697" s="5">
        <v>4.7619047620000003</v>
      </c>
      <c r="Q697" s="3">
        <v>23.67</v>
      </c>
      <c r="R697" s="3">
        <v>7.6</v>
      </c>
    </row>
    <row r="698" spans="2:18" x14ac:dyDescent="0.25">
      <c r="B698" s="3" t="s">
        <v>731</v>
      </c>
      <c r="C698" s="3" t="s">
        <v>18</v>
      </c>
      <c r="D698" s="3" t="s">
        <v>19</v>
      </c>
      <c r="E698" s="3" t="s">
        <v>20</v>
      </c>
      <c r="F698" s="3" t="s">
        <v>21</v>
      </c>
      <c r="G698" s="3" t="s">
        <v>32</v>
      </c>
      <c r="H698" s="3">
        <v>87.37</v>
      </c>
      <c r="I698" s="3">
        <v>5</v>
      </c>
      <c r="J698" s="3">
        <v>21.842500000000001</v>
      </c>
      <c r="K698" s="3">
        <v>458.6925</v>
      </c>
      <c r="L698" s="3">
        <v>43494</v>
      </c>
      <c r="M698" s="3">
        <v>0.82291666666666663</v>
      </c>
      <c r="N698" s="4" t="s">
        <v>29</v>
      </c>
      <c r="O698" s="3">
        <v>436.85</v>
      </c>
      <c r="P698" s="5">
        <v>4.7619047620000003</v>
      </c>
      <c r="Q698" s="3">
        <v>21.842500000000001</v>
      </c>
      <c r="R698" s="3">
        <v>6.6</v>
      </c>
    </row>
    <row r="699" spans="2:18" x14ac:dyDescent="0.25">
      <c r="B699" s="3" t="s">
        <v>732</v>
      </c>
      <c r="C699" s="3" t="s">
        <v>18</v>
      </c>
      <c r="D699" s="3" t="s">
        <v>19</v>
      </c>
      <c r="E699" s="3" t="s">
        <v>20</v>
      </c>
      <c r="F699" s="3" t="s">
        <v>21</v>
      </c>
      <c r="G699" s="3" t="s">
        <v>36</v>
      </c>
      <c r="H699" s="3">
        <v>27.04</v>
      </c>
      <c r="I699" s="3">
        <v>4</v>
      </c>
      <c r="J699" s="3">
        <v>5.4080000000000004</v>
      </c>
      <c r="K699" s="3">
        <v>113.568</v>
      </c>
      <c r="L699" s="3">
        <v>43466</v>
      </c>
      <c r="M699" s="3">
        <v>0.85138888888888886</v>
      </c>
      <c r="N699" s="4" t="s">
        <v>23</v>
      </c>
      <c r="O699" s="3">
        <v>108.16</v>
      </c>
      <c r="P699" s="5">
        <v>4.7619047620000003</v>
      </c>
      <c r="Q699" s="3">
        <v>5.4080000000000004</v>
      </c>
      <c r="R699" s="3">
        <v>6.9</v>
      </c>
    </row>
    <row r="700" spans="2:18" x14ac:dyDescent="0.25">
      <c r="B700" s="3" t="s">
        <v>733</v>
      </c>
      <c r="C700" s="3" t="s">
        <v>42</v>
      </c>
      <c r="D700" s="3" t="s">
        <v>43</v>
      </c>
      <c r="E700" s="3" t="s">
        <v>27</v>
      </c>
      <c r="F700" s="3" t="s">
        <v>31</v>
      </c>
      <c r="G700" s="3" t="s">
        <v>32</v>
      </c>
      <c r="H700" s="3">
        <v>62.19</v>
      </c>
      <c r="I700" s="3">
        <v>4</v>
      </c>
      <c r="J700" s="3">
        <v>12.438000000000001</v>
      </c>
      <c r="K700" s="3">
        <v>261.19799999999998</v>
      </c>
      <c r="L700" s="3">
        <v>43471</v>
      </c>
      <c r="M700" s="3">
        <v>0.82361111111111107</v>
      </c>
      <c r="N700" s="4" t="s">
        <v>23</v>
      </c>
      <c r="O700" s="3">
        <v>248.76</v>
      </c>
      <c r="P700" s="5">
        <v>4.7619047620000003</v>
      </c>
      <c r="Q700" s="3">
        <v>12.438000000000001</v>
      </c>
      <c r="R700" s="3">
        <v>4.3</v>
      </c>
    </row>
    <row r="701" spans="2:18" x14ac:dyDescent="0.25">
      <c r="B701" s="3" t="s">
        <v>734</v>
      </c>
      <c r="C701" s="3" t="s">
        <v>18</v>
      </c>
      <c r="D701" s="3" t="s">
        <v>19</v>
      </c>
      <c r="E701" s="3" t="s">
        <v>20</v>
      </c>
      <c r="F701" s="3" t="s">
        <v>31</v>
      </c>
      <c r="G701" s="3" t="s">
        <v>28</v>
      </c>
      <c r="H701" s="3">
        <v>69.58</v>
      </c>
      <c r="I701" s="3">
        <v>9</v>
      </c>
      <c r="J701" s="3">
        <v>31.311</v>
      </c>
      <c r="K701" s="3">
        <v>657.53099999999995</v>
      </c>
      <c r="L701" s="3">
        <v>43515</v>
      </c>
      <c r="M701" s="3">
        <v>0.81805555555555554</v>
      </c>
      <c r="N701" s="4" t="s">
        <v>33</v>
      </c>
      <c r="O701" s="3">
        <v>626.22</v>
      </c>
      <c r="P701" s="5">
        <v>4.7619047620000003</v>
      </c>
      <c r="Q701" s="3">
        <v>31.311</v>
      </c>
      <c r="R701" s="3">
        <v>7.8</v>
      </c>
    </row>
    <row r="702" spans="2:18" x14ac:dyDescent="0.25">
      <c r="B702" s="3" t="s">
        <v>735</v>
      </c>
      <c r="C702" s="3" t="s">
        <v>25</v>
      </c>
      <c r="D702" s="3" t="s">
        <v>26</v>
      </c>
      <c r="E702" s="3" t="s">
        <v>27</v>
      </c>
      <c r="F702" s="3" t="s">
        <v>31</v>
      </c>
      <c r="G702" s="3" t="s">
        <v>32</v>
      </c>
      <c r="H702" s="3">
        <v>97.5</v>
      </c>
      <c r="I702" s="3">
        <v>10</v>
      </c>
      <c r="J702" s="3">
        <v>48.75</v>
      </c>
      <c r="K702" s="3">
        <v>1023.75</v>
      </c>
      <c r="L702" s="3">
        <v>43477</v>
      </c>
      <c r="M702" s="3">
        <v>0.6791666666666667</v>
      </c>
      <c r="N702" s="4" t="s">
        <v>23</v>
      </c>
      <c r="O702" s="3">
        <v>975</v>
      </c>
      <c r="P702" s="5">
        <v>4.7619047620000003</v>
      </c>
      <c r="Q702" s="3">
        <v>48.75</v>
      </c>
      <c r="R702" s="3">
        <v>8</v>
      </c>
    </row>
    <row r="703" spans="2:18" x14ac:dyDescent="0.25">
      <c r="B703" s="3" t="s">
        <v>736</v>
      </c>
      <c r="C703" s="3" t="s">
        <v>25</v>
      </c>
      <c r="D703" s="3" t="s">
        <v>26</v>
      </c>
      <c r="E703" s="3" t="s">
        <v>27</v>
      </c>
      <c r="F703" s="3" t="s">
        <v>21</v>
      </c>
      <c r="G703" s="3" t="s">
        <v>46</v>
      </c>
      <c r="H703" s="3">
        <v>60.41</v>
      </c>
      <c r="I703" s="3">
        <v>8</v>
      </c>
      <c r="J703" s="3">
        <v>24.164000000000001</v>
      </c>
      <c r="K703" s="3">
        <v>507.44400000000002</v>
      </c>
      <c r="L703" s="3">
        <v>43503</v>
      </c>
      <c r="M703" s="3">
        <v>0.51597222222222228</v>
      </c>
      <c r="N703" s="4" t="s">
        <v>23</v>
      </c>
      <c r="O703" s="3">
        <v>483.28</v>
      </c>
      <c r="P703" s="5">
        <v>4.7619047620000003</v>
      </c>
      <c r="Q703" s="3">
        <v>24.164000000000001</v>
      </c>
      <c r="R703" s="3">
        <v>9.6</v>
      </c>
    </row>
    <row r="704" spans="2:18" x14ac:dyDescent="0.25">
      <c r="B704" s="3" t="s">
        <v>737</v>
      </c>
      <c r="C704" s="3" t="s">
        <v>42</v>
      </c>
      <c r="D704" s="3" t="s">
        <v>43</v>
      </c>
      <c r="E704" s="3" t="s">
        <v>27</v>
      </c>
      <c r="F704" s="3" t="s">
        <v>31</v>
      </c>
      <c r="G704" s="3" t="s">
        <v>44</v>
      </c>
      <c r="H704" s="3">
        <v>32.32</v>
      </c>
      <c r="I704" s="3">
        <v>3</v>
      </c>
      <c r="J704" s="3">
        <v>4.8479999999999999</v>
      </c>
      <c r="K704" s="3">
        <v>101.80800000000001</v>
      </c>
      <c r="L704" s="3">
        <v>43551</v>
      </c>
      <c r="M704" s="3">
        <v>0.7993055555555556</v>
      </c>
      <c r="N704" s="4" t="s">
        <v>33</v>
      </c>
      <c r="O704" s="3">
        <v>96.96</v>
      </c>
      <c r="P704" s="5">
        <v>4.7619047620000003</v>
      </c>
      <c r="Q704" s="3">
        <v>4.8479999999999999</v>
      </c>
      <c r="R704" s="3">
        <v>4.3</v>
      </c>
    </row>
    <row r="705" spans="2:18" x14ac:dyDescent="0.25">
      <c r="B705" s="3" t="s">
        <v>738</v>
      </c>
      <c r="C705" s="3" t="s">
        <v>42</v>
      </c>
      <c r="D705" s="3" t="s">
        <v>43</v>
      </c>
      <c r="E705" s="3" t="s">
        <v>20</v>
      </c>
      <c r="F705" s="3" t="s">
        <v>21</v>
      </c>
      <c r="G705" s="3" t="s">
        <v>46</v>
      </c>
      <c r="H705" s="3">
        <v>19.77</v>
      </c>
      <c r="I705" s="3">
        <v>10</v>
      </c>
      <c r="J705" s="3">
        <v>9.8849999999999998</v>
      </c>
      <c r="K705" s="3">
        <v>207.58500000000001</v>
      </c>
      <c r="L705" s="3">
        <v>43523</v>
      </c>
      <c r="M705" s="3">
        <v>0.7895833333333333</v>
      </c>
      <c r="N705" s="4" t="s">
        <v>33</v>
      </c>
      <c r="O705" s="3">
        <v>197.7</v>
      </c>
      <c r="P705" s="5">
        <v>4.7619047620000003</v>
      </c>
      <c r="Q705" s="3">
        <v>9.8849999999999998</v>
      </c>
      <c r="R705" s="3">
        <v>5</v>
      </c>
    </row>
    <row r="706" spans="2:18" x14ac:dyDescent="0.25">
      <c r="B706" s="3" t="s">
        <v>739</v>
      </c>
      <c r="C706" s="3" t="s">
        <v>42</v>
      </c>
      <c r="D706" s="3" t="s">
        <v>43</v>
      </c>
      <c r="E706" s="3" t="s">
        <v>20</v>
      </c>
      <c r="F706" s="3" t="s">
        <v>31</v>
      </c>
      <c r="G706" s="3" t="s">
        <v>22</v>
      </c>
      <c r="H706" s="3">
        <v>80.47</v>
      </c>
      <c r="I706" s="3">
        <v>9</v>
      </c>
      <c r="J706" s="3">
        <v>36.211500000000001</v>
      </c>
      <c r="K706" s="3">
        <v>760.44150000000002</v>
      </c>
      <c r="L706" s="3">
        <v>43471</v>
      </c>
      <c r="M706" s="3">
        <v>0.47083333333333333</v>
      </c>
      <c r="N706" s="4" t="s">
        <v>29</v>
      </c>
      <c r="O706" s="3">
        <v>724.23</v>
      </c>
      <c r="P706" s="5">
        <v>4.7619047620000003</v>
      </c>
      <c r="Q706" s="3">
        <v>36.211500000000001</v>
      </c>
      <c r="R706" s="3">
        <v>9.1999999999999993</v>
      </c>
    </row>
    <row r="707" spans="2:18" x14ac:dyDescent="0.25">
      <c r="B707" s="3" t="s">
        <v>740</v>
      </c>
      <c r="C707" s="3" t="s">
        <v>42</v>
      </c>
      <c r="D707" s="3" t="s">
        <v>43</v>
      </c>
      <c r="E707" s="3" t="s">
        <v>20</v>
      </c>
      <c r="F707" s="3" t="s">
        <v>21</v>
      </c>
      <c r="G707" s="3" t="s">
        <v>32</v>
      </c>
      <c r="H707" s="3">
        <v>88.39</v>
      </c>
      <c r="I707" s="3">
        <v>9</v>
      </c>
      <c r="J707" s="3">
        <v>39.775500000000001</v>
      </c>
      <c r="K707" s="3">
        <v>835.28549999999996</v>
      </c>
      <c r="L707" s="3">
        <v>43526</v>
      </c>
      <c r="M707" s="3">
        <v>0.52777777777777779</v>
      </c>
      <c r="N707" s="4" t="s">
        <v>29</v>
      </c>
      <c r="O707" s="3">
        <v>795.51</v>
      </c>
      <c r="P707" s="5">
        <v>4.7619047620000003</v>
      </c>
      <c r="Q707" s="3">
        <v>39.775500000000001</v>
      </c>
      <c r="R707" s="3">
        <v>6.3</v>
      </c>
    </row>
    <row r="708" spans="2:18" x14ac:dyDescent="0.25">
      <c r="B708" s="3" t="s">
        <v>741</v>
      </c>
      <c r="C708" s="3" t="s">
        <v>42</v>
      </c>
      <c r="D708" s="3" t="s">
        <v>43</v>
      </c>
      <c r="E708" s="3" t="s">
        <v>27</v>
      </c>
      <c r="F708" s="3" t="s">
        <v>31</v>
      </c>
      <c r="G708" s="3" t="s">
        <v>22</v>
      </c>
      <c r="H708" s="3">
        <v>71.77</v>
      </c>
      <c r="I708" s="3">
        <v>7</v>
      </c>
      <c r="J708" s="3">
        <v>25.119499999999999</v>
      </c>
      <c r="K708" s="3">
        <v>527.5095</v>
      </c>
      <c r="L708" s="3">
        <v>43553</v>
      </c>
      <c r="M708" s="3">
        <v>0.58750000000000002</v>
      </c>
      <c r="N708" s="4" t="s">
        <v>29</v>
      </c>
      <c r="O708" s="3">
        <v>502.39</v>
      </c>
      <c r="P708" s="5">
        <v>4.7619047620000003</v>
      </c>
      <c r="Q708" s="3">
        <v>25.119499999999999</v>
      </c>
      <c r="R708" s="3">
        <v>8.9</v>
      </c>
    </row>
    <row r="709" spans="2:18" x14ac:dyDescent="0.25">
      <c r="B709" s="3" t="s">
        <v>742</v>
      </c>
      <c r="C709" s="3" t="s">
        <v>42</v>
      </c>
      <c r="D709" s="3" t="s">
        <v>43</v>
      </c>
      <c r="E709" s="3" t="s">
        <v>27</v>
      </c>
      <c r="F709" s="3" t="s">
        <v>21</v>
      </c>
      <c r="G709" s="3" t="s">
        <v>28</v>
      </c>
      <c r="H709" s="3">
        <v>43</v>
      </c>
      <c r="I709" s="3">
        <v>4</v>
      </c>
      <c r="J709" s="3">
        <v>8.6</v>
      </c>
      <c r="K709" s="3">
        <v>180.6</v>
      </c>
      <c r="L709" s="3">
        <v>43496</v>
      </c>
      <c r="M709" s="3">
        <v>0.8666666666666667</v>
      </c>
      <c r="N709" s="4" t="s">
        <v>23</v>
      </c>
      <c r="O709" s="3">
        <v>172</v>
      </c>
      <c r="P709" s="5">
        <v>4.7619047620000003</v>
      </c>
      <c r="Q709" s="3">
        <v>8.6</v>
      </c>
      <c r="R709" s="3">
        <v>7.6</v>
      </c>
    </row>
    <row r="710" spans="2:18" x14ac:dyDescent="0.25">
      <c r="B710" s="3" t="s">
        <v>743</v>
      </c>
      <c r="C710" s="3" t="s">
        <v>25</v>
      </c>
      <c r="D710" s="3" t="s">
        <v>26</v>
      </c>
      <c r="E710" s="3" t="s">
        <v>20</v>
      </c>
      <c r="F710" s="3" t="s">
        <v>31</v>
      </c>
      <c r="G710" s="3" t="s">
        <v>44</v>
      </c>
      <c r="H710" s="3">
        <v>68.98</v>
      </c>
      <c r="I710" s="3">
        <v>1</v>
      </c>
      <c r="J710" s="3">
        <v>3.4489999999999998</v>
      </c>
      <c r="K710" s="3">
        <v>72.429000000000002</v>
      </c>
      <c r="L710" s="3">
        <v>43486</v>
      </c>
      <c r="M710" s="3">
        <v>0.84236111111111112</v>
      </c>
      <c r="N710" s="4" t="s">
        <v>29</v>
      </c>
      <c r="O710" s="3">
        <v>68.98</v>
      </c>
      <c r="P710" s="5">
        <v>4.7619047620000003</v>
      </c>
      <c r="Q710" s="3">
        <v>3.4489999999999998</v>
      </c>
      <c r="R710" s="3">
        <v>4.8</v>
      </c>
    </row>
    <row r="711" spans="2:18" x14ac:dyDescent="0.25">
      <c r="B711" s="3" t="s">
        <v>744</v>
      </c>
      <c r="C711" s="3" t="s">
        <v>25</v>
      </c>
      <c r="D711" s="3" t="s">
        <v>26</v>
      </c>
      <c r="E711" s="3" t="s">
        <v>27</v>
      </c>
      <c r="F711" s="3" t="s">
        <v>31</v>
      </c>
      <c r="G711" s="3" t="s">
        <v>46</v>
      </c>
      <c r="H711" s="3">
        <v>15.62</v>
      </c>
      <c r="I711" s="3">
        <v>8</v>
      </c>
      <c r="J711" s="3">
        <v>6.2480000000000002</v>
      </c>
      <c r="K711" s="3">
        <v>131.208</v>
      </c>
      <c r="L711" s="3">
        <v>43485</v>
      </c>
      <c r="M711" s="3">
        <v>0.85902777777777772</v>
      </c>
      <c r="N711" s="4" t="s">
        <v>23</v>
      </c>
      <c r="O711" s="3">
        <v>124.96</v>
      </c>
      <c r="P711" s="5">
        <v>4.7619047620000003</v>
      </c>
      <c r="Q711" s="3">
        <v>6.2480000000000002</v>
      </c>
      <c r="R711" s="3">
        <v>9.1</v>
      </c>
    </row>
    <row r="712" spans="2:18" x14ac:dyDescent="0.25">
      <c r="B712" s="3" t="s">
        <v>745</v>
      </c>
      <c r="C712" s="3" t="s">
        <v>18</v>
      </c>
      <c r="D712" s="3" t="s">
        <v>19</v>
      </c>
      <c r="E712" s="3" t="s">
        <v>27</v>
      </c>
      <c r="F712" s="3" t="s">
        <v>31</v>
      </c>
      <c r="G712" s="3" t="s">
        <v>36</v>
      </c>
      <c r="H712" s="3">
        <v>25.7</v>
      </c>
      <c r="I712" s="3">
        <v>3</v>
      </c>
      <c r="J712" s="3">
        <v>3.855</v>
      </c>
      <c r="K712" s="3">
        <v>80.954999999999998</v>
      </c>
      <c r="L712" s="3">
        <v>43482</v>
      </c>
      <c r="M712" s="3">
        <v>0.74930555555555556</v>
      </c>
      <c r="N712" s="4" t="s">
        <v>23</v>
      </c>
      <c r="O712" s="3">
        <v>77.099999999999994</v>
      </c>
      <c r="P712" s="5">
        <v>4.7619047620000003</v>
      </c>
      <c r="Q712" s="3">
        <v>3.855</v>
      </c>
      <c r="R712" s="3">
        <v>6.1</v>
      </c>
    </row>
    <row r="713" spans="2:18" x14ac:dyDescent="0.25">
      <c r="B713" s="3" t="s">
        <v>746</v>
      </c>
      <c r="C713" s="3" t="s">
        <v>18</v>
      </c>
      <c r="D713" s="3" t="s">
        <v>19</v>
      </c>
      <c r="E713" s="3" t="s">
        <v>20</v>
      </c>
      <c r="F713" s="3" t="s">
        <v>31</v>
      </c>
      <c r="G713" s="3" t="s">
        <v>44</v>
      </c>
      <c r="H713" s="3">
        <v>80.62</v>
      </c>
      <c r="I713" s="3">
        <v>6</v>
      </c>
      <c r="J713" s="3">
        <v>24.186</v>
      </c>
      <c r="K713" s="3">
        <v>507.90600000000001</v>
      </c>
      <c r="L713" s="3">
        <v>43524</v>
      </c>
      <c r="M713" s="3">
        <v>0.84583333333333333</v>
      </c>
      <c r="N713" s="4" t="s">
        <v>29</v>
      </c>
      <c r="O713" s="3">
        <v>483.72</v>
      </c>
      <c r="P713" s="5">
        <v>4.7619047620000003</v>
      </c>
      <c r="Q713" s="3">
        <v>24.186</v>
      </c>
      <c r="R713" s="3">
        <v>9.1</v>
      </c>
    </row>
    <row r="714" spans="2:18" x14ac:dyDescent="0.25">
      <c r="B714" s="3" t="s">
        <v>747</v>
      </c>
      <c r="C714" s="3" t="s">
        <v>25</v>
      </c>
      <c r="D714" s="3" t="s">
        <v>26</v>
      </c>
      <c r="E714" s="3" t="s">
        <v>20</v>
      </c>
      <c r="F714" s="3" t="s">
        <v>21</v>
      </c>
      <c r="G714" s="3" t="s">
        <v>32</v>
      </c>
      <c r="H714" s="3">
        <v>75.53</v>
      </c>
      <c r="I714" s="3">
        <v>4</v>
      </c>
      <c r="J714" s="3">
        <v>15.106</v>
      </c>
      <c r="K714" s="3">
        <v>317.226</v>
      </c>
      <c r="L714" s="3">
        <v>43543</v>
      </c>
      <c r="M714" s="3">
        <v>0.66111111111111109</v>
      </c>
      <c r="N714" s="4" t="s">
        <v>23</v>
      </c>
      <c r="O714" s="3">
        <v>302.12</v>
      </c>
      <c r="P714" s="5">
        <v>4.7619047620000003</v>
      </c>
      <c r="Q714" s="3">
        <v>15.106</v>
      </c>
      <c r="R714" s="3">
        <v>8.3000000000000007</v>
      </c>
    </row>
    <row r="715" spans="2:18" x14ac:dyDescent="0.25">
      <c r="B715" s="3" t="s">
        <v>748</v>
      </c>
      <c r="C715" s="3" t="s">
        <v>25</v>
      </c>
      <c r="D715" s="3" t="s">
        <v>26</v>
      </c>
      <c r="E715" s="3" t="s">
        <v>27</v>
      </c>
      <c r="F715" s="3" t="s">
        <v>21</v>
      </c>
      <c r="G715" s="3" t="s">
        <v>28</v>
      </c>
      <c r="H715" s="3">
        <v>77.63</v>
      </c>
      <c r="I715" s="3">
        <v>9</v>
      </c>
      <c r="J715" s="3">
        <v>34.933500000000002</v>
      </c>
      <c r="K715" s="3">
        <v>733.60350000000005</v>
      </c>
      <c r="L715" s="3">
        <v>43515</v>
      </c>
      <c r="M715" s="3">
        <v>0.63472222222222219</v>
      </c>
      <c r="N715" s="4" t="s">
        <v>23</v>
      </c>
      <c r="O715" s="3">
        <v>698.67</v>
      </c>
      <c r="P715" s="5">
        <v>4.7619047620000003</v>
      </c>
      <c r="Q715" s="3">
        <v>34.933500000000002</v>
      </c>
      <c r="R715" s="3">
        <v>7.2</v>
      </c>
    </row>
    <row r="716" spans="2:18" x14ac:dyDescent="0.25">
      <c r="B716" s="3" t="s">
        <v>749</v>
      </c>
      <c r="C716" s="3" t="s">
        <v>25</v>
      </c>
      <c r="D716" s="3" t="s">
        <v>26</v>
      </c>
      <c r="E716" s="3" t="s">
        <v>27</v>
      </c>
      <c r="F716" s="3" t="s">
        <v>21</v>
      </c>
      <c r="G716" s="3" t="s">
        <v>22</v>
      </c>
      <c r="H716" s="3">
        <v>13.85</v>
      </c>
      <c r="I716" s="3">
        <v>9</v>
      </c>
      <c r="J716" s="3">
        <v>6.2324999999999999</v>
      </c>
      <c r="K716" s="3">
        <v>130.88249999999999</v>
      </c>
      <c r="L716" s="3">
        <v>43500</v>
      </c>
      <c r="M716" s="3">
        <v>0.53472222222222221</v>
      </c>
      <c r="N716" s="4" t="s">
        <v>23</v>
      </c>
      <c r="O716" s="3">
        <v>124.65</v>
      </c>
      <c r="P716" s="5">
        <v>4.7619047620000003</v>
      </c>
      <c r="Q716" s="3">
        <v>6.2324999999999999</v>
      </c>
      <c r="R716" s="3">
        <v>6</v>
      </c>
    </row>
    <row r="717" spans="2:18" x14ac:dyDescent="0.25">
      <c r="B717" s="3" t="s">
        <v>750</v>
      </c>
      <c r="C717" s="3" t="s">
        <v>25</v>
      </c>
      <c r="D717" s="3" t="s">
        <v>26</v>
      </c>
      <c r="E717" s="3" t="s">
        <v>20</v>
      </c>
      <c r="F717" s="3" t="s">
        <v>31</v>
      </c>
      <c r="G717" s="3" t="s">
        <v>46</v>
      </c>
      <c r="H717" s="3">
        <v>98.7</v>
      </c>
      <c r="I717" s="3">
        <v>8</v>
      </c>
      <c r="J717" s="3">
        <v>39.479999999999997</v>
      </c>
      <c r="K717" s="3">
        <v>829.08</v>
      </c>
      <c r="L717" s="3">
        <v>43496</v>
      </c>
      <c r="M717" s="3">
        <v>0.44166666666666665</v>
      </c>
      <c r="N717" s="4" t="s">
        <v>23</v>
      </c>
      <c r="O717" s="3">
        <v>789.6</v>
      </c>
      <c r="P717" s="5">
        <v>4.7619047620000003</v>
      </c>
      <c r="Q717" s="3">
        <v>39.479999999999997</v>
      </c>
      <c r="R717" s="3">
        <v>8.5</v>
      </c>
    </row>
    <row r="718" spans="2:18" x14ac:dyDescent="0.25">
      <c r="B718" s="3" t="s">
        <v>751</v>
      </c>
      <c r="C718" s="3" t="s">
        <v>18</v>
      </c>
      <c r="D718" s="3" t="s">
        <v>19</v>
      </c>
      <c r="E718" s="3" t="s">
        <v>27</v>
      </c>
      <c r="F718" s="3" t="s">
        <v>21</v>
      </c>
      <c r="G718" s="3" t="s">
        <v>22</v>
      </c>
      <c r="H718" s="3">
        <v>35.68</v>
      </c>
      <c r="I718" s="3">
        <v>5</v>
      </c>
      <c r="J718" s="3">
        <v>8.92</v>
      </c>
      <c r="K718" s="3">
        <v>187.32</v>
      </c>
      <c r="L718" s="3">
        <v>43502</v>
      </c>
      <c r="M718" s="3">
        <v>0.7729166666666667</v>
      </c>
      <c r="N718" s="4" t="s">
        <v>33</v>
      </c>
      <c r="O718" s="3">
        <v>178.4</v>
      </c>
      <c r="P718" s="5">
        <v>4.7619047620000003</v>
      </c>
      <c r="Q718" s="3">
        <v>8.92</v>
      </c>
      <c r="R718" s="3">
        <v>6.6</v>
      </c>
    </row>
    <row r="719" spans="2:18" x14ac:dyDescent="0.25">
      <c r="B719" s="3" t="s">
        <v>752</v>
      </c>
      <c r="C719" s="3" t="s">
        <v>18</v>
      </c>
      <c r="D719" s="3" t="s">
        <v>19</v>
      </c>
      <c r="E719" s="3" t="s">
        <v>20</v>
      </c>
      <c r="F719" s="3" t="s">
        <v>21</v>
      </c>
      <c r="G719" s="3" t="s">
        <v>46</v>
      </c>
      <c r="H719" s="3">
        <v>71.459999999999994</v>
      </c>
      <c r="I719" s="3">
        <v>7</v>
      </c>
      <c r="J719" s="3">
        <v>25.010999999999999</v>
      </c>
      <c r="K719" s="3">
        <v>525.23099999999999</v>
      </c>
      <c r="L719" s="3">
        <v>43552</v>
      </c>
      <c r="M719" s="3">
        <v>0.67083333333333328</v>
      </c>
      <c r="N719" s="4" t="s">
        <v>23</v>
      </c>
      <c r="O719" s="3">
        <v>500.22</v>
      </c>
      <c r="P719" s="5">
        <v>4.7619047620000003</v>
      </c>
      <c r="Q719" s="3">
        <v>25.010999999999999</v>
      </c>
      <c r="R719" s="3">
        <v>4.5</v>
      </c>
    </row>
    <row r="720" spans="2:18" x14ac:dyDescent="0.25">
      <c r="B720" s="3" t="s">
        <v>753</v>
      </c>
      <c r="C720" s="3" t="s">
        <v>18</v>
      </c>
      <c r="D720" s="3" t="s">
        <v>19</v>
      </c>
      <c r="E720" s="3" t="s">
        <v>20</v>
      </c>
      <c r="F720" s="3" t="s">
        <v>31</v>
      </c>
      <c r="G720" s="3" t="s">
        <v>28</v>
      </c>
      <c r="H720" s="3">
        <v>11.94</v>
      </c>
      <c r="I720" s="3">
        <v>3</v>
      </c>
      <c r="J720" s="3">
        <v>1.7909999999999999</v>
      </c>
      <c r="K720" s="3">
        <v>37.610999999999997</v>
      </c>
      <c r="L720" s="3">
        <v>43484</v>
      </c>
      <c r="M720" s="3">
        <v>0.53263888888888888</v>
      </c>
      <c r="N720" s="4" t="s">
        <v>33</v>
      </c>
      <c r="O720" s="3">
        <v>35.82</v>
      </c>
      <c r="P720" s="5">
        <v>4.7619047620000003</v>
      </c>
      <c r="Q720" s="3">
        <v>1.7909999999999999</v>
      </c>
      <c r="R720" s="3">
        <v>8.1</v>
      </c>
    </row>
    <row r="721" spans="2:18" x14ac:dyDescent="0.25">
      <c r="B721" s="3" t="s">
        <v>754</v>
      </c>
      <c r="C721" s="3" t="s">
        <v>18</v>
      </c>
      <c r="D721" s="3" t="s">
        <v>19</v>
      </c>
      <c r="E721" s="3" t="s">
        <v>27</v>
      </c>
      <c r="F721" s="3" t="s">
        <v>31</v>
      </c>
      <c r="G721" s="3" t="s">
        <v>46</v>
      </c>
      <c r="H721" s="3">
        <v>45.38</v>
      </c>
      <c r="I721" s="3">
        <v>3</v>
      </c>
      <c r="J721" s="3">
        <v>6.8070000000000004</v>
      </c>
      <c r="K721" s="3">
        <v>142.947</v>
      </c>
      <c r="L721" s="3">
        <v>43513</v>
      </c>
      <c r="M721" s="3">
        <v>0.56527777777777777</v>
      </c>
      <c r="N721" s="4" t="s">
        <v>33</v>
      </c>
      <c r="O721" s="3">
        <v>136.13999999999999</v>
      </c>
      <c r="P721" s="5">
        <v>4.7619047620000003</v>
      </c>
      <c r="Q721" s="3">
        <v>6.8070000000000004</v>
      </c>
      <c r="R721" s="3">
        <v>7.2</v>
      </c>
    </row>
    <row r="722" spans="2:18" x14ac:dyDescent="0.25">
      <c r="B722" s="3" t="s">
        <v>755</v>
      </c>
      <c r="C722" s="3" t="s">
        <v>42</v>
      </c>
      <c r="D722" s="3" t="s">
        <v>43</v>
      </c>
      <c r="E722" s="3" t="s">
        <v>20</v>
      </c>
      <c r="F722" s="3" t="s">
        <v>21</v>
      </c>
      <c r="G722" s="3" t="s">
        <v>46</v>
      </c>
      <c r="H722" s="3">
        <v>17.48</v>
      </c>
      <c r="I722" s="3">
        <v>6</v>
      </c>
      <c r="J722" s="3">
        <v>5.2439999999999998</v>
      </c>
      <c r="K722" s="3">
        <v>110.124</v>
      </c>
      <c r="L722" s="3">
        <v>43483</v>
      </c>
      <c r="M722" s="3">
        <v>0.62777777777777777</v>
      </c>
      <c r="N722" s="4" t="s">
        <v>33</v>
      </c>
      <c r="O722" s="3">
        <v>104.88</v>
      </c>
      <c r="P722" s="5">
        <v>4.7619047620000003</v>
      </c>
      <c r="Q722" s="3">
        <v>5.2439999999999998</v>
      </c>
      <c r="R722" s="3">
        <v>6.1</v>
      </c>
    </row>
    <row r="723" spans="2:18" x14ac:dyDescent="0.25">
      <c r="B723" s="3" t="s">
        <v>756</v>
      </c>
      <c r="C723" s="3" t="s">
        <v>42</v>
      </c>
      <c r="D723" s="3" t="s">
        <v>43</v>
      </c>
      <c r="E723" s="3" t="s">
        <v>27</v>
      </c>
      <c r="F723" s="3" t="s">
        <v>21</v>
      </c>
      <c r="G723" s="3" t="s">
        <v>46</v>
      </c>
      <c r="H723" s="3">
        <v>25.56</v>
      </c>
      <c r="I723" s="3">
        <v>7</v>
      </c>
      <c r="J723" s="3">
        <v>8.9459999999999997</v>
      </c>
      <c r="K723" s="3">
        <v>187.86600000000001</v>
      </c>
      <c r="L723" s="3">
        <v>43498</v>
      </c>
      <c r="M723" s="3">
        <v>0.86250000000000004</v>
      </c>
      <c r="N723" s="4" t="s">
        <v>29</v>
      </c>
      <c r="O723" s="3">
        <v>178.92</v>
      </c>
      <c r="P723" s="5">
        <v>4.7619047620000003</v>
      </c>
      <c r="Q723" s="3">
        <v>8.9459999999999997</v>
      </c>
      <c r="R723" s="3">
        <v>7.1</v>
      </c>
    </row>
    <row r="724" spans="2:18" x14ac:dyDescent="0.25">
      <c r="B724" s="3" t="s">
        <v>757</v>
      </c>
      <c r="C724" s="3" t="s">
        <v>25</v>
      </c>
      <c r="D724" s="3" t="s">
        <v>26</v>
      </c>
      <c r="E724" s="3" t="s">
        <v>20</v>
      </c>
      <c r="F724" s="3" t="s">
        <v>21</v>
      </c>
      <c r="G724" s="3" t="s">
        <v>36</v>
      </c>
      <c r="H724" s="3">
        <v>90.63</v>
      </c>
      <c r="I724" s="3">
        <v>9</v>
      </c>
      <c r="J724" s="3">
        <v>40.783499999999997</v>
      </c>
      <c r="K724" s="3">
        <v>856.45349999999996</v>
      </c>
      <c r="L724" s="3">
        <v>43483</v>
      </c>
      <c r="M724" s="3">
        <v>0.64444444444444449</v>
      </c>
      <c r="N724" s="4" t="s">
        <v>29</v>
      </c>
      <c r="O724" s="3">
        <v>815.67</v>
      </c>
      <c r="P724" s="5">
        <v>4.7619047620000003</v>
      </c>
      <c r="Q724" s="3">
        <v>40.783499999999997</v>
      </c>
      <c r="R724" s="3">
        <v>5.0999999999999996</v>
      </c>
    </row>
    <row r="725" spans="2:18" x14ac:dyDescent="0.25">
      <c r="B725" s="3" t="s">
        <v>758</v>
      </c>
      <c r="C725" s="3" t="s">
        <v>42</v>
      </c>
      <c r="D725" s="3" t="s">
        <v>43</v>
      </c>
      <c r="E725" s="3" t="s">
        <v>27</v>
      </c>
      <c r="F725" s="3" t="s">
        <v>31</v>
      </c>
      <c r="G725" s="3" t="s">
        <v>32</v>
      </c>
      <c r="H725" s="3">
        <v>44.12</v>
      </c>
      <c r="I725" s="3">
        <v>3</v>
      </c>
      <c r="J725" s="3">
        <v>6.6180000000000003</v>
      </c>
      <c r="K725" s="3">
        <v>138.97800000000001</v>
      </c>
      <c r="L725" s="3">
        <v>43542</v>
      </c>
      <c r="M725" s="3">
        <v>0.57291666666666663</v>
      </c>
      <c r="N725" s="4" t="s">
        <v>33</v>
      </c>
      <c r="O725" s="3">
        <v>132.36000000000001</v>
      </c>
      <c r="P725" s="5">
        <v>4.7619047620000003</v>
      </c>
      <c r="Q725" s="3">
        <v>6.6180000000000003</v>
      </c>
      <c r="R725" s="3">
        <v>7.9</v>
      </c>
    </row>
    <row r="726" spans="2:18" x14ac:dyDescent="0.25">
      <c r="B726" s="3" t="s">
        <v>759</v>
      </c>
      <c r="C726" s="3" t="s">
        <v>25</v>
      </c>
      <c r="D726" s="3" t="s">
        <v>26</v>
      </c>
      <c r="E726" s="3" t="s">
        <v>20</v>
      </c>
      <c r="F726" s="3" t="s">
        <v>21</v>
      </c>
      <c r="G726" s="3" t="s">
        <v>44</v>
      </c>
      <c r="H726" s="3">
        <v>36.770000000000003</v>
      </c>
      <c r="I726" s="3">
        <v>7</v>
      </c>
      <c r="J726" s="3">
        <v>12.8695</v>
      </c>
      <c r="K726" s="3">
        <v>270.2595</v>
      </c>
      <c r="L726" s="3">
        <v>43476</v>
      </c>
      <c r="M726" s="3">
        <v>0.84027777777777779</v>
      </c>
      <c r="N726" s="4" t="s">
        <v>29</v>
      </c>
      <c r="O726" s="3">
        <v>257.39</v>
      </c>
      <c r="P726" s="5">
        <v>4.7619047620000003</v>
      </c>
      <c r="Q726" s="3">
        <v>12.8695</v>
      </c>
      <c r="R726" s="3">
        <v>7.4</v>
      </c>
    </row>
    <row r="727" spans="2:18" x14ac:dyDescent="0.25">
      <c r="B727" s="3" t="s">
        <v>760</v>
      </c>
      <c r="C727" s="3" t="s">
        <v>42</v>
      </c>
      <c r="D727" s="3" t="s">
        <v>43</v>
      </c>
      <c r="E727" s="3" t="s">
        <v>20</v>
      </c>
      <c r="F727" s="3" t="s">
        <v>31</v>
      </c>
      <c r="G727" s="3" t="s">
        <v>44</v>
      </c>
      <c r="H727" s="3">
        <v>23.34</v>
      </c>
      <c r="I727" s="3">
        <v>4</v>
      </c>
      <c r="J727" s="3">
        <v>4.6680000000000001</v>
      </c>
      <c r="K727" s="3">
        <v>98.028000000000006</v>
      </c>
      <c r="L727" s="3">
        <v>43500</v>
      </c>
      <c r="M727" s="3">
        <v>0.78680555555555554</v>
      </c>
      <c r="N727" s="4" t="s">
        <v>23</v>
      </c>
      <c r="O727" s="3">
        <v>93.36</v>
      </c>
      <c r="P727" s="5">
        <v>4.7619047620000003</v>
      </c>
      <c r="Q727" s="3">
        <v>4.6680000000000001</v>
      </c>
      <c r="R727" s="3">
        <v>7.4</v>
      </c>
    </row>
    <row r="728" spans="2:18" x14ac:dyDescent="0.25">
      <c r="B728" s="3" t="s">
        <v>761</v>
      </c>
      <c r="C728" s="3" t="s">
        <v>25</v>
      </c>
      <c r="D728" s="3" t="s">
        <v>26</v>
      </c>
      <c r="E728" s="3" t="s">
        <v>20</v>
      </c>
      <c r="F728" s="3" t="s">
        <v>21</v>
      </c>
      <c r="G728" s="3" t="s">
        <v>22</v>
      </c>
      <c r="H728" s="3">
        <v>28.5</v>
      </c>
      <c r="I728" s="3">
        <v>8</v>
      </c>
      <c r="J728" s="3">
        <v>11.4</v>
      </c>
      <c r="K728" s="3">
        <v>239.4</v>
      </c>
      <c r="L728" s="3">
        <v>43502</v>
      </c>
      <c r="M728" s="3">
        <v>0.6</v>
      </c>
      <c r="N728" s="4" t="s">
        <v>29</v>
      </c>
      <c r="O728" s="3">
        <v>228</v>
      </c>
      <c r="P728" s="5">
        <v>4.7619047620000003</v>
      </c>
      <c r="Q728" s="3">
        <v>11.4</v>
      </c>
      <c r="R728" s="3">
        <v>6.6</v>
      </c>
    </row>
    <row r="729" spans="2:18" x14ac:dyDescent="0.25">
      <c r="B729" s="3" t="s">
        <v>762</v>
      </c>
      <c r="C729" s="3" t="s">
        <v>25</v>
      </c>
      <c r="D729" s="3" t="s">
        <v>26</v>
      </c>
      <c r="E729" s="3" t="s">
        <v>20</v>
      </c>
      <c r="F729" s="3" t="s">
        <v>31</v>
      </c>
      <c r="G729" s="3" t="s">
        <v>32</v>
      </c>
      <c r="H729" s="3">
        <v>55.57</v>
      </c>
      <c r="I729" s="3">
        <v>3</v>
      </c>
      <c r="J729" s="3">
        <v>8.3354999999999997</v>
      </c>
      <c r="K729" s="3">
        <v>175.0455</v>
      </c>
      <c r="L729" s="3">
        <v>43473</v>
      </c>
      <c r="M729" s="3">
        <v>0.48749999999999999</v>
      </c>
      <c r="N729" s="4" t="s">
        <v>33</v>
      </c>
      <c r="O729" s="3">
        <v>166.71</v>
      </c>
      <c r="P729" s="5">
        <v>4.7619047620000003</v>
      </c>
      <c r="Q729" s="3">
        <v>8.3354999999999997</v>
      </c>
      <c r="R729" s="3">
        <v>5.9</v>
      </c>
    </row>
    <row r="730" spans="2:18" x14ac:dyDescent="0.25">
      <c r="B730" s="3" t="s">
        <v>763</v>
      </c>
      <c r="C730" s="3" t="s">
        <v>42</v>
      </c>
      <c r="D730" s="3" t="s">
        <v>43</v>
      </c>
      <c r="E730" s="3" t="s">
        <v>27</v>
      </c>
      <c r="F730" s="3" t="s">
        <v>31</v>
      </c>
      <c r="G730" s="3" t="s">
        <v>36</v>
      </c>
      <c r="H730" s="3">
        <v>69.739999999999995</v>
      </c>
      <c r="I730" s="3">
        <v>10</v>
      </c>
      <c r="J730" s="3">
        <v>34.869999999999997</v>
      </c>
      <c r="K730" s="3">
        <v>732.27</v>
      </c>
      <c r="L730" s="3">
        <v>43529</v>
      </c>
      <c r="M730" s="3">
        <v>0.74236111111111114</v>
      </c>
      <c r="N730" s="4" t="s">
        <v>33</v>
      </c>
      <c r="O730" s="3">
        <v>697.4</v>
      </c>
      <c r="P730" s="5">
        <v>4.7619047620000003</v>
      </c>
      <c r="Q730" s="3">
        <v>34.869999999999997</v>
      </c>
      <c r="R730" s="3">
        <v>8.9</v>
      </c>
    </row>
    <row r="731" spans="2:18" x14ac:dyDescent="0.25">
      <c r="B731" s="3" t="s">
        <v>764</v>
      </c>
      <c r="C731" s="3" t="s">
        <v>25</v>
      </c>
      <c r="D731" s="3" t="s">
        <v>26</v>
      </c>
      <c r="E731" s="3" t="s">
        <v>27</v>
      </c>
      <c r="F731" s="3" t="s">
        <v>31</v>
      </c>
      <c r="G731" s="3" t="s">
        <v>46</v>
      </c>
      <c r="H731" s="3">
        <v>97.26</v>
      </c>
      <c r="I731" s="3">
        <v>4</v>
      </c>
      <c r="J731" s="3">
        <v>19.452000000000002</v>
      </c>
      <c r="K731" s="3">
        <v>408.49200000000002</v>
      </c>
      <c r="L731" s="3">
        <v>43540</v>
      </c>
      <c r="M731" s="3">
        <v>0.6479166666666667</v>
      </c>
      <c r="N731" s="4" t="s">
        <v>23</v>
      </c>
      <c r="O731" s="3">
        <v>389.04</v>
      </c>
      <c r="P731" s="5">
        <v>4.7619047620000003</v>
      </c>
      <c r="Q731" s="3">
        <v>19.452000000000002</v>
      </c>
      <c r="R731" s="3">
        <v>6.8</v>
      </c>
    </row>
    <row r="732" spans="2:18" x14ac:dyDescent="0.25">
      <c r="B732" s="3" t="s">
        <v>765</v>
      </c>
      <c r="C732" s="3" t="s">
        <v>42</v>
      </c>
      <c r="D732" s="3" t="s">
        <v>43</v>
      </c>
      <c r="E732" s="3" t="s">
        <v>20</v>
      </c>
      <c r="F732" s="3" t="s">
        <v>21</v>
      </c>
      <c r="G732" s="3" t="s">
        <v>32</v>
      </c>
      <c r="H732" s="3">
        <v>52.18</v>
      </c>
      <c r="I732" s="3">
        <v>7</v>
      </c>
      <c r="J732" s="3">
        <v>18.263000000000002</v>
      </c>
      <c r="K732" s="3">
        <v>383.52300000000002</v>
      </c>
      <c r="L732" s="3">
        <v>43533</v>
      </c>
      <c r="M732" s="3">
        <v>0.45416666666666666</v>
      </c>
      <c r="N732" s="4" t="s">
        <v>29</v>
      </c>
      <c r="O732" s="3">
        <v>365.26</v>
      </c>
      <c r="P732" s="5">
        <v>4.7619047620000003</v>
      </c>
      <c r="Q732" s="3">
        <v>18.263000000000002</v>
      </c>
      <c r="R732" s="3">
        <v>9.3000000000000007</v>
      </c>
    </row>
    <row r="733" spans="2:18" x14ac:dyDescent="0.25">
      <c r="B733" s="3" t="s">
        <v>766</v>
      </c>
      <c r="C733" s="3" t="s">
        <v>18</v>
      </c>
      <c r="D733" s="3" t="s">
        <v>19</v>
      </c>
      <c r="E733" s="3" t="s">
        <v>20</v>
      </c>
      <c r="F733" s="3" t="s">
        <v>21</v>
      </c>
      <c r="G733" s="3" t="s">
        <v>46</v>
      </c>
      <c r="H733" s="3">
        <v>22.32</v>
      </c>
      <c r="I733" s="3">
        <v>4</v>
      </c>
      <c r="J733" s="3">
        <v>4.4640000000000004</v>
      </c>
      <c r="K733" s="3">
        <v>93.744</v>
      </c>
      <c r="L733" s="3">
        <v>43525</v>
      </c>
      <c r="M733" s="3">
        <v>0.68263888888888891</v>
      </c>
      <c r="N733" s="4" t="s">
        <v>33</v>
      </c>
      <c r="O733" s="3">
        <v>89.28</v>
      </c>
      <c r="P733" s="5">
        <v>4.7619047620000003</v>
      </c>
      <c r="Q733" s="3">
        <v>4.4640000000000004</v>
      </c>
      <c r="R733" s="3">
        <v>4.4000000000000004</v>
      </c>
    </row>
    <row r="734" spans="2:18" x14ac:dyDescent="0.25">
      <c r="B734" s="3" t="s">
        <v>767</v>
      </c>
      <c r="C734" s="3" t="s">
        <v>18</v>
      </c>
      <c r="D734" s="3" t="s">
        <v>19</v>
      </c>
      <c r="E734" s="3" t="s">
        <v>27</v>
      </c>
      <c r="F734" s="3" t="s">
        <v>31</v>
      </c>
      <c r="G734" s="3" t="s">
        <v>22</v>
      </c>
      <c r="H734" s="3">
        <v>56</v>
      </c>
      <c r="I734" s="3">
        <v>3</v>
      </c>
      <c r="J734" s="3">
        <v>8.4</v>
      </c>
      <c r="K734" s="3">
        <v>176.4</v>
      </c>
      <c r="L734" s="3">
        <v>43524</v>
      </c>
      <c r="M734" s="3">
        <v>0.81458333333333333</v>
      </c>
      <c r="N734" s="4" t="s">
        <v>23</v>
      </c>
      <c r="O734" s="3">
        <v>168</v>
      </c>
      <c r="P734" s="5">
        <v>4.7619047620000003</v>
      </c>
      <c r="Q734" s="3">
        <v>8.4</v>
      </c>
      <c r="R734" s="3">
        <v>4.8</v>
      </c>
    </row>
    <row r="735" spans="2:18" x14ac:dyDescent="0.25">
      <c r="B735" s="3" t="s">
        <v>768</v>
      </c>
      <c r="C735" s="3" t="s">
        <v>18</v>
      </c>
      <c r="D735" s="3" t="s">
        <v>19</v>
      </c>
      <c r="E735" s="3" t="s">
        <v>20</v>
      </c>
      <c r="F735" s="3" t="s">
        <v>31</v>
      </c>
      <c r="G735" s="3" t="s">
        <v>46</v>
      </c>
      <c r="H735" s="3">
        <v>19.7</v>
      </c>
      <c r="I735" s="3">
        <v>1</v>
      </c>
      <c r="J735" s="3">
        <v>0.98499999999999999</v>
      </c>
      <c r="K735" s="3">
        <v>20.684999999999999</v>
      </c>
      <c r="L735" s="3">
        <v>43504</v>
      </c>
      <c r="M735" s="3">
        <v>0.48541666666666666</v>
      </c>
      <c r="N735" s="4" t="s">
        <v>23</v>
      </c>
      <c r="O735" s="3">
        <v>19.7</v>
      </c>
      <c r="P735" s="5">
        <v>4.7619047620000003</v>
      </c>
      <c r="Q735" s="3">
        <v>0.98499999999999999</v>
      </c>
      <c r="R735" s="3">
        <v>9.5</v>
      </c>
    </row>
    <row r="736" spans="2:18" x14ac:dyDescent="0.25">
      <c r="B736" s="3" t="s">
        <v>769</v>
      </c>
      <c r="C736" s="3" t="s">
        <v>42</v>
      </c>
      <c r="D736" s="3" t="s">
        <v>43</v>
      </c>
      <c r="E736" s="3" t="s">
        <v>27</v>
      </c>
      <c r="F736" s="3" t="s">
        <v>31</v>
      </c>
      <c r="G736" s="3" t="s">
        <v>28</v>
      </c>
      <c r="H736" s="3">
        <v>75.88</v>
      </c>
      <c r="I736" s="3">
        <v>7</v>
      </c>
      <c r="J736" s="3">
        <v>26.558</v>
      </c>
      <c r="K736" s="3">
        <v>557.71799999999996</v>
      </c>
      <c r="L736" s="3">
        <v>43489</v>
      </c>
      <c r="M736" s="3">
        <v>0.44305555555555554</v>
      </c>
      <c r="N736" s="4" t="s">
        <v>23</v>
      </c>
      <c r="O736" s="3">
        <v>531.16</v>
      </c>
      <c r="P736" s="5">
        <v>4.7619047620000003</v>
      </c>
      <c r="Q736" s="3">
        <v>26.558</v>
      </c>
      <c r="R736" s="3">
        <v>8.9</v>
      </c>
    </row>
    <row r="737" spans="2:18" x14ac:dyDescent="0.25">
      <c r="B737" s="3" t="s">
        <v>770</v>
      </c>
      <c r="C737" s="3" t="s">
        <v>42</v>
      </c>
      <c r="D737" s="3" t="s">
        <v>43</v>
      </c>
      <c r="E737" s="3" t="s">
        <v>20</v>
      </c>
      <c r="F737" s="3" t="s">
        <v>31</v>
      </c>
      <c r="G737" s="3" t="s">
        <v>44</v>
      </c>
      <c r="H737" s="3">
        <v>53.72</v>
      </c>
      <c r="I737" s="3">
        <v>1</v>
      </c>
      <c r="J737" s="3">
        <v>2.6859999999999999</v>
      </c>
      <c r="K737" s="3">
        <v>56.405999999999999</v>
      </c>
      <c r="L737" s="3">
        <v>43525</v>
      </c>
      <c r="M737" s="3">
        <v>0.8354166666666667</v>
      </c>
      <c r="N737" s="4" t="s">
        <v>23</v>
      </c>
      <c r="O737" s="3">
        <v>53.72</v>
      </c>
      <c r="P737" s="5">
        <v>4.7619047620000003</v>
      </c>
      <c r="Q737" s="3">
        <v>2.6859999999999999</v>
      </c>
      <c r="R737" s="3">
        <v>6.4</v>
      </c>
    </row>
    <row r="738" spans="2:18" x14ac:dyDescent="0.25">
      <c r="B738" s="3" t="s">
        <v>771</v>
      </c>
      <c r="C738" s="3" t="s">
        <v>25</v>
      </c>
      <c r="D738" s="3" t="s">
        <v>26</v>
      </c>
      <c r="E738" s="3" t="s">
        <v>20</v>
      </c>
      <c r="F738" s="3" t="s">
        <v>31</v>
      </c>
      <c r="G738" s="3" t="s">
        <v>22</v>
      </c>
      <c r="H738" s="3">
        <v>81.95</v>
      </c>
      <c r="I738" s="3">
        <v>10</v>
      </c>
      <c r="J738" s="3">
        <v>40.975000000000001</v>
      </c>
      <c r="K738" s="3">
        <v>860.47500000000002</v>
      </c>
      <c r="L738" s="3">
        <v>43534</v>
      </c>
      <c r="M738" s="3">
        <v>0.52708333333333335</v>
      </c>
      <c r="N738" s="4" t="s">
        <v>33</v>
      </c>
      <c r="O738" s="3">
        <v>819.5</v>
      </c>
      <c r="P738" s="5">
        <v>4.7619047620000003</v>
      </c>
      <c r="Q738" s="3">
        <v>40.975000000000001</v>
      </c>
      <c r="R738" s="3">
        <v>6</v>
      </c>
    </row>
    <row r="739" spans="2:18" x14ac:dyDescent="0.25">
      <c r="B739" s="3" t="s">
        <v>772</v>
      </c>
      <c r="C739" s="3" t="s">
        <v>25</v>
      </c>
      <c r="D739" s="3" t="s">
        <v>26</v>
      </c>
      <c r="E739" s="3" t="s">
        <v>20</v>
      </c>
      <c r="F739" s="3" t="s">
        <v>21</v>
      </c>
      <c r="G739" s="3" t="s">
        <v>32</v>
      </c>
      <c r="H739" s="3">
        <v>81.2</v>
      </c>
      <c r="I739" s="3">
        <v>7</v>
      </c>
      <c r="J739" s="3">
        <v>28.42</v>
      </c>
      <c r="K739" s="3">
        <v>596.82000000000005</v>
      </c>
      <c r="L739" s="3">
        <v>43547</v>
      </c>
      <c r="M739" s="3">
        <v>0.66597222222222219</v>
      </c>
      <c r="N739" s="4" t="s">
        <v>33</v>
      </c>
      <c r="O739" s="3">
        <v>568.4</v>
      </c>
      <c r="P739" s="5">
        <v>4.7619047620000003</v>
      </c>
      <c r="Q739" s="3">
        <v>28.42</v>
      </c>
      <c r="R739" s="3">
        <v>8.1</v>
      </c>
    </row>
    <row r="740" spans="2:18" x14ac:dyDescent="0.25">
      <c r="B740" s="3" t="s">
        <v>773</v>
      </c>
      <c r="C740" s="3" t="s">
        <v>25</v>
      </c>
      <c r="D740" s="3" t="s">
        <v>26</v>
      </c>
      <c r="E740" s="3" t="s">
        <v>27</v>
      </c>
      <c r="F740" s="3" t="s">
        <v>31</v>
      </c>
      <c r="G740" s="3" t="s">
        <v>28</v>
      </c>
      <c r="H740" s="3">
        <v>58.76</v>
      </c>
      <c r="I740" s="3">
        <v>10</v>
      </c>
      <c r="J740" s="3">
        <v>29.38</v>
      </c>
      <c r="K740" s="3">
        <v>616.98</v>
      </c>
      <c r="L740" s="3">
        <v>43494</v>
      </c>
      <c r="M740" s="3">
        <v>0.60138888888888886</v>
      </c>
      <c r="N740" s="4" t="s">
        <v>23</v>
      </c>
      <c r="O740" s="3">
        <v>587.6</v>
      </c>
      <c r="P740" s="5">
        <v>4.7619047620000003</v>
      </c>
      <c r="Q740" s="3">
        <v>29.38</v>
      </c>
      <c r="R740" s="3">
        <v>9</v>
      </c>
    </row>
    <row r="741" spans="2:18" x14ac:dyDescent="0.25">
      <c r="B741" s="3" t="s">
        <v>774</v>
      </c>
      <c r="C741" s="3" t="s">
        <v>42</v>
      </c>
      <c r="D741" s="3" t="s">
        <v>43</v>
      </c>
      <c r="E741" s="3" t="s">
        <v>20</v>
      </c>
      <c r="F741" s="3" t="s">
        <v>31</v>
      </c>
      <c r="G741" s="3" t="s">
        <v>28</v>
      </c>
      <c r="H741" s="3">
        <v>91.56</v>
      </c>
      <c r="I741" s="3">
        <v>8</v>
      </c>
      <c r="J741" s="3">
        <v>36.624000000000002</v>
      </c>
      <c r="K741" s="3">
        <v>769.10400000000004</v>
      </c>
      <c r="L741" s="3">
        <v>43477</v>
      </c>
      <c r="M741" s="3">
        <v>0.76527777777777772</v>
      </c>
      <c r="N741" s="4" t="s">
        <v>23</v>
      </c>
      <c r="O741" s="3">
        <v>732.48</v>
      </c>
      <c r="P741" s="5">
        <v>4.7619047620000003</v>
      </c>
      <c r="Q741" s="3">
        <v>36.624000000000002</v>
      </c>
      <c r="R741" s="3">
        <v>6</v>
      </c>
    </row>
    <row r="742" spans="2:18" x14ac:dyDescent="0.25">
      <c r="B742" s="3" t="s">
        <v>775</v>
      </c>
      <c r="C742" s="3" t="s">
        <v>18</v>
      </c>
      <c r="D742" s="3" t="s">
        <v>19</v>
      </c>
      <c r="E742" s="3" t="s">
        <v>27</v>
      </c>
      <c r="F742" s="3" t="s">
        <v>31</v>
      </c>
      <c r="G742" s="3" t="s">
        <v>32</v>
      </c>
      <c r="H742" s="3">
        <v>93.96</v>
      </c>
      <c r="I742" s="3">
        <v>9</v>
      </c>
      <c r="J742" s="3">
        <v>42.281999999999996</v>
      </c>
      <c r="K742" s="3">
        <v>887.92200000000003</v>
      </c>
      <c r="L742" s="3">
        <v>43544</v>
      </c>
      <c r="M742" s="3">
        <v>0.48055555555555557</v>
      </c>
      <c r="N742" s="4" t="s">
        <v>29</v>
      </c>
      <c r="O742" s="3">
        <v>845.64</v>
      </c>
      <c r="P742" s="5">
        <v>4.7619047620000003</v>
      </c>
      <c r="Q742" s="3">
        <v>42.281999999999996</v>
      </c>
      <c r="R742" s="3">
        <v>9.8000000000000007</v>
      </c>
    </row>
    <row r="743" spans="2:18" x14ac:dyDescent="0.25">
      <c r="B743" s="3" t="s">
        <v>776</v>
      </c>
      <c r="C743" s="3" t="s">
        <v>25</v>
      </c>
      <c r="D743" s="3" t="s">
        <v>26</v>
      </c>
      <c r="E743" s="3" t="s">
        <v>27</v>
      </c>
      <c r="F743" s="3" t="s">
        <v>31</v>
      </c>
      <c r="G743" s="3" t="s">
        <v>32</v>
      </c>
      <c r="H743" s="3">
        <v>55.61</v>
      </c>
      <c r="I743" s="3">
        <v>7</v>
      </c>
      <c r="J743" s="3">
        <v>19.4635</v>
      </c>
      <c r="K743" s="3">
        <v>408.73349999999999</v>
      </c>
      <c r="L743" s="3">
        <v>43547</v>
      </c>
      <c r="M743" s="3">
        <v>0.52847222222222223</v>
      </c>
      <c r="N743" s="4" t="s">
        <v>29</v>
      </c>
      <c r="O743" s="3">
        <v>389.27</v>
      </c>
      <c r="P743" s="5">
        <v>4.7619047620000003</v>
      </c>
      <c r="Q743" s="3">
        <v>19.4635</v>
      </c>
      <c r="R743" s="3">
        <v>8.5</v>
      </c>
    </row>
    <row r="744" spans="2:18" x14ac:dyDescent="0.25">
      <c r="B744" s="3" t="s">
        <v>777</v>
      </c>
      <c r="C744" s="3" t="s">
        <v>25</v>
      </c>
      <c r="D744" s="3" t="s">
        <v>26</v>
      </c>
      <c r="E744" s="3" t="s">
        <v>27</v>
      </c>
      <c r="F744" s="3" t="s">
        <v>31</v>
      </c>
      <c r="G744" s="3" t="s">
        <v>44</v>
      </c>
      <c r="H744" s="3">
        <v>84.83</v>
      </c>
      <c r="I744" s="3">
        <v>1</v>
      </c>
      <c r="J744" s="3">
        <v>4.2415000000000003</v>
      </c>
      <c r="K744" s="3">
        <v>89.0715</v>
      </c>
      <c r="L744" s="3">
        <v>43479</v>
      </c>
      <c r="M744" s="3">
        <v>0.63888888888888884</v>
      </c>
      <c r="N744" s="4" t="s">
        <v>23</v>
      </c>
      <c r="O744" s="3">
        <v>84.83</v>
      </c>
      <c r="P744" s="5">
        <v>4.7619047620000003</v>
      </c>
      <c r="Q744" s="3">
        <v>4.2415000000000003</v>
      </c>
      <c r="R744" s="3">
        <v>8.8000000000000007</v>
      </c>
    </row>
    <row r="745" spans="2:18" x14ac:dyDescent="0.25">
      <c r="B745" s="3" t="s">
        <v>778</v>
      </c>
      <c r="C745" s="3" t="s">
        <v>18</v>
      </c>
      <c r="D745" s="3" t="s">
        <v>19</v>
      </c>
      <c r="E745" s="3" t="s">
        <v>20</v>
      </c>
      <c r="F745" s="3" t="s">
        <v>21</v>
      </c>
      <c r="G745" s="3" t="s">
        <v>36</v>
      </c>
      <c r="H745" s="3">
        <v>71.63</v>
      </c>
      <c r="I745" s="3">
        <v>2</v>
      </c>
      <c r="J745" s="3">
        <v>7.1630000000000003</v>
      </c>
      <c r="K745" s="3">
        <v>150.423</v>
      </c>
      <c r="L745" s="3">
        <v>43508</v>
      </c>
      <c r="M745" s="3">
        <v>0.60624999999999996</v>
      </c>
      <c r="N745" s="4" t="s">
        <v>23</v>
      </c>
      <c r="O745" s="3">
        <v>143.26</v>
      </c>
      <c r="P745" s="5">
        <v>4.7619047620000003</v>
      </c>
      <c r="Q745" s="3">
        <v>7.1630000000000003</v>
      </c>
      <c r="R745" s="3">
        <v>8.8000000000000007</v>
      </c>
    </row>
    <row r="746" spans="2:18" x14ac:dyDescent="0.25">
      <c r="B746" s="3" t="s">
        <v>779</v>
      </c>
      <c r="C746" s="3" t="s">
        <v>18</v>
      </c>
      <c r="D746" s="3" t="s">
        <v>19</v>
      </c>
      <c r="E746" s="3" t="s">
        <v>20</v>
      </c>
      <c r="F746" s="3" t="s">
        <v>31</v>
      </c>
      <c r="G746" s="3" t="s">
        <v>32</v>
      </c>
      <c r="H746" s="3">
        <v>37.69</v>
      </c>
      <c r="I746" s="3">
        <v>2</v>
      </c>
      <c r="J746" s="3">
        <v>3.7690000000000001</v>
      </c>
      <c r="K746" s="3">
        <v>79.149000000000001</v>
      </c>
      <c r="L746" s="3">
        <v>43516</v>
      </c>
      <c r="M746" s="3">
        <v>0.64513888888888893</v>
      </c>
      <c r="N746" s="4" t="s">
        <v>23</v>
      </c>
      <c r="O746" s="3">
        <v>75.38</v>
      </c>
      <c r="P746" s="5">
        <v>4.7619047620000003</v>
      </c>
      <c r="Q746" s="3">
        <v>3.7690000000000001</v>
      </c>
      <c r="R746" s="3">
        <v>9.5</v>
      </c>
    </row>
    <row r="747" spans="2:18" x14ac:dyDescent="0.25">
      <c r="B747" s="3" t="s">
        <v>780</v>
      </c>
      <c r="C747" s="3" t="s">
        <v>25</v>
      </c>
      <c r="D747" s="3" t="s">
        <v>26</v>
      </c>
      <c r="E747" s="3" t="s">
        <v>20</v>
      </c>
      <c r="F747" s="3" t="s">
        <v>21</v>
      </c>
      <c r="G747" s="3" t="s">
        <v>36</v>
      </c>
      <c r="H747" s="3">
        <v>31.67</v>
      </c>
      <c r="I747" s="3">
        <v>8</v>
      </c>
      <c r="J747" s="3">
        <v>12.667999999999999</v>
      </c>
      <c r="K747" s="3">
        <v>266.02800000000002</v>
      </c>
      <c r="L747" s="3">
        <v>43467</v>
      </c>
      <c r="M747" s="3">
        <v>0.67986111111111114</v>
      </c>
      <c r="N747" s="4" t="s">
        <v>33</v>
      </c>
      <c r="O747" s="3">
        <v>253.36</v>
      </c>
      <c r="P747" s="5">
        <v>4.7619047620000003</v>
      </c>
      <c r="Q747" s="3">
        <v>12.667999999999999</v>
      </c>
      <c r="R747" s="3">
        <v>5.6</v>
      </c>
    </row>
    <row r="748" spans="2:18" x14ac:dyDescent="0.25">
      <c r="B748" s="3" t="s">
        <v>781</v>
      </c>
      <c r="C748" s="3" t="s">
        <v>25</v>
      </c>
      <c r="D748" s="3" t="s">
        <v>26</v>
      </c>
      <c r="E748" s="3" t="s">
        <v>20</v>
      </c>
      <c r="F748" s="3" t="s">
        <v>21</v>
      </c>
      <c r="G748" s="3" t="s">
        <v>44</v>
      </c>
      <c r="H748" s="3">
        <v>38.42</v>
      </c>
      <c r="I748" s="3">
        <v>1</v>
      </c>
      <c r="J748" s="3">
        <v>1.921</v>
      </c>
      <c r="K748" s="3">
        <v>40.341000000000001</v>
      </c>
      <c r="L748" s="3">
        <v>43498</v>
      </c>
      <c r="M748" s="3">
        <v>0.68958333333333333</v>
      </c>
      <c r="N748" s="4" t="s">
        <v>29</v>
      </c>
      <c r="O748" s="3">
        <v>38.42</v>
      </c>
      <c r="P748" s="5">
        <v>4.7619047620000003</v>
      </c>
      <c r="Q748" s="3">
        <v>1.921</v>
      </c>
      <c r="R748" s="3">
        <v>8.6</v>
      </c>
    </row>
    <row r="749" spans="2:18" x14ac:dyDescent="0.25">
      <c r="B749" s="3" t="s">
        <v>782</v>
      </c>
      <c r="C749" s="3" t="s">
        <v>42</v>
      </c>
      <c r="D749" s="3" t="s">
        <v>43</v>
      </c>
      <c r="E749" s="3" t="s">
        <v>20</v>
      </c>
      <c r="F749" s="3" t="s">
        <v>31</v>
      </c>
      <c r="G749" s="3" t="s">
        <v>46</v>
      </c>
      <c r="H749" s="3">
        <v>65.23</v>
      </c>
      <c r="I749" s="3">
        <v>10</v>
      </c>
      <c r="J749" s="3">
        <v>32.615000000000002</v>
      </c>
      <c r="K749" s="3">
        <v>684.91499999999996</v>
      </c>
      <c r="L749" s="3">
        <v>43473</v>
      </c>
      <c r="M749" s="3">
        <v>0.79652777777777772</v>
      </c>
      <c r="N749" s="4" t="s">
        <v>33</v>
      </c>
      <c r="O749" s="3">
        <v>652.29999999999995</v>
      </c>
      <c r="P749" s="5">
        <v>4.7619047620000003</v>
      </c>
      <c r="Q749" s="3">
        <v>32.615000000000002</v>
      </c>
      <c r="R749" s="3">
        <v>5.2</v>
      </c>
    </row>
    <row r="750" spans="2:18" x14ac:dyDescent="0.25">
      <c r="B750" s="3" t="s">
        <v>783</v>
      </c>
      <c r="C750" s="3" t="s">
        <v>25</v>
      </c>
      <c r="D750" s="3" t="s">
        <v>26</v>
      </c>
      <c r="E750" s="3" t="s">
        <v>20</v>
      </c>
      <c r="F750" s="3" t="s">
        <v>21</v>
      </c>
      <c r="G750" s="3" t="s">
        <v>32</v>
      </c>
      <c r="H750" s="3">
        <v>10.53</v>
      </c>
      <c r="I750" s="3">
        <v>5</v>
      </c>
      <c r="J750" s="3">
        <v>2.6324999999999998</v>
      </c>
      <c r="K750" s="3">
        <v>55.282499999999999</v>
      </c>
      <c r="L750" s="3">
        <v>43495</v>
      </c>
      <c r="M750" s="3">
        <v>0.61319444444444449</v>
      </c>
      <c r="N750" s="4" t="s">
        <v>33</v>
      </c>
      <c r="O750" s="3">
        <v>52.65</v>
      </c>
      <c r="P750" s="5">
        <v>4.7619047620000003</v>
      </c>
      <c r="Q750" s="3">
        <v>2.6324999999999998</v>
      </c>
      <c r="R750" s="3">
        <v>5.8</v>
      </c>
    </row>
    <row r="751" spans="2:18" x14ac:dyDescent="0.25">
      <c r="B751" s="3" t="s">
        <v>784</v>
      </c>
      <c r="C751" s="3" t="s">
        <v>42</v>
      </c>
      <c r="D751" s="3" t="s">
        <v>43</v>
      </c>
      <c r="E751" s="3" t="s">
        <v>20</v>
      </c>
      <c r="F751" s="3" t="s">
        <v>21</v>
      </c>
      <c r="G751" s="3" t="s">
        <v>32</v>
      </c>
      <c r="H751" s="3">
        <v>12.29</v>
      </c>
      <c r="I751" s="3">
        <v>9</v>
      </c>
      <c r="J751" s="3">
        <v>5.5305</v>
      </c>
      <c r="K751" s="3">
        <v>116.1405</v>
      </c>
      <c r="L751" s="3">
        <v>43550</v>
      </c>
      <c r="M751" s="3">
        <v>0.81111111111111112</v>
      </c>
      <c r="N751" s="4" t="s">
        <v>33</v>
      </c>
      <c r="O751" s="3">
        <v>110.61</v>
      </c>
      <c r="P751" s="5">
        <v>4.7619047620000003</v>
      </c>
      <c r="Q751" s="3">
        <v>5.5305</v>
      </c>
      <c r="R751" s="3">
        <v>8</v>
      </c>
    </row>
    <row r="752" spans="2:18" x14ac:dyDescent="0.25">
      <c r="B752" s="3" t="s">
        <v>785</v>
      </c>
      <c r="C752" s="3" t="s">
        <v>25</v>
      </c>
      <c r="D752" s="3" t="s">
        <v>26</v>
      </c>
      <c r="E752" s="3" t="s">
        <v>20</v>
      </c>
      <c r="F752" s="3" t="s">
        <v>31</v>
      </c>
      <c r="G752" s="3" t="s">
        <v>22</v>
      </c>
      <c r="H752" s="3">
        <v>81.23</v>
      </c>
      <c r="I752" s="3">
        <v>7</v>
      </c>
      <c r="J752" s="3">
        <v>28.430499999999999</v>
      </c>
      <c r="K752" s="3">
        <v>597.04049999999995</v>
      </c>
      <c r="L752" s="3">
        <v>43480</v>
      </c>
      <c r="M752" s="3">
        <v>0.86388888888888893</v>
      </c>
      <c r="N752" s="4" t="s">
        <v>29</v>
      </c>
      <c r="O752" s="3">
        <v>568.61</v>
      </c>
      <c r="P752" s="5">
        <v>4.7619047620000003</v>
      </c>
      <c r="Q752" s="3">
        <v>28.430499999999999</v>
      </c>
      <c r="R752" s="3">
        <v>9</v>
      </c>
    </row>
    <row r="753" spans="2:18" x14ac:dyDescent="0.25">
      <c r="B753" s="3" t="s">
        <v>786</v>
      </c>
      <c r="C753" s="3" t="s">
        <v>42</v>
      </c>
      <c r="D753" s="3" t="s">
        <v>43</v>
      </c>
      <c r="E753" s="3" t="s">
        <v>20</v>
      </c>
      <c r="F753" s="3" t="s">
        <v>21</v>
      </c>
      <c r="G753" s="3" t="s">
        <v>46</v>
      </c>
      <c r="H753" s="3">
        <v>22.32</v>
      </c>
      <c r="I753" s="3">
        <v>4</v>
      </c>
      <c r="J753" s="3">
        <v>4.4640000000000004</v>
      </c>
      <c r="K753" s="3">
        <v>93.744</v>
      </c>
      <c r="L753" s="3">
        <v>43538</v>
      </c>
      <c r="M753" s="3">
        <v>0.46944444444444444</v>
      </c>
      <c r="N753" s="4" t="s">
        <v>23</v>
      </c>
      <c r="O753" s="3">
        <v>89.28</v>
      </c>
      <c r="P753" s="5">
        <v>4.7619047620000003</v>
      </c>
      <c r="Q753" s="3">
        <v>4.4640000000000004</v>
      </c>
      <c r="R753" s="3">
        <v>4.0999999999999996</v>
      </c>
    </row>
    <row r="754" spans="2:18" x14ac:dyDescent="0.25">
      <c r="B754" s="3" t="s">
        <v>787</v>
      </c>
      <c r="C754" s="3" t="s">
        <v>18</v>
      </c>
      <c r="D754" s="3" t="s">
        <v>19</v>
      </c>
      <c r="E754" s="3" t="s">
        <v>27</v>
      </c>
      <c r="F754" s="3" t="s">
        <v>21</v>
      </c>
      <c r="G754" s="3" t="s">
        <v>44</v>
      </c>
      <c r="H754" s="3">
        <v>27.28</v>
      </c>
      <c r="I754" s="3">
        <v>5</v>
      </c>
      <c r="J754" s="3">
        <v>6.82</v>
      </c>
      <c r="K754" s="3">
        <v>143.22</v>
      </c>
      <c r="L754" s="3">
        <v>43499</v>
      </c>
      <c r="M754" s="3">
        <v>0.43819444444444444</v>
      </c>
      <c r="N754" s="4" t="s">
        <v>33</v>
      </c>
      <c r="O754" s="3">
        <v>136.4</v>
      </c>
      <c r="P754" s="5">
        <v>4.7619047620000003</v>
      </c>
      <c r="Q754" s="3">
        <v>6.82</v>
      </c>
      <c r="R754" s="3">
        <v>8.6</v>
      </c>
    </row>
    <row r="755" spans="2:18" x14ac:dyDescent="0.25">
      <c r="B755" s="3" t="s">
        <v>788</v>
      </c>
      <c r="C755" s="3" t="s">
        <v>18</v>
      </c>
      <c r="D755" s="3" t="s">
        <v>19</v>
      </c>
      <c r="E755" s="3" t="s">
        <v>20</v>
      </c>
      <c r="F755" s="3" t="s">
        <v>21</v>
      </c>
      <c r="G755" s="3" t="s">
        <v>28</v>
      </c>
      <c r="H755" s="3">
        <v>17.420000000000002</v>
      </c>
      <c r="I755" s="3">
        <v>10</v>
      </c>
      <c r="J755" s="3">
        <v>8.7100000000000009</v>
      </c>
      <c r="K755" s="3">
        <v>182.91</v>
      </c>
      <c r="L755" s="3">
        <v>43518</v>
      </c>
      <c r="M755" s="3">
        <v>0.52083333333333337</v>
      </c>
      <c r="N755" s="4" t="s">
        <v>23</v>
      </c>
      <c r="O755" s="3">
        <v>174.2</v>
      </c>
      <c r="P755" s="5">
        <v>4.7619047620000003</v>
      </c>
      <c r="Q755" s="3">
        <v>8.7100000000000009</v>
      </c>
      <c r="R755" s="3">
        <v>7</v>
      </c>
    </row>
    <row r="756" spans="2:18" x14ac:dyDescent="0.25">
      <c r="B756" s="3" t="s">
        <v>789</v>
      </c>
      <c r="C756" s="3" t="s">
        <v>42</v>
      </c>
      <c r="D756" s="3" t="s">
        <v>43</v>
      </c>
      <c r="E756" s="3" t="s">
        <v>27</v>
      </c>
      <c r="F756" s="3" t="s">
        <v>31</v>
      </c>
      <c r="G756" s="3" t="s">
        <v>32</v>
      </c>
      <c r="H756" s="3">
        <v>73.28</v>
      </c>
      <c r="I756" s="3">
        <v>5</v>
      </c>
      <c r="J756" s="3">
        <v>18.32</v>
      </c>
      <c r="K756" s="3">
        <v>384.72</v>
      </c>
      <c r="L756" s="3">
        <v>43489</v>
      </c>
      <c r="M756" s="3">
        <v>0.62847222222222221</v>
      </c>
      <c r="N756" s="4" t="s">
        <v>23</v>
      </c>
      <c r="O756" s="3">
        <v>366.4</v>
      </c>
      <c r="P756" s="5">
        <v>4.7619047620000003</v>
      </c>
      <c r="Q756" s="3">
        <v>18.32</v>
      </c>
      <c r="R756" s="3">
        <v>8.4</v>
      </c>
    </row>
    <row r="757" spans="2:18" x14ac:dyDescent="0.25">
      <c r="B757" s="3" t="s">
        <v>790</v>
      </c>
      <c r="C757" s="3" t="s">
        <v>25</v>
      </c>
      <c r="D757" s="3" t="s">
        <v>26</v>
      </c>
      <c r="E757" s="3" t="s">
        <v>20</v>
      </c>
      <c r="F757" s="3" t="s">
        <v>21</v>
      </c>
      <c r="G757" s="3" t="s">
        <v>46</v>
      </c>
      <c r="H757" s="3">
        <v>84.87</v>
      </c>
      <c r="I757" s="3">
        <v>3</v>
      </c>
      <c r="J757" s="3">
        <v>12.730499999999999</v>
      </c>
      <c r="K757" s="3">
        <v>267.34050000000002</v>
      </c>
      <c r="L757" s="3">
        <v>43490</v>
      </c>
      <c r="M757" s="3">
        <v>0.77083333333333337</v>
      </c>
      <c r="N757" s="4" t="s">
        <v>23</v>
      </c>
      <c r="O757" s="3">
        <v>254.61</v>
      </c>
      <c r="P757" s="5">
        <v>4.7619047620000003</v>
      </c>
      <c r="Q757" s="3">
        <v>12.730499999999999</v>
      </c>
      <c r="R757" s="3">
        <v>7.4</v>
      </c>
    </row>
    <row r="758" spans="2:18" x14ac:dyDescent="0.25">
      <c r="B758" s="3" t="s">
        <v>791</v>
      </c>
      <c r="C758" s="3" t="s">
        <v>18</v>
      </c>
      <c r="D758" s="3" t="s">
        <v>19</v>
      </c>
      <c r="E758" s="3" t="s">
        <v>27</v>
      </c>
      <c r="F758" s="3" t="s">
        <v>21</v>
      </c>
      <c r="G758" s="3" t="s">
        <v>46</v>
      </c>
      <c r="H758" s="3">
        <v>97.29</v>
      </c>
      <c r="I758" s="3">
        <v>8</v>
      </c>
      <c r="J758" s="3">
        <v>38.915999999999997</v>
      </c>
      <c r="K758" s="3">
        <v>817.23599999999999</v>
      </c>
      <c r="L758" s="3">
        <v>43533</v>
      </c>
      <c r="M758" s="3">
        <v>0.5541666666666667</v>
      </c>
      <c r="N758" s="4" t="s">
        <v>33</v>
      </c>
      <c r="O758" s="3">
        <v>778.32</v>
      </c>
      <c r="P758" s="5">
        <v>4.7619047620000003</v>
      </c>
      <c r="Q758" s="3">
        <v>38.915999999999997</v>
      </c>
      <c r="R758" s="3">
        <v>6.2</v>
      </c>
    </row>
    <row r="759" spans="2:18" x14ac:dyDescent="0.25">
      <c r="B759" s="3" t="s">
        <v>792</v>
      </c>
      <c r="C759" s="3" t="s">
        <v>42</v>
      </c>
      <c r="D759" s="3" t="s">
        <v>43</v>
      </c>
      <c r="E759" s="3" t="s">
        <v>20</v>
      </c>
      <c r="F759" s="3" t="s">
        <v>21</v>
      </c>
      <c r="G759" s="3" t="s">
        <v>28</v>
      </c>
      <c r="H759" s="3">
        <v>35.74</v>
      </c>
      <c r="I759" s="3">
        <v>8</v>
      </c>
      <c r="J759" s="3">
        <v>14.295999999999999</v>
      </c>
      <c r="K759" s="3">
        <v>300.21600000000001</v>
      </c>
      <c r="L759" s="3">
        <v>43513</v>
      </c>
      <c r="M759" s="3">
        <v>0.64444444444444449</v>
      </c>
      <c r="N759" s="4" t="s">
        <v>23</v>
      </c>
      <c r="O759" s="3">
        <v>285.92</v>
      </c>
      <c r="P759" s="5">
        <v>4.7619047620000003</v>
      </c>
      <c r="Q759" s="3">
        <v>14.295999999999999</v>
      </c>
      <c r="R759" s="3">
        <v>4.9000000000000004</v>
      </c>
    </row>
    <row r="760" spans="2:18" x14ac:dyDescent="0.25">
      <c r="B760" s="3" t="s">
        <v>793</v>
      </c>
      <c r="C760" s="3" t="s">
        <v>18</v>
      </c>
      <c r="D760" s="3" t="s">
        <v>19</v>
      </c>
      <c r="E760" s="3" t="s">
        <v>27</v>
      </c>
      <c r="F760" s="3" t="s">
        <v>21</v>
      </c>
      <c r="G760" s="3" t="s">
        <v>32</v>
      </c>
      <c r="H760" s="3">
        <v>96.52</v>
      </c>
      <c r="I760" s="3">
        <v>6</v>
      </c>
      <c r="J760" s="3">
        <v>28.956</v>
      </c>
      <c r="K760" s="3">
        <v>608.07600000000002</v>
      </c>
      <c r="L760" s="3">
        <v>43476</v>
      </c>
      <c r="M760" s="3">
        <v>0.49444444444444446</v>
      </c>
      <c r="N760" s="4" t="s">
        <v>29</v>
      </c>
      <c r="O760" s="3">
        <v>579.12</v>
      </c>
      <c r="P760" s="5">
        <v>4.7619047620000003</v>
      </c>
      <c r="Q760" s="3">
        <v>28.956</v>
      </c>
      <c r="R760" s="3">
        <v>4.5</v>
      </c>
    </row>
    <row r="761" spans="2:18" x14ac:dyDescent="0.25">
      <c r="B761" s="3" t="s">
        <v>794</v>
      </c>
      <c r="C761" s="3" t="s">
        <v>18</v>
      </c>
      <c r="D761" s="3" t="s">
        <v>19</v>
      </c>
      <c r="E761" s="3" t="s">
        <v>20</v>
      </c>
      <c r="F761" s="3" t="s">
        <v>31</v>
      </c>
      <c r="G761" s="3" t="s">
        <v>44</v>
      </c>
      <c r="H761" s="3">
        <v>18.850000000000001</v>
      </c>
      <c r="I761" s="3">
        <v>10</v>
      </c>
      <c r="J761" s="3">
        <v>9.4250000000000007</v>
      </c>
      <c r="K761" s="3">
        <v>197.92500000000001</v>
      </c>
      <c r="L761" s="3">
        <v>43523</v>
      </c>
      <c r="M761" s="3">
        <v>0.76666666666666672</v>
      </c>
      <c r="N761" s="4" t="s">
        <v>23</v>
      </c>
      <c r="O761" s="3">
        <v>188.5</v>
      </c>
      <c r="P761" s="5">
        <v>4.7619047620000003</v>
      </c>
      <c r="Q761" s="3">
        <v>9.4250000000000007</v>
      </c>
      <c r="R761" s="3">
        <v>5.6</v>
      </c>
    </row>
    <row r="762" spans="2:18" x14ac:dyDescent="0.25">
      <c r="B762" s="3" t="s">
        <v>795</v>
      </c>
      <c r="C762" s="3" t="s">
        <v>18</v>
      </c>
      <c r="D762" s="3" t="s">
        <v>19</v>
      </c>
      <c r="E762" s="3" t="s">
        <v>27</v>
      </c>
      <c r="F762" s="3" t="s">
        <v>21</v>
      </c>
      <c r="G762" s="3" t="s">
        <v>44</v>
      </c>
      <c r="H762" s="3">
        <v>55.39</v>
      </c>
      <c r="I762" s="3">
        <v>4</v>
      </c>
      <c r="J762" s="3">
        <v>11.077999999999999</v>
      </c>
      <c r="K762" s="3">
        <v>232.63800000000001</v>
      </c>
      <c r="L762" s="3">
        <v>43549</v>
      </c>
      <c r="M762" s="3">
        <v>0.6381944444444444</v>
      </c>
      <c r="N762" s="4" t="s">
        <v>23</v>
      </c>
      <c r="O762" s="3">
        <v>221.56</v>
      </c>
      <c r="P762" s="5">
        <v>4.7619047620000003</v>
      </c>
      <c r="Q762" s="3">
        <v>11.077999999999999</v>
      </c>
      <c r="R762" s="3">
        <v>8</v>
      </c>
    </row>
    <row r="763" spans="2:18" x14ac:dyDescent="0.25">
      <c r="B763" s="3" t="s">
        <v>796</v>
      </c>
      <c r="C763" s="3" t="s">
        <v>42</v>
      </c>
      <c r="D763" s="3" t="s">
        <v>43</v>
      </c>
      <c r="E763" s="3" t="s">
        <v>20</v>
      </c>
      <c r="F763" s="3" t="s">
        <v>21</v>
      </c>
      <c r="G763" s="3" t="s">
        <v>44</v>
      </c>
      <c r="H763" s="3">
        <v>77.2</v>
      </c>
      <c r="I763" s="3">
        <v>10</v>
      </c>
      <c r="J763" s="3">
        <v>38.6</v>
      </c>
      <c r="K763" s="3">
        <v>810.6</v>
      </c>
      <c r="L763" s="3">
        <v>43507</v>
      </c>
      <c r="M763" s="3">
        <v>0.44305555555555554</v>
      </c>
      <c r="N763" s="4" t="s">
        <v>33</v>
      </c>
      <c r="O763" s="3">
        <v>772</v>
      </c>
      <c r="P763" s="5">
        <v>4.7619047620000003</v>
      </c>
      <c r="Q763" s="3">
        <v>38.6</v>
      </c>
      <c r="R763" s="3">
        <v>5.6</v>
      </c>
    </row>
    <row r="764" spans="2:18" x14ac:dyDescent="0.25">
      <c r="B764" s="3" t="s">
        <v>797</v>
      </c>
      <c r="C764" s="3" t="s">
        <v>42</v>
      </c>
      <c r="D764" s="3" t="s">
        <v>43</v>
      </c>
      <c r="E764" s="3" t="s">
        <v>27</v>
      </c>
      <c r="F764" s="3" t="s">
        <v>31</v>
      </c>
      <c r="G764" s="3" t="s">
        <v>28</v>
      </c>
      <c r="H764" s="3">
        <v>72.13</v>
      </c>
      <c r="I764" s="3">
        <v>10</v>
      </c>
      <c r="J764" s="3">
        <v>36.064999999999998</v>
      </c>
      <c r="K764" s="3">
        <v>757.36500000000001</v>
      </c>
      <c r="L764" s="3">
        <v>43496</v>
      </c>
      <c r="M764" s="3">
        <v>0.6333333333333333</v>
      </c>
      <c r="N764" s="4" t="s">
        <v>33</v>
      </c>
      <c r="O764" s="3">
        <v>721.3</v>
      </c>
      <c r="P764" s="5">
        <v>4.7619047620000003</v>
      </c>
      <c r="Q764" s="3">
        <v>36.064999999999998</v>
      </c>
      <c r="R764" s="3">
        <v>4.2</v>
      </c>
    </row>
    <row r="765" spans="2:18" x14ac:dyDescent="0.25">
      <c r="B765" s="3" t="s">
        <v>798</v>
      </c>
      <c r="C765" s="3" t="s">
        <v>18</v>
      </c>
      <c r="D765" s="3" t="s">
        <v>19</v>
      </c>
      <c r="E765" s="3" t="s">
        <v>20</v>
      </c>
      <c r="F765" s="3" t="s">
        <v>21</v>
      </c>
      <c r="G765" s="3" t="s">
        <v>46</v>
      </c>
      <c r="H765" s="3">
        <v>63.88</v>
      </c>
      <c r="I765" s="3">
        <v>8</v>
      </c>
      <c r="J765" s="3">
        <v>25.552</v>
      </c>
      <c r="K765" s="3">
        <v>536.59199999999998</v>
      </c>
      <c r="L765" s="3">
        <v>43485</v>
      </c>
      <c r="M765" s="3">
        <v>0.7416666666666667</v>
      </c>
      <c r="N765" s="4" t="s">
        <v>23</v>
      </c>
      <c r="O765" s="3">
        <v>511.04</v>
      </c>
      <c r="P765" s="5">
        <v>4.7619047620000003</v>
      </c>
      <c r="Q765" s="3">
        <v>25.552</v>
      </c>
      <c r="R765" s="3">
        <v>9.9</v>
      </c>
    </row>
    <row r="766" spans="2:18" x14ac:dyDescent="0.25">
      <c r="B766" s="3" t="s">
        <v>799</v>
      </c>
      <c r="C766" s="3" t="s">
        <v>18</v>
      </c>
      <c r="D766" s="3" t="s">
        <v>19</v>
      </c>
      <c r="E766" s="3" t="s">
        <v>20</v>
      </c>
      <c r="F766" s="3" t="s">
        <v>21</v>
      </c>
      <c r="G766" s="3" t="s">
        <v>22</v>
      </c>
      <c r="H766" s="3">
        <v>10.69</v>
      </c>
      <c r="I766" s="3">
        <v>5</v>
      </c>
      <c r="J766" s="3">
        <v>2.6724999999999999</v>
      </c>
      <c r="K766" s="3">
        <v>56.122500000000002</v>
      </c>
      <c r="L766" s="3">
        <v>43550</v>
      </c>
      <c r="M766" s="3">
        <v>0.46319444444444446</v>
      </c>
      <c r="N766" s="4" t="s">
        <v>23</v>
      </c>
      <c r="O766" s="3">
        <v>53.45</v>
      </c>
      <c r="P766" s="5">
        <v>4.7619047620000003</v>
      </c>
      <c r="Q766" s="3">
        <v>2.6724999999999999</v>
      </c>
      <c r="R766" s="3">
        <v>7.6</v>
      </c>
    </row>
    <row r="767" spans="2:18" x14ac:dyDescent="0.25">
      <c r="B767" s="3" t="s">
        <v>800</v>
      </c>
      <c r="C767" s="3" t="s">
        <v>18</v>
      </c>
      <c r="D767" s="3" t="s">
        <v>19</v>
      </c>
      <c r="E767" s="3" t="s">
        <v>20</v>
      </c>
      <c r="F767" s="3" t="s">
        <v>31</v>
      </c>
      <c r="G767" s="3" t="s">
        <v>22</v>
      </c>
      <c r="H767" s="3">
        <v>55.5</v>
      </c>
      <c r="I767" s="3">
        <v>4</v>
      </c>
      <c r="J767" s="3">
        <v>11.1</v>
      </c>
      <c r="K767" s="3">
        <v>233.1</v>
      </c>
      <c r="L767" s="3">
        <v>43485</v>
      </c>
      <c r="M767" s="3">
        <v>0.65833333333333333</v>
      </c>
      <c r="N767" s="4" t="s">
        <v>33</v>
      </c>
      <c r="O767" s="3">
        <v>222</v>
      </c>
      <c r="P767" s="5">
        <v>4.7619047620000003</v>
      </c>
      <c r="Q767" s="3">
        <v>11.1</v>
      </c>
      <c r="R767" s="3">
        <v>6.6</v>
      </c>
    </row>
    <row r="768" spans="2:18" x14ac:dyDescent="0.25">
      <c r="B768" s="3" t="s">
        <v>801</v>
      </c>
      <c r="C768" s="3" t="s">
        <v>42</v>
      </c>
      <c r="D768" s="3" t="s">
        <v>43</v>
      </c>
      <c r="E768" s="3" t="s">
        <v>27</v>
      </c>
      <c r="F768" s="3" t="s">
        <v>21</v>
      </c>
      <c r="G768" s="3" t="s">
        <v>32</v>
      </c>
      <c r="H768" s="3">
        <v>95.46</v>
      </c>
      <c r="I768" s="3">
        <v>8</v>
      </c>
      <c r="J768" s="3">
        <v>38.183999999999997</v>
      </c>
      <c r="K768" s="3">
        <v>801.86400000000003</v>
      </c>
      <c r="L768" s="3">
        <v>43529</v>
      </c>
      <c r="M768" s="3">
        <v>0.81944444444444442</v>
      </c>
      <c r="N768" s="4" t="s">
        <v>23</v>
      </c>
      <c r="O768" s="3">
        <v>763.68</v>
      </c>
      <c r="P768" s="5">
        <v>4.7619047620000003</v>
      </c>
      <c r="Q768" s="3">
        <v>38.183999999999997</v>
      </c>
      <c r="R768" s="3">
        <v>4.7</v>
      </c>
    </row>
    <row r="769" spans="2:18" x14ac:dyDescent="0.25">
      <c r="B769" s="3" t="s">
        <v>802</v>
      </c>
      <c r="C769" s="3" t="s">
        <v>25</v>
      </c>
      <c r="D769" s="3" t="s">
        <v>26</v>
      </c>
      <c r="E769" s="3" t="s">
        <v>27</v>
      </c>
      <c r="F769" s="3" t="s">
        <v>21</v>
      </c>
      <c r="G769" s="3" t="s">
        <v>46</v>
      </c>
      <c r="H769" s="3">
        <v>76.06</v>
      </c>
      <c r="I769" s="3">
        <v>3</v>
      </c>
      <c r="J769" s="3">
        <v>11.409000000000001</v>
      </c>
      <c r="K769" s="3">
        <v>239.589</v>
      </c>
      <c r="L769" s="3">
        <v>43470</v>
      </c>
      <c r="M769" s="3">
        <v>0.85416666666666663</v>
      </c>
      <c r="N769" s="4" t="s">
        <v>33</v>
      </c>
      <c r="O769" s="3">
        <v>228.18</v>
      </c>
      <c r="P769" s="5">
        <v>4.7619047620000003</v>
      </c>
      <c r="Q769" s="3">
        <v>11.409000000000001</v>
      </c>
      <c r="R769" s="3">
        <v>9.8000000000000007</v>
      </c>
    </row>
    <row r="770" spans="2:18" x14ac:dyDescent="0.25">
      <c r="B770" s="3" t="s">
        <v>803</v>
      </c>
      <c r="C770" s="3" t="s">
        <v>42</v>
      </c>
      <c r="D770" s="3" t="s">
        <v>43</v>
      </c>
      <c r="E770" s="3" t="s">
        <v>27</v>
      </c>
      <c r="F770" s="3" t="s">
        <v>31</v>
      </c>
      <c r="G770" s="3" t="s">
        <v>36</v>
      </c>
      <c r="H770" s="3">
        <v>13.69</v>
      </c>
      <c r="I770" s="3">
        <v>6</v>
      </c>
      <c r="J770" s="3">
        <v>4.1070000000000002</v>
      </c>
      <c r="K770" s="3">
        <v>86.247</v>
      </c>
      <c r="L770" s="3">
        <v>43509</v>
      </c>
      <c r="M770" s="3">
        <v>0.58263888888888893</v>
      </c>
      <c r="N770" s="4" t="s">
        <v>29</v>
      </c>
      <c r="O770" s="3">
        <v>82.14</v>
      </c>
      <c r="P770" s="5">
        <v>4.7619047620000003</v>
      </c>
      <c r="Q770" s="3">
        <v>4.1070000000000002</v>
      </c>
      <c r="R770" s="3">
        <v>6.3</v>
      </c>
    </row>
    <row r="771" spans="2:18" x14ac:dyDescent="0.25">
      <c r="B771" s="3" t="s">
        <v>804</v>
      </c>
      <c r="C771" s="3" t="s">
        <v>42</v>
      </c>
      <c r="D771" s="3" t="s">
        <v>43</v>
      </c>
      <c r="E771" s="3" t="s">
        <v>27</v>
      </c>
      <c r="F771" s="3" t="s">
        <v>21</v>
      </c>
      <c r="G771" s="3" t="s">
        <v>28</v>
      </c>
      <c r="H771" s="3">
        <v>95.64</v>
      </c>
      <c r="I771" s="3">
        <v>4</v>
      </c>
      <c r="J771" s="3">
        <v>19.128</v>
      </c>
      <c r="K771" s="3">
        <v>401.68799999999999</v>
      </c>
      <c r="L771" s="3">
        <v>43540</v>
      </c>
      <c r="M771" s="3">
        <v>0.78541666666666665</v>
      </c>
      <c r="N771" s="4" t="s">
        <v>29</v>
      </c>
      <c r="O771" s="3">
        <v>382.56</v>
      </c>
      <c r="P771" s="5">
        <v>4.7619047620000003</v>
      </c>
      <c r="Q771" s="3">
        <v>19.128</v>
      </c>
      <c r="R771" s="3">
        <v>7.9</v>
      </c>
    </row>
    <row r="772" spans="2:18" x14ac:dyDescent="0.25">
      <c r="B772" s="3" t="s">
        <v>805</v>
      </c>
      <c r="C772" s="3" t="s">
        <v>18</v>
      </c>
      <c r="D772" s="3" t="s">
        <v>19</v>
      </c>
      <c r="E772" s="3" t="s">
        <v>27</v>
      </c>
      <c r="F772" s="3" t="s">
        <v>21</v>
      </c>
      <c r="G772" s="3" t="s">
        <v>32</v>
      </c>
      <c r="H772" s="3">
        <v>11.43</v>
      </c>
      <c r="I772" s="3">
        <v>6</v>
      </c>
      <c r="J772" s="3">
        <v>3.4289999999999998</v>
      </c>
      <c r="K772" s="3">
        <v>72.009</v>
      </c>
      <c r="L772" s="3">
        <v>43480</v>
      </c>
      <c r="M772" s="3">
        <v>0.72499999999999998</v>
      </c>
      <c r="N772" s="4" t="s">
        <v>29</v>
      </c>
      <c r="O772" s="3">
        <v>68.58</v>
      </c>
      <c r="P772" s="5">
        <v>4.7619047620000003</v>
      </c>
      <c r="Q772" s="3">
        <v>3.4289999999999998</v>
      </c>
      <c r="R772" s="3">
        <v>7.7</v>
      </c>
    </row>
    <row r="773" spans="2:18" x14ac:dyDescent="0.25">
      <c r="B773" s="3" t="s">
        <v>806</v>
      </c>
      <c r="C773" s="3" t="s">
        <v>42</v>
      </c>
      <c r="D773" s="3" t="s">
        <v>43</v>
      </c>
      <c r="E773" s="3" t="s">
        <v>20</v>
      </c>
      <c r="F773" s="3" t="s">
        <v>21</v>
      </c>
      <c r="G773" s="3" t="s">
        <v>36</v>
      </c>
      <c r="H773" s="3">
        <v>95.54</v>
      </c>
      <c r="I773" s="3">
        <v>4</v>
      </c>
      <c r="J773" s="3">
        <v>19.108000000000001</v>
      </c>
      <c r="K773" s="3">
        <v>401.26799999999997</v>
      </c>
      <c r="L773" s="3">
        <v>43522</v>
      </c>
      <c r="M773" s="3">
        <v>0.49861111111111112</v>
      </c>
      <c r="N773" s="4" t="s">
        <v>23</v>
      </c>
      <c r="O773" s="3">
        <v>382.16</v>
      </c>
      <c r="P773" s="5">
        <v>4.7619047620000003</v>
      </c>
      <c r="Q773" s="3">
        <v>19.108000000000001</v>
      </c>
      <c r="R773" s="3">
        <v>4.5</v>
      </c>
    </row>
    <row r="774" spans="2:18" x14ac:dyDescent="0.25">
      <c r="B774" s="3" t="s">
        <v>807</v>
      </c>
      <c r="C774" s="3" t="s">
        <v>25</v>
      </c>
      <c r="D774" s="3" t="s">
        <v>26</v>
      </c>
      <c r="E774" s="3" t="s">
        <v>20</v>
      </c>
      <c r="F774" s="3" t="s">
        <v>21</v>
      </c>
      <c r="G774" s="3" t="s">
        <v>22</v>
      </c>
      <c r="H774" s="3">
        <v>85.87</v>
      </c>
      <c r="I774" s="3">
        <v>7</v>
      </c>
      <c r="J774" s="3">
        <v>30.054500000000001</v>
      </c>
      <c r="K774" s="3">
        <v>631.14449999999999</v>
      </c>
      <c r="L774" s="3">
        <v>43523</v>
      </c>
      <c r="M774" s="3">
        <v>0.79236111111111107</v>
      </c>
      <c r="N774" s="4" t="s">
        <v>33</v>
      </c>
      <c r="O774" s="3">
        <v>601.09</v>
      </c>
      <c r="P774" s="5">
        <v>4.7619047620000003</v>
      </c>
      <c r="Q774" s="3">
        <v>30.054500000000001</v>
      </c>
      <c r="R774" s="3">
        <v>8</v>
      </c>
    </row>
    <row r="775" spans="2:18" x14ac:dyDescent="0.25">
      <c r="B775" s="3" t="s">
        <v>808</v>
      </c>
      <c r="C775" s="3" t="s">
        <v>25</v>
      </c>
      <c r="D775" s="3" t="s">
        <v>26</v>
      </c>
      <c r="E775" s="3" t="s">
        <v>20</v>
      </c>
      <c r="F775" s="3" t="s">
        <v>21</v>
      </c>
      <c r="G775" s="3" t="s">
        <v>36</v>
      </c>
      <c r="H775" s="3">
        <v>67.989999999999995</v>
      </c>
      <c r="I775" s="3">
        <v>7</v>
      </c>
      <c r="J775" s="3">
        <v>23.796500000000002</v>
      </c>
      <c r="K775" s="3">
        <v>499.72649999999999</v>
      </c>
      <c r="L775" s="3">
        <v>43513</v>
      </c>
      <c r="M775" s="3">
        <v>0.70138888888888884</v>
      </c>
      <c r="N775" s="4" t="s">
        <v>23</v>
      </c>
      <c r="O775" s="3">
        <v>475.93</v>
      </c>
      <c r="P775" s="5">
        <v>4.7619047620000003</v>
      </c>
      <c r="Q775" s="3">
        <v>23.796500000000002</v>
      </c>
      <c r="R775" s="3">
        <v>5.7</v>
      </c>
    </row>
    <row r="776" spans="2:18" x14ac:dyDescent="0.25">
      <c r="B776" s="3" t="s">
        <v>809</v>
      </c>
      <c r="C776" s="3" t="s">
        <v>25</v>
      </c>
      <c r="D776" s="3" t="s">
        <v>26</v>
      </c>
      <c r="E776" s="3" t="s">
        <v>27</v>
      </c>
      <c r="F776" s="3" t="s">
        <v>21</v>
      </c>
      <c r="G776" s="3" t="s">
        <v>44</v>
      </c>
      <c r="H776" s="3">
        <v>52.42</v>
      </c>
      <c r="I776" s="3">
        <v>1</v>
      </c>
      <c r="J776" s="3">
        <v>2.621</v>
      </c>
      <c r="K776" s="3">
        <v>55.040999999999997</v>
      </c>
      <c r="L776" s="3">
        <v>43502</v>
      </c>
      <c r="M776" s="3">
        <v>0.43194444444444446</v>
      </c>
      <c r="N776" s="4" t="s">
        <v>33</v>
      </c>
      <c r="O776" s="3">
        <v>52.42</v>
      </c>
      <c r="P776" s="5">
        <v>4.7619047620000003</v>
      </c>
      <c r="Q776" s="3">
        <v>2.621</v>
      </c>
      <c r="R776" s="3">
        <v>6.3</v>
      </c>
    </row>
    <row r="777" spans="2:18" x14ac:dyDescent="0.25">
      <c r="B777" s="3" t="s">
        <v>810</v>
      </c>
      <c r="C777" s="3" t="s">
        <v>25</v>
      </c>
      <c r="D777" s="3" t="s">
        <v>26</v>
      </c>
      <c r="E777" s="3" t="s">
        <v>20</v>
      </c>
      <c r="F777" s="3" t="s">
        <v>31</v>
      </c>
      <c r="G777" s="3" t="s">
        <v>44</v>
      </c>
      <c r="H777" s="3">
        <v>65.650000000000006</v>
      </c>
      <c r="I777" s="3">
        <v>2</v>
      </c>
      <c r="J777" s="3">
        <v>6.5650000000000004</v>
      </c>
      <c r="K777" s="3">
        <v>137.86500000000001</v>
      </c>
      <c r="L777" s="3">
        <v>43482</v>
      </c>
      <c r="M777" s="3">
        <v>0.69861111111111107</v>
      </c>
      <c r="N777" s="4" t="s">
        <v>29</v>
      </c>
      <c r="O777" s="3">
        <v>131.30000000000001</v>
      </c>
      <c r="P777" s="5">
        <v>4.7619047620000003</v>
      </c>
      <c r="Q777" s="3">
        <v>6.5650000000000004</v>
      </c>
      <c r="R777" s="3">
        <v>6</v>
      </c>
    </row>
    <row r="778" spans="2:18" x14ac:dyDescent="0.25">
      <c r="B778" s="3" t="s">
        <v>811</v>
      </c>
      <c r="C778" s="3" t="s">
        <v>42</v>
      </c>
      <c r="D778" s="3" t="s">
        <v>43</v>
      </c>
      <c r="E778" s="3" t="s">
        <v>27</v>
      </c>
      <c r="F778" s="3" t="s">
        <v>21</v>
      </c>
      <c r="G778" s="3" t="s">
        <v>44</v>
      </c>
      <c r="H778" s="3">
        <v>28.86</v>
      </c>
      <c r="I778" s="3">
        <v>5</v>
      </c>
      <c r="J778" s="3">
        <v>7.2149999999999999</v>
      </c>
      <c r="K778" s="3">
        <v>151.51499999999999</v>
      </c>
      <c r="L778" s="3">
        <v>43487</v>
      </c>
      <c r="M778" s="3">
        <v>0.75555555555555554</v>
      </c>
      <c r="N778" s="4" t="s">
        <v>33</v>
      </c>
      <c r="O778" s="3">
        <v>144.30000000000001</v>
      </c>
      <c r="P778" s="5">
        <v>4.7619047620000003</v>
      </c>
      <c r="Q778" s="3">
        <v>7.2149999999999999</v>
      </c>
      <c r="R778" s="3">
        <v>8</v>
      </c>
    </row>
    <row r="779" spans="2:18" x14ac:dyDescent="0.25">
      <c r="B779" s="3" t="s">
        <v>812</v>
      </c>
      <c r="C779" s="3" t="s">
        <v>25</v>
      </c>
      <c r="D779" s="3" t="s">
        <v>26</v>
      </c>
      <c r="E779" s="3" t="s">
        <v>20</v>
      </c>
      <c r="F779" s="3" t="s">
        <v>31</v>
      </c>
      <c r="G779" s="3" t="s">
        <v>22</v>
      </c>
      <c r="H779" s="3">
        <v>65.31</v>
      </c>
      <c r="I779" s="3">
        <v>7</v>
      </c>
      <c r="J779" s="3">
        <v>22.858499999999999</v>
      </c>
      <c r="K779" s="3">
        <v>480.02850000000001</v>
      </c>
      <c r="L779" s="3">
        <v>43529</v>
      </c>
      <c r="M779" s="3">
        <v>0.75138888888888888</v>
      </c>
      <c r="N779" s="4" t="s">
        <v>33</v>
      </c>
      <c r="O779" s="3">
        <v>457.17</v>
      </c>
      <c r="P779" s="5">
        <v>4.7619047620000003</v>
      </c>
      <c r="Q779" s="3">
        <v>22.858499999999999</v>
      </c>
      <c r="R779" s="3">
        <v>4.2</v>
      </c>
    </row>
    <row r="780" spans="2:18" x14ac:dyDescent="0.25">
      <c r="B780" s="3" t="s">
        <v>813</v>
      </c>
      <c r="C780" s="3" t="s">
        <v>42</v>
      </c>
      <c r="D780" s="3" t="s">
        <v>43</v>
      </c>
      <c r="E780" s="3" t="s">
        <v>27</v>
      </c>
      <c r="F780" s="3" t="s">
        <v>31</v>
      </c>
      <c r="G780" s="3" t="s">
        <v>36</v>
      </c>
      <c r="H780" s="3">
        <v>93.38</v>
      </c>
      <c r="I780" s="3">
        <v>1</v>
      </c>
      <c r="J780" s="3">
        <v>4.6689999999999996</v>
      </c>
      <c r="K780" s="3">
        <v>98.049000000000007</v>
      </c>
      <c r="L780" s="3">
        <v>43468</v>
      </c>
      <c r="M780" s="3">
        <v>0.54652777777777772</v>
      </c>
      <c r="N780" s="4" t="s">
        <v>29</v>
      </c>
      <c r="O780" s="3">
        <v>93.38</v>
      </c>
      <c r="P780" s="5">
        <v>4.7619047620000003</v>
      </c>
      <c r="Q780" s="3">
        <v>4.6689999999999996</v>
      </c>
      <c r="R780" s="3">
        <v>9.6</v>
      </c>
    </row>
    <row r="781" spans="2:18" x14ac:dyDescent="0.25">
      <c r="B781" s="3" t="s">
        <v>814</v>
      </c>
      <c r="C781" s="3" t="s">
        <v>25</v>
      </c>
      <c r="D781" s="3" t="s">
        <v>26</v>
      </c>
      <c r="E781" s="3" t="s">
        <v>20</v>
      </c>
      <c r="F781" s="3" t="s">
        <v>31</v>
      </c>
      <c r="G781" s="3" t="s">
        <v>36</v>
      </c>
      <c r="H781" s="3">
        <v>25.25</v>
      </c>
      <c r="I781" s="3">
        <v>5</v>
      </c>
      <c r="J781" s="3">
        <v>6.3125</v>
      </c>
      <c r="K781" s="3">
        <v>132.5625</v>
      </c>
      <c r="L781" s="3">
        <v>43544</v>
      </c>
      <c r="M781" s="3">
        <v>0.74444444444444446</v>
      </c>
      <c r="N781" s="4" t="s">
        <v>29</v>
      </c>
      <c r="O781" s="3">
        <v>126.25</v>
      </c>
      <c r="P781" s="5">
        <v>4.7619047620000003</v>
      </c>
      <c r="Q781" s="3">
        <v>6.3125</v>
      </c>
      <c r="R781" s="3">
        <v>6.1</v>
      </c>
    </row>
    <row r="782" spans="2:18" x14ac:dyDescent="0.25">
      <c r="B782" s="3" t="s">
        <v>815</v>
      </c>
      <c r="C782" s="3" t="s">
        <v>42</v>
      </c>
      <c r="D782" s="3" t="s">
        <v>43</v>
      </c>
      <c r="E782" s="3" t="s">
        <v>20</v>
      </c>
      <c r="F782" s="3" t="s">
        <v>31</v>
      </c>
      <c r="G782" s="3" t="s">
        <v>28</v>
      </c>
      <c r="H782" s="3">
        <v>87.87</v>
      </c>
      <c r="I782" s="3">
        <v>9</v>
      </c>
      <c r="J782" s="3">
        <v>39.541499999999999</v>
      </c>
      <c r="K782" s="3">
        <v>830.37149999999997</v>
      </c>
      <c r="L782" s="3">
        <v>43496</v>
      </c>
      <c r="M782" s="3">
        <v>0.85555555555555551</v>
      </c>
      <c r="N782" s="4" t="s">
        <v>23</v>
      </c>
      <c r="O782" s="3">
        <v>790.83</v>
      </c>
      <c r="P782" s="5">
        <v>4.7619047620000003</v>
      </c>
      <c r="Q782" s="3">
        <v>39.541499999999999</v>
      </c>
      <c r="R782" s="3">
        <v>5.6</v>
      </c>
    </row>
    <row r="783" spans="2:18" x14ac:dyDescent="0.25">
      <c r="B783" s="3" t="s">
        <v>816</v>
      </c>
      <c r="C783" s="3" t="s">
        <v>25</v>
      </c>
      <c r="D783" s="3" t="s">
        <v>26</v>
      </c>
      <c r="E783" s="3" t="s">
        <v>27</v>
      </c>
      <c r="F783" s="3" t="s">
        <v>31</v>
      </c>
      <c r="G783" s="3" t="s">
        <v>22</v>
      </c>
      <c r="H783" s="3">
        <v>21.8</v>
      </c>
      <c r="I783" s="3">
        <v>8</v>
      </c>
      <c r="J783" s="3">
        <v>8.7200000000000006</v>
      </c>
      <c r="K783" s="3">
        <v>183.12</v>
      </c>
      <c r="L783" s="3">
        <v>43515</v>
      </c>
      <c r="M783" s="3">
        <v>0.80833333333333335</v>
      </c>
      <c r="N783" s="4" t="s">
        <v>29</v>
      </c>
      <c r="O783" s="3">
        <v>174.4</v>
      </c>
      <c r="P783" s="5">
        <v>4.7619047620000003</v>
      </c>
      <c r="Q783" s="3">
        <v>8.7200000000000006</v>
      </c>
      <c r="R783" s="3">
        <v>8.3000000000000007</v>
      </c>
    </row>
    <row r="784" spans="2:18" x14ac:dyDescent="0.25">
      <c r="B784" s="3" t="s">
        <v>817</v>
      </c>
      <c r="C784" s="3" t="s">
        <v>18</v>
      </c>
      <c r="D784" s="3" t="s">
        <v>19</v>
      </c>
      <c r="E784" s="3" t="s">
        <v>27</v>
      </c>
      <c r="F784" s="3" t="s">
        <v>21</v>
      </c>
      <c r="G784" s="3" t="s">
        <v>36</v>
      </c>
      <c r="H784" s="3">
        <v>94.76</v>
      </c>
      <c r="I784" s="3">
        <v>4</v>
      </c>
      <c r="J784" s="3">
        <v>18.952000000000002</v>
      </c>
      <c r="K784" s="3">
        <v>397.99200000000002</v>
      </c>
      <c r="L784" s="3">
        <v>43507</v>
      </c>
      <c r="M784" s="3">
        <v>0.67083333333333328</v>
      </c>
      <c r="N784" s="4" t="s">
        <v>23</v>
      </c>
      <c r="O784" s="3">
        <v>379.04</v>
      </c>
      <c r="P784" s="5">
        <v>4.7619047620000003</v>
      </c>
      <c r="Q784" s="3">
        <v>18.952000000000002</v>
      </c>
      <c r="R784" s="3">
        <v>7.8</v>
      </c>
    </row>
    <row r="785" spans="2:18" x14ac:dyDescent="0.25">
      <c r="B785" s="3" t="s">
        <v>818</v>
      </c>
      <c r="C785" s="3" t="s">
        <v>18</v>
      </c>
      <c r="D785" s="3" t="s">
        <v>19</v>
      </c>
      <c r="E785" s="3" t="s">
        <v>20</v>
      </c>
      <c r="F785" s="3" t="s">
        <v>21</v>
      </c>
      <c r="G785" s="3" t="s">
        <v>46</v>
      </c>
      <c r="H785" s="3">
        <v>30.62</v>
      </c>
      <c r="I785" s="3">
        <v>1</v>
      </c>
      <c r="J785" s="3">
        <v>1.5309999999999999</v>
      </c>
      <c r="K785" s="3">
        <v>32.151000000000003</v>
      </c>
      <c r="L785" s="3">
        <v>43501</v>
      </c>
      <c r="M785" s="3">
        <v>0.59305555555555556</v>
      </c>
      <c r="N785" s="4" t="s">
        <v>33</v>
      </c>
      <c r="O785" s="3">
        <v>30.62</v>
      </c>
      <c r="P785" s="5">
        <v>4.7619047620000003</v>
      </c>
      <c r="Q785" s="3">
        <v>1.5309999999999999</v>
      </c>
      <c r="R785" s="3">
        <v>4.0999999999999996</v>
      </c>
    </row>
    <row r="786" spans="2:18" x14ac:dyDescent="0.25">
      <c r="B786" s="3" t="s">
        <v>819</v>
      </c>
      <c r="C786" s="3" t="s">
        <v>25</v>
      </c>
      <c r="D786" s="3" t="s">
        <v>26</v>
      </c>
      <c r="E786" s="3" t="s">
        <v>27</v>
      </c>
      <c r="F786" s="3" t="s">
        <v>21</v>
      </c>
      <c r="G786" s="3" t="s">
        <v>32</v>
      </c>
      <c r="H786" s="3">
        <v>44.01</v>
      </c>
      <c r="I786" s="3">
        <v>8</v>
      </c>
      <c r="J786" s="3">
        <v>17.603999999999999</v>
      </c>
      <c r="K786" s="3">
        <v>369.68400000000003</v>
      </c>
      <c r="L786" s="3">
        <v>43527</v>
      </c>
      <c r="M786" s="3">
        <v>0.73333333333333328</v>
      </c>
      <c r="N786" s="4" t="s">
        <v>29</v>
      </c>
      <c r="O786" s="3">
        <v>352.08</v>
      </c>
      <c r="P786" s="5">
        <v>4.7619047620000003</v>
      </c>
      <c r="Q786" s="3">
        <v>17.603999999999999</v>
      </c>
      <c r="R786" s="3">
        <v>8.8000000000000007</v>
      </c>
    </row>
    <row r="787" spans="2:18" x14ac:dyDescent="0.25">
      <c r="B787" s="3" t="s">
        <v>820</v>
      </c>
      <c r="C787" s="3" t="s">
        <v>25</v>
      </c>
      <c r="D787" s="3" t="s">
        <v>26</v>
      </c>
      <c r="E787" s="3" t="s">
        <v>20</v>
      </c>
      <c r="F787" s="3" t="s">
        <v>21</v>
      </c>
      <c r="G787" s="3" t="s">
        <v>22</v>
      </c>
      <c r="H787" s="3">
        <v>10.16</v>
      </c>
      <c r="I787" s="3">
        <v>5</v>
      </c>
      <c r="J787" s="3">
        <v>2.54</v>
      </c>
      <c r="K787" s="3">
        <v>53.34</v>
      </c>
      <c r="L787" s="3">
        <v>43520</v>
      </c>
      <c r="M787" s="3">
        <v>0.54722222222222228</v>
      </c>
      <c r="N787" s="4" t="s">
        <v>23</v>
      </c>
      <c r="O787" s="3">
        <v>50.8</v>
      </c>
      <c r="P787" s="5">
        <v>4.7619047620000003</v>
      </c>
      <c r="Q787" s="3">
        <v>2.54</v>
      </c>
      <c r="R787" s="3">
        <v>4.0999999999999996</v>
      </c>
    </row>
    <row r="788" spans="2:18" x14ac:dyDescent="0.25">
      <c r="B788" s="3" t="s">
        <v>821</v>
      </c>
      <c r="C788" s="3" t="s">
        <v>18</v>
      </c>
      <c r="D788" s="3" t="s">
        <v>19</v>
      </c>
      <c r="E788" s="3" t="s">
        <v>27</v>
      </c>
      <c r="F788" s="3" t="s">
        <v>31</v>
      </c>
      <c r="G788" s="3" t="s">
        <v>28</v>
      </c>
      <c r="H788" s="3">
        <v>74.58</v>
      </c>
      <c r="I788" s="3">
        <v>7</v>
      </c>
      <c r="J788" s="3">
        <v>26.103000000000002</v>
      </c>
      <c r="K788" s="3">
        <v>548.16300000000001</v>
      </c>
      <c r="L788" s="3">
        <v>43500</v>
      </c>
      <c r="M788" s="3">
        <v>0.67291666666666672</v>
      </c>
      <c r="N788" s="4" t="s">
        <v>33</v>
      </c>
      <c r="O788" s="3">
        <v>522.05999999999995</v>
      </c>
      <c r="P788" s="5">
        <v>4.7619047620000003</v>
      </c>
      <c r="Q788" s="3">
        <v>26.103000000000002</v>
      </c>
      <c r="R788" s="3">
        <v>9</v>
      </c>
    </row>
    <row r="789" spans="2:18" x14ac:dyDescent="0.25">
      <c r="B789" s="3" t="s">
        <v>822</v>
      </c>
      <c r="C789" s="3" t="s">
        <v>25</v>
      </c>
      <c r="D789" s="3" t="s">
        <v>26</v>
      </c>
      <c r="E789" s="3" t="s">
        <v>27</v>
      </c>
      <c r="F789" s="3" t="s">
        <v>31</v>
      </c>
      <c r="G789" s="3" t="s">
        <v>28</v>
      </c>
      <c r="H789" s="3">
        <v>71.89</v>
      </c>
      <c r="I789" s="3">
        <v>8</v>
      </c>
      <c r="J789" s="3">
        <v>28.756</v>
      </c>
      <c r="K789" s="3">
        <v>603.87599999999998</v>
      </c>
      <c r="L789" s="3">
        <v>43515</v>
      </c>
      <c r="M789" s="3">
        <v>0.48125000000000001</v>
      </c>
      <c r="N789" s="4" t="s">
        <v>23</v>
      </c>
      <c r="O789" s="3">
        <v>575.12</v>
      </c>
      <c r="P789" s="5">
        <v>4.7619047620000003</v>
      </c>
      <c r="Q789" s="3">
        <v>28.756</v>
      </c>
      <c r="R789" s="3">
        <v>5.5</v>
      </c>
    </row>
    <row r="790" spans="2:18" x14ac:dyDescent="0.25">
      <c r="B790" s="3" t="s">
        <v>823</v>
      </c>
      <c r="C790" s="3" t="s">
        <v>25</v>
      </c>
      <c r="D790" s="3" t="s">
        <v>26</v>
      </c>
      <c r="E790" s="3" t="s">
        <v>27</v>
      </c>
      <c r="F790" s="3" t="s">
        <v>21</v>
      </c>
      <c r="G790" s="3" t="s">
        <v>22</v>
      </c>
      <c r="H790" s="3">
        <v>10.99</v>
      </c>
      <c r="I790" s="3">
        <v>5</v>
      </c>
      <c r="J790" s="3">
        <v>2.7475000000000001</v>
      </c>
      <c r="K790" s="3">
        <v>57.697499999999998</v>
      </c>
      <c r="L790" s="3">
        <v>43488</v>
      </c>
      <c r="M790" s="3">
        <v>0.42916666666666664</v>
      </c>
      <c r="N790" s="4" t="s">
        <v>33</v>
      </c>
      <c r="O790" s="3">
        <v>54.95</v>
      </c>
      <c r="P790" s="5">
        <v>4.7619047620000003</v>
      </c>
      <c r="Q790" s="3">
        <v>2.7475000000000001</v>
      </c>
      <c r="R790" s="3">
        <v>9.3000000000000007</v>
      </c>
    </row>
    <row r="791" spans="2:18" x14ac:dyDescent="0.25">
      <c r="B791" s="3" t="s">
        <v>824</v>
      </c>
      <c r="C791" s="3" t="s">
        <v>25</v>
      </c>
      <c r="D791" s="3" t="s">
        <v>26</v>
      </c>
      <c r="E791" s="3" t="s">
        <v>20</v>
      </c>
      <c r="F791" s="3" t="s">
        <v>31</v>
      </c>
      <c r="G791" s="3" t="s">
        <v>22</v>
      </c>
      <c r="H791" s="3">
        <v>60.47</v>
      </c>
      <c r="I791" s="3">
        <v>3</v>
      </c>
      <c r="J791" s="3">
        <v>9.0704999999999991</v>
      </c>
      <c r="K791" s="3">
        <v>190.48050000000001</v>
      </c>
      <c r="L791" s="3">
        <v>43479</v>
      </c>
      <c r="M791" s="3">
        <v>0.4548611111111111</v>
      </c>
      <c r="N791" s="4" t="s">
        <v>33</v>
      </c>
      <c r="O791" s="3">
        <v>181.41</v>
      </c>
      <c r="P791" s="5">
        <v>4.7619047620000003</v>
      </c>
      <c r="Q791" s="3">
        <v>9.0704999999999991</v>
      </c>
      <c r="R791" s="3">
        <v>5.6</v>
      </c>
    </row>
    <row r="792" spans="2:18" x14ac:dyDescent="0.25">
      <c r="B792" s="3" t="s">
        <v>825</v>
      </c>
      <c r="C792" s="3" t="s">
        <v>18</v>
      </c>
      <c r="D792" s="3" t="s">
        <v>19</v>
      </c>
      <c r="E792" s="3" t="s">
        <v>27</v>
      </c>
      <c r="F792" s="3" t="s">
        <v>31</v>
      </c>
      <c r="G792" s="3" t="s">
        <v>36</v>
      </c>
      <c r="H792" s="3">
        <v>58.91</v>
      </c>
      <c r="I792" s="3">
        <v>7</v>
      </c>
      <c r="J792" s="3">
        <v>20.618500000000001</v>
      </c>
      <c r="K792" s="3">
        <v>432.98849999999999</v>
      </c>
      <c r="L792" s="3">
        <v>43482</v>
      </c>
      <c r="M792" s="3">
        <v>0.63541666666666663</v>
      </c>
      <c r="N792" s="4" t="s">
        <v>23</v>
      </c>
      <c r="O792" s="3">
        <v>412.37</v>
      </c>
      <c r="P792" s="5">
        <v>4.7619047620000003</v>
      </c>
      <c r="Q792" s="3">
        <v>20.618500000000001</v>
      </c>
      <c r="R792" s="3">
        <v>9.6999999999999993</v>
      </c>
    </row>
    <row r="793" spans="2:18" x14ac:dyDescent="0.25">
      <c r="B793" s="3" t="s">
        <v>826</v>
      </c>
      <c r="C793" s="3" t="s">
        <v>18</v>
      </c>
      <c r="D793" s="3" t="s">
        <v>19</v>
      </c>
      <c r="E793" s="3" t="s">
        <v>27</v>
      </c>
      <c r="F793" s="3" t="s">
        <v>31</v>
      </c>
      <c r="G793" s="3" t="s">
        <v>46</v>
      </c>
      <c r="H793" s="3">
        <v>46.41</v>
      </c>
      <c r="I793" s="3">
        <v>1</v>
      </c>
      <c r="J793" s="3">
        <v>2.3205</v>
      </c>
      <c r="K793" s="3">
        <v>48.730499999999999</v>
      </c>
      <c r="L793" s="3">
        <v>43527</v>
      </c>
      <c r="M793" s="3">
        <v>0.83750000000000002</v>
      </c>
      <c r="N793" s="4" t="s">
        <v>33</v>
      </c>
      <c r="O793" s="3">
        <v>46.41</v>
      </c>
      <c r="P793" s="5">
        <v>4.7619047620000003</v>
      </c>
      <c r="Q793" s="3">
        <v>2.3205</v>
      </c>
      <c r="R793" s="3">
        <v>4</v>
      </c>
    </row>
    <row r="794" spans="2:18" x14ac:dyDescent="0.25">
      <c r="B794" s="3" t="s">
        <v>827</v>
      </c>
      <c r="C794" s="3" t="s">
        <v>25</v>
      </c>
      <c r="D794" s="3" t="s">
        <v>26</v>
      </c>
      <c r="E794" s="3" t="s">
        <v>20</v>
      </c>
      <c r="F794" s="3" t="s">
        <v>31</v>
      </c>
      <c r="G794" s="3" t="s">
        <v>22</v>
      </c>
      <c r="H794" s="3">
        <v>68.55</v>
      </c>
      <c r="I794" s="3">
        <v>4</v>
      </c>
      <c r="J794" s="3">
        <v>13.71</v>
      </c>
      <c r="K794" s="3">
        <v>287.91000000000003</v>
      </c>
      <c r="L794" s="3">
        <v>43511</v>
      </c>
      <c r="M794" s="3">
        <v>0.84791666666666665</v>
      </c>
      <c r="N794" s="4" t="s">
        <v>33</v>
      </c>
      <c r="O794" s="3">
        <v>274.2</v>
      </c>
      <c r="P794" s="5">
        <v>4.7619047620000003</v>
      </c>
      <c r="Q794" s="3">
        <v>13.71</v>
      </c>
      <c r="R794" s="3">
        <v>9.1999999999999993</v>
      </c>
    </row>
    <row r="795" spans="2:18" x14ac:dyDescent="0.25">
      <c r="B795" s="3" t="s">
        <v>828</v>
      </c>
      <c r="C795" s="3" t="s">
        <v>42</v>
      </c>
      <c r="D795" s="3" t="s">
        <v>43</v>
      </c>
      <c r="E795" s="3" t="s">
        <v>27</v>
      </c>
      <c r="F795" s="3" t="s">
        <v>21</v>
      </c>
      <c r="G795" s="3" t="s">
        <v>32</v>
      </c>
      <c r="H795" s="3">
        <v>97.37</v>
      </c>
      <c r="I795" s="3">
        <v>10</v>
      </c>
      <c r="J795" s="3">
        <v>48.685000000000002</v>
      </c>
      <c r="K795" s="3">
        <v>1022.385</v>
      </c>
      <c r="L795" s="3">
        <v>43480</v>
      </c>
      <c r="M795" s="3">
        <v>0.57499999999999996</v>
      </c>
      <c r="N795" s="4" t="s">
        <v>33</v>
      </c>
      <c r="O795" s="3">
        <v>973.7</v>
      </c>
      <c r="P795" s="5">
        <v>4.7619047620000003</v>
      </c>
      <c r="Q795" s="3">
        <v>48.685000000000002</v>
      </c>
      <c r="R795" s="3">
        <v>4.9000000000000004</v>
      </c>
    </row>
    <row r="796" spans="2:18" x14ac:dyDescent="0.25">
      <c r="B796" s="3" t="s">
        <v>829</v>
      </c>
      <c r="C796" s="3" t="s">
        <v>18</v>
      </c>
      <c r="D796" s="3" t="s">
        <v>19</v>
      </c>
      <c r="E796" s="3" t="s">
        <v>20</v>
      </c>
      <c r="F796" s="3" t="s">
        <v>31</v>
      </c>
      <c r="G796" s="3" t="s">
        <v>28</v>
      </c>
      <c r="H796" s="3">
        <v>92.6</v>
      </c>
      <c r="I796" s="3">
        <v>7</v>
      </c>
      <c r="J796" s="3">
        <v>32.409999999999997</v>
      </c>
      <c r="K796" s="3">
        <v>680.61</v>
      </c>
      <c r="L796" s="3">
        <v>43523</v>
      </c>
      <c r="M796" s="3">
        <v>0.53611111111111109</v>
      </c>
      <c r="N796" s="4" t="s">
        <v>33</v>
      </c>
      <c r="O796" s="3">
        <v>648.20000000000005</v>
      </c>
      <c r="P796" s="5">
        <v>4.7619047620000003</v>
      </c>
      <c r="Q796" s="3">
        <v>32.409999999999997</v>
      </c>
      <c r="R796" s="3">
        <v>9.3000000000000007</v>
      </c>
    </row>
    <row r="797" spans="2:18" x14ac:dyDescent="0.25">
      <c r="B797" s="3" t="s">
        <v>830</v>
      </c>
      <c r="C797" s="3" t="s">
        <v>18</v>
      </c>
      <c r="D797" s="3" t="s">
        <v>19</v>
      </c>
      <c r="E797" s="3" t="s">
        <v>27</v>
      </c>
      <c r="F797" s="3" t="s">
        <v>21</v>
      </c>
      <c r="G797" s="3" t="s">
        <v>28</v>
      </c>
      <c r="H797" s="3">
        <v>46.61</v>
      </c>
      <c r="I797" s="3">
        <v>2</v>
      </c>
      <c r="J797" s="3">
        <v>4.6609999999999996</v>
      </c>
      <c r="K797" s="3">
        <v>97.881</v>
      </c>
      <c r="L797" s="3">
        <v>43522</v>
      </c>
      <c r="M797" s="3">
        <v>0.51944444444444449</v>
      </c>
      <c r="N797" s="4" t="s">
        <v>33</v>
      </c>
      <c r="O797" s="3">
        <v>93.22</v>
      </c>
      <c r="P797" s="5">
        <v>4.7619047620000003</v>
      </c>
      <c r="Q797" s="3">
        <v>4.6609999999999996</v>
      </c>
      <c r="R797" s="3">
        <v>6.6</v>
      </c>
    </row>
    <row r="798" spans="2:18" x14ac:dyDescent="0.25">
      <c r="B798" s="3" t="s">
        <v>831</v>
      </c>
      <c r="C798" s="3" t="s">
        <v>42</v>
      </c>
      <c r="D798" s="3" t="s">
        <v>43</v>
      </c>
      <c r="E798" s="3" t="s">
        <v>27</v>
      </c>
      <c r="F798" s="3" t="s">
        <v>31</v>
      </c>
      <c r="G798" s="3" t="s">
        <v>46</v>
      </c>
      <c r="H798" s="3">
        <v>27.18</v>
      </c>
      <c r="I798" s="3">
        <v>2</v>
      </c>
      <c r="J798" s="3">
        <v>2.718</v>
      </c>
      <c r="K798" s="3">
        <v>57.078000000000003</v>
      </c>
      <c r="L798" s="3">
        <v>43539</v>
      </c>
      <c r="M798" s="3">
        <v>0.68472222222222223</v>
      </c>
      <c r="N798" s="4" t="s">
        <v>23</v>
      </c>
      <c r="O798" s="3">
        <v>54.36</v>
      </c>
      <c r="P798" s="5">
        <v>4.7619047620000003</v>
      </c>
      <c r="Q798" s="3">
        <v>2.718</v>
      </c>
      <c r="R798" s="3">
        <v>4.3</v>
      </c>
    </row>
    <row r="799" spans="2:18" x14ac:dyDescent="0.25">
      <c r="B799" s="3" t="s">
        <v>832</v>
      </c>
      <c r="C799" s="3" t="s">
        <v>25</v>
      </c>
      <c r="D799" s="3" t="s">
        <v>26</v>
      </c>
      <c r="E799" s="3" t="s">
        <v>20</v>
      </c>
      <c r="F799" s="3" t="s">
        <v>21</v>
      </c>
      <c r="G799" s="3" t="s">
        <v>32</v>
      </c>
      <c r="H799" s="3">
        <v>60.87</v>
      </c>
      <c r="I799" s="3">
        <v>1</v>
      </c>
      <c r="J799" s="3">
        <v>3.0434999999999999</v>
      </c>
      <c r="K799" s="3">
        <v>63.913499999999999</v>
      </c>
      <c r="L799" s="3">
        <v>43489</v>
      </c>
      <c r="M799" s="3">
        <v>0.55833333333333335</v>
      </c>
      <c r="N799" s="4" t="s">
        <v>29</v>
      </c>
      <c r="O799" s="3">
        <v>60.87</v>
      </c>
      <c r="P799" s="5">
        <v>4.7619047620000003</v>
      </c>
      <c r="Q799" s="3">
        <v>3.0434999999999999</v>
      </c>
      <c r="R799" s="3">
        <v>5.5</v>
      </c>
    </row>
    <row r="800" spans="2:18" x14ac:dyDescent="0.25">
      <c r="B800" s="3" t="s">
        <v>833</v>
      </c>
      <c r="C800" s="3" t="s">
        <v>18</v>
      </c>
      <c r="D800" s="3" t="s">
        <v>19</v>
      </c>
      <c r="E800" s="3" t="s">
        <v>20</v>
      </c>
      <c r="F800" s="3" t="s">
        <v>21</v>
      </c>
      <c r="G800" s="3" t="s">
        <v>36</v>
      </c>
      <c r="H800" s="3">
        <v>24.49</v>
      </c>
      <c r="I800" s="3">
        <v>10</v>
      </c>
      <c r="J800" s="3">
        <v>12.244999999999999</v>
      </c>
      <c r="K800" s="3">
        <v>257.14499999999998</v>
      </c>
      <c r="L800" s="3">
        <v>43518</v>
      </c>
      <c r="M800" s="3">
        <v>0.63541666666666663</v>
      </c>
      <c r="N800" s="4" t="s">
        <v>29</v>
      </c>
      <c r="O800" s="3">
        <v>244.9</v>
      </c>
      <c r="P800" s="5">
        <v>4.7619047620000003</v>
      </c>
      <c r="Q800" s="3">
        <v>12.244999999999999</v>
      </c>
      <c r="R800" s="3">
        <v>8.1</v>
      </c>
    </row>
    <row r="801" spans="2:18" x14ac:dyDescent="0.25">
      <c r="B801" s="3" t="s">
        <v>834</v>
      </c>
      <c r="C801" s="3" t="s">
        <v>42</v>
      </c>
      <c r="D801" s="3" t="s">
        <v>43</v>
      </c>
      <c r="E801" s="3" t="s">
        <v>27</v>
      </c>
      <c r="F801" s="3" t="s">
        <v>31</v>
      </c>
      <c r="G801" s="3" t="s">
        <v>22</v>
      </c>
      <c r="H801" s="3">
        <v>92.78</v>
      </c>
      <c r="I801" s="3">
        <v>1</v>
      </c>
      <c r="J801" s="3">
        <v>4.6390000000000002</v>
      </c>
      <c r="K801" s="3">
        <v>97.418999999999997</v>
      </c>
      <c r="L801" s="3">
        <v>43539</v>
      </c>
      <c r="M801" s="3">
        <v>0.4513888888888889</v>
      </c>
      <c r="N801" s="4" t="s">
        <v>33</v>
      </c>
      <c r="O801" s="3">
        <v>92.78</v>
      </c>
      <c r="P801" s="5">
        <v>4.7619047620000003</v>
      </c>
      <c r="Q801" s="3">
        <v>4.6390000000000002</v>
      </c>
      <c r="R801" s="3">
        <v>9.8000000000000007</v>
      </c>
    </row>
    <row r="802" spans="2:18" x14ac:dyDescent="0.25">
      <c r="B802" s="3" t="s">
        <v>835</v>
      </c>
      <c r="C802" s="3" t="s">
        <v>25</v>
      </c>
      <c r="D802" s="3" t="s">
        <v>26</v>
      </c>
      <c r="E802" s="3" t="s">
        <v>20</v>
      </c>
      <c r="F802" s="3" t="s">
        <v>31</v>
      </c>
      <c r="G802" s="3" t="s">
        <v>32</v>
      </c>
      <c r="H802" s="3">
        <v>86.69</v>
      </c>
      <c r="I802" s="3">
        <v>5</v>
      </c>
      <c r="J802" s="3">
        <v>21.672499999999999</v>
      </c>
      <c r="K802" s="3">
        <v>455.1225</v>
      </c>
      <c r="L802" s="3">
        <v>43507</v>
      </c>
      <c r="M802" s="3">
        <v>0.77638888888888891</v>
      </c>
      <c r="N802" s="4" t="s">
        <v>23</v>
      </c>
      <c r="O802" s="3">
        <v>433.45</v>
      </c>
      <c r="P802" s="5">
        <v>4.7619047620000003</v>
      </c>
      <c r="Q802" s="3">
        <v>21.672499999999999</v>
      </c>
      <c r="R802" s="3">
        <v>9.4</v>
      </c>
    </row>
    <row r="803" spans="2:18" x14ac:dyDescent="0.25">
      <c r="B803" s="3" t="s">
        <v>836</v>
      </c>
      <c r="C803" s="3" t="s">
        <v>42</v>
      </c>
      <c r="D803" s="3" t="s">
        <v>43</v>
      </c>
      <c r="E803" s="3" t="s">
        <v>27</v>
      </c>
      <c r="F803" s="3" t="s">
        <v>31</v>
      </c>
      <c r="G803" s="3" t="s">
        <v>36</v>
      </c>
      <c r="H803" s="3">
        <v>23.01</v>
      </c>
      <c r="I803" s="3">
        <v>6</v>
      </c>
      <c r="J803" s="3">
        <v>6.9029999999999996</v>
      </c>
      <c r="K803" s="3">
        <v>144.96299999999999</v>
      </c>
      <c r="L803" s="3">
        <v>43477</v>
      </c>
      <c r="M803" s="3">
        <v>0.69791666666666663</v>
      </c>
      <c r="N803" s="4" t="s">
        <v>23</v>
      </c>
      <c r="O803" s="3">
        <v>138.06</v>
      </c>
      <c r="P803" s="5">
        <v>4.7619047620000003</v>
      </c>
      <c r="Q803" s="3">
        <v>6.9029999999999996</v>
      </c>
      <c r="R803" s="3">
        <v>7.9</v>
      </c>
    </row>
    <row r="804" spans="2:18" x14ac:dyDescent="0.25">
      <c r="B804" s="3" t="s">
        <v>837</v>
      </c>
      <c r="C804" s="3" t="s">
        <v>25</v>
      </c>
      <c r="D804" s="3" t="s">
        <v>26</v>
      </c>
      <c r="E804" s="3" t="s">
        <v>20</v>
      </c>
      <c r="F804" s="3" t="s">
        <v>21</v>
      </c>
      <c r="G804" s="3" t="s">
        <v>28</v>
      </c>
      <c r="H804" s="3">
        <v>30.2</v>
      </c>
      <c r="I804" s="3">
        <v>8</v>
      </c>
      <c r="J804" s="3">
        <v>12.08</v>
      </c>
      <c r="K804" s="3">
        <v>253.68</v>
      </c>
      <c r="L804" s="3">
        <v>43527</v>
      </c>
      <c r="M804" s="3">
        <v>0.8125</v>
      </c>
      <c r="N804" s="4" t="s">
        <v>23</v>
      </c>
      <c r="O804" s="3">
        <v>241.6</v>
      </c>
      <c r="P804" s="5">
        <v>4.7619047620000003</v>
      </c>
      <c r="Q804" s="3">
        <v>12.08</v>
      </c>
      <c r="R804" s="3">
        <v>5.0999999999999996</v>
      </c>
    </row>
    <row r="805" spans="2:18" x14ac:dyDescent="0.25">
      <c r="B805" s="3" t="s">
        <v>838</v>
      </c>
      <c r="C805" s="3" t="s">
        <v>25</v>
      </c>
      <c r="D805" s="3" t="s">
        <v>26</v>
      </c>
      <c r="E805" s="3" t="s">
        <v>20</v>
      </c>
      <c r="F805" s="3" t="s">
        <v>31</v>
      </c>
      <c r="G805" s="3" t="s">
        <v>46</v>
      </c>
      <c r="H805" s="3">
        <v>67.39</v>
      </c>
      <c r="I805" s="3">
        <v>7</v>
      </c>
      <c r="J805" s="3">
        <v>23.586500000000001</v>
      </c>
      <c r="K805" s="3">
        <v>495.31650000000002</v>
      </c>
      <c r="L805" s="3">
        <v>43547</v>
      </c>
      <c r="M805" s="3">
        <v>0.55763888888888891</v>
      </c>
      <c r="N805" s="4" t="s">
        <v>23</v>
      </c>
      <c r="O805" s="3">
        <v>471.73</v>
      </c>
      <c r="P805" s="5">
        <v>4.7619047620000003</v>
      </c>
      <c r="Q805" s="3">
        <v>23.586500000000001</v>
      </c>
      <c r="R805" s="3">
        <v>6.9</v>
      </c>
    </row>
    <row r="806" spans="2:18" x14ac:dyDescent="0.25">
      <c r="B806" s="3" t="s">
        <v>839</v>
      </c>
      <c r="C806" s="3" t="s">
        <v>18</v>
      </c>
      <c r="D806" s="3" t="s">
        <v>19</v>
      </c>
      <c r="E806" s="3" t="s">
        <v>20</v>
      </c>
      <c r="F806" s="3" t="s">
        <v>21</v>
      </c>
      <c r="G806" s="3" t="s">
        <v>46</v>
      </c>
      <c r="H806" s="3">
        <v>48.96</v>
      </c>
      <c r="I806" s="3">
        <v>9</v>
      </c>
      <c r="J806" s="3">
        <v>22.032</v>
      </c>
      <c r="K806" s="3">
        <v>462.67200000000003</v>
      </c>
      <c r="L806" s="3">
        <v>43528</v>
      </c>
      <c r="M806" s="3">
        <v>0.47708333333333336</v>
      </c>
      <c r="N806" s="4" t="s">
        <v>29</v>
      </c>
      <c r="O806" s="3">
        <v>440.64</v>
      </c>
      <c r="P806" s="5">
        <v>4.7619047620000003</v>
      </c>
      <c r="Q806" s="3">
        <v>22.032</v>
      </c>
      <c r="R806" s="3">
        <v>8</v>
      </c>
    </row>
    <row r="807" spans="2:18" x14ac:dyDescent="0.25">
      <c r="B807" s="3" t="s">
        <v>840</v>
      </c>
      <c r="C807" s="3" t="s">
        <v>42</v>
      </c>
      <c r="D807" s="3" t="s">
        <v>43</v>
      </c>
      <c r="E807" s="3" t="s">
        <v>20</v>
      </c>
      <c r="F807" s="3" t="s">
        <v>21</v>
      </c>
      <c r="G807" s="3" t="s">
        <v>28</v>
      </c>
      <c r="H807" s="3">
        <v>75.59</v>
      </c>
      <c r="I807" s="3">
        <v>9</v>
      </c>
      <c r="J807" s="3">
        <v>34.015500000000003</v>
      </c>
      <c r="K807" s="3">
        <v>714.32550000000003</v>
      </c>
      <c r="L807" s="3">
        <v>43519</v>
      </c>
      <c r="M807" s="3">
        <v>0.46666666666666667</v>
      </c>
      <c r="N807" s="4" t="s">
        <v>29</v>
      </c>
      <c r="O807" s="3">
        <v>680.31</v>
      </c>
      <c r="P807" s="5">
        <v>4.7619047620000003</v>
      </c>
      <c r="Q807" s="3">
        <v>34.015500000000003</v>
      </c>
      <c r="R807" s="3">
        <v>8</v>
      </c>
    </row>
    <row r="808" spans="2:18" x14ac:dyDescent="0.25">
      <c r="B808" s="3" t="s">
        <v>841</v>
      </c>
      <c r="C808" s="3" t="s">
        <v>18</v>
      </c>
      <c r="D808" s="3" t="s">
        <v>19</v>
      </c>
      <c r="E808" s="3" t="s">
        <v>27</v>
      </c>
      <c r="F808" s="3" t="s">
        <v>21</v>
      </c>
      <c r="G808" s="3" t="s">
        <v>32</v>
      </c>
      <c r="H808" s="3">
        <v>77.47</v>
      </c>
      <c r="I808" s="3">
        <v>4</v>
      </c>
      <c r="J808" s="3">
        <v>15.494</v>
      </c>
      <c r="K808" s="3">
        <v>325.37400000000002</v>
      </c>
      <c r="L808" s="3">
        <v>43541</v>
      </c>
      <c r="M808" s="3">
        <v>0.69166666666666665</v>
      </c>
      <c r="N808" s="4" t="s">
        <v>29</v>
      </c>
      <c r="O808" s="3">
        <v>309.88</v>
      </c>
      <c r="P808" s="5">
        <v>4.7619047620000003</v>
      </c>
      <c r="Q808" s="3">
        <v>15.494</v>
      </c>
      <c r="R808" s="3">
        <v>4.2</v>
      </c>
    </row>
    <row r="809" spans="2:18" x14ac:dyDescent="0.25">
      <c r="B809" s="3" t="s">
        <v>842</v>
      </c>
      <c r="C809" s="3" t="s">
        <v>18</v>
      </c>
      <c r="D809" s="3" t="s">
        <v>19</v>
      </c>
      <c r="E809" s="3" t="s">
        <v>27</v>
      </c>
      <c r="F809" s="3" t="s">
        <v>21</v>
      </c>
      <c r="G809" s="3" t="s">
        <v>36</v>
      </c>
      <c r="H809" s="3">
        <v>93.18</v>
      </c>
      <c r="I809" s="3">
        <v>2</v>
      </c>
      <c r="J809" s="3">
        <v>9.3179999999999996</v>
      </c>
      <c r="K809" s="3">
        <v>195.678</v>
      </c>
      <c r="L809" s="3">
        <v>43481</v>
      </c>
      <c r="M809" s="3">
        <v>0.77847222222222223</v>
      </c>
      <c r="N809" s="4" t="s">
        <v>33</v>
      </c>
      <c r="O809" s="3">
        <v>186.36</v>
      </c>
      <c r="P809" s="5">
        <v>4.7619047620000003</v>
      </c>
      <c r="Q809" s="3">
        <v>9.3179999999999996</v>
      </c>
      <c r="R809" s="3">
        <v>8.5</v>
      </c>
    </row>
    <row r="810" spans="2:18" x14ac:dyDescent="0.25">
      <c r="B810" s="3" t="s">
        <v>843</v>
      </c>
      <c r="C810" s="3" t="s">
        <v>18</v>
      </c>
      <c r="D810" s="3" t="s">
        <v>19</v>
      </c>
      <c r="E810" s="3" t="s">
        <v>27</v>
      </c>
      <c r="F810" s="3" t="s">
        <v>21</v>
      </c>
      <c r="G810" s="3" t="s">
        <v>28</v>
      </c>
      <c r="H810" s="3">
        <v>50.23</v>
      </c>
      <c r="I810" s="3">
        <v>4</v>
      </c>
      <c r="J810" s="3">
        <v>10.045999999999999</v>
      </c>
      <c r="K810" s="3">
        <v>210.96600000000001</v>
      </c>
      <c r="L810" s="3">
        <v>43473</v>
      </c>
      <c r="M810" s="3">
        <v>0.71666666666666667</v>
      </c>
      <c r="N810" s="4" t="s">
        <v>29</v>
      </c>
      <c r="O810" s="3">
        <v>200.92</v>
      </c>
      <c r="P810" s="5">
        <v>4.7619047620000003</v>
      </c>
      <c r="Q810" s="3">
        <v>10.045999999999999</v>
      </c>
      <c r="R810" s="3">
        <v>9</v>
      </c>
    </row>
    <row r="811" spans="2:18" x14ac:dyDescent="0.25">
      <c r="B811" s="3" t="s">
        <v>844</v>
      </c>
      <c r="C811" s="3" t="s">
        <v>42</v>
      </c>
      <c r="D811" s="3" t="s">
        <v>43</v>
      </c>
      <c r="E811" s="3" t="s">
        <v>27</v>
      </c>
      <c r="F811" s="3" t="s">
        <v>21</v>
      </c>
      <c r="G811" s="3" t="s">
        <v>22</v>
      </c>
      <c r="H811" s="3">
        <v>17.75</v>
      </c>
      <c r="I811" s="3">
        <v>1</v>
      </c>
      <c r="J811" s="3">
        <v>0.88749999999999996</v>
      </c>
      <c r="K811" s="3">
        <v>18.637499999999999</v>
      </c>
      <c r="L811" s="3">
        <v>43479</v>
      </c>
      <c r="M811" s="3">
        <v>0.44305555555555554</v>
      </c>
      <c r="N811" s="4" t="s">
        <v>29</v>
      </c>
      <c r="O811" s="3">
        <v>17.75</v>
      </c>
      <c r="P811" s="5">
        <v>4.7619047620000003</v>
      </c>
      <c r="Q811" s="3">
        <v>0.88749999999999996</v>
      </c>
      <c r="R811" s="3">
        <v>8.6</v>
      </c>
    </row>
    <row r="812" spans="2:18" x14ac:dyDescent="0.25">
      <c r="B812" s="3" t="s">
        <v>845</v>
      </c>
      <c r="C812" s="3" t="s">
        <v>25</v>
      </c>
      <c r="D812" s="3" t="s">
        <v>26</v>
      </c>
      <c r="E812" s="3" t="s">
        <v>27</v>
      </c>
      <c r="F812" s="3" t="s">
        <v>21</v>
      </c>
      <c r="G812" s="3" t="s">
        <v>46</v>
      </c>
      <c r="H812" s="3">
        <v>62.18</v>
      </c>
      <c r="I812" s="3">
        <v>10</v>
      </c>
      <c r="J812" s="3">
        <v>31.09</v>
      </c>
      <c r="K812" s="3">
        <v>652.89</v>
      </c>
      <c r="L812" s="3">
        <v>43496</v>
      </c>
      <c r="M812" s="3">
        <v>0.43958333333333333</v>
      </c>
      <c r="N812" s="4" t="s">
        <v>23</v>
      </c>
      <c r="O812" s="3">
        <v>621.79999999999995</v>
      </c>
      <c r="P812" s="5">
        <v>4.7619047620000003</v>
      </c>
      <c r="Q812" s="3">
        <v>31.09</v>
      </c>
      <c r="R812" s="3">
        <v>6</v>
      </c>
    </row>
    <row r="813" spans="2:18" x14ac:dyDescent="0.25">
      <c r="B813" s="3" t="s">
        <v>846</v>
      </c>
      <c r="C813" s="3" t="s">
        <v>42</v>
      </c>
      <c r="D813" s="3" t="s">
        <v>43</v>
      </c>
      <c r="E813" s="3" t="s">
        <v>27</v>
      </c>
      <c r="F813" s="3" t="s">
        <v>31</v>
      </c>
      <c r="G813" s="3" t="s">
        <v>22</v>
      </c>
      <c r="H813" s="3">
        <v>10.75</v>
      </c>
      <c r="I813" s="3">
        <v>8</v>
      </c>
      <c r="J813" s="3">
        <v>4.3</v>
      </c>
      <c r="K813" s="3">
        <v>90.3</v>
      </c>
      <c r="L813" s="3">
        <v>43539</v>
      </c>
      <c r="M813" s="3">
        <v>0.60972222222222228</v>
      </c>
      <c r="N813" s="4" t="s">
        <v>23</v>
      </c>
      <c r="O813" s="3">
        <v>86</v>
      </c>
      <c r="P813" s="5">
        <v>4.7619047620000003</v>
      </c>
      <c r="Q813" s="3">
        <v>4.3</v>
      </c>
      <c r="R813" s="3">
        <v>6.2</v>
      </c>
    </row>
    <row r="814" spans="2:18" x14ac:dyDescent="0.25">
      <c r="B814" s="3" t="s">
        <v>847</v>
      </c>
      <c r="C814" s="3" t="s">
        <v>18</v>
      </c>
      <c r="D814" s="3" t="s">
        <v>19</v>
      </c>
      <c r="E814" s="3" t="s">
        <v>27</v>
      </c>
      <c r="F814" s="3" t="s">
        <v>21</v>
      </c>
      <c r="G814" s="3" t="s">
        <v>28</v>
      </c>
      <c r="H814" s="3">
        <v>40.26</v>
      </c>
      <c r="I814" s="3">
        <v>10</v>
      </c>
      <c r="J814" s="3">
        <v>20.13</v>
      </c>
      <c r="K814" s="3">
        <v>422.73</v>
      </c>
      <c r="L814" s="3">
        <v>43520</v>
      </c>
      <c r="M814" s="3">
        <v>0.75416666666666665</v>
      </c>
      <c r="N814" s="4" t="s">
        <v>33</v>
      </c>
      <c r="O814" s="3">
        <v>402.6</v>
      </c>
      <c r="P814" s="5">
        <v>4.7619047620000003</v>
      </c>
      <c r="Q814" s="3">
        <v>20.13</v>
      </c>
      <c r="R814" s="3">
        <v>5</v>
      </c>
    </row>
    <row r="815" spans="2:18" x14ac:dyDescent="0.25">
      <c r="B815" s="3" t="s">
        <v>848</v>
      </c>
      <c r="C815" s="3" t="s">
        <v>25</v>
      </c>
      <c r="D815" s="3" t="s">
        <v>26</v>
      </c>
      <c r="E815" s="3" t="s">
        <v>20</v>
      </c>
      <c r="F815" s="3" t="s">
        <v>21</v>
      </c>
      <c r="G815" s="3" t="s">
        <v>36</v>
      </c>
      <c r="H815" s="3">
        <v>64.97</v>
      </c>
      <c r="I815" s="3">
        <v>5</v>
      </c>
      <c r="J815" s="3">
        <v>16.2425</v>
      </c>
      <c r="K815" s="3">
        <v>341.09249999999997</v>
      </c>
      <c r="L815" s="3">
        <v>43504</v>
      </c>
      <c r="M815" s="3">
        <v>0.53611111111111109</v>
      </c>
      <c r="N815" s="4" t="s">
        <v>33</v>
      </c>
      <c r="O815" s="3">
        <v>324.85000000000002</v>
      </c>
      <c r="P815" s="5">
        <v>4.7619047620000003</v>
      </c>
      <c r="Q815" s="3">
        <v>16.2425</v>
      </c>
      <c r="R815" s="3">
        <v>6.5</v>
      </c>
    </row>
    <row r="816" spans="2:18" x14ac:dyDescent="0.25">
      <c r="B816" s="3" t="s">
        <v>849</v>
      </c>
      <c r="C816" s="3" t="s">
        <v>18</v>
      </c>
      <c r="D816" s="3" t="s">
        <v>19</v>
      </c>
      <c r="E816" s="3" t="s">
        <v>27</v>
      </c>
      <c r="F816" s="3" t="s">
        <v>31</v>
      </c>
      <c r="G816" s="3" t="s">
        <v>28</v>
      </c>
      <c r="H816" s="3">
        <v>95.15</v>
      </c>
      <c r="I816" s="3">
        <v>1</v>
      </c>
      <c r="J816" s="3">
        <v>4.7575000000000003</v>
      </c>
      <c r="K816" s="3">
        <v>99.907499999999999</v>
      </c>
      <c r="L816" s="3">
        <v>43546</v>
      </c>
      <c r="M816" s="3">
        <v>0.58333333333333337</v>
      </c>
      <c r="N816" s="4" t="s">
        <v>29</v>
      </c>
      <c r="O816" s="3">
        <v>95.15</v>
      </c>
      <c r="P816" s="5">
        <v>4.7619047620000003</v>
      </c>
      <c r="Q816" s="3">
        <v>4.7575000000000003</v>
      </c>
      <c r="R816" s="3">
        <v>6</v>
      </c>
    </row>
    <row r="817" spans="2:18" x14ac:dyDescent="0.25">
      <c r="B817" s="3" t="s">
        <v>850</v>
      </c>
      <c r="C817" s="3" t="s">
        <v>18</v>
      </c>
      <c r="D817" s="3" t="s">
        <v>19</v>
      </c>
      <c r="E817" s="3" t="s">
        <v>20</v>
      </c>
      <c r="F817" s="3" t="s">
        <v>21</v>
      </c>
      <c r="G817" s="3" t="s">
        <v>28</v>
      </c>
      <c r="H817" s="3">
        <v>48.62</v>
      </c>
      <c r="I817" s="3">
        <v>8</v>
      </c>
      <c r="J817" s="3">
        <v>19.448</v>
      </c>
      <c r="K817" s="3">
        <v>408.40800000000002</v>
      </c>
      <c r="L817" s="3">
        <v>43489</v>
      </c>
      <c r="M817" s="3">
        <v>0.45624999999999999</v>
      </c>
      <c r="N817" s="4" t="s">
        <v>29</v>
      </c>
      <c r="O817" s="3">
        <v>388.96</v>
      </c>
      <c r="P817" s="5">
        <v>4.7619047620000003</v>
      </c>
      <c r="Q817" s="3">
        <v>19.448</v>
      </c>
      <c r="R817" s="3">
        <v>5</v>
      </c>
    </row>
    <row r="818" spans="2:18" x14ac:dyDescent="0.25">
      <c r="B818" s="3" t="s">
        <v>851</v>
      </c>
      <c r="C818" s="3" t="s">
        <v>42</v>
      </c>
      <c r="D818" s="3" t="s">
        <v>43</v>
      </c>
      <c r="E818" s="3" t="s">
        <v>27</v>
      </c>
      <c r="F818" s="3" t="s">
        <v>21</v>
      </c>
      <c r="G818" s="3" t="s">
        <v>44</v>
      </c>
      <c r="H818" s="3">
        <v>53.21</v>
      </c>
      <c r="I818" s="3">
        <v>8</v>
      </c>
      <c r="J818" s="3">
        <v>21.283999999999999</v>
      </c>
      <c r="K818" s="3">
        <v>446.964</v>
      </c>
      <c r="L818" s="3">
        <v>43538</v>
      </c>
      <c r="M818" s="3">
        <v>0.69791666666666663</v>
      </c>
      <c r="N818" s="4" t="s">
        <v>23</v>
      </c>
      <c r="O818" s="3">
        <v>425.68</v>
      </c>
      <c r="P818" s="5">
        <v>4.7619047620000003</v>
      </c>
      <c r="Q818" s="3">
        <v>21.283999999999999</v>
      </c>
      <c r="R818" s="3">
        <v>5</v>
      </c>
    </row>
    <row r="819" spans="2:18" x14ac:dyDescent="0.25">
      <c r="B819" s="3" t="s">
        <v>852</v>
      </c>
      <c r="C819" s="3" t="s">
        <v>25</v>
      </c>
      <c r="D819" s="3" t="s">
        <v>26</v>
      </c>
      <c r="E819" s="3" t="s">
        <v>27</v>
      </c>
      <c r="F819" s="3" t="s">
        <v>21</v>
      </c>
      <c r="G819" s="3" t="s">
        <v>46</v>
      </c>
      <c r="H819" s="3">
        <v>45.44</v>
      </c>
      <c r="I819" s="3">
        <v>7</v>
      </c>
      <c r="J819" s="3">
        <v>15.904</v>
      </c>
      <c r="K819" s="3">
        <v>333.98399999999998</v>
      </c>
      <c r="L819" s="3">
        <v>43488</v>
      </c>
      <c r="M819" s="3">
        <v>0.46875</v>
      </c>
      <c r="N819" s="4" t="s">
        <v>29</v>
      </c>
      <c r="O819" s="3">
        <v>318.08</v>
      </c>
      <c r="P819" s="5">
        <v>4.7619047620000003</v>
      </c>
      <c r="Q819" s="3">
        <v>15.904</v>
      </c>
      <c r="R819" s="3">
        <v>9.1999999999999993</v>
      </c>
    </row>
    <row r="820" spans="2:18" x14ac:dyDescent="0.25">
      <c r="B820" s="3" t="s">
        <v>853</v>
      </c>
      <c r="C820" s="3" t="s">
        <v>18</v>
      </c>
      <c r="D820" s="3" t="s">
        <v>19</v>
      </c>
      <c r="E820" s="3" t="s">
        <v>27</v>
      </c>
      <c r="F820" s="3" t="s">
        <v>31</v>
      </c>
      <c r="G820" s="3" t="s">
        <v>44</v>
      </c>
      <c r="H820" s="3">
        <v>33.880000000000003</v>
      </c>
      <c r="I820" s="3">
        <v>8</v>
      </c>
      <c r="J820" s="3">
        <v>13.552</v>
      </c>
      <c r="K820" s="3">
        <v>284.59199999999998</v>
      </c>
      <c r="L820" s="3">
        <v>43484</v>
      </c>
      <c r="M820" s="3">
        <v>0.85347222222222219</v>
      </c>
      <c r="N820" s="4" t="s">
        <v>23</v>
      </c>
      <c r="O820" s="3">
        <v>271.04000000000002</v>
      </c>
      <c r="P820" s="5">
        <v>4.7619047620000003</v>
      </c>
      <c r="Q820" s="3">
        <v>13.552</v>
      </c>
      <c r="R820" s="3">
        <v>9.6</v>
      </c>
    </row>
    <row r="821" spans="2:18" x14ac:dyDescent="0.25">
      <c r="B821" s="3" t="s">
        <v>854</v>
      </c>
      <c r="C821" s="3" t="s">
        <v>42</v>
      </c>
      <c r="D821" s="3" t="s">
        <v>43</v>
      </c>
      <c r="E821" s="3" t="s">
        <v>20</v>
      </c>
      <c r="F821" s="3" t="s">
        <v>31</v>
      </c>
      <c r="G821" s="3" t="s">
        <v>22</v>
      </c>
      <c r="H821" s="3">
        <v>96.16</v>
      </c>
      <c r="I821" s="3">
        <v>4</v>
      </c>
      <c r="J821" s="3">
        <v>19.231999999999999</v>
      </c>
      <c r="K821" s="3">
        <v>403.87200000000001</v>
      </c>
      <c r="L821" s="3">
        <v>43492</v>
      </c>
      <c r="M821" s="3">
        <v>0.8354166666666667</v>
      </c>
      <c r="N821" s="4" t="s">
        <v>33</v>
      </c>
      <c r="O821" s="3">
        <v>384.64</v>
      </c>
      <c r="P821" s="5">
        <v>4.7619047620000003</v>
      </c>
      <c r="Q821" s="3">
        <v>19.231999999999999</v>
      </c>
      <c r="R821" s="3">
        <v>8.4</v>
      </c>
    </row>
    <row r="822" spans="2:18" x14ac:dyDescent="0.25">
      <c r="B822" s="3" t="s">
        <v>855</v>
      </c>
      <c r="C822" s="3" t="s">
        <v>42</v>
      </c>
      <c r="D822" s="3" t="s">
        <v>43</v>
      </c>
      <c r="E822" s="3" t="s">
        <v>20</v>
      </c>
      <c r="F822" s="3" t="s">
        <v>31</v>
      </c>
      <c r="G822" s="3" t="s">
        <v>44</v>
      </c>
      <c r="H822" s="3">
        <v>47.16</v>
      </c>
      <c r="I822" s="3">
        <v>5</v>
      </c>
      <c r="J822" s="3">
        <v>11.79</v>
      </c>
      <c r="K822" s="3">
        <v>247.59</v>
      </c>
      <c r="L822" s="3">
        <v>43499</v>
      </c>
      <c r="M822" s="3">
        <v>0.60763888888888884</v>
      </c>
      <c r="N822" s="4" t="s">
        <v>33</v>
      </c>
      <c r="O822" s="3">
        <v>235.8</v>
      </c>
      <c r="P822" s="5">
        <v>4.7619047620000003</v>
      </c>
      <c r="Q822" s="3">
        <v>11.79</v>
      </c>
      <c r="R822" s="3">
        <v>6</v>
      </c>
    </row>
    <row r="823" spans="2:18" x14ac:dyDescent="0.25">
      <c r="B823" s="3" t="s">
        <v>856</v>
      </c>
      <c r="C823" s="3" t="s">
        <v>42</v>
      </c>
      <c r="D823" s="3" t="s">
        <v>43</v>
      </c>
      <c r="E823" s="3" t="s">
        <v>27</v>
      </c>
      <c r="F823" s="3" t="s">
        <v>31</v>
      </c>
      <c r="G823" s="3" t="s">
        <v>28</v>
      </c>
      <c r="H823" s="3">
        <v>52.89</v>
      </c>
      <c r="I823" s="3">
        <v>4</v>
      </c>
      <c r="J823" s="3">
        <v>10.577999999999999</v>
      </c>
      <c r="K823" s="3">
        <v>222.13800000000001</v>
      </c>
      <c r="L823" s="3">
        <v>43549</v>
      </c>
      <c r="M823" s="3">
        <v>0.68888888888888888</v>
      </c>
      <c r="N823" s="4" t="s">
        <v>23</v>
      </c>
      <c r="O823" s="3">
        <v>211.56</v>
      </c>
      <c r="P823" s="5">
        <v>4.7619047620000003</v>
      </c>
      <c r="Q823" s="3">
        <v>10.577999999999999</v>
      </c>
      <c r="R823" s="3">
        <v>6.7</v>
      </c>
    </row>
    <row r="824" spans="2:18" x14ac:dyDescent="0.25">
      <c r="B824" s="3" t="s">
        <v>857</v>
      </c>
      <c r="C824" s="3" t="s">
        <v>18</v>
      </c>
      <c r="D824" s="3" t="s">
        <v>19</v>
      </c>
      <c r="E824" s="3" t="s">
        <v>20</v>
      </c>
      <c r="F824" s="3" t="s">
        <v>21</v>
      </c>
      <c r="G824" s="3" t="s">
        <v>32</v>
      </c>
      <c r="H824" s="3">
        <v>47.68</v>
      </c>
      <c r="I824" s="3">
        <v>2</v>
      </c>
      <c r="J824" s="3">
        <v>4.7679999999999998</v>
      </c>
      <c r="K824" s="3">
        <v>100.128</v>
      </c>
      <c r="L824" s="3">
        <v>43520</v>
      </c>
      <c r="M824" s="3">
        <v>0.4236111111111111</v>
      </c>
      <c r="N824" s="4" t="s">
        <v>33</v>
      </c>
      <c r="O824" s="3">
        <v>95.36</v>
      </c>
      <c r="P824" s="5">
        <v>4.7619047620000003</v>
      </c>
      <c r="Q824" s="3">
        <v>4.7679999999999998</v>
      </c>
      <c r="R824" s="3">
        <v>4.0999999999999996</v>
      </c>
    </row>
    <row r="825" spans="2:18" x14ac:dyDescent="0.25">
      <c r="B825" s="3" t="s">
        <v>858</v>
      </c>
      <c r="C825" s="3" t="s">
        <v>25</v>
      </c>
      <c r="D825" s="3" t="s">
        <v>26</v>
      </c>
      <c r="E825" s="3" t="s">
        <v>20</v>
      </c>
      <c r="F825" s="3" t="s">
        <v>31</v>
      </c>
      <c r="G825" s="3" t="s">
        <v>36</v>
      </c>
      <c r="H825" s="3">
        <v>10.17</v>
      </c>
      <c r="I825" s="3">
        <v>1</v>
      </c>
      <c r="J825" s="3">
        <v>0.50849999999999995</v>
      </c>
      <c r="K825" s="3">
        <v>10.6785</v>
      </c>
      <c r="L825" s="3">
        <v>43503</v>
      </c>
      <c r="M825" s="3">
        <v>0.59375</v>
      </c>
      <c r="N825" s="4" t="s">
        <v>29</v>
      </c>
      <c r="O825" s="3">
        <v>10.17</v>
      </c>
      <c r="P825" s="5">
        <v>4.7619047620000003</v>
      </c>
      <c r="Q825" s="3">
        <v>0.50849999999999995</v>
      </c>
      <c r="R825" s="3">
        <v>5.9</v>
      </c>
    </row>
    <row r="826" spans="2:18" x14ac:dyDescent="0.25">
      <c r="B826" s="3" t="s">
        <v>859</v>
      </c>
      <c r="C826" s="3" t="s">
        <v>18</v>
      </c>
      <c r="D826" s="3" t="s">
        <v>19</v>
      </c>
      <c r="E826" s="3" t="s">
        <v>27</v>
      </c>
      <c r="F826" s="3" t="s">
        <v>21</v>
      </c>
      <c r="G826" s="3" t="s">
        <v>22</v>
      </c>
      <c r="H826" s="3">
        <v>68.709999999999994</v>
      </c>
      <c r="I826" s="3">
        <v>3</v>
      </c>
      <c r="J826" s="3">
        <v>10.3065</v>
      </c>
      <c r="K826" s="3">
        <v>216.4365</v>
      </c>
      <c r="L826" s="3">
        <v>43528</v>
      </c>
      <c r="M826" s="3">
        <v>0.4201388888888889</v>
      </c>
      <c r="N826" s="4" t="s">
        <v>29</v>
      </c>
      <c r="O826" s="3">
        <v>206.13</v>
      </c>
      <c r="P826" s="5">
        <v>4.7619047620000003</v>
      </c>
      <c r="Q826" s="3">
        <v>10.3065</v>
      </c>
      <c r="R826" s="3">
        <v>8.6999999999999993</v>
      </c>
    </row>
    <row r="827" spans="2:18" x14ac:dyDescent="0.25">
      <c r="B827" s="3" t="s">
        <v>860</v>
      </c>
      <c r="C827" s="3" t="s">
        <v>42</v>
      </c>
      <c r="D827" s="3" t="s">
        <v>43</v>
      </c>
      <c r="E827" s="3" t="s">
        <v>20</v>
      </c>
      <c r="F827" s="3" t="s">
        <v>21</v>
      </c>
      <c r="G827" s="3" t="s">
        <v>36</v>
      </c>
      <c r="H827" s="3">
        <v>60.08</v>
      </c>
      <c r="I827" s="3">
        <v>7</v>
      </c>
      <c r="J827" s="3">
        <v>21.027999999999999</v>
      </c>
      <c r="K827" s="3">
        <v>441.58800000000002</v>
      </c>
      <c r="L827" s="3">
        <v>43510</v>
      </c>
      <c r="M827" s="3">
        <v>0.48333333333333334</v>
      </c>
      <c r="N827" s="4" t="s">
        <v>33</v>
      </c>
      <c r="O827" s="3">
        <v>420.56</v>
      </c>
      <c r="P827" s="5">
        <v>4.7619047620000003</v>
      </c>
      <c r="Q827" s="3">
        <v>21.027999999999999</v>
      </c>
      <c r="R827" s="3">
        <v>4.5</v>
      </c>
    </row>
    <row r="828" spans="2:18" x14ac:dyDescent="0.25">
      <c r="B828" s="3" t="s">
        <v>861</v>
      </c>
      <c r="C828" s="3" t="s">
        <v>18</v>
      </c>
      <c r="D828" s="3" t="s">
        <v>19</v>
      </c>
      <c r="E828" s="3" t="s">
        <v>20</v>
      </c>
      <c r="F828" s="3" t="s">
        <v>21</v>
      </c>
      <c r="G828" s="3" t="s">
        <v>36</v>
      </c>
      <c r="H828" s="3">
        <v>22.01</v>
      </c>
      <c r="I828" s="3">
        <v>4</v>
      </c>
      <c r="J828" s="3">
        <v>4.4020000000000001</v>
      </c>
      <c r="K828" s="3">
        <v>92.441999999999993</v>
      </c>
      <c r="L828" s="3">
        <v>43494</v>
      </c>
      <c r="M828" s="3">
        <v>0.76041666666666663</v>
      </c>
      <c r="N828" s="4" t="s">
        <v>33</v>
      </c>
      <c r="O828" s="3">
        <v>88.04</v>
      </c>
      <c r="P828" s="5">
        <v>4.7619047620000003</v>
      </c>
      <c r="Q828" s="3">
        <v>4.4020000000000001</v>
      </c>
      <c r="R828" s="3">
        <v>6.6</v>
      </c>
    </row>
    <row r="829" spans="2:18" x14ac:dyDescent="0.25">
      <c r="B829" s="3" t="s">
        <v>862</v>
      </c>
      <c r="C829" s="3" t="s">
        <v>42</v>
      </c>
      <c r="D829" s="3" t="s">
        <v>43</v>
      </c>
      <c r="E829" s="3" t="s">
        <v>20</v>
      </c>
      <c r="F829" s="3" t="s">
        <v>21</v>
      </c>
      <c r="G829" s="3" t="s">
        <v>22</v>
      </c>
      <c r="H829" s="3">
        <v>72.11</v>
      </c>
      <c r="I829" s="3">
        <v>9</v>
      </c>
      <c r="J829" s="3">
        <v>32.4495</v>
      </c>
      <c r="K829" s="3">
        <v>681.43949999999995</v>
      </c>
      <c r="L829" s="3">
        <v>43493</v>
      </c>
      <c r="M829" s="3">
        <v>0.57847222222222228</v>
      </c>
      <c r="N829" s="4" t="s">
        <v>33</v>
      </c>
      <c r="O829" s="3">
        <v>648.99</v>
      </c>
      <c r="P829" s="5">
        <v>4.7619047620000003</v>
      </c>
      <c r="Q829" s="3">
        <v>32.4495</v>
      </c>
      <c r="R829" s="3">
        <v>7.7</v>
      </c>
    </row>
    <row r="830" spans="2:18" x14ac:dyDescent="0.25">
      <c r="B830" s="3" t="s">
        <v>863</v>
      </c>
      <c r="C830" s="3" t="s">
        <v>18</v>
      </c>
      <c r="D830" s="3" t="s">
        <v>19</v>
      </c>
      <c r="E830" s="3" t="s">
        <v>20</v>
      </c>
      <c r="F830" s="3" t="s">
        <v>31</v>
      </c>
      <c r="G830" s="3" t="s">
        <v>46</v>
      </c>
      <c r="H830" s="3">
        <v>41.28</v>
      </c>
      <c r="I830" s="3">
        <v>3</v>
      </c>
      <c r="J830" s="3">
        <v>6.1920000000000002</v>
      </c>
      <c r="K830" s="3">
        <v>130.03200000000001</v>
      </c>
      <c r="L830" s="3">
        <v>43550</v>
      </c>
      <c r="M830" s="3">
        <v>0.77569444444444446</v>
      </c>
      <c r="N830" s="4" t="s">
        <v>33</v>
      </c>
      <c r="O830" s="3">
        <v>123.84</v>
      </c>
      <c r="P830" s="5">
        <v>4.7619047620000003</v>
      </c>
      <c r="Q830" s="3">
        <v>6.1920000000000002</v>
      </c>
      <c r="R830" s="3">
        <v>8.5</v>
      </c>
    </row>
    <row r="831" spans="2:18" x14ac:dyDescent="0.25">
      <c r="B831" s="3" t="s">
        <v>864</v>
      </c>
      <c r="C831" s="3" t="s">
        <v>25</v>
      </c>
      <c r="D831" s="3" t="s">
        <v>26</v>
      </c>
      <c r="E831" s="3" t="s">
        <v>27</v>
      </c>
      <c r="F831" s="3" t="s">
        <v>31</v>
      </c>
      <c r="G831" s="3" t="s">
        <v>28</v>
      </c>
      <c r="H831" s="3">
        <v>64.95</v>
      </c>
      <c r="I831" s="3">
        <v>10</v>
      </c>
      <c r="J831" s="3">
        <v>32.475000000000001</v>
      </c>
      <c r="K831" s="3">
        <v>681.97500000000002</v>
      </c>
      <c r="L831" s="3">
        <v>43548</v>
      </c>
      <c r="M831" s="3">
        <v>0.76875000000000004</v>
      </c>
      <c r="N831" s="4" t="s">
        <v>29</v>
      </c>
      <c r="O831" s="3">
        <v>649.5</v>
      </c>
      <c r="P831" s="5">
        <v>4.7619047620000003</v>
      </c>
      <c r="Q831" s="3">
        <v>32.475000000000001</v>
      </c>
      <c r="R831" s="3">
        <v>5.2</v>
      </c>
    </row>
    <row r="832" spans="2:18" x14ac:dyDescent="0.25">
      <c r="B832" s="3" t="s">
        <v>865</v>
      </c>
      <c r="C832" s="3" t="s">
        <v>18</v>
      </c>
      <c r="D832" s="3" t="s">
        <v>19</v>
      </c>
      <c r="E832" s="3" t="s">
        <v>20</v>
      </c>
      <c r="F832" s="3" t="s">
        <v>21</v>
      </c>
      <c r="G832" s="3" t="s">
        <v>28</v>
      </c>
      <c r="H832" s="3">
        <v>74.22</v>
      </c>
      <c r="I832" s="3">
        <v>10</v>
      </c>
      <c r="J832" s="3">
        <v>37.11</v>
      </c>
      <c r="K832" s="3">
        <v>779.31</v>
      </c>
      <c r="L832" s="3">
        <v>43466</v>
      </c>
      <c r="M832" s="3">
        <v>0.61250000000000004</v>
      </c>
      <c r="N832" s="4" t="s">
        <v>33</v>
      </c>
      <c r="O832" s="3">
        <v>742.2</v>
      </c>
      <c r="P832" s="5">
        <v>4.7619047620000003</v>
      </c>
      <c r="Q832" s="3">
        <v>37.11</v>
      </c>
      <c r="R832" s="3">
        <v>4.3</v>
      </c>
    </row>
    <row r="833" spans="2:18" x14ac:dyDescent="0.25">
      <c r="B833" s="3" t="s">
        <v>866</v>
      </c>
      <c r="C833" s="3" t="s">
        <v>18</v>
      </c>
      <c r="D833" s="3" t="s">
        <v>19</v>
      </c>
      <c r="E833" s="3" t="s">
        <v>27</v>
      </c>
      <c r="F833" s="3" t="s">
        <v>31</v>
      </c>
      <c r="G833" s="3" t="s">
        <v>28</v>
      </c>
      <c r="H833" s="3">
        <v>10.56</v>
      </c>
      <c r="I833" s="3">
        <v>8</v>
      </c>
      <c r="J833" s="3">
        <v>4.2240000000000002</v>
      </c>
      <c r="K833" s="3">
        <v>88.703999999999994</v>
      </c>
      <c r="L833" s="3">
        <v>43489</v>
      </c>
      <c r="M833" s="3">
        <v>0.73819444444444449</v>
      </c>
      <c r="N833" s="4" t="s">
        <v>29</v>
      </c>
      <c r="O833" s="3">
        <v>84.48</v>
      </c>
      <c r="P833" s="5">
        <v>4.7619047620000003</v>
      </c>
      <c r="Q833" s="3">
        <v>4.2240000000000002</v>
      </c>
      <c r="R833" s="3">
        <v>7.6</v>
      </c>
    </row>
    <row r="834" spans="2:18" x14ac:dyDescent="0.25">
      <c r="B834" s="3" t="s">
        <v>867</v>
      </c>
      <c r="C834" s="3" t="s">
        <v>42</v>
      </c>
      <c r="D834" s="3" t="s">
        <v>43</v>
      </c>
      <c r="E834" s="3" t="s">
        <v>27</v>
      </c>
      <c r="F834" s="3" t="s">
        <v>31</v>
      </c>
      <c r="G834" s="3" t="s">
        <v>22</v>
      </c>
      <c r="H834" s="3">
        <v>62.57</v>
      </c>
      <c r="I834" s="3">
        <v>4</v>
      </c>
      <c r="J834" s="3">
        <v>12.513999999999999</v>
      </c>
      <c r="K834" s="3">
        <v>262.79399999999998</v>
      </c>
      <c r="L834" s="3">
        <v>43521</v>
      </c>
      <c r="M834" s="3">
        <v>0.77569444444444446</v>
      </c>
      <c r="N834" s="4" t="s">
        <v>29</v>
      </c>
      <c r="O834" s="3">
        <v>250.28</v>
      </c>
      <c r="P834" s="5">
        <v>4.7619047620000003</v>
      </c>
      <c r="Q834" s="3">
        <v>12.513999999999999</v>
      </c>
      <c r="R834" s="3">
        <v>9.5</v>
      </c>
    </row>
    <row r="835" spans="2:18" x14ac:dyDescent="0.25">
      <c r="B835" s="3" t="s">
        <v>868</v>
      </c>
      <c r="C835" s="3" t="s">
        <v>42</v>
      </c>
      <c r="D835" s="3" t="s">
        <v>43</v>
      </c>
      <c r="E835" s="3" t="s">
        <v>20</v>
      </c>
      <c r="F835" s="3" t="s">
        <v>21</v>
      </c>
      <c r="G835" s="3" t="s">
        <v>36</v>
      </c>
      <c r="H835" s="3">
        <v>11.85</v>
      </c>
      <c r="I835" s="3">
        <v>8</v>
      </c>
      <c r="J835" s="3">
        <v>4.74</v>
      </c>
      <c r="K835" s="3">
        <v>99.54</v>
      </c>
      <c r="L835" s="3">
        <v>43474</v>
      </c>
      <c r="M835" s="3">
        <v>0.69027777777777777</v>
      </c>
      <c r="N835" s="4" t="s">
        <v>29</v>
      </c>
      <c r="O835" s="3">
        <v>94.8</v>
      </c>
      <c r="P835" s="5">
        <v>4.7619047620000003</v>
      </c>
      <c r="Q835" s="3">
        <v>4.74</v>
      </c>
      <c r="R835" s="3">
        <v>4.0999999999999996</v>
      </c>
    </row>
    <row r="836" spans="2:18" x14ac:dyDescent="0.25">
      <c r="B836" s="3" t="s">
        <v>869</v>
      </c>
      <c r="C836" s="3" t="s">
        <v>18</v>
      </c>
      <c r="D836" s="3" t="s">
        <v>19</v>
      </c>
      <c r="E836" s="3" t="s">
        <v>20</v>
      </c>
      <c r="F836" s="3" t="s">
        <v>31</v>
      </c>
      <c r="G836" s="3" t="s">
        <v>22</v>
      </c>
      <c r="H836" s="3">
        <v>91.3</v>
      </c>
      <c r="I836" s="3">
        <v>1</v>
      </c>
      <c r="J836" s="3">
        <v>4.5650000000000004</v>
      </c>
      <c r="K836" s="3">
        <v>95.864999999999995</v>
      </c>
      <c r="L836" s="3">
        <v>43510</v>
      </c>
      <c r="M836" s="3">
        <v>0.61250000000000004</v>
      </c>
      <c r="N836" s="4" t="s">
        <v>23</v>
      </c>
      <c r="O836" s="3">
        <v>91.3</v>
      </c>
      <c r="P836" s="5">
        <v>4.7619047620000003</v>
      </c>
      <c r="Q836" s="3">
        <v>4.5650000000000004</v>
      </c>
      <c r="R836" s="3">
        <v>9.1999999999999993</v>
      </c>
    </row>
    <row r="837" spans="2:18" x14ac:dyDescent="0.25">
      <c r="B837" s="3" t="s">
        <v>870</v>
      </c>
      <c r="C837" s="3" t="s">
        <v>42</v>
      </c>
      <c r="D837" s="3" t="s">
        <v>43</v>
      </c>
      <c r="E837" s="3" t="s">
        <v>20</v>
      </c>
      <c r="F837" s="3" t="s">
        <v>21</v>
      </c>
      <c r="G837" s="3" t="s">
        <v>32</v>
      </c>
      <c r="H837" s="3">
        <v>40.729999999999997</v>
      </c>
      <c r="I837" s="3">
        <v>7</v>
      </c>
      <c r="J837" s="3">
        <v>14.2555</v>
      </c>
      <c r="K837" s="3">
        <v>299.3655</v>
      </c>
      <c r="L837" s="3">
        <v>43536</v>
      </c>
      <c r="M837" s="3">
        <v>0.45902777777777776</v>
      </c>
      <c r="N837" s="4" t="s">
        <v>23</v>
      </c>
      <c r="O837" s="3">
        <v>285.11</v>
      </c>
      <c r="P837" s="5">
        <v>4.7619047620000003</v>
      </c>
      <c r="Q837" s="3">
        <v>14.2555</v>
      </c>
      <c r="R837" s="3">
        <v>5.4</v>
      </c>
    </row>
    <row r="838" spans="2:18" x14ac:dyDescent="0.25">
      <c r="B838" s="3" t="s">
        <v>871</v>
      </c>
      <c r="C838" s="3" t="s">
        <v>18</v>
      </c>
      <c r="D838" s="3" t="s">
        <v>19</v>
      </c>
      <c r="E838" s="3" t="s">
        <v>27</v>
      </c>
      <c r="F838" s="3" t="s">
        <v>31</v>
      </c>
      <c r="G838" s="3" t="s">
        <v>46</v>
      </c>
      <c r="H838" s="3">
        <v>52.38</v>
      </c>
      <c r="I838" s="3">
        <v>1</v>
      </c>
      <c r="J838" s="3">
        <v>2.6190000000000002</v>
      </c>
      <c r="K838" s="3">
        <v>54.999000000000002</v>
      </c>
      <c r="L838" s="3">
        <v>43550</v>
      </c>
      <c r="M838" s="3">
        <v>0.82222222222222219</v>
      </c>
      <c r="N838" s="4" t="s">
        <v>29</v>
      </c>
      <c r="O838" s="3">
        <v>52.38</v>
      </c>
      <c r="P838" s="5">
        <v>4.7619047620000003</v>
      </c>
      <c r="Q838" s="3">
        <v>2.6190000000000002</v>
      </c>
      <c r="R838" s="3">
        <v>5.8</v>
      </c>
    </row>
    <row r="839" spans="2:18" x14ac:dyDescent="0.25">
      <c r="B839" s="3" t="s">
        <v>872</v>
      </c>
      <c r="C839" s="3" t="s">
        <v>18</v>
      </c>
      <c r="D839" s="3" t="s">
        <v>19</v>
      </c>
      <c r="E839" s="3" t="s">
        <v>20</v>
      </c>
      <c r="F839" s="3" t="s">
        <v>31</v>
      </c>
      <c r="G839" s="3" t="s">
        <v>46</v>
      </c>
      <c r="H839" s="3">
        <v>38.54</v>
      </c>
      <c r="I839" s="3">
        <v>5</v>
      </c>
      <c r="J839" s="3">
        <v>9.6349999999999998</v>
      </c>
      <c r="K839" s="3">
        <v>202.33500000000001</v>
      </c>
      <c r="L839" s="3">
        <v>43474</v>
      </c>
      <c r="M839" s="3">
        <v>0.56527777777777777</v>
      </c>
      <c r="N839" s="4" t="s">
        <v>23</v>
      </c>
      <c r="O839" s="3">
        <v>192.7</v>
      </c>
      <c r="P839" s="5">
        <v>4.7619047620000003</v>
      </c>
      <c r="Q839" s="3">
        <v>9.6349999999999998</v>
      </c>
      <c r="R839" s="3">
        <v>5.6</v>
      </c>
    </row>
    <row r="840" spans="2:18" x14ac:dyDescent="0.25">
      <c r="B840" s="3" t="s">
        <v>873</v>
      </c>
      <c r="C840" s="3" t="s">
        <v>42</v>
      </c>
      <c r="D840" s="3" t="s">
        <v>43</v>
      </c>
      <c r="E840" s="3" t="s">
        <v>27</v>
      </c>
      <c r="F840" s="3" t="s">
        <v>31</v>
      </c>
      <c r="G840" s="3" t="s">
        <v>36</v>
      </c>
      <c r="H840" s="3">
        <v>44.63</v>
      </c>
      <c r="I840" s="3">
        <v>6</v>
      </c>
      <c r="J840" s="3">
        <v>13.388999999999999</v>
      </c>
      <c r="K840" s="3">
        <v>281.16899999999998</v>
      </c>
      <c r="L840" s="3">
        <v>43467</v>
      </c>
      <c r="M840" s="3">
        <v>0.83888888888888891</v>
      </c>
      <c r="N840" s="4" t="s">
        <v>33</v>
      </c>
      <c r="O840" s="3">
        <v>267.77999999999997</v>
      </c>
      <c r="P840" s="5">
        <v>4.7619047620000003</v>
      </c>
      <c r="Q840" s="3">
        <v>13.388999999999999</v>
      </c>
      <c r="R840" s="3">
        <v>5.0999999999999996</v>
      </c>
    </row>
    <row r="841" spans="2:18" x14ac:dyDescent="0.25">
      <c r="B841" s="3" t="s">
        <v>874</v>
      </c>
      <c r="C841" s="3" t="s">
        <v>25</v>
      </c>
      <c r="D841" s="3" t="s">
        <v>26</v>
      </c>
      <c r="E841" s="3" t="s">
        <v>27</v>
      </c>
      <c r="F841" s="3" t="s">
        <v>31</v>
      </c>
      <c r="G841" s="3" t="s">
        <v>28</v>
      </c>
      <c r="H841" s="3">
        <v>55.87</v>
      </c>
      <c r="I841" s="3">
        <v>10</v>
      </c>
      <c r="J841" s="3">
        <v>27.934999999999999</v>
      </c>
      <c r="K841" s="3">
        <v>586.63499999999999</v>
      </c>
      <c r="L841" s="3">
        <v>43480</v>
      </c>
      <c r="M841" s="3">
        <v>0.62569444444444444</v>
      </c>
      <c r="N841" s="4" t="s">
        <v>29</v>
      </c>
      <c r="O841" s="3">
        <v>558.70000000000005</v>
      </c>
      <c r="P841" s="5">
        <v>4.7619047620000003</v>
      </c>
      <c r="Q841" s="3">
        <v>27.934999999999999</v>
      </c>
      <c r="R841" s="3">
        <v>5.8</v>
      </c>
    </row>
    <row r="842" spans="2:18" x14ac:dyDescent="0.25">
      <c r="B842" s="3" t="s">
        <v>875</v>
      </c>
      <c r="C842" s="3" t="s">
        <v>25</v>
      </c>
      <c r="D842" s="3" t="s">
        <v>26</v>
      </c>
      <c r="E842" s="3" t="s">
        <v>20</v>
      </c>
      <c r="F842" s="3" t="s">
        <v>21</v>
      </c>
      <c r="G842" s="3" t="s">
        <v>36</v>
      </c>
      <c r="H842" s="3">
        <v>29.22</v>
      </c>
      <c r="I842" s="3">
        <v>6</v>
      </c>
      <c r="J842" s="3">
        <v>8.766</v>
      </c>
      <c r="K842" s="3">
        <v>184.08600000000001</v>
      </c>
      <c r="L842" s="3">
        <v>43466</v>
      </c>
      <c r="M842" s="3">
        <v>0.4861111111111111</v>
      </c>
      <c r="N842" s="4" t="s">
        <v>23</v>
      </c>
      <c r="O842" s="3">
        <v>175.32</v>
      </c>
      <c r="P842" s="5">
        <v>4.7619047620000003</v>
      </c>
      <c r="Q842" s="3">
        <v>8.766</v>
      </c>
      <c r="R842" s="3">
        <v>5</v>
      </c>
    </row>
    <row r="843" spans="2:18" x14ac:dyDescent="0.25">
      <c r="B843" s="3" t="s">
        <v>876</v>
      </c>
      <c r="C843" s="3" t="s">
        <v>18</v>
      </c>
      <c r="D843" s="3" t="s">
        <v>19</v>
      </c>
      <c r="E843" s="3" t="s">
        <v>27</v>
      </c>
      <c r="F843" s="3" t="s">
        <v>31</v>
      </c>
      <c r="G843" s="3" t="s">
        <v>46</v>
      </c>
      <c r="H843" s="3">
        <v>51.94</v>
      </c>
      <c r="I843" s="3">
        <v>3</v>
      </c>
      <c r="J843" s="3">
        <v>7.7910000000000004</v>
      </c>
      <c r="K843" s="3">
        <v>163.61099999999999</v>
      </c>
      <c r="L843" s="3">
        <v>43511</v>
      </c>
      <c r="M843" s="3">
        <v>0.63958333333333328</v>
      </c>
      <c r="N843" s="4" t="s">
        <v>29</v>
      </c>
      <c r="O843" s="3">
        <v>155.82</v>
      </c>
      <c r="P843" s="5">
        <v>4.7619047620000003</v>
      </c>
      <c r="Q843" s="3">
        <v>7.7910000000000004</v>
      </c>
      <c r="R843" s="3">
        <v>7.9</v>
      </c>
    </row>
    <row r="844" spans="2:18" x14ac:dyDescent="0.25">
      <c r="B844" s="3" t="s">
        <v>877</v>
      </c>
      <c r="C844" s="3" t="s">
        <v>42</v>
      </c>
      <c r="D844" s="3" t="s">
        <v>43</v>
      </c>
      <c r="E844" s="3" t="s">
        <v>27</v>
      </c>
      <c r="F844" s="3" t="s">
        <v>31</v>
      </c>
      <c r="G844" s="3" t="s">
        <v>28</v>
      </c>
      <c r="H844" s="3">
        <v>60.3</v>
      </c>
      <c r="I844" s="3">
        <v>1</v>
      </c>
      <c r="J844" s="3">
        <v>3.0150000000000001</v>
      </c>
      <c r="K844" s="3">
        <v>63.314999999999998</v>
      </c>
      <c r="L844" s="3">
        <v>43524</v>
      </c>
      <c r="M844" s="3">
        <v>0.73472222222222228</v>
      </c>
      <c r="N844" s="4" t="s">
        <v>29</v>
      </c>
      <c r="O844" s="3">
        <v>60.3</v>
      </c>
      <c r="P844" s="5">
        <v>4.7619047620000003</v>
      </c>
      <c r="Q844" s="3">
        <v>3.0150000000000001</v>
      </c>
      <c r="R844" s="3">
        <v>6</v>
      </c>
    </row>
    <row r="845" spans="2:18" x14ac:dyDescent="0.25">
      <c r="B845" s="3" t="s">
        <v>878</v>
      </c>
      <c r="C845" s="3" t="s">
        <v>18</v>
      </c>
      <c r="D845" s="3" t="s">
        <v>19</v>
      </c>
      <c r="E845" s="3" t="s">
        <v>20</v>
      </c>
      <c r="F845" s="3" t="s">
        <v>21</v>
      </c>
      <c r="G845" s="3" t="s">
        <v>36</v>
      </c>
      <c r="H845" s="3">
        <v>39.47</v>
      </c>
      <c r="I845" s="3">
        <v>2</v>
      </c>
      <c r="J845" s="3">
        <v>3.9470000000000001</v>
      </c>
      <c r="K845" s="3">
        <v>82.887</v>
      </c>
      <c r="L845" s="3">
        <v>43526</v>
      </c>
      <c r="M845" s="3">
        <v>0.67777777777777781</v>
      </c>
      <c r="N845" s="4" t="s">
        <v>33</v>
      </c>
      <c r="O845" s="3">
        <v>78.94</v>
      </c>
      <c r="P845" s="5">
        <v>4.7619047620000003</v>
      </c>
      <c r="Q845" s="3">
        <v>3.9470000000000001</v>
      </c>
      <c r="R845" s="3">
        <v>5</v>
      </c>
    </row>
    <row r="846" spans="2:18" x14ac:dyDescent="0.25">
      <c r="B846" s="3" t="s">
        <v>879</v>
      </c>
      <c r="C846" s="3" t="s">
        <v>25</v>
      </c>
      <c r="D846" s="3" t="s">
        <v>26</v>
      </c>
      <c r="E846" s="3" t="s">
        <v>20</v>
      </c>
      <c r="F846" s="3" t="s">
        <v>21</v>
      </c>
      <c r="G846" s="3" t="s">
        <v>44</v>
      </c>
      <c r="H846" s="3">
        <v>14.87</v>
      </c>
      <c r="I846" s="3">
        <v>2</v>
      </c>
      <c r="J846" s="3">
        <v>1.4870000000000001</v>
      </c>
      <c r="K846" s="3">
        <v>31.227</v>
      </c>
      <c r="L846" s="3">
        <v>43509</v>
      </c>
      <c r="M846" s="3">
        <v>0.76041666666666663</v>
      </c>
      <c r="N846" s="4" t="s">
        <v>33</v>
      </c>
      <c r="O846" s="3">
        <v>29.74</v>
      </c>
      <c r="P846" s="5">
        <v>4.7619047620000003</v>
      </c>
      <c r="Q846" s="3">
        <v>1.4870000000000001</v>
      </c>
      <c r="R846" s="3">
        <v>8.9</v>
      </c>
    </row>
    <row r="847" spans="2:18" x14ac:dyDescent="0.25">
      <c r="B847" s="3" t="s">
        <v>880</v>
      </c>
      <c r="C847" s="3" t="s">
        <v>18</v>
      </c>
      <c r="D847" s="3" t="s">
        <v>19</v>
      </c>
      <c r="E847" s="3" t="s">
        <v>27</v>
      </c>
      <c r="F847" s="3" t="s">
        <v>31</v>
      </c>
      <c r="G847" s="3" t="s">
        <v>46</v>
      </c>
      <c r="H847" s="3">
        <v>21.32</v>
      </c>
      <c r="I847" s="3">
        <v>1</v>
      </c>
      <c r="J847" s="3">
        <v>1.0660000000000001</v>
      </c>
      <c r="K847" s="3">
        <v>22.385999999999999</v>
      </c>
      <c r="L847" s="3">
        <v>43491</v>
      </c>
      <c r="M847" s="3">
        <v>0.52986111111111112</v>
      </c>
      <c r="N847" s="4" t="s">
        <v>29</v>
      </c>
      <c r="O847" s="3">
        <v>21.32</v>
      </c>
      <c r="P847" s="5">
        <v>4.7619047620000003</v>
      </c>
      <c r="Q847" s="3">
        <v>1.0660000000000001</v>
      </c>
      <c r="R847" s="3">
        <v>5.9</v>
      </c>
    </row>
    <row r="848" spans="2:18" x14ac:dyDescent="0.25">
      <c r="B848" s="3" t="s">
        <v>881</v>
      </c>
      <c r="C848" s="3" t="s">
        <v>18</v>
      </c>
      <c r="D848" s="3" t="s">
        <v>19</v>
      </c>
      <c r="E848" s="3" t="s">
        <v>20</v>
      </c>
      <c r="F848" s="3" t="s">
        <v>31</v>
      </c>
      <c r="G848" s="3" t="s">
        <v>28</v>
      </c>
      <c r="H848" s="3">
        <v>93.78</v>
      </c>
      <c r="I848" s="3">
        <v>3</v>
      </c>
      <c r="J848" s="3">
        <v>14.067</v>
      </c>
      <c r="K848" s="3">
        <v>295.40699999999998</v>
      </c>
      <c r="L848" s="3">
        <v>43495</v>
      </c>
      <c r="M848" s="3">
        <v>0.48055555555555557</v>
      </c>
      <c r="N848" s="4" t="s">
        <v>33</v>
      </c>
      <c r="O848" s="3">
        <v>281.33999999999997</v>
      </c>
      <c r="P848" s="5">
        <v>4.7619047620000003</v>
      </c>
      <c r="Q848" s="3">
        <v>14.067</v>
      </c>
      <c r="R848" s="3">
        <v>5.9</v>
      </c>
    </row>
    <row r="849" spans="2:18" x14ac:dyDescent="0.25">
      <c r="B849" s="3" t="s">
        <v>882</v>
      </c>
      <c r="C849" s="3" t="s">
        <v>18</v>
      </c>
      <c r="D849" s="3" t="s">
        <v>19</v>
      </c>
      <c r="E849" s="3" t="s">
        <v>20</v>
      </c>
      <c r="F849" s="3" t="s">
        <v>31</v>
      </c>
      <c r="G849" s="3" t="s">
        <v>28</v>
      </c>
      <c r="H849" s="3">
        <v>73.260000000000005</v>
      </c>
      <c r="I849" s="3">
        <v>1</v>
      </c>
      <c r="J849" s="3">
        <v>3.6629999999999998</v>
      </c>
      <c r="K849" s="3">
        <v>76.923000000000002</v>
      </c>
      <c r="L849" s="3">
        <v>43492</v>
      </c>
      <c r="M849" s="3">
        <v>0.75555555555555554</v>
      </c>
      <c r="N849" s="4" t="s">
        <v>23</v>
      </c>
      <c r="O849" s="3">
        <v>73.260000000000005</v>
      </c>
      <c r="P849" s="5">
        <v>4.7619047620000003</v>
      </c>
      <c r="Q849" s="3">
        <v>3.6629999999999998</v>
      </c>
      <c r="R849" s="3">
        <v>9.6999999999999993</v>
      </c>
    </row>
    <row r="850" spans="2:18" x14ac:dyDescent="0.25">
      <c r="B850" s="3" t="s">
        <v>883</v>
      </c>
      <c r="C850" s="3" t="s">
        <v>25</v>
      </c>
      <c r="D850" s="3" t="s">
        <v>26</v>
      </c>
      <c r="E850" s="3" t="s">
        <v>27</v>
      </c>
      <c r="F850" s="3" t="s">
        <v>21</v>
      </c>
      <c r="G850" s="3" t="s">
        <v>36</v>
      </c>
      <c r="H850" s="3">
        <v>22.38</v>
      </c>
      <c r="I850" s="3">
        <v>1</v>
      </c>
      <c r="J850" s="3">
        <v>1.119</v>
      </c>
      <c r="K850" s="3">
        <v>23.498999999999999</v>
      </c>
      <c r="L850" s="3">
        <v>43495</v>
      </c>
      <c r="M850" s="3">
        <v>0.71388888888888891</v>
      </c>
      <c r="N850" s="4" t="s">
        <v>33</v>
      </c>
      <c r="O850" s="3">
        <v>22.38</v>
      </c>
      <c r="P850" s="5">
        <v>4.7619047620000003</v>
      </c>
      <c r="Q850" s="3">
        <v>1.119</v>
      </c>
      <c r="R850" s="3">
        <v>8.6</v>
      </c>
    </row>
    <row r="851" spans="2:18" x14ac:dyDescent="0.25">
      <c r="B851" s="3" t="s">
        <v>884</v>
      </c>
      <c r="C851" s="3" t="s">
        <v>25</v>
      </c>
      <c r="D851" s="3" t="s">
        <v>26</v>
      </c>
      <c r="E851" s="3" t="s">
        <v>20</v>
      </c>
      <c r="F851" s="3" t="s">
        <v>21</v>
      </c>
      <c r="G851" s="3" t="s">
        <v>44</v>
      </c>
      <c r="H851" s="3">
        <v>72.88</v>
      </c>
      <c r="I851" s="3">
        <v>9</v>
      </c>
      <c r="J851" s="3">
        <v>32.795999999999999</v>
      </c>
      <c r="K851" s="3">
        <v>688.71600000000001</v>
      </c>
      <c r="L851" s="3">
        <v>43473</v>
      </c>
      <c r="M851" s="3">
        <v>0.81805555555555554</v>
      </c>
      <c r="N851" s="4" t="s">
        <v>29</v>
      </c>
      <c r="O851" s="3">
        <v>655.92</v>
      </c>
      <c r="P851" s="5">
        <v>4.7619047620000003</v>
      </c>
      <c r="Q851" s="3">
        <v>32.795999999999999</v>
      </c>
      <c r="R851" s="3">
        <v>4</v>
      </c>
    </row>
    <row r="852" spans="2:18" x14ac:dyDescent="0.25">
      <c r="B852" s="3" t="s">
        <v>885</v>
      </c>
      <c r="C852" s="3" t="s">
        <v>18</v>
      </c>
      <c r="D852" s="3" t="s">
        <v>19</v>
      </c>
      <c r="E852" s="3" t="s">
        <v>27</v>
      </c>
      <c r="F852" s="3" t="s">
        <v>21</v>
      </c>
      <c r="G852" s="3" t="s">
        <v>46</v>
      </c>
      <c r="H852" s="3">
        <v>99.1</v>
      </c>
      <c r="I852" s="3">
        <v>6</v>
      </c>
      <c r="J852" s="3">
        <v>29.73</v>
      </c>
      <c r="K852" s="3">
        <v>624.33000000000004</v>
      </c>
      <c r="L852" s="3">
        <v>43484</v>
      </c>
      <c r="M852" s="3">
        <v>0.5493055555555556</v>
      </c>
      <c r="N852" s="4" t="s">
        <v>29</v>
      </c>
      <c r="O852" s="3">
        <v>594.6</v>
      </c>
      <c r="P852" s="5">
        <v>4.7619047620000003</v>
      </c>
      <c r="Q852" s="3">
        <v>29.73</v>
      </c>
      <c r="R852" s="3">
        <v>4.2</v>
      </c>
    </row>
    <row r="853" spans="2:18" x14ac:dyDescent="0.25">
      <c r="B853" s="3" t="s">
        <v>886</v>
      </c>
      <c r="C853" s="3" t="s">
        <v>18</v>
      </c>
      <c r="D853" s="3" t="s">
        <v>19</v>
      </c>
      <c r="E853" s="3" t="s">
        <v>27</v>
      </c>
      <c r="F853" s="3" t="s">
        <v>31</v>
      </c>
      <c r="G853" s="3" t="s">
        <v>46</v>
      </c>
      <c r="H853" s="3">
        <v>74.099999999999994</v>
      </c>
      <c r="I853" s="3">
        <v>1</v>
      </c>
      <c r="J853" s="3">
        <v>3.7050000000000001</v>
      </c>
      <c r="K853" s="3">
        <v>77.805000000000007</v>
      </c>
      <c r="L853" s="3">
        <v>43490</v>
      </c>
      <c r="M853" s="3">
        <v>0.46180555555555558</v>
      </c>
      <c r="N853" s="4" t="s">
        <v>29</v>
      </c>
      <c r="O853" s="3">
        <v>74.099999999999994</v>
      </c>
      <c r="P853" s="5">
        <v>4.7619047620000003</v>
      </c>
      <c r="Q853" s="3">
        <v>3.7050000000000001</v>
      </c>
      <c r="R853" s="3">
        <v>9.1999999999999993</v>
      </c>
    </row>
    <row r="854" spans="2:18" x14ac:dyDescent="0.25">
      <c r="B854" s="3" t="s">
        <v>887</v>
      </c>
      <c r="C854" s="3" t="s">
        <v>18</v>
      </c>
      <c r="D854" s="3" t="s">
        <v>19</v>
      </c>
      <c r="E854" s="3" t="s">
        <v>27</v>
      </c>
      <c r="F854" s="3" t="s">
        <v>21</v>
      </c>
      <c r="G854" s="3" t="s">
        <v>46</v>
      </c>
      <c r="H854" s="3">
        <v>98.48</v>
      </c>
      <c r="I854" s="3">
        <v>2</v>
      </c>
      <c r="J854" s="3">
        <v>9.8480000000000008</v>
      </c>
      <c r="K854" s="3">
        <v>206.80799999999999</v>
      </c>
      <c r="L854" s="3">
        <v>43515</v>
      </c>
      <c r="M854" s="3">
        <v>0.42499999999999999</v>
      </c>
      <c r="N854" s="4" t="s">
        <v>23</v>
      </c>
      <c r="O854" s="3">
        <v>196.96</v>
      </c>
      <c r="P854" s="5">
        <v>4.7619047620000003</v>
      </c>
      <c r="Q854" s="3">
        <v>9.8480000000000008</v>
      </c>
      <c r="R854" s="3">
        <v>9.1999999999999993</v>
      </c>
    </row>
    <row r="855" spans="2:18" x14ac:dyDescent="0.25">
      <c r="B855" s="3" t="s">
        <v>888</v>
      </c>
      <c r="C855" s="3" t="s">
        <v>25</v>
      </c>
      <c r="D855" s="3" t="s">
        <v>26</v>
      </c>
      <c r="E855" s="3" t="s">
        <v>27</v>
      </c>
      <c r="F855" s="3" t="s">
        <v>31</v>
      </c>
      <c r="G855" s="3" t="s">
        <v>22</v>
      </c>
      <c r="H855" s="3">
        <v>53.19</v>
      </c>
      <c r="I855" s="3">
        <v>7</v>
      </c>
      <c r="J855" s="3">
        <v>18.616499999999998</v>
      </c>
      <c r="K855" s="3">
        <v>390.94650000000001</v>
      </c>
      <c r="L855" s="3">
        <v>43479</v>
      </c>
      <c r="M855" s="3">
        <v>0.65416666666666667</v>
      </c>
      <c r="N855" s="4" t="s">
        <v>23</v>
      </c>
      <c r="O855" s="3">
        <v>372.33</v>
      </c>
      <c r="P855" s="5">
        <v>4.7619047620000003</v>
      </c>
      <c r="Q855" s="3">
        <v>18.616499999999998</v>
      </c>
      <c r="R855" s="3">
        <v>5</v>
      </c>
    </row>
    <row r="856" spans="2:18" x14ac:dyDescent="0.25">
      <c r="B856" s="3" t="s">
        <v>889</v>
      </c>
      <c r="C856" s="3" t="s">
        <v>42</v>
      </c>
      <c r="D856" s="3" t="s">
        <v>43</v>
      </c>
      <c r="E856" s="3" t="s">
        <v>27</v>
      </c>
      <c r="F856" s="3" t="s">
        <v>21</v>
      </c>
      <c r="G856" s="3" t="s">
        <v>28</v>
      </c>
      <c r="H856" s="3">
        <v>52.79</v>
      </c>
      <c r="I856" s="3">
        <v>10</v>
      </c>
      <c r="J856" s="3">
        <v>26.395</v>
      </c>
      <c r="K856" s="3">
        <v>554.29499999999996</v>
      </c>
      <c r="L856" s="3">
        <v>43521</v>
      </c>
      <c r="M856" s="3">
        <v>0.49861111111111112</v>
      </c>
      <c r="N856" s="4" t="s">
        <v>23</v>
      </c>
      <c r="O856" s="3">
        <v>527.9</v>
      </c>
      <c r="P856" s="5">
        <v>4.7619047620000003</v>
      </c>
      <c r="Q856" s="3">
        <v>26.395</v>
      </c>
      <c r="R856" s="3">
        <v>10</v>
      </c>
    </row>
    <row r="857" spans="2:18" x14ac:dyDescent="0.25">
      <c r="B857" s="3" t="s">
        <v>890</v>
      </c>
      <c r="C857" s="3" t="s">
        <v>18</v>
      </c>
      <c r="D857" s="3" t="s">
        <v>19</v>
      </c>
      <c r="E857" s="3" t="s">
        <v>20</v>
      </c>
      <c r="F857" s="3" t="s">
        <v>21</v>
      </c>
      <c r="G857" s="3" t="s">
        <v>22</v>
      </c>
      <c r="H857" s="3">
        <v>95.95</v>
      </c>
      <c r="I857" s="3">
        <v>5</v>
      </c>
      <c r="J857" s="3">
        <v>23.987500000000001</v>
      </c>
      <c r="K857" s="3">
        <v>503.73750000000001</v>
      </c>
      <c r="L857" s="3">
        <v>43488</v>
      </c>
      <c r="M857" s="3">
        <v>0.59791666666666665</v>
      </c>
      <c r="N857" s="4" t="s">
        <v>23</v>
      </c>
      <c r="O857" s="3">
        <v>479.75</v>
      </c>
      <c r="P857" s="5">
        <v>4.7619047620000003</v>
      </c>
      <c r="Q857" s="3">
        <v>23.987500000000001</v>
      </c>
      <c r="R857" s="3">
        <v>8.8000000000000007</v>
      </c>
    </row>
    <row r="858" spans="2:18" x14ac:dyDescent="0.25">
      <c r="B858" s="3" t="s">
        <v>891</v>
      </c>
      <c r="C858" s="3" t="s">
        <v>42</v>
      </c>
      <c r="D858" s="3" t="s">
        <v>43</v>
      </c>
      <c r="E858" s="3" t="s">
        <v>27</v>
      </c>
      <c r="F858" s="3" t="s">
        <v>21</v>
      </c>
      <c r="G858" s="3" t="s">
        <v>46</v>
      </c>
      <c r="H858" s="3">
        <v>36.51</v>
      </c>
      <c r="I858" s="3">
        <v>9</v>
      </c>
      <c r="J858" s="3">
        <v>16.429500000000001</v>
      </c>
      <c r="K858" s="3">
        <v>345.01949999999999</v>
      </c>
      <c r="L858" s="3">
        <v>43512</v>
      </c>
      <c r="M858" s="3">
        <v>0.45277777777777778</v>
      </c>
      <c r="N858" s="4" t="s">
        <v>29</v>
      </c>
      <c r="O858" s="3">
        <v>328.59</v>
      </c>
      <c r="P858" s="5">
        <v>4.7619047620000003</v>
      </c>
      <c r="Q858" s="3">
        <v>16.429500000000001</v>
      </c>
      <c r="R858" s="3">
        <v>4.2</v>
      </c>
    </row>
    <row r="859" spans="2:18" x14ac:dyDescent="0.25">
      <c r="B859" s="3" t="s">
        <v>892</v>
      </c>
      <c r="C859" s="3" t="s">
        <v>42</v>
      </c>
      <c r="D859" s="3" t="s">
        <v>43</v>
      </c>
      <c r="E859" s="3" t="s">
        <v>27</v>
      </c>
      <c r="F859" s="3" t="s">
        <v>31</v>
      </c>
      <c r="G859" s="3" t="s">
        <v>44</v>
      </c>
      <c r="H859" s="3">
        <v>21.12</v>
      </c>
      <c r="I859" s="3">
        <v>8</v>
      </c>
      <c r="J859" s="3">
        <v>8.4480000000000004</v>
      </c>
      <c r="K859" s="3">
        <v>177.40799999999999</v>
      </c>
      <c r="L859" s="3">
        <v>43466</v>
      </c>
      <c r="M859" s="3">
        <v>0.81319444444444444</v>
      </c>
      <c r="N859" s="4" t="s">
        <v>29</v>
      </c>
      <c r="O859" s="3">
        <v>168.96</v>
      </c>
      <c r="P859" s="5">
        <v>4.7619047620000003</v>
      </c>
      <c r="Q859" s="3">
        <v>8.4480000000000004</v>
      </c>
      <c r="R859" s="3">
        <v>6.3</v>
      </c>
    </row>
    <row r="860" spans="2:18" x14ac:dyDescent="0.25">
      <c r="B860" s="3" t="s">
        <v>893</v>
      </c>
      <c r="C860" s="3" t="s">
        <v>18</v>
      </c>
      <c r="D860" s="3" t="s">
        <v>19</v>
      </c>
      <c r="E860" s="3" t="s">
        <v>20</v>
      </c>
      <c r="F860" s="3" t="s">
        <v>21</v>
      </c>
      <c r="G860" s="3" t="s">
        <v>32</v>
      </c>
      <c r="H860" s="3">
        <v>28.31</v>
      </c>
      <c r="I860" s="3">
        <v>4</v>
      </c>
      <c r="J860" s="3">
        <v>5.6619999999999999</v>
      </c>
      <c r="K860" s="3">
        <v>118.902</v>
      </c>
      <c r="L860" s="3">
        <v>43531</v>
      </c>
      <c r="M860" s="3">
        <v>0.77430555555555558</v>
      </c>
      <c r="N860" s="4" t="s">
        <v>29</v>
      </c>
      <c r="O860" s="3">
        <v>113.24</v>
      </c>
      <c r="P860" s="5">
        <v>4.7619047620000003</v>
      </c>
      <c r="Q860" s="3">
        <v>5.6619999999999999</v>
      </c>
      <c r="R860" s="3">
        <v>8.1999999999999993</v>
      </c>
    </row>
    <row r="861" spans="2:18" x14ac:dyDescent="0.25">
      <c r="B861" s="3" t="s">
        <v>894</v>
      </c>
      <c r="C861" s="3" t="s">
        <v>42</v>
      </c>
      <c r="D861" s="3" t="s">
        <v>43</v>
      </c>
      <c r="E861" s="3" t="s">
        <v>27</v>
      </c>
      <c r="F861" s="3" t="s">
        <v>31</v>
      </c>
      <c r="G861" s="3" t="s">
        <v>22</v>
      </c>
      <c r="H861" s="3">
        <v>57.59</v>
      </c>
      <c r="I861" s="3">
        <v>6</v>
      </c>
      <c r="J861" s="3">
        <v>17.277000000000001</v>
      </c>
      <c r="K861" s="3">
        <v>362.81700000000001</v>
      </c>
      <c r="L861" s="3">
        <v>43511</v>
      </c>
      <c r="M861" s="3">
        <v>0.57708333333333328</v>
      </c>
      <c r="N861" s="4" t="s">
        <v>29</v>
      </c>
      <c r="O861" s="3">
        <v>345.54</v>
      </c>
      <c r="P861" s="5">
        <v>4.7619047620000003</v>
      </c>
      <c r="Q861" s="3">
        <v>17.277000000000001</v>
      </c>
      <c r="R861" s="3">
        <v>5.0999999999999996</v>
      </c>
    </row>
    <row r="862" spans="2:18" x14ac:dyDescent="0.25">
      <c r="B862" s="3" t="s">
        <v>895</v>
      </c>
      <c r="C862" s="3" t="s">
        <v>18</v>
      </c>
      <c r="D862" s="3" t="s">
        <v>19</v>
      </c>
      <c r="E862" s="3" t="s">
        <v>20</v>
      </c>
      <c r="F862" s="3" t="s">
        <v>21</v>
      </c>
      <c r="G862" s="3" t="s">
        <v>44</v>
      </c>
      <c r="H862" s="3">
        <v>47.63</v>
      </c>
      <c r="I862" s="3">
        <v>9</v>
      </c>
      <c r="J862" s="3">
        <v>21.433499999999999</v>
      </c>
      <c r="K862" s="3">
        <v>450.1035</v>
      </c>
      <c r="L862" s="3">
        <v>43488</v>
      </c>
      <c r="M862" s="3">
        <v>0.52430555555555558</v>
      </c>
      <c r="N862" s="4" t="s">
        <v>29</v>
      </c>
      <c r="O862" s="3">
        <v>428.67</v>
      </c>
      <c r="P862" s="5">
        <v>4.7619047620000003</v>
      </c>
      <c r="Q862" s="3">
        <v>21.433499999999999</v>
      </c>
      <c r="R862" s="3">
        <v>5</v>
      </c>
    </row>
    <row r="863" spans="2:18" x14ac:dyDescent="0.25">
      <c r="B863" s="3" t="s">
        <v>896</v>
      </c>
      <c r="C863" s="3" t="s">
        <v>25</v>
      </c>
      <c r="D863" s="3" t="s">
        <v>26</v>
      </c>
      <c r="E863" s="3" t="s">
        <v>20</v>
      </c>
      <c r="F863" s="3" t="s">
        <v>21</v>
      </c>
      <c r="G863" s="3" t="s">
        <v>32</v>
      </c>
      <c r="H863" s="3">
        <v>86.27</v>
      </c>
      <c r="I863" s="3">
        <v>1</v>
      </c>
      <c r="J863" s="3">
        <v>4.3135000000000003</v>
      </c>
      <c r="K863" s="3">
        <v>90.583500000000001</v>
      </c>
      <c r="L863" s="3">
        <v>43516</v>
      </c>
      <c r="M863" s="3">
        <v>0.55833333333333335</v>
      </c>
      <c r="N863" s="4" t="s">
        <v>23</v>
      </c>
      <c r="O863" s="3">
        <v>86.27</v>
      </c>
      <c r="P863" s="5">
        <v>4.7619047620000003</v>
      </c>
      <c r="Q863" s="3">
        <v>4.3135000000000003</v>
      </c>
      <c r="R863" s="3">
        <v>7</v>
      </c>
    </row>
    <row r="864" spans="2:18" x14ac:dyDescent="0.25">
      <c r="B864" s="3" t="s">
        <v>897</v>
      </c>
      <c r="C864" s="3" t="s">
        <v>18</v>
      </c>
      <c r="D864" s="3" t="s">
        <v>19</v>
      </c>
      <c r="E864" s="3" t="s">
        <v>20</v>
      </c>
      <c r="F864" s="3" t="s">
        <v>31</v>
      </c>
      <c r="G864" s="3" t="s">
        <v>36</v>
      </c>
      <c r="H864" s="3">
        <v>12.76</v>
      </c>
      <c r="I864" s="3">
        <v>2</v>
      </c>
      <c r="J864" s="3">
        <v>1.276</v>
      </c>
      <c r="K864" s="3">
        <v>26.795999999999999</v>
      </c>
      <c r="L864" s="3">
        <v>43473</v>
      </c>
      <c r="M864" s="3">
        <v>0.75416666666666665</v>
      </c>
      <c r="N864" s="4" t="s">
        <v>23</v>
      </c>
      <c r="O864" s="3">
        <v>25.52</v>
      </c>
      <c r="P864" s="5">
        <v>4.7619047620000003</v>
      </c>
      <c r="Q864" s="3">
        <v>1.276</v>
      </c>
      <c r="R864" s="3">
        <v>7.8</v>
      </c>
    </row>
    <row r="865" spans="2:18" x14ac:dyDescent="0.25">
      <c r="B865" s="3" t="s">
        <v>898</v>
      </c>
      <c r="C865" s="3" t="s">
        <v>42</v>
      </c>
      <c r="D865" s="3" t="s">
        <v>43</v>
      </c>
      <c r="E865" s="3" t="s">
        <v>27</v>
      </c>
      <c r="F865" s="3" t="s">
        <v>21</v>
      </c>
      <c r="G865" s="3" t="s">
        <v>32</v>
      </c>
      <c r="H865" s="3">
        <v>11.28</v>
      </c>
      <c r="I865" s="3">
        <v>9</v>
      </c>
      <c r="J865" s="3">
        <v>5.0759999999999996</v>
      </c>
      <c r="K865" s="3">
        <v>106.596</v>
      </c>
      <c r="L865" s="3">
        <v>43541</v>
      </c>
      <c r="M865" s="3">
        <v>0.49652777777777779</v>
      </c>
      <c r="N865" s="4" t="s">
        <v>33</v>
      </c>
      <c r="O865" s="3">
        <v>101.52</v>
      </c>
      <c r="P865" s="5">
        <v>4.7619047620000003</v>
      </c>
      <c r="Q865" s="3">
        <v>5.0759999999999996</v>
      </c>
      <c r="R865" s="3">
        <v>4.3</v>
      </c>
    </row>
    <row r="866" spans="2:18" x14ac:dyDescent="0.25">
      <c r="B866" s="3" t="s">
        <v>899</v>
      </c>
      <c r="C866" s="3" t="s">
        <v>42</v>
      </c>
      <c r="D866" s="3" t="s">
        <v>43</v>
      </c>
      <c r="E866" s="3" t="s">
        <v>27</v>
      </c>
      <c r="F866" s="3" t="s">
        <v>21</v>
      </c>
      <c r="G866" s="3" t="s">
        <v>32</v>
      </c>
      <c r="H866" s="3">
        <v>51.07</v>
      </c>
      <c r="I866" s="3">
        <v>7</v>
      </c>
      <c r="J866" s="3">
        <v>17.874500000000001</v>
      </c>
      <c r="K866" s="3">
        <v>375.36450000000002</v>
      </c>
      <c r="L866" s="3">
        <v>43477</v>
      </c>
      <c r="M866" s="3">
        <v>0.48749999999999999</v>
      </c>
      <c r="N866" s="4" t="s">
        <v>29</v>
      </c>
      <c r="O866" s="3">
        <v>357.49</v>
      </c>
      <c r="P866" s="5">
        <v>4.7619047620000003</v>
      </c>
      <c r="Q866" s="3">
        <v>17.874500000000001</v>
      </c>
      <c r="R866" s="3">
        <v>7</v>
      </c>
    </row>
    <row r="867" spans="2:18" x14ac:dyDescent="0.25">
      <c r="B867" s="3" t="s">
        <v>900</v>
      </c>
      <c r="C867" s="3" t="s">
        <v>18</v>
      </c>
      <c r="D867" s="3" t="s">
        <v>19</v>
      </c>
      <c r="E867" s="3" t="s">
        <v>20</v>
      </c>
      <c r="F867" s="3" t="s">
        <v>21</v>
      </c>
      <c r="G867" s="3" t="s">
        <v>28</v>
      </c>
      <c r="H867" s="3">
        <v>79.59</v>
      </c>
      <c r="I867" s="3">
        <v>3</v>
      </c>
      <c r="J867" s="3">
        <v>11.938499999999999</v>
      </c>
      <c r="K867" s="3">
        <v>250.70849999999999</v>
      </c>
      <c r="L867" s="3">
        <v>43473</v>
      </c>
      <c r="M867" s="3">
        <v>0.60416666666666663</v>
      </c>
      <c r="N867" s="4" t="s">
        <v>29</v>
      </c>
      <c r="O867" s="3">
        <v>238.77</v>
      </c>
      <c r="P867" s="5">
        <v>4.7619047620000003</v>
      </c>
      <c r="Q867" s="3">
        <v>11.938499999999999</v>
      </c>
      <c r="R867" s="3">
        <v>6.6</v>
      </c>
    </row>
    <row r="868" spans="2:18" x14ac:dyDescent="0.25">
      <c r="B868" s="3" t="s">
        <v>901</v>
      </c>
      <c r="C868" s="3" t="s">
        <v>25</v>
      </c>
      <c r="D868" s="3" t="s">
        <v>26</v>
      </c>
      <c r="E868" s="3" t="s">
        <v>20</v>
      </c>
      <c r="F868" s="3" t="s">
        <v>31</v>
      </c>
      <c r="G868" s="3" t="s">
        <v>22</v>
      </c>
      <c r="H868" s="3">
        <v>33.81</v>
      </c>
      <c r="I868" s="3">
        <v>3</v>
      </c>
      <c r="J868" s="3">
        <v>5.0715000000000003</v>
      </c>
      <c r="K868" s="3">
        <v>106.50149999999999</v>
      </c>
      <c r="L868" s="3">
        <v>43491</v>
      </c>
      <c r="M868" s="3">
        <v>0.63263888888888886</v>
      </c>
      <c r="N868" s="4" t="s">
        <v>23</v>
      </c>
      <c r="O868" s="3">
        <v>101.43</v>
      </c>
      <c r="P868" s="5">
        <v>4.7619047620000003</v>
      </c>
      <c r="Q868" s="3">
        <v>5.0715000000000003</v>
      </c>
      <c r="R868" s="3">
        <v>7.3</v>
      </c>
    </row>
    <row r="869" spans="2:18" x14ac:dyDescent="0.25">
      <c r="B869" s="3" t="s">
        <v>902</v>
      </c>
      <c r="C869" s="3" t="s">
        <v>42</v>
      </c>
      <c r="D869" s="3" t="s">
        <v>43</v>
      </c>
      <c r="E869" s="3" t="s">
        <v>20</v>
      </c>
      <c r="F869" s="3" t="s">
        <v>31</v>
      </c>
      <c r="G869" s="3" t="s">
        <v>36</v>
      </c>
      <c r="H869" s="3">
        <v>90.53</v>
      </c>
      <c r="I869" s="3">
        <v>8</v>
      </c>
      <c r="J869" s="3">
        <v>36.212000000000003</v>
      </c>
      <c r="K869" s="3">
        <v>760.452</v>
      </c>
      <c r="L869" s="3">
        <v>43539</v>
      </c>
      <c r="M869" s="3">
        <v>0.6166666666666667</v>
      </c>
      <c r="N869" s="4" t="s">
        <v>33</v>
      </c>
      <c r="O869" s="3">
        <v>724.24</v>
      </c>
      <c r="P869" s="5">
        <v>4.7619047620000003</v>
      </c>
      <c r="Q869" s="3">
        <v>36.212000000000003</v>
      </c>
      <c r="R869" s="3">
        <v>6.5</v>
      </c>
    </row>
    <row r="870" spans="2:18" x14ac:dyDescent="0.25">
      <c r="B870" s="3" t="s">
        <v>903</v>
      </c>
      <c r="C870" s="3" t="s">
        <v>25</v>
      </c>
      <c r="D870" s="3" t="s">
        <v>26</v>
      </c>
      <c r="E870" s="3" t="s">
        <v>20</v>
      </c>
      <c r="F870" s="3" t="s">
        <v>21</v>
      </c>
      <c r="G870" s="3" t="s">
        <v>22</v>
      </c>
      <c r="H870" s="3">
        <v>62.82</v>
      </c>
      <c r="I870" s="3">
        <v>2</v>
      </c>
      <c r="J870" s="3">
        <v>6.282</v>
      </c>
      <c r="K870" s="3">
        <v>131.922</v>
      </c>
      <c r="L870" s="3">
        <v>43482</v>
      </c>
      <c r="M870" s="3">
        <v>0.52500000000000002</v>
      </c>
      <c r="N870" s="4" t="s">
        <v>23</v>
      </c>
      <c r="O870" s="3">
        <v>125.64</v>
      </c>
      <c r="P870" s="5">
        <v>4.7619047620000003</v>
      </c>
      <c r="Q870" s="3">
        <v>6.282</v>
      </c>
      <c r="R870" s="3">
        <v>4.9000000000000004</v>
      </c>
    </row>
    <row r="871" spans="2:18" x14ac:dyDescent="0.25">
      <c r="B871" s="3" t="s">
        <v>904</v>
      </c>
      <c r="C871" s="3" t="s">
        <v>25</v>
      </c>
      <c r="D871" s="3" t="s">
        <v>26</v>
      </c>
      <c r="E871" s="3" t="s">
        <v>20</v>
      </c>
      <c r="F871" s="3" t="s">
        <v>31</v>
      </c>
      <c r="G871" s="3" t="s">
        <v>44</v>
      </c>
      <c r="H871" s="3">
        <v>24.31</v>
      </c>
      <c r="I871" s="3">
        <v>3</v>
      </c>
      <c r="J871" s="3">
        <v>3.6465000000000001</v>
      </c>
      <c r="K871" s="3">
        <v>76.576499999999996</v>
      </c>
      <c r="L871" s="3">
        <v>43473</v>
      </c>
      <c r="M871" s="3">
        <v>0.79791666666666672</v>
      </c>
      <c r="N871" s="4" t="s">
        <v>33</v>
      </c>
      <c r="O871" s="3">
        <v>72.930000000000007</v>
      </c>
      <c r="P871" s="5">
        <v>4.7619047620000003</v>
      </c>
      <c r="Q871" s="3">
        <v>3.6465000000000001</v>
      </c>
      <c r="R871" s="3">
        <v>4.3</v>
      </c>
    </row>
    <row r="872" spans="2:18" x14ac:dyDescent="0.25">
      <c r="B872" s="3" t="s">
        <v>905</v>
      </c>
      <c r="C872" s="3" t="s">
        <v>18</v>
      </c>
      <c r="D872" s="3" t="s">
        <v>19</v>
      </c>
      <c r="E872" s="3" t="s">
        <v>27</v>
      </c>
      <c r="F872" s="3" t="s">
        <v>31</v>
      </c>
      <c r="G872" s="3" t="s">
        <v>36</v>
      </c>
      <c r="H872" s="3">
        <v>64.59</v>
      </c>
      <c r="I872" s="3">
        <v>4</v>
      </c>
      <c r="J872" s="3">
        <v>12.917999999999999</v>
      </c>
      <c r="K872" s="3">
        <v>271.27800000000002</v>
      </c>
      <c r="L872" s="3">
        <v>43471</v>
      </c>
      <c r="M872" s="3">
        <v>0.56597222222222221</v>
      </c>
      <c r="N872" s="4" t="s">
        <v>23</v>
      </c>
      <c r="O872" s="3">
        <v>258.36</v>
      </c>
      <c r="P872" s="5">
        <v>4.7619047620000003</v>
      </c>
      <c r="Q872" s="3">
        <v>12.917999999999999</v>
      </c>
      <c r="R872" s="3">
        <v>9.3000000000000007</v>
      </c>
    </row>
    <row r="873" spans="2:18" x14ac:dyDescent="0.25">
      <c r="B873" s="3" t="s">
        <v>906</v>
      </c>
      <c r="C873" s="3" t="s">
        <v>18</v>
      </c>
      <c r="D873" s="3" t="s">
        <v>19</v>
      </c>
      <c r="E873" s="3" t="s">
        <v>20</v>
      </c>
      <c r="F873" s="3" t="s">
        <v>31</v>
      </c>
      <c r="G873" s="3" t="s">
        <v>44</v>
      </c>
      <c r="H873" s="3">
        <v>24.82</v>
      </c>
      <c r="I873" s="3">
        <v>7</v>
      </c>
      <c r="J873" s="3">
        <v>8.6869999999999994</v>
      </c>
      <c r="K873" s="3">
        <v>182.42699999999999</v>
      </c>
      <c r="L873" s="3">
        <v>43512</v>
      </c>
      <c r="M873" s="3">
        <v>0.43958333333333333</v>
      </c>
      <c r="N873" s="4" t="s">
        <v>33</v>
      </c>
      <c r="O873" s="3">
        <v>173.74</v>
      </c>
      <c r="P873" s="5">
        <v>4.7619047620000003</v>
      </c>
      <c r="Q873" s="3">
        <v>8.6869999999999994</v>
      </c>
      <c r="R873" s="3">
        <v>7.1</v>
      </c>
    </row>
    <row r="874" spans="2:18" x14ac:dyDescent="0.25">
      <c r="B874" s="3" t="s">
        <v>907</v>
      </c>
      <c r="C874" s="3" t="s">
        <v>25</v>
      </c>
      <c r="D874" s="3" t="s">
        <v>26</v>
      </c>
      <c r="E874" s="3" t="s">
        <v>27</v>
      </c>
      <c r="F874" s="3" t="s">
        <v>31</v>
      </c>
      <c r="G874" s="3" t="s">
        <v>46</v>
      </c>
      <c r="H874" s="3">
        <v>56.5</v>
      </c>
      <c r="I874" s="3">
        <v>1</v>
      </c>
      <c r="J874" s="3">
        <v>2.8250000000000002</v>
      </c>
      <c r="K874" s="3">
        <v>59.325000000000003</v>
      </c>
      <c r="L874" s="3">
        <v>43537</v>
      </c>
      <c r="M874" s="3">
        <v>0.65625</v>
      </c>
      <c r="N874" s="4" t="s">
        <v>23</v>
      </c>
      <c r="O874" s="3">
        <v>56.5</v>
      </c>
      <c r="P874" s="5">
        <v>4.7619047620000003</v>
      </c>
      <c r="Q874" s="3">
        <v>2.8250000000000002</v>
      </c>
      <c r="R874" s="3">
        <v>9.6</v>
      </c>
    </row>
    <row r="875" spans="2:18" x14ac:dyDescent="0.25">
      <c r="B875" s="3" t="s">
        <v>908</v>
      </c>
      <c r="C875" s="3" t="s">
        <v>42</v>
      </c>
      <c r="D875" s="3" t="s">
        <v>43</v>
      </c>
      <c r="E875" s="3" t="s">
        <v>20</v>
      </c>
      <c r="F875" s="3" t="s">
        <v>21</v>
      </c>
      <c r="G875" s="3" t="s">
        <v>28</v>
      </c>
      <c r="H875" s="3">
        <v>21.43</v>
      </c>
      <c r="I875" s="3">
        <v>10</v>
      </c>
      <c r="J875" s="3">
        <v>10.715</v>
      </c>
      <c r="K875" s="3">
        <v>225.01499999999999</v>
      </c>
      <c r="L875" s="3">
        <v>43493</v>
      </c>
      <c r="M875" s="3">
        <v>0.49375000000000002</v>
      </c>
      <c r="N875" s="4" t="s">
        <v>29</v>
      </c>
      <c r="O875" s="3">
        <v>214.3</v>
      </c>
      <c r="P875" s="5">
        <v>4.7619047620000003</v>
      </c>
      <c r="Q875" s="3">
        <v>10.715</v>
      </c>
      <c r="R875" s="3">
        <v>6.2</v>
      </c>
    </row>
    <row r="876" spans="2:18" x14ac:dyDescent="0.25">
      <c r="B876" s="3" t="s">
        <v>909</v>
      </c>
      <c r="C876" s="3" t="s">
        <v>18</v>
      </c>
      <c r="D876" s="3" t="s">
        <v>19</v>
      </c>
      <c r="E876" s="3" t="s">
        <v>20</v>
      </c>
      <c r="F876" s="3" t="s">
        <v>31</v>
      </c>
      <c r="G876" s="3" t="s">
        <v>36</v>
      </c>
      <c r="H876" s="3">
        <v>89.06</v>
      </c>
      <c r="I876" s="3">
        <v>6</v>
      </c>
      <c r="J876" s="3">
        <v>26.718</v>
      </c>
      <c r="K876" s="3">
        <v>561.07799999999997</v>
      </c>
      <c r="L876" s="3">
        <v>43483</v>
      </c>
      <c r="M876" s="3">
        <v>0.72638888888888886</v>
      </c>
      <c r="N876" s="4" t="s">
        <v>29</v>
      </c>
      <c r="O876" s="3">
        <v>534.36</v>
      </c>
      <c r="P876" s="5">
        <v>4.7619047620000003</v>
      </c>
      <c r="Q876" s="3">
        <v>26.718</v>
      </c>
      <c r="R876" s="3">
        <v>9.9</v>
      </c>
    </row>
    <row r="877" spans="2:18" x14ac:dyDescent="0.25">
      <c r="B877" s="3" t="s">
        <v>910</v>
      </c>
      <c r="C877" s="3" t="s">
        <v>18</v>
      </c>
      <c r="D877" s="3" t="s">
        <v>19</v>
      </c>
      <c r="E877" s="3" t="s">
        <v>20</v>
      </c>
      <c r="F877" s="3" t="s">
        <v>31</v>
      </c>
      <c r="G877" s="3" t="s">
        <v>32</v>
      </c>
      <c r="H877" s="3">
        <v>23.29</v>
      </c>
      <c r="I877" s="3">
        <v>4</v>
      </c>
      <c r="J877" s="3">
        <v>4.6580000000000004</v>
      </c>
      <c r="K877" s="3">
        <v>97.817999999999998</v>
      </c>
      <c r="L877" s="3">
        <v>43543</v>
      </c>
      <c r="M877" s="3">
        <v>0.49444444444444446</v>
      </c>
      <c r="N877" s="4" t="s">
        <v>33</v>
      </c>
      <c r="O877" s="3">
        <v>93.16</v>
      </c>
      <c r="P877" s="5">
        <v>4.7619047620000003</v>
      </c>
      <c r="Q877" s="3">
        <v>4.6580000000000004</v>
      </c>
      <c r="R877" s="3">
        <v>5.9</v>
      </c>
    </row>
    <row r="878" spans="2:18" x14ac:dyDescent="0.25">
      <c r="B878" s="3" t="s">
        <v>911</v>
      </c>
      <c r="C878" s="3" t="s">
        <v>25</v>
      </c>
      <c r="D878" s="3" t="s">
        <v>26</v>
      </c>
      <c r="E878" s="3" t="s">
        <v>27</v>
      </c>
      <c r="F878" s="3" t="s">
        <v>31</v>
      </c>
      <c r="G878" s="3" t="s">
        <v>32</v>
      </c>
      <c r="H878" s="3">
        <v>65.260000000000005</v>
      </c>
      <c r="I878" s="3">
        <v>8</v>
      </c>
      <c r="J878" s="3">
        <v>26.103999999999999</v>
      </c>
      <c r="K878" s="3">
        <v>548.18399999999997</v>
      </c>
      <c r="L878" s="3">
        <v>43539</v>
      </c>
      <c r="M878" s="3">
        <v>0.58611111111111114</v>
      </c>
      <c r="N878" s="4" t="s">
        <v>23</v>
      </c>
      <c r="O878" s="3">
        <v>522.08000000000004</v>
      </c>
      <c r="P878" s="5">
        <v>4.7619047620000003</v>
      </c>
      <c r="Q878" s="3">
        <v>26.103999999999999</v>
      </c>
      <c r="R878" s="3">
        <v>6.3</v>
      </c>
    </row>
    <row r="879" spans="2:18" x14ac:dyDescent="0.25">
      <c r="B879" s="3" t="s">
        <v>912</v>
      </c>
      <c r="C879" s="3" t="s">
        <v>25</v>
      </c>
      <c r="D879" s="3" t="s">
        <v>26</v>
      </c>
      <c r="E879" s="3" t="s">
        <v>20</v>
      </c>
      <c r="F879" s="3" t="s">
        <v>31</v>
      </c>
      <c r="G879" s="3" t="s">
        <v>46</v>
      </c>
      <c r="H879" s="3">
        <v>52.35</v>
      </c>
      <c r="I879" s="3">
        <v>1</v>
      </c>
      <c r="J879" s="3">
        <v>2.6175000000000002</v>
      </c>
      <c r="K879" s="3">
        <v>54.967500000000001</v>
      </c>
      <c r="L879" s="3">
        <v>43508</v>
      </c>
      <c r="M879" s="3">
        <v>0.74236111111111114</v>
      </c>
      <c r="N879" s="4" t="s">
        <v>29</v>
      </c>
      <c r="O879" s="3">
        <v>52.35</v>
      </c>
      <c r="P879" s="5">
        <v>4.7619047620000003</v>
      </c>
      <c r="Q879" s="3">
        <v>2.6175000000000002</v>
      </c>
      <c r="R879" s="3">
        <v>4</v>
      </c>
    </row>
    <row r="880" spans="2:18" x14ac:dyDescent="0.25">
      <c r="B880" s="3" t="s">
        <v>913</v>
      </c>
      <c r="C880" s="3" t="s">
        <v>42</v>
      </c>
      <c r="D880" s="3" t="s">
        <v>43</v>
      </c>
      <c r="E880" s="3" t="s">
        <v>20</v>
      </c>
      <c r="F880" s="3" t="s">
        <v>31</v>
      </c>
      <c r="G880" s="3" t="s">
        <v>28</v>
      </c>
      <c r="H880" s="3">
        <v>39.75</v>
      </c>
      <c r="I880" s="3">
        <v>1</v>
      </c>
      <c r="J880" s="3">
        <v>1.9875</v>
      </c>
      <c r="K880" s="3">
        <v>41.737499999999997</v>
      </c>
      <c r="L880" s="3">
        <v>43521</v>
      </c>
      <c r="M880" s="3">
        <v>0.84652777777777777</v>
      </c>
      <c r="N880" s="4" t="s">
        <v>29</v>
      </c>
      <c r="O880" s="3">
        <v>39.75</v>
      </c>
      <c r="P880" s="5">
        <v>4.7619047620000003</v>
      </c>
      <c r="Q880" s="3">
        <v>1.9875</v>
      </c>
      <c r="R880" s="3">
        <v>6.1</v>
      </c>
    </row>
    <row r="881" spans="2:18" x14ac:dyDescent="0.25">
      <c r="B881" s="3" t="s">
        <v>914</v>
      </c>
      <c r="C881" s="3" t="s">
        <v>18</v>
      </c>
      <c r="D881" s="3" t="s">
        <v>19</v>
      </c>
      <c r="E881" s="3" t="s">
        <v>27</v>
      </c>
      <c r="F881" s="3" t="s">
        <v>21</v>
      </c>
      <c r="G881" s="3" t="s">
        <v>28</v>
      </c>
      <c r="H881" s="3">
        <v>90.02</v>
      </c>
      <c r="I881" s="3">
        <v>8</v>
      </c>
      <c r="J881" s="3">
        <v>36.008000000000003</v>
      </c>
      <c r="K881" s="3">
        <v>756.16800000000001</v>
      </c>
      <c r="L881" s="3">
        <v>43545</v>
      </c>
      <c r="M881" s="3">
        <v>0.67222222222222228</v>
      </c>
      <c r="N881" s="4" t="s">
        <v>33</v>
      </c>
      <c r="O881" s="3">
        <v>720.16</v>
      </c>
      <c r="P881" s="5">
        <v>4.7619047620000003</v>
      </c>
      <c r="Q881" s="3">
        <v>36.008000000000003</v>
      </c>
      <c r="R881" s="3">
        <v>4.5</v>
      </c>
    </row>
    <row r="882" spans="2:18" x14ac:dyDescent="0.25">
      <c r="B882" s="3" t="s">
        <v>915</v>
      </c>
      <c r="C882" s="3" t="s">
        <v>42</v>
      </c>
      <c r="D882" s="3" t="s">
        <v>43</v>
      </c>
      <c r="E882" s="3" t="s">
        <v>20</v>
      </c>
      <c r="F882" s="3" t="s">
        <v>21</v>
      </c>
      <c r="G882" s="3" t="s">
        <v>28</v>
      </c>
      <c r="H882" s="3">
        <v>12.1</v>
      </c>
      <c r="I882" s="3">
        <v>8</v>
      </c>
      <c r="J882" s="3">
        <v>4.84</v>
      </c>
      <c r="K882" s="3">
        <v>101.64</v>
      </c>
      <c r="L882" s="3">
        <v>43484</v>
      </c>
      <c r="M882" s="3">
        <v>0.4284722222222222</v>
      </c>
      <c r="N882" s="4" t="s">
        <v>23</v>
      </c>
      <c r="O882" s="3">
        <v>96.8</v>
      </c>
      <c r="P882" s="5">
        <v>4.7619047620000003</v>
      </c>
      <c r="Q882" s="3">
        <v>4.84</v>
      </c>
      <c r="R882" s="3">
        <v>8.6</v>
      </c>
    </row>
    <row r="883" spans="2:18" x14ac:dyDescent="0.25">
      <c r="B883" s="3" t="s">
        <v>916</v>
      </c>
      <c r="C883" s="3" t="s">
        <v>42</v>
      </c>
      <c r="D883" s="3" t="s">
        <v>43</v>
      </c>
      <c r="E883" s="3" t="s">
        <v>20</v>
      </c>
      <c r="F883" s="3" t="s">
        <v>21</v>
      </c>
      <c r="G883" s="3" t="s">
        <v>44</v>
      </c>
      <c r="H883" s="3">
        <v>33.21</v>
      </c>
      <c r="I883" s="3">
        <v>10</v>
      </c>
      <c r="J883" s="3">
        <v>16.605</v>
      </c>
      <c r="K883" s="3">
        <v>348.70499999999998</v>
      </c>
      <c r="L883" s="3">
        <v>43473</v>
      </c>
      <c r="M883" s="3">
        <v>0.60069444444444442</v>
      </c>
      <c r="N883" s="4" t="s">
        <v>23</v>
      </c>
      <c r="O883" s="3">
        <v>332.1</v>
      </c>
      <c r="P883" s="5">
        <v>4.7619047620000003</v>
      </c>
      <c r="Q883" s="3">
        <v>16.605</v>
      </c>
      <c r="R883" s="3">
        <v>6</v>
      </c>
    </row>
    <row r="884" spans="2:18" x14ac:dyDescent="0.25">
      <c r="B884" s="3" t="s">
        <v>917</v>
      </c>
      <c r="C884" s="3" t="s">
        <v>25</v>
      </c>
      <c r="D884" s="3" t="s">
        <v>26</v>
      </c>
      <c r="E884" s="3" t="s">
        <v>20</v>
      </c>
      <c r="F884" s="3" t="s">
        <v>21</v>
      </c>
      <c r="G884" s="3" t="s">
        <v>46</v>
      </c>
      <c r="H884" s="3">
        <v>10.18</v>
      </c>
      <c r="I884" s="3">
        <v>8</v>
      </c>
      <c r="J884" s="3">
        <v>4.0720000000000001</v>
      </c>
      <c r="K884" s="3">
        <v>85.512</v>
      </c>
      <c r="L884" s="3">
        <v>43554</v>
      </c>
      <c r="M884" s="3">
        <v>0.53541666666666665</v>
      </c>
      <c r="N884" s="4" t="s">
        <v>33</v>
      </c>
      <c r="O884" s="3">
        <v>81.44</v>
      </c>
      <c r="P884" s="5">
        <v>4.7619047620000003</v>
      </c>
      <c r="Q884" s="3">
        <v>4.0720000000000001</v>
      </c>
      <c r="R884" s="3">
        <v>9.5</v>
      </c>
    </row>
    <row r="885" spans="2:18" x14ac:dyDescent="0.25">
      <c r="B885" s="3" t="s">
        <v>918</v>
      </c>
      <c r="C885" s="3" t="s">
        <v>42</v>
      </c>
      <c r="D885" s="3" t="s">
        <v>43</v>
      </c>
      <c r="E885" s="3" t="s">
        <v>20</v>
      </c>
      <c r="F885" s="3" t="s">
        <v>31</v>
      </c>
      <c r="G885" s="3" t="s">
        <v>36</v>
      </c>
      <c r="H885" s="3">
        <v>31.99</v>
      </c>
      <c r="I885" s="3">
        <v>10</v>
      </c>
      <c r="J885" s="3">
        <v>15.994999999999999</v>
      </c>
      <c r="K885" s="3">
        <v>335.89499999999998</v>
      </c>
      <c r="L885" s="3">
        <v>43516</v>
      </c>
      <c r="M885" s="3">
        <v>0.63749999999999996</v>
      </c>
      <c r="N885" s="4" t="s">
        <v>33</v>
      </c>
      <c r="O885" s="3">
        <v>319.89999999999998</v>
      </c>
      <c r="P885" s="5">
        <v>4.7619047620000003</v>
      </c>
      <c r="Q885" s="3">
        <v>15.994999999999999</v>
      </c>
      <c r="R885" s="3">
        <v>9.9</v>
      </c>
    </row>
    <row r="886" spans="2:18" x14ac:dyDescent="0.25">
      <c r="B886" s="3" t="s">
        <v>919</v>
      </c>
      <c r="C886" s="3" t="s">
        <v>18</v>
      </c>
      <c r="D886" s="3" t="s">
        <v>19</v>
      </c>
      <c r="E886" s="3" t="s">
        <v>20</v>
      </c>
      <c r="F886" s="3" t="s">
        <v>21</v>
      </c>
      <c r="G886" s="3" t="s">
        <v>32</v>
      </c>
      <c r="H886" s="3">
        <v>34.42</v>
      </c>
      <c r="I886" s="3">
        <v>6</v>
      </c>
      <c r="J886" s="3">
        <v>10.326000000000001</v>
      </c>
      <c r="K886" s="3">
        <v>216.846</v>
      </c>
      <c r="L886" s="3">
        <v>43554</v>
      </c>
      <c r="M886" s="3">
        <v>0.53125</v>
      </c>
      <c r="N886" s="4" t="s">
        <v>23</v>
      </c>
      <c r="O886" s="3">
        <v>206.52</v>
      </c>
      <c r="P886" s="5">
        <v>4.7619047620000003</v>
      </c>
      <c r="Q886" s="3">
        <v>10.326000000000001</v>
      </c>
      <c r="R886" s="3">
        <v>7.5</v>
      </c>
    </row>
    <row r="887" spans="2:18" x14ac:dyDescent="0.25">
      <c r="B887" s="3" t="s">
        <v>920</v>
      </c>
      <c r="C887" s="3" t="s">
        <v>18</v>
      </c>
      <c r="D887" s="3" t="s">
        <v>19</v>
      </c>
      <c r="E887" s="3" t="s">
        <v>20</v>
      </c>
      <c r="F887" s="3" t="s">
        <v>21</v>
      </c>
      <c r="G887" s="3" t="s">
        <v>44</v>
      </c>
      <c r="H887" s="3">
        <v>83.34</v>
      </c>
      <c r="I887" s="3">
        <v>2</v>
      </c>
      <c r="J887" s="3">
        <v>8.3339999999999996</v>
      </c>
      <c r="K887" s="3">
        <v>175.01400000000001</v>
      </c>
      <c r="L887" s="3">
        <v>43543</v>
      </c>
      <c r="M887" s="3">
        <v>0.56736111111111109</v>
      </c>
      <c r="N887" s="4" t="s">
        <v>29</v>
      </c>
      <c r="O887" s="3">
        <v>166.68</v>
      </c>
      <c r="P887" s="5">
        <v>4.7619047620000003</v>
      </c>
      <c r="Q887" s="3">
        <v>8.3339999999999996</v>
      </c>
      <c r="R887" s="3">
        <v>7.6</v>
      </c>
    </row>
    <row r="888" spans="2:18" x14ac:dyDescent="0.25">
      <c r="B888" s="3" t="s">
        <v>921</v>
      </c>
      <c r="C888" s="3" t="s">
        <v>18</v>
      </c>
      <c r="D888" s="3" t="s">
        <v>19</v>
      </c>
      <c r="E888" s="3" t="s">
        <v>27</v>
      </c>
      <c r="F888" s="3" t="s">
        <v>31</v>
      </c>
      <c r="G888" s="3" t="s">
        <v>36</v>
      </c>
      <c r="H888" s="3">
        <v>45.58</v>
      </c>
      <c r="I888" s="3">
        <v>7</v>
      </c>
      <c r="J888" s="3">
        <v>15.952999999999999</v>
      </c>
      <c r="K888" s="3">
        <v>335.01299999999998</v>
      </c>
      <c r="L888" s="3">
        <v>43478</v>
      </c>
      <c r="M888" s="3">
        <v>0.41875000000000001</v>
      </c>
      <c r="N888" s="4" t="s">
        <v>29</v>
      </c>
      <c r="O888" s="3">
        <v>319.06</v>
      </c>
      <c r="P888" s="5">
        <v>4.7619047620000003</v>
      </c>
      <c r="Q888" s="3">
        <v>15.952999999999999</v>
      </c>
      <c r="R888" s="3">
        <v>5</v>
      </c>
    </row>
    <row r="889" spans="2:18" x14ac:dyDescent="0.25">
      <c r="B889" s="3" t="s">
        <v>922</v>
      </c>
      <c r="C889" s="3" t="s">
        <v>18</v>
      </c>
      <c r="D889" s="3" t="s">
        <v>19</v>
      </c>
      <c r="E889" s="3" t="s">
        <v>20</v>
      </c>
      <c r="F889" s="3" t="s">
        <v>31</v>
      </c>
      <c r="G889" s="3" t="s">
        <v>44</v>
      </c>
      <c r="H889" s="3">
        <v>87.9</v>
      </c>
      <c r="I889" s="3">
        <v>1</v>
      </c>
      <c r="J889" s="3">
        <v>4.3949999999999996</v>
      </c>
      <c r="K889" s="3">
        <v>92.295000000000002</v>
      </c>
      <c r="L889" s="3">
        <v>43501</v>
      </c>
      <c r="M889" s="3">
        <v>0.8208333333333333</v>
      </c>
      <c r="N889" s="4" t="s">
        <v>23</v>
      </c>
      <c r="O889" s="3">
        <v>87.9</v>
      </c>
      <c r="P889" s="5">
        <v>4.7619047620000003</v>
      </c>
      <c r="Q889" s="3">
        <v>4.3949999999999996</v>
      </c>
      <c r="R889" s="3">
        <v>6.7</v>
      </c>
    </row>
    <row r="890" spans="2:18" x14ac:dyDescent="0.25">
      <c r="B890" s="3" t="s">
        <v>923</v>
      </c>
      <c r="C890" s="3" t="s">
        <v>18</v>
      </c>
      <c r="D890" s="3" t="s">
        <v>19</v>
      </c>
      <c r="E890" s="3" t="s">
        <v>20</v>
      </c>
      <c r="F890" s="3" t="s">
        <v>21</v>
      </c>
      <c r="G890" s="3" t="s">
        <v>28</v>
      </c>
      <c r="H890" s="3">
        <v>73.47</v>
      </c>
      <c r="I890" s="3">
        <v>10</v>
      </c>
      <c r="J890" s="3">
        <v>36.734999999999999</v>
      </c>
      <c r="K890" s="3">
        <v>771.43499999999995</v>
      </c>
      <c r="L890" s="3">
        <v>43547</v>
      </c>
      <c r="M890" s="3">
        <v>0.55138888888888893</v>
      </c>
      <c r="N890" s="4" t="s">
        <v>23</v>
      </c>
      <c r="O890" s="3">
        <v>734.7</v>
      </c>
      <c r="P890" s="5">
        <v>4.7619047620000003</v>
      </c>
      <c r="Q890" s="3">
        <v>36.734999999999999</v>
      </c>
      <c r="R890" s="3">
        <v>9.5</v>
      </c>
    </row>
    <row r="891" spans="2:18" x14ac:dyDescent="0.25">
      <c r="B891" s="3" t="s">
        <v>924</v>
      </c>
      <c r="C891" s="3" t="s">
        <v>25</v>
      </c>
      <c r="D891" s="3" t="s">
        <v>26</v>
      </c>
      <c r="E891" s="3" t="s">
        <v>27</v>
      </c>
      <c r="F891" s="3" t="s">
        <v>21</v>
      </c>
      <c r="G891" s="3" t="s">
        <v>46</v>
      </c>
      <c r="H891" s="3">
        <v>12.19</v>
      </c>
      <c r="I891" s="3">
        <v>8</v>
      </c>
      <c r="J891" s="3">
        <v>4.8760000000000003</v>
      </c>
      <c r="K891" s="3">
        <v>102.396</v>
      </c>
      <c r="L891" s="3">
        <v>43537</v>
      </c>
      <c r="M891" s="3">
        <v>0.53263888888888888</v>
      </c>
      <c r="N891" s="4" t="s">
        <v>23</v>
      </c>
      <c r="O891" s="3">
        <v>97.52</v>
      </c>
      <c r="P891" s="5">
        <v>4.7619047620000003</v>
      </c>
      <c r="Q891" s="3">
        <v>4.8760000000000003</v>
      </c>
      <c r="R891" s="3">
        <v>6.8</v>
      </c>
    </row>
    <row r="892" spans="2:18" x14ac:dyDescent="0.25">
      <c r="B892" s="3" t="s">
        <v>925</v>
      </c>
      <c r="C892" s="3" t="s">
        <v>18</v>
      </c>
      <c r="D892" s="3" t="s">
        <v>19</v>
      </c>
      <c r="E892" s="3" t="s">
        <v>20</v>
      </c>
      <c r="F892" s="3" t="s">
        <v>31</v>
      </c>
      <c r="G892" s="3" t="s">
        <v>36</v>
      </c>
      <c r="H892" s="3">
        <v>76.92</v>
      </c>
      <c r="I892" s="3">
        <v>10</v>
      </c>
      <c r="J892" s="3">
        <v>38.46</v>
      </c>
      <c r="K892" s="3">
        <v>807.66</v>
      </c>
      <c r="L892" s="3">
        <v>43541</v>
      </c>
      <c r="M892" s="3">
        <v>0.82847222222222228</v>
      </c>
      <c r="N892" s="4" t="s">
        <v>23</v>
      </c>
      <c r="O892" s="3">
        <v>769.2</v>
      </c>
      <c r="P892" s="5">
        <v>4.7619047620000003</v>
      </c>
      <c r="Q892" s="3">
        <v>38.46</v>
      </c>
      <c r="R892" s="3">
        <v>5.6</v>
      </c>
    </row>
    <row r="893" spans="2:18" x14ac:dyDescent="0.25">
      <c r="B893" s="3" t="s">
        <v>926</v>
      </c>
      <c r="C893" s="3" t="s">
        <v>25</v>
      </c>
      <c r="D893" s="3" t="s">
        <v>26</v>
      </c>
      <c r="E893" s="3" t="s">
        <v>27</v>
      </c>
      <c r="F893" s="3" t="s">
        <v>21</v>
      </c>
      <c r="G893" s="3" t="s">
        <v>22</v>
      </c>
      <c r="H893" s="3">
        <v>83.66</v>
      </c>
      <c r="I893" s="3">
        <v>5</v>
      </c>
      <c r="J893" s="3">
        <v>20.914999999999999</v>
      </c>
      <c r="K893" s="3">
        <v>439.21499999999997</v>
      </c>
      <c r="L893" s="3">
        <v>43517</v>
      </c>
      <c r="M893" s="3">
        <v>0.43472222222222223</v>
      </c>
      <c r="N893" s="4" t="s">
        <v>29</v>
      </c>
      <c r="O893" s="3">
        <v>418.3</v>
      </c>
      <c r="P893" s="5">
        <v>4.7619047620000003</v>
      </c>
      <c r="Q893" s="3">
        <v>20.914999999999999</v>
      </c>
      <c r="R893" s="3">
        <v>7.2</v>
      </c>
    </row>
    <row r="894" spans="2:18" x14ac:dyDescent="0.25">
      <c r="B894" s="3" t="s">
        <v>927</v>
      </c>
      <c r="C894" s="3" t="s">
        <v>42</v>
      </c>
      <c r="D894" s="3" t="s">
        <v>43</v>
      </c>
      <c r="E894" s="3" t="s">
        <v>27</v>
      </c>
      <c r="F894" s="3" t="s">
        <v>21</v>
      </c>
      <c r="G894" s="3" t="s">
        <v>28</v>
      </c>
      <c r="H894" s="3">
        <v>57.91</v>
      </c>
      <c r="I894" s="3">
        <v>8</v>
      </c>
      <c r="J894" s="3">
        <v>23.164000000000001</v>
      </c>
      <c r="K894" s="3">
        <v>486.44400000000002</v>
      </c>
      <c r="L894" s="3">
        <v>43503</v>
      </c>
      <c r="M894" s="3">
        <v>0.62916666666666665</v>
      </c>
      <c r="N894" s="4" t="s">
        <v>29</v>
      </c>
      <c r="O894" s="3">
        <v>463.28</v>
      </c>
      <c r="P894" s="5">
        <v>4.7619047620000003</v>
      </c>
      <c r="Q894" s="3">
        <v>23.164000000000001</v>
      </c>
      <c r="R894" s="3">
        <v>8.1</v>
      </c>
    </row>
    <row r="895" spans="2:18" x14ac:dyDescent="0.25">
      <c r="B895" s="3" t="s">
        <v>928</v>
      </c>
      <c r="C895" s="3" t="s">
        <v>25</v>
      </c>
      <c r="D895" s="3" t="s">
        <v>26</v>
      </c>
      <c r="E895" s="3" t="s">
        <v>20</v>
      </c>
      <c r="F895" s="3" t="s">
        <v>21</v>
      </c>
      <c r="G895" s="3" t="s">
        <v>46</v>
      </c>
      <c r="H895" s="3">
        <v>92.49</v>
      </c>
      <c r="I895" s="3">
        <v>5</v>
      </c>
      <c r="J895" s="3">
        <v>23.122499999999999</v>
      </c>
      <c r="K895" s="3">
        <v>485.57249999999999</v>
      </c>
      <c r="L895" s="3">
        <v>43526</v>
      </c>
      <c r="M895" s="3">
        <v>0.69097222222222221</v>
      </c>
      <c r="N895" s="4" t="s">
        <v>33</v>
      </c>
      <c r="O895" s="3">
        <v>462.45</v>
      </c>
      <c r="P895" s="5">
        <v>4.7619047620000003</v>
      </c>
      <c r="Q895" s="3">
        <v>23.122499999999999</v>
      </c>
      <c r="R895" s="3">
        <v>8.6</v>
      </c>
    </row>
    <row r="896" spans="2:18" x14ac:dyDescent="0.25">
      <c r="B896" s="3" t="s">
        <v>929</v>
      </c>
      <c r="C896" s="3" t="s">
        <v>42</v>
      </c>
      <c r="D896" s="3" t="s">
        <v>43</v>
      </c>
      <c r="E896" s="3" t="s">
        <v>27</v>
      </c>
      <c r="F896" s="3" t="s">
        <v>31</v>
      </c>
      <c r="G896" s="3" t="s">
        <v>28</v>
      </c>
      <c r="H896" s="3">
        <v>28.38</v>
      </c>
      <c r="I896" s="3">
        <v>5</v>
      </c>
      <c r="J896" s="3">
        <v>7.0949999999999998</v>
      </c>
      <c r="K896" s="3">
        <v>148.995</v>
      </c>
      <c r="L896" s="3">
        <v>43530</v>
      </c>
      <c r="M896" s="3">
        <v>0.87291666666666667</v>
      </c>
      <c r="N896" s="4" t="s">
        <v>29</v>
      </c>
      <c r="O896" s="3">
        <v>141.9</v>
      </c>
      <c r="P896" s="5">
        <v>4.7619047620000003</v>
      </c>
      <c r="Q896" s="3">
        <v>7.0949999999999998</v>
      </c>
      <c r="R896" s="3">
        <v>9.4</v>
      </c>
    </row>
    <row r="897" spans="2:18" x14ac:dyDescent="0.25">
      <c r="B897" s="3" t="s">
        <v>930</v>
      </c>
      <c r="C897" s="3" t="s">
        <v>42</v>
      </c>
      <c r="D897" s="3" t="s">
        <v>43</v>
      </c>
      <c r="E897" s="3" t="s">
        <v>20</v>
      </c>
      <c r="F897" s="3" t="s">
        <v>31</v>
      </c>
      <c r="G897" s="3" t="s">
        <v>28</v>
      </c>
      <c r="H897" s="3">
        <v>50.45</v>
      </c>
      <c r="I897" s="3">
        <v>6</v>
      </c>
      <c r="J897" s="3">
        <v>15.135</v>
      </c>
      <c r="K897" s="3">
        <v>317.83499999999998</v>
      </c>
      <c r="L897" s="3">
        <v>43502</v>
      </c>
      <c r="M897" s="3">
        <v>0.63611111111111107</v>
      </c>
      <c r="N897" s="4" t="s">
        <v>33</v>
      </c>
      <c r="O897" s="3">
        <v>302.7</v>
      </c>
      <c r="P897" s="5">
        <v>4.7619047620000003</v>
      </c>
      <c r="Q897" s="3">
        <v>15.135</v>
      </c>
      <c r="R897" s="3">
        <v>8.9</v>
      </c>
    </row>
    <row r="898" spans="2:18" x14ac:dyDescent="0.25">
      <c r="B898" s="3" t="s">
        <v>931</v>
      </c>
      <c r="C898" s="3" t="s">
        <v>42</v>
      </c>
      <c r="D898" s="3" t="s">
        <v>43</v>
      </c>
      <c r="E898" s="3" t="s">
        <v>27</v>
      </c>
      <c r="F898" s="3" t="s">
        <v>31</v>
      </c>
      <c r="G898" s="3" t="s">
        <v>22</v>
      </c>
      <c r="H898" s="3">
        <v>99.16</v>
      </c>
      <c r="I898" s="3">
        <v>8</v>
      </c>
      <c r="J898" s="3">
        <v>39.664000000000001</v>
      </c>
      <c r="K898" s="3">
        <v>832.94399999999996</v>
      </c>
      <c r="L898" s="3">
        <v>43493</v>
      </c>
      <c r="M898" s="3">
        <v>0.74097222222222225</v>
      </c>
      <c r="N898" s="4" t="s">
        <v>33</v>
      </c>
      <c r="O898" s="3">
        <v>793.28</v>
      </c>
      <c r="P898" s="5">
        <v>4.7619047620000003</v>
      </c>
      <c r="Q898" s="3">
        <v>39.664000000000001</v>
      </c>
      <c r="R898" s="3">
        <v>4.2</v>
      </c>
    </row>
    <row r="899" spans="2:18" x14ac:dyDescent="0.25">
      <c r="B899" s="3" t="s">
        <v>932</v>
      </c>
      <c r="C899" s="3" t="s">
        <v>25</v>
      </c>
      <c r="D899" s="3" t="s">
        <v>26</v>
      </c>
      <c r="E899" s="3" t="s">
        <v>27</v>
      </c>
      <c r="F899" s="3" t="s">
        <v>31</v>
      </c>
      <c r="G899" s="3" t="s">
        <v>46</v>
      </c>
      <c r="H899" s="3">
        <v>60.74</v>
      </c>
      <c r="I899" s="3">
        <v>7</v>
      </c>
      <c r="J899" s="3">
        <v>21.259</v>
      </c>
      <c r="K899" s="3">
        <v>446.43900000000002</v>
      </c>
      <c r="L899" s="3">
        <v>43483</v>
      </c>
      <c r="M899" s="3">
        <v>0.68263888888888891</v>
      </c>
      <c r="N899" s="4" t="s">
        <v>23</v>
      </c>
      <c r="O899" s="3">
        <v>425.18</v>
      </c>
      <c r="P899" s="5">
        <v>4.7619047620000003</v>
      </c>
      <c r="Q899" s="3">
        <v>21.259</v>
      </c>
      <c r="R899" s="3">
        <v>5</v>
      </c>
    </row>
    <row r="900" spans="2:18" x14ac:dyDescent="0.25">
      <c r="B900" s="3" t="s">
        <v>933</v>
      </c>
      <c r="C900" s="3" t="s">
        <v>25</v>
      </c>
      <c r="D900" s="3" t="s">
        <v>26</v>
      </c>
      <c r="E900" s="3" t="s">
        <v>20</v>
      </c>
      <c r="F900" s="3" t="s">
        <v>21</v>
      </c>
      <c r="G900" s="3" t="s">
        <v>44</v>
      </c>
      <c r="H900" s="3">
        <v>47.27</v>
      </c>
      <c r="I900" s="3">
        <v>6</v>
      </c>
      <c r="J900" s="3">
        <v>14.180999999999999</v>
      </c>
      <c r="K900" s="3">
        <v>297.80099999999999</v>
      </c>
      <c r="L900" s="3">
        <v>43501</v>
      </c>
      <c r="M900" s="3">
        <v>0.4284722222222222</v>
      </c>
      <c r="N900" s="4" t="s">
        <v>29</v>
      </c>
      <c r="O900" s="3">
        <v>283.62</v>
      </c>
      <c r="P900" s="5">
        <v>4.7619047620000003</v>
      </c>
      <c r="Q900" s="3">
        <v>14.180999999999999</v>
      </c>
      <c r="R900" s="3">
        <v>8.8000000000000007</v>
      </c>
    </row>
    <row r="901" spans="2:18" x14ac:dyDescent="0.25">
      <c r="B901" s="3" t="s">
        <v>934</v>
      </c>
      <c r="C901" s="3" t="s">
        <v>25</v>
      </c>
      <c r="D901" s="3" t="s">
        <v>26</v>
      </c>
      <c r="E901" s="3" t="s">
        <v>20</v>
      </c>
      <c r="F901" s="3" t="s">
        <v>31</v>
      </c>
      <c r="G901" s="3" t="s">
        <v>22</v>
      </c>
      <c r="H901" s="3">
        <v>85.6</v>
      </c>
      <c r="I901" s="3">
        <v>7</v>
      </c>
      <c r="J901" s="3">
        <v>29.96</v>
      </c>
      <c r="K901" s="3">
        <v>629.16</v>
      </c>
      <c r="L901" s="3">
        <v>43526</v>
      </c>
      <c r="M901" s="3">
        <v>0.57638888888888884</v>
      </c>
      <c r="N901" s="4" t="s">
        <v>29</v>
      </c>
      <c r="O901" s="3">
        <v>599.20000000000005</v>
      </c>
      <c r="P901" s="5">
        <v>4.7619047620000003</v>
      </c>
      <c r="Q901" s="3">
        <v>29.96</v>
      </c>
      <c r="R901" s="3">
        <v>5.3</v>
      </c>
    </row>
    <row r="902" spans="2:18" x14ac:dyDescent="0.25">
      <c r="B902" s="3" t="s">
        <v>935</v>
      </c>
      <c r="C902" s="3" t="s">
        <v>18</v>
      </c>
      <c r="D902" s="3" t="s">
        <v>19</v>
      </c>
      <c r="E902" s="3" t="s">
        <v>20</v>
      </c>
      <c r="F902" s="3" t="s">
        <v>31</v>
      </c>
      <c r="G902" s="3" t="s">
        <v>44</v>
      </c>
      <c r="H902" s="3">
        <v>35.04</v>
      </c>
      <c r="I902" s="3">
        <v>9</v>
      </c>
      <c r="J902" s="3">
        <v>15.768000000000001</v>
      </c>
      <c r="K902" s="3">
        <v>331.12799999999999</v>
      </c>
      <c r="L902" s="3">
        <v>43505</v>
      </c>
      <c r="M902" s="3">
        <v>0.80347222222222225</v>
      </c>
      <c r="N902" s="4" t="s">
        <v>23</v>
      </c>
      <c r="O902" s="3">
        <v>315.36</v>
      </c>
      <c r="P902" s="5">
        <v>4.7619047620000003</v>
      </c>
      <c r="Q902" s="3">
        <v>15.768000000000001</v>
      </c>
      <c r="R902" s="3">
        <v>4.5999999999999996</v>
      </c>
    </row>
    <row r="903" spans="2:18" x14ac:dyDescent="0.25">
      <c r="B903" s="3" t="s">
        <v>936</v>
      </c>
      <c r="C903" s="3" t="s">
        <v>25</v>
      </c>
      <c r="D903" s="3" t="s">
        <v>26</v>
      </c>
      <c r="E903" s="3" t="s">
        <v>20</v>
      </c>
      <c r="F903" s="3" t="s">
        <v>21</v>
      </c>
      <c r="G903" s="3" t="s">
        <v>28</v>
      </c>
      <c r="H903" s="3">
        <v>44.84</v>
      </c>
      <c r="I903" s="3">
        <v>9</v>
      </c>
      <c r="J903" s="3">
        <v>20.178000000000001</v>
      </c>
      <c r="K903" s="3">
        <v>423.738</v>
      </c>
      <c r="L903" s="3">
        <v>43479</v>
      </c>
      <c r="M903" s="3">
        <v>0.58333333333333337</v>
      </c>
      <c r="N903" s="4" t="s">
        <v>33</v>
      </c>
      <c r="O903" s="3">
        <v>403.56</v>
      </c>
      <c r="P903" s="5">
        <v>4.7619047620000003</v>
      </c>
      <c r="Q903" s="3">
        <v>20.178000000000001</v>
      </c>
      <c r="R903" s="3">
        <v>7.5</v>
      </c>
    </row>
    <row r="904" spans="2:18" x14ac:dyDescent="0.25">
      <c r="B904" s="3" t="s">
        <v>937</v>
      </c>
      <c r="C904" s="3" t="s">
        <v>42</v>
      </c>
      <c r="D904" s="3" t="s">
        <v>43</v>
      </c>
      <c r="E904" s="3" t="s">
        <v>27</v>
      </c>
      <c r="F904" s="3" t="s">
        <v>31</v>
      </c>
      <c r="G904" s="3" t="s">
        <v>32</v>
      </c>
      <c r="H904" s="3">
        <v>45.97</v>
      </c>
      <c r="I904" s="3">
        <v>4</v>
      </c>
      <c r="J904" s="3">
        <v>9.1940000000000008</v>
      </c>
      <c r="K904" s="3">
        <v>193.07400000000001</v>
      </c>
      <c r="L904" s="3">
        <v>43505</v>
      </c>
      <c r="M904" s="3">
        <v>0.50138888888888888</v>
      </c>
      <c r="N904" s="4" t="s">
        <v>23</v>
      </c>
      <c r="O904" s="3">
        <v>183.88</v>
      </c>
      <c r="P904" s="5">
        <v>4.7619047620000003</v>
      </c>
      <c r="Q904" s="3">
        <v>9.1940000000000008</v>
      </c>
      <c r="R904" s="3">
        <v>5.0999999999999996</v>
      </c>
    </row>
    <row r="905" spans="2:18" x14ac:dyDescent="0.25">
      <c r="B905" s="3" t="s">
        <v>938</v>
      </c>
      <c r="C905" s="3" t="s">
        <v>18</v>
      </c>
      <c r="D905" s="3" t="s">
        <v>19</v>
      </c>
      <c r="E905" s="3" t="s">
        <v>20</v>
      </c>
      <c r="F905" s="3" t="s">
        <v>21</v>
      </c>
      <c r="G905" s="3" t="s">
        <v>22</v>
      </c>
      <c r="H905" s="3">
        <v>27.73</v>
      </c>
      <c r="I905" s="3">
        <v>5</v>
      </c>
      <c r="J905" s="3">
        <v>6.9325000000000001</v>
      </c>
      <c r="K905" s="3">
        <v>145.58250000000001</v>
      </c>
      <c r="L905" s="3">
        <v>43550</v>
      </c>
      <c r="M905" s="3">
        <v>0.84791666666666665</v>
      </c>
      <c r="N905" s="4" t="s">
        <v>33</v>
      </c>
      <c r="O905" s="3">
        <v>138.65</v>
      </c>
      <c r="P905" s="5">
        <v>4.7619047620000003</v>
      </c>
      <c r="Q905" s="3">
        <v>6.9325000000000001</v>
      </c>
      <c r="R905" s="3">
        <v>4.2</v>
      </c>
    </row>
    <row r="906" spans="2:18" x14ac:dyDescent="0.25">
      <c r="B906" s="3" t="s">
        <v>939</v>
      </c>
      <c r="C906" s="3" t="s">
        <v>18</v>
      </c>
      <c r="D906" s="3" t="s">
        <v>19</v>
      </c>
      <c r="E906" s="3" t="s">
        <v>27</v>
      </c>
      <c r="F906" s="3" t="s">
        <v>31</v>
      </c>
      <c r="G906" s="3" t="s">
        <v>44</v>
      </c>
      <c r="H906" s="3">
        <v>11.53</v>
      </c>
      <c r="I906" s="3">
        <v>7</v>
      </c>
      <c r="J906" s="3">
        <v>4.0354999999999999</v>
      </c>
      <c r="K906" s="3">
        <v>84.745500000000007</v>
      </c>
      <c r="L906" s="3">
        <v>43493</v>
      </c>
      <c r="M906" s="3">
        <v>0.73263888888888884</v>
      </c>
      <c r="N906" s="4" t="s">
        <v>29</v>
      </c>
      <c r="O906" s="3">
        <v>80.709999999999994</v>
      </c>
      <c r="P906" s="5">
        <v>4.7619047620000003</v>
      </c>
      <c r="Q906" s="3">
        <v>4.0354999999999999</v>
      </c>
      <c r="R906" s="3">
        <v>8.1</v>
      </c>
    </row>
    <row r="907" spans="2:18" x14ac:dyDescent="0.25">
      <c r="B907" s="3" t="s">
        <v>940</v>
      </c>
      <c r="C907" s="3" t="s">
        <v>25</v>
      </c>
      <c r="D907" s="3" t="s">
        <v>26</v>
      </c>
      <c r="E907" s="3" t="s">
        <v>27</v>
      </c>
      <c r="F907" s="3" t="s">
        <v>21</v>
      </c>
      <c r="G907" s="3" t="s">
        <v>22</v>
      </c>
      <c r="H907" s="3">
        <v>58.32</v>
      </c>
      <c r="I907" s="3">
        <v>2</v>
      </c>
      <c r="J907" s="3">
        <v>5.8319999999999999</v>
      </c>
      <c r="K907" s="3">
        <v>122.47199999999999</v>
      </c>
      <c r="L907" s="3">
        <v>43510</v>
      </c>
      <c r="M907" s="3">
        <v>0.52916666666666667</v>
      </c>
      <c r="N907" s="4" t="s">
        <v>23</v>
      </c>
      <c r="O907" s="3">
        <v>116.64</v>
      </c>
      <c r="P907" s="5">
        <v>4.7619047620000003</v>
      </c>
      <c r="Q907" s="3">
        <v>5.8319999999999999</v>
      </c>
      <c r="R907" s="3">
        <v>6</v>
      </c>
    </row>
    <row r="908" spans="2:18" x14ac:dyDescent="0.25">
      <c r="B908" s="3" t="s">
        <v>941</v>
      </c>
      <c r="C908" s="3" t="s">
        <v>25</v>
      </c>
      <c r="D908" s="3" t="s">
        <v>26</v>
      </c>
      <c r="E908" s="3" t="s">
        <v>20</v>
      </c>
      <c r="F908" s="3" t="s">
        <v>21</v>
      </c>
      <c r="G908" s="3" t="s">
        <v>32</v>
      </c>
      <c r="H908" s="3">
        <v>78.38</v>
      </c>
      <c r="I908" s="3">
        <v>4</v>
      </c>
      <c r="J908" s="3">
        <v>15.676</v>
      </c>
      <c r="K908" s="3">
        <v>329.19600000000003</v>
      </c>
      <c r="L908" s="3">
        <v>43548</v>
      </c>
      <c r="M908" s="3">
        <v>0.74722222222222223</v>
      </c>
      <c r="N908" s="4" t="s">
        <v>29</v>
      </c>
      <c r="O908" s="3">
        <v>313.52</v>
      </c>
      <c r="P908" s="5">
        <v>4.7619047620000003</v>
      </c>
      <c r="Q908" s="3">
        <v>15.676</v>
      </c>
      <c r="R908" s="3">
        <v>7.9</v>
      </c>
    </row>
    <row r="909" spans="2:18" x14ac:dyDescent="0.25">
      <c r="B909" s="3" t="s">
        <v>942</v>
      </c>
      <c r="C909" s="3" t="s">
        <v>25</v>
      </c>
      <c r="D909" s="3" t="s">
        <v>26</v>
      </c>
      <c r="E909" s="3" t="s">
        <v>27</v>
      </c>
      <c r="F909" s="3" t="s">
        <v>31</v>
      </c>
      <c r="G909" s="3" t="s">
        <v>22</v>
      </c>
      <c r="H909" s="3">
        <v>84.61</v>
      </c>
      <c r="I909" s="3">
        <v>10</v>
      </c>
      <c r="J909" s="3">
        <v>42.305</v>
      </c>
      <c r="K909" s="3">
        <v>888.40499999999997</v>
      </c>
      <c r="L909" s="3">
        <v>43505</v>
      </c>
      <c r="M909" s="3">
        <v>0.79027777777777775</v>
      </c>
      <c r="N909" s="4" t="s">
        <v>33</v>
      </c>
      <c r="O909" s="3">
        <v>846.1</v>
      </c>
      <c r="P909" s="5">
        <v>4.7619047620000003</v>
      </c>
      <c r="Q909" s="3">
        <v>42.305</v>
      </c>
      <c r="R909" s="3">
        <v>8.8000000000000007</v>
      </c>
    </row>
    <row r="910" spans="2:18" x14ac:dyDescent="0.25">
      <c r="B910" s="3" t="s">
        <v>943</v>
      </c>
      <c r="C910" s="3" t="s">
        <v>42</v>
      </c>
      <c r="D910" s="3" t="s">
        <v>43</v>
      </c>
      <c r="E910" s="3" t="s">
        <v>27</v>
      </c>
      <c r="F910" s="3" t="s">
        <v>21</v>
      </c>
      <c r="G910" s="3" t="s">
        <v>22</v>
      </c>
      <c r="H910" s="3">
        <v>82.88</v>
      </c>
      <c r="I910" s="3">
        <v>5</v>
      </c>
      <c r="J910" s="3">
        <v>20.72</v>
      </c>
      <c r="K910" s="3">
        <v>435.12</v>
      </c>
      <c r="L910" s="3">
        <v>43548</v>
      </c>
      <c r="M910" s="3">
        <v>0.58888888888888891</v>
      </c>
      <c r="N910" s="4" t="s">
        <v>33</v>
      </c>
      <c r="O910" s="3">
        <v>414.4</v>
      </c>
      <c r="P910" s="5">
        <v>4.7619047620000003</v>
      </c>
      <c r="Q910" s="3">
        <v>20.72</v>
      </c>
      <c r="R910" s="3">
        <v>6.6</v>
      </c>
    </row>
    <row r="911" spans="2:18" x14ac:dyDescent="0.25">
      <c r="B911" s="3" t="s">
        <v>944</v>
      </c>
      <c r="C911" s="3" t="s">
        <v>18</v>
      </c>
      <c r="D911" s="3" t="s">
        <v>19</v>
      </c>
      <c r="E911" s="3" t="s">
        <v>20</v>
      </c>
      <c r="F911" s="3" t="s">
        <v>21</v>
      </c>
      <c r="G911" s="3" t="s">
        <v>44</v>
      </c>
      <c r="H911" s="3">
        <v>79.540000000000006</v>
      </c>
      <c r="I911" s="3">
        <v>2</v>
      </c>
      <c r="J911" s="3">
        <v>7.9539999999999997</v>
      </c>
      <c r="K911" s="3">
        <v>167.03399999999999</v>
      </c>
      <c r="L911" s="3">
        <v>43551</v>
      </c>
      <c r="M911" s="3">
        <v>0.6875</v>
      </c>
      <c r="N911" s="4" t="s">
        <v>23</v>
      </c>
      <c r="O911" s="3">
        <v>159.08000000000001</v>
      </c>
      <c r="P911" s="5">
        <v>4.7619047620000003</v>
      </c>
      <c r="Q911" s="3">
        <v>7.9539999999999997</v>
      </c>
      <c r="R911" s="3">
        <v>6.2</v>
      </c>
    </row>
    <row r="912" spans="2:18" x14ac:dyDescent="0.25">
      <c r="B912" s="3" t="s">
        <v>945</v>
      </c>
      <c r="C912" s="3" t="s">
        <v>42</v>
      </c>
      <c r="D912" s="3" t="s">
        <v>43</v>
      </c>
      <c r="E912" s="3" t="s">
        <v>27</v>
      </c>
      <c r="F912" s="3" t="s">
        <v>21</v>
      </c>
      <c r="G912" s="3" t="s">
        <v>32</v>
      </c>
      <c r="H912" s="3">
        <v>49.01</v>
      </c>
      <c r="I912" s="3">
        <v>10</v>
      </c>
      <c r="J912" s="3">
        <v>24.504999999999999</v>
      </c>
      <c r="K912" s="3">
        <v>514.60500000000002</v>
      </c>
      <c r="L912" s="3">
        <v>43492</v>
      </c>
      <c r="M912" s="3">
        <v>0.44722222222222224</v>
      </c>
      <c r="N912" s="4" t="s">
        <v>33</v>
      </c>
      <c r="O912" s="3">
        <v>490.1</v>
      </c>
      <c r="P912" s="5">
        <v>4.7619047620000003</v>
      </c>
      <c r="Q912" s="3">
        <v>24.504999999999999</v>
      </c>
      <c r="R912" s="3">
        <v>4.2</v>
      </c>
    </row>
    <row r="913" spans="2:18" x14ac:dyDescent="0.25">
      <c r="B913" s="3" t="s">
        <v>946</v>
      </c>
      <c r="C913" s="3" t="s">
        <v>42</v>
      </c>
      <c r="D913" s="3" t="s">
        <v>43</v>
      </c>
      <c r="E913" s="3" t="s">
        <v>20</v>
      </c>
      <c r="F913" s="3" t="s">
        <v>21</v>
      </c>
      <c r="G913" s="3" t="s">
        <v>44</v>
      </c>
      <c r="H913" s="3">
        <v>29.15</v>
      </c>
      <c r="I913" s="3">
        <v>3</v>
      </c>
      <c r="J913" s="3">
        <v>4.3724999999999996</v>
      </c>
      <c r="K913" s="3">
        <v>91.822500000000005</v>
      </c>
      <c r="L913" s="3">
        <v>43551</v>
      </c>
      <c r="M913" s="3">
        <v>0.85347222222222219</v>
      </c>
      <c r="N913" s="4" t="s">
        <v>33</v>
      </c>
      <c r="O913" s="3">
        <v>87.45</v>
      </c>
      <c r="P913" s="5">
        <v>4.7619047620000003</v>
      </c>
      <c r="Q913" s="3">
        <v>4.3724999999999996</v>
      </c>
      <c r="R913" s="3">
        <v>7.3</v>
      </c>
    </row>
    <row r="914" spans="2:18" x14ac:dyDescent="0.25">
      <c r="B914" s="3" t="s">
        <v>947</v>
      </c>
      <c r="C914" s="3" t="s">
        <v>25</v>
      </c>
      <c r="D914" s="3" t="s">
        <v>26</v>
      </c>
      <c r="E914" s="3" t="s">
        <v>27</v>
      </c>
      <c r="F914" s="3" t="s">
        <v>21</v>
      </c>
      <c r="G914" s="3" t="s">
        <v>28</v>
      </c>
      <c r="H914" s="3">
        <v>56.13</v>
      </c>
      <c r="I914" s="3">
        <v>4</v>
      </c>
      <c r="J914" s="3">
        <v>11.226000000000001</v>
      </c>
      <c r="K914" s="3">
        <v>235.74600000000001</v>
      </c>
      <c r="L914" s="3">
        <v>43484</v>
      </c>
      <c r="M914" s="3">
        <v>0.48819444444444443</v>
      </c>
      <c r="N914" s="4" t="s">
        <v>23</v>
      </c>
      <c r="O914" s="3">
        <v>224.52</v>
      </c>
      <c r="P914" s="5">
        <v>4.7619047620000003</v>
      </c>
      <c r="Q914" s="3">
        <v>11.226000000000001</v>
      </c>
      <c r="R914" s="3">
        <v>8.6</v>
      </c>
    </row>
    <row r="915" spans="2:18" x14ac:dyDescent="0.25">
      <c r="B915" s="3" t="s">
        <v>948</v>
      </c>
      <c r="C915" s="3" t="s">
        <v>18</v>
      </c>
      <c r="D915" s="3" t="s">
        <v>19</v>
      </c>
      <c r="E915" s="3" t="s">
        <v>27</v>
      </c>
      <c r="F915" s="3" t="s">
        <v>21</v>
      </c>
      <c r="G915" s="3" t="s">
        <v>32</v>
      </c>
      <c r="H915" s="3">
        <v>93.12</v>
      </c>
      <c r="I915" s="3">
        <v>8</v>
      </c>
      <c r="J915" s="3">
        <v>37.247999999999998</v>
      </c>
      <c r="K915" s="3">
        <v>782.20799999999997</v>
      </c>
      <c r="L915" s="3">
        <v>43503</v>
      </c>
      <c r="M915" s="3">
        <v>0.42291666666666666</v>
      </c>
      <c r="N915" s="4" t="s">
        <v>29</v>
      </c>
      <c r="O915" s="3">
        <v>744.96</v>
      </c>
      <c r="P915" s="5">
        <v>4.7619047620000003</v>
      </c>
      <c r="Q915" s="3">
        <v>37.247999999999998</v>
      </c>
      <c r="R915" s="3">
        <v>6.8</v>
      </c>
    </row>
    <row r="916" spans="2:18" x14ac:dyDescent="0.25">
      <c r="B916" s="3" t="s">
        <v>949</v>
      </c>
      <c r="C916" s="3" t="s">
        <v>18</v>
      </c>
      <c r="D916" s="3" t="s">
        <v>19</v>
      </c>
      <c r="E916" s="3" t="s">
        <v>20</v>
      </c>
      <c r="F916" s="3" t="s">
        <v>31</v>
      </c>
      <c r="G916" s="3" t="s">
        <v>46</v>
      </c>
      <c r="H916" s="3">
        <v>51.34</v>
      </c>
      <c r="I916" s="3">
        <v>8</v>
      </c>
      <c r="J916" s="3">
        <v>20.536000000000001</v>
      </c>
      <c r="K916" s="3">
        <v>431.25599999999997</v>
      </c>
      <c r="L916" s="3">
        <v>43496</v>
      </c>
      <c r="M916" s="3">
        <v>0.41666666666666669</v>
      </c>
      <c r="N916" s="4" t="s">
        <v>23</v>
      </c>
      <c r="O916" s="3">
        <v>410.72</v>
      </c>
      <c r="P916" s="5">
        <v>4.7619047620000003</v>
      </c>
      <c r="Q916" s="3">
        <v>20.536000000000001</v>
      </c>
      <c r="R916" s="3">
        <v>7.6</v>
      </c>
    </row>
    <row r="917" spans="2:18" x14ac:dyDescent="0.25">
      <c r="B917" s="3" t="s">
        <v>950</v>
      </c>
      <c r="C917" s="3" t="s">
        <v>18</v>
      </c>
      <c r="D917" s="3" t="s">
        <v>19</v>
      </c>
      <c r="E917" s="3" t="s">
        <v>20</v>
      </c>
      <c r="F917" s="3" t="s">
        <v>21</v>
      </c>
      <c r="G917" s="3" t="s">
        <v>44</v>
      </c>
      <c r="H917" s="3">
        <v>99.6</v>
      </c>
      <c r="I917" s="3">
        <v>3</v>
      </c>
      <c r="J917" s="3">
        <v>14.94</v>
      </c>
      <c r="K917" s="3">
        <v>313.74</v>
      </c>
      <c r="L917" s="3">
        <v>43521</v>
      </c>
      <c r="M917" s="3">
        <v>0.78125</v>
      </c>
      <c r="N917" s="4" t="s">
        <v>29</v>
      </c>
      <c r="O917" s="3">
        <v>298.8</v>
      </c>
      <c r="P917" s="5">
        <v>4.7619047620000003</v>
      </c>
      <c r="Q917" s="3">
        <v>14.94</v>
      </c>
      <c r="R917" s="3">
        <v>5.8</v>
      </c>
    </row>
    <row r="918" spans="2:18" x14ac:dyDescent="0.25">
      <c r="B918" s="3" t="s">
        <v>951</v>
      </c>
      <c r="C918" s="3" t="s">
        <v>25</v>
      </c>
      <c r="D918" s="3" t="s">
        <v>26</v>
      </c>
      <c r="E918" s="3" t="s">
        <v>27</v>
      </c>
      <c r="F918" s="3" t="s">
        <v>21</v>
      </c>
      <c r="G918" s="3" t="s">
        <v>28</v>
      </c>
      <c r="H918" s="3">
        <v>35.49</v>
      </c>
      <c r="I918" s="3">
        <v>6</v>
      </c>
      <c r="J918" s="3">
        <v>10.647</v>
      </c>
      <c r="K918" s="3">
        <v>223.58699999999999</v>
      </c>
      <c r="L918" s="3">
        <v>43498</v>
      </c>
      <c r="M918" s="3">
        <v>0.52777777777777779</v>
      </c>
      <c r="N918" s="4" t="s">
        <v>29</v>
      </c>
      <c r="O918" s="3">
        <v>212.94</v>
      </c>
      <c r="P918" s="5">
        <v>4.7619047620000003</v>
      </c>
      <c r="Q918" s="3">
        <v>10.647</v>
      </c>
      <c r="R918" s="3">
        <v>4.0999999999999996</v>
      </c>
    </row>
    <row r="919" spans="2:18" x14ac:dyDescent="0.25">
      <c r="B919" s="3" t="s">
        <v>952</v>
      </c>
      <c r="C919" s="3" t="s">
        <v>25</v>
      </c>
      <c r="D919" s="3" t="s">
        <v>26</v>
      </c>
      <c r="E919" s="3" t="s">
        <v>20</v>
      </c>
      <c r="F919" s="3" t="s">
        <v>31</v>
      </c>
      <c r="G919" s="3" t="s">
        <v>36</v>
      </c>
      <c r="H919" s="3">
        <v>42.85</v>
      </c>
      <c r="I919" s="3">
        <v>1</v>
      </c>
      <c r="J919" s="3">
        <v>2.1425000000000001</v>
      </c>
      <c r="K919" s="3">
        <v>44.9925</v>
      </c>
      <c r="L919" s="3">
        <v>43538</v>
      </c>
      <c r="M919" s="3">
        <v>0.65</v>
      </c>
      <c r="N919" s="4" t="s">
        <v>33</v>
      </c>
      <c r="O919" s="3">
        <v>42.85</v>
      </c>
      <c r="P919" s="5">
        <v>4.7619047620000003</v>
      </c>
      <c r="Q919" s="3">
        <v>2.1425000000000001</v>
      </c>
      <c r="R919" s="3">
        <v>9.3000000000000007</v>
      </c>
    </row>
    <row r="920" spans="2:18" x14ac:dyDescent="0.25">
      <c r="B920" s="3" t="s">
        <v>953</v>
      </c>
      <c r="C920" s="3" t="s">
        <v>18</v>
      </c>
      <c r="D920" s="3" t="s">
        <v>19</v>
      </c>
      <c r="E920" s="3" t="s">
        <v>27</v>
      </c>
      <c r="F920" s="3" t="s">
        <v>21</v>
      </c>
      <c r="G920" s="3" t="s">
        <v>46</v>
      </c>
      <c r="H920" s="3">
        <v>94.67</v>
      </c>
      <c r="I920" s="3">
        <v>4</v>
      </c>
      <c r="J920" s="3">
        <v>18.934000000000001</v>
      </c>
      <c r="K920" s="3">
        <v>397.61399999999998</v>
      </c>
      <c r="L920" s="3">
        <v>43535</v>
      </c>
      <c r="M920" s="3">
        <v>0.50277777777777777</v>
      </c>
      <c r="N920" s="4" t="s">
        <v>29</v>
      </c>
      <c r="O920" s="3">
        <v>378.68</v>
      </c>
      <c r="P920" s="5">
        <v>4.7619047620000003</v>
      </c>
      <c r="Q920" s="3">
        <v>18.934000000000001</v>
      </c>
      <c r="R920" s="3">
        <v>6.8</v>
      </c>
    </row>
    <row r="921" spans="2:18" x14ac:dyDescent="0.25">
      <c r="B921" s="3" t="s">
        <v>954</v>
      </c>
      <c r="C921" s="3" t="s">
        <v>42</v>
      </c>
      <c r="D921" s="3" t="s">
        <v>43</v>
      </c>
      <c r="E921" s="3" t="s">
        <v>27</v>
      </c>
      <c r="F921" s="3" t="s">
        <v>31</v>
      </c>
      <c r="G921" s="3" t="s">
        <v>32</v>
      </c>
      <c r="H921" s="3">
        <v>68.97</v>
      </c>
      <c r="I921" s="3">
        <v>3</v>
      </c>
      <c r="J921" s="3">
        <v>10.345499999999999</v>
      </c>
      <c r="K921" s="3">
        <v>217.25550000000001</v>
      </c>
      <c r="L921" s="3">
        <v>43518</v>
      </c>
      <c r="M921" s="3">
        <v>0.47638888888888886</v>
      </c>
      <c r="N921" s="4" t="s">
        <v>23</v>
      </c>
      <c r="O921" s="3">
        <v>206.91</v>
      </c>
      <c r="P921" s="5">
        <v>4.7619047620000003</v>
      </c>
      <c r="Q921" s="3">
        <v>10.345499999999999</v>
      </c>
      <c r="R921" s="3">
        <v>8.6999999999999993</v>
      </c>
    </row>
    <row r="922" spans="2:18" x14ac:dyDescent="0.25">
      <c r="B922" s="3" t="s">
        <v>955</v>
      </c>
      <c r="C922" s="3" t="s">
        <v>42</v>
      </c>
      <c r="D922" s="3" t="s">
        <v>43</v>
      </c>
      <c r="E922" s="3" t="s">
        <v>20</v>
      </c>
      <c r="F922" s="3" t="s">
        <v>21</v>
      </c>
      <c r="G922" s="3" t="s">
        <v>28</v>
      </c>
      <c r="H922" s="3">
        <v>26.26</v>
      </c>
      <c r="I922" s="3">
        <v>3</v>
      </c>
      <c r="J922" s="3">
        <v>3.9390000000000001</v>
      </c>
      <c r="K922" s="3">
        <v>82.718999999999994</v>
      </c>
      <c r="L922" s="3">
        <v>43526</v>
      </c>
      <c r="M922" s="3">
        <v>0.52500000000000002</v>
      </c>
      <c r="N922" s="4" t="s">
        <v>23</v>
      </c>
      <c r="O922" s="3">
        <v>78.78</v>
      </c>
      <c r="P922" s="5">
        <v>4.7619047620000003</v>
      </c>
      <c r="Q922" s="3">
        <v>3.9390000000000001</v>
      </c>
      <c r="R922" s="3">
        <v>6.3</v>
      </c>
    </row>
    <row r="923" spans="2:18" x14ac:dyDescent="0.25">
      <c r="B923" s="3" t="s">
        <v>956</v>
      </c>
      <c r="C923" s="3" t="s">
        <v>25</v>
      </c>
      <c r="D923" s="3" t="s">
        <v>26</v>
      </c>
      <c r="E923" s="3" t="s">
        <v>20</v>
      </c>
      <c r="F923" s="3" t="s">
        <v>21</v>
      </c>
      <c r="G923" s="3" t="s">
        <v>32</v>
      </c>
      <c r="H923" s="3">
        <v>35.79</v>
      </c>
      <c r="I923" s="3">
        <v>9</v>
      </c>
      <c r="J923" s="3">
        <v>16.105499999999999</v>
      </c>
      <c r="K923" s="3">
        <v>338.21550000000002</v>
      </c>
      <c r="L923" s="3">
        <v>43534</v>
      </c>
      <c r="M923" s="3">
        <v>0.62916666666666665</v>
      </c>
      <c r="N923" s="4" t="s">
        <v>33</v>
      </c>
      <c r="O923" s="3">
        <v>322.11</v>
      </c>
      <c r="P923" s="5">
        <v>4.7619047620000003</v>
      </c>
      <c r="Q923" s="3">
        <v>16.105499999999999</v>
      </c>
      <c r="R923" s="3">
        <v>5.0999999999999996</v>
      </c>
    </row>
    <row r="924" spans="2:18" x14ac:dyDescent="0.25">
      <c r="B924" s="3" t="s">
        <v>957</v>
      </c>
      <c r="C924" s="3" t="s">
        <v>42</v>
      </c>
      <c r="D924" s="3" t="s">
        <v>43</v>
      </c>
      <c r="E924" s="3" t="s">
        <v>27</v>
      </c>
      <c r="F924" s="3" t="s">
        <v>21</v>
      </c>
      <c r="G924" s="3" t="s">
        <v>32</v>
      </c>
      <c r="H924" s="3">
        <v>16.37</v>
      </c>
      <c r="I924" s="3">
        <v>6</v>
      </c>
      <c r="J924" s="3">
        <v>4.9109999999999996</v>
      </c>
      <c r="K924" s="3">
        <v>103.131</v>
      </c>
      <c r="L924" s="3">
        <v>43504</v>
      </c>
      <c r="M924" s="3">
        <v>0.45694444444444443</v>
      </c>
      <c r="N924" s="4" t="s">
        <v>29</v>
      </c>
      <c r="O924" s="3">
        <v>98.22</v>
      </c>
      <c r="P924" s="5">
        <v>4.7619047620000003</v>
      </c>
      <c r="Q924" s="3">
        <v>4.9109999999999996</v>
      </c>
      <c r="R924" s="3">
        <v>7</v>
      </c>
    </row>
    <row r="925" spans="2:18" x14ac:dyDescent="0.25">
      <c r="B925" s="3" t="s">
        <v>958</v>
      </c>
      <c r="C925" s="3" t="s">
        <v>25</v>
      </c>
      <c r="D925" s="3" t="s">
        <v>26</v>
      </c>
      <c r="E925" s="3" t="s">
        <v>20</v>
      </c>
      <c r="F925" s="3" t="s">
        <v>21</v>
      </c>
      <c r="G925" s="3" t="s">
        <v>32</v>
      </c>
      <c r="H925" s="3">
        <v>12.73</v>
      </c>
      <c r="I925" s="3">
        <v>2</v>
      </c>
      <c r="J925" s="3">
        <v>1.2729999999999999</v>
      </c>
      <c r="K925" s="3">
        <v>26.733000000000001</v>
      </c>
      <c r="L925" s="3">
        <v>43518</v>
      </c>
      <c r="M925" s="3">
        <v>0.50694444444444442</v>
      </c>
      <c r="N925" s="4" t="s">
        <v>33</v>
      </c>
      <c r="O925" s="3">
        <v>25.46</v>
      </c>
      <c r="P925" s="5">
        <v>4.7619047620000003</v>
      </c>
      <c r="Q925" s="3">
        <v>1.2729999999999999</v>
      </c>
      <c r="R925" s="3">
        <v>5.2</v>
      </c>
    </row>
    <row r="926" spans="2:18" x14ac:dyDescent="0.25">
      <c r="B926" s="3" t="s">
        <v>959</v>
      </c>
      <c r="C926" s="3" t="s">
        <v>25</v>
      </c>
      <c r="D926" s="3" t="s">
        <v>26</v>
      </c>
      <c r="E926" s="3" t="s">
        <v>27</v>
      </c>
      <c r="F926" s="3" t="s">
        <v>21</v>
      </c>
      <c r="G926" s="3" t="s">
        <v>36</v>
      </c>
      <c r="H926" s="3">
        <v>83.14</v>
      </c>
      <c r="I926" s="3">
        <v>7</v>
      </c>
      <c r="J926" s="3">
        <v>29.099</v>
      </c>
      <c r="K926" s="3">
        <v>611.07899999999995</v>
      </c>
      <c r="L926" s="3">
        <v>43475</v>
      </c>
      <c r="M926" s="3">
        <v>0.43819444444444444</v>
      </c>
      <c r="N926" s="4" t="s">
        <v>33</v>
      </c>
      <c r="O926" s="3">
        <v>581.98</v>
      </c>
      <c r="P926" s="5">
        <v>4.7619047620000003</v>
      </c>
      <c r="Q926" s="3">
        <v>29.099</v>
      </c>
      <c r="R926" s="3">
        <v>6.6</v>
      </c>
    </row>
    <row r="927" spans="2:18" x14ac:dyDescent="0.25">
      <c r="B927" s="3" t="s">
        <v>960</v>
      </c>
      <c r="C927" s="3" t="s">
        <v>25</v>
      </c>
      <c r="D927" s="3" t="s">
        <v>26</v>
      </c>
      <c r="E927" s="3" t="s">
        <v>20</v>
      </c>
      <c r="F927" s="3" t="s">
        <v>21</v>
      </c>
      <c r="G927" s="3" t="s">
        <v>36</v>
      </c>
      <c r="H927" s="3">
        <v>35.22</v>
      </c>
      <c r="I927" s="3">
        <v>6</v>
      </c>
      <c r="J927" s="3">
        <v>10.566000000000001</v>
      </c>
      <c r="K927" s="3">
        <v>221.886</v>
      </c>
      <c r="L927" s="3">
        <v>43538</v>
      </c>
      <c r="M927" s="3">
        <v>0.5756944444444444</v>
      </c>
      <c r="N927" s="4" t="s">
        <v>23</v>
      </c>
      <c r="O927" s="3">
        <v>211.32</v>
      </c>
      <c r="P927" s="5">
        <v>4.7619047620000003</v>
      </c>
      <c r="Q927" s="3">
        <v>10.566000000000001</v>
      </c>
      <c r="R927" s="3">
        <v>6.5</v>
      </c>
    </row>
    <row r="928" spans="2:18" x14ac:dyDescent="0.25">
      <c r="B928" s="3" t="s">
        <v>961</v>
      </c>
      <c r="C928" s="3" t="s">
        <v>42</v>
      </c>
      <c r="D928" s="3" t="s">
        <v>43</v>
      </c>
      <c r="E928" s="3" t="s">
        <v>27</v>
      </c>
      <c r="F928" s="3" t="s">
        <v>21</v>
      </c>
      <c r="G928" s="3" t="s">
        <v>28</v>
      </c>
      <c r="H928" s="3">
        <v>13.78</v>
      </c>
      <c r="I928" s="3">
        <v>4</v>
      </c>
      <c r="J928" s="3">
        <v>2.7559999999999998</v>
      </c>
      <c r="K928" s="3">
        <v>57.875999999999998</v>
      </c>
      <c r="L928" s="3">
        <v>43475</v>
      </c>
      <c r="M928" s="3">
        <v>0.46527777777777779</v>
      </c>
      <c r="N928" s="4" t="s">
        <v>23</v>
      </c>
      <c r="O928" s="3">
        <v>55.12</v>
      </c>
      <c r="P928" s="5">
        <v>4.7619047620000003</v>
      </c>
      <c r="Q928" s="3">
        <v>2.7559999999999998</v>
      </c>
      <c r="R928" s="3">
        <v>9</v>
      </c>
    </row>
    <row r="929" spans="2:18" x14ac:dyDescent="0.25">
      <c r="B929" s="3" t="s">
        <v>962</v>
      </c>
      <c r="C929" s="3" t="s">
        <v>42</v>
      </c>
      <c r="D929" s="3" t="s">
        <v>43</v>
      </c>
      <c r="E929" s="3" t="s">
        <v>20</v>
      </c>
      <c r="F929" s="3" t="s">
        <v>31</v>
      </c>
      <c r="G929" s="3" t="s">
        <v>36</v>
      </c>
      <c r="H929" s="3">
        <v>88.31</v>
      </c>
      <c r="I929" s="3">
        <v>1</v>
      </c>
      <c r="J929" s="3">
        <v>4.4154999999999998</v>
      </c>
      <c r="K929" s="3">
        <v>92.725499999999997</v>
      </c>
      <c r="L929" s="3">
        <v>43511</v>
      </c>
      <c r="M929" s="3">
        <v>0.73472222222222228</v>
      </c>
      <c r="N929" s="4" t="s">
        <v>33</v>
      </c>
      <c r="O929" s="3">
        <v>88.31</v>
      </c>
      <c r="P929" s="5">
        <v>4.7619047620000003</v>
      </c>
      <c r="Q929" s="3">
        <v>4.4154999999999998</v>
      </c>
      <c r="R929" s="3">
        <v>5.2</v>
      </c>
    </row>
    <row r="930" spans="2:18" x14ac:dyDescent="0.25">
      <c r="B930" s="3" t="s">
        <v>963</v>
      </c>
      <c r="C930" s="3" t="s">
        <v>18</v>
      </c>
      <c r="D930" s="3" t="s">
        <v>19</v>
      </c>
      <c r="E930" s="3" t="s">
        <v>20</v>
      </c>
      <c r="F930" s="3" t="s">
        <v>21</v>
      </c>
      <c r="G930" s="3" t="s">
        <v>22</v>
      </c>
      <c r="H930" s="3">
        <v>39.619999999999997</v>
      </c>
      <c r="I930" s="3">
        <v>9</v>
      </c>
      <c r="J930" s="3">
        <v>17.829000000000001</v>
      </c>
      <c r="K930" s="3">
        <v>374.40899999999999</v>
      </c>
      <c r="L930" s="3">
        <v>43478</v>
      </c>
      <c r="M930" s="3">
        <v>0.74583333333333335</v>
      </c>
      <c r="N930" s="4" t="s">
        <v>33</v>
      </c>
      <c r="O930" s="3">
        <v>356.58</v>
      </c>
      <c r="P930" s="5">
        <v>4.7619047620000003</v>
      </c>
      <c r="Q930" s="3">
        <v>17.829000000000001</v>
      </c>
      <c r="R930" s="3">
        <v>6.8</v>
      </c>
    </row>
    <row r="931" spans="2:18" x14ac:dyDescent="0.25">
      <c r="B931" s="3" t="s">
        <v>964</v>
      </c>
      <c r="C931" s="3" t="s">
        <v>42</v>
      </c>
      <c r="D931" s="3" t="s">
        <v>43</v>
      </c>
      <c r="E931" s="3" t="s">
        <v>27</v>
      </c>
      <c r="F931" s="3" t="s">
        <v>21</v>
      </c>
      <c r="G931" s="3" t="s">
        <v>28</v>
      </c>
      <c r="H931" s="3">
        <v>88.25</v>
      </c>
      <c r="I931" s="3">
        <v>9</v>
      </c>
      <c r="J931" s="3">
        <v>39.712499999999999</v>
      </c>
      <c r="K931" s="3">
        <v>833.96249999999998</v>
      </c>
      <c r="L931" s="3">
        <v>43511</v>
      </c>
      <c r="M931" s="3">
        <v>0.86875000000000002</v>
      </c>
      <c r="N931" s="4" t="s">
        <v>33</v>
      </c>
      <c r="O931" s="3">
        <v>794.25</v>
      </c>
      <c r="P931" s="5">
        <v>4.7619047620000003</v>
      </c>
      <c r="Q931" s="3">
        <v>39.712499999999999</v>
      </c>
      <c r="R931" s="3">
        <v>7.6</v>
      </c>
    </row>
    <row r="932" spans="2:18" x14ac:dyDescent="0.25">
      <c r="B932" s="3" t="s">
        <v>965</v>
      </c>
      <c r="C932" s="3" t="s">
        <v>42</v>
      </c>
      <c r="D932" s="3" t="s">
        <v>43</v>
      </c>
      <c r="E932" s="3" t="s">
        <v>27</v>
      </c>
      <c r="F932" s="3" t="s">
        <v>31</v>
      </c>
      <c r="G932" s="3" t="s">
        <v>36</v>
      </c>
      <c r="H932" s="3">
        <v>25.31</v>
      </c>
      <c r="I932" s="3">
        <v>2</v>
      </c>
      <c r="J932" s="3">
        <v>2.5310000000000001</v>
      </c>
      <c r="K932" s="3">
        <v>53.151000000000003</v>
      </c>
      <c r="L932" s="3">
        <v>43526</v>
      </c>
      <c r="M932" s="3">
        <v>0.80972222222222223</v>
      </c>
      <c r="N932" s="4" t="s">
        <v>23</v>
      </c>
      <c r="O932" s="3">
        <v>50.62</v>
      </c>
      <c r="P932" s="5">
        <v>4.7619047620000003</v>
      </c>
      <c r="Q932" s="3">
        <v>2.5310000000000001</v>
      </c>
      <c r="R932" s="3">
        <v>7.2</v>
      </c>
    </row>
    <row r="933" spans="2:18" x14ac:dyDescent="0.25">
      <c r="B933" s="3" t="s">
        <v>966</v>
      </c>
      <c r="C933" s="3" t="s">
        <v>42</v>
      </c>
      <c r="D933" s="3" t="s">
        <v>43</v>
      </c>
      <c r="E933" s="3" t="s">
        <v>27</v>
      </c>
      <c r="F933" s="3" t="s">
        <v>31</v>
      </c>
      <c r="G933" s="3" t="s">
        <v>32</v>
      </c>
      <c r="H933" s="3">
        <v>99.92</v>
      </c>
      <c r="I933" s="3">
        <v>6</v>
      </c>
      <c r="J933" s="3">
        <v>29.975999999999999</v>
      </c>
      <c r="K933" s="3">
        <v>629.49599999999998</v>
      </c>
      <c r="L933" s="3">
        <v>43548</v>
      </c>
      <c r="M933" s="3">
        <v>0.56458333333333333</v>
      </c>
      <c r="N933" s="4" t="s">
        <v>23</v>
      </c>
      <c r="O933" s="3">
        <v>599.52</v>
      </c>
      <c r="P933" s="5">
        <v>4.7619047620000003</v>
      </c>
      <c r="Q933" s="3">
        <v>29.975999999999999</v>
      </c>
      <c r="R933" s="3">
        <v>7.1</v>
      </c>
    </row>
    <row r="934" spans="2:18" x14ac:dyDescent="0.25">
      <c r="B934" s="3" t="s">
        <v>967</v>
      </c>
      <c r="C934" s="3" t="s">
        <v>25</v>
      </c>
      <c r="D934" s="3" t="s">
        <v>26</v>
      </c>
      <c r="E934" s="3" t="s">
        <v>20</v>
      </c>
      <c r="F934" s="3" t="s">
        <v>21</v>
      </c>
      <c r="G934" s="3" t="s">
        <v>46</v>
      </c>
      <c r="H934" s="3">
        <v>83.35</v>
      </c>
      <c r="I934" s="3">
        <v>2</v>
      </c>
      <c r="J934" s="3">
        <v>8.3350000000000009</v>
      </c>
      <c r="K934" s="3">
        <v>175.035</v>
      </c>
      <c r="L934" s="3">
        <v>43498</v>
      </c>
      <c r="M934" s="3">
        <v>0.58680555555555558</v>
      </c>
      <c r="N934" s="4" t="s">
        <v>33</v>
      </c>
      <c r="O934" s="3">
        <v>166.7</v>
      </c>
      <c r="P934" s="5">
        <v>4.7619047620000003</v>
      </c>
      <c r="Q934" s="3">
        <v>8.3350000000000009</v>
      </c>
      <c r="R934" s="3">
        <v>9.5</v>
      </c>
    </row>
    <row r="935" spans="2:18" x14ac:dyDescent="0.25">
      <c r="B935" s="3" t="s">
        <v>968</v>
      </c>
      <c r="C935" s="3" t="s">
        <v>18</v>
      </c>
      <c r="D935" s="3" t="s">
        <v>19</v>
      </c>
      <c r="E935" s="3" t="s">
        <v>27</v>
      </c>
      <c r="F935" s="3" t="s">
        <v>21</v>
      </c>
      <c r="G935" s="3" t="s">
        <v>44</v>
      </c>
      <c r="H935" s="3">
        <v>74.44</v>
      </c>
      <c r="I935" s="3">
        <v>10</v>
      </c>
      <c r="J935" s="3">
        <v>37.22</v>
      </c>
      <c r="K935" s="3">
        <v>781.62</v>
      </c>
      <c r="L935" s="3">
        <v>43523</v>
      </c>
      <c r="M935" s="3">
        <v>0.4861111111111111</v>
      </c>
      <c r="N935" s="4" t="s">
        <v>23</v>
      </c>
      <c r="O935" s="3">
        <v>744.4</v>
      </c>
      <c r="P935" s="5">
        <v>4.7619047620000003</v>
      </c>
      <c r="Q935" s="3">
        <v>37.22</v>
      </c>
      <c r="R935" s="3">
        <v>5.0999999999999996</v>
      </c>
    </row>
    <row r="936" spans="2:18" x14ac:dyDescent="0.25">
      <c r="B936" s="3" t="s">
        <v>969</v>
      </c>
      <c r="C936" s="3" t="s">
        <v>25</v>
      </c>
      <c r="D936" s="3" t="s">
        <v>26</v>
      </c>
      <c r="E936" s="3" t="s">
        <v>27</v>
      </c>
      <c r="F936" s="3" t="s">
        <v>31</v>
      </c>
      <c r="G936" s="3" t="s">
        <v>22</v>
      </c>
      <c r="H936" s="3">
        <v>64.08</v>
      </c>
      <c r="I936" s="3">
        <v>7</v>
      </c>
      <c r="J936" s="3">
        <v>22.428000000000001</v>
      </c>
      <c r="K936" s="3">
        <v>470.988</v>
      </c>
      <c r="L936" s="3">
        <v>43485</v>
      </c>
      <c r="M936" s="3">
        <v>0.51875000000000004</v>
      </c>
      <c r="N936" s="4" t="s">
        <v>23</v>
      </c>
      <c r="O936" s="3">
        <v>448.56</v>
      </c>
      <c r="P936" s="5">
        <v>4.7619047620000003</v>
      </c>
      <c r="Q936" s="3">
        <v>22.428000000000001</v>
      </c>
      <c r="R936" s="3">
        <v>7.6</v>
      </c>
    </row>
    <row r="937" spans="2:18" x14ac:dyDescent="0.25">
      <c r="B937" s="3" t="s">
        <v>970</v>
      </c>
      <c r="C937" s="3" t="s">
        <v>42</v>
      </c>
      <c r="D937" s="3" t="s">
        <v>43</v>
      </c>
      <c r="E937" s="3" t="s">
        <v>27</v>
      </c>
      <c r="F937" s="3" t="s">
        <v>21</v>
      </c>
      <c r="G937" s="3" t="s">
        <v>32</v>
      </c>
      <c r="H937" s="3">
        <v>63.15</v>
      </c>
      <c r="I937" s="3">
        <v>6</v>
      </c>
      <c r="J937" s="3">
        <v>18.945</v>
      </c>
      <c r="K937" s="3">
        <v>397.84500000000003</v>
      </c>
      <c r="L937" s="3">
        <v>43468</v>
      </c>
      <c r="M937" s="3">
        <v>0.85</v>
      </c>
      <c r="N937" s="4" t="s">
        <v>23</v>
      </c>
      <c r="O937" s="3">
        <v>378.9</v>
      </c>
      <c r="P937" s="5">
        <v>4.7619047620000003</v>
      </c>
      <c r="Q937" s="3">
        <v>18.945</v>
      </c>
      <c r="R937" s="3">
        <v>9.8000000000000007</v>
      </c>
    </row>
    <row r="938" spans="2:18" x14ac:dyDescent="0.25">
      <c r="B938" s="3" t="s">
        <v>971</v>
      </c>
      <c r="C938" s="3" t="s">
        <v>25</v>
      </c>
      <c r="D938" s="3" t="s">
        <v>26</v>
      </c>
      <c r="E938" s="3" t="s">
        <v>20</v>
      </c>
      <c r="F938" s="3" t="s">
        <v>31</v>
      </c>
      <c r="G938" s="3" t="s">
        <v>32</v>
      </c>
      <c r="H938" s="3">
        <v>85.72</v>
      </c>
      <c r="I938" s="3">
        <v>3</v>
      </c>
      <c r="J938" s="3">
        <v>12.858000000000001</v>
      </c>
      <c r="K938" s="3">
        <v>270.01799999999997</v>
      </c>
      <c r="L938" s="3">
        <v>43489</v>
      </c>
      <c r="M938" s="3">
        <v>0.87430555555555556</v>
      </c>
      <c r="N938" s="4" t="s">
        <v>23</v>
      </c>
      <c r="O938" s="3">
        <v>257.16000000000003</v>
      </c>
      <c r="P938" s="5">
        <v>4.7619047620000003</v>
      </c>
      <c r="Q938" s="3">
        <v>12.858000000000001</v>
      </c>
      <c r="R938" s="3">
        <v>5.0999999999999996</v>
      </c>
    </row>
    <row r="939" spans="2:18" x14ac:dyDescent="0.25">
      <c r="B939" s="3" t="s">
        <v>972</v>
      </c>
      <c r="C939" s="3" t="s">
        <v>25</v>
      </c>
      <c r="D939" s="3" t="s">
        <v>26</v>
      </c>
      <c r="E939" s="3" t="s">
        <v>27</v>
      </c>
      <c r="F939" s="3" t="s">
        <v>21</v>
      </c>
      <c r="G939" s="3" t="s">
        <v>22</v>
      </c>
      <c r="H939" s="3">
        <v>78.89</v>
      </c>
      <c r="I939" s="3">
        <v>7</v>
      </c>
      <c r="J939" s="3">
        <v>27.611499999999999</v>
      </c>
      <c r="K939" s="3">
        <v>579.8415</v>
      </c>
      <c r="L939" s="3">
        <v>43470</v>
      </c>
      <c r="M939" s="3">
        <v>0.82499999999999996</v>
      </c>
      <c r="N939" s="4" t="s">
        <v>23</v>
      </c>
      <c r="O939" s="3">
        <v>552.23</v>
      </c>
      <c r="P939" s="5">
        <v>4.7619047620000003</v>
      </c>
      <c r="Q939" s="3">
        <v>27.611499999999999</v>
      </c>
      <c r="R939" s="3">
        <v>7.5</v>
      </c>
    </row>
    <row r="940" spans="2:18" x14ac:dyDescent="0.25">
      <c r="B940" s="3" t="s">
        <v>973</v>
      </c>
      <c r="C940" s="3" t="s">
        <v>18</v>
      </c>
      <c r="D940" s="3" t="s">
        <v>19</v>
      </c>
      <c r="E940" s="3" t="s">
        <v>27</v>
      </c>
      <c r="F940" s="3" t="s">
        <v>21</v>
      </c>
      <c r="G940" s="3" t="s">
        <v>36</v>
      </c>
      <c r="H940" s="3">
        <v>89.48</v>
      </c>
      <c r="I940" s="3">
        <v>5</v>
      </c>
      <c r="J940" s="3">
        <v>22.37</v>
      </c>
      <c r="K940" s="3">
        <v>469.77</v>
      </c>
      <c r="L940" s="3">
        <v>43554</v>
      </c>
      <c r="M940" s="3">
        <v>0.42916666666666664</v>
      </c>
      <c r="N940" s="4" t="s">
        <v>29</v>
      </c>
      <c r="O940" s="3">
        <v>447.4</v>
      </c>
      <c r="P940" s="5">
        <v>4.7619047620000003</v>
      </c>
      <c r="Q940" s="3">
        <v>22.37</v>
      </c>
      <c r="R940" s="3">
        <v>7.4</v>
      </c>
    </row>
    <row r="941" spans="2:18" x14ac:dyDescent="0.25">
      <c r="B941" s="3" t="s">
        <v>974</v>
      </c>
      <c r="C941" s="3" t="s">
        <v>18</v>
      </c>
      <c r="D941" s="3" t="s">
        <v>19</v>
      </c>
      <c r="E941" s="3" t="s">
        <v>20</v>
      </c>
      <c r="F941" s="3" t="s">
        <v>21</v>
      </c>
      <c r="G941" s="3" t="s">
        <v>22</v>
      </c>
      <c r="H941" s="3">
        <v>92.09</v>
      </c>
      <c r="I941" s="3">
        <v>3</v>
      </c>
      <c r="J941" s="3">
        <v>13.813499999999999</v>
      </c>
      <c r="K941" s="3">
        <v>290.08350000000002</v>
      </c>
      <c r="L941" s="3">
        <v>43513</v>
      </c>
      <c r="M941" s="3">
        <v>0.68541666666666667</v>
      </c>
      <c r="N941" s="4" t="s">
        <v>29</v>
      </c>
      <c r="O941" s="3">
        <v>276.27</v>
      </c>
      <c r="P941" s="5">
        <v>4.7619047620000003</v>
      </c>
      <c r="Q941" s="3">
        <v>13.813499999999999</v>
      </c>
      <c r="R941" s="3">
        <v>4.2</v>
      </c>
    </row>
    <row r="942" spans="2:18" x14ac:dyDescent="0.25">
      <c r="B942" s="3" t="s">
        <v>975</v>
      </c>
      <c r="C942" s="3" t="s">
        <v>25</v>
      </c>
      <c r="D942" s="3" t="s">
        <v>26</v>
      </c>
      <c r="E942" s="3" t="s">
        <v>27</v>
      </c>
      <c r="F942" s="3" t="s">
        <v>21</v>
      </c>
      <c r="G942" s="3" t="s">
        <v>44</v>
      </c>
      <c r="H942" s="3">
        <v>57.29</v>
      </c>
      <c r="I942" s="3">
        <v>6</v>
      </c>
      <c r="J942" s="3">
        <v>17.187000000000001</v>
      </c>
      <c r="K942" s="3">
        <v>360.92700000000002</v>
      </c>
      <c r="L942" s="3">
        <v>43545</v>
      </c>
      <c r="M942" s="3">
        <v>0.71111111111111114</v>
      </c>
      <c r="N942" s="4" t="s">
        <v>23</v>
      </c>
      <c r="O942" s="3">
        <v>343.74</v>
      </c>
      <c r="P942" s="5">
        <v>4.7619047620000003</v>
      </c>
      <c r="Q942" s="3">
        <v>17.187000000000001</v>
      </c>
      <c r="R942" s="3">
        <v>5.9</v>
      </c>
    </row>
    <row r="943" spans="2:18" x14ac:dyDescent="0.25">
      <c r="B943" s="3" t="s">
        <v>976</v>
      </c>
      <c r="C943" s="3" t="s">
        <v>18</v>
      </c>
      <c r="D943" s="3" t="s">
        <v>19</v>
      </c>
      <c r="E943" s="3" t="s">
        <v>27</v>
      </c>
      <c r="F943" s="3" t="s">
        <v>31</v>
      </c>
      <c r="G943" s="3" t="s">
        <v>44</v>
      </c>
      <c r="H943" s="3">
        <v>66.52</v>
      </c>
      <c r="I943" s="3">
        <v>4</v>
      </c>
      <c r="J943" s="3">
        <v>13.304</v>
      </c>
      <c r="K943" s="3">
        <v>279.38400000000001</v>
      </c>
      <c r="L943" s="3">
        <v>43526</v>
      </c>
      <c r="M943" s="3">
        <v>0.75972222222222219</v>
      </c>
      <c r="N943" s="4" t="s">
        <v>23</v>
      </c>
      <c r="O943" s="3">
        <v>266.08</v>
      </c>
      <c r="P943" s="5">
        <v>4.7619047620000003</v>
      </c>
      <c r="Q943" s="3">
        <v>13.304</v>
      </c>
      <c r="R943" s="3">
        <v>6.9</v>
      </c>
    </row>
    <row r="944" spans="2:18" x14ac:dyDescent="0.25">
      <c r="B944" s="3" t="s">
        <v>977</v>
      </c>
      <c r="C944" s="3" t="s">
        <v>25</v>
      </c>
      <c r="D944" s="3" t="s">
        <v>26</v>
      </c>
      <c r="E944" s="3" t="s">
        <v>20</v>
      </c>
      <c r="F944" s="3" t="s">
        <v>31</v>
      </c>
      <c r="G944" s="3" t="s">
        <v>46</v>
      </c>
      <c r="H944" s="3">
        <v>99.82</v>
      </c>
      <c r="I944" s="3">
        <v>9</v>
      </c>
      <c r="J944" s="3">
        <v>44.918999999999997</v>
      </c>
      <c r="K944" s="3">
        <v>943.29899999999998</v>
      </c>
      <c r="L944" s="3">
        <v>43551</v>
      </c>
      <c r="M944" s="3">
        <v>0.4465277777777778</v>
      </c>
      <c r="N944" s="4" t="s">
        <v>29</v>
      </c>
      <c r="O944" s="3">
        <v>898.38</v>
      </c>
      <c r="P944" s="5">
        <v>4.7619047620000003</v>
      </c>
      <c r="Q944" s="3">
        <v>44.918999999999997</v>
      </c>
      <c r="R944" s="3">
        <v>6.6</v>
      </c>
    </row>
    <row r="945" spans="2:18" x14ac:dyDescent="0.25">
      <c r="B945" s="3" t="s">
        <v>978</v>
      </c>
      <c r="C945" s="3" t="s">
        <v>18</v>
      </c>
      <c r="D945" s="3" t="s">
        <v>19</v>
      </c>
      <c r="E945" s="3" t="s">
        <v>27</v>
      </c>
      <c r="F945" s="3" t="s">
        <v>21</v>
      </c>
      <c r="G945" s="3" t="s">
        <v>32</v>
      </c>
      <c r="H945" s="3">
        <v>45.68</v>
      </c>
      <c r="I945" s="3">
        <v>10</v>
      </c>
      <c r="J945" s="3">
        <v>22.84</v>
      </c>
      <c r="K945" s="3">
        <v>479.64</v>
      </c>
      <c r="L945" s="3">
        <v>43484</v>
      </c>
      <c r="M945" s="3">
        <v>0.8125</v>
      </c>
      <c r="N945" s="4" t="s">
        <v>23</v>
      </c>
      <c r="O945" s="3">
        <v>456.8</v>
      </c>
      <c r="P945" s="5">
        <v>4.7619047620000003</v>
      </c>
      <c r="Q945" s="3">
        <v>22.84</v>
      </c>
      <c r="R945" s="3">
        <v>5.7</v>
      </c>
    </row>
    <row r="946" spans="2:18" x14ac:dyDescent="0.25">
      <c r="B946" s="3" t="s">
        <v>979</v>
      </c>
      <c r="C946" s="3" t="s">
        <v>18</v>
      </c>
      <c r="D946" s="3" t="s">
        <v>19</v>
      </c>
      <c r="E946" s="3" t="s">
        <v>27</v>
      </c>
      <c r="F946" s="3" t="s">
        <v>31</v>
      </c>
      <c r="G946" s="3" t="s">
        <v>22</v>
      </c>
      <c r="H946" s="3">
        <v>50.79</v>
      </c>
      <c r="I946" s="3">
        <v>5</v>
      </c>
      <c r="J946" s="3">
        <v>12.6975</v>
      </c>
      <c r="K946" s="3">
        <v>266.64749999999998</v>
      </c>
      <c r="L946" s="3">
        <v>43515</v>
      </c>
      <c r="M946" s="3">
        <v>0.62013888888888891</v>
      </c>
      <c r="N946" s="4" t="s">
        <v>33</v>
      </c>
      <c r="O946" s="3">
        <v>253.95</v>
      </c>
      <c r="P946" s="5">
        <v>4.7619047620000003</v>
      </c>
      <c r="Q946" s="3">
        <v>12.6975</v>
      </c>
      <c r="R946" s="3">
        <v>5.3</v>
      </c>
    </row>
    <row r="947" spans="2:18" x14ac:dyDescent="0.25">
      <c r="B947" s="3" t="s">
        <v>980</v>
      </c>
      <c r="C947" s="3" t="s">
        <v>18</v>
      </c>
      <c r="D947" s="3" t="s">
        <v>19</v>
      </c>
      <c r="E947" s="3" t="s">
        <v>20</v>
      </c>
      <c r="F947" s="3" t="s">
        <v>31</v>
      </c>
      <c r="G947" s="3" t="s">
        <v>22</v>
      </c>
      <c r="H947" s="3">
        <v>10.08</v>
      </c>
      <c r="I947" s="3">
        <v>7</v>
      </c>
      <c r="J947" s="3">
        <v>3.528</v>
      </c>
      <c r="K947" s="3">
        <v>74.087999999999994</v>
      </c>
      <c r="L947" s="3">
        <v>43552</v>
      </c>
      <c r="M947" s="3">
        <v>0.84305555555555556</v>
      </c>
      <c r="N947" s="4" t="s">
        <v>29</v>
      </c>
      <c r="O947" s="3">
        <v>70.56</v>
      </c>
      <c r="P947" s="5">
        <v>4.7619047620000003</v>
      </c>
      <c r="Q947" s="3">
        <v>3.528</v>
      </c>
      <c r="R947" s="3">
        <v>4.2</v>
      </c>
    </row>
    <row r="948" spans="2:18" x14ac:dyDescent="0.25">
      <c r="B948" s="3" t="s">
        <v>981</v>
      </c>
      <c r="C948" s="3" t="s">
        <v>18</v>
      </c>
      <c r="D948" s="3" t="s">
        <v>19</v>
      </c>
      <c r="E948" s="3" t="s">
        <v>27</v>
      </c>
      <c r="F948" s="3" t="s">
        <v>21</v>
      </c>
      <c r="G948" s="3" t="s">
        <v>28</v>
      </c>
      <c r="H948" s="3">
        <v>93.88</v>
      </c>
      <c r="I948" s="3">
        <v>7</v>
      </c>
      <c r="J948" s="3">
        <v>32.857999999999997</v>
      </c>
      <c r="K948" s="3">
        <v>690.01800000000003</v>
      </c>
      <c r="L948" s="3">
        <v>43470</v>
      </c>
      <c r="M948" s="3">
        <v>0.49375000000000002</v>
      </c>
      <c r="N948" s="4" t="s">
        <v>33</v>
      </c>
      <c r="O948" s="3">
        <v>657.16</v>
      </c>
      <c r="P948" s="5">
        <v>4.7619047620000003</v>
      </c>
      <c r="Q948" s="3">
        <v>32.857999999999997</v>
      </c>
      <c r="R948" s="3">
        <v>7.3</v>
      </c>
    </row>
    <row r="949" spans="2:18" x14ac:dyDescent="0.25">
      <c r="B949" s="3" t="s">
        <v>982</v>
      </c>
      <c r="C949" s="3" t="s">
        <v>25</v>
      </c>
      <c r="D949" s="3" t="s">
        <v>26</v>
      </c>
      <c r="E949" s="3" t="s">
        <v>20</v>
      </c>
      <c r="F949" s="3" t="s">
        <v>31</v>
      </c>
      <c r="G949" s="3" t="s">
        <v>28</v>
      </c>
      <c r="H949" s="3">
        <v>84.25</v>
      </c>
      <c r="I949" s="3">
        <v>2</v>
      </c>
      <c r="J949" s="3">
        <v>8.4250000000000007</v>
      </c>
      <c r="K949" s="3">
        <v>176.92500000000001</v>
      </c>
      <c r="L949" s="3">
        <v>43550</v>
      </c>
      <c r="M949" s="3">
        <v>0.59236111111111112</v>
      </c>
      <c r="N949" s="4" t="s">
        <v>33</v>
      </c>
      <c r="O949" s="3">
        <v>168.5</v>
      </c>
      <c r="P949" s="5">
        <v>4.7619047620000003</v>
      </c>
      <c r="Q949" s="3">
        <v>8.4250000000000007</v>
      </c>
      <c r="R949" s="3">
        <v>5.3</v>
      </c>
    </row>
    <row r="950" spans="2:18" x14ac:dyDescent="0.25">
      <c r="B950" s="3" t="s">
        <v>983</v>
      </c>
      <c r="C950" s="3" t="s">
        <v>42</v>
      </c>
      <c r="D950" s="3" t="s">
        <v>43</v>
      </c>
      <c r="E950" s="3" t="s">
        <v>20</v>
      </c>
      <c r="F950" s="3" t="s">
        <v>31</v>
      </c>
      <c r="G950" s="3" t="s">
        <v>46</v>
      </c>
      <c r="H950" s="3">
        <v>53.78</v>
      </c>
      <c r="I950" s="3">
        <v>1</v>
      </c>
      <c r="J950" s="3">
        <v>2.6890000000000001</v>
      </c>
      <c r="K950" s="3">
        <v>56.469000000000001</v>
      </c>
      <c r="L950" s="3">
        <v>43499</v>
      </c>
      <c r="M950" s="3">
        <v>0.84236111111111112</v>
      </c>
      <c r="N950" s="4" t="s">
        <v>23</v>
      </c>
      <c r="O950" s="3">
        <v>53.78</v>
      </c>
      <c r="P950" s="5">
        <v>4.7619047620000003</v>
      </c>
      <c r="Q950" s="3">
        <v>2.6890000000000001</v>
      </c>
      <c r="R950" s="3">
        <v>4.7</v>
      </c>
    </row>
    <row r="951" spans="2:18" x14ac:dyDescent="0.25">
      <c r="B951" s="3" t="s">
        <v>984</v>
      </c>
      <c r="C951" s="3" t="s">
        <v>25</v>
      </c>
      <c r="D951" s="3" t="s">
        <v>26</v>
      </c>
      <c r="E951" s="3" t="s">
        <v>20</v>
      </c>
      <c r="F951" s="3" t="s">
        <v>31</v>
      </c>
      <c r="G951" s="3" t="s">
        <v>32</v>
      </c>
      <c r="H951" s="3">
        <v>35.81</v>
      </c>
      <c r="I951" s="3">
        <v>5</v>
      </c>
      <c r="J951" s="3">
        <v>8.9525000000000006</v>
      </c>
      <c r="K951" s="3">
        <v>188.0025</v>
      </c>
      <c r="L951" s="3">
        <v>43502</v>
      </c>
      <c r="M951" s="3">
        <v>0.78055555555555556</v>
      </c>
      <c r="N951" s="4" t="s">
        <v>23</v>
      </c>
      <c r="O951" s="3">
        <v>179.05</v>
      </c>
      <c r="P951" s="5">
        <v>4.7619047620000003</v>
      </c>
      <c r="Q951" s="3">
        <v>8.9525000000000006</v>
      </c>
      <c r="R951" s="3">
        <v>7.9</v>
      </c>
    </row>
    <row r="952" spans="2:18" x14ac:dyDescent="0.25">
      <c r="B952" s="3" t="s">
        <v>985</v>
      </c>
      <c r="C952" s="3" t="s">
        <v>42</v>
      </c>
      <c r="D952" s="3" t="s">
        <v>43</v>
      </c>
      <c r="E952" s="3" t="s">
        <v>27</v>
      </c>
      <c r="F952" s="3" t="s">
        <v>21</v>
      </c>
      <c r="G952" s="3" t="s">
        <v>44</v>
      </c>
      <c r="H952" s="3">
        <v>26.43</v>
      </c>
      <c r="I952" s="3">
        <v>8</v>
      </c>
      <c r="J952" s="3">
        <v>10.571999999999999</v>
      </c>
      <c r="K952" s="3">
        <v>222.012</v>
      </c>
      <c r="L952" s="3">
        <v>43520</v>
      </c>
      <c r="M952" s="3">
        <v>0.60138888888888886</v>
      </c>
      <c r="N952" s="4" t="s">
        <v>23</v>
      </c>
      <c r="O952" s="3">
        <v>211.44</v>
      </c>
      <c r="P952" s="5">
        <v>4.7619047620000003</v>
      </c>
      <c r="Q952" s="3">
        <v>10.571999999999999</v>
      </c>
      <c r="R952" s="3">
        <v>8.9</v>
      </c>
    </row>
    <row r="953" spans="2:18" x14ac:dyDescent="0.25">
      <c r="B953" s="3" t="s">
        <v>986</v>
      </c>
      <c r="C953" s="3" t="s">
        <v>42</v>
      </c>
      <c r="D953" s="3" t="s">
        <v>43</v>
      </c>
      <c r="E953" s="3" t="s">
        <v>20</v>
      </c>
      <c r="F953" s="3" t="s">
        <v>31</v>
      </c>
      <c r="G953" s="3" t="s">
        <v>22</v>
      </c>
      <c r="H953" s="3">
        <v>39.909999999999997</v>
      </c>
      <c r="I953" s="3">
        <v>3</v>
      </c>
      <c r="J953" s="3">
        <v>5.9865000000000004</v>
      </c>
      <c r="K953" s="3">
        <v>125.7165</v>
      </c>
      <c r="L953" s="3">
        <v>43517</v>
      </c>
      <c r="M953" s="3">
        <v>0.52777777777777779</v>
      </c>
      <c r="N953" s="4" t="s">
        <v>23</v>
      </c>
      <c r="O953" s="3">
        <v>119.73</v>
      </c>
      <c r="P953" s="5">
        <v>4.7619047620000003</v>
      </c>
      <c r="Q953" s="3">
        <v>5.9865000000000004</v>
      </c>
      <c r="R953" s="3">
        <v>9.3000000000000007</v>
      </c>
    </row>
    <row r="954" spans="2:18" x14ac:dyDescent="0.25">
      <c r="B954" s="3" t="s">
        <v>987</v>
      </c>
      <c r="C954" s="3" t="s">
        <v>42</v>
      </c>
      <c r="D954" s="3" t="s">
        <v>43</v>
      </c>
      <c r="E954" s="3" t="s">
        <v>20</v>
      </c>
      <c r="F954" s="3" t="s">
        <v>21</v>
      </c>
      <c r="G954" s="3" t="s">
        <v>32</v>
      </c>
      <c r="H954" s="3">
        <v>21.9</v>
      </c>
      <c r="I954" s="3">
        <v>3</v>
      </c>
      <c r="J954" s="3">
        <v>3.2850000000000001</v>
      </c>
      <c r="K954" s="3">
        <v>68.984999999999999</v>
      </c>
      <c r="L954" s="3">
        <v>43474</v>
      </c>
      <c r="M954" s="3">
        <v>0.77986111111111112</v>
      </c>
      <c r="N954" s="4" t="s">
        <v>23</v>
      </c>
      <c r="O954" s="3">
        <v>65.7</v>
      </c>
      <c r="P954" s="5">
        <v>4.7619047620000003</v>
      </c>
      <c r="Q954" s="3">
        <v>3.2850000000000001</v>
      </c>
      <c r="R954" s="3">
        <v>4.7</v>
      </c>
    </row>
    <row r="955" spans="2:18" x14ac:dyDescent="0.25">
      <c r="B955" s="3" t="s">
        <v>988</v>
      </c>
      <c r="C955" s="3" t="s">
        <v>42</v>
      </c>
      <c r="D955" s="3" t="s">
        <v>43</v>
      </c>
      <c r="E955" s="3" t="s">
        <v>20</v>
      </c>
      <c r="F955" s="3" t="s">
        <v>21</v>
      </c>
      <c r="G955" s="3" t="s">
        <v>44</v>
      </c>
      <c r="H955" s="3">
        <v>62.85</v>
      </c>
      <c r="I955" s="3">
        <v>4</v>
      </c>
      <c r="J955" s="3">
        <v>12.57</v>
      </c>
      <c r="K955" s="3">
        <v>263.97000000000003</v>
      </c>
      <c r="L955" s="3">
        <v>43521</v>
      </c>
      <c r="M955" s="3">
        <v>0.55694444444444446</v>
      </c>
      <c r="N955" s="4" t="s">
        <v>23</v>
      </c>
      <c r="O955" s="3">
        <v>251.4</v>
      </c>
      <c r="P955" s="5">
        <v>4.7619047620000003</v>
      </c>
      <c r="Q955" s="3">
        <v>12.57</v>
      </c>
      <c r="R955" s="3">
        <v>8.6999999999999993</v>
      </c>
    </row>
    <row r="956" spans="2:18" x14ac:dyDescent="0.25">
      <c r="B956" s="3" t="s">
        <v>989</v>
      </c>
      <c r="C956" s="3" t="s">
        <v>25</v>
      </c>
      <c r="D956" s="3" t="s">
        <v>26</v>
      </c>
      <c r="E956" s="3" t="s">
        <v>20</v>
      </c>
      <c r="F956" s="3" t="s">
        <v>21</v>
      </c>
      <c r="G956" s="3" t="s">
        <v>44</v>
      </c>
      <c r="H956" s="3">
        <v>21.04</v>
      </c>
      <c r="I956" s="3">
        <v>4</v>
      </c>
      <c r="J956" s="3">
        <v>4.2080000000000002</v>
      </c>
      <c r="K956" s="3">
        <v>88.367999999999995</v>
      </c>
      <c r="L956" s="3">
        <v>43478</v>
      </c>
      <c r="M956" s="3">
        <v>0.58194444444444449</v>
      </c>
      <c r="N956" s="4" t="s">
        <v>29</v>
      </c>
      <c r="O956" s="3">
        <v>84.16</v>
      </c>
      <c r="P956" s="5">
        <v>4.7619047620000003</v>
      </c>
      <c r="Q956" s="3">
        <v>4.2080000000000002</v>
      </c>
      <c r="R956" s="3">
        <v>7.6</v>
      </c>
    </row>
    <row r="957" spans="2:18" x14ac:dyDescent="0.25">
      <c r="B957" s="3" t="s">
        <v>990</v>
      </c>
      <c r="C957" s="3" t="s">
        <v>42</v>
      </c>
      <c r="D957" s="3" t="s">
        <v>43</v>
      </c>
      <c r="E957" s="3" t="s">
        <v>20</v>
      </c>
      <c r="F957" s="3" t="s">
        <v>31</v>
      </c>
      <c r="G957" s="3" t="s">
        <v>32</v>
      </c>
      <c r="H957" s="3">
        <v>65.91</v>
      </c>
      <c r="I957" s="3">
        <v>6</v>
      </c>
      <c r="J957" s="3">
        <v>19.773</v>
      </c>
      <c r="K957" s="3">
        <v>415.233</v>
      </c>
      <c r="L957" s="3">
        <v>43505</v>
      </c>
      <c r="M957" s="3">
        <v>0.48958333333333331</v>
      </c>
      <c r="N957" s="4" t="s">
        <v>29</v>
      </c>
      <c r="O957" s="3">
        <v>395.46</v>
      </c>
      <c r="P957" s="5">
        <v>4.7619047620000003</v>
      </c>
      <c r="Q957" s="3">
        <v>19.773</v>
      </c>
      <c r="R957" s="3">
        <v>5.7</v>
      </c>
    </row>
    <row r="958" spans="2:18" x14ac:dyDescent="0.25">
      <c r="B958" s="3" t="s">
        <v>991</v>
      </c>
      <c r="C958" s="3" t="s">
        <v>18</v>
      </c>
      <c r="D958" s="3" t="s">
        <v>19</v>
      </c>
      <c r="E958" s="3" t="s">
        <v>27</v>
      </c>
      <c r="F958" s="3" t="s">
        <v>21</v>
      </c>
      <c r="G958" s="3" t="s">
        <v>46</v>
      </c>
      <c r="H958" s="3">
        <v>42.57</v>
      </c>
      <c r="I958" s="3">
        <v>7</v>
      </c>
      <c r="J958" s="3">
        <v>14.8995</v>
      </c>
      <c r="K958" s="3">
        <v>312.8895</v>
      </c>
      <c r="L958" s="3">
        <v>43471</v>
      </c>
      <c r="M958" s="3">
        <v>0.49375000000000002</v>
      </c>
      <c r="N958" s="4" t="s">
        <v>29</v>
      </c>
      <c r="O958" s="3">
        <v>297.99</v>
      </c>
      <c r="P958" s="5">
        <v>4.7619047620000003</v>
      </c>
      <c r="Q958" s="3">
        <v>14.8995</v>
      </c>
      <c r="R958" s="3">
        <v>6.8</v>
      </c>
    </row>
    <row r="959" spans="2:18" x14ac:dyDescent="0.25">
      <c r="B959" s="3" t="s">
        <v>992</v>
      </c>
      <c r="C959" s="3" t="s">
        <v>25</v>
      </c>
      <c r="D959" s="3" t="s">
        <v>26</v>
      </c>
      <c r="E959" s="3" t="s">
        <v>20</v>
      </c>
      <c r="F959" s="3" t="s">
        <v>31</v>
      </c>
      <c r="G959" s="3" t="s">
        <v>44</v>
      </c>
      <c r="H959" s="3">
        <v>50.49</v>
      </c>
      <c r="I959" s="3">
        <v>9</v>
      </c>
      <c r="J959" s="3">
        <v>22.720500000000001</v>
      </c>
      <c r="K959" s="3">
        <v>477.13049999999998</v>
      </c>
      <c r="L959" s="3">
        <v>43475</v>
      </c>
      <c r="M959" s="3">
        <v>0.71944444444444444</v>
      </c>
      <c r="N959" s="4" t="s">
        <v>29</v>
      </c>
      <c r="O959" s="3">
        <v>454.41</v>
      </c>
      <c r="P959" s="5">
        <v>4.7619047620000003</v>
      </c>
      <c r="Q959" s="3">
        <v>22.720500000000001</v>
      </c>
      <c r="R959" s="3">
        <v>5.4</v>
      </c>
    </row>
    <row r="960" spans="2:18" x14ac:dyDescent="0.25">
      <c r="B960" s="3" t="s">
        <v>993</v>
      </c>
      <c r="C960" s="3" t="s">
        <v>42</v>
      </c>
      <c r="D960" s="3" t="s">
        <v>43</v>
      </c>
      <c r="E960" s="3" t="s">
        <v>27</v>
      </c>
      <c r="F960" s="3" t="s">
        <v>31</v>
      </c>
      <c r="G960" s="3" t="s">
        <v>28</v>
      </c>
      <c r="H960" s="3">
        <v>46.02</v>
      </c>
      <c r="I960" s="3">
        <v>6</v>
      </c>
      <c r="J960" s="3">
        <v>13.805999999999999</v>
      </c>
      <c r="K960" s="3">
        <v>289.92599999999999</v>
      </c>
      <c r="L960" s="3">
        <v>43503</v>
      </c>
      <c r="M960" s="3">
        <v>0.66319444444444442</v>
      </c>
      <c r="N960" s="4" t="s">
        <v>29</v>
      </c>
      <c r="O960" s="3">
        <v>276.12</v>
      </c>
      <c r="P960" s="5">
        <v>4.7619047620000003</v>
      </c>
      <c r="Q960" s="3">
        <v>13.805999999999999</v>
      </c>
      <c r="R960" s="3">
        <v>7.1</v>
      </c>
    </row>
    <row r="961" spans="2:18" x14ac:dyDescent="0.25">
      <c r="B961" s="3" t="s">
        <v>994</v>
      </c>
      <c r="C961" s="3" t="s">
        <v>25</v>
      </c>
      <c r="D961" s="3" t="s">
        <v>26</v>
      </c>
      <c r="E961" s="3" t="s">
        <v>27</v>
      </c>
      <c r="F961" s="3" t="s">
        <v>21</v>
      </c>
      <c r="G961" s="3" t="s">
        <v>32</v>
      </c>
      <c r="H961" s="3">
        <v>15.8</v>
      </c>
      <c r="I961" s="3">
        <v>10</v>
      </c>
      <c r="J961" s="3">
        <v>7.9</v>
      </c>
      <c r="K961" s="3">
        <v>165.9</v>
      </c>
      <c r="L961" s="3">
        <v>43474</v>
      </c>
      <c r="M961" s="3">
        <v>0.50486111111111109</v>
      </c>
      <c r="N961" s="4" t="s">
        <v>29</v>
      </c>
      <c r="O961" s="3">
        <v>158</v>
      </c>
      <c r="P961" s="5">
        <v>4.7619047620000003</v>
      </c>
      <c r="Q961" s="3">
        <v>7.9</v>
      </c>
      <c r="R961" s="3">
        <v>7.8</v>
      </c>
    </row>
    <row r="962" spans="2:18" x14ac:dyDescent="0.25">
      <c r="B962" s="3" t="s">
        <v>995</v>
      </c>
      <c r="C962" s="3" t="s">
        <v>18</v>
      </c>
      <c r="D962" s="3" t="s">
        <v>19</v>
      </c>
      <c r="E962" s="3" t="s">
        <v>20</v>
      </c>
      <c r="F962" s="3" t="s">
        <v>21</v>
      </c>
      <c r="G962" s="3" t="s">
        <v>44</v>
      </c>
      <c r="H962" s="3">
        <v>98.66</v>
      </c>
      <c r="I962" s="3">
        <v>9</v>
      </c>
      <c r="J962" s="3">
        <v>44.396999999999998</v>
      </c>
      <c r="K962" s="3">
        <v>932.33699999999999</v>
      </c>
      <c r="L962" s="3">
        <v>43515</v>
      </c>
      <c r="M962" s="3">
        <v>0.62986111111111109</v>
      </c>
      <c r="N962" s="4" t="s">
        <v>29</v>
      </c>
      <c r="O962" s="3">
        <v>887.94</v>
      </c>
      <c r="P962" s="5">
        <v>4.7619047620000003</v>
      </c>
      <c r="Q962" s="3">
        <v>44.396999999999998</v>
      </c>
      <c r="R962" s="3">
        <v>8.4</v>
      </c>
    </row>
    <row r="963" spans="2:18" x14ac:dyDescent="0.25">
      <c r="B963" s="3" t="s">
        <v>996</v>
      </c>
      <c r="C963" s="3" t="s">
        <v>25</v>
      </c>
      <c r="D963" s="3" t="s">
        <v>26</v>
      </c>
      <c r="E963" s="3" t="s">
        <v>20</v>
      </c>
      <c r="F963" s="3" t="s">
        <v>31</v>
      </c>
      <c r="G963" s="3" t="s">
        <v>46</v>
      </c>
      <c r="H963" s="3">
        <v>91.98</v>
      </c>
      <c r="I963" s="3">
        <v>1</v>
      </c>
      <c r="J963" s="3">
        <v>4.5990000000000002</v>
      </c>
      <c r="K963" s="3">
        <v>96.578999999999994</v>
      </c>
      <c r="L963" s="3">
        <v>43542</v>
      </c>
      <c r="M963" s="3">
        <v>0.64513888888888893</v>
      </c>
      <c r="N963" s="4" t="s">
        <v>29</v>
      </c>
      <c r="O963" s="3">
        <v>91.98</v>
      </c>
      <c r="P963" s="5">
        <v>4.7619047620000003</v>
      </c>
      <c r="Q963" s="3">
        <v>4.5990000000000002</v>
      </c>
      <c r="R963" s="3">
        <v>9.8000000000000007</v>
      </c>
    </row>
    <row r="964" spans="2:18" x14ac:dyDescent="0.25">
      <c r="B964" s="3" t="s">
        <v>997</v>
      </c>
      <c r="C964" s="3" t="s">
        <v>18</v>
      </c>
      <c r="D964" s="3" t="s">
        <v>19</v>
      </c>
      <c r="E964" s="3" t="s">
        <v>20</v>
      </c>
      <c r="F964" s="3" t="s">
        <v>31</v>
      </c>
      <c r="G964" s="3" t="s">
        <v>28</v>
      </c>
      <c r="H964" s="3">
        <v>20.89</v>
      </c>
      <c r="I964" s="3">
        <v>2</v>
      </c>
      <c r="J964" s="3">
        <v>2.089</v>
      </c>
      <c r="K964" s="3">
        <v>43.869</v>
      </c>
      <c r="L964" s="3">
        <v>43501</v>
      </c>
      <c r="M964" s="3">
        <v>0.78125</v>
      </c>
      <c r="N964" s="4" t="s">
        <v>29</v>
      </c>
      <c r="O964" s="3">
        <v>41.78</v>
      </c>
      <c r="P964" s="5">
        <v>4.7619047620000003</v>
      </c>
      <c r="Q964" s="3">
        <v>2.089</v>
      </c>
      <c r="R964" s="3">
        <v>9.8000000000000007</v>
      </c>
    </row>
    <row r="965" spans="2:18" x14ac:dyDescent="0.25">
      <c r="B965" s="3" t="s">
        <v>998</v>
      </c>
      <c r="C965" s="3" t="s">
        <v>18</v>
      </c>
      <c r="D965" s="3" t="s">
        <v>19</v>
      </c>
      <c r="E965" s="3" t="s">
        <v>27</v>
      </c>
      <c r="F965" s="3" t="s">
        <v>21</v>
      </c>
      <c r="G965" s="3" t="s">
        <v>46</v>
      </c>
      <c r="H965" s="3">
        <v>15.5</v>
      </c>
      <c r="I965" s="3">
        <v>1</v>
      </c>
      <c r="J965" s="3">
        <v>0.77500000000000002</v>
      </c>
      <c r="K965" s="3">
        <v>16.274999999999999</v>
      </c>
      <c r="L965" s="3">
        <v>43543</v>
      </c>
      <c r="M965" s="3">
        <v>0.64097222222222228</v>
      </c>
      <c r="N965" s="4" t="s">
        <v>33</v>
      </c>
      <c r="O965" s="3">
        <v>15.5</v>
      </c>
      <c r="P965" s="5">
        <v>4.7619047620000003</v>
      </c>
      <c r="Q965" s="3">
        <v>0.77500000000000002</v>
      </c>
      <c r="R965" s="3">
        <v>7.4</v>
      </c>
    </row>
    <row r="966" spans="2:18" x14ac:dyDescent="0.25">
      <c r="B966" s="3" t="s">
        <v>999</v>
      </c>
      <c r="C966" s="3" t="s">
        <v>25</v>
      </c>
      <c r="D966" s="3" t="s">
        <v>26</v>
      </c>
      <c r="E966" s="3" t="s">
        <v>20</v>
      </c>
      <c r="F966" s="3" t="s">
        <v>31</v>
      </c>
      <c r="G966" s="3" t="s">
        <v>28</v>
      </c>
      <c r="H966" s="3">
        <v>96.82</v>
      </c>
      <c r="I966" s="3">
        <v>3</v>
      </c>
      <c r="J966" s="3">
        <v>14.523</v>
      </c>
      <c r="K966" s="3">
        <v>304.983</v>
      </c>
      <c r="L966" s="3">
        <v>43554</v>
      </c>
      <c r="M966" s="3">
        <v>0.85902777777777772</v>
      </c>
      <c r="N966" s="4" t="s">
        <v>29</v>
      </c>
      <c r="O966" s="3">
        <v>290.45999999999998</v>
      </c>
      <c r="P966" s="5">
        <v>4.7619047620000003</v>
      </c>
      <c r="Q966" s="3">
        <v>14.523</v>
      </c>
      <c r="R966" s="3">
        <v>6.7</v>
      </c>
    </row>
    <row r="967" spans="2:18" x14ac:dyDescent="0.25">
      <c r="B967" s="3" t="s">
        <v>1000</v>
      </c>
      <c r="C967" s="3" t="s">
        <v>42</v>
      </c>
      <c r="D967" s="3" t="s">
        <v>43</v>
      </c>
      <c r="E967" s="3" t="s">
        <v>27</v>
      </c>
      <c r="F967" s="3" t="s">
        <v>31</v>
      </c>
      <c r="G967" s="3" t="s">
        <v>44</v>
      </c>
      <c r="H967" s="3">
        <v>33.33</v>
      </c>
      <c r="I967" s="3">
        <v>2</v>
      </c>
      <c r="J967" s="3">
        <v>3.3330000000000002</v>
      </c>
      <c r="K967" s="3">
        <v>69.992999999999995</v>
      </c>
      <c r="L967" s="3">
        <v>43491</v>
      </c>
      <c r="M967" s="3">
        <v>0.6118055555555556</v>
      </c>
      <c r="N967" s="4" t="s">
        <v>33</v>
      </c>
      <c r="O967" s="3">
        <v>66.66</v>
      </c>
      <c r="P967" s="5">
        <v>4.7619047620000003</v>
      </c>
      <c r="Q967" s="3">
        <v>3.3330000000000002</v>
      </c>
      <c r="R967" s="3">
        <v>6.4</v>
      </c>
    </row>
    <row r="968" spans="2:18" x14ac:dyDescent="0.25">
      <c r="B968" s="3" t="s">
        <v>1001</v>
      </c>
      <c r="C968" s="3" t="s">
        <v>42</v>
      </c>
      <c r="D968" s="3" t="s">
        <v>43</v>
      </c>
      <c r="E968" s="3" t="s">
        <v>27</v>
      </c>
      <c r="F968" s="3" t="s">
        <v>21</v>
      </c>
      <c r="G968" s="3" t="s">
        <v>28</v>
      </c>
      <c r="H968" s="3">
        <v>38.270000000000003</v>
      </c>
      <c r="I968" s="3">
        <v>2</v>
      </c>
      <c r="J968" s="3">
        <v>3.827</v>
      </c>
      <c r="K968" s="3">
        <v>80.367000000000004</v>
      </c>
      <c r="L968" s="3">
        <v>43526</v>
      </c>
      <c r="M968" s="3">
        <v>0.76249999999999996</v>
      </c>
      <c r="N968" s="4" t="s">
        <v>33</v>
      </c>
      <c r="O968" s="3">
        <v>76.540000000000006</v>
      </c>
      <c r="P968" s="5">
        <v>4.7619047620000003</v>
      </c>
      <c r="Q968" s="3">
        <v>3.827</v>
      </c>
      <c r="R968" s="3">
        <v>5.8</v>
      </c>
    </row>
    <row r="969" spans="2:18" x14ac:dyDescent="0.25">
      <c r="B969" s="3" t="s">
        <v>1002</v>
      </c>
      <c r="C969" s="3" t="s">
        <v>18</v>
      </c>
      <c r="D969" s="3" t="s">
        <v>19</v>
      </c>
      <c r="E969" s="3" t="s">
        <v>27</v>
      </c>
      <c r="F969" s="3" t="s">
        <v>21</v>
      </c>
      <c r="G969" s="3" t="s">
        <v>32</v>
      </c>
      <c r="H969" s="3">
        <v>33.299999999999997</v>
      </c>
      <c r="I969" s="3">
        <v>9</v>
      </c>
      <c r="J969" s="3">
        <v>14.984999999999999</v>
      </c>
      <c r="K969" s="3">
        <v>314.685</v>
      </c>
      <c r="L969" s="3">
        <v>43528</v>
      </c>
      <c r="M969" s="3">
        <v>0.64375000000000004</v>
      </c>
      <c r="N969" s="4" t="s">
        <v>23</v>
      </c>
      <c r="O969" s="3">
        <v>299.7</v>
      </c>
      <c r="P969" s="5">
        <v>4.7619047620000003</v>
      </c>
      <c r="Q969" s="3">
        <v>14.984999999999999</v>
      </c>
      <c r="R969" s="3">
        <v>7.2</v>
      </c>
    </row>
    <row r="970" spans="2:18" x14ac:dyDescent="0.25">
      <c r="B970" s="3" t="s">
        <v>1003</v>
      </c>
      <c r="C970" s="3" t="s">
        <v>18</v>
      </c>
      <c r="D970" s="3" t="s">
        <v>19</v>
      </c>
      <c r="E970" s="3" t="s">
        <v>20</v>
      </c>
      <c r="F970" s="3" t="s">
        <v>31</v>
      </c>
      <c r="G970" s="3" t="s">
        <v>32</v>
      </c>
      <c r="H970" s="3">
        <v>81.010000000000005</v>
      </c>
      <c r="I970" s="3">
        <v>3</v>
      </c>
      <c r="J970" s="3">
        <v>12.1515</v>
      </c>
      <c r="K970" s="3">
        <v>255.1815</v>
      </c>
      <c r="L970" s="3">
        <v>43478</v>
      </c>
      <c r="M970" s="3">
        <v>0.53819444444444442</v>
      </c>
      <c r="N970" s="4" t="s">
        <v>33</v>
      </c>
      <c r="O970" s="3">
        <v>243.03</v>
      </c>
      <c r="P970" s="5">
        <v>4.7619047620000003</v>
      </c>
      <c r="Q970" s="3">
        <v>12.1515</v>
      </c>
      <c r="R970" s="3">
        <v>9.3000000000000007</v>
      </c>
    </row>
    <row r="971" spans="2:18" x14ac:dyDescent="0.25">
      <c r="B971" s="3" t="s">
        <v>1004</v>
      </c>
      <c r="C971" s="3" t="s">
        <v>18</v>
      </c>
      <c r="D971" s="3" t="s">
        <v>19</v>
      </c>
      <c r="E971" s="3" t="s">
        <v>27</v>
      </c>
      <c r="F971" s="3" t="s">
        <v>21</v>
      </c>
      <c r="G971" s="3" t="s">
        <v>22</v>
      </c>
      <c r="H971" s="3">
        <v>15.8</v>
      </c>
      <c r="I971" s="3">
        <v>3</v>
      </c>
      <c r="J971" s="3">
        <v>2.37</v>
      </c>
      <c r="K971" s="3">
        <v>49.77</v>
      </c>
      <c r="L971" s="3">
        <v>43549</v>
      </c>
      <c r="M971" s="3">
        <v>0.75138888888888888</v>
      </c>
      <c r="N971" s="4" t="s">
        <v>29</v>
      </c>
      <c r="O971" s="3">
        <v>47.4</v>
      </c>
      <c r="P971" s="5">
        <v>4.7619047620000003</v>
      </c>
      <c r="Q971" s="3">
        <v>2.37</v>
      </c>
      <c r="R971" s="3">
        <v>9.5</v>
      </c>
    </row>
    <row r="972" spans="2:18" x14ac:dyDescent="0.25">
      <c r="B972" s="3" t="s">
        <v>1005</v>
      </c>
      <c r="C972" s="3" t="s">
        <v>42</v>
      </c>
      <c r="D972" s="3" t="s">
        <v>43</v>
      </c>
      <c r="E972" s="3" t="s">
        <v>20</v>
      </c>
      <c r="F972" s="3" t="s">
        <v>21</v>
      </c>
      <c r="G972" s="3" t="s">
        <v>28</v>
      </c>
      <c r="H972" s="3">
        <v>34.49</v>
      </c>
      <c r="I972" s="3">
        <v>5</v>
      </c>
      <c r="J972" s="3">
        <v>8.6225000000000005</v>
      </c>
      <c r="K972" s="3">
        <v>181.07249999999999</v>
      </c>
      <c r="L972" s="3">
        <v>43535</v>
      </c>
      <c r="M972" s="3">
        <v>0.82222222222222219</v>
      </c>
      <c r="N972" s="4" t="s">
        <v>33</v>
      </c>
      <c r="O972" s="3">
        <v>172.45</v>
      </c>
      <c r="P972" s="5">
        <v>4.7619047620000003</v>
      </c>
      <c r="Q972" s="3">
        <v>8.6225000000000005</v>
      </c>
      <c r="R972" s="3">
        <v>9</v>
      </c>
    </row>
    <row r="973" spans="2:18" x14ac:dyDescent="0.25">
      <c r="B973" s="3" t="s">
        <v>1006</v>
      </c>
      <c r="C973" s="3" t="s">
        <v>42</v>
      </c>
      <c r="D973" s="3" t="s">
        <v>43</v>
      </c>
      <c r="E973" s="3" t="s">
        <v>20</v>
      </c>
      <c r="F973" s="3" t="s">
        <v>21</v>
      </c>
      <c r="G973" s="3" t="s">
        <v>44</v>
      </c>
      <c r="H973" s="3">
        <v>84.63</v>
      </c>
      <c r="I973" s="3">
        <v>10</v>
      </c>
      <c r="J973" s="3">
        <v>42.314999999999998</v>
      </c>
      <c r="K973" s="3">
        <v>888.61500000000001</v>
      </c>
      <c r="L973" s="3">
        <v>43466</v>
      </c>
      <c r="M973" s="3">
        <v>0.48333333333333334</v>
      </c>
      <c r="N973" s="4" t="s">
        <v>33</v>
      </c>
      <c r="O973" s="3">
        <v>846.3</v>
      </c>
      <c r="P973" s="5">
        <v>4.7619047620000003</v>
      </c>
      <c r="Q973" s="3">
        <v>42.314999999999998</v>
      </c>
      <c r="R973" s="3">
        <v>9</v>
      </c>
    </row>
    <row r="974" spans="2:18" x14ac:dyDescent="0.25">
      <c r="B974" s="3" t="s">
        <v>1007</v>
      </c>
      <c r="C974" s="3" t="s">
        <v>42</v>
      </c>
      <c r="D974" s="3" t="s">
        <v>43</v>
      </c>
      <c r="E974" s="3" t="s">
        <v>20</v>
      </c>
      <c r="F974" s="3" t="s">
        <v>31</v>
      </c>
      <c r="G974" s="3" t="s">
        <v>32</v>
      </c>
      <c r="H974" s="3">
        <v>36.909999999999997</v>
      </c>
      <c r="I974" s="3">
        <v>7</v>
      </c>
      <c r="J974" s="3">
        <v>12.9185</v>
      </c>
      <c r="K974" s="3">
        <v>271.2885</v>
      </c>
      <c r="L974" s="3">
        <v>43506</v>
      </c>
      <c r="M974" s="3">
        <v>0.57708333333333328</v>
      </c>
      <c r="N974" s="4" t="s">
        <v>23</v>
      </c>
      <c r="O974" s="3">
        <v>258.37</v>
      </c>
      <c r="P974" s="5">
        <v>4.7619047620000003</v>
      </c>
      <c r="Q974" s="3">
        <v>12.9185</v>
      </c>
      <c r="R974" s="3">
        <v>6.7</v>
      </c>
    </row>
    <row r="975" spans="2:18" x14ac:dyDescent="0.25">
      <c r="B975" s="3" t="s">
        <v>1008</v>
      </c>
      <c r="C975" s="3" t="s">
        <v>42</v>
      </c>
      <c r="D975" s="3" t="s">
        <v>43</v>
      </c>
      <c r="E975" s="3" t="s">
        <v>27</v>
      </c>
      <c r="F975" s="3" t="s">
        <v>31</v>
      </c>
      <c r="G975" s="3" t="s">
        <v>28</v>
      </c>
      <c r="H975" s="3">
        <v>87.08</v>
      </c>
      <c r="I975" s="3">
        <v>7</v>
      </c>
      <c r="J975" s="3">
        <v>30.478000000000002</v>
      </c>
      <c r="K975" s="3">
        <v>640.03800000000001</v>
      </c>
      <c r="L975" s="3">
        <v>43491</v>
      </c>
      <c r="M975" s="3">
        <v>0.63680555555555551</v>
      </c>
      <c r="N975" s="4" t="s">
        <v>29</v>
      </c>
      <c r="O975" s="3">
        <v>609.55999999999995</v>
      </c>
      <c r="P975" s="5">
        <v>4.7619047620000003</v>
      </c>
      <c r="Q975" s="3">
        <v>30.478000000000002</v>
      </c>
      <c r="R975" s="3">
        <v>5.5</v>
      </c>
    </row>
    <row r="976" spans="2:18" x14ac:dyDescent="0.25">
      <c r="B976" s="3" t="s">
        <v>1009</v>
      </c>
      <c r="C976" s="3" t="s">
        <v>18</v>
      </c>
      <c r="D976" s="3" t="s">
        <v>19</v>
      </c>
      <c r="E976" s="3" t="s">
        <v>27</v>
      </c>
      <c r="F976" s="3" t="s">
        <v>31</v>
      </c>
      <c r="G976" s="3" t="s">
        <v>32</v>
      </c>
      <c r="H976" s="3">
        <v>80.08</v>
      </c>
      <c r="I976" s="3">
        <v>3</v>
      </c>
      <c r="J976" s="3">
        <v>12.012</v>
      </c>
      <c r="K976" s="3">
        <v>252.25200000000001</v>
      </c>
      <c r="L976" s="3">
        <v>43507</v>
      </c>
      <c r="M976" s="3">
        <v>0.64513888888888893</v>
      </c>
      <c r="N976" s="4" t="s">
        <v>29</v>
      </c>
      <c r="O976" s="3">
        <v>240.24</v>
      </c>
      <c r="P976" s="5">
        <v>4.7619047620000003</v>
      </c>
      <c r="Q976" s="3">
        <v>12.012</v>
      </c>
      <c r="R976" s="3">
        <v>5.4</v>
      </c>
    </row>
    <row r="977" spans="2:18" x14ac:dyDescent="0.25">
      <c r="B977" s="3" t="s">
        <v>1010</v>
      </c>
      <c r="C977" s="3" t="s">
        <v>25</v>
      </c>
      <c r="D977" s="3" t="s">
        <v>26</v>
      </c>
      <c r="E977" s="3" t="s">
        <v>27</v>
      </c>
      <c r="F977" s="3" t="s">
        <v>31</v>
      </c>
      <c r="G977" s="3" t="s">
        <v>46</v>
      </c>
      <c r="H977" s="3">
        <v>86.13</v>
      </c>
      <c r="I977" s="3">
        <v>2</v>
      </c>
      <c r="J977" s="3">
        <v>8.6129999999999995</v>
      </c>
      <c r="K977" s="3">
        <v>180.87299999999999</v>
      </c>
      <c r="L977" s="3">
        <v>43503</v>
      </c>
      <c r="M977" s="3">
        <v>0.74930555555555556</v>
      </c>
      <c r="N977" s="4" t="s">
        <v>29</v>
      </c>
      <c r="O977" s="3">
        <v>172.26</v>
      </c>
      <c r="P977" s="5">
        <v>4.7619047620000003</v>
      </c>
      <c r="Q977" s="3">
        <v>8.6129999999999995</v>
      </c>
      <c r="R977" s="3">
        <v>8.1999999999999993</v>
      </c>
    </row>
    <row r="978" spans="2:18" x14ac:dyDescent="0.25">
      <c r="B978" s="3" t="s">
        <v>1011</v>
      </c>
      <c r="C978" s="3" t="s">
        <v>42</v>
      </c>
      <c r="D978" s="3" t="s">
        <v>43</v>
      </c>
      <c r="E978" s="3" t="s">
        <v>20</v>
      </c>
      <c r="F978" s="3" t="s">
        <v>31</v>
      </c>
      <c r="G978" s="3" t="s">
        <v>46</v>
      </c>
      <c r="H978" s="3">
        <v>49.92</v>
      </c>
      <c r="I978" s="3">
        <v>2</v>
      </c>
      <c r="J978" s="3">
        <v>4.992</v>
      </c>
      <c r="K978" s="3">
        <v>104.83199999999999</v>
      </c>
      <c r="L978" s="3">
        <v>43530</v>
      </c>
      <c r="M978" s="3">
        <v>0.49652777777777779</v>
      </c>
      <c r="N978" s="4" t="s">
        <v>33</v>
      </c>
      <c r="O978" s="3">
        <v>99.84</v>
      </c>
      <c r="P978" s="5">
        <v>4.7619047620000003</v>
      </c>
      <c r="Q978" s="3">
        <v>4.992</v>
      </c>
      <c r="R978" s="3">
        <v>7</v>
      </c>
    </row>
    <row r="979" spans="2:18" x14ac:dyDescent="0.25">
      <c r="B979" s="3" t="s">
        <v>1012</v>
      </c>
      <c r="C979" s="3" t="s">
        <v>18</v>
      </c>
      <c r="D979" s="3" t="s">
        <v>19</v>
      </c>
      <c r="E979" s="3" t="s">
        <v>27</v>
      </c>
      <c r="F979" s="3" t="s">
        <v>21</v>
      </c>
      <c r="G979" s="3" t="s">
        <v>44</v>
      </c>
      <c r="H979" s="3">
        <v>74.66</v>
      </c>
      <c r="I979" s="3">
        <v>4</v>
      </c>
      <c r="J979" s="3">
        <v>14.932</v>
      </c>
      <c r="K979" s="3">
        <v>313.572</v>
      </c>
      <c r="L979" s="3">
        <v>43528</v>
      </c>
      <c r="M979" s="3">
        <v>0.44374999999999998</v>
      </c>
      <c r="N979" s="4" t="s">
        <v>29</v>
      </c>
      <c r="O979" s="3">
        <v>298.64</v>
      </c>
      <c r="P979" s="5">
        <v>4.7619047620000003</v>
      </c>
      <c r="Q979" s="3">
        <v>14.932</v>
      </c>
      <c r="R979" s="3">
        <v>8.5</v>
      </c>
    </row>
    <row r="980" spans="2:18" x14ac:dyDescent="0.25">
      <c r="B980" s="3" t="s">
        <v>1013</v>
      </c>
      <c r="C980" s="3" t="s">
        <v>42</v>
      </c>
      <c r="D980" s="3" t="s">
        <v>43</v>
      </c>
      <c r="E980" s="3" t="s">
        <v>20</v>
      </c>
      <c r="F980" s="3" t="s">
        <v>31</v>
      </c>
      <c r="G980" s="3" t="s">
        <v>44</v>
      </c>
      <c r="H980" s="3">
        <v>26.6</v>
      </c>
      <c r="I980" s="3">
        <v>6</v>
      </c>
      <c r="J980" s="3">
        <v>7.98</v>
      </c>
      <c r="K980" s="3">
        <v>167.58</v>
      </c>
      <c r="L980" s="3">
        <v>43522</v>
      </c>
      <c r="M980" s="3">
        <v>0.63194444444444442</v>
      </c>
      <c r="N980" s="4" t="s">
        <v>23</v>
      </c>
      <c r="O980" s="3">
        <v>159.6</v>
      </c>
      <c r="P980" s="5">
        <v>4.7619047620000003</v>
      </c>
      <c r="Q980" s="3">
        <v>7.98</v>
      </c>
      <c r="R980" s="3">
        <v>4.9000000000000004</v>
      </c>
    </row>
    <row r="981" spans="2:18" x14ac:dyDescent="0.25">
      <c r="B981" s="3" t="s">
        <v>1014</v>
      </c>
      <c r="C981" s="3" t="s">
        <v>42</v>
      </c>
      <c r="D981" s="3" t="s">
        <v>43</v>
      </c>
      <c r="E981" s="3" t="s">
        <v>27</v>
      </c>
      <c r="F981" s="3" t="s">
        <v>21</v>
      </c>
      <c r="G981" s="3" t="s">
        <v>28</v>
      </c>
      <c r="H981" s="3">
        <v>25.45</v>
      </c>
      <c r="I981" s="3">
        <v>1</v>
      </c>
      <c r="J981" s="3">
        <v>1.2725</v>
      </c>
      <c r="K981" s="3">
        <v>26.7225</v>
      </c>
      <c r="L981" s="3">
        <v>43534</v>
      </c>
      <c r="M981" s="3">
        <v>0.75694444444444442</v>
      </c>
      <c r="N981" s="4" t="s">
        <v>33</v>
      </c>
      <c r="O981" s="3">
        <v>25.45</v>
      </c>
      <c r="P981" s="5">
        <v>4.7619047620000003</v>
      </c>
      <c r="Q981" s="3">
        <v>1.2725</v>
      </c>
      <c r="R981" s="3">
        <v>5.0999999999999996</v>
      </c>
    </row>
    <row r="982" spans="2:18" x14ac:dyDescent="0.25">
      <c r="B982" s="3" t="s">
        <v>1015</v>
      </c>
      <c r="C982" s="3" t="s">
        <v>42</v>
      </c>
      <c r="D982" s="3" t="s">
        <v>43</v>
      </c>
      <c r="E982" s="3" t="s">
        <v>27</v>
      </c>
      <c r="F982" s="3" t="s">
        <v>21</v>
      </c>
      <c r="G982" s="3" t="s">
        <v>44</v>
      </c>
      <c r="H982" s="3">
        <v>67.77</v>
      </c>
      <c r="I982" s="3">
        <v>1</v>
      </c>
      <c r="J982" s="3">
        <v>3.3885000000000001</v>
      </c>
      <c r="K982" s="3">
        <v>71.158500000000004</v>
      </c>
      <c r="L982" s="3">
        <v>43500</v>
      </c>
      <c r="M982" s="3">
        <v>0.86319444444444449</v>
      </c>
      <c r="N982" s="4" t="s">
        <v>33</v>
      </c>
      <c r="O982" s="3">
        <v>67.77</v>
      </c>
      <c r="P982" s="5">
        <v>4.7619047620000003</v>
      </c>
      <c r="Q982" s="3">
        <v>3.3885000000000001</v>
      </c>
      <c r="R982" s="3">
        <v>6.5</v>
      </c>
    </row>
    <row r="983" spans="2:18" x14ac:dyDescent="0.25">
      <c r="B983" s="3" t="s">
        <v>1016</v>
      </c>
      <c r="C983" s="3" t="s">
        <v>25</v>
      </c>
      <c r="D983" s="3" t="s">
        <v>26</v>
      </c>
      <c r="E983" s="3" t="s">
        <v>20</v>
      </c>
      <c r="F983" s="3" t="s">
        <v>31</v>
      </c>
      <c r="G983" s="3" t="s">
        <v>44</v>
      </c>
      <c r="H983" s="3">
        <v>59.59</v>
      </c>
      <c r="I983" s="3">
        <v>4</v>
      </c>
      <c r="J983" s="3">
        <v>11.917999999999999</v>
      </c>
      <c r="K983" s="3">
        <v>250.27799999999999</v>
      </c>
      <c r="L983" s="3">
        <v>43484</v>
      </c>
      <c r="M983" s="3">
        <v>0.53194444444444444</v>
      </c>
      <c r="N983" s="4" t="s">
        <v>29</v>
      </c>
      <c r="O983" s="3">
        <v>238.36</v>
      </c>
      <c r="P983" s="5">
        <v>4.7619047620000003</v>
      </c>
      <c r="Q983" s="3">
        <v>11.917999999999999</v>
      </c>
      <c r="R983" s="3">
        <v>9.8000000000000007</v>
      </c>
    </row>
    <row r="984" spans="2:18" x14ac:dyDescent="0.25">
      <c r="B984" s="3" t="s">
        <v>1017</v>
      </c>
      <c r="C984" s="3" t="s">
        <v>18</v>
      </c>
      <c r="D984" s="3" t="s">
        <v>19</v>
      </c>
      <c r="E984" s="3" t="s">
        <v>27</v>
      </c>
      <c r="F984" s="3" t="s">
        <v>31</v>
      </c>
      <c r="G984" s="3" t="s">
        <v>22</v>
      </c>
      <c r="H984" s="3">
        <v>58.15</v>
      </c>
      <c r="I984" s="3">
        <v>4</v>
      </c>
      <c r="J984" s="3">
        <v>11.63</v>
      </c>
      <c r="K984" s="3">
        <v>244.23</v>
      </c>
      <c r="L984" s="3">
        <v>43488</v>
      </c>
      <c r="M984" s="3">
        <v>0.73888888888888893</v>
      </c>
      <c r="N984" s="4" t="s">
        <v>29</v>
      </c>
      <c r="O984" s="3">
        <v>232.6</v>
      </c>
      <c r="P984" s="5">
        <v>4.7619047620000003</v>
      </c>
      <c r="Q984" s="3">
        <v>11.63</v>
      </c>
      <c r="R984" s="3">
        <v>8.4</v>
      </c>
    </row>
    <row r="985" spans="2:18" x14ac:dyDescent="0.25">
      <c r="B985" s="3" t="s">
        <v>1018</v>
      </c>
      <c r="C985" s="3" t="s">
        <v>18</v>
      </c>
      <c r="D985" s="3" t="s">
        <v>19</v>
      </c>
      <c r="E985" s="3" t="s">
        <v>20</v>
      </c>
      <c r="F985" s="3" t="s">
        <v>21</v>
      </c>
      <c r="G985" s="3" t="s">
        <v>36</v>
      </c>
      <c r="H985" s="3">
        <v>97.48</v>
      </c>
      <c r="I985" s="3">
        <v>9</v>
      </c>
      <c r="J985" s="3">
        <v>43.866</v>
      </c>
      <c r="K985" s="3">
        <v>921.18600000000004</v>
      </c>
      <c r="L985" s="3">
        <v>43538</v>
      </c>
      <c r="M985" s="3">
        <v>0.59652777777777777</v>
      </c>
      <c r="N985" s="4" t="s">
        <v>23</v>
      </c>
      <c r="O985" s="3">
        <v>877.32</v>
      </c>
      <c r="P985" s="5">
        <v>4.7619047620000003</v>
      </c>
      <c r="Q985" s="3">
        <v>43.866</v>
      </c>
      <c r="R985" s="3">
        <v>7.4</v>
      </c>
    </row>
    <row r="986" spans="2:18" x14ac:dyDescent="0.25">
      <c r="B986" s="3" t="s">
        <v>1019</v>
      </c>
      <c r="C986" s="3" t="s">
        <v>25</v>
      </c>
      <c r="D986" s="3" t="s">
        <v>26</v>
      </c>
      <c r="E986" s="3" t="s">
        <v>27</v>
      </c>
      <c r="F986" s="3" t="s">
        <v>31</v>
      </c>
      <c r="G986" s="3" t="s">
        <v>22</v>
      </c>
      <c r="H986" s="3">
        <v>99.96</v>
      </c>
      <c r="I986" s="3">
        <v>7</v>
      </c>
      <c r="J986" s="3">
        <v>34.985999999999997</v>
      </c>
      <c r="K986" s="3">
        <v>734.70600000000002</v>
      </c>
      <c r="L986" s="3">
        <v>43488</v>
      </c>
      <c r="M986" s="3">
        <v>0.43958333333333333</v>
      </c>
      <c r="N986" s="4" t="s">
        <v>29</v>
      </c>
      <c r="O986" s="3">
        <v>699.72</v>
      </c>
      <c r="P986" s="5">
        <v>4.7619047620000003</v>
      </c>
      <c r="Q986" s="3">
        <v>34.985999999999997</v>
      </c>
      <c r="R986" s="3">
        <v>6.1</v>
      </c>
    </row>
    <row r="987" spans="2:18" x14ac:dyDescent="0.25">
      <c r="B987" s="3" t="s">
        <v>1020</v>
      </c>
      <c r="C987" s="3" t="s">
        <v>25</v>
      </c>
      <c r="D987" s="3" t="s">
        <v>26</v>
      </c>
      <c r="E987" s="3" t="s">
        <v>27</v>
      </c>
      <c r="F987" s="3" t="s">
        <v>31</v>
      </c>
      <c r="G987" s="3" t="s">
        <v>28</v>
      </c>
      <c r="H987" s="3">
        <v>96.37</v>
      </c>
      <c r="I987" s="3">
        <v>7</v>
      </c>
      <c r="J987" s="3">
        <v>33.729500000000002</v>
      </c>
      <c r="K987" s="3">
        <v>708.31949999999995</v>
      </c>
      <c r="L987" s="3">
        <v>43474</v>
      </c>
      <c r="M987" s="3">
        <v>0.4861111111111111</v>
      </c>
      <c r="N987" s="4" t="s">
        <v>29</v>
      </c>
      <c r="O987" s="3">
        <v>674.59</v>
      </c>
      <c r="P987" s="5">
        <v>4.7619047620000003</v>
      </c>
      <c r="Q987" s="3">
        <v>33.729500000000002</v>
      </c>
      <c r="R987" s="3">
        <v>6</v>
      </c>
    </row>
    <row r="988" spans="2:18" x14ac:dyDescent="0.25">
      <c r="B988" s="3" t="s">
        <v>1021</v>
      </c>
      <c r="C988" s="3" t="s">
        <v>42</v>
      </c>
      <c r="D988" s="3" t="s">
        <v>43</v>
      </c>
      <c r="E988" s="3" t="s">
        <v>27</v>
      </c>
      <c r="F988" s="3" t="s">
        <v>21</v>
      </c>
      <c r="G988" s="3" t="s">
        <v>46</v>
      </c>
      <c r="H988" s="3">
        <v>63.71</v>
      </c>
      <c r="I988" s="3">
        <v>5</v>
      </c>
      <c r="J988" s="3">
        <v>15.9275</v>
      </c>
      <c r="K988" s="3">
        <v>334.47750000000002</v>
      </c>
      <c r="L988" s="3">
        <v>43503</v>
      </c>
      <c r="M988" s="3">
        <v>0.8125</v>
      </c>
      <c r="N988" s="4" t="s">
        <v>23</v>
      </c>
      <c r="O988" s="3">
        <v>318.55</v>
      </c>
      <c r="P988" s="5">
        <v>4.7619047620000003</v>
      </c>
      <c r="Q988" s="3">
        <v>15.9275</v>
      </c>
      <c r="R988" s="3">
        <v>8.5</v>
      </c>
    </row>
    <row r="989" spans="2:18" x14ac:dyDescent="0.25">
      <c r="B989" s="3" t="s">
        <v>1022</v>
      </c>
      <c r="C989" s="3" t="s">
        <v>42</v>
      </c>
      <c r="D989" s="3" t="s">
        <v>43</v>
      </c>
      <c r="E989" s="3" t="s">
        <v>27</v>
      </c>
      <c r="F989" s="3" t="s">
        <v>21</v>
      </c>
      <c r="G989" s="3" t="s">
        <v>22</v>
      </c>
      <c r="H989" s="3">
        <v>14.76</v>
      </c>
      <c r="I989" s="3">
        <v>2</v>
      </c>
      <c r="J989" s="3">
        <v>1.476</v>
      </c>
      <c r="K989" s="3">
        <v>30.995999999999999</v>
      </c>
      <c r="L989" s="3">
        <v>43514</v>
      </c>
      <c r="M989" s="3">
        <v>0.61250000000000004</v>
      </c>
      <c r="N989" s="4" t="s">
        <v>23</v>
      </c>
      <c r="O989" s="3">
        <v>29.52</v>
      </c>
      <c r="P989" s="5">
        <v>4.7619047620000003</v>
      </c>
      <c r="Q989" s="3">
        <v>1.476</v>
      </c>
      <c r="R989" s="3">
        <v>4.3</v>
      </c>
    </row>
    <row r="990" spans="2:18" x14ac:dyDescent="0.25">
      <c r="B990" s="3" t="s">
        <v>1023</v>
      </c>
      <c r="C990" s="3" t="s">
        <v>42</v>
      </c>
      <c r="D990" s="3" t="s">
        <v>43</v>
      </c>
      <c r="E990" s="3" t="s">
        <v>20</v>
      </c>
      <c r="F990" s="3" t="s">
        <v>31</v>
      </c>
      <c r="G990" s="3" t="s">
        <v>22</v>
      </c>
      <c r="H990" s="3">
        <v>62</v>
      </c>
      <c r="I990" s="3">
        <v>8</v>
      </c>
      <c r="J990" s="3">
        <v>24.8</v>
      </c>
      <c r="K990" s="3">
        <v>520.79999999999995</v>
      </c>
      <c r="L990" s="3">
        <v>43468</v>
      </c>
      <c r="M990" s="3">
        <v>0.79722222222222228</v>
      </c>
      <c r="N990" s="4" t="s">
        <v>33</v>
      </c>
      <c r="O990" s="3">
        <v>496</v>
      </c>
      <c r="P990" s="5">
        <v>4.7619047620000003</v>
      </c>
      <c r="Q990" s="3">
        <v>24.8</v>
      </c>
      <c r="R990" s="3">
        <v>6.2</v>
      </c>
    </row>
    <row r="991" spans="2:18" x14ac:dyDescent="0.25">
      <c r="B991" s="3" t="s">
        <v>1024</v>
      </c>
      <c r="C991" s="3" t="s">
        <v>25</v>
      </c>
      <c r="D991" s="3" t="s">
        <v>26</v>
      </c>
      <c r="E991" s="3" t="s">
        <v>20</v>
      </c>
      <c r="F991" s="3" t="s">
        <v>31</v>
      </c>
      <c r="G991" s="3" t="s">
        <v>28</v>
      </c>
      <c r="H991" s="3">
        <v>82.34</v>
      </c>
      <c r="I991" s="3">
        <v>10</v>
      </c>
      <c r="J991" s="3">
        <v>41.17</v>
      </c>
      <c r="K991" s="3">
        <v>864.57</v>
      </c>
      <c r="L991" s="3">
        <v>43553</v>
      </c>
      <c r="M991" s="3">
        <v>0.8</v>
      </c>
      <c r="N991" s="4" t="s">
        <v>23</v>
      </c>
      <c r="O991" s="3">
        <v>823.4</v>
      </c>
      <c r="P991" s="5">
        <v>4.7619047620000003</v>
      </c>
      <c r="Q991" s="3">
        <v>41.17</v>
      </c>
      <c r="R991" s="3">
        <v>4.3</v>
      </c>
    </row>
    <row r="992" spans="2:18" x14ac:dyDescent="0.25">
      <c r="B992" s="3" t="s">
        <v>1025</v>
      </c>
      <c r="C992" s="3" t="s">
        <v>42</v>
      </c>
      <c r="D992" s="3" t="s">
        <v>43</v>
      </c>
      <c r="E992" s="3" t="s">
        <v>20</v>
      </c>
      <c r="F992" s="3" t="s">
        <v>31</v>
      </c>
      <c r="G992" s="3" t="s">
        <v>22</v>
      </c>
      <c r="H992" s="3">
        <v>75.37</v>
      </c>
      <c r="I992" s="3">
        <v>8</v>
      </c>
      <c r="J992" s="3">
        <v>30.148</v>
      </c>
      <c r="K992" s="3">
        <v>633.10799999999995</v>
      </c>
      <c r="L992" s="3">
        <v>43493</v>
      </c>
      <c r="M992" s="3">
        <v>0.65694444444444444</v>
      </c>
      <c r="N992" s="4" t="s">
        <v>33</v>
      </c>
      <c r="O992" s="3">
        <v>602.96</v>
      </c>
      <c r="P992" s="5">
        <v>4.7619047620000003</v>
      </c>
      <c r="Q992" s="3">
        <v>30.148</v>
      </c>
      <c r="R992" s="3">
        <v>8.4</v>
      </c>
    </row>
    <row r="993" spans="2:18" x14ac:dyDescent="0.25">
      <c r="B993" s="3" t="s">
        <v>1026</v>
      </c>
      <c r="C993" s="3" t="s">
        <v>18</v>
      </c>
      <c r="D993" s="3" t="s">
        <v>19</v>
      </c>
      <c r="E993" s="3" t="s">
        <v>27</v>
      </c>
      <c r="F993" s="3" t="s">
        <v>21</v>
      </c>
      <c r="G993" s="3" t="s">
        <v>44</v>
      </c>
      <c r="H993" s="3">
        <v>56.56</v>
      </c>
      <c r="I993" s="3">
        <v>5</v>
      </c>
      <c r="J993" s="3">
        <v>14.14</v>
      </c>
      <c r="K993" s="3">
        <v>296.94</v>
      </c>
      <c r="L993" s="3">
        <v>43546</v>
      </c>
      <c r="M993" s="3">
        <v>0.79583333333333328</v>
      </c>
      <c r="N993" s="4" t="s">
        <v>33</v>
      </c>
      <c r="O993" s="3">
        <v>282.8</v>
      </c>
      <c r="P993" s="5">
        <v>4.7619047620000003</v>
      </c>
      <c r="Q993" s="3">
        <v>14.14</v>
      </c>
      <c r="R993" s="3">
        <v>4.5</v>
      </c>
    </row>
    <row r="994" spans="2:18" x14ac:dyDescent="0.25">
      <c r="B994" s="3" t="s">
        <v>1027</v>
      </c>
      <c r="C994" s="3" t="s">
        <v>42</v>
      </c>
      <c r="D994" s="3" t="s">
        <v>43</v>
      </c>
      <c r="E994" s="3" t="s">
        <v>27</v>
      </c>
      <c r="F994" s="3" t="s">
        <v>21</v>
      </c>
      <c r="G994" s="3" t="s">
        <v>36</v>
      </c>
      <c r="H994" s="3">
        <v>76.599999999999994</v>
      </c>
      <c r="I994" s="3">
        <v>10</v>
      </c>
      <c r="J994" s="3">
        <v>38.299999999999997</v>
      </c>
      <c r="K994" s="3">
        <v>804.3</v>
      </c>
      <c r="L994" s="3">
        <v>43489</v>
      </c>
      <c r="M994" s="3">
        <v>0.75694444444444442</v>
      </c>
      <c r="N994" s="4" t="s">
        <v>23</v>
      </c>
      <c r="O994" s="3">
        <v>766</v>
      </c>
      <c r="P994" s="5">
        <v>4.7619047620000003</v>
      </c>
      <c r="Q994" s="3">
        <v>38.299999999999997</v>
      </c>
      <c r="R994" s="3">
        <v>6</v>
      </c>
    </row>
    <row r="995" spans="2:18" x14ac:dyDescent="0.25">
      <c r="B995" s="3" t="s">
        <v>1028</v>
      </c>
      <c r="C995" s="3" t="s">
        <v>18</v>
      </c>
      <c r="D995" s="3" t="s">
        <v>19</v>
      </c>
      <c r="E995" s="3" t="s">
        <v>27</v>
      </c>
      <c r="F995" s="3" t="s">
        <v>31</v>
      </c>
      <c r="G995" s="3" t="s">
        <v>28</v>
      </c>
      <c r="H995" s="3">
        <v>58.03</v>
      </c>
      <c r="I995" s="3">
        <v>2</v>
      </c>
      <c r="J995" s="3">
        <v>5.8029999999999999</v>
      </c>
      <c r="K995" s="3">
        <v>121.863</v>
      </c>
      <c r="L995" s="3">
        <v>43534</v>
      </c>
      <c r="M995" s="3">
        <v>0.86527777777777781</v>
      </c>
      <c r="N995" s="4" t="s">
        <v>23</v>
      </c>
      <c r="O995" s="3">
        <v>116.06</v>
      </c>
      <c r="P995" s="5">
        <v>4.7619047620000003</v>
      </c>
      <c r="Q995" s="3">
        <v>5.8029999999999999</v>
      </c>
      <c r="R995" s="3">
        <v>8.8000000000000007</v>
      </c>
    </row>
    <row r="996" spans="2:18" x14ac:dyDescent="0.25">
      <c r="B996" s="3" t="s">
        <v>1029</v>
      </c>
      <c r="C996" s="3" t="s">
        <v>42</v>
      </c>
      <c r="D996" s="3" t="s">
        <v>43</v>
      </c>
      <c r="E996" s="3" t="s">
        <v>27</v>
      </c>
      <c r="F996" s="3" t="s">
        <v>31</v>
      </c>
      <c r="G996" s="3" t="s">
        <v>46</v>
      </c>
      <c r="H996" s="3">
        <v>17.489999999999998</v>
      </c>
      <c r="I996" s="3">
        <v>10</v>
      </c>
      <c r="J996" s="3">
        <v>8.7449999999999992</v>
      </c>
      <c r="K996" s="3">
        <v>183.64500000000001</v>
      </c>
      <c r="L996" s="3">
        <v>43518</v>
      </c>
      <c r="M996" s="3">
        <v>0.77430555555555558</v>
      </c>
      <c r="N996" s="4" t="s">
        <v>23</v>
      </c>
      <c r="O996" s="3">
        <v>174.9</v>
      </c>
      <c r="P996" s="5">
        <v>4.7619047620000003</v>
      </c>
      <c r="Q996" s="3">
        <v>8.7449999999999992</v>
      </c>
      <c r="R996" s="3">
        <v>6.6</v>
      </c>
    </row>
    <row r="997" spans="2:18" x14ac:dyDescent="0.25">
      <c r="B997" s="3" t="s">
        <v>1030</v>
      </c>
      <c r="C997" s="3" t="s">
        <v>25</v>
      </c>
      <c r="D997" s="3" t="s">
        <v>26</v>
      </c>
      <c r="E997" s="3" t="s">
        <v>20</v>
      </c>
      <c r="F997" s="3" t="s">
        <v>21</v>
      </c>
      <c r="G997" s="3" t="s">
        <v>28</v>
      </c>
      <c r="H997" s="3">
        <v>60.95</v>
      </c>
      <c r="I997" s="3">
        <v>1</v>
      </c>
      <c r="J997" s="3">
        <v>3.0474999999999999</v>
      </c>
      <c r="K997" s="3">
        <v>63.997500000000002</v>
      </c>
      <c r="L997" s="3">
        <v>43514</v>
      </c>
      <c r="M997" s="3">
        <v>0.4861111111111111</v>
      </c>
      <c r="N997" s="4" t="s">
        <v>23</v>
      </c>
      <c r="O997" s="3">
        <v>60.95</v>
      </c>
      <c r="P997" s="5">
        <v>4.7619047620000003</v>
      </c>
      <c r="Q997" s="3">
        <v>3.0474999999999999</v>
      </c>
      <c r="R997" s="3">
        <v>5.9</v>
      </c>
    </row>
    <row r="998" spans="2:18" x14ac:dyDescent="0.25">
      <c r="B998" s="3" t="s">
        <v>1031</v>
      </c>
      <c r="C998" s="3" t="s">
        <v>25</v>
      </c>
      <c r="D998" s="3" t="s">
        <v>26</v>
      </c>
      <c r="E998" s="3" t="s">
        <v>27</v>
      </c>
      <c r="F998" s="3" t="s">
        <v>31</v>
      </c>
      <c r="G998" s="3" t="s">
        <v>22</v>
      </c>
      <c r="H998" s="3">
        <v>40.35</v>
      </c>
      <c r="I998" s="3">
        <v>1</v>
      </c>
      <c r="J998" s="3">
        <v>2.0175000000000001</v>
      </c>
      <c r="K998" s="3">
        <v>42.3675</v>
      </c>
      <c r="L998" s="3">
        <v>43494</v>
      </c>
      <c r="M998" s="3">
        <v>0.57361111111111107</v>
      </c>
      <c r="N998" s="4" t="s">
        <v>23</v>
      </c>
      <c r="O998" s="3">
        <v>40.35</v>
      </c>
      <c r="P998" s="5">
        <v>4.7619047620000003</v>
      </c>
      <c r="Q998" s="3">
        <v>2.0175000000000001</v>
      </c>
      <c r="R998" s="3">
        <v>6.2</v>
      </c>
    </row>
    <row r="999" spans="2:18" x14ac:dyDescent="0.25">
      <c r="B999" s="3" t="s">
        <v>1032</v>
      </c>
      <c r="C999" s="3" t="s">
        <v>42</v>
      </c>
      <c r="D999" s="3" t="s">
        <v>43</v>
      </c>
      <c r="E999" s="3" t="s">
        <v>27</v>
      </c>
      <c r="F999" s="3" t="s">
        <v>21</v>
      </c>
      <c r="G999" s="3" t="s">
        <v>32</v>
      </c>
      <c r="H999" s="3">
        <v>97.38</v>
      </c>
      <c r="I999" s="3">
        <v>10</v>
      </c>
      <c r="J999" s="3">
        <v>48.69</v>
      </c>
      <c r="K999" s="3">
        <v>1022.49</v>
      </c>
      <c r="L999" s="3">
        <v>43526</v>
      </c>
      <c r="M999" s="3">
        <v>0.71944444444444444</v>
      </c>
      <c r="N999" s="4" t="s">
        <v>23</v>
      </c>
      <c r="O999" s="3">
        <v>973.8</v>
      </c>
      <c r="P999" s="5">
        <v>4.7619047620000003</v>
      </c>
      <c r="Q999" s="3">
        <v>48.69</v>
      </c>
      <c r="R999" s="3">
        <v>4.4000000000000004</v>
      </c>
    </row>
    <row r="1000" spans="2:18" x14ac:dyDescent="0.25">
      <c r="B1000" s="3" t="s">
        <v>1033</v>
      </c>
      <c r="C1000" s="3" t="s">
        <v>18</v>
      </c>
      <c r="D1000" s="3" t="s">
        <v>19</v>
      </c>
      <c r="E1000" s="3" t="s">
        <v>20</v>
      </c>
      <c r="F1000" s="3" t="s">
        <v>31</v>
      </c>
      <c r="G1000" s="3" t="s">
        <v>44</v>
      </c>
      <c r="H1000" s="3">
        <v>31.84</v>
      </c>
      <c r="I1000" s="3">
        <v>1</v>
      </c>
      <c r="J1000" s="3">
        <v>1.5920000000000001</v>
      </c>
      <c r="K1000" s="3">
        <v>33.432000000000002</v>
      </c>
      <c r="L1000" s="3">
        <v>43505</v>
      </c>
      <c r="M1000" s="3">
        <v>0.55694444444444446</v>
      </c>
      <c r="N1000" s="4" t="s">
        <v>29</v>
      </c>
      <c r="O1000" s="3">
        <v>31.84</v>
      </c>
      <c r="P1000" s="5">
        <v>4.7619047620000003</v>
      </c>
      <c r="Q1000" s="3">
        <v>1.5920000000000001</v>
      </c>
      <c r="R1000" s="3">
        <v>7.7</v>
      </c>
    </row>
    <row r="1001" spans="2:18" x14ac:dyDescent="0.25">
      <c r="B1001" s="3" t="s">
        <v>1034</v>
      </c>
      <c r="C1001" s="3" t="s">
        <v>18</v>
      </c>
      <c r="D1001" s="3" t="s">
        <v>19</v>
      </c>
      <c r="E1001" s="3" t="s">
        <v>27</v>
      </c>
      <c r="F1001" s="3" t="s">
        <v>31</v>
      </c>
      <c r="G1001" s="3" t="s">
        <v>32</v>
      </c>
      <c r="H1001" s="3">
        <v>65.819999999999993</v>
      </c>
      <c r="I1001" s="3">
        <v>1</v>
      </c>
      <c r="J1001" s="3">
        <v>3.2909999999999999</v>
      </c>
      <c r="K1001" s="3">
        <v>69.111000000000004</v>
      </c>
      <c r="L1001" s="3">
        <v>43518</v>
      </c>
      <c r="M1001" s="3">
        <v>0.6479166666666667</v>
      </c>
      <c r="N1001" s="4" t="s">
        <v>29</v>
      </c>
      <c r="O1001" s="3">
        <v>65.819999999999993</v>
      </c>
      <c r="P1001" s="5">
        <v>4.7619047620000003</v>
      </c>
      <c r="Q1001" s="3">
        <v>3.2909999999999999</v>
      </c>
      <c r="R1001" s="3">
        <v>4.0999999999999996</v>
      </c>
    </row>
    <row r="1002" spans="2:18" x14ac:dyDescent="0.25">
      <c r="B1002" s="3" t="s">
        <v>1035</v>
      </c>
      <c r="C1002" s="3" t="s">
        <v>18</v>
      </c>
      <c r="D1002" s="3" t="s">
        <v>19</v>
      </c>
      <c r="E1002" s="3" t="s">
        <v>20</v>
      </c>
      <c r="F1002" s="3" t="s">
        <v>21</v>
      </c>
      <c r="G1002" s="3" t="s">
        <v>46</v>
      </c>
      <c r="H1002" s="3">
        <v>88.34</v>
      </c>
      <c r="I1002" s="3">
        <v>7</v>
      </c>
      <c r="J1002" s="3">
        <v>30.919</v>
      </c>
      <c r="K1002" s="3">
        <v>649.29899999999998</v>
      </c>
      <c r="L1002" s="3">
        <v>43514</v>
      </c>
      <c r="M1002" s="3">
        <v>0.56111111111111112</v>
      </c>
      <c r="N1002" s="4" t="s">
        <v>29</v>
      </c>
      <c r="O1002" s="3">
        <v>618.38</v>
      </c>
      <c r="P1002" s="5">
        <v>4.7619047620000003</v>
      </c>
      <c r="Q1002" s="3">
        <v>30.919</v>
      </c>
      <c r="R1002" s="3">
        <v>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2F00E-1F7C-44F0-91DF-F360445F66D6}">
  <dimension ref="B2:AO1003"/>
  <sheetViews>
    <sheetView topLeftCell="AH1" zoomScale="112" zoomScaleNormal="115" workbookViewId="0">
      <selection activeCell="AM12" sqref="AM12"/>
    </sheetView>
  </sheetViews>
  <sheetFormatPr defaultRowHeight="15" x14ac:dyDescent="0.25"/>
  <cols>
    <col min="1" max="1" width="4.140625" customWidth="1"/>
    <col min="2" max="2" width="14.42578125" style="6" bestFit="1" customWidth="1"/>
    <col min="3" max="3" width="13.28515625" style="6" customWidth="1"/>
    <col min="4" max="4" width="11.7109375" style="6" bestFit="1" customWidth="1"/>
    <col min="5" max="5" width="19.5703125" style="6" customWidth="1"/>
    <col min="6" max="6" width="15.85546875" style="6" customWidth="1"/>
    <col min="7" max="7" width="23.42578125" style="6" bestFit="1" customWidth="1"/>
    <col min="8" max="8" width="16.140625" style="73" customWidth="1"/>
    <col min="9" max="9" width="14.42578125" style="75" customWidth="1"/>
    <col min="10" max="10" width="14.28515625" style="73" customWidth="1"/>
    <col min="11" max="11" width="15.5703125" style="73" customWidth="1"/>
    <col min="12" max="12" width="14.42578125" style="67" customWidth="1"/>
    <col min="13" max="13" width="15.5703125" style="11" bestFit="1" customWidth="1"/>
    <col min="14" max="14" width="17.85546875" style="6" customWidth="1"/>
    <col min="15" max="15" width="14.42578125" style="73" customWidth="1"/>
    <col min="16" max="16" width="19.140625" style="77" customWidth="1"/>
    <col min="17" max="17" width="15.28515625" style="73" customWidth="1"/>
    <col min="18" max="18" width="17.28515625" style="74" customWidth="1"/>
    <col min="19" max="19" width="17.7109375" customWidth="1"/>
    <col min="20" max="20" width="17.7109375" style="32" customWidth="1"/>
    <col min="21" max="21" width="21.140625" customWidth="1"/>
    <col min="22" max="22" width="17.5703125" customWidth="1"/>
    <col min="23" max="23" width="15.28515625" customWidth="1"/>
    <col min="24" max="24" width="37.28515625" customWidth="1"/>
    <col min="28" max="28" width="16.5703125" customWidth="1"/>
    <col min="29" max="29" width="17.7109375" customWidth="1"/>
    <col min="30" max="30" width="16.7109375" customWidth="1"/>
    <col min="31" max="31" width="13.140625" customWidth="1"/>
    <col min="32" max="32" width="14.28515625" customWidth="1"/>
    <col min="33" max="33" width="16.85546875" customWidth="1"/>
    <col min="34" max="34" width="17.42578125" customWidth="1"/>
    <col min="35" max="35" width="17.5703125" customWidth="1"/>
    <col min="38" max="38" width="29.5703125" bestFit="1" customWidth="1"/>
    <col min="39" max="39" width="20.28515625" customWidth="1"/>
    <col min="40" max="40" width="16" bestFit="1" customWidth="1"/>
    <col min="41" max="41" width="32.42578125" bestFit="1" customWidth="1"/>
  </cols>
  <sheetData>
    <row r="2" spans="2:40" x14ac:dyDescent="0.25">
      <c r="S2" s="14" t="s">
        <v>1098</v>
      </c>
      <c r="T2" s="88">
        <v>83.92</v>
      </c>
    </row>
    <row r="3" spans="2:40" ht="40.5" customHeight="1" x14ac:dyDescent="0.25">
      <c r="B3" s="78" t="s">
        <v>0</v>
      </c>
      <c r="C3" s="79" t="s">
        <v>1</v>
      </c>
      <c r="D3" s="79" t="s">
        <v>2</v>
      </c>
      <c r="E3" s="79" t="s">
        <v>3</v>
      </c>
      <c r="F3" s="79" t="s">
        <v>4</v>
      </c>
      <c r="G3" s="79" t="s">
        <v>5</v>
      </c>
      <c r="H3" s="80" t="s">
        <v>6</v>
      </c>
      <c r="I3" s="81" t="s">
        <v>7</v>
      </c>
      <c r="J3" s="80" t="s">
        <v>8</v>
      </c>
      <c r="K3" s="80" t="s">
        <v>9</v>
      </c>
      <c r="L3" s="82" t="s">
        <v>10</v>
      </c>
      <c r="M3" s="80" t="s">
        <v>11</v>
      </c>
      <c r="N3" s="79" t="s">
        <v>12</v>
      </c>
      <c r="O3" s="80" t="s">
        <v>13</v>
      </c>
      <c r="P3" s="83" t="s">
        <v>14</v>
      </c>
      <c r="Q3" s="80" t="s">
        <v>15</v>
      </c>
      <c r="R3" s="84" t="s">
        <v>16</v>
      </c>
      <c r="S3" s="87" t="s">
        <v>1037</v>
      </c>
      <c r="T3" s="89" t="s">
        <v>1097</v>
      </c>
      <c r="U3" s="87" t="s">
        <v>1095</v>
      </c>
      <c r="V3" s="87" t="s">
        <v>1048</v>
      </c>
      <c r="W3" s="87" t="s">
        <v>1096</v>
      </c>
      <c r="X3" s="94" t="s">
        <v>1100</v>
      </c>
      <c r="Y3" s="94" t="s">
        <v>1101</v>
      </c>
      <c r="Z3" s="87" t="s">
        <v>1102</v>
      </c>
      <c r="AA3" s="87" t="s">
        <v>1081</v>
      </c>
      <c r="AB3" s="94" t="s">
        <v>1103</v>
      </c>
      <c r="AC3" s="94" t="s">
        <v>1083</v>
      </c>
      <c r="AD3" s="94" t="s">
        <v>1104</v>
      </c>
      <c r="AE3" s="94" t="s">
        <v>1085</v>
      </c>
      <c r="AF3" s="94" t="s">
        <v>1105</v>
      </c>
      <c r="AG3" s="94" t="s">
        <v>1106</v>
      </c>
      <c r="AH3" s="94" t="s">
        <v>1107</v>
      </c>
      <c r="AI3" s="94" t="s">
        <v>1108</v>
      </c>
      <c r="AJ3" s="95"/>
      <c r="AK3" s="95"/>
      <c r="AL3" s="94" t="s">
        <v>1148</v>
      </c>
    </row>
    <row r="4" spans="2:40" ht="21.75" customHeight="1" x14ac:dyDescent="0.25">
      <c r="B4" s="19" t="s">
        <v>17</v>
      </c>
      <c r="C4" s="20" t="s">
        <v>18</v>
      </c>
      <c r="D4" s="19" t="s">
        <v>19</v>
      </c>
      <c r="E4" s="19" t="s">
        <v>20</v>
      </c>
      <c r="F4" s="19" t="s">
        <v>21</v>
      </c>
      <c r="G4" s="19" t="s">
        <v>22</v>
      </c>
      <c r="H4" s="72">
        <v>74.69</v>
      </c>
      <c r="I4" s="22">
        <v>7</v>
      </c>
      <c r="J4" s="72">
        <v>26.141500000000001</v>
      </c>
      <c r="K4" s="72">
        <v>548.97149999999999</v>
      </c>
      <c r="L4" s="24">
        <v>43470</v>
      </c>
      <c r="M4" s="25">
        <v>0.54722222222222228</v>
      </c>
      <c r="N4" s="20" t="s">
        <v>23</v>
      </c>
      <c r="O4" s="72">
        <v>522.83000000000004</v>
      </c>
      <c r="P4" s="76">
        <v>4.7619047620000003</v>
      </c>
      <c r="Q4" s="72">
        <v>26.141500000000001</v>
      </c>
      <c r="R4" s="86">
        <v>9.1</v>
      </c>
      <c r="S4" s="72">
        <f>K4-O4</f>
        <v>26.141499999999951</v>
      </c>
      <c r="T4" s="92">
        <f>S4*$T$2</f>
        <v>2193.7946799999959</v>
      </c>
      <c r="U4" s="93" t="b">
        <f>AND(I4&gt;7,R4&gt;7.1)</f>
        <v>0</v>
      </c>
      <c r="V4" s="93" t="b">
        <f>OR(S4&gt;33,R4&gt;6.2)</f>
        <v>1</v>
      </c>
      <c r="W4" s="93" t="str">
        <f>IF(R4&gt;7.3,"High Value","Low Value")</f>
        <v>High Value</v>
      </c>
      <c r="X4" s="96">
        <f>IF(R4&gt;6.9,H4*0.1,"Value not found")</f>
        <v>7.4690000000000003</v>
      </c>
      <c r="Y4" s="93">
        <f>DAY(L4)</f>
        <v>5</v>
      </c>
      <c r="Z4" s="93">
        <f>MONTH(L4)</f>
        <v>1</v>
      </c>
      <c r="AA4" s="93">
        <f>YEAR(L4)</f>
        <v>2019</v>
      </c>
      <c r="AB4" s="97" t="str">
        <f>CONCATENATE(Z4,"-",AA4)</f>
        <v>1-2019</v>
      </c>
      <c r="AC4" s="97" t="str">
        <f>CONCATENATE(Y4,"-",Z4,"-",AA4)</f>
        <v>5-1-2019</v>
      </c>
      <c r="AD4" s="97">
        <f>ROUNDUP(Z4/3,0)</f>
        <v>1</v>
      </c>
      <c r="AE4" s="97">
        <f>WEEKNUM(L4,2)</f>
        <v>1</v>
      </c>
      <c r="AF4" s="97" t="str">
        <f>CONCATENATE(AA4,"-",AE4)</f>
        <v>2019-1</v>
      </c>
      <c r="AG4" s="97">
        <f>WEEKDAY(L4,2)</f>
        <v>6</v>
      </c>
      <c r="AH4" s="97" t="str">
        <f>IF(AG4&gt;=6,"Weekends","Weekdays")</f>
        <v>Weekends</v>
      </c>
      <c r="AI4" s="98">
        <f>WEEKDAY(L4,1)</f>
        <v>7</v>
      </c>
      <c r="AL4" s="101" t="s">
        <v>1109</v>
      </c>
      <c r="AM4" s="102">
        <f>SUM($K$4:$K$1003)</f>
        <v>322966.74900000007</v>
      </c>
      <c r="AN4" s="102">
        <f>SUM($K$4:$K$1003)</f>
        <v>322966.74900000007</v>
      </c>
    </row>
    <row r="5" spans="2:40" ht="21.75" customHeight="1" x14ac:dyDescent="0.25">
      <c r="B5" s="19" t="s">
        <v>24</v>
      </c>
      <c r="C5" s="20" t="s">
        <v>25</v>
      </c>
      <c r="D5" s="19" t="s">
        <v>26</v>
      </c>
      <c r="E5" s="19" t="s">
        <v>27</v>
      </c>
      <c r="F5" s="19" t="s">
        <v>21</v>
      </c>
      <c r="G5" s="19" t="s">
        <v>28</v>
      </c>
      <c r="H5" s="72">
        <v>15.28</v>
      </c>
      <c r="I5" s="22">
        <v>5</v>
      </c>
      <c r="J5" s="72">
        <v>3.82</v>
      </c>
      <c r="K5" s="72">
        <v>80.22</v>
      </c>
      <c r="L5" s="24">
        <v>43532</v>
      </c>
      <c r="M5" s="25">
        <v>0.43680555555555556</v>
      </c>
      <c r="N5" s="20" t="s">
        <v>29</v>
      </c>
      <c r="O5" s="72">
        <v>76.400000000000006</v>
      </c>
      <c r="P5" s="76">
        <v>4.7619047620000003</v>
      </c>
      <c r="Q5" s="72">
        <v>3.82</v>
      </c>
      <c r="R5" s="86">
        <v>9.6</v>
      </c>
      <c r="S5" s="72">
        <f t="shared" ref="S5:S68" si="0">K5-O5</f>
        <v>3.8199999999999932</v>
      </c>
      <c r="T5" s="92">
        <f>S5*$T$2</f>
        <v>320.57439999999946</v>
      </c>
      <c r="U5" s="93" t="b">
        <f t="shared" ref="U5:U68" si="1">AND(I5&gt;7,R5&gt;7.1)</f>
        <v>0</v>
      </c>
      <c r="V5" s="93" t="b">
        <f t="shared" ref="V5:V68" si="2">OR(S5&gt;33,R5&gt;6.2)</f>
        <v>1</v>
      </c>
      <c r="W5" s="93" t="str">
        <f t="shared" ref="W5:W68" si="3">IF(R5&gt;7.3,"High Value","Low Value")</f>
        <v>High Value</v>
      </c>
      <c r="X5" s="96">
        <f>IF(R5&gt;6.9,H5*0.1,"Value not found")</f>
        <v>1.528</v>
      </c>
      <c r="Y5" s="93">
        <f>DAY(L5)</f>
        <v>8</v>
      </c>
      <c r="Z5" s="93">
        <f>MONTH(L5)</f>
        <v>3</v>
      </c>
      <c r="AA5" s="93">
        <f>YEAR(L5)</f>
        <v>2019</v>
      </c>
      <c r="AB5" s="97" t="str">
        <f>CONCATENATE(Z5,"-",AA5)</f>
        <v>3-2019</v>
      </c>
      <c r="AC5" s="97" t="str">
        <f>CONCATENATE(Y5,"-",Z5,"-",AA5)</f>
        <v>8-3-2019</v>
      </c>
      <c r="AD5" s="97">
        <f>ROUNDUP(Z5/3,0)</f>
        <v>1</v>
      </c>
      <c r="AE5" s="97">
        <f>WEEKNUM(L5,2)</f>
        <v>10</v>
      </c>
      <c r="AF5" s="97" t="str">
        <f t="shared" ref="AF5:AF68" si="4">CONCATENATE(AA5,"-",AE5)</f>
        <v>2019-10</v>
      </c>
      <c r="AG5" s="97">
        <f t="shared" ref="AG5:AG68" si="5">WEEKDAY(L5,2)</f>
        <v>5</v>
      </c>
      <c r="AH5" s="97" t="str">
        <f>IF(AG5&gt;=6,"Weekends","Weekdays")</f>
        <v>Weekdays</v>
      </c>
      <c r="AI5" s="98">
        <f t="shared" ref="AI5:AI12" si="6">WEEKDAY(L5,1)</f>
        <v>6</v>
      </c>
      <c r="AL5" s="101" t="s">
        <v>1110</v>
      </c>
      <c r="AM5" s="103">
        <f>AVERAGE($R$4:$R$1003)</f>
        <v>6.9727000000000032</v>
      </c>
      <c r="AN5" s="134">
        <f>AVERAGE($R$4:$R$1003)</f>
        <v>6.9727000000000032</v>
      </c>
    </row>
    <row r="6" spans="2:40" ht="21.75" customHeight="1" x14ac:dyDescent="0.25">
      <c r="B6" s="19" t="s">
        <v>30</v>
      </c>
      <c r="C6" s="20" t="s">
        <v>18</v>
      </c>
      <c r="D6" s="19" t="s">
        <v>19</v>
      </c>
      <c r="E6" s="19" t="s">
        <v>27</v>
      </c>
      <c r="F6" s="19" t="s">
        <v>31</v>
      </c>
      <c r="G6" s="19" t="s">
        <v>32</v>
      </c>
      <c r="H6" s="72">
        <v>46.33</v>
      </c>
      <c r="I6" s="22">
        <v>7</v>
      </c>
      <c r="J6" s="72">
        <v>16.215499999999999</v>
      </c>
      <c r="K6" s="72">
        <v>340.52550000000002</v>
      </c>
      <c r="L6" s="24">
        <v>43527</v>
      </c>
      <c r="M6" s="25">
        <v>0.55763888888888891</v>
      </c>
      <c r="N6" s="20" t="s">
        <v>33</v>
      </c>
      <c r="O6" s="72">
        <v>324.31</v>
      </c>
      <c r="P6" s="76">
        <v>4.7619047620000003</v>
      </c>
      <c r="Q6" s="72">
        <v>16.215499999999999</v>
      </c>
      <c r="R6" s="86">
        <v>7.4</v>
      </c>
      <c r="S6" s="72">
        <f t="shared" si="0"/>
        <v>16.21550000000002</v>
      </c>
      <c r="T6" s="92">
        <f>S6*$T$2</f>
        <v>1360.8047600000018</v>
      </c>
      <c r="U6" s="93" t="b">
        <f t="shared" si="1"/>
        <v>0</v>
      </c>
      <c r="V6" s="93" t="b">
        <f t="shared" si="2"/>
        <v>1</v>
      </c>
      <c r="W6" s="93" t="str">
        <f t="shared" si="3"/>
        <v>High Value</v>
      </c>
      <c r="X6" s="96">
        <f t="shared" ref="X6:X69" si="7">IF(R6&gt;6.9,H6*0.1,"Value not found")</f>
        <v>4.633</v>
      </c>
      <c r="Y6" s="93">
        <f>DAY(L6)</f>
        <v>3</v>
      </c>
      <c r="Z6" s="93">
        <f t="shared" ref="Z6:Z69" si="8">MONTH(L6)</f>
        <v>3</v>
      </c>
      <c r="AA6" s="93">
        <f t="shared" ref="AA6:AA69" si="9">YEAR(L6)</f>
        <v>2019</v>
      </c>
      <c r="AB6" s="97" t="str">
        <f>CONCATENATE(Z6,"-",AA6)</f>
        <v>3-2019</v>
      </c>
      <c r="AC6" s="97" t="str">
        <f>CONCATENATE(Y6,"-",Z6,"-",AA6)</f>
        <v>3-3-2019</v>
      </c>
      <c r="AD6" s="97">
        <f>ROUNDUP(Z6/3,0)</f>
        <v>1</v>
      </c>
      <c r="AE6" s="97">
        <f>WEEKNUM(L6,2)</f>
        <v>9</v>
      </c>
      <c r="AF6" s="97" t="str">
        <f t="shared" si="4"/>
        <v>2019-9</v>
      </c>
      <c r="AG6" s="97">
        <f t="shared" si="5"/>
        <v>7</v>
      </c>
      <c r="AH6" s="97" t="str">
        <f t="shared" ref="AH6:AH69" si="10">IF(AG6&gt;=6,"Weekends","Weekdays")</f>
        <v>Weekends</v>
      </c>
      <c r="AI6" s="98">
        <f t="shared" si="6"/>
        <v>1</v>
      </c>
      <c r="AL6" s="101" t="s">
        <v>1147</v>
      </c>
      <c r="AM6" s="104">
        <f>MAX($H$4:$H$1003)</f>
        <v>99.96</v>
      </c>
      <c r="AN6" s="102">
        <f>MAX($H$4:$H$1003)</f>
        <v>99.96</v>
      </c>
    </row>
    <row r="7" spans="2:40" ht="21.75" customHeight="1" x14ac:dyDescent="0.25">
      <c r="B7" s="19" t="s">
        <v>34</v>
      </c>
      <c r="C7" s="20" t="s">
        <v>18</v>
      </c>
      <c r="D7" s="19" t="s">
        <v>19</v>
      </c>
      <c r="E7" s="19" t="s">
        <v>20</v>
      </c>
      <c r="F7" s="19" t="s">
        <v>31</v>
      </c>
      <c r="G7" s="19" t="s">
        <v>22</v>
      </c>
      <c r="H7" s="72">
        <v>58.22</v>
      </c>
      <c r="I7" s="22">
        <v>8</v>
      </c>
      <c r="J7" s="72">
        <v>23.288</v>
      </c>
      <c r="K7" s="72">
        <v>489.048</v>
      </c>
      <c r="L7" s="24">
        <v>43492</v>
      </c>
      <c r="M7" s="25">
        <v>0.85624999999999996</v>
      </c>
      <c r="N7" s="20" t="s">
        <v>23</v>
      </c>
      <c r="O7" s="72">
        <v>465.76</v>
      </c>
      <c r="P7" s="76">
        <v>4.7619047620000003</v>
      </c>
      <c r="Q7" s="72">
        <v>23.288</v>
      </c>
      <c r="R7" s="86">
        <v>8.4</v>
      </c>
      <c r="S7" s="72">
        <f t="shared" si="0"/>
        <v>23.288000000000011</v>
      </c>
      <c r="T7" s="92">
        <f>S7*$T$2</f>
        <v>1954.328960000001</v>
      </c>
      <c r="U7" s="93" t="b">
        <f t="shared" si="1"/>
        <v>1</v>
      </c>
      <c r="V7" s="93" t="b">
        <f t="shared" si="2"/>
        <v>1</v>
      </c>
      <c r="W7" s="93" t="str">
        <f t="shared" si="3"/>
        <v>High Value</v>
      </c>
      <c r="X7" s="96">
        <f t="shared" si="7"/>
        <v>5.8220000000000001</v>
      </c>
      <c r="Y7" s="93">
        <f t="shared" ref="Y7:Y70" si="11">DAY(L7)</f>
        <v>27</v>
      </c>
      <c r="Z7" s="93">
        <f t="shared" si="8"/>
        <v>1</v>
      </c>
      <c r="AA7" s="93">
        <f t="shared" si="9"/>
        <v>2019</v>
      </c>
      <c r="AB7" s="97" t="str">
        <f>CONCATENATE(Z7,"-","",AA7)</f>
        <v>1-2019</v>
      </c>
      <c r="AC7" s="97" t="str">
        <f>CONCATENATE(Y7,"-","",Z7,"-","",AA7)</f>
        <v>27-1-2019</v>
      </c>
      <c r="AD7" s="97">
        <f t="shared" ref="AD7:AD70" si="12">ROUNDUP(Z7/3,0)</f>
        <v>1</v>
      </c>
      <c r="AE7" s="97">
        <f t="shared" ref="AE7:AE69" si="13">WEEKNUM(L7,2)</f>
        <v>4</v>
      </c>
      <c r="AF7" s="97" t="str">
        <f t="shared" si="4"/>
        <v>2019-4</v>
      </c>
      <c r="AG7" s="97">
        <f t="shared" si="5"/>
        <v>7</v>
      </c>
      <c r="AH7" s="97" t="str">
        <f t="shared" si="10"/>
        <v>Weekends</v>
      </c>
      <c r="AI7" s="98">
        <f t="shared" si="6"/>
        <v>1</v>
      </c>
      <c r="AL7" s="101" t="s">
        <v>1111</v>
      </c>
      <c r="AM7" s="104">
        <f>MIN($H$4:$H$1003)</f>
        <v>10.08</v>
      </c>
      <c r="AN7" s="102">
        <f>MIN($H$4:$H$1003)</f>
        <v>10.08</v>
      </c>
    </row>
    <row r="8" spans="2:40" ht="21.75" customHeight="1" x14ac:dyDescent="0.25">
      <c r="B8" s="19" t="s">
        <v>35</v>
      </c>
      <c r="C8" s="20" t="s">
        <v>18</v>
      </c>
      <c r="D8" s="19" t="s">
        <v>19</v>
      </c>
      <c r="E8" s="19" t="s">
        <v>27</v>
      </c>
      <c r="F8" s="19" t="s">
        <v>31</v>
      </c>
      <c r="G8" s="19" t="s">
        <v>36</v>
      </c>
      <c r="H8" s="72">
        <v>86.31</v>
      </c>
      <c r="I8" s="22">
        <v>7</v>
      </c>
      <c r="J8" s="72">
        <v>30.208500000000001</v>
      </c>
      <c r="K8" s="72">
        <v>634.37850000000003</v>
      </c>
      <c r="L8" s="24">
        <v>43504</v>
      </c>
      <c r="M8" s="25">
        <v>0.44236111111111109</v>
      </c>
      <c r="N8" s="20" t="s">
        <v>23</v>
      </c>
      <c r="O8" s="72">
        <v>604.16999999999996</v>
      </c>
      <c r="P8" s="76">
        <v>4.7619047620000003</v>
      </c>
      <c r="Q8" s="72">
        <v>30.208500000000001</v>
      </c>
      <c r="R8" s="86">
        <v>5.3</v>
      </c>
      <c r="S8" s="72">
        <f t="shared" si="0"/>
        <v>30.208500000000072</v>
      </c>
      <c r="T8" s="92">
        <f t="shared" ref="T8:T71" si="14">S8*$T$2</f>
        <v>2535.0973200000062</v>
      </c>
      <c r="U8" s="93" t="b">
        <f t="shared" si="1"/>
        <v>0</v>
      </c>
      <c r="V8" s="93" t="b">
        <f t="shared" si="2"/>
        <v>0</v>
      </c>
      <c r="W8" s="93" t="str">
        <f t="shared" si="3"/>
        <v>Low Value</v>
      </c>
      <c r="X8" s="96" t="str">
        <f t="shared" si="7"/>
        <v>Value not found</v>
      </c>
      <c r="Y8" s="93">
        <f t="shared" si="11"/>
        <v>8</v>
      </c>
      <c r="Z8" s="93">
        <f t="shared" si="8"/>
        <v>2</v>
      </c>
      <c r="AA8" s="93">
        <f t="shared" si="9"/>
        <v>2019</v>
      </c>
      <c r="AB8" s="97" t="str">
        <f t="shared" ref="AB8:AB39" si="15">CONCATENATE(Z8,"-","",AA8)</f>
        <v>2-2019</v>
      </c>
      <c r="AC8" s="97" t="str">
        <f t="shared" ref="AC8:AC28" si="16">CONCATENATE(Y8,"-","",Z8,"-","",AA8)</f>
        <v>8-2-2019</v>
      </c>
      <c r="AD8" s="97">
        <f t="shared" si="12"/>
        <v>1</v>
      </c>
      <c r="AE8" s="97">
        <f t="shared" si="13"/>
        <v>6</v>
      </c>
      <c r="AF8" s="97" t="str">
        <f t="shared" si="4"/>
        <v>2019-6</v>
      </c>
      <c r="AG8" s="97">
        <f t="shared" si="5"/>
        <v>5</v>
      </c>
      <c r="AH8" s="97" t="str">
        <f t="shared" si="10"/>
        <v>Weekdays</v>
      </c>
      <c r="AI8" s="98">
        <f t="shared" si="6"/>
        <v>6</v>
      </c>
      <c r="AL8" s="101" t="s">
        <v>1124</v>
      </c>
      <c r="AM8" s="105">
        <f>COUNTIF($F$4:$F$1003,"Male")</f>
        <v>499</v>
      </c>
      <c r="AN8" s="101">
        <f>COUNTIF($F$4:$F$1003,"Male")</f>
        <v>499</v>
      </c>
    </row>
    <row r="9" spans="2:40" ht="21.75" customHeight="1" x14ac:dyDescent="0.25">
      <c r="B9" s="19" t="s">
        <v>37</v>
      </c>
      <c r="C9" s="20" t="s">
        <v>25</v>
      </c>
      <c r="D9" s="19" t="s">
        <v>26</v>
      </c>
      <c r="E9" s="19" t="s">
        <v>27</v>
      </c>
      <c r="F9" s="19" t="s">
        <v>31</v>
      </c>
      <c r="G9" s="19" t="s">
        <v>28</v>
      </c>
      <c r="H9" s="72">
        <v>85.39</v>
      </c>
      <c r="I9" s="22">
        <v>7</v>
      </c>
      <c r="J9" s="72">
        <v>29.886500000000002</v>
      </c>
      <c r="K9" s="72">
        <v>627.61649999999997</v>
      </c>
      <c r="L9" s="24">
        <v>43549</v>
      </c>
      <c r="M9" s="25">
        <v>0.77083333333333337</v>
      </c>
      <c r="N9" s="20" t="s">
        <v>23</v>
      </c>
      <c r="O9" s="72">
        <v>597.73</v>
      </c>
      <c r="P9" s="76">
        <v>4.7619047620000003</v>
      </c>
      <c r="Q9" s="72">
        <v>29.886500000000002</v>
      </c>
      <c r="R9" s="86">
        <v>4.0999999999999996</v>
      </c>
      <c r="S9" s="72">
        <f t="shared" si="0"/>
        <v>29.886499999999955</v>
      </c>
      <c r="T9" s="92">
        <f t="shared" si="14"/>
        <v>2508.0750799999964</v>
      </c>
      <c r="U9" s="93" t="b">
        <f t="shared" si="1"/>
        <v>0</v>
      </c>
      <c r="V9" s="93" t="b">
        <f t="shared" si="2"/>
        <v>0</v>
      </c>
      <c r="W9" s="93" t="str">
        <f t="shared" si="3"/>
        <v>Low Value</v>
      </c>
      <c r="X9" s="96" t="str">
        <f t="shared" si="7"/>
        <v>Value not found</v>
      </c>
      <c r="Y9" s="93">
        <f t="shared" si="11"/>
        <v>25</v>
      </c>
      <c r="Z9" s="93">
        <f t="shared" si="8"/>
        <v>3</v>
      </c>
      <c r="AA9" s="93">
        <f t="shared" si="9"/>
        <v>2019</v>
      </c>
      <c r="AB9" s="97" t="str">
        <f t="shared" si="15"/>
        <v>3-2019</v>
      </c>
      <c r="AC9" s="97" t="str">
        <f t="shared" si="16"/>
        <v>25-3-2019</v>
      </c>
      <c r="AD9" s="97">
        <f t="shared" si="12"/>
        <v>1</v>
      </c>
      <c r="AE9" s="97">
        <f t="shared" si="13"/>
        <v>13</v>
      </c>
      <c r="AF9" s="97" t="str">
        <f t="shared" si="4"/>
        <v>2019-13</v>
      </c>
      <c r="AG9" s="97">
        <f t="shared" si="5"/>
        <v>1</v>
      </c>
      <c r="AH9" s="97" t="str">
        <f>IF(AG9&gt;=6,"Weekends","Weekdays")</f>
        <v>Weekdays</v>
      </c>
      <c r="AI9" s="98">
        <f t="shared" si="6"/>
        <v>2</v>
      </c>
      <c r="AL9" s="101" t="s">
        <v>1125</v>
      </c>
      <c r="AM9" s="105">
        <f>COUNTIF($F$4:$F$1003,"Female")</f>
        <v>501</v>
      </c>
      <c r="AN9" s="101">
        <f>COUNTIF($F$4:$F$1003,"Female")</f>
        <v>501</v>
      </c>
    </row>
    <row r="10" spans="2:40" ht="21.75" customHeight="1" x14ac:dyDescent="0.25">
      <c r="B10" s="19" t="s">
        <v>38</v>
      </c>
      <c r="C10" s="20" t="s">
        <v>18</v>
      </c>
      <c r="D10" s="19" t="s">
        <v>19</v>
      </c>
      <c r="E10" s="19" t="s">
        <v>20</v>
      </c>
      <c r="F10" s="19" t="s">
        <v>21</v>
      </c>
      <c r="G10" s="19" t="s">
        <v>28</v>
      </c>
      <c r="H10" s="72">
        <v>68.84</v>
      </c>
      <c r="I10" s="22">
        <v>6</v>
      </c>
      <c r="J10" s="72">
        <v>20.652000000000001</v>
      </c>
      <c r="K10" s="72">
        <v>433.69200000000001</v>
      </c>
      <c r="L10" s="24">
        <v>43521</v>
      </c>
      <c r="M10" s="25">
        <v>0.60833333333333328</v>
      </c>
      <c r="N10" s="20" t="s">
        <v>23</v>
      </c>
      <c r="O10" s="72">
        <v>413.04</v>
      </c>
      <c r="P10" s="76">
        <v>4.7619047620000003</v>
      </c>
      <c r="Q10" s="72">
        <v>20.652000000000001</v>
      </c>
      <c r="R10" s="86">
        <v>5.8</v>
      </c>
      <c r="S10" s="72">
        <f t="shared" si="0"/>
        <v>20.651999999999987</v>
      </c>
      <c r="T10" s="92">
        <f t="shared" si="14"/>
        <v>1733.115839999999</v>
      </c>
      <c r="U10" s="93" t="b">
        <f t="shared" si="1"/>
        <v>0</v>
      </c>
      <c r="V10" s="93" t="b">
        <f t="shared" si="2"/>
        <v>0</v>
      </c>
      <c r="W10" s="93" t="str">
        <f t="shared" si="3"/>
        <v>Low Value</v>
      </c>
      <c r="X10" s="96" t="str">
        <f t="shared" si="7"/>
        <v>Value not found</v>
      </c>
      <c r="Y10" s="93">
        <f t="shared" si="11"/>
        <v>25</v>
      </c>
      <c r="Z10" s="93">
        <f t="shared" si="8"/>
        <v>2</v>
      </c>
      <c r="AA10" s="93">
        <f t="shared" si="9"/>
        <v>2019</v>
      </c>
      <c r="AB10" s="97" t="str">
        <f t="shared" si="15"/>
        <v>2-2019</v>
      </c>
      <c r="AC10" s="97" t="str">
        <f t="shared" si="16"/>
        <v>25-2-2019</v>
      </c>
      <c r="AD10" s="97">
        <f t="shared" si="12"/>
        <v>1</v>
      </c>
      <c r="AE10" s="97">
        <f t="shared" si="13"/>
        <v>9</v>
      </c>
      <c r="AF10" s="97" t="str">
        <f t="shared" si="4"/>
        <v>2019-9</v>
      </c>
      <c r="AG10" s="97">
        <f t="shared" si="5"/>
        <v>1</v>
      </c>
      <c r="AH10" s="97" t="str">
        <f t="shared" si="10"/>
        <v>Weekdays</v>
      </c>
      <c r="AI10" s="98">
        <f t="shared" si="6"/>
        <v>2</v>
      </c>
      <c r="AL10" s="101" t="s">
        <v>1112</v>
      </c>
      <c r="AM10" s="105">
        <f>COUNTA($N$4:$N$1003)</f>
        <v>1000</v>
      </c>
      <c r="AN10" s="101">
        <f>COUNTA($N$4:$N$1003)</f>
        <v>1000</v>
      </c>
    </row>
    <row r="11" spans="2:40" ht="21.75" customHeight="1" x14ac:dyDescent="0.25">
      <c r="B11" s="19" t="s">
        <v>39</v>
      </c>
      <c r="C11" s="20" t="s">
        <v>25</v>
      </c>
      <c r="D11" s="19" t="s">
        <v>26</v>
      </c>
      <c r="E11" s="19" t="s">
        <v>27</v>
      </c>
      <c r="F11" s="19" t="s">
        <v>21</v>
      </c>
      <c r="G11" s="19" t="s">
        <v>32</v>
      </c>
      <c r="H11" s="72">
        <v>73.56</v>
      </c>
      <c r="I11" s="22">
        <v>10</v>
      </c>
      <c r="J11" s="72">
        <v>36.78</v>
      </c>
      <c r="K11" s="72">
        <v>772.38</v>
      </c>
      <c r="L11" s="24">
        <v>43520</v>
      </c>
      <c r="M11" s="25">
        <v>0.48472222222222222</v>
      </c>
      <c r="N11" s="20" t="s">
        <v>23</v>
      </c>
      <c r="O11" s="72">
        <v>735.6</v>
      </c>
      <c r="P11" s="76">
        <v>4.7619047620000003</v>
      </c>
      <c r="Q11" s="72">
        <v>36.78</v>
      </c>
      <c r="R11" s="86">
        <v>8</v>
      </c>
      <c r="S11" s="72">
        <f t="shared" si="0"/>
        <v>36.779999999999973</v>
      </c>
      <c r="T11" s="92">
        <f t="shared" si="14"/>
        <v>3086.5775999999978</v>
      </c>
      <c r="U11" s="93" t="b">
        <f t="shared" si="1"/>
        <v>1</v>
      </c>
      <c r="V11" s="93" t="b">
        <f t="shared" si="2"/>
        <v>1</v>
      </c>
      <c r="W11" s="93" t="str">
        <f t="shared" si="3"/>
        <v>High Value</v>
      </c>
      <c r="X11" s="96">
        <f t="shared" si="7"/>
        <v>7.3560000000000008</v>
      </c>
      <c r="Y11" s="93">
        <f t="shared" si="11"/>
        <v>24</v>
      </c>
      <c r="Z11" s="93">
        <f t="shared" si="8"/>
        <v>2</v>
      </c>
      <c r="AA11" s="93">
        <f t="shared" si="9"/>
        <v>2019</v>
      </c>
      <c r="AB11" s="97" t="str">
        <f t="shared" si="15"/>
        <v>2-2019</v>
      </c>
      <c r="AC11" s="97" t="str">
        <f t="shared" si="16"/>
        <v>24-2-2019</v>
      </c>
      <c r="AD11" s="97">
        <f t="shared" si="12"/>
        <v>1</v>
      </c>
      <c r="AE11" s="97">
        <f t="shared" si="13"/>
        <v>8</v>
      </c>
      <c r="AF11" s="97" t="str">
        <f t="shared" si="4"/>
        <v>2019-8</v>
      </c>
      <c r="AG11" s="97">
        <f t="shared" si="5"/>
        <v>7</v>
      </c>
      <c r="AH11" s="97" t="str">
        <f t="shared" si="10"/>
        <v>Weekends</v>
      </c>
      <c r="AI11" s="98">
        <f t="shared" si="6"/>
        <v>1</v>
      </c>
      <c r="AL11" s="101" t="s">
        <v>1113</v>
      </c>
      <c r="AM11" s="105">
        <f>COUNT($R$4:$R$1003)</f>
        <v>1000</v>
      </c>
      <c r="AN11" s="101">
        <f>COUNTA($R$4:$R$1003)</f>
        <v>1000</v>
      </c>
    </row>
    <row r="12" spans="2:40" ht="21.75" customHeight="1" x14ac:dyDescent="0.25">
      <c r="B12" s="19" t="s">
        <v>40</v>
      </c>
      <c r="C12" s="20" t="s">
        <v>18</v>
      </c>
      <c r="D12" s="19" t="s">
        <v>19</v>
      </c>
      <c r="E12" s="19" t="s">
        <v>20</v>
      </c>
      <c r="F12" s="19" t="s">
        <v>21</v>
      </c>
      <c r="G12" s="19" t="s">
        <v>22</v>
      </c>
      <c r="H12" s="72">
        <v>36.26</v>
      </c>
      <c r="I12" s="22">
        <v>2</v>
      </c>
      <c r="J12" s="72">
        <v>3.6259999999999999</v>
      </c>
      <c r="K12" s="72">
        <v>76.146000000000001</v>
      </c>
      <c r="L12" s="24">
        <v>43475</v>
      </c>
      <c r="M12" s="25">
        <v>0.71875</v>
      </c>
      <c r="N12" s="20" t="s">
        <v>33</v>
      </c>
      <c r="O12" s="72">
        <v>72.52</v>
      </c>
      <c r="P12" s="76">
        <v>4.7619047620000003</v>
      </c>
      <c r="Q12" s="72">
        <v>3.6259999999999999</v>
      </c>
      <c r="R12" s="86">
        <v>7.2</v>
      </c>
      <c r="S12" s="72">
        <f t="shared" si="0"/>
        <v>3.6260000000000048</v>
      </c>
      <c r="T12" s="92">
        <f t="shared" si="14"/>
        <v>304.29392000000041</v>
      </c>
      <c r="U12" s="93" t="b">
        <f t="shared" si="1"/>
        <v>0</v>
      </c>
      <c r="V12" s="93" t="b">
        <f t="shared" si="2"/>
        <v>1</v>
      </c>
      <c r="W12" s="93" t="str">
        <f t="shared" si="3"/>
        <v>Low Value</v>
      </c>
      <c r="X12" s="96">
        <f t="shared" si="7"/>
        <v>3.6259999999999999</v>
      </c>
      <c r="Y12" s="93">
        <f t="shared" si="11"/>
        <v>10</v>
      </c>
      <c r="Z12" s="93">
        <f t="shared" si="8"/>
        <v>1</v>
      </c>
      <c r="AA12" s="93">
        <f t="shared" si="9"/>
        <v>2019</v>
      </c>
      <c r="AB12" s="97" t="str">
        <f t="shared" si="15"/>
        <v>1-2019</v>
      </c>
      <c r="AC12" s="97" t="str">
        <f t="shared" si="16"/>
        <v>10-1-2019</v>
      </c>
      <c r="AD12" s="97">
        <f t="shared" si="12"/>
        <v>1</v>
      </c>
      <c r="AE12" s="97">
        <f t="shared" si="13"/>
        <v>2</v>
      </c>
      <c r="AF12" s="97" t="str">
        <f t="shared" si="4"/>
        <v>2019-2</v>
      </c>
      <c r="AG12" s="97">
        <f t="shared" si="5"/>
        <v>4</v>
      </c>
      <c r="AH12" s="97" t="str">
        <f t="shared" si="10"/>
        <v>Weekdays</v>
      </c>
      <c r="AI12" s="98">
        <f t="shared" si="6"/>
        <v>5</v>
      </c>
      <c r="AL12" s="101" t="s">
        <v>1114</v>
      </c>
      <c r="AM12" s="40">
        <f>SUMIF($F$4:$F$1003,"Male",$K$4:$K$1003)</f>
        <v>155083.82400000014</v>
      </c>
      <c r="AN12" s="134">
        <f>SUMIF($F$4:$F$1003,"Male",$K$4:$K$1003)</f>
        <v>155083.82400000014</v>
      </c>
    </row>
    <row r="13" spans="2:40" ht="21.75" customHeight="1" x14ac:dyDescent="0.25">
      <c r="B13" s="19" t="s">
        <v>41</v>
      </c>
      <c r="C13" s="20" t="s">
        <v>42</v>
      </c>
      <c r="D13" s="19" t="s">
        <v>43</v>
      </c>
      <c r="E13" s="19" t="s">
        <v>20</v>
      </c>
      <c r="F13" s="19" t="s">
        <v>21</v>
      </c>
      <c r="G13" s="19" t="s">
        <v>44</v>
      </c>
      <c r="H13" s="72">
        <v>54.84</v>
      </c>
      <c r="I13" s="22">
        <v>3</v>
      </c>
      <c r="J13" s="72">
        <v>8.2260000000000009</v>
      </c>
      <c r="K13" s="72">
        <v>172.74600000000001</v>
      </c>
      <c r="L13" s="24">
        <v>43516</v>
      </c>
      <c r="M13" s="25">
        <v>0.56041666666666667</v>
      </c>
      <c r="N13" s="20" t="s">
        <v>33</v>
      </c>
      <c r="O13" s="72">
        <v>164.52</v>
      </c>
      <c r="P13" s="76">
        <v>4.7619047620000003</v>
      </c>
      <c r="Q13" s="72">
        <v>8.2260000000000009</v>
      </c>
      <c r="R13" s="86">
        <v>5.9</v>
      </c>
      <c r="S13" s="72">
        <f t="shared" si="0"/>
        <v>8.2259999999999991</v>
      </c>
      <c r="T13" s="92">
        <f t="shared" si="14"/>
        <v>690.32591999999988</v>
      </c>
      <c r="U13" s="93" t="b">
        <f t="shared" si="1"/>
        <v>0</v>
      </c>
      <c r="V13" s="93" t="b">
        <f t="shared" si="2"/>
        <v>0</v>
      </c>
      <c r="W13" s="93" t="str">
        <f t="shared" si="3"/>
        <v>Low Value</v>
      </c>
      <c r="X13" s="96" t="str">
        <f t="shared" si="7"/>
        <v>Value not found</v>
      </c>
      <c r="Y13" s="93">
        <f t="shared" si="11"/>
        <v>20</v>
      </c>
      <c r="Z13" s="93">
        <f t="shared" si="8"/>
        <v>2</v>
      </c>
      <c r="AA13" s="93">
        <f t="shared" si="9"/>
        <v>2019</v>
      </c>
      <c r="AB13" s="97" t="str">
        <f t="shared" si="15"/>
        <v>2-2019</v>
      </c>
      <c r="AC13" s="97" t="str">
        <f t="shared" si="16"/>
        <v>20-2-2019</v>
      </c>
      <c r="AD13" s="97">
        <f t="shared" si="12"/>
        <v>1</v>
      </c>
      <c r="AE13" s="97">
        <f t="shared" si="13"/>
        <v>8</v>
      </c>
      <c r="AF13" s="97" t="str">
        <f t="shared" si="4"/>
        <v>2019-8</v>
      </c>
      <c r="AG13" s="97">
        <f t="shared" si="5"/>
        <v>3</v>
      </c>
      <c r="AH13" s="97" t="str">
        <f t="shared" si="10"/>
        <v>Weekdays</v>
      </c>
      <c r="AI13" s="98">
        <f>WEEKDAY(L13,1)</f>
        <v>4</v>
      </c>
      <c r="AL13" s="101" t="s">
        <v>1115</v>
      </c>
      <c r="AM13" s="40">
        <f>SUMIF($F$4:$F$1003,"Female",$K$4:$K$1003)</f>
        <v>167882.92500000002</v>
      </c>
      <c r="AN13" s="101">
        <f>SUMIF($F$4:$F$1003,"Female",$K$4:$K$1003)</f>
        <v>167882.92500000002</v>
      </c>
    </row>
    <row r="14" spans="2:40" ht="21.75" customHeight="1" x14ac:dyDescent="0.25">
      <c r="B14" s="19" t="s">
        <v>45</v>
      </c>
      <c r="C14" s="20" t="s">
        <v>42</v>
      </c>
      <c r="D14" s="19" t="s">
        <v>43</v>
      </c>
      <c r="E14" s="19" t="s">
        <v>20</v>
      </c>
      <c r="F14" s="19" t="s">
        <v>21</v>
      </c>
      <c r="G14" s="19" t="s">
        <v>46</v>
      </c>
      <c r="H14" s="72">
        <v>14.48</v>
      </c>
      <c r="I14" s="22">
        <v>4</v>
      </c>
      <c r="J14" s="72">
        <v>2.8959999999999999</v>
      </c>
      <c r="K14" s="72">
        <v>60.816000000000003</v>
      </c>
      <c r="L14" s="24">
        <v>43502</v>
      </c>
      <c r="M14" s="25">
        <v>0.75486111111111109</v>
      </c>
      <c r="N14" s="20" t="s">
        <v>23</v>
      </c>
      <c r="O14" s="72">
        <v>57.92</v>
      </c>
      <c r="P14" s="76">
        <v>4.7619047620000003</v>
      </c>
      <c r="Q14" s="72">
        <v>2.8959999999999999</v>
      </c>
      <c r="R14" s="86">
        <v>4.5</v>
      </c>
      <c r="S14" s="72">
        <f t="shared" si="0"/>
        <v>2.8960000000000008</v>
      </c>
      <c r="T14" s="92">
        <f t="shared" si="14"/>
        <v>243.03232000000008</v>
      </c>
      <c r="U14" s="93" t="b">
        <f t="shared" si="1"/>
        <v>0</v>
      </c>
      <c r="V14" s="93" t="b">
        <f t="shared" si="2"/>
        <v>0</v>
      </c>
      <c r="W14" s="93" t="str">
        <f t="shared" si="3"/>
        <v>Low Value</v>
      </c>
      <c r="X14" s="96" t="str">
        <f t="shared" si="7"/>
        <v>Value not found</v>
      </c>
      <c r="Y14" s="93">
        <f t="shared" si="11"/>
        <v>6</v>
      </c>
      <c r="Z14" s="93">
        <f t="shared" si="8"/>
        <v>2</v>
      </c>
      <c r="AA14" s="93">
        <f t="shared" si="9"/>
        <v>2019</v>
      </c>
      <c r="AB14" s="97" t="str">
        <f t="shared" si="15"/>
        <v>2-2019</v>
      </c>
      <c r="AC14" s="97" t="str">
        <f t="shared" si="16"/>
        <v>6-2-2019</v>
      </c>
      <c r="AD14" s="97">
        <f t="shared" si="12"/>
        <v>1</v>
      </c>
      <c r="AE14" s="97">
        <f t="shared" si="13"/>
        <v>6</v>
      </c>
      <c r="AF14" s="97" t="str">
        <f t="shared" si="4"/>
        <v>2019-6</v>
      </c>
      <c r="AG14" s="97">
        <f t="shared" si="5"/>
        <v>3</v>
      </c>
      <c r="AH14" s="97" t="str">
        <f t="shared" si="10"/>
        <v>Weekdays</v>
      </c>
      <c r="AI14" s="98">
        <f>WEEKDAY(L14,1)</f>
        <v>4</v>
      </c>
      <c r="AL14" s="101" t="s">
        <v>1116</v>
      </c>
      <c r="AM14" s="40">
        <f>SUM($K$4:$K$1003)</f>
        <v>322966.74900000007</v>
      </c>
      <c r="AN14" s="102">
        <f>SUM($K$4:$K$1003)</f>
        <v>322966.74900000007</v>
      </c>
    </row>
    <row r="15" spans="2:40" ht="21.75" customHeight="1" x14ac:dyDescent="0.25">
      <c r="B15" s="19" t="s">
        <v>47</v>
      </c>
      <c r="C15" s="20" t="s">
        <v>42</v>
      </c>
      <c r="D15" s="19" t="s">
        <v>43</v>
      </c>
      <c r="E15" s="19" t="s">
        <v>20</v>
      </c>
      <c r="F15" s="19" t="s">
        <v>31</v>
      </c>
      <c r="G15" s="19" t="s">
        <v>28</v>
      </c>
      <c r="H15" s="72">
        <v>25.51</v>
      </c>
      <c r="I15" s="22">
        <v>4</v>
      </c>
      <c r="J15" s="72">
        <v>5.1020000000000003</v>
      </c>
      <c r="K15" s="72">
        <v>107.142</v>
      </c>
      <c r="L15" s="24">
        <v>43533</v>
      </c>
      <c r="M15" s="25">
        <v>0.7104166666666667</v>
      </c>
      <c r="N15" s="20" t="s">
        <v>29</v>
      </c>
      <c r="O15" s="72">
        <v>102.04</v>
      </c>
      <c r="P15" s="76">
        <v>4.7619047620000003</v>
      </c>
      <c r="Q15" s="72">
        <v>5.1020000000000003</v>
      </c>
      <c r="R15" s="86">
        <v>6.8</v>
      </c>
      <c r="S15" s="72">
        <f t="shared" si="0"/>
        <v>5.1019999999999897</v>
      </c>
      <c r="T15" s="92">
        <f t="shared" si="14"/>
        <v>428.15983999999912</v>
      </c>
      <c r="U15" s="93" t="b">
        <f t="shared" si="1"/>
        <v>0</v>
      </c>
      <c r="V15" s="93" t="b">
        <f t="shared" si="2"/>
        <v>1</v>
      </c>
      <c r="W15" s="93" t="str">
        <f t="shared" si="3"/>
        <v>Low Value</v>
      </c>
      <c r="X15" s="96" t="str">
        <f t="shared" si="7"/>
        <v>Value not found</v>
      </c>
      <c r="Y15" s="93">
        <f t="shared" si="11"/>
        <v>9</v>
      </c>
      <c r="Z15" s="93">
        <f t="shared" si="8"/>
        <v>3</v>
      </c>
      <c r="AA15" s="93">
        <f t="shared" si="9"/>
        <v>2019</v>
      </c>
      <c r="AB15" s="97" t="str">
        <f t="shared" si="15"/>
        <v>3-2019</v>
      </c>
      <c r="AC15" s="97" t="str">
        <f t="shared" si="16"/>
        <v>9-3-2019</v>
      </c>
      <c r="AD15" s="97">
        <f t="shared" si="12"/>
        <v>1</v>
      </c>
      <c r="AE15" s="97">
        <f t="shared" si="13"/>
        <v>10</v>
      </c>
      <c r="AF15" s="97" t="str">
        <f t="shared" si="4"/>
        <v>2019-10</v>
      </c>
      <c r="AG15" s="97">
        <f t="shared" si="5"/>
        <v>6</v>
      </c>
      <c r="AH15" s="97" t="str">
        <f t="shared" si="10"/>
        <v>Weekends</v>
      </c>
      <c r="AI15" s="98">
        <f t="shared" ref="AI15:AI16" si="17">WEEKDAY(L15,1)</f>
        <v>7</v>
      </c>
      <c r="AL15" s="106" t="s">
        <v>1117</v>
      </c>
      <c r="AM15" s="107"/>
      <c r="AN15" s="101"/>
    </row>
    <row r="16" spans="2:40" ht="21.75" customHeight="1" x14ac:dyDescent="0.25">
      <c r="B16" s="19" t="s">
        <v>48</v>
      </c>
      <c r="C16" s="20" t="s">
        <v>18</v>
      </c>
      <c r="D16" s="19" t="s">
        <v>19</v>
      </c>
      <c r="E16" s="19" t="s">
        <v>27</v>
      </c>
      <c r="F16" s="19" t="s">
        <v>21</v>
      </c>
      <c r="G16" s="19" t="s">
        <v>28</v>
      </c>
      <c r="H16" s="72">
        <v>46.95</v>
      </c>
      <c r="I16" s="22">
        <v>5</v>
      </c>
      <c r="J16" s="72">
        <v>11.737500000000001</v>
      </c>
      <c r="K16" s="72">
        <v>246.48750000000001</v>
      </c>
      <c r="L16" s="24">
        <v>43508</v>
      </c>
      <c r="M16" s="25">
        <v>0.43402777777777779</v>
      </c>
      <c r="N16" s="20" t="s">
        <v>23</v>
      </c>
      <c r="O16" s="72">
        <v>234.75</v>
      </c>
      <c r="P16" s="76">
        <v>4.7619047620000003</v>
      </c>
      <c r="Q16" s="72">
        <v>11.737500000000001</v>
      </c>
      <c r="R16" s="86">
        <v>7.1</v>
      </c>
      <c r="S16" s="72">
        <f t="shared" si="0"/>
        <v>11.737500000000011</v>
      </c>
      <c r="T16" s="92">
        <f t="shared" si="14"/>
        <v>985.01100000000099</v>
      </c>
      <c r="U16" s="93" t="b">
        <f t="shared" si="1"/>
        <v>0</v>
      </c>
      <c r="V16" s="93" t="b">
        <f t="shared" si="2"/>
        <v>1</v>
      </c>
      <c r="W16" s="93" t="str">
        <f t="shared" si="3"/>
        <v>Low Value</v>
      </c>
      <c r="X16" s="96">
        <f t="shared" si="7"/>
        <v>4.6950000000000003</v>
      </c>
      <c r="Y16" s="93">
        <f t="shared" si="11"/>
        <v>12</v>
      </c>
      <c r="Z16" s="93">
        <f t="shared" si="8"/>
        <v>2</v>
      </c>
      <c r="AA16" s="93">
        <f t="shared" si="9"/>
        <v>2019</v>
      </c>
      <c r="AB16" s="97" t="str">
        <f t="shared" si="15"/>
        <v>2-2019</v>
      </c>
      <c r="AC16" s="97" t="str">
        <f t="shared" si="16"/>
        <v>12-2-2019</v>
      </c>
      <c r="AD16" s="97">
        <f t="shared" si="12"/>
        <v>1</v>
      </c>
      <c r="AE16" s="97">
        <f t="shared" si="13"/>
        <v>7</v>
      </c>
      <c r="AF16" s="97" t="str">
        <f t="shared" si="4"/>
        <v>2019-7</v>
      </c>
      <c r="AG16" s="97">
        <f t="shared" si="5"/>
        <v>2</v>
      </c>
      <c r="AH16" s="97" t="str">
        <f t="shared" si="10"/>
        <v>Weekdays</v>
      </c>
      <c r="AI16" s="98">
        <f t="shared" si="17"/>
        <v>3</v>
      </c>
      <c r="AL16" s="101" t="s">
        <v>1057</v>
      </c>
      <c r="AM16" s="101">
        <f>COUNTIF($N$4:$N$1003,"Cash")</f>
        <v>344</v>
      </c>
      <c r="AN16" s="101">
        <f>COUNTIF($N$4:$N$1003,"Cash")</f>
        <v>344</v>
      </c>
    </row>
    <row r="17" spans="2:41" ht="21.75" customHeight="1" x14ac:dyDescent="0.25">
      <c r="B17" s="19" t="s">
        <v>49</v>
      </c>
      <c r="C17" s="20" t="s">
        <v>18</v>
      </c>
      <c r="D17" s="19" t="s">
        <v>19</v>
      </c>
      <c r="E17" s="19" t="s">
        <v>27</v>
      </c>
      <c r="F17" s="19" t="s">
        <v>31</v>
      </c>
      <c r="G17" s="19" t="s">
        <v>44</v>
      </c>
      <c r="H17" s="72">
        <v>43.19</v>
      </c>
      <c r="I17" s="22">
        <v>10</v>
      </c>
      <c r="J17" s="72">
        <v>21.594999999999999</v>
      </c>
      <c r="K17" s="72">
        <v>453.495</v>
      </c>
      <c r="L17" s="24">
        <v>43503</v>
      </c>
      <c r="M17" s="25">
        <v>0.7</v>
      </c>
      <c r="N17" s="20" t="s">
        <v>23</v>
      </c>
      <c r="O17" s="72">
        <v>431.9</v>
      </c>
      <c r="P17" s="76">
        <v>4.7619047620000003</v>
      </c>
      <c r="Q17" s="72">
        <v>21.594999999999999</v>
      </c>
      <c r="R17" s="86">
        <v>8.1999999999999993</v>
      </c>
      <c r="S17" s="72">
        <f t="shared" si="0"/>
        <v>21.595000000000027</v>
      </c>
      <c r="T17" s="92">
        <f t="shared" si="14"/>
        <v>1812.2524000000024</v>
      </c>
      <c r="U17" s="93" t="b">
        <f t="shared" si="1"/>
        <v>1</v>
      </c>
      <c r="V17" s="93" t="b">
        <f t="shared" si="2"/>
        <v>1</v>
      </c>
      <c r="W17" s="93" t="str">
        <f t="shared" si="3"/>
        <v>High Value</v>
      </c>
      <c r="X17" s="96">
        <f t="shared" si="7"/>
        <v>4.319</v>
      </c>
      <c r="Y17" s="93">
        <f t="shared" si="11"/>
        <v>7</v>
      </c>
      <c r="Z17" s="93">
        <f t="shared" si="8"/>
        <v>2</v>
      </c>
      <c r="AA17" s="93">
        <f t="shared" si="9"/>
        <v>2019</v>
      </c>
      <c r="AB17" s="97" t="str">
        <f t="shared" si="15"/>
        <v>2-2019</v>
      </c>
      <c r="AC17" s="97" t="str">
        <f t="shared" si="16"/>
        <v>7-2-2019</v>
      </c>
      <c r="AD17" s="97">
        <f t="shared" si="12"/>
        <v>1</v>
      </c>
      <c r="AE17" s="97">
        <f t="shared" si="13"/>
        <v>6</v>
      </c>
      <c r="AF17" s="97" t="str">
        <f t="shared" si="4"/>
        <v>2019-6</v>
      </c>
      <c r="AG17" s="97">
        <f t="shared" si="5"/>
        <v>4</v>
      </c>
      <c r="AH17" s="97" t="str">
        <f t="shared" si="10"/>
        <v>Weekdays</v>
      </c>
      <c r="AI17" s="98">
        <f>WEEKDAY(L17,1)</f>
        <v>5</v>
      </c>
      <c r="AL17" s="101" t="s">
        <v>33</v>
      </c>
      <c r="AM17" s="101">
        <f>COUNTIF($N$4:$N$1003,"Credit card")</f>
        <v>311</v>
      </c>
      <c r="AN17" s="101">
        <f>COUNTIF($N$4:$N$1003,"Credit Card")</f>
        <v>311</v>
      </c>
    </row>
    <row r="18" spans="2:41" ht="21.75" customHeight="1" x14ac:dyDescent="0.25">
      <c r="B18" s="19" t="s">
        <v>50</v>
      </c>
      <c r="C18" s="20" t="s">
        <v>18</v>
      </c>
      <c r="D18" s="19" t="s">
        <v>19</v>
      </c>
      <c r="E18" s="19" t="s">
        <v>27</v>
      </c>
      <c r="F18" s="19" t="s">
        <v>21</v>
      </c>
      <c r="G18" s="19" t="s">
        <v>22</v>
      </c>
      <c r="H18" s="72">
        <v>71.38</v>
      </c>
      <c r="I18" s="22">
        <v>10</v>
      </c>
      <c r="J18" s="72">
        <v>35.69</v>
      </c>
      <c r="K18" s="72">
        <v>749.49</v>
      </c>
      <c r="L18" s="24">
        <v>43553</v>
      </c>
      <c r="M18" s="25">
        <v>0.80625000000000002</v>
      </c>
      <c r="N18" s="20" t="s">
        <v>29</v>
      </c>
      <c r="O18" s="72">
        <v>713.8</v>
      </c>
      <c r="P18" s="76">
        <v>4.7619047620000003</v>
      </c>
      <c r="Q18" s="72">
        <v>35.69</v>
      </c>
      <c r="R18" s="86">
        <v>5.7</v>
      </c>
      <c r="S18" s="72">
        <f t="shared" si="0"/>
        <v>35.690000000000055</v>
      </c>
      <c r="T18" s="92">
        <f t="shared" si="14"/>
        <v>2995.1048000000046</v>
      </c>
      <c r="U18" s="93" t="b">
        <f t="shared" si="1"/>
        <v>0</v>
      </c>
      <c r="V18" s="93" t="b">
        <f t="shared" si="2"/>
        <v>1</v>
      </c>
      <c r="W18" s="93" t="str">
        <f t="shared" si="3"/>
        <v>Low Value</v>
      </c>
      <c r="X18" s="96" t="str">
        <f t="shared" si="7"/>
        <v>Value not found</v>
      </c>
      <c r="Y18" s="93">
        <f t="shared" si="11"/>
        <v>29</v>
      </c>
      <c r="Z18" s="93">
        <f t="shared" si="8"/>
        <v>3</v>
      </c>
      <c r="AA18" s="93">
        <f t="shared" si="9"/>
        <v>2019</v>
      </c>
      <c r="AB18" s="97" t="str">
        <f t="shared" si="15"/>
        <v>3-2019</v>
      </c>
      <c r="AC18" s="97" t="str">
        <f t="shared" si="16"/>
        <v>29-3-2019</v>
      </c>
      <c r="AD18" s="97">
        <f t="shared" si="12"/>
        <v>1</v>
      </c>
      <c r="AE18" s="97">
        <f t="shared" si="13"/>
        <v>13</v>
      </c>
      <c r="AF18" s="97" t="str">
        <f t="shared" si="4"/>
        <v>2019-13</v>
      </c>
      <c r="AG18" s="97">
        <f t="shared" si="5"/>
        <v>5</v>
      </c>
      <c r="AH18" s="97" t="str">
        <f t="shared" si="10"/>
        <v>Weekdays</v>
      </c>
      <c r="AI18" s="98">
        <f t="shared" ref="AI18:AI81" si="18">WEEKDAY(L18,1)</f>
        <v>6</v>
      </c>
      <c r="AL18" s="101" t="s">
        <v>23</v>
      </c>
      <c r="AM18" s="101">
        <f>COUNTIF($N$4:$N$1003,"Ewallet")</f>
        <v>345</v>
      </c>
      <c r="AN18" s="101">
        <f>COUNTIF($N$4:$N$1003,"Ewallet")</f>
        <v>345</v>
      </c>
    </row>
    <row r="19" spans="2:41" ht="21.75" customHeight="1" x14ac:dyDescent="0.25">
      <c r="B19" s="19" t="s">
        <v>51</v>
      </c>
      <c r="C19" s="20" t="s">
        <v>42</v>
      </c>
      <c r="D19" s="19" t="s">
        <v>43</v>
      </c>
      <c r="E19" s="19" t="s">
        <v>20</v>
      </c>
      <c r="F19" s="19" t="s">
        <v>21</v>
      </c>
      <c r="G19" s="19" t="s">
        <v>36</v>
      </c>
      <c r="H19" s="72">
        <v>93.72</v>
      </c>
      <c r="I19" s="22">
        <v>6</v>
      </c>
      <c r="J19" s="72">
        <v>28.116</v>
      </c>
      <c r="K19" s="72">
        <v>590.43600000000004</v>
      </c>
      <c r="L19" s="24">
        <v>43480</v>
      </c>
      <c r="M19" s="25">
        <v>0.67986111111111114</v>
      </c>
      <c r="N19" s="20" t="s">
        <v>29</v>
      </c>
      <c r="O19" s="72">
        <v>562.32000000000005</v>
      </c>
      <c r="P19" s="76">
        <v>4.7619047620000003</v>
      </c>
      <c r="Q19" s="72">
        <v>28.116</v>
      </c>
      <c r="R19" s="86">
        <v>4.5</v>
      </c>
      <c r="S19" s="72">
        <f t="shared" si="0"/>
        <v>28.115999999999985</v>
      </c>
      <c r="T19" s="92">
        <f t="shared" si="14"/>
        <v>2359.4947199999988</v>
      </c>
      <c r="U19" s="93" t="b">
        <f t="shared" si="1"/>
        <v>0</v>
      </c>
      <c r="V19" s="93" t="b">
        <f t="shared" si="2"/>
        <v>0</v>
      </c>
      <c r="W19" s="93" t="str">
        <f t="shared" si="3"/>
        <v>Low Value</v>
      </c>
      <c r="X19" s="96" t="str">
        <f t="shared" si="7"/>
        <v>Value not found</v>
      </c>
      <c r="Y19" s="93">
        <f t="shared" si="11"/>
        <v>15</v>
      </c>
      <c r="Z19" s="93">
        <f t="shared" si="8"/>
        <v>1</v>
      </c>
      <c r="AA19" s="93">
        <f t="shared" si="9"/>
        <v>2019</v>
      </c>
      <c r="AB19" s="97" t="str">
        <f t="shared" si="15"/>
        <v>1-2019</v>
      </c>
      <c r="AC19" s="97" t="str">
        <f t="shared" si="16"/>
        <v>15-1-2019</v>
      </c>
      <c r="AD19" s="97">
        <f t="shared" si="12"/>
        <v>1</v>
      </c>
      <c r="AE19" s="97">
        <f t="shared" si="13"/>
        <v>3</v>
      </c>
      <c r="AF19" s="97" t="str">
        <f t="shared" si="4"/>
        <v>2019-3</v>
      </c>
      <c r="AG19" s="97">
        <f t="shared" si="5"/>
        <v>2</v>
      </c>
      <c r="AH19" s="97" t="str">
        <f t="shared" si="10"/>
        <v>Weekdays</v>
      </c>
      <c r="AI19" s="98">
        <f t="shared" si="18"/>
        <v>3</v>
      </c>
      <c r="AL19" s="101" t="s">
        <v>1118</v>
      </c>
      <c r="AM19" s="108">
        <f>SUMIFS($K$4:$K$1003,$E$4:$E$1003,"Member",$F$4:$F$1003,"Male")</f>
        <v>76076.500499999951</v>
      </c>
      <c r="AN19" s="134">
        <f>SUMIFS($K$4:$K$1003,$E$4:$E$1003,"Member",$F$4:$F$1003,"Male")</f>
        <v>76076.500499999951</v>
      </c>
    </row>
    <row r="20" spans="2:41" ht="21.75" customHeight="1" x14ac:dyDescent="0.25">
      <c r="B20" s="19" t="s">
        <v>52</v>
      </c>
      <c r="C20" s="20" t="s">
        <v>18</v>
      </c>
      <c r="D20" s="19" t="s">
        <v>19</v>
      </c>
      <c r="E20" s="19" t="s">
        <v>20</v>
      </c>
      <c r="F20" s="19" t="s">
        <v>21</v>
      </c>
      <c r="G20" s="19" t="s">
        <v>22</v>
      </c>
      <c r="H20" s="72">
        <v>68.930000000000007</v>
      </c>
      <c r="I20" s="22">
        <v>7</v>
      </c>
      <c r="J20" s="72">
        <v>24.125499999999999</v>
      </c>
      <c r="K20" s="72">
        <v>506.63549999999998</v>
      </c>
      <c r="L20" s="24">
        <v>43535</v>
      </c>
      <c r="M20" s="25">
        <v>0.46041666666666664</v>
      </c>
      <c r="N20" s="20" t="s">
        <v>33</v>
      </c>
      <c r="O20" s="72">
        <v>482.51</v>
      </c>
      <c r="P20" s="76">
        <v>4.7619047620000003</v>
      </c>
      <c r="Q20" s="72">
        <v>24.125499999999999</v>
      </c>
      <c r="R20" s="86">
        <v>4.5999999999999996</v>
      </c>
      <c r="S20" s="72">
        <f t="shared" si="0"/>
        <v>24.125499999999988</v>
      </c>
      <c r="T20" s="92">
        <f t="shared" si="14"/>
        <v>2024.611959999999</v>
      </c>
      <c r="U20" s="93" t="b">
        <f t="shared" si="1"/>
        <v>0</v>
      </c>
      <c r="V20" s="93" t="b">
        <f t="shared" si="2"/>
        <v>0</v>
      </c>
      <c r="W20" s="93" t="str">
        <f t="shared" si="3"/>
        <v>Low Value</v>
      </c>
      <c r="X20" s="96" t="str">
        <f t="shared" si="7"/>
        <v>Value not found</v>
      </c>
      <c r="Y20" s="93">
        <f t="shared" si="11"/>
        <v>11</v>
      </c>
      <c r="Z20" s="93">
        <f t="shared" si="8"/>
        <v>3</v>
      </c>
      <c r="AA20" s="93">
        <f t="shared" si="9"/>
        <v>2019</v>
      </c>
      <c r="AB20" s="97" t="str">
        <f t="shared" si="15"/>
        <v>3-2019</v>
      </c>
      <c r="AC20" s="97" t="str">
        <f t="shared" si="16"/>
        <v>11-3-2019</v>
      </c>
      <c r="AD20" s="97">
        <f t="shared" si="12"/>
        <v>1</v>
      </c>
      <c r="AE20" s="97">
        <f t="shared" si="13"/>
        <v>11</v>
      </c>
      <c r="AF20" s="97" t="str">
        <f t="shared" si="4"/>
        <v>2019-11</v>
      </c>
      <c r="AG20" s="97">
        <f t="shared" si="5"/>
        <v>1</v>
      </c>
      <c r="AH20" s="97" t="str">
        <f t="shared" si="10"/>
        <v>Weekdays</v>
      </c>
      <c r="AI20" s="98">
        <f t="shared" si="18"/>
        <v>2</v>
      </c>
      <c r="AL20" s="101" t="s">
        <v>1119</v>
      </c>
      <c r="AM20" s="108">
        <f>SUMIFS($K$4:$K$1003,$E$4:$E$1003,"Member",$F$4:$F$1003,"Female")</f>
        <v>88146.943499999965</v>
      </c>
      <c r="AN20" s="134">
        <f>SUMIFS($K$4:$K$1003,$E$4:$E$1003,"Member",$F$4:$F$1003,"Female")</f>
        <v>88146.943499999965</v>
      </c>
    </row>
    <row r="21" spans="2:41" ht="21.75" customHeight="1" x14ac:dyDescent="0.25">
      <c r="B21" s="19" t="s">
        <v>53</v>
      </c>
      <c r="C21" s="20" t="s">
        <v>18</v>
      </c>
      <c r="D21" s="19" t="s">
        <v>19</v>
      </c>
      <c r="E21" s="19" t="s">
        <v>27</v>
      </c>
      <c r="F21" s="19" t="s">
        <v>31</v>
      </c>
      <c r="G21" s="19" t="s">
        <v>36</v>
      </c>
      <c r="H21" s="72">
        <v>72.61</v>
      </c>
      <c r="I21" s="22">
        <v>6</v>
      </c>
      <c r="J21" s="72">
        <v>21.783000000000001</v>
      </c>
      <c r="K21" s="72">
        <v>457.44299999999998</v>
      </c>
      <c r="L21" s="24">
        <v>43466</v>
      </c>
      <c r="M21" s="25">
        <v>0.44374999999999998</v>
      </c>
      <c r="N21" s="20" t="s">
        <v>33</v>
      </c>
      <c r="O21" s="72">
        <v>435.66</v>
      </c>
      <c r="P21" s="76">
        <v>4.7619047620000003</v>
      </c>
      <c r="Q21" s="72">
        <v>21.783000000000001</v>
      </c>
      <c r="R21" s="86">
        <v>6.9</v>
      </c>
      <c r="S21" s="72">
        <f t="shared" si="0"/>
        <v>21.782999999999959</v>
      </c>
      <c r="T21" s="92">
        <f t="shared" si="14"/>
        <v>1828.0293599999966</v>
      </c>
      <c r="U21" s="93" t="b">
        <f t="shared" si="1"/>
        <v>0</v>
      </c>
      <c r="V21" s="93" t="b">
        <f t="shared" si="2"/>
        <v>1</v>
      </c>
      <c r="W21" s="93" t="str">
        <f t="shared" si="3"/>
        <v>Low Value</v>
      </c>
      <c r="X21" s="96" t="str">
        <f t="shared" si="7"/>
        <v>Value not found</v>
      </c>
      <c r="Y21" s="93">
        <f t="shared" si="11"/>
        <v>1</v>
      </c>
      <c r="Z21" s="93">
        <f t="shared" si="8"/>
        <v>1</v>
      </c>
      <c r="AA21" s="93">
        <f t="shared" si="9"/>
        <v>2019</v>
      </c>
      <c r="AB21" s="97" t="str">
        <f t="shared" si="15"/>
        <v>1-2019</v>
      </c>
      <c r="AC21" s="97" t="str">
        <f t="shared" si="16"/>
        <v>1-1-2019</v>
      </c>
      <c r="AD21" s="97">
        <f t="shared" si="12"/>
        <v>1</v>
      </c>
      <c r="AE21" s="97">
        <f t="shared" si="13"/>
        <v>1</v>
      </c>
      <c r="AF21" s="97" t="str">
        <f t="shared" si="4"/>
        <v>2019-1</v>
      </c>
      <c r="AG21" s="97">
        <f t="shared" si="5"/>
        <v>2</v>
      </c>
      <c r="AH21" s="97" t="str">
        <f t="shared" si="10"/>
        <v>Weekdays</v>
      </c>
      <c r="AI21" s="98">
        <f t="shared" si="18"/>
        <v>3</v>
      </c>
      <c r="AL21" s="101" t="s">
        <v>1120</v>
      </c>
      <c r="AM21" s="108">
        <f>SUMIFS($K$4:$K$1003,$E$4:$E$1003,"Normal",$F$4:$F$1003,"Male")</f>
        <v>79007.323499999999</v>
      </c>
      <c r="AN21" s="134">
        <f>SUMIFS($K$4:$K$1003,$E$4:$E$1003,"Normal",$F$4:$F$1003,"Male")</f>
        <v>79007.323499999999</v>
      </c>
    </row>
    <row r="22" spans="2:41" ht="21.75" customHeight="1" x14ac:dyDescent="0.25">
      <c r="B22" s="19" t="s">
        <v>54</v>
      </c>
      <c r="C22" s="20" t="s">
        <v>18</v>
      </c>
      <c r="D22" s="19" t="s">
        <v>19</v>
      </c>
      <c r="E22" s="19" t="s">
        <v>27</v>
      </c>
      <c r="F22" s="19" t="s">
        <v>31</v>
      </c>
      <c r="G22" s="19" t="s">
        <v>44</v>
      </c>
      <c r="H22" s="72">
        <v>54.67</v>
      </c>
      <c r="I22" s="22">
        <v>3</v>
      </c>
      <c r="J22" s="72">
        <v>8.2004999999999999</v>
      </c>
      <c r="K22" s="72">
        <v>172.2105</v>
      </c>
      <c r="L22" s="24">
        <v>43486</v>
      </c>
      <c r="M22" s="25">
        <v>0.75</v>
      </c>
      <c r="N22" s="20" t="s">
        <v>33</v>
      </c>
      <c r="O22" s="72">
        <v>164.01</v>
      </c>
      <c r="P22" s="76">
        <v>4.7619047620000003</v>
      </c>
      <c r="Q22" s="72">
        <v>8.2004999999999999</v>
      </c>
      <c r="R22" s="86">
        <v>8.6</v>
      </c>
      <c r="S22" s="72">
        <f t="shared" si="0"/>
        <v>8.2005000000000052</v>
      </c>
      <c r="T22" s="92">
        <f t="shared" si="14"/>
        <v>688.18596000000048</v>
      </c>
      <c r="U22" s="93" t="b">
        <f t="shared" si="1"/>
        <v>0</v>
      </c>
      <c r="V22" s="93" t="b">
        <f t="shared" si="2"/>
        <v>1</v>
      </c>
      <c r="W22" s="93" t="str">
        <f t="shared" si="3"/>
        <v>High Value</v>
      </c>
      <c r="X22" s="96">
        <f t="shared" si="7"/>
        <v>5.4670000000000005</v>
      </c>
      <c r="Y22" s="93">
        <f t="shared" si="11"/>
        <v>21</v>
      </c>
      <c r="Z22" s="93">
        <f t="shared" si="8"/>
        <v>1</v>
      </c>
      <c r="AA22" s="93">
        <f t="shared" si="9"/>
        <v>2019</v>
      </c>
      <c r="AB22" s="97" t="str">
        <f t="shared" si="15"/>
        <v>1-2019</v>
      </c>
      <c r="AC22" s="97" t="str">
        <f t="shared" si="16"/>
        <v>21-1-2019</v>
      </c>
      <c r="AD22" s="97">
        <f t="shared" si="12"/>
        <v>1</v>
      </c>
      <c r="AE22" s="97">
        <f t="shared" si="13"/>
        <v>4</v>
      </c>
      <c r="AF22" s="97" t="str">
        <f t="shared" si="4"/>
        <v>2019-4</v>
      </c>
      <c r="AG22" s="97">
        <f t="shared" si="5"/>
        <v>1</v>
      </c>
      <c r="AH22" s="97" t="str">
        <f t="shared" si="10"/>
        <v>Weekdays</v>
      </c>
      <c r="AI22" s="98">
        <f t="shared" si="18"/>
        <v>2</v>
      </c>
      <c r="AL22" s="101" t="s">
        <v>1121</v>
      </c>
      <c r="AM22" s="108">
        <f>SUMIFS($K$4:$K$1003,$E$4:$E$1003,"Normal",$F$4:$F$1003,"Female")</f>
        <v>79735.98149999998</v>
      </c>
      <c r="AN22" s="134">
        <f>SUMIFS($K$4:$K$1003,$E$4:$E$1003,"Normal",$F$4:$F$1003,"Female")</f>
        <v>79735.98149999998</v>
      </c>
    </row>
    <row r="23" spans="2:41" ht="21.75" customHeight="1" x14ac:dyDescent="0.25">
      <c r="B23" s="19" t="s">
        <v>55</v>
      </c>
      <c r="C23" s="20" t="s">
        <v>42</v>
      </c>
      <c r="D23" s="19" t="s">
        <v>43</v>
      </c>
      <c r="E23" s="19" t="s">
        <v>27</v>
      </c>
      <c r="F23" s="19" t="s">
        <v>21</v>
      </c>
      <c r="G23" s="19" t="s">
        <v>32</v>
      </c>
      <c r="H23" s="72">
        <v>40.299999999999997</v>
      </c>
      <c r="I23" s="22">
        <v>2</v>
      </c>
      <c r="J23" s="72">
        <v>4.03</v>
      </c>
      <c r="K23" s="72">
        <v>84.63</v>
      </c>
      <c r="L23" s="24">
        <v>43535</v>
      </c>
      <c r="M23" s="25">
        <v>0.64583333333333337</v>
      </c>
      <c r="N23" s="20" t="s">
        <v>23</v>
      </c>
      <c r="O23" s="72">
        <v>80.599999999999994</v>
      </c>
      <c r="P23" s="76">
        <v>4.7619047620000003</v>
      </c>
      <c r="Q23" s="72">
        <v>4.03</v>
      </c>
      <c r="R23" s="86">
        <v>4.4000000000000004</v>
      </c>
      <c r="S23" s="72">
        <f t="shared" si="0"/>
        <v>4.0300000000000011</v>
      </c>
      <c r="T23" s="92">
        <f t="shared" si="14"/>
        <v>338.19760000000008</v>
      </c>
      <c r="U23" s="93" t="b">
        <f t="shared" si="1"/>
        <v>0</v>
      </c>
      <c r="V23" s="93" t="b">
        <f t="shared" si="2"/>
        <v>0</v>
      </c>
      <c r="W23" s="93" t="str">
        <f t="shared" si="3"/>
        <v>Low Value</v>
      </c>
      <c r="X23" s="96" t="str">
        <f t="shared" si="7"/>
        <v>Value not found</v>
      </c>
      <c r="Y23" s="93">
        <f t="shared" si="11"/>
        <v>11</v>
      </c>
      <c r="Z23" s="93">
        <f t="shared" si="8"/>
        <v>3</v>
      </c>
      <c r="AA23" s="93">
        <f t="shared" si="9"/>
        <v>2019</v>
      </c>
      <c r="AB23" s="97" t="str">
        <f t="shared" si="15"/>
        <v>3-2019</v>
      </c>
      <c r="AC23" s="97" t="str">
        <f t="shared" si="16"/>
        <v>11-3-2019</v>
      </c>
      <c r="AD23" s="97">
        <f t="shared" si="12"/>
        <v>1</v>
      </c>
      <c r="AE23" s="97">
        <f t="shared" si="13"/>
        <v>11</v>
      </c>
      <c r="AF23" s="97" t="str">
        <f t="shared" si="4"/>
        <v>2019-11</v>
      </c>
      <c r="AG23" s="97">
        <f t="shared" si="5"/>
        <v>1</v>
      </c>
      <c r="AH23" s="97" t="str">
        <f t="shared" si="10"/>
        <v>Weekdays</v>
      </c>
      <c r="AI23" s="98">
        <f t="shared" si="18"/>
        <v>2</v>
      </c>
      <c r="AL23" s="107"/>
      <c r="AM23" s="107"/>
    </row>
    <row r="24" spans="2:41" ht="21.75" customHeight="1" x14ac:dyDescent="0.25">
      <c r="B24" s="19" t="s">
        <v>56</v>
      </c>
      <c r="C24" s="20" t="s">
        <v>25</v>
      </c>
      <c r="D24" s="19" t="s">
        <v>26</v>
      </c>
      <c r="E24" s="19" t="s">
        <v>20</v>
      </c>
      <c r="F24" s="19" t="s">
        <v>31</v>
      </c>
      <c r="G24" s="19" t="s">
        <v>28</v>
      </c>
      <c r="H24" s="72">
        <v>86.04</v>
      </c>
      <c r="I24" s="22">
        <v>5</v>
      </c>
      <c r="J24" s="72">
        <v>21.51</v>
      </c>
      <c r="K24" s="72">
        <v>451.71</v>
      </c>
      <c r="L24" s="24">
        <v>43521</v>
      </c>
      <c r="M24" s="25">
        <v>0.47499999999999998</v>
      </c>
      <c r="N24" s="20" t="s">
        <v>23</v>
      </c>
      <c r="O24" s="72">
        <v>430.2</v>
      </c>
      <c r="P24" s="76">
        <v>4.7619047620000003</v>
      </c>
      <c r="Q24" s="72">
        <v>21.51</v>
      </c>
      <c r="R24" s="86">
        <v>4.8</v>
      </c>
      <c r="S24" s="72">
        <f t="shared" si="0"/>
        <v>21.509999999999991</v>
      </c>
      <c r="T24" s="92">
        <f t="shared" si="14"/>
        <v>1805.1191999999992</v>
      </c>
      <c r="U24" s="93" t="b">
        <f t="shared" si="1"/>
        <v>0</v>
      </c>
      <c r="V24" s="93" t="b">
        <f t="shared" si="2"/>
        <v>0</v>
      </c>
      <c r="W24" s="93" t="str">
        <f t="shared" si="3"/>
        <v>Low Value</v>
      </c>
      <c r="X24" s="96" t="str">
        <f t="shared" si="7"/>
        <v>Value not found</v>
      </c>
      <c r="Y24" s="93">
        <f t="shared" si="11"/>
        <v>25</v>
      </c>
      <c r="Z24" s="93">
        <f t="shared" si="8"/>
        <v>2</v>
      </c>
      <c r="AA24" s="93">
        <f t="shared" si="9"/>
        <v>2019</v>
      </c>
      <c r="AB24" s="97" t="str">
        <f t="shared" si="15"/>
        <v>2-2019</v>
      </c>
      <c r="AC24" s="97" t="str">
        <f t="shared" si="16"/>
        <v>25-2-2019</v>
      </c>
      <c r="AD24" s="97">
        <f t="shared" si="12"/>
        <v>1</v>
      </c>
      <c r="AE24" s="97">
        <f t="shared" si="13"/>
        <v>9</v>
      </c>
      <c r="AF24" s="97" t="str">
        <f t="shared" si="4"/>
        <v>2019-9</v>
      </c>
      <c r="AG24" s="97">
        <f t="shared" si="5"/>
        <v>1</v>
      </c>
      <c r="AH24" s="97" t="str">
        <f t="shared" si="10"/>
        <v>Weekdays</v>
      </c>
      <c r="AI24" s="98">
        <f t="shared" si="18"/>
        <v>2</v>
      </c>
      <c r="AL24" s="101" t="s">
        <v>1063</v>
      </c>
      <c r="AM24" s="36" t="s">
        <v>44</v>
      </c>
      <c r="AN24" s="99" t="str">
        <f>LOWER(AM24)</f>
        <v>food and beverages</v>
      </c>
    </row>
    <row r="25" spans="2:41" ht="21.75" customHeight="1" x14ac:dyDescent="0.25">
      <c r="B25" s="19" t="s">
        <v>57</v>
      </c>
      <c r="C25" s="20" t="s">
        <v>42</v>
      </c>
      <c r="D25" s="19" t="s">
        <v>43</v>
      </c>
      <c r="E25" s="19" t="s">
        <v>27</v>
      </c>
      <c r="F25" s="19" t="s">
        <v>31</v>
      </c>
      <c r="G25" s="19" t="s">
        <v>22</v>
      </c>
      <c r="H25" s="72">
        <v>87.98</v>
      </c>
      <c r="I25" s="22">
        <v>3</v>
      </c>
      <c r="J25" s="72">
        <v>13.196999999999999</v>
      </c>
      <c r="K25" s="72">
        <v>277.137</v>
      </c>
      <c r="L25" s="24">
        <v>43529</v>
      </c>
      <c r="M25" s="25">
        <v>0.44444444444444442</v>
      </c>
      <c r="N25" s="20" t="s">
        <v>23</v>
      </c>
      <c r="O25" s="72">
        <v>263.94</v>
      </c>
      <c r="P25" s="76">
        <v>4.7619047620000003</v>
      </c>
      <c r="Q25" s="72">
        <v>13.196999999999999</v>
      </c>
      <c r="R25" s="86">
        <v>5.0999999999999996</v>
      </c>
      <c r="S25" s="72">
        <f t="shared" si="0"/>
        <v>13.197000000000003</v>
      </c>
      <c r="T25" s="92">
        <f t="shared" si="14"/>
        <v>1107.4922400000003</v>
      </c>
      <c r="U25" s="93" t="b">
        <f t="shared" si="1"/>
        <v>0</v>
      </c>
      <c r="V25" s="93" t="b">
        <f t="shared" si="2"/>
        <v>0</v>
      </c>
      <c r="W25" s="93" t="str">
        <f t="shared" si="3"/>
        <v>Low Value</v>
      </c>
      <c r="X25" s="96" t="str">
        <f t="shared" si="7"/>
        <v>Value not found</v>
      </c>
      <c r="Y25" s="93">
        <f t="shared" si="11"/>
        <v>5</v>
      </c>
      <c r="Z25" s="93">
        <f t="shared" si="8"/>
        <v>3</v>
      </c>
      <c r="AA25" s="93">
        <f t="shared" si="9"/>
        <v>2019</v>
      </c>
      <c r="AB25" s="97" t="str">
        <f t="shared" si="15"/>
        <v>3-2019</v>
      </c>
      <c r="AC25" s="97" t="str">
        <f t="shared" si="16"/>
        <v>5-3-2019</v>
      </c>
      <c r="AD25" s="97">
        <f t="shared" si="12"/>
        <v>1</v>
      </c>
      <c r="AE25" s="97">
        <f t="shared" si="13"/>
        <v>10</v>
      </c>
      <c r="AF25" s="97" t="str">
        <f t="shared" si="4"/>
        <v>2019-10</v>
      </c>
      <c r="AG25" s="97">
        <f t="shared" si="5"/>
        <v>2</v>
      </c>
      <c r="AH25" s="97" t="str">
        <f t="shared" si="10"/>
        <v>Weekdays</v>
      </c>
      <c r="AI25" s="98">
        <f t="shared" si="18"/>
        <v>3</v>
      </c>
      <c r="AL25" s="101" t="s">
        <v>1122</v>
      </c>
      <c r="AM25" s="36" t="s">
        <v>32</v>
      </c>
      <c r="AN25" s="99" t="str">
        <f>UPPER(AM25)</f>
        <v>HOME AND LIFESTYLE</v>
      </c>
    </row>
    <row r="26" spans="2:41" ht="21.75" customHeight="1" x14ac:dyDescent="0.25">
      <c r="B26" s="19" t="s">
        <v>58</v>
      </c>
      <c r="C26" s="20" t="s">
        <v>42</v>
      </c>
      <c r="D26" s="19" t="s">
        <v>43</v>
      </c>
      <c r="E26" s="19" t="s">
        <v>27</v>
      </c>
      <c r="F26" s="19" t="s">
        <v>31</v>
      </c>
      <c r="G26" s="19" t="s">
        <v>32</v>
      </c>
      <c r="H26" s="72">
        <v>33.200000000000003</v>
      </c>
      <c r="I26" s="22">
        <v>2</v>
      </c>
      <c r="J26" s="72">
        <v>3.32</v>
      </c>
      <c r="K26" s="72">
        <v>69.72</v>
      </c>
      <c r="L26" s="24">
        <v>43539</v>
      </c>
      <c r="M26" s="25">
        <v>0.51388888888888884</v>
      </c>
      <c r="N26" s="20" t="s">
        <v>33</v>
      </c>
      <c r="O26" s="72">
        <v>66.400000000000006</v>
      </c>
      <c r="P26" s="76">
        <v>4.7619047620000003</v>
      </c>
      <c r="Q26" s="72">
        <v>3.32</v>
      </c>
      <c r="R26" s="86">
        <v>4.4000000000000004</v>
      </c>
      <c r="S26" s="72">
        <f t="shared" si="0"/>
        <v>3.3199999999999932</v>
      </c>
      <c r="T26" s="92">
        <f t="shared" si="14"/>
        <v>278.61439999999942</v>
      </c>
      <c r="U26" s="93" t="b">
        <f t="shared" si="1"/>
        <v>0</v>
      </c>
      <c r="V26" s="93" t="b">
        <f t="shared" si="2"/>
        <v>0</v>
      </c>
      <c r="W26" s="93" t="str">
        <f t="shared" si="3"/>
        <v>Low Value</v>
      </c>
      <c r="X26" s="96" t="str">
        <f t="shared" si="7"/>
        <v>Value not found</v>
      </c>
      <c r="Y26" s="93">
        <f t="shared" si="11"/>
        <v>15</v>
      </c>
      <c r="Z26" s="93">
        <f t="shared" si="8"/>
        <v>3</v>
      </c>
      <c r="AA26" s="93">
        <f t="shared" si="9"/>
        <v>2019</v>
      </c>
      <c r="AB26" s="97" t="str">
        <f t="shared" si="15"/>
        <v>3-2019</v>
      </c>
      <c r="AC26" s="97" t="str">
        <f t="shared" si="16"/>
        <v>15-3-2019</v>
      </c>
      <c r="AD26" s="97">
        <f t="shared" si="12"/>
        <v>1</v>
      </c>
      <c r="AE26" s="97">
        <f t="shared" si="13"/>
        <v>11</v>
      </c>
      <c r="AF26" s="97" t="str">
        <f t="shared" si="4"/>
        <v>2019-11</v>
      </c>
      <c r="AG26" s="97">
        <f t="shared" si="5"/>
        <v>5</v>
      </c>
      <c r="AH26" s="97" t="str">
        <f t="shared" si="10"/>
        <v>Weekdays</v>
      </c>
      <c r="AI26" s="98">
        <f t="shared" si="18"/>
        <v>6</v>
      </c>
      <c r="AL26" s="101" t="s">
        <v>1123</v>
      </c>
      <c r="AM26" s="36" t="s">
        <v>28</v>
      </c>
      <c r="AN26" s="99" t="str">
        <f>PROPER(AM26)</f>
        <v>Electronic Accessories</v>
      </c>
    </row>
    <row r="27" spans="2:41" ht="21.75" customHeight="1" x14ac:dyDescent="0.25">
      <c r="B27" s="19" t="s">
        <v>59</v>
      </c>
      <c r="C27" s="20" t="s">
        <v>18</v>
      </c>
      <c r="D27" s="19" t="s">
        <v>19</v>
      </c>
      <c r="E27" s="19" t="s">
        <v>27</v>
      </c>
      <c r="F27" s="19" t="s">
        <v>31</v>
      </c>
      <c r="G27" s="19" t="s">
        <v>28</v>
      </c>
      <c r="H27" s="72">
        <v>34.56</v>
      </c>
      <c r="I27" s="22">
        <v>5</v>
      </c>
      <c r="J27" s="72">
        <v>8.64</v>
      </c>
      <c r="K27" s="72">
        <v>181.44</v>
      </c>
      <c r="L27" s="24">
        <v>43513</v>
      </c>
      <c r="M27" s="25">
        <v>0.46875</v>
      </c>
      <c r="N27" s="20" t="s">
        <v>23</v>
      </c>
      <c r="O27" s="72">
        <v>172.8</v>
      </c>
      <c r="P27" s="76">
        <v>4.7619047620000003</v>
      </c>
      <c r="Q27" s="72">
        <v>8.64</v>
      </c>
      <c r="R27" s="86">
        <v>9.9</v>
      </c>
      <c r="S27" s="72">
        <f t="shared" si="0"/>
        <v>8.6399999999999864</v>
      </c>
      <c r="T27" s="92">
        <f t="shared" si="14"/>
        <v>725.06879999999887</v>
      </c>
      <c r="U27" s="93" t="b">
        <f t="shared" si="1"/>
        <v>0</v>
      </c>
      <c r="V27" s="93" t="b">
        <f t="shared" si="2"/>
        <v>1</v>
      </c>
      <c r="W27" s="93" t="str">
        <f t="shared" si="3"/>
        <v>High Value</v>
      </c>
      <c r="X27" s="96">
        <f t="shared" si="7"/>
        <v>3.4560000000000004</v>
      </c>
      <c r="Y27" s="93">
        <f t="shared" si="11"/>
        <v>17</v>
      </c>
      <c r="Z27" s="93">
        <f t="shared" si="8"/>
        <v>2</v>
      </c>
      <c r="AA27" s="93">
        <f t="shared" si="9"/>
        <v>2019</v>
      </c>
      <c r="AB27" s="97" t="str">
        <f t="shared" si="15"/>
        <v>2-2019</v>
      </c>
      <c r="AC27" s="97" t="str">
        <f t="shared" si="16"/>
        <v>17-2-2019</v>
      </c>
      <c r="AD27" s="97">
        <f t="shared" si="12"/>
        <v>1</v>
      </c>
      <c r="AE27" s="97">
        <f t="shared" si="13"/>
        <v>7</v>
      </c>
      <c r="AF27" s="97" t="str">
        <f t="shared" si="4"/>
        <v>2019-7</v>
      </c>
      <c r="AG27" s="97">
        <f t="shared" si="5"/>
        <v>7</v>
      </c>
      <c r="AH27" s="97" t="str">
        <f t="shared" si="10"/>
        <v>Weekends</v>
      </c>
      <c r="AI27" s="98">
        <f t="shared" si="18"/>
        <v>1</v>
      </c>
      <c r="AL27" s="101" t="s">
        <v>1123</v>
      </c>
      <c r="AM27" s="36" t="s">
        <v>36</v>
      </c>
      <c r="AN27" s="99" t="str">
        <f>PROPER(AM27)</f>
        <v>Sports And Travel</v>
      </c>
    </row>
    <row r="28" spans="2:41" ht="21.75" customHeight="1" x14ac:dyDescent="0.25">
      <c r="B28" s="19" t="s">
        <v>60</v>
      </c>
      <c r="C28" s="20" t="s">
        <v>18</v>
      </c>
      <c r="D28" s="19" t="s">
        <v>19</v>
      </c>
      <c r="E28" s="19" t="s">
        <v>20</v>
      </c>
      <c r="F28" s="19" t="s">
        <v>31</v>
      </c>
      <c r="G28" s="19" t="s">
        <v>36</v>
      </c>
      <c r="H28" s="72">
        <v>88.63</v>
      </c>
      <c r="I28" s="22">
        <v>3</v>
      </c>
      <c r="J28" s="72">
        <v>13.294499999999999</v>
      </c>
      <c r="K28" s="72">
        <v>279.18450000000001</v>
      </c>
      <c r="L28" s="24">
        <v>43526</v>
      </c>
      <c r="M28" s="25">
        <v>0.73333333333333328</v>
      </c>
      <c r="N28" s="20" t="s">
        <v>23</v>
      </c>
      <c r="O28" s="72">
        <v>265.89</v>
      </c>
      <c r="P28" s="76">
        <v>4.7619047620000003</v>
      </c>
      <c r="Q28" s="72">
        <v>13.294499999999999</v>
      </c>
      <c r="R28" s="86">
        <v>6</v>
      </c>
      <c r="S28" s="72">
        <f t="shared" si="0"/>
        <v>13.294500000000028</v>
      </c>
      <c r="T28" s="92">
        <f t="shared" si="14"/>
        <v>1115.6744400000023</v>
      </c>
      <c r="U28" s="93" t="b">
        <f t="shared" si="1"/>
        <v>0</v>
      </c>
      <c r="V28" s="93" t="b">
        <f t="shared" si="2"/>
        <v>0</v>
      </c>
      <c r="W28" s="93" t="str">
        <f t="shared" si="3"/>
        <v>Low Value</v>
      </c>
      <c r="X28" s="96" t="str">
        <f t="shared" si="7"/>
        <v>Value not found</v>
      </c>
      <c r="Y28" s="93">
        <f t="shared" si="11"/>
        <v>2</v>
      </c>
      <c r="Z28" s="93">
        <f t="shared" si="8"/>
        <v>3</v>
      </c>
      <c r="AA28" s="93">
        <f t="shared" si="9"/>
        <v>2019</v>
      </c>
      <c r="AB28" s="97" t="str">
        <f t="shared" si="15"/>
        <v>3-2019</v>
      </c>
      <c r="AC28" s="97" t="str">
        <f t="shared" si="16"/>
        <v>2-3-2019</v>
      </c>
      <c r="AD28" s="97">
        <f t="shared" si="12"/>
        <v>1</v>
      </c>
      <c r="AE28" s="97">
        <f t="shared" si="13"/>
        <v>9</v>
      </c>
      <c r="AF28" s="97" t="str">
        <f t="shared" si="4"/>
        <v>2019-9</v>
      </c>
      <c r="AG28" s="97">
        <f t="shared" si="5"/>
        <v>6</v>
      </c>
      <c r="AH28" s="97" t="str">
        <f t="shared" si="10"/>
        <v>Weekends</v>
      </c>
      <c r="AI28" s="98">
        <f t="shared" si="18"/>
        <v>7</v>
      </c>
      <c r="AL28" s="101"/>
      <c r="AM28" s="107"/>
    </row>
    <row r="29" spans="2:41" ht="21.75" customHeight="1" x14ac:dyDescent="0.25">
      <c r="B29" s="19" t="s">
        <v>61</v>
      </c>
      <c r="C29" s="20" t="s">
        <v>18</v>
      </c>
      <c r="D29" s="19" t="s">
        <v>19</v>
      </c>
      <c r="E29" s="19" t="s">
        <v>20</v>
      </c>
      <c r="F29" s="19" t="s">
        <v>21</v>
      </c>
      <c r="G29" s="19" t="s">
        <v>32</v>
      </c>
      <c r="H29" s="72">
        <v>52.59</v>
      </c>
      <c r="I29" s="22">
        <v>8</v>
      </c>
      <c r="J29" s="72">
        <v>21.036000000000001</v>
      </c>
      <c r="K29" s="72">
        <v>441.75599999999997</v>
      </c>
      <c r="L29" s="24">
        <v>43546</v>
      </c>
      <c r="M29" s="25">
        <v>0.80555555555555558</v>
      </c>
      <c r="N29" s="20" t="s">
        <v>33</v>
      </c>
      <c r="O29" s="72">
        <v>420.72</v>
      </c>
      <c r="P29" s="76">
        <v>4.7619047620000003</v>
      </c>
      <c r="Q29" s="72">
        <v>21.036000000000001</v>
      </c>
      <c r="R29" s="86">
        <v>8.5</v>
      </c>
      <c r="S29" s="72">
        <f t="shared" si="0"/>
        <v>21.035999999999945</v>
      </c>
      <c r="T29" s="92">
        <f t="shared" si="14"/>
        <v>1765.3411199999953</v>
      </c>
      <c r="U29" s="93" t="b">
        <f t="shared" si="1"/>
        <v>1</v>
      </c>
      <c r="V29" s="93" t="b">
        <f t="shared" si="2"/>
        <v>1</v>
      </c>
      <c r="W29" s="93" t="str">
        <f t="shared" si="3"/>
        <v>High Value</v>
      </c>
      <c r="X29" s="96">
        <f t="shared" si="7"/>
        <v>5.2590000000000003</v>
      </c>
      <c r="Y29" s="93">
        <f t="shared" si="11"/>
        <v>22</v>
      </c>
      <c r="Z29" s="93">
        <f t="shared" si="8"/>
        <v>3</v>
      </c>
      <c r="AA29" s="93">
        <f t="shared" si="9"/>
        <v>2019</v>
      </c>
      <c r="AB29" s="97" t="str">
        <f t="shared" si="15"/>
        <v>3-2019</v>
      </c>
      <c r="AC29" s="97" t="str">
        <f>CONCATENATE(Y29,"-",Z29,"-",AA29)</f>
        <v>22-3-2019</v>
      </c>
      <c r="AD29" s="97">
        <f t="shared" si="12"/>
        <v>1</v>
      </c>
      <c r="AE29" s="97">
        <f t="shared" si="13"/>
        <v>12</v>
      </c>
      <c r="AF29" s="97" t="str">
        <f t="shared" si="4"/>
        <v>2019-12</v>
      </c>
      <c r="AG29" s="97">
        <f t="shared" si="5"/>
        <v>5</v>
      </c>
      <c r="AH29" s="97" t="str">
        <f t="shared" si="10"/>
        <v>Weekdays</v>
      </c>
      <c r="AI29" s="98">
        <f t="shared" si="18"/>
        <v>6</v>
      </c>
      <c r="AL29" s="101" t="s">
        <v>1126</v>
      </c>
      <c r="AM29" s="107" t="s">
        <v>21</v>
      </c>
      <c r="AN29" t="s">
        <v>44</v>
      </c>
      <c r="AO29" s="69" t="str">
        <f>CONCATENATE(AM29,"--","",AN29)</f>
        <v>Female--Food and beverages</v>
      </c>
    </row>
    <row r="30" spans="2:41" ht="21.75" customHeight="1" x14ac:dyDescent="0.25">
      <c r="B30" s="19" t="s">
        <v>62</v>
      </c>
      <c r="C30" s="20" t="s">
        <v>42</v>
      </c>
      <c r="D30" s="19" t="s">
        <v>43</v>
      </c>
      <c r="E30" s="19" t="s">
        <v>27</v>
      </c>
      <c r="F30" s="19" t="s">
        <v>31</v>
      </c>
      <c r="G30" s="19" t="s">
        <v>46</v>
      </c>
      <c r="H30" s="72">
        <v>33.520000000000003</v>
      </c>
      <c r="I30" s="22">
        <v>1</v>
      </c>
      <c r="J30" s="72">
        <v>1.6759999999999999</v>
      </c>
      <c r="K30" s="72">
        <v>35.195999999999998</v>
      </c>
      <c r="L30" s="24">
        <v>43504</v>
      </c>
      <c r="M30" s="25">
        <v>0.64652777777777781</v>
      </c>
      <c r="N30" s="20" t="s">
        <v>29</v>
      </c>
      <c r="O30" s="72">
        <v>33.520000000000003</v>
      </c>
      <c r="P30" s="76">
        <v>4.7619047620000003</v>
      </c>
      <c r="Q30" s="72">
        <v>1.6759999999999999</v>
      </c>
      <c r="R30" s="86">
        <v>6.7</v>
      </c>
      <c r="S30" s="72">
        <f t="shared" si="0"/>
        <v>1.6759999999999948</v>
      </c>
      <c r="T30" s="92">
        <f t="shared" si="14"/>
        <v>140.64991999999958</v>
      </c>
      <c r="U30" s="93" t="b">
        <f t="shared" si="1"/>
        <v>0</v>
      </c>
      <c r="V30" s="93" t="b">
        <f t="shared" si="2"/>
        <v>1</v>
      </c>
      <c r="W30" s="93" t="str">
        <f t="shared" si="3"/>
        <v>Low Value</v>
      </c>
      <c r="X30" s="96" t="str">
        <f t="shared" si="7"/>
        <v>Value not found</v>
      </c>
      <c r="Y30" s="93">
        <f t="shared" si="11"/>
        <v>8</v>
      </c>
      <c r="Z30" s="93">
        <f t="shared" si="8"/>
        <v>2</v>
      </c>
      <c r="AA30" s="93">
        <f t="shared" si="9"/>
        <v>2019</v>
      </c>
      <c r="AB30" s="97" t="str">
        <f t="shared" si="15"/>
        <v>2-2019</v>
      </c>
      <c r="AC30" s="97" t="str">
        <f t="shared" ref="AC30:AC93" si="19">CONCATENATE(Y30,"-",Z30,"-",AA30)</f>
        <v>8-2-2019</v>
      </c>
      <c r="AD30" s="97">
        <f t="shared" si="12"/>
        <v>1</v>
      </c>
      <c r="AE30" s="97">
        <f t="shared" si="13"/>
        <v>6</v>
      </c>
      <c r="AF30" s="97" t="str">
        <f t="shared" si="4"/>
        <v>2019-6</v>
      </c>
      <c r="AG30" s="97">
        <f t="shared" si="5"/>
        <v>5</v>
      </c>
      <c r="AH30" s="97" t="str">
        <f t="shared" si="10"/>
        <v>Weekdays</v>
      </c>
      <c r="AI30" s="98">
        <f t="shared" si="18"/>
        <v>6</v>
      </c>
      <c r="AL30" s="101" t="s">
        <v>1067</v>
      </c>
      <c r="AM30" s="36" t="s">
        <v>61</v>
      </c>
      <c r="AN30" s="135" t="s">
        <v>29</v>
      </c>
      <c r="AO30" t="str">
        <f>_xlfn.CONCAT(AM30, "/", "",AN30)</f>
        <v>227-03-5010/Cash</v>
      </c>
    </row>
    <row r="31" spans="2:41" ht="21.75" customHeight="1" x14ac:dyDescent="0.25">
      <c r="B31" s="19" t="s">
        <v>63</v>
      </c>
      <c r="C31" s="20" t="s">
        <v>18</v>
      </c>
      <c r="D31" s="19" t="s">
        <v>19</v>
      </c>
      <c r="E31" s="19" t="s">
        <v>27</v>
      </c>
      <c r="F31" s="19" t="s">
        <v>21</v>
      </c>
      <c r="G31" s="19" t="s">
        <v>46</v>
      </c>
      <c r="H31" s="72">
        <v>87.67</v>
      </c>
      <c r="I31" s="22">
        <v>2</v>
      </c>
      <c r="J31" s="72">
        <v>8.7669999999999995</v>
      </c>
      <c r="K31" s="72">
        <v>184.107</v>
      </c>
      <c r="L31" s="24">
        <v>43534</v>
      </c>
      <c r="M31" s="25">
        <v>0.51180555555555551</v>
      </c>
      <c r="N31" s="20" t="s">
        <v>33</v>
      </c>
      <c r="O31" s="72">
        <v>175.34</v>
      </c>
      <c r="P31" s="76">
        <v>4.7619047620000003</v>
      </c>
      <c r="Q31" s="72">
        <v>8.7669999999999995</v>
      </c>
      <c r="R31" s="86">
        <v>7.7</v>
      </c>
      <c r="S31" s="72">
        <f t="shared" si="0"/>
        <v>8.7669999999999959</v>
      </c>
      <c r="T31" s="92">
        <f t="shared" si="14"/>
        <v>735.72663999999963</v>
      </c>
      <c r="U31" s="93" t="b">
        <f t="shared" si="1"/>
        <v>0</v>
      </c>
      <c r="V31" s="93" t="b">
        <f t="shared" si="2"/>
        <v>1</v>
      </c>
      <c r="W31" s="93" t="str">
        <f t="shared" si="3"/>
        <v>High Value</v>
      </c>
      <c r="X31" s="96">
        <f t="shared" si="7"/>
        <v>8.7670000000000012</v>
      </c>
      <c r="Y31" s="93">
        <f t="shared" si="11"/>
        <v>10</v>
      </c>
      <c r="Z31" s="93">
        <f t="shared" si="8"/>
        <v>3</v>
      </c>
      <c r="AA31" s="93">
        <f t="shared" si="9"/>
        <v>2019</v>
      </c>
      <c r="AB31" s="97" t="str">
        <f t="shared" si="15"/>
        <v>3-2019</v>
      </c>
      <c r="AC31" s="97" t="str">
        <f t="shared" si="19"/>
        <v>10-3-2019</v>
      </c>
      <c r="AD31" s="97">
        <f t="shared" si="12"/>
        <v>1</v>
      </c>
      <c r="AE31" s="97">
        <f t="shared" si="13"/>
        <v>10</v>
      </c>
      <c r="AF31" s="97" t="str">
        <f t="shared" si="4"/>
        <v>2019-10</v>
      </c>
      <c r="AG31" s="97">
        <f t="shared" si="5"/>
        <v>7</v>
      </c>
      <c r="AH31" s="97" t="str">
        <f t="shared" si="10"/>
        <v>Weekends</v>
      </c>
      <c r="AI31" s="98">
        <f t="shared" si="18"/>
        <v>1</v>
      </c>
      <c r="AL31" s="106" t="s">
        <v>1127</v>
      </c>
      <c r="AM31" s="107"/>
    </row>
    <row r="32" spans="2:41" ht="21.75" customHeight="1" x14ac:dyDescent="0.25">
      <c r="B32" s="19" t="s">
        <v>64</v>
      </c>
      <c r="C32" s="20" t="s">
        <v>42</v>
      </c>
      <c r="D32" s="19" t="s">
        <v>43</v>
      </c>
      <c r="E32" s="19" t="s">
        <v>27</v>
      </c>
      <c r="F32" s="19" t="s">
        <v>21</v>
      </c>
      <c r="G32" s="19" t="s">
        <v>44</v>
      </c>
      <c r="H32" s="72">
        <v>88.36</v>
      </c>
      <c r="I32" s="22">
        <v>5</v>
      </c>
      <c r="J32" s="72">
        <v>22.09</v>
      </c>
      <c r="K32" s="72">
        <v>463.89</v>
      </c>
      <c r="L32" s="24">
        <v>43490</v>
      </c>
      <c r="M32" s="25">
        <v>0.82499999999999996</v>
      </c>
      <c r="N32" s="20" t="s">
        <v>29</v>
      </c>
      <c r="O32" s="72">
        <v>441.8</v>
      </c>
      <c r="P32" s="76">
        <v>4.7619047620000003</v>
      </c>
      <c r="Q32" s="72">
        <v>22.09</v>
      </c>
      <c r="R32" s="86">
        <v>9.6</v>
      </c>
      <c r="S32" s="72">
        <f t="shared" si="0"/>
        <v>22.089999999999975</v>
      </c>
      <c r="T32" s="92">
        <f t="shared" si="14"/>
        <v>1853.7927999999979</v>
      </c>
      <c r="U32" s="93" t="b">
        <f t="shared" si="1"/>
        <v>0</v>
      </c>
      <c r="V32" s="93" t="b">
        <f t="shared" si="2"/>
        <v>1</v>
      </c>
      <c r="W32" s="93" t="str">
        <f t="shared" si="3"/>
        <v>High Value</v>
      </c>
      <c r="X32" s="96">
        <f t="shared" si="7"/>
        <v>8.8360000000000003</v>
      </c>
      <c r="Y32" s="93">
        <f t="shared" si="11"/>
        <v>25</v>
      </c>
      <c r="Z32" s="93">
        <f t="shared" si="8"/>
        <v>1</v>
      </c>
      <c r="AA32" s="93">
        <f t="shared" si="9"/>
        <v>2019</v>
      </c>
      <c r="AB32" s="97" t="str">
        <f t="shared" si="15"/>
        <v>1-2019</v>
      </c>
      <c r="AC32" s="97" t="str">
        <f t="shared" si="19"/>
        <v>25-1-2019</v>
      </c>
      <c r="AD32" s="97">
        <f t="shared" si="12"/>
        <v>1</v>
      </c>
      <c r="AE32" s="97">
        <f t="shared" si="13"/>
        <v>4</v>
      </c>
      <c r="AF32" s="97" t="str">
        <f t="shared" si="4"/>
        <v>2019-4</v>
      </c>
      <c r="AG32" s="97">
        <f t="shared" si="5"/>
        <v>5</v>
      </c>
      <c r="AH32" s="97" t="str">
        <f t="shared" si="10"/>
        <v>Weekdays</v>
      </c>
      <c r="AI32" s="98">
        <f t="shared" si="18"/>
        <v>6</v>
      </c>
      <c r="AL32" s="107" t="str" cm="1">
        <f t="array" ref="AL32:AL33">_xlfn.UNIQUE($F$4:$F$1003)</f>
        <v>Female</v>
      </c>
      <c r="AM32" s="107"/>
    </row>
    <row r="33" spans="2:39" ht="21.75" customHeight="1" x14ac:dyDescent="0.25">
      <c r="B33" s="19" t="s">
        <v>65</v>
      </c>
      <c r="C33" s="20" t="s">
        <v>18</v>
      </c>
      <c r="D33" s="19" t="s">
        <v>19</v>
      </c>
      <c r="E33" s="19" t="s">
        <v>27</v>
      </c>
      <c r="F33" s="19" t="s">
        <v>31</v>
      </c>
      <c r="G33" s="19" t="s">
        <v>22</v>
      </c>
      <c r="H33" s="72">
        <v>24.89</v>
      </c>
      <c r="I33" s="22">
        <v>9</v>
      </c>
      <c r="J33" s="72">
        <v>11.2005</v>
      </c>
      <c r="K33" s="72">
        <v>235.2105</v>
      </c>
      <c r="L33" s="24">
        <v>43539</v>
      </c>
      <c r="M33" s="25">
        <v>0.65</v>
      </c>
      <c r="N33" s="20" t="s">
        <v>29</v>
      </c>
      <c r="O33" s="72">
        <v>224.01</v>
      </c>
      <c r="P33" s="76">
        <v>4.7619047620000003</v>
      </c>
      <c r="Q33" s="72">
        <v>11.2005</v>
      </c>
      <c r="R33" s="86">
        <v>7.4</v>
      </c>
      <c r="S33" s="72">
        <f t="shared" si="0"/>
        <v>11.200500000000005</v>
      </c>
      <c r="T33" s="92">
        <f t="shared" si="14"/>
        <v>939.94596000000047</v>
      </c>
      <c r="U33" s="93" t="b">
        <f t="shared" si="1"/>
        <v>1</v>
      </c>
      <c r="V33" s="93" t="b">
        <f t="shared" si="2"/>
        <v>1</v>
      </c>
      <c r="W33" s="93" t="str">
        <f t="shared" si="3"/>
        <v>High Value</v>
      </c>
      <c r="X33" s="96">
        <f t="shared" si="7"/>
        <v>2.4890000000000003</v>
      </c>
      <c r="Y33" s="93">
        <f t="shared" si="11"/>
        <v>15</v>
      </c>
      <c r="Z33" s="93">
        <f t="shared" si="8"/>
        <v>3</v>
      </c>
      <c r="AA33" s="93">
        <f t="shared" si="9"/>
        <v>2019</v>
      </c>
      <c r="AB33" s="97" t="str">
        <f t="shared" si="15"/>
        <v>3-2019</v>
      </c>
      <c r="AC33" s="97" t="str">
        <f t="shared" si="19"/>
        <v>15-3-2019</v>
      </c>
      <c r="AD33" s="97">
        <f t="shared" si="12"/>
        <v>1</v>
      </c>
      <c r="AE33" s="97">
        <f t="shared" si="13"/>
        <v>11</v>
      </c>
      <c r="AF33" s="97" t="str">
        <f t="shared" si="4"/>
        <v>2019-11</v>
      </c>
      <c r="AG33" s="97">
        <f t="shared" si="5"/>
        <v>5</v>
      </c>
      <c r="AH33" s="97" t="str">
        <f t="shared" si="10"/>
        <v>Weekdays</v>
      </c>
      <c r="AI33" s="98">
        <f t="shared" si="18"/>
        <v>6</v>
      </c>
      <c r="AL33" s="107" t="str">
        <v>Male</v>
      </c>
      <c r="AM33" s="107"/>
    </row>
    <row r="34" spans="2:39" ht="21.75" customHeight="1" x14ac:dyDescent="0.25">
      <c r="B34" s="19" t="s">
        <v>66</v>
      </c>
      <c r="C34" s="20" t="s">
        <v>42</v>
      </c>
      <c r="D34" s="19" t="s">
        <v>43</v>
      </c>
      <c r="E34" s="19" t="s">
        <v>27</v>
      </c>
      <c r="F34" s="19" t="s">
        <v>31</v>
      </c>
      <c r="G34" s="19" t="s">
        <v>46</v>
      </c>
      <c r="H34" s="72">
        <v>94.13</v>
      </c>
      <c r="I34" s="22">
        <v>5</v>
      </c>
      <c r="J34" s="72">
        <v>23.532499999999999</v>
      </c>
      <c r="K34" s="72">
        <v>494.1825</v>
      </c>
      <c r="L34" s="24">
        <v>43521</v>
      </c>
      <c r="M34" s="25">
        <v>0.81874999999999998</v>
      </c>
      <c r="N34" s="20" t="s">
        <v>33</v>
      </c>
      <c r="O34" s="72">
        <v>470.65</v>
      </c>
      <c r="P34" s="76">
        <v>4.7619047620000003</v>
      </c>
      <c r="Q34" s="72">
        <v>23.532499999999999</v>
      </c>
      <c r="R34" s="86">
        <v>4.8</v>
      </c>
      <c r="S34" s="72">
        <f t="shared" si="0"/>
        <v>23.532500000000027</v>
      </c>
      <c r="T34" s="92">
        <f t="shared" si="14"/>
        <v>1974.8474000000024</v>
      </c>
      <c r="U34" s="93" t="b">
        <f t="shared" si="1"/>
        <v>0</v>
      </c>
      <c r="V34" s="93" t="b">
        <f t="shared" si="2"/>
        <v>0</v>
      </c>
      <c r="W34" s="93" t="str">
        <f t="shared" si="3"/>
        <v>Low Value</v>
      </c>
      <c r="X34" s="96" t="str">
        <f t="shared" si="7"/>
        <v>Value not found</v>
      </c>
      <c r="Y34" s="93">
        <f t="shared" si="11"/>
        <v>25</v>
      </c>
      <c r="Z34" s="93">
        <f t="shared" si="8"/>
        <v>2</v>
      </c>
      <c r="AA34" s="93">
        <f t="shared" si="9"/>
        <v>2019</v>
      </c>
      <c r="AB34" s="97" t="str">
        <f t="shared" si="15"/>
        <v>2-2019</v>
      </c>
      <c r="AC34" s="97" t="str">
        <f t="shared" si="19"/>
        <v>25-2-2019</v>
      </c>
      <c r="AD34" s="97">
        <f t="shared" si="12"/>
        <v>1</v>
      </c>
      <c r="AE34" s="97">
        <f t="shared" si="13"/>
        <v>9</v>
      </c>
      <c r="AF34" s="97" t="str">
        <f t="shared" si="4"/>
        <v>2019-9</v>
      </c>
      <c r="AG34" s="97">
        <f t="shared" si="5"/>
        <v>1</v>
      </c>
      <c r="AH34" s="97" t="str">
        <f t="shared" si="10"/>
        <v>Weekdays</v>
      </c>
      <c r="AI34" s="98">
        <f t="shared" si="18"/>
        <v>2</v>
      </c>
      <c r="AL34" s="107"/>
      <c r="AM34" s="107"/>
    </row>
    <row r="35" spans="2:39" ht="21.75" customHeight="1" x14ac:dyDescent="0.25">
      <c r="B35" s="19" t="s">
        <v>67</v>
      </c>
      <c r="C35" s="20" t="s">
        <v>42</v>
      </c>
      <c r="D35" s="19" t="s">
        <v>43</v>
      </c>
      <c r="E35" s="19" t="s">
        <v>20</v>
      </c>
      <c r="F35" s="19" t="s">
        <v>31</v>
      </c>
      <c r="G35" s="19" t="s">
        <v>36</v>
      </c>
      <c r="H35" s="72">
        <v>78.069999999999993</v>
      </c>
      <c r="I35" s="22">
        <v>9</v>
      </c>
      <c r="J35" s="72">
        <v>35.131500000000003</v>
      </c>
      <c r="K35" s="72">
        <v>737.76149999999996</v>
      </c>
      <c r="L35" s="24">
        <v>43493</v>
      </c>
      <c r="M35" s="25">
        <v>0.52986111111111112</v>
      </c>
      <c r="N35" s="20" t="s">
        <v>29</v>
      </c>
      <c r="O35" s="72">
        <v>702.63</v>
      </c>
      <c r="P35" s="76">
        <v>4.7619047620000003</v>
      </c>
      <c r="Q35" s="72">
        <v>35.131500000000003</v>
      </c>
      <c r="R35" s="86">
        <v>4.5</v>
      </c>
      <c r="S35" s="72">
        <f t="shared" si="0"/>
        <v>35.13149999999996</v>
      </c>
      <c r="T35" s="92">
        <f t="shared" si="14"/>
        <v>2948.2354799999966</v>
      </c>
      <c r="U35" s="93" t="b">
        <f t="shared" si="1"/>
        <v>0</v>
      </c>
      <c r="V35" s="93" t="b">
        <f t="shared" si="2"/>
        <v>1</v>
      </c>
      <c r="W35" s="93" t="str">
        <f t="shared" si="3"/>
        <v>Low Value</v>
      </c>
      <c r="X35" s="96" t="str">
        <f t="shared" si="7"/>
        <v>Value not found</v>
      </c>
      <c r="Y35" s="93">
        <f t="shared" si="11"/>
        <v>28</v>
      </c>
      <c r="Z35" s="93">
        <f t="shared" si="8"/>
        <v>1</v>
      </c>
      <c r="AA35" s="93">
        <f t="shared" si="9"/>
        <v>2019</v>
      </c>
      <c r="AB35" s="97" t="str">
        <f t="shared" si="15"/>
        <v>1-2019</v>
      </c>
      <c r="AC35" s="97" t="str">
        <f t="shared" si="19"/>
        <v>28-1-2019</v>
      </c>
      <c r="AD35" s="97">
        <f t="shared" si="12"/>
        <v>1</v>
      </c>
      <c r="AE35" s="97">
        <f t="shared" si="13"/>
        <v>5</v>
      </c>
      <c r="AF35" s="97" t="str">
        <f t="shared" si="4"/>
        <v>2019-5</v>
      </c>
      <c r="AG35" s="97">
        <f t="shared" si="5"/>
        <v>1</v>
      </c>
      <c r="AH35" s="97" t="str">
        <f t="shared" si="10"/>
        <v>Weekdays</v>
      </c>
      <c r="AI35" s="98">
        <f t="shared" si="18"/>
        <v>2</v>
      </c>
      <c r="AL35" s="107" t="str" cm="1">
        <f t="array" ref="AL35:AL40">_xlfn.UNIQUE($G$4:$G$1003)</f>
        <v>Health and beauty</v>
      </c>
      <c r="AM35" s="107"/>
    </row>
    <row r="36" spans="2:39" ht="21.75" customHeight="1" x14ac:dyDescent="0.25">
      <c r="B36" s="19" t="s">
        <v>68</v>
      </c>
      <c r="C36" s="20" t="s">
        <v>42</v>
      </c>
      <c r="D36" s="19" t="s">
        <v>43</v>
      </c>
      <c r="E36" s="19" t="s">
        <v>27</v>
      </c>
      <c r="F36" s="19" t="s">
        <v>31</v>
      </c>
      <c r="G36" s="19" t="s">
        <v>36</v>
      </c>
      <c r="H36" s="72">
        <v>83.78</v>
      </c>
      <c r="I36" s="22">
        <v>8</v>
      </c>
      <c r="J36" s="72">
        <v>33.512</v>
      </c>
      <c r="K36" s="72">
        <v>703.75199999999995</v>
      </c>
      <c r="L36" s="24">
        <v>43475</v>
      </c>
      <c r="M36" s="25">
        <v>0.61736111111111114</v>
      </c>
      <c r="N36" s="20" t="s">
        <v>29</v>
      </c>
      <c r="O36" s="72">
        <v>670.24</v>
      </c>
      <c r="P36" s="76">
        <v>4.7619047620000003</v>
      </c>
      <c r="Q36" s="72">
        <v>33.512</v>
      </c>
      <c r="R36" s="86">
        <v>5.0999999999999996</v>
      </c>
      <c r="S36" s="72">
        <f t="shared" si="0"/>
        <v>33.511999999999944</v>
      </c>
      <c r="T36" s="92">
        <f t="shared" si="14"/>
        <v>2812.3270399999951</v>
      </c>
      <c r="U36" s="93" t="b">
        <f t="shared" si="1"/>
        <v>0</v>
      </c>
      <c r="V36" s="93" t="b">
        <f t="shared" si="2"/>
        <v>1</v>
      </c>
      <c r="W36" s="93" t="str">
        <f t="shared" si="3"/>
        <v>Low Value</v>
      </c>
      <c r="X36" s="96" t="str">
        <f t="shared" si="7"/>
        <v>Value not found</v>
      </c>
      <c r="Y36" s="93">
        <f t="shared" si="11"/>
        <v>10</v>
      </c>
      <c r="Z36" s="93">
        <f t="shared" si="8"/>
        <v>1</v>
      </c>
      <c r="AA36" s="93">
        <f t="shared" si="9"/>
        <v>2019</v>
      </c>
      <c r="AB36" s="97" t="str">
        <f t="shared" si="15"/>
        <v>1-2019</v>
      </c>
      <c r="AC36" s="97" t="str">
        <f t="shared" si="19"/>
        <v>10-1-2019</v>
      </c>
      <c r="AD36" s="97">
        <f t="shared" si="12"/>
        <v>1</v>
      </c>
      <c r="AE36" s="97">
        <f t="shared" si="13"/>
        <v>2</v>
      </c>
      <c r="AF36" s="97" t="str">
        <f t="shared" si="4"/>
        <v>2019-2</v>
      </c>
      <c r="AG36" s="97">
        <f t="shared" si="5"/>
        <v>4</v>
      </c>
      <c r="AH36" s="97" t="str">
        <f t="shared" si="10"/>
        <v>Weekdays</v>
      </c>
      <c r="AI36" s="98">
        <f t="shared" si="18"/>
        <v>5</v>
      </c>
      <c r="AL36" s="107" t="str">
        <v>Electronic accessories</v>
      </c>
      <c r="AM36" s="107"/>
    </row>
    <row r="37" spans="2:39" ht="21.75" customHeight="1" x14ac:dyDescent="0.25">
      <c r="B37" s="19" t="s">
        <v>69</v>
      </c>
      <c r="C37" s="20" t="s">
        <v>18</v>
      </c>
      <c r="D37" s="19" t="s">
        <v>19</v>
      </c>
      <c r="E37" s="19" t="s">
        <v>27</v>
      </c>
      <c r="F37" s="19" t="s">
        <v>31</v>
      </c>
      <c r="G37" s="19" t="s">
        <v>22</v>
      </c>
      <c r="H37" s="72">
        <v>96.58</v>
      </c>
      <c r="I37" s="22">
        <v>2</v>
      </c>
      <c r="J37" s="72">
        <v>9.6579999999999995</v>
      </c>
      <c r="K37" s="72">
        <v>202.81800000000001</v>
      </c>
      <c r="L37" s="24">
        <v>43539</v>
      </c>
      <c r="M37" s="25">
        <v>0.42499999999999999</v>
      </c>
      <c r="N37" s="20" t="s">
        <v>33</v>
      </c>
      <c r="O37" s="72">
        <v>193.16</v>
      </c>
      <c r="P37" s="76">
        <v>4.7619047620000003</v>
      </c>
      <c r="Q37" s="72">
        <v>9.6579999999999995</v>
      </c>
      <c r="R37" s="86">
        <v>5.0999999999999996</v>
      </c>
      <c r="S37" s="72">
        <f t="shared" si="0"/>
        <v>9.6580000000000155</v>
      </c>
      <c r="T37" s="92">
        <f t="shared" si="14"/>
        <v>810.49936000000127</v>
      </c>
      <c r="U37" s="93" t="b">
        <f t="shared" si="1"/>
        <v>0</v>
      </c>
      <c r="V37" s="93" t="b">
        <f t="shared" si="2"/>
        <v>0</v>
      </c>
      <c r="W37" s="93" t="str">
        <f t="shared" si="3"/>
        <v>Low Value</v>
      </c>
      <c r="X37" s="96" t="str">
        <f t="shared" si="7"/>
        <v>Value not found</v>
      </c>
      <c r="Y37" s="93">
        <f t="shared" si="11"/>
        <v>15</v>
      </c>
      <c r="Z37" s="93">
        <f t="shared" si="8"/>
        <v>3</v>
      </c>
      <c r="AA37" s="93">
        <f t="shared" si="9"/>
        <v>2019</v>
      </c>
      <c r="AB37" s="97" t="str">
        <f t="shared" si="15"/>
        <v>3-2019</v>
      </c>
      <c r="AC37" s="97" t="str">
        <f t="shared" si="19"/>
        <v>15-3-2019</v>
      </c>
      <c r="AD37" s="97">
        <f t="shared" si="12"/>
        <v>1</v>
      </c>
      <c r="AE37" s="97">
        <f t="shared" si="13"/>
        <v>11</v>
      </c>
      <c r="AF37" s="97" t="str">
        <f t="shared" si="4"/>
        <v>2019-11</v>
      </c>
      <c r="AG37" s="97">
        <f t="shared" si="5"/>
        <v>5</v>
      </c>
      <c r="AH37" s="97" t="str">
        <f t="shared" si="10"/>
        <v>Weekdays</v>
      </c>
      <c r="AI37" s="98">
        <f t="shared" si="18"/>
        <v>6</v>
      </c>
      <c r="AL37" s="107" t="str">
        <v>Home and lifestyle</v>
      </c>
      <c r="AM37" s="107"/>
    </row>
    <row r="38" spans="2:39" ht="21.75" customHeight="1" x14ac:dyDescent="0.25">
      <c r="B38" s="19" t="s">
        <v>70</v>
      </c>
      <c r="C38" s="20" t="s">
        <v>25</v>
      </c>
      <c r="D38" s="19" t="s">
        <v>26</v>
      </c>
      <c r="E38" s="19" t="s">
        <v>20</v>
      </c>
      <c r="F38" s="19" t="s">
        <v>21</v>
      </c>
      <c r="G38" s="19" t="s">
        <v>44</v>
      </c>
      <c r="H38" s="72">
        <v>99.42</v>
      </c>
      <c r="I38" s="22">
        <v>4</v>
      </c>
      <c r="J38" s="72">
        <v>19.884</v>
      </c>
      <c r="K38" s="72">
        <v>417.56400000000002</v>
      </c>
      <c r="L38" s="24">
        <v>43502</v>
      </c>
      <c r="M38" s="25">
        <v>0.44583333333333336</v>
      </c>
      <c r="N38" s="20" t="s">
        <v>23</v>
      </c>
      <c r="O38" s="72">
        <v>397.68</v>
      </c>
      <c r="P38" s="76">
        <v>4.7619047620000003</v>
      </c>
      <c r="Q38" s="72">
        <v>19.884</v>
      </c>
      <c r="R38" s="86">
        <v>7.5</v>
      </c>
      <c r="S38" s="72">
        <f t="shared" si="0"/>
        <v>19.884000000000015</v>
      </c>
      <c r="T38" s="92">
        <f t="shared" si="14"/>
        <v>1668.6652800000013</v>
      </c>
      <c r="U38" s="93" t="b">
        <f t="shared" si="1"/>
        <v>0</v>
      </c>
      <c r="V38" s="93" t="b">
        <f t="shared" si="2"/>
        <v>1</v>
      </c>
      <c r="W38" s="93" t="str">
        <f t="shared" si="3"/>
        <v>High Value</v>
      </c>
      <c r="X38" s="96">
        <f t="shared" si="7"/>
        <v>9.9420000000000002</v>
      </c>
      <c r="Y38" s="93">
        <f t="shared" si="11"/>
        <v>6</v>
      </c>
      <c r="Z38" s="93">
        <f t="shared" si="8"/>
        <v>2</v>
      </c>
      <c r="AA38" s="93">
        <f t="shared" si="9"/>
        <v>2019</v>
      </c>
      <c r="AB38" s="97" t="str">
        <f t="shared" si="15"/>
        <v>2-2019</v>
      </c>
      <c r="AC38" s="97" t="str">
        <f t="shared" si="19"/>
        <v>6-2-2019</v>
      </c>
      <c r="AD38" s="97">
        <f t="shared" si="12"/>
        <v>1</v>
      </c>
      <c r="AE38" s="97">
        <f t="shared" si="13"/>
        <v>6</v>
      </c>
      <c r="AF38" s="97" t="str">
        <f t="shared" si="4"/>
        <v>2019-6</v>
      </c>
      <c r="AG38" s="97">
        <f t="shared" si="5"/>
        <v>3</v>
      </c>
      <c r="AH38" s="97" t="str">
        <f t="shared" si="10"/>
        <v>Weekdays</v>
      </c>
      <c r="AI38" s="98">
        <f t="shared" si="18"/>
        <v>4</v>
      </c>
      <c r="AL38" s="107" t="str">
        <v>Sports and travel</v>
      </c>
      <c r="AM38" s="107"/>
    </row>
    <row r="39" spans="2:39" ht="21.75" customHeight="1" x14ac:dyDescent="0.25">
      <c r="B39" s="19" t="s">
        <v>71</v>
      </c>
      <c r="C39" s="20" t="s">
        <v>25</v>
      </c>
      <c r="D39" s="19" t="s">
        <v>26</v>
      </c>
      <c r="E39" s="19" t="s">
        <v>20</v>
      </c>
      <c r="F39" s="19" t="s">
        <v>21</v>
      </c>
      <c r="G39" s="19" t="s">
        <v>36</v>
      </c>
      <c r="H39" s="72">
        <v>68.12</v>
      </c>
      <c r="I39" s="22">
        <v>1</v>
      </c>
      <c r="J39" s="72">
        <v>3.4060000000000001</v>
      </c>
      <c r="K39" s="72">
        <v>71.525999999999996</v>
      </c>
      <c r="L39" s="24">
        <v>43472</v>
      </c>
      <c r="M39" s="25">
        <v>0.51944444444444449</v>
      </c>
      <c r="N39" s="20" t="s">
        <v>23</v>
      </c>
      <c r="O39" s="72">
        <v>68.12</v>
      </c>
      <c r="P39" s="76">
        <v>4.7619047620000003</v>
      </c>
      <c r="Q39" s="72">
        <v>3.4060000000000001</v>
      </c>
      <c r="R39" s="86">
        <v>6.8</v>
      </c>
      <c r="S39" s="72">
        <f t="shared" si="0"/>
        <v>3.4059999999999917</v>
      </c>
      <c r="T39" s="92">
        <f t="shared" si="14"/>
        <v>285.83151999999933</v>
      </c>
      <c r="U39" s="93" t="b">
        <f t="shared" si="1"/>
        <v>0</v>
      </c>
      <c r="V39" s="93" t="b">
        <f t="shared" si="2"/>
        <v>1</v>
      </c>
      <c r="W39" s="93" t="str">
        <f t="shared" si="3"/>
        <v>Low Value</v>
      </c>
      <c r="X39" s="96" t="str">
        <f t="shared" si="7"/>
        <v>Value not found</v>
      </c>
      <c r="Y39" s="93">
        <f t="shared" si="11"/>
        <v>7</v>
      </c>
      <c r="Z39" s="93">
        <f t="shared" si="8"/>
        <v>1</v>
      </c>
      <c r="AA39" s="93">
        <f t="shared" si="9"/>
        <v>2019</v>
      </c>
      <c r="AB39" s="97" t="str">
        <f t="shared" si="15"/>
        <v>1-2019</v>
      </c>
      <c r="AC39" s="97" t="str">
        <f t="shared" si="19"/>
        <v>7-1-2019</v>
      </c>
      <c r="AD39" s="97">
        <f t="shared" si="12"/>
        <v>1</v>
      </c>
      <c r="AE39" s="97">
        <f t="shared" si="13"/>
        <v>2</v>
      </c>
      <c r="AF39" s="97" t="str">
        <f t="shared" si="4"/>
        <v>2019-2</v>
      </c>
      <c r="AG39" s="97">
        <f t="shared" si="5"/>
        <v>1</v>
      </c>
      <c r="AH39" s="97" t="str">
        <f t="shared" si="10"/>
        <v>Weekdays</v>
      </c>
      <c r="AI39" s="98">
        <f t="shared" si="18"/>
        <v>2</v>
      </c>
      <c r="AL39" s="107" t="str">
        <v>Food and beverages</v>
      </c>
      <c r="AM39" s="107"/>
    </row>
    <row r="40" spans="2:39" ht="21.75" customHeight="1" x14ac:dyDescent="0.25">
      <c r="B40" s="19" t="s">
        <v>72</v>
      </c>
      <c r="C40" s="20" t="s">
        <v>18</v>
      </c>
      <c r="D40" s="19" t="s">
        <v>19</v>
      </c>
      <c r="E40" s="19" t="s">
        <v>20</v>
      </c>
      <c r="F40" s="19" t="s">
        <v>31</v>
      </c>
      <c r="G40" s="19" t="s">
        <v>36</v>
      </c>
      <c r="H40" s="72">
        <v>62.62</v>
      </c>
      <c r="I40" s="22">
        <v>5</v>
      </c>
      <c r="J40" s="72">
        <v>15.654999999999999</v>
      </c>
      <c r="K40" s="72">
        <v>328.755</v>
      </c>
      <c r="L40" s="24">
        <v>43534</v>
      </c>
      <c r="M40" s="25">
        <v>0.80208333333333337</v>
      </c>
      <c r="N40" s="20" t="s">
        <v>23</v>
      </c>
      <c r="O40" s="72">
        <v>313.10000000000002</v>
      </c>
      <c r="P40" s="76">
        <v>4.7619047620000003</v>
      </c>
      <c r="Q40" s="72">
        <v>15.654999999999999</v>
      </c>
      <c r="R40" s="86">
        <v>7</v>
      </c>
      <c r="S40" s="72">
        <f t="shared" si="0"/>
        <v>15.654999999999973</v>
      </c>
      <c r="T40" s="92">
        <f t="shared" si="14"/>
        <v>1313.7675999999976</v>
      </c>
      <c r="U40" s="93" t="b">
        <f t="shared" si="1"/>
        <v>0</v>
      </c>
      <c r="V40" s="93" t="b">
        <f t="shared" si="2"/>
        <v>1</v>
      </c>
      <c r="W40" s="93" t="str">
        <f t="shared" si="3"/>
        <v>Low Value</v>
      </c>
      <c r="X40" s="96">
        <f t="shared" si="7"/>
        <v>6.2620000000000005</v>
      </c>
      <c r="Y40" s="93">
        <f t="shared" si="11"/>
        <v>10</v>
      </c>
      <c r="Z40" s="93">
        <f t="shared" si="8"/>
        <v>3</v>
      </c>
      <c r="AA40" s="93">
        <f t="shared" si="9"/>
        <v>2019</v>
      </c>
      <c r="AB40" s="97" t="str">
        <f>CONCATENATE(Z40,"-",AA40)</f>
        <v>3-2019</v>
      </c>
      <c r="AC40" s="97" t="str">
        <f t="shared" si="19"/>
        <v>10-3-2019</v>
      </c>
      <c r="AD40" s="97">
        <f t="shared" si="12"/>
        <v>1</v>
      </c>
      <c r="AE40" s="97">
        <f t="shared" si="13"/>
        <v>10</v>
      </c>
      <c r="AF40" s="97" t="str">
        <f t="shared" si="4"/>
        <v>2019-10</v>
      </c>
      <c r="AG40" s="97">
        <f t="shared" si="5"/>
        <v>7</v>
      </c>
      <c r="AH40" s="97" t="str">
        <f t="shared" si="10"/>
        <v>Weekends</v>
      </c>
      <c r="AI40" s="98">
        <f t="shared" si="18"/>
        <v>1</v>
      </c>
      <c r="AL40" s="107" t="str">
        <v>Fashion accessories</v>
      </c>
      <c r="AM40" s="107"/>
    </row>
    <row r="41" spans="2:39" ht="21.75" customHeight="1" x14ac:dyDescent="0.25">
      <c r="B41" s="19" t="s">
        <v>73</v>
      </c>
      <c r="C41" s="20" t="s">
        <v>18</v>
      </c>
      <c r="D41" s="19" t="s">
        <v>19</v>
      </c>
      <c r="E41" s="19" t="s">
        <v>27</v>
      </c>
      <c r="F41" s="19" t="s">
        <v>21</v>
      </c>
      <c r="G41" s="19" t="s">
        <v>28</v>
      </c>
      <c r="H41" s="72">
        <v>60.88</v>
      </c>
      <c r="I41" s="22">
        <v>9</v>
      </c>
      <c r="J41" s="72">
        <v>27.396000000000001</v>
      </c>
      <c r="K41" s="72">
        <v>575.31600000000003</v>
      </c>
      <c r="L41" s="24">
        <v>43480</v>
      </c>
      <c r="M41" s="25">
        <v>0.72013888888888888</v>
      </c>
      <c r="N41" s="20" t="s">
        <v>23</v>
      </c>
      <c r="O41" s="72">
        <v>547.91999999999996</v>
      </c>
      <c r="P41" s="76">
        <v>4.7619047620000003</v>
      </c>
      <c r="Q41" s="72">
        <v>27.396000000000001</v>
      </c>
      <c r="R41" s="86">
        <v>4.7</v>
      </c>
      <c r="S41" s="72">
        <f t="shared" si="0"/>
        <v>27.396000000000072</v>
      </c>
      <c r="T41" s="92">
        <f t="shared" si="14"/>
        <v>2299.0723200000061</v>
      </c>
      <c r="U41" s="93" t="b">
        <f t="shared" si="1"/>
        <v>0</v>
      </c>
      <c r="V41" s="93" t="b">
        <f t="shared" si="2"/>
        <v>0</v>
      </c>
      <c r="W41" s="93" t="str">
        <f t="shared" si="3"/>
        <v>Low Value</v>
      </c>
      <c r="X41" s="96" t="str">
        <f t="shared" si="7"/>
        <v>Value not found</v>
      </c>
      <c r="Y41" s="93">
        <f t="shared" si="11"/>
        <v>15</v>
      </c>
      <c r="Z41" s="93">
        <f t="shared" si="8"/>
        <v>1</v>
      </c>
      <c r="AA41" s="93">
        <f t="shared" si="9"/>
        <v>2019</v>
      </c>
      <c r="AB41" s="97" t="str">
        <f t="shared" ref="AB41:AB104" si="20">CONCATENATE(Z41,"-",AA41)</f>
        <v>1-2019</v>
      </c>
      <c r="AC41" s="97" t="str">
        <f t="shared" si="19"/>
        <v>15-1-2019</v>
      </c>
      <c r="AD41" s="97">
        <f t="shared" si="12"/>
        <v>1</v>
      </c>
      <c r="AE41" s="97">
        <f t="shared" si="13"/>
        <v>3</v>
      </c>
      <c r="AF41" s="97" t="str">
        <f t="shared" si="4"/>
        <v>2019-3</v>
      </c>
      <c r="AG41" s="97">
        <f t="shared" si="5"/>
        <v>2</v>
      </c>
      <c r="AH41" s="97" t="str">
        <f t="shared" si="10"/>
        <v>Weekdays</v>
      </c>
      <c r="AI41" s="98">
        <f t="shared" si="18"/>
        <v>3</v>
      </c>
      <c r="AL41" s="107"/>
      <c r="AM41" s="107"/>
    </row>
    <row r="42" spans="2:39" ht="21.75" customHeight="1" x14ac:dyDescent="0.25">
      <c r="B42" s="19" t="s">
        <v>74</v>
      </c>
      <c r="C42" s="20" t="s">
        <v>25</v>
      </c>
      <c r="D42" s="19" t="s">
        <v>26</v>
      </c>
      <c r="E42" s="19" t="s">
        <v>27</v>
      </c>
      <c r="F42" s="19" t="s">
        <v>21</v>
      </c>
      <c r="G42" s="19" t="s">
        <v>22</v>
      </c>
      <c r="H42" s="72">
        <v>54.92</v>
      </c>
      <c r="I42" s="22">
        <v>8</v>
      </c>
      <c r="J42" s="72">
        <v>21.968</v>
      </c>
      <c r="K42" s="72">
        <v>461.32799999999997</v>
      </c>
      <c r="L42" s="24">
        <v>43547</v>
      </c>
      <c r="M42" s="25">
        <v>0.55833333333333335</v>
      </c>
      <c r="N42" s="20" t="s">
        <v>23</v>
      </c>
      <c r="O42" s="72">
        <v>439.36</v>
      </c>
      <c r="P42" s="76">
        <v>4.7619047620000003</v>
      </c>
      <c r="Q42" s="72">
        <v>21.968</v>
      </c>
      <c r="R42" s="86">
        <v>7.6</v>
      </c>
      <c r="S42" s="72">
        <f t="shared" si="0"/>
        <v>21.967999999999961</v>
      </c>
      <c r="T42" s="92">
        <f t="shared" si="14"/>
        <v>1843.5545599999969</v>
      </c>
      <c r="U42" s="93" t="b">
        <f t="shared" si="1"/>
        <v>1</v>
      </c>
      <c r="V42" s="93" t="b">
        <f t="shared" si="2"/>
        <v>1</v>
      </c>
      <c r="W42" s="93" t="str">
        <f t="shared" si="3"/>
        <v>High Value</v>
      </c>
      <c r="X42" s="96">
        <f t="shared" si="7"/>
        <v>5.4920000000000009</v>
      </c>
      <c r="Y42" s="93">
        <f t="shared" si="11"/>
        <v>23</v>
      </c>
      <c r="Z42" s="93">
        <f t="shared" si="8"/>
        <v>3</v>
      </c>
      <c r="AA42" s="93">
        <f t="shared" si="9"/>
        <v>2019</v>
      </c>
      <c r="AB42" s="97" t="str">
        <f t="shared" si="20"/>
        <v>3-2019</v>
      </c>
      <c r="AC42" s="97" t="str">
        <f t="shared" si="19"/>
        <v>23-3-2019</v>
      </c>
      <c r="AD42" s="97">
        <f t="shared" si="12"/>
        <v>1</v>
      </c>
      <c r="AE42" s="97">
        <f t="shared" si="13"/>
        <v>12</v>
      </c>
      <c r="AF42" s="97" t="str">
        <f t="shared" si="4"/>
        <v>2019-12</v>
      </c>
      <c r="AG42" s="97">
        <f t="shared" si="5"/>
        <v>6</v>
      </c>
      <c r="AH42" s="97" t="str">
        <f t="shared" si="10"/>
        <v>Weekends</v>
      </c>
      <c r="AI42" s="98">
        <f t="shared" si="18"/>
        <v>7</v>
      </c>
      <c r="AL42" s="107" t="str" cm="1">
        <f t="array" ref="AL42:AL44">_xlfn.UNIQUE($N$4:$N$1003)</f>
        <v>Ewallet</v>
      </c>
      <c r="AM42" s="107"/>
    </row>
    <row r="43" spans="2:39" ht="21.75" customHeight="1" x14ac:dyDescent="0.25">
      <c r="B43" s="19" t="s">
        <v>75</v>
      </c>
      <c r="C43" s="20" t="s">
        <v>42</v>
      </c>
      <c r="D43" s="19" t="s">
        <v>43</v>
      </c>
      <c r="E43" s="19" t="s">
        <v>20</v>
      </c>
      <c r="F43" s="19" t="s">
        <v>31</v>
      </c>
      <c r="G43" s="19" t="s">
        <v>32</v>
      </c>
      <c r="H43" s="72">
        <v>30.12</v>
      </c>
      <c r="I43" s="22">
        <v>8</v>
      </c>
      <c r="J43" s="72">
        <v>12.048</v>
      </c>
      <c r="K43" s="72">
        <v>253.00800000000001</v>
      </c>
      <c r="L43" s="24">
        <v>43527</v>
      </c>
      <c r="M43" s="25">
        <v>0.54236111111111107</v>
      </c>
      <c r="N43" s="20" t="s">
        <v>29</v>
      </c>
      <c r="O43" s="72">
        <v>240.96</v>
      </c>
      <c r="P43" s="76">
        <v>4.7619047620000003</v>
      </c>
      <c r="Q43" s="72">
        <v>12.048</v>
      </c>
      <c r="R43" s="86">
        <v>7.7</v>
      </c>
      <c r="S43" s="72">
        <f t="shared" si="0"/>
        <v>12.048000000000002</v>
      </c>
      <c r="T43" s="92">
        <f t="shared" si="14"/>
        <v>1011.0681600000001</v>
      </c>
      <c r="U43" s="93" t="b">
        <f t="shared" si="1"/>
        <v>1</v>
      </c>
      <c r="V43" s="93" t="b">
        <f t="shared" si="2"/>
        <v>1</v>
      </c>
      <c r="W43" s="93" t="str">
        <f t="shared" si="3"/>
        <v>High Value</v>
      </c>
      <c r="X43" s="96">
        <f t="shared" si="7"/>
        <v>3.0120000000000005</v>
      </c>
      <c r="Y43" s="93">
        <f t="shared" si="11"/>
        <v>3</v>
      </c>
      <c r="Z43" s="93">
        <f t="shared" si="8"/>
        <v>3</v>
      </c>
      <c r="AA43" s="93">
        <f t="shared" si="9"/>
        <v>2019</v>
      </c>
      <c r="AB43" s="97" t="str">
        <f t="shared" si="20"/>
        <v>3-2019</v>
      </c>
      <c r="AC43" s="97" t="str">
        <f t="shared" si="19"/>
        <v>3-3-2019</v>
      </c>
      <c r="AD43" s="97">
        <f t="shared" si="12"/>
        <v>1</v>
      </c>
      <c r="AE43" s="97">
        <f t="shared" si="13"/>
        <v>9</v>
      </c>
      <c r="AF43" s="97" t="str">
        <f t="shared" si="4"/>
        <v>2019-9</v>
      </c>
      <c r="AG43" s="97">
        <f t="shared" si="5"/>
        <v>7</v>
      </c>
      <c r="AH43" s="97" t="str">
        <f t="shared" si="10"/>
        <v>Weekends</v>
      </c>
      <c r="AI43" s="98">
        <f t="shared" si="18"/>
        <v>1</v>
      </c>
      <c r="AL43" s="107" t="str">
        <v>Cash</v>
      </c>
      <c r="AM43" s="107"/>
    </row>
    <row r="44" spans="2:39" ht="21.75" customHeight="1" x14ac:dyDescent="0.25">
      <c r="B44" s="19" t="s">
        <v>76</v>
      </c>
      <c r="C44" s="20" t="s">
        <v>42</v>
      </c>
      <c r="D44" s="19" t="s">
        <v>43</v>
      </c>
      <c r="E44" s="19" t="s">
        <v>20</v>
      </c>
      <c r="F44" s="19" t="s">
        <v>21</v>
      </c>
      <c r="G44" s="19" t="s">
        <v>32</v>
      </c>
      <c r="H44" s="72">
        <v>86.72</v>
      </c>
      <c r="I44" s="22">
        <v>1</v>
      </c>
      <c r="J44" s="72">
        <v>4.3360000000000003</v>
      </c>
      <c r="K44" s="72">
        <v>91.055999999999997</v>
      </c>
      <c r="L44" s="24">
        <v>43482</v>
      </c>
      <c r="M44" s="25">
        <v>0.78125</v>
      </c>
      <c r="N44" s="20" t="s">
        <v>23</v>
      </c>
      <c r="O44" s="72">
        <v>86.72</v>
      </c>
      <c r="P44" s="76">
        <v>4.7619047620000003</v>
      </c>
      <c r="Q44" s="72">
        <v>4.3360000000000003</v>
      </c>
      <c r="R44" s="86">
        <v>7.9</v>
      </c>
      <c r="S44" s="72">
        <f t="shared" si="0"/>
        <v>4.3359999999999985</v>
      </c>
      <c r="T44" s="92">
        <f t="shared" si="14"/>
        <v>363.87711999999988</v>
      </c>
      <c r="U44" s="93" t="b">
        <f t="shared" si="1"/>
        <v>0</v>
      </c>
      <c r="V44" s="93" t="b">
        <f t="shared" si="2"/>
        <v>1</v>
      </c>
      <c r="W44" s="93" t="str">
        <f t="shared" si="3"/>
        <v>High Value</v>
      </c>
      <c r="X44" s="96">
        <f t="shared" si="7"/>
        <v>8.6720000000000006</v>
      </c>
      <c r="Y44" s="93">
        <f t="shared" si="11"/>
        <v>17</v>
      </c>
      <c r="Z44" s="93">
        <f t="shared" si="8"/>
        <v>1</v>
      </c>
      <c r="AA44" s="93">
        <f t="shared" si="9"/>
        <v>2019</v>
      </c>
      <c r="AB44" s="97" t="str">
        <f t="shared" si="20"/>
        <v>1-2019</v>
      </c>
      <c r="AC44" s="97" t="str">
        <f t="shared" si="19"/>
        <v>17-1-2019</v>
      </c>
      <c r="AD44" s="97">
        <f t="shared" si="12"/>
        <v>1</v>
      </c>
      <c r="AE44" s="97">
        <f t="shared" si="13"/>
        <v>3</v>
      </c>
      <c r="AF44" s="97" t="str">
        <f t="shared" si="4"/>
        <v>2019-3</v>
      </c>
      <c r="AG44" s="97">
        <f t="shared" si="5"/>
        <v>4</v>
      </c>
      <c r="AH44" s="97" t="str">
        <f t="shared" si="10"/>
        <v>Weekdays</v>
      </c>
      <c r="AI44" s="98">
        <f t="shared" si="18"/>
        <v>5</v>
      </c>
      <c r="AL44" s="107" t="str">
        <v>Credit card</v>
      </c>
      <c r="AM44" s="107"/>
    </row>
    <row r="45" spans="2:39" ht="21.75" customHeight="1" x14ac:dyDescent="0.25">
      <c r="B45" s="19" t="s">
        <v>77</v>
      </c>
      <c r="C45" s="20" t="s">
        <v>25</v>
      </c>
      <c r="D45" s="19" t="s">
        <v>26</v>
      </c>
      <c r="E45" s="19" t="s">
        <v>20</v>
      </c>
      <c r="F45" s="19" t="s">
        <v>31</v>
      </c>
      <c r="G45" s="19" t="s">
        <v>32</v>
      </c>
      <c r="H45" s="72">
        <v>56.11</v>
      </c>
      <c r="I45" s="22">
        <v>2</v>
      </c>
      <c r="J45" s="72">
        <v>5.6109999999999998</v>
      </c>
      <c r="K45" s="72">
        <v>117.831</v>
      </c>
      <c r="L45" s="24">
        <v>43498</v>
      </c>
      <c r="M45" s="25">
        <v>0.42430555555555555</v>
      </c>
      <c r="N45" s="20" t="s">
        <v>29</v>
      </c>
      <c r="O45" s="72">
        <v>112.22</v>
      </c>
      <c r="P45" s="76">
        <v>4.7619047620000003</v>
      </c>
      <c r="Q45" s="72">
        <v>5.6109999999999998</v>
      </c>
      <c r="R45" s="86">
        <v>6.3</v>
      </c>
      <c r="S45" s="72">
        <f t="shared" si="0"/>
        <v>5.6110000000000042</v>
      </c>
      <c r="T45" s="92">
        <f t="shared" si="14"/>
        <v>470.87512000000038</v>
      </c>
      <c r="U45" s="93" t="b">
        <f t="shared" si="1"/>
        <v>0</v>
      </c>
      <c r="V45" s="93" t="b">
        <f t="shared" si="2"/>
        <v>1</v>
      </c>
      <c r="W45" s="93" t="str">
        <f t="shared" si="3"/>
        <v>Low Value</v>
      </c>
      <c r="X45" s="96" t="str">
        <f t="shared" si="7"/>
        <v>Value not found</v>
      </c>
      <c r="Y45" s="93">
        <f t="shared" si="11"/>
        <v>2</v>
      </c>
      <c r="Z45" s="93">
        <f t="shared" si="8"/>
        <v>2</v>
      </c>
      <c r="AA45" s="93">
        <f t="shared" si="9"/>
        <v>2019</v>
      </c>
      <c r="AB45" s="97" t="str">
        <f t="shared" si="20"/>
        <v>2-2019</v>
      </c>
      <c r="AC45" s="97" t="str">
        <f t="shared" si="19"/>
        <v>2-2-2019</v>
      </c>
      <c r="AD45" s="97">
        <f t="shared" si="12"/>
        <v>1</v>
      </c>
      <c r="AE45" s="97">
        <f t="shared" si="13"/>
        <v>5</v>
      </c>
      <c r="AF45" s="97" t="str">
        <f t="shared" si="4"/>
        <v>2019-5</v>
      </c>
      <c r="AG45" s="97">
        <f t="shared" si="5"/>
        <v>6</v>
      </c>
      <c r="AH45" s="97" t="str">
        <f t="shared" si="10"/>
        <v>Weekends</v>
      </c>
      <c r="AI45" s="98">
        <f t="shared" si="18"/>
        <v>7</v>
      </c>
      <c r="AL45" s="107"/>
      <c r="AM45" s="107"/>
    </row>
    <row r="46" spans="2:39" ht="21.75" customHeight="1" x14ac:dyDescent="0.25">
      <c r="B46" s="19" t="s">
        <v>78</v>
      </c>
      <c r="C46" s="20" t="s">
        <v>42</v>
      </c>
      <c r="D46" s="19" t="s">
        <v>43</v>
      </c>
      <c r="E46" s="19" t="s">
        <v>20</v>
      </c>
      <c r="F46" s="19" t="s">
        <v>21</v>
      </c>
      <c r="G46" s="19" t="s">
        <v>36</v>
      </c>
      <c r="H46" s="72">
        <v>69.12</v>
      </c>
      <c r="I46" s="22">
        <v>6</v>
      </c>
      <c r="J46" s="72">
        <v>20.736000000000001</v>
      </c>
      <c r="K46" s="72">
        <v>435.45600000000002</v>
      </c>
      <c r="L46" s="24">
        <v>43504</v>
      </c>
      <c r="M46" s="25">
        <v>0.54374999999999996</v>
      </c>
      <c r="N46" s="20" t="s">
        <v>29</v>
      </c>
      <c r="O46" s="72">
        <v>414.72</v>
      </c>
      <c r="P46" s="76">
        <v>4.7619047620000003</v>
      </c>
      <c r="Q46" s="72">
        <v>20.736000000000001</v>
      </c>
      <c r="R46" s="86">
        <v>5.6</v>
      </c>
      <c r="S46" s="72">
        <f t="shared" si="0"/>
        <v>20.73599999999999</v>
      </c>
      <c r="T46" s="92">
        <f t="shared" si="14"/>
        <v>1740.1651199999992</v>
      </c>
      <c r="U46" s="93" t="b">
        <f t="shared" si="1"/>
        <v>0</v>
      </c>
      <c r="V46" s="93" t="b">
        <f t="shared" si="2"/>
        <v>0</v>
      </c>
      <c r="W46" s="93" t="str">
        <f t="shared" si="3"/>
        <v>Low Value</v>
      </c>
      <c r="X46" s="96" t="str">
        <f t="shared" si="7"/>
        <v>Value not found</v>
      </c>
      <c r="Y46" s="93">
        <f t="shared" si="11"/>
        <v>8</v>
      </c>
      <c r="Z46" s="93">
        <f t="shared" si="8"/>
        <v>2</v>
      </c>
      <c r="AA46" s="93">
        <f t="shared" si="9"/>
        <v>2019</v>
      </c>
      <c r="AB46" s="97" t="str">
        <f t="shared" si="20"/>
        <v>2-2019</v>
      </c>
      <c r="AC46" s="97" t="str">
        <f t="shared" si="19"/>
        <v>8-2-2019</v>
      </c>
      <c r="AD46" s="97">
        <f t="shared" si="12"/>
        <v>1</v>
      </c>
      <c r="AE46" s="97">
        <f t="shared" si="13"/>
        <v>6</v>
      </c>
      <c r="AF46" s="97" t="str">
        <f t="shared" si="4"/>
        <v>2019-6</v>
      </c>
      <c r="AG46" s="97">
        <f t="shared" si="5"/>
        <v>5</v>
      </c>
      <c r="AH46" s="97" t="str">
        <f t="shared" si="10"/>
        <v>Weekdays</v>
      </c>
      <c r="AI46" s="98">
        <f t="shared" si="18"/>
        <v>6</v>
      </c>
      <c r="AL46" s="109" t="s">
        <v>1128</v>
      </c>
      <c r="AM46" s="109" t="s">
        <v>1109</v>
      </c>
    </row>
    <row r="47" spans="2:39" ht="21.75" customHeight="1" x14ac:dyDescent="0.25">
      <c r="B47" s="19" t="s">
        <v>79</v>
      </c>
      <c r="C47" s="20" t="s">
        <v>25</v>
      </c>
      <c r="D47" s="19" t="s">
        <v>26</v>
      </c>
      <c r="E47" s="19" t="s">
        <v>20</v>
      </c>
      <c r="F47" s="19" t="s">
        <v>21</v>
      </c>
      <c r="G47" s="19" t="s">
        <v>44</v>
      </c>
      <c r="H47" s="72">
        <v>98.7</v>
      </c>
      <c r="I47" s="22">
        <v>8</v>
      </c>
      <c r="J47" s="72">
        <v>39.479999999999997</v>
      </c>
      <c r="K47" s="72">
        <v>829.08</v>
      </c>
      <c r="L47" s="24">
        <v>43528</v>
      </c>
      <c r="M47" s="25">
        <v>0.86041666666666672</v>
      </c>
      <c r="N47" s="20" t="s">
        <v>29</v>
      </c>
      <c r="O47" s="72">
        <v>789.6</v>
      </c>
      <c r="P47" s="76">
        <v>4.7619047620000003</v>
      </c>
      <c r="Q47" s="72">
        <v>39.479999999999997</v>
      </c>
      <c r="R47" s="86">
        <v>7.6</v>
      </c>
      <c r="S47" s="72">
        <f t="shared" si="0"/>
        <v>39.480000000000018</v>
      </c>
      <c r="T47" s="92">
        <f t="shared" si="14"/>
        <v>3313.1616000000017</v>
      </c>
      <c r="U47" s="93" t="b">
        <f t="shared" si="1"/>
        <v>1</v>
      </c>
      <c r="V47" s="93" t="b">
        <f t="shared" si="2"/>
        <v>1</v>
      </c>
      <c r="W47" s="93" t="str">
        <f t="shared" si="3"/>
        <v>High Value</v>
      </c>
      <c r="X47" s="96">
        <f t="shared" si="7"/>
        <v>9.870000000000001</v>
      </c>
      <c r="Y47" s="93">
        <f t="shared" si="11"/>
        <v>4</v>
      </c>
      <c r="Z47" s="93">
        <f t="shared" si="8"/>
        <v>3</v>
      </c>
      <c r="AA47" s="93">
        <f t="shared" si="9"/>
        <v>2019</v>
      </c>
      <c r="AB47" s="97" t="str">
        <f t="shared" si="20"/>
        <v>3-2019</v>
      </c>
      <c r="AC47" s="97" t="str">
        <f t="shared" si="19"/>
        <v>4-3-2019</v>
      </c>
      <c r="AD47" s="97">
        <f t="shared" si="12"/>
        <v>1</v>
      </c>
      <c r="AE47" s="97">
        <f t="shared" si="13"/>
        <v>10</v>
      </c>
      <c r="AF47" s="97" t="str">
        <f t="shared" si="4"/>
        <v>2019-10</v>
      </c>
      <c r="AG47" s="97">
        <f t="shared" si="5"/>
        <v>1</v>
      </c>
      <c r="AH47" s="97" t="str">
        <f t="shared" si="10"/>
        <v>Weekdays</v>
      </c>
      <c r="AI47" s="98">
        <f t="shared" si="18"/>
        <v>2</v>
      </c>
      <c r="AL47" s="100" t="s">
        <v>81</v>
      </c>
      <c r="AM47" s="109">
        <f>VLOOKUP($AL$47,$B$3:$K$1003,10,FALSE)</f>
        <v>394.63200000000001</v>
      </c>
    </row>
    <row r="48" spans="2:39" ht="21.75" customHeight="1" x14ac:dyDescent="0.25">
      <c r="B48" s="19" t="s">
        <v>80</v>
      </c>
      <c r="C48" s="20" t="s">
        <v>25</v>
      </c>
      <c r="D48" s="19" t="s">
        <v>26</v>
      </c>
      <c r="E48" s="19" t="s">
        <v>20</v>
      </c>
      <c r="F48" s="19" t="s">
        <v>31</v>
      </c>
      <c r="G48" s="19" t="s">
        <v>22</v>
      </c>
      <c r="H48" s="72">
        <v>15.37</v>
      </c>
      <c r="I48" s="22">
        <v>2</v>
      </c>
      <c r="J48" s="72">
        <v>1.5369999999999999</v>
      </c>
      <c r="K48" s="72">
        <v>32.277000000000001</v>
      </c>
      <c r="L48" s="24">
        <v>43540</v>
      </c>
      <c r="M48" s="25">
        <v>0.82430555555555551</v>
      </c>
      <c r="N48" s="20" t="s">
        <v>29</v>
      </c>
      <c r="O48" s="72">
        <v>30.74</v>
      </c>
      <c r="P48" s="76">
        <v>4.7619047620000003</v>
      </c>
      <c r="Q48" s="72">
        <v>1.5369999999999999</v>
      </c>
      <c r="R48" s="86">
        <v>7.2</v>
      </c>
      <c r="S48" s="72">
        <f t="shared" si="0"/>
        <v>1.5370000000000026</v>
      </c>
      <c r="T48" s="92">
        <f t="shared" si="14"/>
        <v>128.98504000000023</v>
      </c>
      <c r="U48" s="93" t="b">
        <f t="shared" si="1"/>
        <v>0</v>
      </c>
      <c r="V48" s="93" t="b">
        <f t="shared" si="2"/>
        <v>1</v>
      </c>
      <c r="W48" s="93" t="str">
        <f t="shared" si="3"/>
        <v>Low Value</v>
      </c>
      <c r="X48" s="96">
        <f t="shared" si="7"/>
        <v>1.5369999999999999</v>
      </c>
      <c r="Y48" s="93">
        <f t="shared" si="11"/>
        <v>16</v>
      </c>
      <c r="Z48" s="93">
        <f t="shared" si="8"/>
        <v>3</v>
      </c>
      <c r="AA48" s="93">
        <f t="shared" si="9"/>
        <v>2019</v>
      </c>
      <c r="AB48" s="97" t="str">
        <f t="shared" si="20"/>
        <v>3-2019</v>
      </c>
      <c r="AC48" s="97" t="str">
        <f t="shared" si="19"/>
        <v>16-3-2019</v>
      </c>
      <c r="AD48" s="97">
        <f t="shared" si="12"/>
        <v>1</v>
      </c>
      <c r="AE48" s="97">
        <f t="shared" si="13"/>
        <v>11</v>
      </c>
      <c r="AF48" s="97" t="str">
        <f t="shared" si="4"/>
        <v>2019-11</v>
      </c>
      <c r="AG48" s="97">
        <f t="shared" si="5"/>
        <v>6</v>
      </c>
      <c r="AH48" s="97" t="str">
        <f t="shared" si="10"/>
        <v>Weekends</v>
      </c>
      <c r="AI48" s="98">
        <f t="shared" si="18"/>
        <v>7</v>
      </c>
      <c r="AL48" s="109" t="s">
        <v>1129</v>
      </c>
      <c r="AM48" s="107"/>
    </row>
    <row r="49" spans="2:39" ht="21.75" customHeight="1" x14ac:dyDescent="0.25">
      <c r="B49" s="19" t="s">
        <v>81</v>
      </c>
      <c r="C49" s="20" t="s">
        <v>42</v>
      </c>
      <c r="D49" s="19" t="s">
        <v>43</v>
      </c>
      <c r="E49" s="19" t="s">
        <v>20</v>
      </c>
      <c r="F49" s="19" t="s">
        <v>21</v>
      </c>
      <c r="G49" s="19" t="s">
        <v>28</v>
      </c>
      <c r="H49" s="72">
        <v>93.96</v>
      </c>
      <c r="I49" s="22">
        <v>4</v>
      </c>
      <c r="J49" s="72">
        <v>18.792000000000002</v>
      </c>
      <c r="K49" s="72">
        <v>394.63200000000001</v>
      </c>
      <c r="L49" s="24">
        <v>43533</v>
      </c>
      <c r="M49" s="25">
        <v>0.75</v>
      </c>
      <c r="N49" s="20" t="s">
        <v>29</v>
      </c>
      <c r="O49" s="72">
        <v>375.84</v>
      </c>
      <c r="P49" s="76">
        <v>4.7619047620000003</v>
      </c>
      <c r="Q49" s="72">
        <v>18.792000000000002</v>
      </c>
      <c r="R49" s="86">
        <v>9.5</v>
      </c>
      <c r="S49" s="72">
        <f t="shared" si="0"/>
        <v>18.79200000000003</v>
      </c>
      <c r="T49" s="92">
        <f t="shared" si="14"/>
        <v>1577.0246400000026</v>
      </c>
      <c r="U49" s="93" t="b">
        <f t="shared" si="1"/>
        <v>0</v>
      </c>
      <c r="V49" s="93" t="b">
        <f t="shared" si="2"/>
        <v>1</v>
      </c>
      <c r="W49" s="93" t="str">
        <f t="shared" si="3"/>
        <v>High Value</v>
      </c>
      <c r="X49" s="96">
        <f t="shared" si="7"/>
        <v>9.395999999999999</v>
      </c>
      <c r="Y49" s="93">
        <f t="shared" si="11"/>
        <v>9</v>
      </c>
      <c r="Z49" s="93">
        <f t="shared" si="8"/>
        <v>3</v>
      </c>
      <c r="AA49" s="93">
        <f t="shared" si="9"/>
        <v>2019</v>
      </c>
      <c r="AB49" s="97" t="str">
        <f t="shared" si="20"/>
        <v>3-2019</v>
      </c>
      <c r="AC49" s="97" t="str">
        <f t="shared" si="19"/>
        <v>9-3-2019</v>
      </c>
      <c r="AD49" s="97">
        <f t="shared" si="12"/>
        <v>1</v>
      </c>
      <c r="AE49" s="97">
        <f t="shared" si="13"/>
        <v>10</v>
      </c>
      <c r="AF49" s="97" t="str">
        <f t="shared" si="4"/>
        <v>2019-10</v>
      </c>
      <c r="AG49" s="97">
        <f t="shared" si="5"/>
        <v>6</v>
      </c>
      <c r="AH49" s="97" t="str">
        <f t="shared" si="10"/>
        <v>Weekends</v>
      </c>
      <c r="AI49" s="98">
        <f t="shared" si="18"/>
        <v>7</v>
      </c>
      <c r="AL49" s="110" t="s">
        <v>894</v>
      </c>
      <c r="AM49" s="109">
        <f>_xlfn.XLOOKUP($AL$49,$B$3:$B$1003,$K$3:$K$1003,"Value not found",0)</f>
        <v>362.81700000000001</v>
      </c>
    </row>
    <row r="50" spans="2:39" ht="21.75" customHeight="1" x14ac:dyDescent="0.25">
      <c r="B50" s="19" t="s">
        <v>82</v>
      </c>
      <c r="C50" s="20" t="s">
        <v>42</v>
      </c>
      <c r="D50" s="19" t="s">
        <v>43</v>
      </c>
      <c r="E50" s="19" t="s">
        <v>20</v>
      </c>
      <c r="F50" s="19" t="s">
        <v>31</v>
      </c>
      <c r="G50" s="19" t="s">
        <v>22</v>
      </c>
      <c r="H50" s="72">
        <v>56.69</v>
      </c>
      <c r="I50" s="22">
        <v>9</v>
      </c>
      <c r="J50" s="72">
        <v>25.5105</v>
      </c>
      <c r="K50" s="72">
        <v>535.72050000000002</v>
      </c>
      <c r="L50" s="24">
        <v>43523</v>
      </c>
      <c r="M50" s="25">
        <v>0.72499999999999998</v>
      </c>
      <c r="N50" s="20" t="s">
        <v>33</v>
      </c>
      <c r="O50" s="72">
        <v>510.21</v>
      </c>
      <c r="P50" s="76">
        <v>4.7619047620000003</v>
      </c>
      <c r="Q50" s="72">
        <v>25.5105</v>
      </c>
      <c r="R50" s="86">
        <v>8.4</v>
      </c>
      <c r="S50" s="72">
        <f t="shared" si="0"/>
        <v>25.510500000000036</v>
      </c>
      <c r="T50" s="92">
        <f t="shared" si="14"/>
        <v>2140.8411600000031</v>
      </c>
      <c r="U50" s="93" t="b">
        <f t="shared" si="1"/>
        <v>1</v>
      </c>
      <c r="V50" s="93" t="b">
        <f t="shared" si="2"/>
        <v>1</v>
      </c>
      <c r="W50" s="93" t="str">
        <f t="shared" si="3"/>
        <v>High Value</v>
      </c>
      <c r="X50" s="96">
        <f t="shared" si="7"/>
        <v>5.6690000000000005</v>
      </c>
      <c r="Y50" s="93">
        <f t="shared" si="11"/>
        <v>27</v>
      </c>
      <c r="Z50" s="93">
        <f t="shared" si="8"/>
        <v>2</v>
      </c>
      <c r="AA50" s="93">
        <f t="shared" si="9"/>
        <v>2019</v>
      </c>
      <c r="AB50" s="97" t="str">
        <f t="shared" si="20"/>
        <v>2-2019</v>
      </c>
      <c r="AC50" s="97" t="str">
        <f t="shared" si="19"/>
        <v>27-2-2019</v>
      </c>
      <c r="AD50" s="97">
        <f t="shared" si="12"/>
        <v>1</v>
      </c>
      <c r="AE50" s="97">
        <f t="shared" si="13"/>
        <v>9</v>
      </c>
      <c r="AF50" s="97" t="str">
        <f t="shared" si="4"/>
        <v>2019-9</v>
      </c>
      <c r="AG50" s="97">
        <f t="shared" si="5"/>
        <v>3</v>
      </c>
      <c r="AH50" s="97" t="str">
        <f t="shared" si="10"/>
        <v>Weekdays</v>
      </c>
      <c r="AI50" s="98">
        <f t="shared" si="18"/>
        <v>4</v>
      </c>
      <c r="AL50" s="107"/>
      <c r="AM50" s="107"/>
    </row>
    <row r="51" spans="2:39" ht="21.75" customHeight="1" x14ac:dyDescent="0.25">
      <c r="B51" s="19" t="s">
        <v>83</v>
      </c>
      <c r="C51" s="20" t="s">
        <v>42</v>
      </c>
      <c r="D51" s="19" t="s">
        <v>43</v>
      </c>
      <c r="E51" s="19" t="s">
        <v>20</v>
      </c>
      <c r="F51" s="19" t="s">
        <v>21</v>
      </c>
      <c r="G51" s="19" t="s">
        <v>44</v>
      </c>
      <c r="H51" s="72">
        <v>20.010000000000002</v>
      </c>
      <c r="I51" s="22">
        <v>9</v>
      </c>
      <c r="J51" s="72">
        <v>9.0045000000000002</v>
      </c>
      <c r="K51" s="72">
        <v>189.09450000000001</v>
      </c>
      <c r="L51" s="24">
        <v>43502</v>
      </c>
      <c r="M51" s="25">
        <v>0.65763888888888888</v>
      </c>
      <c r="N51" s="20" t="s">
        <v>23</v>
      </c>
      <c r="O51" s="72">
        <v>180.09</v>
      </c>
      <c r="P51" s="76">
        <v>4.7619047620000003</v>
      </c>
      <c r="Q51" s="72">
        <v>9.0045000000000002</v>
      </c>
      <c r="R51" s="86">
        <v>4.0999999999999996</v>
      </c>
      <c r="S51" s="72">
        <f t="shared" si="0"/>
        <v>9.0045000000000073</v>
      </c>
      <c r="T51" s="92">
        <f t="shared" si="14"/>
        <v>755.65764000000058</v>
      </c>
      <c r="U51" s="93" t="b">
        <f t="shared" si="1"/>
        <v>0</v>
      </c>
      <c r="V51" s="93" t="b">
        <f t="shared" si="2"/>
        <v>0</v>
      </c>
      <c r="W51" s="93" t="str">
        <f t="shared" si="3"/>
        <v>Low Value</v>
      </c>
      <c r="X51" s="96" t="str">
        <f t="shared" si="7"/>
        <v>Value not found</v>
      </c>
      <c r="Y51" s="93">
        <f t="shared" si="11"/>
        <v>6</v>
      </c>
      <c r="Z51" s="93">
        <f t="shared" si="8"/>
        <v>2</v>
      </c>
      <c r="AA51" s="93">
        <f t="shared" si="9"/>
        <v>2019</v>
      </c>
      <c r="AB51" s="97" t="str">
        <f t="shared" si="20"/>
        <v>2-2019</v>
      </c>
      <c r="AC51" s="97" t="str">
        <f t="shared" si="19"/>
        <v>6-2-2019</v>
      </c>
      <c r="AD51" s="97">
        <f t="shared" si="12"/>
        <v>1</v>
      </c>
      <c r="AE51" s="97">
        <f t="shared" si="13"/>
        <v>6</v>
      </c>
      <c r="AF51" s="97" t="str">
        <f t="shared" si="4"/>
        <v>2019-6</v>
      </c>
      <c r="AG51" s="97">
        <f t="shared" si="5"/>
        <v>3</v>
      </c>
      <c r="AH51" s="97" t="str">
        <f t="shared" si="10"/>
        <v>Weekdays</v>
      </c>
      <c r="AI51" s="98">
        <f t="shared" si="18"/>
        <v>4</v>
      </c>
      <c r="AL51" s="107"/>
      <c r="AM51" s="107"/>
    </row>
    <row r="52" spans="2:39" ht="21.75" customHeight="1" x14ac:dyDescent="0.25">
      <c r="B52" s="19" t="s">
        <v>84</v>
      </c>
      <c r="C52" s="20" t="s">
        <v>42</v>
      </c>
      <c r="D52" s="19" t="s">
        <v>43</v>
      </c>
      <c r="E52" s="19" t="s">
        <v>20</v>
      </c>
      <c r="F52" s="19" t="s">
        <v>31</v>
      </c>
      <c r="G52" s="19" t="s">
        <v>28</v>
      </c>
      <c r="H52" s="72">
        <v>18.93</v>
      </c>
      <c r="I52" s="22">
        <v>6</v>
      </c>
      <c r="J52" s="72">
        <v>5.6790000000000003</v>
      </c>
      <c r="K52" s="72">
        <v>119.259</v>
      </c>
      <c r="L52" s="24">
        <v>43506</v>
      </c>
      <c r="M52" s="25">
        <v>0.53125</v>
      </c>
      <c r="N52" s="20" t="s">
        <v>33</v>
      </c>
      <c r="O52" s="72">
        <v>113.58</v>
      </c>
      <c r="P52" s="76">
        <v>4.7619047620000003</v>
      </c>
      <c r="Q52" s="72">
        <v>5.6790000000000003</v>
      </c>
      <c r="R52" s="86">
        <v>8.1</v>
      </c>
      <c r="S52" s="72">
        <f t="shared" si="0"/>
        <v>5.679000000000002</v>
      </c>
      <c r="T52" s="92">
        <f t="shared" si="14"/>
        <v>476.58168000000018</v>
      </c>
      <c r="U52" s="93" t="b">
        <f t="shared" si="1"/>
        <v>0</v>
      </c>
      <c r="V52" s="93" t="b">
        <f t="shared" si="2"/>
        <v>1</v>
      </c>
      <c r="W52" s="93" t="str">
        <f t="shared" si="3"/>
        <v>High Value</v>
      </c>
      <c r="X52" s="96">
        <f t="shared" si="7"/>
        <v>1.893</v>
      </c>
      <c r="Y52" s="93">
        <f t="shared" si="11"/>
        <v>10</v>
      </c>
      <c r="Z52" s="93">
        <f t="shared" si="8"/>
        <v>2</v>
      </c>
      <c r="AA52" s="93">
        <f t="shared" si="9"/>
        <v>2019</v>
      </c>
      <c r="AB52" s="97" t="str">
        <f t="shared" si="20"/>
        <v>2-2019</v>
      </c>
      <c r="AC52" s="97" t="str">
        <f t="shared" si="19"/>
        <v>10-2-2019</v>
      </c>
      <c r="AD52" s="97">
        <f t="shared" si="12"/>
        <v>1</v>
      </c>
      <c r="AE52" s="97">
        <f t="shared" si="13"/>
        <v>6</v>
      </c>
      <c r="AF52" s="97" t="str">
        <f t="shared" si="4"/>
        <v>2019-6</v>
      </c>
      <c r="AG52" s="97">
        <f t="shared" si="5"/>
        <v>7</v>
      </c>
      <c r="AH52" s="97" t="str">
        <f t="shared" si="10"/>
        <v>Weekends</v>
      </c>
      <c r="AI52" s="98">
        <f t="shared" si="18"/>
        <v>1</v>
      </c>
      <c r="AL52" s="107"/>
      <c r="AM52" s="107"/>
    </row>
    <row r="53" spans="2:39" ht="21.75" customHeight="1" x14ac:dyDescent="0.25">
      <c r="B53" s="19" t="s">
        <v>85</v>
      </c>
      <c r="C53" s="20" t="s">
        <v>25</v>
      </c>
      <c r="D53" s="19" t="s">
        <v>26</v>
      </c>
      <c r="E53" s="19" t="s">
        <v>20</v>
      </c>
      <c r="F53" s="19" t="s">
        <v>21</v>
      </c>
      <c r="G53" s="19" t="s">
        <v>46</v>
      </c>
      <c r="H53" s="72">
        <v>82.63</v>
      </c>
      <c r="I53" s="22">
        <v>10</v>
      </c>
      <c r="J53" s="72">
        <v>41.314999999999998</v>
      </c>
      <c r="K53" s="72">
        <v>867.61500000000001</v>
      </c>
      <c r="L53" s="24">
        <v>43543</v>
      </c>
      <c r="M53" s="25">
        <v>0.71388888888888891</v>
      </c>
      <c r="N53" s="20" t="s">
        <v>23</v>
      </c>
      <c r="O53" s="72">
        <v>826.3</v>
      </c>
      <c r="P53" s="76">
        <v>4.7619047620000003</v>
      </c>
      <c r="Q53" s="72">
        <v>41.314999999999998</v>
      </c>
      <c r="R53" s="86">
        <v>7.9</v>
      </c>
      <c r="S53" s="72">
        <f t="shared" si="0"/>
        <v>41.315000000000055</v>
      </c>
      <c r="T53" s="92">
        <f t="shared" si="14"/>
        <v>3467.1548000000048</v>
      </c>
      <c r="U53" s="93" t="b">
        <f t="shared" si="1"/>
        <v>1</v>
      </c>
      <c r="V53" s="93" t="b">
        <f t="shared" si="2"/>
        <v>1</v>
      </c>
      <c r="W53" s="93" t="str">
        <f t="shared" si="3"/>
        <v>High Value</v>
      </c>
      <c r="X53" s="96">
        <f t="shared" si="7"/>
        <v>8.2629999999999999</v>
      </c>
      <c r="Y53" s="93">
        <f t="shared" si="11"/>
        <v>19</v>
      </c>
      <c r="Z53" s="93">
        <f t="shared" si="8"/>
        <v>3</v>
      </c>
      <c r="AA53" s="93">
        <f t="shared" si="9"/>
        <v>2019</v>
      </c>
      <c r="AB53" s="97" t="str">
        <f t="shared" si="20"/>
        <v>3-2019</v>
      </c>
      <c r="AC53" s="97" t="str">
        <f t="shared" si="19"/>
        <v>19-3-2019</v>
      </c>
      <c r="AD53" s="97">
        <f t="shared" si="12"/>
        <v>1</v>
      </c>
      <c r="AE53" s="97">
        <f t="shared" si="13"/>
        <v>12</v>
      </c>
      <c r="AF53" s="97" t="str">
        <f t="shared" si="4"/>
        <v>2019-12</v>
      </c>
      <c r="AG53" s="97">
        <f t="shared" si="5"/>
        <v>2</v>
      </c>
      <c r="AH53" s="97" t="str">
        <f t="shared" si="10"/>
        <v>Weekdays</v>
      </c>
      <c r="AI53" s="98">
        <f t="shared" si="18"/>
        <v>3</v>
      </c>
      <c r="AL53" s="107"/>
      <c r="AM53" s="107"/>
    </row>
    <row r="54" spans="2:39" ht="21.75" customHeight="1" x14ac:dyDescent="0.25">
      <c r="B54" s="19" t="s">
        <v>86</v>
      </c>
      <c r="C54" s="20" t="s">
        <v>25</v>
      </c>
      <c r="D54" s="19" t="s">
        <v>26</v>
      </c>
      <c r="E54" s="19" t="s">
        <v>20</v>
      </c>
      <c r="F54" s="19" t="s">
        <v>31</v>
      </c>
      <c r="G54" s="19" t="s">
        <v>44</v>
      </c>
      <c r="H54" s="72">
        <v>91.4</v>
      </c>
      <c r="I54" s="22">
        <v>7</v>
      </c>
      <c r="J54" s="72">
        <v>31.99</v>
      </c>
      <c r="K54" s="72">
        <v>671.79</v>
      </c>
      <c r="L54" s="24">
        <v>43499</v>
      </c>
      <c r="M54" s="25">
        <v>0.42986111111111114</v>
      </c>
      <c r="N54" s="20" t="s">
        <v>29</v>
      </c>
      <c r="O54" s="72">
        <v>639.79999999999995</v>
      </c>
      <c r="P54" s="76">
        <v>4.7619047620000003</v>
      </c>
      <c r="Q54" s="72">
        <v>31.99</v>
      </c>
      <c r="R54" s="86">
        <v>9.5</v>
      </c>
      <c r="S54" s="72">
        <f t="shared" si="0"/>
        <v>31.990000000000009</v>
      </c>
      <c r="T54" s="92">
        <f t="shared" si="14"/>
        <v>2684.6008000000006</v>
      </c>
      <c r="U54" s="93" t="b">
        <f t="shared" si="1"/>
        <v>0</v>
      </c>
      <c r="V54" s="93" t="b">
        <f t="shared" si="2"/>
        <v>1</v>
      </c>
      <c r="W54" s="93" t="str">
        <f t="shared" si="3"/>
        <v>High Value</v>
      </c>
      <c r="X54" s="96">
        <f t="shared" si="7"/>
        <v>9.14</v>
      </c>
      <c r="Y54" s="93">
        <f t="shared" si="11"/>
        <v>3</v>
      </c>
      <c r="Z54" s="93">
        <f t="shared" si="8"/>
        <v>2</v>
      </c>
      <c r="AA54" s="93">
        <f t="shared" si="9"/>
        <v>2019</v>
      </c>
      <c r="AB54" s="97" t="str">
        <f t="shared" si="20"/>
        <v>2-2019</v>
      </c>
      <c r="AC54" s="97" t="str">
        <f t="shared" si="19"/>
        <v>3-2-2019</v>
      </c>
      <c r="AD54" s="97">
        <f t="shared" si="12"/>
        <v>1</v>
      </c>
      <c r="AE54" s="97">
        <f t="shared" si="13"/>
        <v>5</v>
      </c>
      <c r="AF54" s="97" t="str">
        <f t="shared" si="4"/>
        <v>2019-5</v>
      </c>
      <c r="AG54" s="97">
        <f t="shared" si="5"/>
        <v>7</v>
      </c>
      <c r="AH54" s="97" t="str">
        <f t="shared" si="10"/>
        <v>Weekends</v>
      </c>
      <c r="AI54" s="98">
        <f t="shared" si="18"/>
        <v>1</v>
      </c>
      <c r="AL54" s="107"/>
      <c r="AM54" s="107"/>
    </row>
    <row r="55" spans="2:39" ht="21.75" customHeight="1" x14ac:dyDescent="0.25">
      <c r="B55" s="19" t="s">
        <v>87</v>
      </c>
      <c r="C55" s="20" t="s">
        <v>18</v>
      </c>
      <c r="D55" s="19" t="s">
        <v>19</v>
      </c>
      <c r="E55" s="19" t="s">
        <v>20</v>
      </c>
      <c r="F55" s="19" t="s">
        <v>21</v>
      </c>
      <c r="G55" s="19" t="s">
        <v>44</v>
      </c>
      <c r="H55" s="72">
        <v>44.59</v>
      </c>
      <c r="I55" s="22">
        <v>5</v>
      </c>
      <c r="J55" s="72">
        <v>11.147500000000001</v>
      </c>
      <c r="K55" s="72">
        <v>234.0975</v>
      </c>
      <c r="L55" s="24">
        <v>43506</v>
      </c>
      <c r="M55" s="25">
        <v>0.63194444444444442</v>
      </c>
      <c r="N55" s="20" t="s">
        <v>29</v>
      </c>
      <c r="O55" s="72">
        <v>222.95</v>
      </c>
      <c r="P55" s="76">
        <v>4.7619047620000003</v>
      </c>
      <c r="Q55" s="72">
        <v>11.147500000000001</v>
      </c>
      <c r="R55" s="86">
        <v>8.5</v>
      </c>
      <c r="S55" s="72">
        <f t="shared" si="0"/>
        <v>11.147500000000008</v>
      </c>
      <c r="T55" s="92">
        <f t="shared" si="14"/>
        <v>935.49820000000068</v>
      </c>
      <c r="U55" s="93" t="b">
        <f t="shared" si="1"/>
        <v>0</v>
      </c>
      <c r="V55" s="93" t="b">
        <f t="shared" si="2"/>
        <v>1</v>
      </c>
      <c r="W55" s="93" t="str">
        <f t="shared" si="3"/>
        <v>High Value</v>
      </c>
      <c r="X55" s="96">
        <f t="shared" si="7"/>
        <v>4.4590000000000005</v>
      </c>
      <c r="Y55" s="93">
        <f t="shared" si="11"/>
        <v>10</v>
      </c>
      <c r="Z55" s="93">
        <f t="shared" si="8"/>
        <v>2</v>
      </c>
      <c r="AA55" s="93">
        <f t="shared" si="9"/>
        <v>2019</v>
      </c>
      <c r="AB55" s="97" t="str">
        <f t="shared" si="20"/>
        <v>2-2019</v>
      </c>
      <c r="AC55" s="97" t="str">
        <f t="shared" si="19"/>
        <v>10-2-2019</v>
      </c>
      <c r="AD55" s="97">
        <f t="shared" si="12"/>
        <v>1</v>
      </c>
      <c r="AE55" s="97">
        <f t="shared" si="13"/>
        <v>6</v>
      </c>
      <c r="AF55" s="97" t="str">
        <f t="shared" si="4"/>
        <v>2019-6</v>
      </c>
      <c r="AG55" s="97">
        <f t="shared" si="5"/>
        <v>7</v>
      </c>
      <c r="AH55" s="97" t="str">
        <f t="shared" si="10"/>
        <v>Weekends</v>
      </c>
      <c r="AI55" s="98">
        <f t="shared" si="18"/>
        <v>1</v>
      </c>
      <c r="AL55" s="107"/>
      <c r="AM55" s="107"/>
    </row>
    <row r="56" spans="2:39" ht="21.75" customHeight="1" x14ac:dyDescent="0.25">
      <c r="B56" s="19" t="s">
        <v>88</v>
      </c>
      <c r="C56" s="20" t="s">
        <v>42</v>
      </c>
      <c r="D56" s="19" t="s">
        <v>43</v>
      </c>
      <c r="E56" s="19" t="s">
        <v>20</v>
      </c>
      <c r="F56" s="19" t="s">
        <v>21</v>
      </c>
      <c r="G56" s="19" t="s">
        <v>46</v>
      </c>
      <c r="H56" s="72">
        <v>17.87</v>
      </c>
      <c r="I56" s="22">
        <v>4</v>
      </c>
      <c r="J56" s="72">
        <v>3.5739999999999998</v>
      </c>
      <c r="K56" s="72">
        <v>75.054000000000002</v>
      </c>
      <c r="L56" s="24">
        <v>43546</v>
      </c>
      <c r="M56" s="25">
        <v>0.61250000000000004</v>
      </c>
      <c r="N56" s="20" t="s">
        <v>23</v>
      </c>
      <c r="O56" s="72">
        <v>71.48</v>
      </c>
      <c r="P56" s="76">
        <v>4.7619047620000003</v>
      </c>
      <c r="Q56" s="72">
        <v>3.5739999999999998</v>
      </c>
      <c r="R56" s="86">
        <v>6.5</v>
      </c>
      <c r="S56" s="72">
        <f t="shared" si="0"/>
        <v>3.5739999999999981</v>
      </c>
      <c r="T56" s="92">
        <f t="shared" si="14"/>
        <v>299.93007999999986</v>
      </c>
      <c r="U56" s="93" t="b">
        <f t="shared" si="1"/>
        <v>0</v>
      </c>
      <c r="V56" s="93" t="b">
        <f t="shared" si="2"/>
        <v>1</v>
      </c>
      <c r="W56" s="93" t="str">
        <f t="shared" si="3"/>
        <v>Low Value</v>
      </c>
      <c r="X56" s="96" t="str">
        <f t="shared" si="7"/>
        <v>Value not found</v>
      </c>
      <c r="Y56" s="93">
        <f t="shared" si="11"/>
        <v>22</v>
      </c>
      <c r="Z56" s="93">
        <f t="shared" si="8"/>
        <v>3</v>
      </c>
      <c r="AA56" s="93">
        <f t="shared" si="9"/>
        <v>2019</v>
      </c>
      <c r="AB56" s="97" t="str">
        <f t="shared" si="20"/>
        <v>3-2019</v>
      </c>
      <c r="AC56" s="97" t="str">
        <f t="shared" si="19"/>
        <v>22-3-2019</v>
      </c>
      <c r="AD56" s="97">
        <f t="shared" si="12"/>
        <v>1</v>
      </c>
      <c r="AE56" s="97">
        <f t="shared" si="13"/>
        <v>12</v>
      </c>
      <c r="AF56" s="97" t="str">
        <f t="shared" si="4"/>
        <v>2019-12</v>
      </c>
      <c r="AG56" s="97">
        <f t="shared" si="5"/>
        <v>5</v>
      </c>
      <c r="AH56" s="97" t="str">
        <f t="shared" si="10"/>
        <v>Weekdays</v>
      </c>
      <c r="AI56" s="98">
        <f t="shared" si="18"/>
        <v>6</v>
      </c>
      <c r="AL56" s="107"/>
      <c r="AM56" s="107"/>
    </row>
    <row r="57" spans="2:39" ht="21.75" customHeight="1" x14ac:dyDescent="0.25">
      <c r="B57" s="19" t="s">
        <v>89</v>
      </c>
      <c r="C57" s="20" t="s">
        <v>25</v>
      </c>
      <c r="D57" s="19" t="s">
        <v>26</v>
      </c>
      <c r="E57" s="19" t="s">
        <v>20</v>
      </c>
      <c r="F57" s="19" t="s">
        <v>31</v>
      </c>
      <c r="G57" s="19" t="s">
        <v>46</v>
      </c>
      <c r="H57" s="72">
        <v>15.43</v>
      </c>
      <c r="I57" s="22">
        <v>1</v>
      </c>
      <c r="J57" s="72">
        <v>0.77149999999999996</v>
      </c>
      <c r="K57" s="72">
        <v>16.201499999999999</v>
      </c>
      <c r="L57" s="24">
        <v>43490</v>
      </c>
      <c r="M57" s="25">
        <v>0.65694444444444444</v>
      </c>
      <c r="N57" s="20" t="s">
        <v>33</v>
      </c>
      <c r="O57" s="72">
        <v>15.43</v>
      </c>
      <c r="P57" s="76">
        <v>4.7619047620000003</v>
      </c>
      <c r="Q57" s="72">
        <v>0.77149999999999996</v>
      </c>
      <c r="R57" s="86">
        <v>6.1</v>
      </c>
      <c r="S57" s="72">
        <f t="shared" si="0"/>
        <v>0.77149999999999963</v>
      </c>
      <c r="T57" s="92">
        <f t="shared" si="14"/>
        <v>64.744279999999975</v>
      </c>
      <c r="U57" s="93" t="b">
        <f t="shared" si="1"/>
        <v>0</v>
      </c>
      <c r="V57" s="93" t="b">
        <f t="shared" si="2"/>
        <v>0</v>
      </c>
      <c r="W57" s="93" t="str">
        <f t="shared" si="3"/>
        <v>Low Value</v>
      </c>
      <c r="X57" s="96" t="str">
        <f t="shared" si="7"/>
        <v>Value not found</v>
      </c>
      <c r="Y57" s="93">
        <f t="shared" si="11"/>
        <v>25</v>
      </c>
      <c r="Z57" s="93">
        <f t="shared" si="8"/>
        <v>1</v>
      </c>
      <c r="AA57" s="93">
        <f t="shared" si="9"/>
        <v>2019</v>
      </c>
      <c r="AB57" s="97" t="str">
        <f t="shared" si="20"/>
        <v>1-2019</v>
      </c>
      <c r="AC57" s="97" t="str">
        <f t="shared" si="19"/>
        <v>25-1-2019</v>
      </c>
      <c r="AD57" s="97">
        <f t="shared" si="12"/>
        <v>1</v>
      </c>
      <c r="AE57" s="97">
        <f t="shared" si="13"/>
        <v>4</v>
      </c>
      <c r="AF57" s="97" t="str">
        <f t="shared" si="4"/>
        <v>2019-4</v>
      </c>
      <c r="AG57" s="97">
        <f t="shared" si="5"/>
        <v>5</v>
      </c>
      <c r="AH57" s="97" t="str">
        <f t="shared" si="10"/>
        <v>Weekdays</v>
      </c>
      <c r="AI57" s="98">
        <f t="shared" si="18"/>
        <v>6</v>
      </c>
      <c r="AL57" s="107"/>
      <c r="AM57" s="107"/>
    </row>
    <row r="58" spans="2:39" ht="21.75" customHeight="1" x14ac:dyDescent="0.25">
      <c r="B58" s="19" t="s">
        <v>90</v>
      </c>
      <c r="C58" s="20" t="s">
        <v>42</v>
      </c>
      <c r="D58" s="19" t="s">
        <v>43</v>
      </c>
      <c r="E58" s="19" t="s">
        <v>27</v>
      </c>
      <c r="F58" s="19" t="s">
        <v>31</v>
      </c>
      <c r="G58" s="19" t="s">
        <v>32</v>
      </c>
      <c r="H58" s="72">
        <v>16.16</v>
      </c>
      <c r="I58" s="22">
        <v>2</v>
      </c>
      <c r="J58" s="72">
        <v>1.6160000000000001</v>
      </c>
      <c r="K58" s="72">
        <v>33.936</v>
      </c>
      <c r="L58" s="24">
        <v>43531</v>
      </c>
      <c r="M58" s="25">
        <v>0.49236111111111114</v>
      </c>
      <c r="N58" s="20" t="s">
        <v>23</v>
      </c>
      <c r="O58" s="72">
        <v>32.32</v>
      </c>
      <c r="P58" s="76">
        <v>4.7619047620000003</v>
      </c>
      <c r="Q58" s="72">
        <v>1.6160000000000001</v>
      </c>
      <c r="R58" s="86">
        <v>6.5</v>
      </c>
      <c r="S58" s="72">
        <f t="shared" si="0"/>
        <v>1.6159999999999997</v>
      </c>
      <c r="T58" s="92">
        <f t="shared" si="14"/>
        <v>135.61471999999998</v>
      </c>
      <c r="U58" s="93" t="b">
        <f t="shared" si="1"/>
        <v>0</v>
      </c>
      <c r="V58" s="93" t="b">
        <f t="shared" si="2"/>
        <v>1</v>
      </c>
      <c r="W58" s="93" t="str">
        <f t="shared" si="3"/>
        <v>Low Value</v>
      </c>
      <c r="X58" s="96" t="str">
        <f t="shared" si="7"/>
        <v>Value not found</v>
      </c>
      <c r="Y58" s="93">
        <f t="shared" si="11"/>
        <v>7</v>
      </c>
      <c r="Z58" s="93">
        <f t="shared" si="8"/>
        <v>3</v>
      </c>
      <c r="AA58" s="93">
        <f t="shared" si="9"/>
        <v>2019</v>
      </c>
      <c r="AB58" s="97" t="str">
        <f t="shared" si="20"/>
        <v>3-2019</v>
      </c>
      <c r="AC58" s="97" t="str">
        <f t="shared" si="19"/>
        <v>7-3-2019</v>
      </c>
      <c r="AD58" s="97">
        <f t="shared" si="12"/>
        <v>1</v>
      </c>
      <c r="AE58" s="97">
        <f t="shared" si="13"/>
        <v>10</v>
      </c>
      <c r="AF58" s="97" t="str">
        <f t="shared" si="4"/>
        <v>2019-10</v>
      </c>
      <c r="AG58" s="97">
        <f t="shared" si="5"/>
        <v>4</v>
      </c>
      <c r="AH58" s="97" t="str">
        <f t="shared" si="10"/>
        <v>Weekdays</v>
      </c>
      <c r="AI58" s="98">
        <f t="shared" si="18"/>
        <v>5</v>
      </c>
      <c r="AL58" s="107"/>
      <c r="AM58" s="107"/>
    </row>
    <row r="59" spans="2:39" ht="21.75" customHeight="1" x14ac:dyDescent="0.25">
      <c r="B59" s="19" t="s">
        <v>91</v>
      </c>
      <c r="C59" s="20" t="s">
        <v>25</v>
      </c>
      <c r="D59" s="19" t="s">
        <v>26</v>
      </c>
      <c r="E59" s="19" t="s">
        <v>27</v>
      </c>
      <c r="F59" s="19" t="s">
        <v>21</v>
      </c>
      <c r="G59" s="19" t="s">
        <v>28</v>
      </c>
      <c r="H59" s="72">
        <v>85.98</v>
      </c>
      <c r="I59" s="22">
        <v>8</v>
      </c>
      <c r="J59" s="72">
        <v>34.392000000000003</v>
      </c>
      <c r="K59" s="72">
        <v>722.23199999999997</v>
      </c>
      <c r="L59" s="24">
        <v>43524</v>
      </c>
      <c r="M59" s="25">
        <v>0.79236111111111107</v>
      </c>
      <c r="N59" s="20" t="s">
        <v>29</v>
      </c>
      <c r="O59" s="72">
        <v>687.84</v>
      </c>
      <c r="P59" s="76">
        <v>4.7619047620000003</v>
      </c>
      <c r="Q59" s="72">
        <v>34.392000000000003</v>
      </c>
      <c r="R59" s="86">
        <v>8.1999999999999993</v>
      </c>
      <c r="S59" s="72">
        <f t="shared" si="0"/>
        <v>34.391999999999939</v>
      </c>
      <c r="T59" s="92">
        <f t="shared" si="14"/>
        <v>2886.1766399999951</v>
      </c>
      <c r="U59" s="93" t="b">
        <f t="shared" si="1"/>
        <v>1</v>
      </c>
      <c r="V59" s="93" t="b">
        <f t="shared" si="2"/>
        <v>1</v>
      </c>
      <c r="W59" s="93" t="str">
        <f t="shared" si="3"/>
        <v>High Value</v>
      </c>
      <c r="X59" s="96">
        <f t="shared" si="7"/>
        <v>8.5980000000000008</v>
      </c>
      <c r="Y59" s="93">
        <f t="shared" si="11"/>
        <v>28</v>
      </c>
      <c r="Z59" s="93">
        <f t="shared" si="8"/>
        <v>2</v>
      </c>
      <c r="AA59" s="93">
        <f t="shared" si="9"/>
        <v>2019</v>
      </c>
      <c r="AB59" s="97" t="str">
        <f t="shared" si="20"/>
        <v>2-2019</v>
      </c>
      <c r="AC59" s="97" t="str">
        <f t="shared" si="19"/>
        <v>28-2-2019</v>
      </c>
      <c r="AD59" s="97">
        <f t="shared" si="12"/>
        <v>1</v>
      </c>
      <c r="AE59" s="97">
        <f t="shared" si="13"/>
        <v>9</v>
      </c>
      <c r="AF59" s="97" t="str">
        <f t="shared" si="4"/>
        <v>2019-9</v>
      </c>
      <c r="AG59" s="97">
        <f t="shared" si="5"/>
        <v>4</v>
      </c>
      <c r="AH59" s="97" t="str">
        <f t="shared" si="10"/>
        <v>Weekdays</v>
      </c>
      <c r="AI59" s="98">
        <f t="shared" si="18"/>
        <v>5</v>
      </c>
      <c r="AL59" s="107"/>
      <c r="AM59" s="107"/>
    </row>
    <row r="60" spans="2:39" ht="21.75" customHeight="1" x14ac:dyDescent="0.25">
      <c r="B60" s="19" t="s">
        <v>92</v>
      </c>
      <c r="C60" s="20" t="s">
        <v>18</v>
      </c>
      <c r="D60" s="19" t="s">
        <v>19</v>
      </c>
      <c r="E60" s="19" t="s">
        <v>20</v>
      </c>
      <c r="F60" s="19" t="s">
        <v>31</v>
      </c>
      <c r="G60" s="19" t="s">
        <v>32</v>
      </c>
      <c r="H60" s="72">
        <v>44.34</v>
      </c>
      <c r="I60" s="22">
        <v>2</v>
      </c>
      <c r="J60" s="72">
        <v>4.4340000000000002</v>
      </c>
      <c r="K60" s="72">
        <v>93.114000000000004</v>
      </c>
      <c r="L60" s="24">
        <v>43551</v>
      </c>
      <c r="M60" s="25">
        <v>0.47638888888888886</v>
      </c>
      <c r="N60" s="20" t="s">
        <v>29</v>
      </c>
      <c r="O60" s="72">
        <v>88.68</v>
      </c>
      <c r="P60" s="76">
        <v>4.7619047620000003</v>
      </c>
      <c r="Q60" s="72">
        <v>4.4340000000000002</v>
      </c>
      <c r="R60" s="86">
        <v>5.8</v>
      </c>
      <c r="S60" s="72">
        <f t="shared" si="0"/>
        <v>4.4339999999999975</v>
      </c>
      <c r="T60" s="92">
        <f t="shared" si="14"/>
        <v>372.1012799999998</v>
      </c>
      <c r="U60" s="93" t="b">
        <f t="shared" si="1"/>
        <v>0</v>
      </c>
      <c r="V60" s="93" t="b">
        <f t="shared" si="2"/>
        <v>0</v>
      </c>
      <c r="W60" s="93" t="str">
        <f t="shared" si="3"/>
        <v>Low Value</v>
      </c>
      <c r="X60" s="96" t="str">
        <f t="shared" si="7"/>
        <v>Value not found</v>
      </c>
      <c r="Y60" s="93">
        <f t="shared" si="11"/>
        <v>27</v>
      </c>
      <c r="Z60" s="93">
        <f t="shared" si="8"/>
        <v>3</v>
      </c>
      <c r="AA60" s="93">
        <f t="shared" si="9"/>
        <v>2019</v>
      </c>
      <c r="AB60" s="97" t="str">
        <f t="shared" si="20"/>
        <v>3-2019</v>
      </c>
      <c r="AC60" s="97" t="str">
        <f t="shared" si="19"/>
        <v>27-3-2019</v>
      </c>
      <c r="AD60" s="97">
        <f t="shared" si="12"/>
        <v>1</v>
      </c>
      <c r="AE60" s="97">
        <f t="shared" si="13"/>
        <v>13</v>
      </c>
      <c r="AF60" s="97" t="str">
        <f t="shared" si="4"/>
        <v>2019-13</v>
      </c>
      <c r="AG60" s="97">
        <f t="shared" si="5"/>
        <v>3</v>
      </c>
      <c r="AH60" s="97" t="str">
        <f t="shared" si="10"/>
        <v>Weekdays</v>
      </c>
      <c r="AI60" s="98">
        <f t="shared" si="18"/>
        <v>4</v>
      </c>
      <c r="AL60" s="107"/>
      <c r="AM60" s="107"/>
    </row>
    <row r="61" spans="2:39" ht="21.75" customHeight="1" x14ac:dyDescent="0.25">
      <c r="B61" s="19" t="s">
        <v>93</v>
      </c>
      <c r="C61" s="20" t="s">
        <v>18</v>
      </c>
      <c r="D61" s="19" t="s">
        <v>19</v>
      </c>
      <c r="E61" s="19" t="s">
        <v>27</v>
      </c>
      <c r="F61" s="19" t="s">
        <v>31</v>
      </c>
      <c r="G61" s="19" t="s">
        <v>22</v>
      </c>
      <c r="H61" s="72">
        <v>89.6</v>
      </c>
      <c r="I61" s="22">
        <v>8</v>
      </c>
      <c r="J61" s="72">
        <v>35.840000000000003</v>
      </c>
      <c r="K61" s="72">
        <v>752.64</v>
      </c>
      <c r="L61" s="24">
        <v>43503</v>
      </c>
      <c r="M61" s="25">
        <v>0.4777777777777778</v>
      </c>
      <c r="N61" s="20" t="s">
        <v>23</v>
      </c>
      <c r="O61" s="72">
        <v>716.8</v>
      </c>
      <c r="P61" s="76">
        <v>4.7619047620000003</v>
      </c>
      <c r="Q61" s="72">
        <v>35.840000000000003</v>
      </c>
      <c r="R61" s="86">
        <v>6.6</v>
      </c>
      <c r="S61" s="72">
        <f t="shared" si="0"/>
        <v>35.840000000000032</v>
      </c>
      <c r="T61" s="92">
        <f t="shared" si="14"/>
        <v>3007.6928000000025</v>
      </c>
      <c r="U61" s="93" t="b">
        <f t="shared" si="1"/>
        <v>0</v>
      </c>
      <c r="V61" s="93" t="b">
        <f t="shared" si="2"/>
        <v>1</v>
      </c>
      <c r="W61" s="93" t="str">
        <f t="shared" si="3"/>
        <v>Low Value</v>
      </c>
      <c r="X61" s="96" t="str">
        <f t="shared" si="7"/>
        <v>Value not found</v>
      </c>
      <c r="Y61" s="93">
        <f t="shared" si="11"/>
        <v>7</v>
      </c>
      <c r="Z61" s="93">
        <f t="shared" si="8"/>
        <v>2</v>
      </c>
      <c r="AA61" s="93">
        <f t="shared" si="9"/>
        <v>2019</v>
      </c>
      <c r="AB61" s="97" t="str">
        <f t="shared" si="20"/>
        <v>2-2019</v>
      </c>
      <c r="AC61" s="97" t="str">
        <f t="shared" si="19"/>
        <v>7-2-2019</v>
      </c>
      <c r="AD61" s="97">
        <f t="shared" si="12"/>
        <v>1</v>
      </c>
      <c r="AE61" s="97">
        <f t="shared" si="13"/>
        <v>6</v>
      </c>
      <c r="AF61" s="97" t="str">
        <f t="shared" si="4"/>
        <v>2019-6</v>
      </c>
      <c r="AG61" s="97">
        <f t="shared" si="5"/>
        <v>4</v>
      </c>
      <c r="AH61" s="97" t="str">
        <f t="shared" si="10"/>
        <v>Weekdays</v>
      </c>
      <c r="AI61" s="98">
        <f t="shared" si="18"/>
        <v>5</v>
      </c>
      <c r="AL61" s="107"/>
      <c r="AM61" s="107"/>
    </row>
    <row r="62" spans="2:39" ht="21.75" customHeight="1" x14ac:dyDescent="0.25">
      <c r="B62" s="19" t="s">
        <v>94</v>
      </c>
      <c r="C62" s="20" t="s">
        <v>18</v>
      </c>
      <c r="D62" s="19" t="s">
        <v>19</v>
      </c>
      <c r="E62" s="19" t="s">
        <v>20</v>
      </c>
      <c r="F62" s="19" t="s">
        <v>21</v>
      </c>
      <c r="G62" s="19" t="s">
        <v>32</v>
      </c>
      <c r="H62" s="72">
        <v>72.349999999999994</v>
      </c>
      <c r="I62" s="22">
        <v>10</v>
      </c>
      <c r="J62" s="72">
        <v>36.174999999999997</v>
      </c>
      <c r="K62" s="72">
        <v>759.67499999999995</v>
      </c>
      <c r="L62" s="24">
        <v>43485</v>
      </c>
      <c r="M62" s="25">
        <v>0.66319444444444442</v>
      </c>
      <c r="N62" s="20" t="s">
        <v>29</v>
      </c>
      <c r="O62" s="72">
        <v>723.5</v>
      </c>
      <c r="P62" s="76">
        <v>4.7619047620000003</v>
      </c>
      <c r="Q62" s="72">
        <v>36.174999999999997</v>
      </c>
      <c r="R62" s="86">
        <v>5.4</v>
      </c>
      <c r="S62" s="72">
        <f t="shared" si="0"/>
        <v>36.174999999999955</v>
      </c>
      <c r="T62" s="92">
        <f t="shared" si="14"/>
        <v>3035.8059999999964</v>
      </c>
      <c r="U62" s="93" t="b">
        <f t="shared" si="1"/>
        <v>0</v>
      </c>
      <c r="V62" s="93" t="b">
        <f t="shared" si="2"/>
        <v>1</v>
      </c>
      <c r="W62" s="93" t="str">
        <f t="shared" si="3"/>
        <v>Low Value</v>
      </c>
      <c r="X62" s="96" t="str">
        <f t="shared" si="7"/>
        <v>Value not found</v>
      </c>
      <c r="Y62" s="93">
        <f t="shared" si="11"/>
        <v>20</v>
      </c>
      <c r="Z62" s="93">
        <f t="shared" si="8"/>
        <v>1</v>
      </c>
      <c r="AA62" s="93">
        <f t="shared" si="9"/>
        <v>2019</v>
      </c>
      <c r="AB62" s="97" t="str">
        <f t="shared" si="20"/>
        <v>1-2019</v>
      </c>
      <c r="AC62" s="97" t="str">
        <f t="shared" si="19"/>
        <v>20-1-2019</v>
      </c>
      <c r="AD62" s="97">
        <f t="shared" si="12"/>
        <v>1</v>
      </c>
      <c r="AE62" s="97">
        <f t="shared" si="13"/>
        <v>3</v>
      </c>
      <c r="AF62" s="97" t="str">
        <f t="shared" si="4"/>
        <v>2019-3</v>
      </c>
      <c r="AG62" s="97">
        <f t="shared" si="5"/>
        <v>7</v>
      </c>
      <c r="AH62" s="97" t="str">
        <f t="shared" si="10"/>
        <v>Weekends</v>
      </c>
      <c r="AI62" s="98">
        <f t="shared" si="18"/>
        <v>1</v>
      </c>
      <c r="AL62" s="107"/>
      <c r="AM62" s="107"/>
    </row>
    <row r="63" spans="2:39" ht="21.75" customHeight="1" x14ac:dyDescent="0.25">
      <c r="B63" s="19" t="s">
        <v>95</v>
      </c>
      <c r="C63" s="20" t="s">
        <v>25</v>
      </c>
      <c r="D63" s="19" t="s">
        <v>26</v>
      </c>
      <c r="E63" s="19" t="s">
        <v>27</v>
      </c>
      <c r="F63" s="19" t="s">
        <v>31</v>
      </c>
      <c r="G63" s="19" t="s">
        <v>28</v>
      </c>
      <c r="H63" s="72">
        <v>30.61</v>
      </c>
      <c r="I63" s="22">
        <v>6</v>
      </c>
      <c r="J63" s="72">
        <v>9.1829999999999998</v>
      </c>
      <c r="K63" s="72">
        <v>192.84299999999999</v>
      </c>
      <c r="L63" s="24">
        <v>43536</v>
      </c>
      <c r="M63" s="25">
        <v>0.85833333333333328</v>
      </c>
      <c r="N63" s="20" t="s">
        <v>29</v>
      </c>
      <c r="O63" s="72">
        <v>183.66</v>
      </c>
      <c r="P63" s="76">
        <v>4.7619047620000003</v>
      </c>
      <c r="Q63" s="72">
        <v>9.1829999999999998</v>
      </c>
      <c r="R63" s="86">
        <v>9.3000000000000007</v>
      </c>
      <c r="S63" s="72">
        <f t="shared" si="0"/>
        <v>9.1829999999999927</v>
      </c>
      <c r="T63" s="92">
        <f t="shared" si="14"/>
        <v>770.63735999999938</v>
      </c>
      <c r="U63" s="93" t="b">
        <f t="shared" si="1"/>
        <v>0</v>
      </c>
      <c r="V63" s="93" t="b">
        <f t="shared" si="2"/>
        <v>1</v>
      </c>
      <c r="W63" s="93" t="str">
        <f t="shared" si="3"/>
        <v>High Value</v>
      </c>
      <c r="X63" s="96">
        <f t="shared" si="7"/>
        <v>3.0609999999999999</v>
      </c>
      <c r="Y63" s="93">
        <f t="shared" si="11"/>
        <v>12</v>
      </c>
      <c r="Z63" s="93">
        <f t="shared" si="8"/>
        <v>3</v>
      </c>
      <c r="AA63" s="93">
        <f t="shared" si="9"/>
        <v>2019</v>
      </c>
      <c r="AB63" s="97" t="str">
        <f t="shared" si="20"/>
        <v>3-2019</v>
      </c>
      <c r="AC63" s="97" t="str">
        <f t="shared" si="19"/>
        <v>12-3-2019</v>
      </c>
      <c r="AD63" s="97">
        <f t="shared" si="12"/>
        <v>1</v>
      </c>
      <c r="AE63" s="97">
        <f t="shared" si="13"/>
        <v>11</v>
      </c>
      <c r="AF63" s="97" t="str">
        <f t="shared" si="4"/>
        <v>2019-11</v>
      </c>
      <c r="AG63" s="97">
        <f t="shared" si="5"/>
        <v>2</v>
      </c>
      <c r="AH63" s="97" t="str">
        <f t="shared" si="10"/>
        <v>Weekdays</v>
      </c>
      <c r="AI63" s="98">
        <f t="shared" si="18"/>
        <v>3</v>
      </c>
      <c r="AL63" s="107"/>
      <c r="AM63" s="107"/>
    </row>
    <row r="64" spans="2:39" ht="21.75" customHeight="1" x14ac:dyDescent="0.25">
      <c r="B64" s="19" t="s">
        <v>96</v>
      </c>
      <c r="C64" s="20" t="s">
        <v>25</v>
      </c>
      <c r="D64" s="19" t="s">
        <v>26</v>
      </c>
      <c r="E64" s="19" t="s">
        <v>20</v>
      </c>
      <c r="F64" s="19" t="s">
        <v>21</v>
      </c>
      <c r="G64" s="19" t="s">
        <v>36</v>
      </c>
      <c r="H64" s="72">
        <v>24.74</v>
      </c>
      <c r="I64" s="22">
        <v>3</v>
      </c>
      <c r="J64" s="72">
        <v>3.7109999999999999</v>
      </c>
      <c r="K64" s="72">
        <v>77.930999999999997</v>
      </c>
      <c r="L64" s="24">
        <v>43511</v>
      </c>
      <c r="M64" s="25">
        <v>0.74097222222222225</v>
      </c>
      <c r="N64" s="20" t="s">
        <v>33</v>
      </c>
      <c r="O64" s="72">
        <v>74.22</v>
      </c>
      <c r="P64" s="76">
        <v>4.7619047620000003</v>
      </c>
      <c r="Q64" s="72">
        <v>3.7109999999999999</v>
      </c>
      <c r="R64" s="86">
        <v>10</v>
      </c>
      <c r="S64" s="72">
        <f t="shared" si="0"/>
        <v>3.7109999999999985</v>
      </c>
      <c r="T64" s="92">
        <f t="shared" si="14"/>
        <v>311.42711999999989</v>
      </c>
      <c r="U64" s="93" t="b">
        <f t="shared" si="1"/>
        <v>0</v>
      </c>
      <c r="V64" s="93" t="b">
        <f t="shared" si="2"/>
        <v>1</v>
      </c>
      <c r="W64" s="93" t="str">
        <f t="shared" si="3"/>
        <v>High Value</v>
      </c>
      <c r="X64" s="96">
        <f t="shared" si="7"/>
        <v>2.4740000000000002</v>
      </c>
      <c r="Y64" s="93">
        <f t="shared" si="11"/>
        <v>15</v>
      </c>
      <c r="Z64" s="93">
        <f t="shared" si="8"/>
        <v>2</v>
      </c>
      <c r="AA64" s="93">
        <f t="shared" si="9"/>
        <v>2019</v>
      </c>
      <c r="AB64" s="97" t="str">
        <f t="shared" si="20"/>
        <v>2-2019</v>
      </c>
      <c r="AC64" s="97" t="str">
        <f t="shared" si="19"/>
        <v>15-2-2019</v>
      </c>
      <c r="AD64" s="97">
        <f t="shared" si="12"/>
        <v>1</v>
      </c>
      <c r="AE64" s="97">
        <f t="shared" si="13"/>
        <v>7</v>
      </c>
      <c r="AF64" s="97" t="str">
        <f t="shared" si="4"/>
        <v>2019-7</v>
      </c>
      <c r="AG64" s="97">
        <f t="shared" si="5"/>
        <v>5</v>
      </c>
      <c r="AH64" s="97" t="str">
        <f t="shared" si="10"/>
        <v>Weekdays</v>
      </c>
      <c r="AI64" s="98">
        <f t="shared" si="18"/>
        <v>6</v>
      </c>
      <c r="AL64" s="107"/>
      <c r="AM64" s="107"/>
    </row>
    <row r="65" spans="2:39" ht="21.75" customHeight="1" x14ac:dyDescent="0.25">
      <c r="B65" s="19" t="s">
        <v>97</v>
      </c>
      <c r="C65" s="20" t="s">
        <v>25</v>
      </c>
      <c r="D65" s="19" t="s">
        <v>26</v>
      </c>
      <c r="E65" s="19" t="s">
        <v>27</v>
      </c>
      <c r="F65" s="19" t="s">
        <v>31</v>
      </c>
      <c r="G65" s="19" t="s">
        <v>32</v>
      </c>
      <c r="H65" s="72">
        <v>55.73</v>
      </c>
      <c r="I65" s="22">
        <v>6</v>
      </c>
      <c r="J65" s="72">
        <v>16.719000000000001</v>
      </c>
      <c r="K65" s="72">
        <v>351.09899999999999</v>
      </c>
      <c r="L65" s="24">
        <v>43520</v>
      </c>
      <c r="M65" s="25">
        <v>0.4548611111111111</v>
      </c>
      <c r="N65" s="20" t="s">
        <v>23</v>
      </c>
      <c r="O65" s="72">
        <v>334.38</v>
      </c>
      <c r="P65" s="76">
        <v>4.7619047620000003</v>
      </c>
      <c r="Q65" s="72">
        <v>16.719000000000001</v>
      </c>
      <c r="R65" s="86">
        <v>7</v>
      </c>
      <c r="S65" s="72">
        <f t="shared" si="0"/>
        <v>16.718999999999994</v>
      </c>
      <c r="T65" s="92">
        <f t="shared" si="14"/>
        <v>1403.0584799999995</v>
      </c>
      <c r="U65" s="93" t="b">
        <f t="shared" si="1"/>
        <v>0</v>
      </c>
      <c r="V65" s="93" t="b">
        <f t="shared" si="2"/>
        <v>1</v>
      </c>
      <c r="W65" s="93" t="str">
        <f t="shared" si="3"/>
        <v>Low Value</v>
      </c>
      <c r="X65" s="96">
        <f t="shared" si="7"/>
        <v>5.5730000000000004</v>
      </c>
      <c r="Y65" s="93">
        <f t="shared" si="11"/>
        <v>24</v>
      </c>
      <c r="Z65" s="93">
        <f t="shared" si="8"/>
        <v>2</v>
      </c>
      <c r="AA65" s="93">
        <f t="shared" si="9"/>
        <v>2019</v>
      </c>
      <c r="AB65" s="97" t="str">
        <f t="shared" si="20"/>
        <v>2-2019</v>
      </c>
      <c r="AC65" s="97" t="str">
        <f t="shared" si="19"/>
        <v>24-2-2019</v>
      </c>
      <c r="AD65" s="97">
        <f t="shared" si="12"/>
        <v>1</v>
      </c>
      <c r="AE65" s="97">
        <f t="shared" si="13"/>
        <v>8</v>
      </c>
      <c r="AF65" s="97" t="str">
        <f t="shared" si="4"/>
        <v>2019-8</v>
      </c>
      <c r="AG65" s="97">
        <f t="shared" si="5"/>
        <v>7</v>
      </c>
      <c r="AH65" s="97" t="str">
        <f t="shared" si="10"/>
        <v>Weekends</v>
      </c>
      <c r="AI65" s="98">
        <f t="shared" si="18"/>
        <v>1</v>
      </c>
      <c r="AL65" s="107"/>
      <c r="AM65" s="107"/>
    </row>
    <row r="66" spans="2:39" ht="21.75" customHeight="1" x14ac:dyDescent="0.25">
      <c r="B66" s="19" t="s">
        <v>98</v>
      </c>
      <c r="C66" s="20" t="s">
        <v>42</v>
      </c>
      <c r="D66" s="19" t="s">
        <v>43</v>
      </c>
      <c r="E66" s="19" t="s">
        <v>20</v>
      </c>
      <c r="F66" s="19" t="s">
        <v>21</v>
      </c>
      <c r="G66" s="19" t="s">
        <v>36</v>
      </c>
      <c r="H66" s="72">
        <v>55.07</v>
      </c>
      <c r="I66" s="22">
        <v>9</v>
      </c>
      <c r="J66" s="72">
        <v>24.781500000000001</v>
      </c>
      <c r="K66" s="72">
        <v>520.41150000000005</v>
      </c>
      <c r="L66" s="24">
        <v>43499</v>
      </c>
      <c r="M66" s="25">
        <v>0.56944444444444442</v>
      </c>
      <c r="N66" s="20" t="s">
        <v>23</v>
      </c>
      <c r="O66" s="72">
        <v>495.63</v>
      </c>
      <c r="P66" s="76">
        <v>4.7619047620000003</v>
      </c>
      <c r="Q66" s="72">
        <v>24.781500000000001</v>
      </c>
      <c r="R66" s="86">
        <v>10</v>
      </c>
      <c r="S66" s="72">
        <f t="shared" si="0"/>
        <v>24.781500000000051</v>
      </c>
      <c r="T66" s="92">
        <f t="shared" si="14"/>
        <v>2079.6634800000043</v>
      </c>
      <c r="U66" s="93" t="b">
        <f t="shared" si="1"/>
        <v>1</v>
      </c>
      <c r="V66" s="93" t="b">
        <f t="shared" si="2"/>
        <v>1</v>
      </c>
      <c r="W66" s="93" t="str">
        <f t="shared" si="3"/>
        <v>High Value</v>
      </c>
      <c r="X66" s="96">
        <f t="shared" si="7"/>
        <v>5.5070000000000006</v>
      </c>
      <c r="Y66" s="93">
        <f t="shared" si="11"/>
        <v>3</v>
      </c>
      <c r="Z66" s="93">
        <f t="shared" si="8"/>
        <v>2</v>
      </c>
      <c r="AA66" s="93">
        <f t="shared" si="9"/>
        <v>2019</v>
      </c>
      <c r="AB66" s="97" t="str">
        <f t="shared" si="20"/>
        <v>2-2019</v>
      </c>
      <c r="AC66" s="97" t="str">
        <f t="shared" si="19"/>
        <v>3-2-2019</v>
      </c>
      <c r="AD66" s="97">
        <f t="shared" si="12"/>
        <v>1</v>
      </c>
      <c r="AE66" s="97">
        <f t="shared" si="13"/>
        <v>5</v>
      </c>
      <c r="AF66" s="97" t="str">
        <f t="shared" si="4"/>
        <v>2019-5</v>
      </c>
      <c r="AG66" s="97">
        <f t="shared" si="5"/>
        <v>7</v>
      </c>
      <c r="AH66" s="97" t="str">
        <f t="shared" si="10"/>
        <v>Weekends</v>
      </c>
      <c r="AI66" s="98">
        <f t="shared" si="18"/>
        <v>1</v>
      </c>
      <c r="AL66" s="107"/>
      <c r="AM66" s="107"/>
    </row>
    <row r="67" spans="2:39" ht="21.75" customHeight="1" x14ac:dyDescent="0.25">
      <c r="B67" s="19" t="s">
        <v>99</v>
      </c>
      <c r="C67" s="20" t="s">
        <v>18</v>
      </c>
      <c r="D67" s="19" t="s">
        <v>19</v>
      </c>
      <c r="E67" s="19" t="s">
        <v>20</v>
      </c>
      <c r="F67" s="19" t="s">
        <v>31</v>
      </c>
      <c r="G67" s="19" t="s">
        <v>36</v>
      </c>
      <c r="H67" s="72">
        <v>15.81</v>
      </c>
      <c r="I67" s="22">
        <v>10</v>
      </c>
      <c r="J67" s="72">
        <v>7.9050000000000002</v>
      </c>
      <c r="K67" s="72">
        <v>166.005</v>
      </c>
      <c r="L67" s="24">
        <v>43530</v>
      </c>
      <c r="M67" s="25">
        <v>0.51875000000000004</v>
      </c>
      <c r="N67" s="20" t="s">
        <v>33</v>
      </c>
      <c r="O67" s="72">
        <v>158.1</v>
      </c>
      <c r="P67" s="76">
        <v>4.7619047620000003</v>
      </c>
      <c r="Q67" s="72">
        <v>7.9050000000000002</v>
      </c>
      <c r="R67" s="86">
        <v>8.6</v>
      </c>
      <c r="S67" s="72">
        <f t="shared" si="0"/>
        <v>7.9050000000000011</v>
      </c>
      <c r="T67" s="92">
        <f t="shared" si="14"/>
        <v>663.38760000000013</v>
      </c>
      <c r="U67" s="93" t="b">
        <f t="shared" si="1"/>
        <v>1</v>
      </c>
      <c r="V67" s="93" t="b">
        <f t="shared" si="2"/>
        <v>1</v>
      </c>
      <c r="W67" s="93" t="str">
        <f t="shared" si="3"/>
        <v>High Value</v>
      </c>
      <c r="X67" s="96">
        <f t="shared" si="7"/>
        <v>1.5810000000000002</v>
      </c>
      <c r="Y67" s="93">
        <f t="shared" si="11"/>
        <v>6</v>
      </c>
      <c r="Z67" s="93">
        <f t="shared" si="8"/>
        <v>3</v>
      </c>
      <c r="AA67" s="93">
        <f t="shared" si="9"/>
        <v>2019</v>
      </c>
      <c r="AB67" s="97" t="str">
        <f t="shared" si="20"/>
        <v>3-2019</v>
      </c>
      <c r="AC67" s="97" t="str">
        <f t="shared" si="19"/>
        <v>6-3-2019</v>
      </c>
      <c r="AD67" s="97">
        <f t="shared" si="12"/>
        <v>1</v>
      </c>
      <c r="AE67" s="97">
        <f t="shared" si="13"/>
        <v>10</v>
      </c>
      <c r="AF67" s="97" t="str">
        <f t="shared" si="4"/>
        <v>2019-10</v>
      </c>
      <c r="AG67" s="97">
        <f t="shared" si="5"/>
        <v>3</v>
      </c>
      <c r="AH67" s="97" t="str">
        <f t="shared" si="10"/>
        <v>Weekdays</v>
      </c>
      <c r="AI67" s="98">
        <f t="shared" si="18"/>
        <v>4</v>
      </c>
      <c r="AL67" s="107"/>
      <c r="AM67" s="107"/>
    </row>
    <row r="68" spans="2:39" ht="21.75" customHeight="1" x14ac:dyDescent="0.25">
      <c r="B68" s="19" t="s">
        <v>100</v>
      </c>
      <c r="C68" s="20" t="s">
        <v>42</v>
      </c>
      <c r="D68" s="19" t="s">
        <v>43</v>
      </c>
      <c r="E68" s="19" t="s">
        <v>20</v>
      </c>
      <c r="F68" s="19" t="s">
        <v>31</v>
      </c>
      <c r="G68" s="19" t="s">
        <v>22</v>
      </c>
      <c r="H68" s="72">
        <v>75.739999999999995</v>
      </c>
      <c r="I68" s="22">
        <v>4</v>
      </c>
      <c r="J68" s="72">
        <v>15.148</v>
      </c>
      <c r="K68" s="72">
        <v>318.108</v>
      </c>
      <c r="L68" s="24">
        <v>43510</v>
      </c>
      <c r="M68" s="25">
        <v>0.60763888888888884</v>
      </c>
      <c r="N68" s="20" t="s">
        <v>29</v>
      </c>
      <c r="O68" s="72">
        <v>302.95999999999998</v>
      </c>
      <c r="P68" s="76">
        <v>4.7619047620000003</v>
      </c>
      <c r="Q68" s="72">
        <v>15.148</v>
      </c>
      <c r="R68" s="86">
        <v>7.6</v>
      </c>
      <c r="S68" s="72">
        <f t="shared" si="0"/>
        <v>15.148000000000025</v>
      </c>
      <c r="T68" s="92">
        <f t="shared" si="14"/>
        <v>1271.2201600000021</v>
      </c>
      <c r="U68" s="93" t="b">
        <f t="shared" si="1"/>
        <v>0</v>
      </c>
      <c r="V68" s="93" t="b">
        <f t="shared" si="2"/>
        <v>1</v>
      </c>
      <c r="W68" s="93" t="str">
        <f t="shared" si="3"/>
        <v>High Value</v>
      </c>
      <c r="X68" s="96">
        <f t="shared" si="7"/>
        <v>7.5739999999999998</v>
      </c>
      <c r="Y68" s="93">
        <f t="shared" si="11"/>
        <v>14</v>
      </c>
      <c r="Z68" s="93">
        <f t="shared" si="8"/>
        <v>2</v>
      </c>
      <c r="AA68" s="93">
        <f t="shared" si="9"/>
        <v>2019</v>
      </c>
      <c r="AB68" s="97" t="str">
        <f t="shared" si="20"/>
        <v>2-2019</v>
      </c>
      <c r="AC68" s="97" t="str">
        <f t="shared" si="19"/>
        <v>14-2-2019</v>
      </c>
      <c r="AD68" s="97">
        <f t="shared" si="12"/>
        <v>1</v>
      </c>
      <c r="AE68" s="97">
        <f t="shared" si="13"/>
        <v>7</v>
      </c>
      <c r="AF68" s="97" t="str">
        <f t="shared" si="4"/>
        <v>2019-7</v>
      </c>
      <c r="AG68" s="97">
        <f t="shared" si="5"/>
        <v>4</v>
      </c>
      <c r="AH68" s="97" t="str">
        <f t="shared" si="10"/>
        <v>Weekdays</v>
      </c>
      <c r="AI68" s="98">
        <f t="shared" si="18"/>
        <v>5</v>
      </c>
      <c r="AL68" s="107"/>
      <c r="AM68" s="107"/>
    </row>
    <row r="69" spans="2:39" ht="21.75" customHeight="1" x14ac:dyDescent="0.25">
      <c r="B69" s="19" t="s">
        <v>101</v>
      </c>
      <c r="C69" s="20" t="s">
        <v>18</v>
      </c>
      <c r="D69" s="19" t="s">
        <v>19</v>
      </c>
      <c r="E69" s="19" t="s">
        <v>20</v>
      </c>
      <c r="F69" s="19" t="s">
        <v>31</v>
      </c>
      <c r="G69" s="19" t="s">
        <v>22</v>
      </c>
      <c r="H69" s="72">
        <v>15.87</v>
      </c>
      <c r="I69" s="22">
        <v>10</v>
      </c>
      <c r="J69" s="72">
        <v>7.9349999999999996</v>
      </c>
      <c r="K69" s="72">
        <v>166.63499999999999</v>
      </c>
      <c r="L69" s="24">
        <v>43537</v>
      </c>
      <c r="M69" s="25">
        <v>0.69444444444444442</v>
      </c>
      <c r="N69" s="20" t="s">
        <v>29</v>
      </c>
      <c r="O69" s="72">
        <v>158.69999999999999</v>
      </c>
      <c r="P69" s="76">
        <v>4.7619047620000003</v>
      </c>
      <c r="Q69" s="72">
        <v>7.9349999999999996</v>
      </c>
      <c r="R69" s="86">
        <v>5.8</v>
      </c>
      <c r="S69" s="72">
        <f t="shared" ref="S69:S132" si="21">K69-O69</f>
        <v>7.9350000000000023</v>
      </c>
      <c r="T69" s="92">
        <f t="shared" si="14"/>
        <v>665.90520000000015</v>
      </c>
      <c r="U69" s="93" t="b">
        <f t="shared" ref="U69:U132" si="22">AND(I69&gt;7,R69&gt;7.1)</f>
        <v>0</v>
      </c>
      <c r="V69" s="93" t="b">
        <f t="shared" ref="V69:V132" si="23">OR(S69&gt;33,R69&gt;6.2)</f>
        <v>0</v>
      </c>
      <c r="W69" s="93" t="str">
        <f t="shared" ref="W69:W132" si="24">IF(R69&gt;7.3,"High Value","Low Value")</f>
        <v>Low Value</v>
      </c>
      <c r="X69" s="96" t="str">
        <f t="shared" si="7"/>
        <v>Value not found</v>
      </c>
      <c r="Y69" s="93">
        <f t="shared" si="11"/>
        <v>13</v>
      </c>
      <c r="Z69" s="93">
        <f t="shared" si="8"/>
        <v>3</v>
      </c>
      <c r="AA69" s="93">
        <f t="shared" si="9"/>
        <v>2019</v>
      </c>
      <c r="AB69" s="97" t="str">
        <f t="shared" si="20"/>
        <v>3-2019</v>
      </c>
      <c r="AC69" s="97" t="str">
        <f t="shared" si="19"/>
        <v>13-3-2019</v>
      </c>
      <c r="AD69" s="97">
        <f t="shared" si="12"/>
        <v>1</v>
      </c>
      <c r="AE69" s="97">
        <f t="shared" si="13"/>
        <v>11</v>
      </c>
      <c r="AF69" s="97" t="str">
        <f t="shared" ref="AF69:AF132" si="25">CONCATENATE(AA69,"-",AE69)</f>
        <v>2019-11</v>
      </c>
      <c r="AG69" s="97">
        <f t="shared" ref="AG69:AG132" si="26">WEEKDAY(L69,2)</f>
        <v>3</v>
      </c>
      <c r="AH69" s="97" t="str">
        <f t="shared" si="10"/>
        <v>Weekdays</v>
      </c>
      <c r="AI69" s="98">
        <f t="shared" si="18"/>
        <v>4</v>
      </c>
      <c r="AL69" s="107"/>
      <c r="AM69" s="107"/>
    </row>
    <row r="70" spans="2:39" ht="21.75" customHeight="1" x14ac:dyDescent="0.25">
      <c r="B70" s="19" t="s">
        <v>102</v>
      </c>
      <c r="C70" s="20" t="s">
        <v>25</v>
      </c>
      <c r="D70" s="19" t="s">
        <v>26</v>
      </c>
      <c r="E70" s="19" t="s">
        <v>27</v>
      </c>
      <c r="F70" s="19" t="s">
        <v>21</v>
      </c>
      <c r="G70" s="19" t="s">
        <v>22</v>
      </c>
      <c r="H70" s="72">
        <v>33.47</v>
      </c>
      <c r="I70" s="22">
        <v>2</v>
      </c>
      <c r="J70" s="72">
        <v>3.347</v>
      </c>
      <c r="K70" s="72">
        <v>70.287000000000006</v>
      </c>
      <c r="L70" s="24">
        <v>43506</v>
      </c>
      <c r="M70" s="25">
        <v>0.65486111111111112</v>
      </c>
      <c r="N70" s="20" t="s">
        <v>23</v>
      </c>
      <c r="O70" s="72">
        <v>66.94</v>
      </c>
      <c r="P70" s="76">
        <v>4.7619047620000003</v>
      </c>
      <c r="Q70" s="72">
        <v>3.347</v>
      </c>
      <c r="R70" s="86">
        <v>6.7</v>
      </c>
      <c r="S70" s="72">
        <f t="shared" si="21"/>
        <v>3.3470000000000084</v>
      </c>
      <c r="T70" s="92">
        <f t="shared" si="14"/>
        <v>280.8802400000007</v>
      </c>
      <c r="U70" s="93" t="b">
        <f t="shared" si="22"/>
        <v>0</v>
      </c>
      <c r="V70" s="93" t="b">
        <f t="shared" si="23"/>
        <v>1</v>
      </c>
      <c r="W70" s="93" t="str">
        <f t="shared" si="24"/>
        <v>Low Value</v>
      </c>
      <c r="X70" s="96" t="str">
        <f t="shared" ref="X70:X133" si="27">IF(R70&gt;6.9,H70*0.1,"Value not found")</f>
        <v>Value not found</v>
      </c>
      <c r="Y70" s="93">
        <f t="shared" si="11"/>
        <v>10</v>
      </c>
      <c r="Z70" s="93">
        <f t="shared" ref="Z70:Z133" si="28">MONTH(L70)</f>
        <v>2</v>
      </c>
      <c r="AA70" s="93">
        <f t="shared" ref="AA70:AA133" si="29">YEAR(L70)</f>
        <v>2019</v>
      </c>
      <c r="AB70" s="97" t="str">
        <f t="shared" si="20"/>
        <v>2-2019</v>
      </c>
      <c r="AC70" s="97" t="str">
        <f t="shared" si="19"/>
        <v>10-2-2019</v>
      </c>
      <c r="AD70" s="97">
        <f t="shared" si="12"/>
        <v>1</v>
      </c>
      <c r="AE70" s="97">
        <f t="shared" ref="AE70:AE133" si="30">WEEKNUM(L70,2)</f>
        <v>6</v>
      </c>
      <c r="AF70" s="97" t="str">
        <f t="shared" si="25"/>
        <v>2019-6</v>
      </c>
      <c r="AG70" s="97">
        <f t="shared" si="26"/>
        <v>7</v>
      </c>
      <c r="AH70" s="97" t="str">
        <f t="shared" ref="AH70:AH133" si="31">IF(AG70&gt;=6,"Weekends","Weekdays")</f>
        <v>Weekends</v>
      </c>
      <c r="AI70" s="98">
        <f t="shared" si="18"/>
        <v>1</v>
      </c>
      <c r="AL70" s="107"/>
      <c r="AM70" s="107"/>
    </row>
    <row r="71" spans="2:39" ht="21.75" customHeight="1" x14ac:dyDescent="0.25">
      <c r="B71" s="19" t="s">
        <v>103</v>
      </c>
      <c r="C71" s="20" t="s">
        <v>42</v>
      </c>
      <c r="D71" s="19" t="s">
        <v>43</v>
      </c>
      <c r="E71" s="19" t="s">
        <v>20</v>
      </c>
      <c r="F71" s="19" t="s">
        <v>21</v>
      </c>
      <c r="G71" s="19" t="s">
        <v>46</v>
      </c>
      <c r="H71" s="72">
        <v>97.61</v>
      </c>
      <c r="I71" s="22">
        <v>6</v>
      </c>
      <c r="J71" s="72">
        <v>29.283000000000001</v>
      </c>
      <c r="K71" s="72">
        <v>614.94299999999998</v>
      </c>
      <c r="L71" s="24">
        <v>43472</v>
      </c>
      <c r="M71" s="25">
        <v>0.62569444444444444</v>
      </c>
      <c r="N71" s="20" t="s">
        <v>23</v>
      </c>
      <c r="O71" s="72">
        <v>585.66</v>
      </c>
      <c r="P71" s="76">
        <v>4.7619047620000003</v>
      </c>
      <c r="Q71" s="72">
        <v>29.283000000000001</v>
      </c>
      <c r="R71" s="86">
        <v>9.9</v>
      </c>
      <c r="S71" s="72">
        <f t="shared" si="21"/>
        <v>29.283000000000015</v>
      </c>
      <c r="T71" s="92">
        <f t="shared" si="14"/>
        <v>2457.4293600000015</v>
      </c>
      <c r="U71" s="93" t="b">
        <f t="shared" si="22"/>
        <v>0</v>
      </c>
      <c r="V71" s="93" t="b">
        <f t="shared" si="23"/>
        <v>1</v>
      </c>
      <c r="W71" s="93" t="str">
        <f t="shared" si="24"/>
        <v>High Value</v>
      </c>
      <c r="X71" s="96">
        <f t="shared" si="27"/>
        <v>9.761000000000001</v>
      </c>
      <c r="Y71" s="93">
        <f t="shared" ref="Y71:Y134" si="32">DAY(L71)</f>
        <v>7</v>
      </c>
      <c r="Z71" s="93">
        <f t="shared" si="28"/>
        <v>1</v>
      </c>
      <c r="AA71" s="93">
        <f t="shared" si="29"/>
        <v>2019</v>
      </c>
      <c r="AB71" s="97" t="str">
        <f t="shared" si="20"/>
        <v>1-2019</v>
      </c>
      <c r="AC71" s="97" t="str">
        <f t="shared" si="19"/>
        <v>7-1-2019</v>
      </c>
      <c r="AD71" s="97">
        <f t="shared" ref="AD71:AD134" si="33">ROUNDUP(Z71/3,0)</f>
        <v>1</v>
      </c>
      <c r="AE71" s="97">
        <f t="shared" si="30"/>
        <v>2</v>
      </c>
      <c r="AF71" s="97" t="str">
        <f t="shared" si="25"/>
        <v>2019-2</v>
      </c>
      <c r="AG71" s="97">
        <f t="shared" si="26"/>
        <v>1</v>
      </c>
      <c r="AH71" s="97" t="str">
        <f t="shared" si="31"/>
        <v>Weekdays</v>
      </c>
      <c r="AI71" s="98">
        <f t="shared" si="18"/>
        <v>2</v>
      </c>
      <c r="AL71" s="107"/>
      <c r="AM71" s="107"/>
    </row>
    <row r="72" spans="2:39" ht="21.75" customHeight="1" x14ac:dyDescent="0.25">
      <c r="B72" s="19" t="s">
        <v>104</v>
      </c>
      <c r="C72" s="20" t="s">
        <v>18</v>
      </c>
      <c r="D72" s="19" t="s">
        <v>19</v>
      </c>
      <c r="E72" s="19" t="s">
        <v>27</v>
      </c>
      <c r="F72" s="19" t="s">
        <v>31</v>
      </c>
      <c r="G72" s="19" t="s">
        <v>36</v>
      </c>
      <c r="H72" s="72">
        <v>78.77</v>
      </c>
      <c r="I72" s="22">
        <v>10</v>
      </c>
      <c r="J72" s="72">
        <v>39.384999999999998</v>
      </c>
      <c r="K72" s="72">
        <v>827.08500000000004</v>
      </c>
      <c r="L72" s="24">
        <v>43489</v>
      </c>
      <c r="M72" s="25">
        <v>0.41944444444444445</v>
      </c>
      <c r="N72" s="20" t="s">
        <v>29</v>
      </c>
      <c r="O72" s="72">
        <v>787.7</v>
      </c>
      <c r="P72" s="76">
        <v>4.7619047620000003</v>
      </c>
      <c r="Q72" s="72">
        <v>39.384999999999998</v>
      </c>
      <c r="R72" s="86">
        <v>6.4</v>
      </c>
      <c r="S72" s="72">
        <f t="shared" si="21"/>
        <v>39.384999999999991</v>
      </c>
      <c r="T72" s="92">
        <f t="shared" ref="T72:T135" si="34">S72*$T$2</f>
        <v>3305.1891999999993</v>
      </c>
      <c r="U72" s="93" t="b">
        <f t="shared" si="22"/>
        <v>0</v>
      </c>
      <c r="V72" s="93" t="b">
        <f t="shared" si="23"/>
        <v>1</v>
      </c>
      <c r="W72" s="93" t="str">
        <f t="shared" si="24"/>
        <v>Low Value</v>
      </c>
      <c r="X72" s="96" t="str">
        <f t="shared" si="27"/>
        <v>Value not found</v>
      </c>
      <c r="Y72" s="93">
        <f t="shared" si="32"/>
        <v>24</v>
      </c>
      <c r="Z72" s="93">
        <f t="shared" si="28"/>
        <v>1</v>
      </c>
      <c r="AA72" s="93">
        <f t="shared" si="29"/>
        <v>2019</v>
      </c>
      <c r="AB72" s="97" t="str">
        <f t="shared" si="20"/>
        <v>1-2019</v>
      </c>
      <c r="AC72" s="97" t="str">
        <f t="shared" si="19"/>
        <v>24-1-2019</v>
      </c>
      <c r="AD72" s="97">
        <f t="shared" si="33"/>
        <v>1</v>
      </c>
      <c r="AE72" s="97">
        <f t="shared" si="30"/>
        <v>4</v>
      </c>
      <c r="AF72" s="97" t="str">
        <f t="shared" si="25"/>
        <v>2019-4</v>
      </c>
      <c r="AG72" s="97">
        <f t="shared" si="26"/>
        <v>4</v>
      </c>
      <c r="AH72" s="97" t="str">
        <f t="shared" si="31"/>
        <v>Weekdays</v>
      </c>
      <c r="AI72" s="98">
        <f t="shared" si="18"/>
        <v>5</v>
      </c>
      <c r="AL72" s="107"/>
      <c r="AM72" s="107"/>
    </row>
    <row r="73" spans="2:39" ht="21.75" customHeight="1" x14ac:dyDescent="0.25">
      <c r="B73" s="19" t="s">
        <v>105</v>
      </c>
      <c r="C73" s="20" t="s">
        <v>18</v>
      </c>
      <c r="D73" s="19" t="s">
        <v>19</v>
      </c>
      <c r="E73" s="19" t="s">
        <v>20</v>
      </c>
      <c r="F73" s="19" t="s">
        <v>21</v>
      </c>
      <c r="G73" s="19" t="s">
        <v>22</v>
      </c>
      <c r="H73" s="72">
        <v>18.329999999999998</v>
      </c>
      <c r="I73" s="22">
        <v>1</v>
      </c>
      <c r="J73" s="72">
        <v>0.91649999999999998</v>
      </c>
      <c r="K73" s="72">
        <v>19.246500000000001</v>
      </c>
      <c r="L73" s="24">
        <v>43498</v>
      </c>
      <c r="M73" s="25">
        <v>0.78472222222222221</v>
      </c>
      <c r="N73" s="20" t="s">
        <v>29</v>
      </c>
      <c r="O73" s="72">
        <v>18.329999999999998</v>
      </c>
      <c r="P73" s="76">
        <v>4.7619047620000003</v>
      </c>
      <c r="Q73" s="72">
        <v>0.91649999999999998</v>
      </c>
      <c r="R73" s="86">
        <v>4.3</v>
      </c>
      <c r="S73" s="72">
        <f t="shared" si="21"/>
        <v>0.91650000000000276</v>
      </c>
      <c r="T73" s="92">
        <f t="shared" si="34"/>
        <v>76.912680000000236</v>
      </c>
      <c r="U73" s="93" t="b">
        <f t="shared" si="22"/>
        <v>0</v>
      </c>
      <c r="V73" s="93" t="b">
        <f t="shared" si="23"/>
        <v>0</v>
      </c>
      <c r="W73" s="93" t="str">
        <f t="shared" si="24"/>
        <v>Low Value</v>
      </c>
      <c r="X73" s="96" t="str">
        <f t="shared" si="27"/>
        <v>Value not found</v>
      </c>
      <c r="Y73" s="93">
        <f t="shared" si="32"/>
        <v>2</v>
      </c>
      <c r="Z73" s="93">
        <f t="shared" si="28"/>
        <v>2</v>
      </c>
      <c r="AA73" s="93">
        <f t="shared" si="29"/>
        <v>2019</v>
      </c>
      <c r="AB73" s="97" t="str">
        <f t="shared" si="20"/>
        <v>2-2019</v>
      </c>
      <c r="AC73" s="97" t="str">
        <f t="shared" si="19"/>
        <v>2-2-2019</v>
      </c>
      <c r="AD73" s="97">
        <f t="shared" si="33"/>
        <v>1</v>
      </c>
      <c r="AE73" s="97">
        <f t="shared" si="30"/>
        <v>5</v>
      </c>
      <c r="AF73" s="97" t="str">
        <f t="shared" si="25"/>
        <v>2019-5</v>
      </c>
      <c r="AG73" s="97">
        <f t="shared" si="26"/>
        <v>6</v>
      </c>
      <c r="AH73" s="97" t="str">
        <f t="shared" si="31"/>
        <v>Weekends</v>
      </c>
      <c r="AI73" s="98">
        <f t="shared" si="18"/>
        <v>7</v>
      </c>
      <c r="AL73" s="107"/>
      <c r="AM73" s="107"/>
    </row>
    <row r="74" spans="2:39" ht="21.75" customHeight="1" x14ac:dyDescent="0.25">
      <c r="B74" s="19" t="s">
        <v>106</v>
      </c>
      <c r="C74" s="20" t="s">
        <v>25</v>
      </c>
      <c r="D74" s="19" t="s">
        <v>26</v>
      </c>
      <c r="E74" s="19" t="s">
        <v>27</v>
      </c>
      <c r="F74" s="19" t="s">
        <v>31</v>
      </c>
      <c r="G74" s="19" t="s">
        <v>44</v>
      </c>
      <c r="H74" s="72">
        <v>89.48</v>
      </c>
      <c r="I74" s="22">
        <v>10</v>
      </c>
      <c r="J74" s="72">
        <v>44.74</v>
      </c>
      <c r="K74" s="72">
        <v>939.54</v>
      </c>
      <c r="L74" s="24">
        <v>43471</v>
      </c>
      <c r="M74" s="25">
        <v>0.53194444444444444</v>
      </c>
      <c r="N74" s="20" t="s">
        <v>33</v>
      </c>
      <c r="O74" s="72">
        <v>894.8</v>
      </c>
      <c r="P74" s="76">
        <v>4.7619047620000003</v>
      </c>
      <c r="Q74" s="72">
        <v>44.74</v>
      </c>
      <c r="R74" s="86">
        <v>9.6</v>
      </c>
      <c r="S74" s="72">
        <f t="shared" si="21"/>
        <v>44.740000000000009</v>
      </c>
      <c r="T74" s="92">
        <f t="shared" si="34"/>
        <v>3754.5808000000006</v>
      </c>
      <c r="U74" s="93" t="b">
        <f t="shared" si="22"/>
        <v>1</v>
      </c>
      <c r="V74" s="93" t="b">
        <f t="shared" si="23"/>
        <v>1</v>
      </c>
      <c r="W74" s="93" t="str">
        <f t="shared" si="24"/>
        <v>High Value</v>
      </c>
      <c r="X74" s="96">
        <f t="shared" si="27"/>
        <v>8.9480000000000004</v>
      </c>
      <c r="Y74" s="93">
        <f t="shared" si="32"/>
        <v>6</v>
      </c>
      <c r="Z74" s="93">
        <f t="shared" si="28"/>
        <v>1</v>
      </c>
      <c r="AA74" s="93">
        <f t="shared" si="29"/>
        <v>2019</v>
      </c>
      <c r="AB74" s="97" t="str">
        <f t="shared" si="20"/>
        <v>1-2019</v>
      </c>
      <c r="AC74" s="97" t="str">
        <f t="shared" si="19"/>
        <v>6-1-2019</v>
      </c>
      <c r="AD74" s="97">
        <f t="shared" si="33"/>
        <v>1</v>
      </c>
      <c r="AE74" s="97">
        <f t="shared" si="30"/>
        <v>1</v>
      </c>
      <c r="AF74" s="97" t="str">
        <f t="shared" si="25"/>
        <v>2019-1</v>
      </c>
      <c r="AG74" s="97">
        <f t="shared" si="26"/>
        <v>7</v>
      </c>
      <c r="AH74" s="97" t="str">
        <f t="shared" si="31"/>
        <v>Weekends</v>
      </c>
      <c r="AI74" s="98">
        <f t="shared" si="18"/>
        <v>1</v>
      </c>
      <c r="AL74" s="107"/>
      <c r="AM74" s="107"/>
    </row>
    <row r="75" spans="2:39" ht="21.75" customHeight="1" x14ac:dyDescent="0.25">
      <c r="B75" s="19" t="s">
        <v>107</v>
      </c>
      <c r="C75" s="20" t="s">
        <v>25</v>
      </c>
      <c r="D75" s="19" t="s">
        <v>26</v>
      </c>
      <c r="E75" s="19" t="s">
        <v>27</v>
      </c>
      <c r="F75" s="19" t="s">
        <v>31</v>
      </c>
      <c r="G75" s="19" t="s">
        <v>46</v>
      </c>
      <c r="H75" s="72">
        <v>62.12</v>
      </c>
      <c r="I75" s="22">
        <v>10</v>
      </c>
      <c r="J75" s="72">
        <v>31.06</v>
      </c>
      <c r="K75" s="72">
        <v>652.26</v>
      </c>
      <c r="L75" s="24">
        <v>43507</v>
      </c>
      <c r="M75" s="25">
        <v>0.67986111111111114</v>
      </c>
      <c r="N75" s="20" t="s">
        <v>29</v>
      </c>
      <c r="O75" s="72">
        <v>621.20000000000005</v>
      </c>
      <c r="P75" s="76">
        <v>4.7619047620000003</v>
      </c>
      <c r="Q75" s="72">
        <v>31.06</v>
      </c>
      <c r="R75" s="86">
        <v>5.9</v>
      </c>
      <c r="S75" s="72">
        <f t="shared" si="21"/>
        <v>31.059999999999945</v>
      </c>
      <c r="T75" s="92">
        <f t="shared" si="34"/>
        <v>2606.5551999999957</v>
      </c>
      <c r="U75" s="93" t="b">
        <f t="shared" si="22"/>
        <v>0</v>
      </c>
      <c r="V75" s="93" t="b">
        <f t="shared" si="23"/>
        <v>0</v>
      </c>
      <c r="W75" s="93" t="str">
        <f t="shared" si="24"/>
        <v>Low Value</v>
      </c>
      <c r="X75" s="96" t="str">
        <f t="shared" si="27"/>
        <v>Value not found</v>
      </c>
      <c r="Y75" s="93">
        <f t="shared" si="32"/>
        <v>11</v>
      </c>
      <c r="Z75" s="93">
        <f t="shared" si="28"/>
        <v>2</v>
      </c>
      <c r="AA75" s="93">
        <f t="shared" si="29"/>
        <v>2019</v>
      </c>
      <c r="AB75" s="97" t="str">
        <f t="shared" si="20"/>
        <v>2-2019</v>
      </c>
      <c r="AC75" s="97" t="str">
        <f t="shared" si="19"/>
        <v>11-2-2019</v>
      </c>
      <c r="AD75" s="97">
        <f t="shared" si="33"/>
        <v>1</v>
      </c>
      <c r="AE75" s="97">
        <f t="shared" si="30"/>
        <v>7</v>
      </c>
      <c r="AF75" s="97" t="str">
        <f t="shared" si="25"/>
        <v>2019-7</v>
      </c>
      <c r="AG75" s="97">
        <f t="shared" si="26"/>
        <v>1</v>
      </c>
      <c r="AH75" s="97" t="str">
        <f t="shared" si="31"/>
        <v>Weekdays</v>
      </c>
      <c r="AI75" s="98">
        <f t="shared" si="18"/>
        <v>2</v>
      </c>
      <c r="AL75" s="107"/>
      <c r="AM75" s="107"/>
    </row>
    <row r="76" spans="2:39" ht="21.75" customHeight="1" x14ac:dyDescent="0.25">
      <c r="B76" s="19" t="s">
        <v>108</v>
      </c>
      <c r="C76" s="20" t="s">
        <v>42</v>
      </c>
      <c r="D76" s="19" t="s">
        <v>43</v>
      </c>
      <c r="E76" s="19" t="s">
        <v>20</v>
      </c>
      <c r="F76" s="19" t="s">
        <v>21</v>
      </c>
      <c r="G76" s="19" t="s">
        <v>44</v>
      </c>
      <c r="H76" s="72">
        <v>48.52</v>
      </c>
      <c r="I76" s="22">
        <v>3</v>
      </c>
      <c r="J76" s="72">
        <v>7.2779999999999996</v>
      </c>
      <c r="K76" s="72">
        <v>152.83799999999999</v>
      </c>
      <c r="L76" s="24">
        <v>43529</v>
      </c>
      <c r="M76" s="25">
        <v>0.76180555555555551</v>
      </c>
      <c r="N76" s="20" t="s">
        <v>23</v>
      </c>
      <c r="O76" s="72">
        <v>145.56</v>
      </c>
      <c r="P76" s="76">
        <v>4.7619047620000003</v>
      </c>
      <c r="Q76" s="72">
        <v>7.2779999999999996</v>
      </c>
      <c r="R76" s="86">
        <v>4</v>
      </c>
      <c r="S76" s="72">
        <f t="shared" si="21"/>
        <v>7.2779999999999916</v>
      </c>
      <c r="T76" s="92">
        <f t="shared" si="34"/>
        <v>610.76975999999934</v>
      </c>
      <c r="U76" s="93" t="b">
        <f t="shared" si="22"/>
        <v>0</v>
      </c>
      <c r="V76" s="93" t="b">
        <f t="shared" si="23"/>
        <v>0</v>
      </c>
      <c r="W76" s="93" t="str">
        <f t="shared" si="24"/>
        <v>Low Value</v>
      </c>
      <c r="X76" s="96" t="str">
        <f t="shared" si="27"/>
        <v>Value not found</v>
      </c>
      <c r="Y76" s="93">
        <f t="shared" si="32"/>
        <v>5</v>
      </c>
      <c r="Z76" s="93">
        <f t="shared" si="28"/>
        <v>3</v>
      </c>
      <c r="AA76" s="93">
        <f t="shared" si="29"/>
        <v>2019</v>
      </c>
      <c r="AB76" s="97" t="str">
        <f t="shared" si="20"/>
        <v>3-2019</v>
      </c>
      <c r="AC76" s="97" t="str">
        <f t="shared" si="19"/>
        <v>5-3-2019</v>
      </c>
      <c r="AD76" s="97">
        <f t="shared" si="33"/>
        <v>1</v>
      </c>
      <c r="AE76" s="97">
        <f t="shared" si="30"/>
        <v>10</v>
      </c>
      <c r="AF76" s="97" t="str">
        <f t="shared" si="25"/>
        <v>2019-10</v>
      </c>
      <c r="AG76" s="97">
        <f t="shared" si="26"/>
        <v>2</v>
      </c>
      <c r="AH76" s="97" t="str">
        <f t="shared" si="31"/>
        <v>Weekdays</v>
      </c>
      <c r="AI76" s="98">
        <f t="shared" si="18"/>
        <v>3</v>
      </c>
      <c r="AL76" s="107"/>
      <c r="AM76" s="107"/>
    </row>
    <row r="77" spans="2:39" ht="21.75" customHeight="1" x14ac:dyDescent="0.25">
      <c r="B77" s="19" t="s">
        <v>109</v>
      </c>
      <c r="C77" s="20" t="s">
        <v>25</v>
      </c>
      <c r="D77" s="19" t="s">
        <v>26</v>
      </c>
      <c r="E77" s="19" t="s">
        <v>27</v>
      </c>
      <c r="F77" s="19" t="s">
        <v>21</v>
      </c>
      <c r="G77" s="19" t="s">
        <v>28</v>
      </c>
      <c r="H77" s="72">
        <v>75.91</v>
      </c>
      <c r="I77" s="22">
        <v>6</v>
      </c>
      <c r="J77" s="72">
        <v>22.773</v>
      </c>
      <c r="K77" s="72">
        <v>478.233</v>
      </c>
      <c r="L77" s="24">
        <v>43533</v>
      </c>
      <c r="M77" s="25">
        <v>0.76458333333333328</v>
      </c>
      <c r="N77" s="20" t="s">
        <v>29</v>
      </c>
      <c r="O77" s="72">
        <v>455.46</v>
      </c>
      <c r="P77" s="76">
        <v>4.7619047620000003</v>
      </c>
      <c r="Q77" s="72">
        <v>22.773</v>
      </c>
      <c r="R77" s="86">
        <v>8.6999999999999993</v>
      </c>
      <c r="S77" s="72">
        <f t="shared" si="21"/>
        <v>22.773000000000025</v>
      </c>
      <c r="T77" s="92">
        <f t="shared" si="34"/>
        <v>1911.110160000002</v>
      </c>
      <c r="U77" s="93" t="b">
        <f t="shared" si="22"/>
        <v>0</v>
      </c>
      <c r="V77" s="93" t="b">
        <f t="shared" si="23"/>
        <v>1</v>
      </c>
      <c r="W77" s="93" t="str">
        <f t="shared" si="24"/>
        <v>High Value</v>
      </c>
      <c r="X77" s="96">
        <f t="shared" si="27"/>
        <v>7.5910000000000002</v>
      </c>
      <c r="Y77" s="93">
        <f t="shared" si="32"/>
        <v>9</v>
      </c>
      <c r="Z77" s="93">
        <f t="shared" si="28"/>
        <v>3</v>
      </c>
      <c r="AA77" s="93">
        <f t="shared" si="29"/>
        <v>2019</v>
      </c>
      <c r="AB77" s="97" t="str">
        <f t="shared" si="20"/>
        <v>3-2019</v>
      </c>
      <c r="AC77" s="97" t="str">
        <f t="shared" si="19"/>
        <v>9-3-2019</v>
      </c>
      <c r="AD77" s="97">
        <f t="shared" si="33"/>
        <v>1</v>
      </c>
      <c r="AE77" s="97">
        <f t="shared" si="30"/>
        <v>10</v>
      </c>
      <c r="AF77" s="97" t="str">
        <f t="shared" si="25"/>
        <v>2019-10</v>
      </c>
      <c r="AG77" s="97">
        <f t="shared" si="26"/>
        <v>6</v>
      </c>
      <c r="AH77" s="97" t="str">
        <f t="shared" si="31"/>
        <v>Weekends</v>
      </c>
      <c r="AI77" s="98">
        <f t="shared" si="18"/>
        <v>7</v>
      </c>
      <c r="AL77" s="107"/>
      <c r="AM77" s="107"/>
    </row>
    <row r="78" spans="2:39" ht="21.75" customHeight="1" x14ac:dyDescent="0.25">
      <c r="B78" s="19" t="s">
        <v>110</v>
      </c>
      <c r="C78" s="20" t="s">
        <v>18</v>
      </c>
      <c r="D78" s="19" t="s">
        <v>19</v>
      </c>
      <c r="E78" s="19" t="s">
        <v>27</v>
      </c>
      <c r="F78" s="19" t="s">
        <v>31</v>
      </c>
      <c r="G78" s="19" t="s">
        <v>32</v>
      </c>
      <c r="H78" s="72">
        <v>74.67</v>
      </c>
      <c r="I78" s="22">
        <v>9</v>
      </c>
      <c r="J78" s="72">
        <v>33.601500000000001</v>
      </c>
      <c r="K78" s="72">
        <v>705.63149999999996</v>
      </c>
      <c r="L78" s="24">
        <v>43487</v>
      </c>
      <c r="M78" s="25">
        <v>0.4548611111111111</v>
      </c>
      <c r="N78" s="20" t="s">
        <v>23</v>
      </c>
      <c r="O78" s="72">
        <v>672.03</v>
      </c>
      <c r="P78" s="76">
        <v>4.7619047620000003</v>
      </c>
      <c r="Q78" s="72">
        <v>33.601500000000001</v>
      </c>
      <c r="R78" s="86">
        <v>9.4</v>
      </c>
      <c r="S78" s="72">
        <f t="shared" si="21"/>
        <v>33.601499999999987</v>
      </c>
      <c r="T78" s="92">
        <f t="shared" si="34"/>
        <v>2819.8378799999991</v>
      </c>
      <c r="U78" s="93" t="b">
        <f t="shared" si="22"/>
        <v>1</v>
      </c>
      <c r="V78" s="93" t="b">
        <f t="shared" si="23"/>
        <v>1</v>
      </c>
      <c r="W78" s="93" t="str">
        <f t="shared" si="24"/>
        <v>High Value</v>
      </c>
      <c r="X78" s="96">
        <f t="shared" si="27"/>
        <v>7.4670000000000005</v>
      </c>
      <c r="Y78" s="93">
        <f t="shared" si="32"/>
        <v>22</v>
      </c>
      <c r="Z78" s="93">
        <f t="shared" si="28"/>
        <v>1</v>
      </c>
      <c r="AA78" s="93">
        <f t="shared" si="29"/>
        <v>2019</v>
      </c>
      <c r="AB78" s="97" t="str">
        <f t="shared" si="20"/>
        <v>1-2019</v>
      </c>
      <c r="AC78" s="97" t="str">
        <f t="shared" si="19"/>
        <v>22-1-2019</v>
      </c>
      <c r="AD78" s="97">
        <f t="shared" si="33"/>
        <v>1</v>
      </c>
      <c r="AE78" s="97">
        <f t="shared" si="30"/>
        <v>4</v>
      </c>
      <c r="AF78" s="97" t="str">
        <f t="shared" si="25"/>
        <v>2019-4</v>
      </c>
      <c r="AG78" s="97">
        <f t="shared" si="26"/>
        <v>2</v>
      </c>
      <c r="AH78" s="97" t="str">
        <f t="shared" si="31"/>
        <v>Weekdays</v>
      </c>
      <c r="AI78" s="98">
        <f t="shared" si="18"/>
        <v>3</v>
      </c>
      <c r="AL78" s="107"/>
      <c r="AM78" s="107"/>
    </row>
    <row r="79" spans="2:39" ht="21.75" customHeight="1" x14ac:dyDescent="0.25">
      <c r="B79" s="19" t="s">
        <v>111</v>
      </c>
      <c r="C79" s="20" t="s">
        <v>25</v>
      </c>
      <c r="D79" s="19" t="s">
        <v>26</v>
      </c>
      <c r="E79" s="19" t="s">
        <v>27</v>
      </c>
      <c r="F79" s="19" t="s">
        <v>21</v>
      </c>
      <c r="G79" s="19" t="s">
        <v>28</v>
      </c>
      <c r="H79" s="72">
        <v>41.65</v>
      </c>
      <c r="I79" s="22">
        <v>10</v>
      </c>
      <c r="J79" s="72">
        <v>20.824999999999999</v>
      </c>
      <c r="K79" s="72">
        <v>437.32499999999999</v>
      </c>
      <c r="L79" s="24">
        <v>43478</v>
      </c>
      <c r="M79" s="25">
        <v>0.71111111111111114</v>
      </c>
      <c r="N79" s="20" t="s">
        <v>33</v>
      </c>
      <c r="O79" s="72">
        <v>416.5</v>
      </c>
      <c r="P79" s="76">
        <v>4.7619047620000003</v>
      </c>
      <c r="Q79" s="72">
        <v>20.824999999999999</v>
      </c>
      <c r="R79" s="86">
        <v>5.4</v>
      </c>
      <c r="S79" s="72">
        <f t="shared" si="21"/>
        <v>20.824999999999989</v>
      </c>
      <c r="T79" s="92">
        <f t="shared" si="34"/>
        <v>1747.6339999999991</v>
      </c>
      <c r="U79" s="93" t="b">
        <f t="shared" si="22"/>
        <v>0</v>
      </c>
      <c r="V79" s="93" t="b">
        <f t="shared" si="23"/>
        <v>0</v>
      </c>
      <c r="W79" s="93" t="str">
        <f t="shared" si="24"/>
        <v>Low Value</v>
      </c>
      <c r="X79" s="96" t="str">
        <f t="shared" si="27"/>
        <v>Value not found</v>
      </c>
      <c r="Y79" s="93">
        <f t="shared" si="32"/>
        <v>13</v>
      </c>
      <c r="Z79" s="93">
        <f t="shared" si="28"/>
        <v>1</v>
      </c>
      <c r="AA79" s="93">
        <f t="shared" si="29"/>
        <v>2019</v>
      </c>
      <c r="AB79" s="97" t="str">
        <f t="shared" si="20"/>
        <v>1-2019</v>
      </c>
      <c r="AC79" s="97" t="str">
        <f t="shared" si="19"/>
        <v>13-1-2019</v>
      </c>
      <c r="AD79" s="97">
        <f t="shared" si="33"/>
        <v>1</v>
      </c>
      <c r="AE79" s="97">
        <f t="shared" si="30"/>
        <v>2</v>
      </c>
      <c r="AF79" s="97" t="str">
        <f t="shared" si="25"/>
        <v>2019-2</v>
      </c>
      <c r="AG79" s="97">
        <f t="shared" si="26"/>
        <v>7</v>
      </c>
      <c r="AH79" s="97" t="str">
        <f t="shared" si="31"/>
        <v>Weekends</v>
      </c>
      <c r="AI79" s="98">
        <f t="shared" si="18"/>
        <v>1</v>
      </c>
      <c r="AL79" s="107"/>
      <c r="AM79" s="107"/>
    </row>
    <row r="80" spans="2:39" ht="21.75" customHeight="1" x14ac:dyDescent="0.25">
      <c r="B80" s="19" t="s">
        <v>112</v>
      </c>
      <c r="C80" s="20" t="s">
        <v>25</v>
      </c>
      <c r="D80" s="19" t="s">
        <v>26</v>
      </c>
      <c r="E80" s="19" t="s">
        <v>20</v>
      </c>
      <c r="F80" s="19" t="s">
        <v>31</v>
      </c>
      <c r="G80" s="19" t="s">
        <v>46</v>
      </c>
      <c r="H80" s="72">
        <v>49.04</v>
      </c>
      <c r="I80" s="22">
        <v>9</v>
      </c>
      <c r="J80" s="72">
        <v>22.068000000000001</v>
      </c>
      <c r="K80" s="72">
        <v>463.428</v>
      </c>
      <c r="L80" s="24">
        <v>43474</v>
      </c>
      <c r="M80" s="25">
        <v>0.59722222222222221</v>
      </c>
      <c r="N80" s="20" t="s">
        <v>33</v>
      </c>
      <c r="O80" s="72">
        <v>441.36</v>
      </c>
      <c r="P80" s="76">
        <v>4.7619047620000003</v>
      </c>
      <c r="Q80" s="72">
        <v>22.068000000000001</v>
      </c>
      <c r="R80" s="86">
        <v>8.6</v>
      </c>
      <c r="S80" s="72">
        <f t="shared" si="21"/>
        <v>22.067999999999984</v>
      </c>
      <c r="T80" s="92">
        <f t="shared" si="34"/>
        <v>1851.9465599999987</v>
      </c>
      <c r="U80" s="93" t="b">
        <f t="shared" si="22"/>
        <v>1</v>
      </c>
      <c r="V80" s="93" t="b">
        <f t="shared" si="23"/>
        <v>1</v>
      </c>
      <c r="W80" s="93" t="str">
        <f t="shared" si="24"/>
        <v>High Value</v>
      </c>
      <c r="X80" s="96">
        <f t="shared" si="27"/>
        <v>4.9039999999999999</v>
      </c>
      <c r="Y80" s="93">
        <f t="shared" si="32"/>
        <v>9</v>
      </c>
      <c r="Z80" s="93">
        <f t="shared" si="28"/>
        <v>1</v>
      </c>
      <c r="AA80" s="93">
        <f t="shared" si="29"/>
        <v>2019</v>
      </c>
      <c r="AB80" s="97" t="str">
        <f t="shared" si="20"/>
        <v>1-2019</v>
      </c>
      <c r="AC80" s="97" t="str">
        <f t="shared" si="19"/>
        <v>9-1-2019</v>
      </c>
      <c r="AD80" s="97">
        <f t="shared" si="33"/>
        <v>1</v>
      </c>
      <c r="AE80" s="97">
        <f t="shared" si="30"/>
        <v>2</v>
      </c>
      <c r="AF80" s="97" t="str">
        <f t="shared" si="25"/>
        <v>2019-2</v>
      </c>
      <c r="AG80" s="97">
        <f t="shared" si="26"/>
        <v>3</v>
      </c>
      <c r="AH80" s="97" t="str">
        <f t="shared" si="31"/>
        <v>Weekdays</v>
      </c>
      <c r="AI80" s="98">
        <f t="shared" si="18"/>
        <v>4</v>
      </c>
    </row>
    <row r="81" spans="2:35" ht="21.75" customHeight="1" x14ac:dyDescent="0.25">
      <c r="B81" s="19" t="s">
        <v>113</v>
      </c>
      <c r="C81" s="20" t="s">
        <v>18</v>
      </c>
      <c r="D81" s="19" t="s">
        <v>19</v>
      </c>
      <c r="E81" s="19" t="s">
        <v>20</v>
      </c>
      <c r="F81" s="19" t="s">
        <v>21</v>
      </c>
      <c r="G81" s="19" t="s">
        <v>46</v>
      </c>
      <c r="H81" s="72">
        <v>20.010000000000002</v>
      </c>
      <c r="I81" s="22">
        <v>9</v>
      </c>
      <c r="J81" s="72">
        <v>9.0045000000000002</v>
      </c>
      <c r="K81" s="72">
        <v>189.09450000000001</v>
      </c>
      <c r="L81" s="24">
        <v>43477</v>
      </c>
      <c r="M81" s="25">
        <v>0.65833333333333333</v>
      </c>
      <c r="N81" s="20" t="s">
        <v>33</v>
      </c>
      <c r="O81" s="72">
        <v>180.09</v>
      </c>
      <c r="P81" s="76">
        <v>4.7619047620000003</v>
      </c>
      <c r="Q81" s="72">
        <v>9.0045000000000002</v>
      </c>
      <c r="R81" s="86">
        <v>5.7</v>
      </c>
      <c r="S81" s="72">
        <f t="shared" si="21"/>
        <v>9.0045000000000073</v>
      </c>
      <c r="T81" s="92">
        <f t="shared" si="34"/>
        <v>755.65764000000058</v>
      </c>
      <c r="U81" s="93" t="b">
        <f t="shared" si="22"/>
        <v>0</v>
      </c>
      <c r="V81" s="93" t="b">
        <f t="shared" si="23"/>
        <v>0</v>
      </c>
      <c r="W81" s="93" t="str">
        <f t="shared" si="24"/>
        <v>Low Value</v>
      </c>
      <c r="X81" s="96" t="str">
        <f t="shared" si="27"/>
        <v>Value not found</v>
      </c>
      <c r="Y81" s="93">
        <f t="shared" si="32"/>
        <v>12</v>
      </c>
      <c r="Z81" s="93">
        <f t="shared" si="28"/>
        <v>1</v>
      </c>
      <c r="AA81" s="93">
        <f t="shared" si="29"/>
        <v>2019</v>
      </c>
      <c r="AB81" s="97" t="str">
        <f t="shared" si="20"/>
        <v>1-2019</v>
      </c>
      <c r="AC81" s="97" t="str">
        <f t="shared" si="19"/>
        <v>12-1-2019</v>
      </c>
      <c r="AD81" s="97">
        <f t="shared" si="33"/>
        <v>1</v>
      </c>
      <c r="AE81" s="97">
        <f t="shared" si="30"/>
        <v>2</v>
      </c>
      <c r="AF81" s="97" t="str">
        <f t="shared" si="25"/>
        <v>2019-2</v>
      </c>
      <c r="AG81" s="97">
        <f t="shared" si="26"/>
        <v>6</v>
      </c>
      <c r="AH81" s="97" t="str">
        <f t="shared" si="31"/>
        <v>Weekends</v>
      </c>
      <c r="AI81" s="98">
        <f t="shared" si="18"/>
        <v>7</v>
      </c>
    </row>
    <row r="82" spans="2:35" ht="21.75" customHeight="1" x14ac:dyDescent="0.25">
      <c r="B82" s="19" t="s">
        <v>114</v>
      </c>
      <c r="C82" s="20" t="s">
        <v>25</v>
      </c>
      <c r="D82" s="19" t="s">
        <v>26</v>
      </c>
      <c r="E82" s="19" t="s">
        <v>20</v>
      </c>
      <c r="F82" s="19" t="s">
        <v>21</v>
      </c>
      <c r="G82" s="19" t="s">
        <v>44</v>
      </c>
      <c r="H82" s="72">
        <v>78.31</v>
      </c>
      <c r="I82" s="22">
        <v>10</v>
      </c>
      <c r="J82" s="72">
        <v>39.155000000000001</v>
      </c>
      <c r="K82" s="72">
        <v>822.255</v>
      </c>
      <c r="L82" s="24">
        <v>43529</v>
      </c>
      <c r="M82" s="25">
        <v>0.68333333333333335</v>
      </c>
      <c r="N82" s="20" t="s">
        <v>23</v>
      </c>
      <c r="O82" s="72">
        <v>783.1</v>
      </c>
      <c r="P82" s="76">
        <v>4.7619047620000003</v>
      </c>
      <c r="Q82" s="72">
        <v>39.155000000000001</v>
      </c>
      <c r="R82" s="86">
        <v>6.6</v>
      </c>
      <c r="S82" s="72">
        <f t="shared" si="21"/>
        <v>39.154999999999973</v>
      </c>
      <c r="T82" s="92">
        <f t="shared" si="34"/>
        <v>3285.8875999999977</v>
      </c>
      <c r="U82" s="93" t="b">
        <f t="shared" si="22"/>
        <v>0</v>
      </c>
      <c r="V82" s="93" t="b">
        <f t="shared" si="23"/>
        <v>1</v>
      </c>
      <c r="W82" s="93" t="str">
        <f t="shared" si="24"/>
        <v>Low Value</v>
      </c>
      <c r="X82" s="96" t="str">
        <f t="shared" si="27"/>
        <v>Value not found</v>
      </c>
      <c r="Y82" s="93">
        <f t="shared" si="32"/>
        <v>5</v>
      </c>
      <c r="Z82" s="93">
        <f t="shared" si="28"/>
        <v>3</v>
      </c>
      <c r="AA82" s="93">
        <f t="shared" si="29"/>
        <v>2019</v>
      </c>
      <c r="AB82" s="97" t="str">
        <f t="shared" si="20"/>
        <v>3-2019</v>
      </c>
      <c r="AC82" s="97" t="str">
        <f t="shared" si="19"/>
        <v>5-3-2019</v>
      </c>
      <c r="AD82" s="97">
        <f t="shared" si="33"/>
        <v>1</v>
      </c>
      <c r="AE82" s="97">
        <f t="shared" si="30"/>
        <v>10</v>
      </c>
      <c r="AF82" s="97" t="str">
        <f t="shared" si="25"/>
        <v>2019-10</v>
      </c>
      <c r="AG82" s="97">
        <f t="shared" si="26"/>
        <v>2</v>
      </c>
      <c r="AH82" s="97" t="str">
        <f t="shared" si="31"/>
        <v>Weekdays</v>
      </c>
      <c r="AI82" s="98">
        <f t="shared" ref="AI82:AI145" si="35">WEEKDAY(L82,1)</f>
        <v>3</v>
      </c>
    </row>
    <row r="83" spans="2:35" ht="21.75" customHeight="1" x14ac:dyDescent="0.25">
      <c r="B83" s="19" t="s">
        <v>115</v>
      </c>
      <c r="C83" s="20" t="s">
        <v>25</v>
      </c>
      <c r="D83" s="19" t="s">
        <v>26</v>
      </c>
      <c r="E83" s="19" t="s">
        <v>27</v>
      </c>
      <c r="F83" s="19" t="s">
        <v>21</v>
      </c>
      <c r="G83" s="19" t="s">
        <v>22</v>
      </c>
      <c r="H83" s="72">
        <v>20.38</v>
      </c>
      <c r="I83" s="22">
        <v>5</v>
      </c>
      <c r="J83" s="72">
        <v>5.0949999999999998</v>
      </c>
      <c r="K83" s="72">
        <v>106.995</v>
      </c>
      <c r="L83" s="24">
        <v>43487</v>
      </c>
      <c r="M83" s="25">
        <v>0.78888888888888886</v>
      </c>
      <c r="N83" s="20" t="s">
        <v>29</v>
      </c>
      <c r="O83" s="72">
        <v>101.9</v>
      </c>
      <c r="P83" s="76">
        <v>4.7619047620000003</v>
      </c>
      <c r="Q83" s="72">
        <v>5.0949999999999998</v>
      </c>
      <c r="R83" s="86">
        <v>6</v>
      </c>
      <c r="S83" s="72">
        <f t="shared" si="21"/>
        <v>5.0949999999999989</v>
      </c>
      <c r="T83" s="92">
        <f t="shared" si="34"/>
        <v>427.5723999999999</v>
      </c>
      <c r="U83" s="93" t="b">
        <f t="shared" si="22"/>
        <v>0</v>
      </c>
      <c r="V83" s="93" t="b">
        <f t="shared" si="23"/>
        <v>0</v>
      </c>
      <c r="W83" s="93" t="str">
        <f t="shared" si="24"/>
        <v>Low Value</v>
      </c>
      <c r="X83" s="96" t="str">
        <f t="shared" si="27"/>
        <v>Value not found</v>
      </c>
      <c r="Y83" s="93">
        <f t="shared" si="32"/>
        <v>22</v>
      </c>
      <c r="Z83" s="93">
        <f t="shared" si="28"/>
        <v>1</v>
      </c>
      <c r="AA83" s="93">
        <f t="shared" si="29"/>
        <v>2019</v>
      </c>
      <c r="AB83" s="97" t="str">
        <f t="shared" si="20"/>
        <v>1-2019</v>
      </c>
      <c r="AC83" s="97" t="str">
        <f t="shared" si="19"/>
        <v>22-1-2019</v>
      </c>
      <c r="AD83" s="97">
        <f t="shared" si="33"/>
        <v>1</v>
      </c>
      <c r="AE83" s="97">
        <f t="shared" si="30"/>
        <v>4</v>
      </c>
      <c r="AF83" s="97" t="str">
        <f t="shared" si="25"/>
        <v>2019-4</v>
      </c>
      <c r="AG83" s="97">
        <f t="shared" si="26"/>
        <v>2</v>
      </c>
      <c r="AH83" s="97" t="str">
        <f t="shared" si="31"/>
        <v>Weekdays</v>
      </c>
      <c r="AI83" s="98">
        <f t="shared" si="35"/>
        <v>3</v>
      </c>
    </row>
    <row r="84" spans="2:35" ht="21.75" customHeight="1" x14ac:dyDescent="0.25">
      <c r="B84" s="19" t="s">
        <v>116</v>
      </c>
      <c r="C84" s="20" t="s">
        <v>25</v>
      </c>
      <c r="D84" s="19" t="s">
        <v>26</v>
      </c>
      <c r="E84" s="19" t="s">
        <v>27</v>
      </c>
      <c r="F84" s="19" t="s">
        <v>21</v>
      </c>
      <c r="G84" s="19" t="s">
        <v>22</v>
      </c>
      <c r="H84" s="72">
        <v>99.19</v>
      </c>
      <c r="I84" s="22">
        <v>6</v>
      </c>
      <c r="J84" s="72">
        <v>29.757000000000001</v>
      </c>
      <c r="K84" s="72">
        <v>624.89700000000005</v>
      </c>
      <c r="L84" s="24">
        <v>43486</v>
      </c>
      <c r="M84" s="25">
        <v>0.61250000000000004</v>
      </c>
      <c r="N84" s="20" t="s">
        <v>33</v>
      </c>
      <c r="O84" s="72">
        <v>595.14</v>
      </c>
      <c r="P84" s="76">
        <v>4.7619047620000003</v>
      </c>
      <c r="Q84" s="72">
        <v>29.757000000000001</v>
      </c>
      <c r="R84" s="86">
        <v>5.5</v>
      </c>
      <c r="S84" s="72">
        <f t="shared" si="21"/>
        <v>29.757000000000062</v>
      </c>
      <c r="T84" s="92">
        <f t="shared" si="34"/>
        <v>2497.2074400000051</v>
      </c>
      <c r="U84" s="93" t="b">
        <f t="shared" si="22"/>
        <v>0</v>
      </c>
      <c r="V84" s="93" t="b">
        <f t="shared" si="23"/>
        <v>0</v>
      </c>
      <c r="W84" s="93" t="str">
        <f t="shared" si="24"/>
        <v>Low Value</v>
      </c>
      <c r="X84" s="96" t="str">
        <f t="shared" si="27"/>
        <v>Value not found</v>
      </c>
      <c r="Y84" s="93">
        <f t="shared" si="32"/>
        <v>21</v>
      </c>
      <c r="Z84" s="93">
        <f t="shared" si="28"/>
        <v>1</v>
      </c>
      <c r="AA84" s="93">
        <f t="shared" si="29"/>
        <v>2019</v>
      </c>
      <c r="AB84" s="97" t="str">
        <f t="shared" si="20"/>
        <v>1-2019</v>
      </c>
      <c r="AC84" s="97" t="str">
        <f t="shared" si="19"/>
        <v>21-1-2019</v>
      </c>
      <c r="AD84" s="97">
        <f t="shared" si="33"/>
        <v>1</v>
      </c>
      <c r="AE84" s="97">
        <f t="shared" si="30"/>
        <v>4</v>
      </c>
      <c r="AF84" s="97" t="str">
        <f t="shared" si="25"/>
        <v>2019-4</v>
      </c>
      <c r="AG84" s="97">
        <f t="shared" si="26"/>
        <v>1</v>
      </c>
      <c r="AH84" s="97" t="str">
        <f t="shared" si="31"/>
        <v>Weekdays</v>
      </c>
      <c r="AI84" s="98">
        <f t="shared" si="35"/>
        <v>2</v>
      </c>
    </row>
    <row r="85" spans="2:35" ht="21.75" customHeight="1" x14ac:dyDescent="0.25">
      <c r="B85" s="19" t="s">
        <v>117</v>
      </c>
      <c r="C85" s="20" t="s">
        <v>42</v>
      </c>
      <c r="D85" s="19" t="s">
        <v>43</v>
      </c>
      <c r="E85" s="19" t="s">
        <v>27</v>
      </c>
      <c r="F85" s="19" t="s">
        <v>21</v>
      </c>
      <c r="G85" s="19" t="s">
        <v>44</v>
      </c>
      <c r="H85" s="72">
        <v>96.68</v>
      </c>
      <c r="I85" s="22">
        <v>3</v>
      </c>
      <c r="J85" s="72">
        <v>14.502000000000001</v>
      </c>
      <c r="K85" s="72">
        <v>304.54199999999997</v>
      </c>
      <c r="L85" s="24">
        <v>43491</v>
      </c>
      <c r="M85" s="25">
        <v>0.8305555555555556</v>
      </c>
      <c r="N85" s="20" t="s">
        <v>23</v>
      </c>
      <c r="O85" s="72">
        <v>290.04000000000002</v>
      </c>
      <c r="P85" s="76">
        <v>4.7619047620000003</v>
      </c>
      <c r="Q85" s="72">
        <v>14.502000000000001</v>
      </c>
      <c r="R85" s="86">
        <v>6.4</v>
      </c>
      <c r="S85" s="72">
        <f t="shared" si="21"/>
        <v>14.501999999999953</v>
      </c>
      <c r="T85" s="92">
        <f t="shared" si="34"/>
        <v>1217.0078399999961</v>
      </c>
      <c r="U85" s="93" t="b">
        <f t="shared" si="22"/>
        <v>0</v>
      </c>
      <c r="V85" s="93" t="b">
        <f t="shared" si="23"/>
        <v>1</v>
      </c>
      <c r="W85" s="93" t="str">
        <f t="shared" si="24"/>
        <v>Low Value</v>
      </c>
      <c r="X85" s="96" t="str">
        <f t="shared" si="27"/>
        <v>Value not found</v>
      </c>
      <c r="Y85" s="93">
        <f t="shared" si="32"/>
        <v>26</v>
      </c>
      <c r="Z85" s="93">
        <f t="shared" si="28"/>
        <v>1</v>
      </c>
      <c r="AA85" s="93">
        <f t="shared" si="29"/>
        <v>2019</v>
      </c>
      <c r="AB85" s="97" t="str">
        <f t="shared" si="20"/>
        <v>1-2019</v>
      </c>
      <c r="AC85" s="97" t="str">
        <f t="shared" si="19"/>
        <v>26-1-2019</v>
      </c>
      <c r="AD85" s="97">
        <f t="shared" si="33"/>
        <v>1</v>
      </c>
      <c r="AE85" s="97">
        <f t="shared" si="30"/>
        <v>4</v>
      </c>
      <c r="AF85" s="97" t="str">
        <f t="shared" si="25"/>
        <v>2019-4</v>
      </c>
      <c r="AG85" s="97">
        <f t="shared" si="26"/>
        <v>6</v>
      </c>
      <c r="AH85" s="97" t="str">
        <f t="shared" si="31"/>
        <v>Weekends</v>
      </c>
      <c r="AI85" s="98">
        <f t="shared" si="35"/>
        <v>7</v>
      </c>
    </row>
    <row r="86" spans="2:35" ht="21.75" customHeight="1" x14ac:dyDescent="0.25">
      <c r="B86" s="19" t="s">
        <v>118</v>
      </c>
      <c r="C86" s="20" t="s">
        <v>25</v>
      </c>
      <c r="D86" s="19" t="s">
        <v>26</v>
      </c>
      <c r="E86" s="19" t="s">
        <v>27</v>
      </c>
      <c r="F86" s="19" t="s">
        <v>31</v>
      </c>
      <c r="G86" s="19" t="s">
        <v>44</v>
      </c>
      <c r="H86" s="72">
        <v>19.25</v>
      </c>
      <c r="I86" s="22">
        <v>8</v>
      </c>
      <c r="J86" s="72">
        <v>7.7</v>
      </c>
      <c r="K86" s="72">
        <v>161.69999999999999</v>
      </c>
      <c r="L86" s="24">
        <v>43488</v>
      </c>
      <c r="M86" s="25">
        <v>0.77569444444444446</v>
      </c>
      <c r="N86" s="20" t="s">
        <v>23</v>
      </c>
      <c r="O86" s="72">
        <v>154</v>
      </c>
      <c r="P86" s="76">
        <v>4.7619047620000003</v>
      </c>
      <c r="Q86" s="72">
        <v>7.7</v>
      </c>
      <c r="R86" s="86">
        <v>6.6</v>
      </c>
      <c r="S86" s="72">
        <f t="shared" si="21"/>
        <v>7.6999999999999886</v>
      </c>
      <c r="T86" s="92">
        <f t="shared" si="34"/>
        <v>646.18399999999906</v>
      </c>
      <c r="U86" s="93" t="b">
        <f t="shared" si="22"/>
        <v>0</v>
      </c>
      <c r="V86" s="93" t="b">
        <f t="shared" si="23"/>
        <v>1</v>
      </c>
      <c r="W86" s="93" t="str">
        <f t="shared" si="24"/>
        <v>Low Value</v>
      </c>
      <c r="X86" s="96" t="str">
        <f t="shared" si="27"/>
        <v>Value not found</v>
      </c>
      <c r="Y86" s="93">
        <f t="shared" si="32"/>
        <v>23</v>
      </c>
      <c r="Z86" s="93">
        <f t="shared" si="28"/>
        <v>1</v>
      </c>
      <c r="AA86" s="93">
        <f t="shared" si="29"/>
        <v>2019</v>
      </c>
      <c r="AB86" s="97" t="str">
        <f t="shared" si="20"/>
        <v>1-2019</v>
      </c>
      <c r="AC86" s="97" t="str">
        <f t="shared" si="19"/>
        <v>23-1-2019</v>
      </c>
      <c r="AD86" s="97">
        <f t="shared" si="33"/>
        <v>1</v>
      </c>
      <c r="AE86" s="97">
        <f t="shared" si="30"/>
        <v>4</v>
      </c>
      <c r="AF86" s="97" t="str">
        <f t="shared" si="25"/>
        <v>2019-4</v>
      </c>
      <c r="AG86" s="97">
        <f t="shared" si="26"/>
        <v>3</v>
      </c>
      <c r="AH86" s="97" t="str">
        <f t="shared" si="31"/>
        <v>Weekdays</v>
      </c>
      <c r="AI86" s="98">
        <f t="shared" si="35"/>
        <v>4</v>
      </c>
    </row>
    <row r="87" spans="2:35" ht="21.75" customHeight="1" x14ac:dyDescent="0.25">
      <c r="B87" s="19" t="s">
        <v>119</v>
      </c>
      <c r="C87" s="20" t="s">
        <v>25</v>
      </c>
      <c r="D87" s="19" t="s">
        <v>26</v>
      </c>
      <c r="E87" s="19" t="s">
        <v>20</v>
      </c>
      <c r="F87" s="19" t="s">
        <v>21</v>
      </c>
      <c r="G87" s="19" t="s">
        <v>44</v>
      </c>
      <c r="H87" s="72">
        <v>80.36</v>
      </c>
      <c r="I87" s="22">
        <v>4</v>
      </c>
      <c r="J87" s="72">
        <v>16.071999999999999</v>
      </c>
      <c r="K87" s="72">
        <v>337.512</v>
      </c>
      <c r="L87" s="24">
        <v>43519</v>
      </c>
      <c r="M87" s="25">
        <v>0.78125</v>
      </c>
      <c r="N87" s="20" t="s">
        <v>33</v>
      </c>
      <c r="O87" s="72">
        <v>321.44</v>
      </c>
      <c r="P87" s="76">
        <v>4.7619047620000003</v>
      </c>
      <c r="Q87" s="72">
        <v>16.071999999999999</v>
      </c>
      <c r="R87" s="86">
        <v>8.3000000000000007</v>
      </c>
      <c r="S87" s="72">
        <f t="shared" si="21"/>
        <v>16.072000000000003</v>
      </c>
      <c r="T87" s="92">
        <f t="shared" si="34"/>
        <v>1348.7622400000002</v>
      </c>
      <c r="U87" s="93" t="b">
        <f t="shared" si="22"/>
        <v>0</v>
      </c>
      <c r="V87" s="93" t="b">
        <f t="shared" si="23"/>
        <v>1</v>
      </c>
      <c r="W87" s="93" t="str">
        <f t="shared" si="24"/>
        <v>High Value</v>
      </c>
      <c r="X87" s="96">
        <f t="shared" si="27"/>
        <v>8.0359999999999996</v>
      </c>
      <c r="Y87" s="93">
        <f t="shared" si="32"/>
        <v>23</v>
      </c>
      <c r="Z87" s="93">
        <f t="shared" si="28"/>
        <v>2</v>
      </c>
      <c r="AA87" s="93">
        <f t="shared" si="29"/>
        <v>2019</v>
      </c>
      <c r="AB87" s="97" t="str">
        <f t="shared" si="20"/>
        <v>2-2019</v>
      </c>
      <c r="AC87" s="97" t="str">
        <f t="shared" si="19"/>
        <v>23-2-2019</v>
      </c>
      <c r="AD87" s="97">
        <f t="shared" si="33"/>
        <v>1</v>
      </c>
      <c r="AE87" s="97">
        <f t="shared" si="30"/>
        <v>8</v>
      </c>
      <c r="AF87" s="97" t="str">
        <f t="shared" si="25"/>
        <v>2019-8</v>
      </c>
      <c r="AG87" s="97">
        <f t="shared" si="26"/>
        <v>6</v>
      </c>
      <c r="AH87" s="97" t="str">
        <f t="shared" si="31"/>
        <v>Weekends</v>
      </c>
      <c r="AI87" s="98">
        <f t="shared" si="35"/>
        <v>7</v>
      </c>
    </row>
    <row r="88" spans="2:35" ht="21.75" customHeight="1" x14ac:dyDescent="0.25">
      <c r="B88" s="19" t="s">
        <v>120</v>
      </c>
      <c r="C88" s="20" t="s">
        <v>25</v>
      </c>
      <c r="D88" s="19" t="s">
        <v>26</v>
      </c>
      <c r="E88" s="19" t="s">
        <v>20</v>
      </c>
      <c r="F88" s="19" t="s">
        <v>31</v>
      </c>
      <c r="G88" s="19" t="s">
        <v>36</v>
      </c>
      <c r="H88" s="72">
        <v>48.91</v>
      </c>
      <c r="I88" s="22">
        <v>5</v>
      </c>
      <c r="J88" s="72">
        <v>12.227499999999999</v>
      </c>
      <c r="K88" s="72">
        <v>256.77749999999997</v>
      </c>
      <c r="L88" s="24">
        <v>43533</v>
      </c>
      <c r="M88" s="25">
        <v>0.4284722222222222</v>
      </c>
      <c r="N88" s="20" t="s">
        <v>29</v>
      </c>
      <c r="O88" s="72">
        <v>244.55</v>
      </c>
      <c r="P88" s="76">
        <v>4.7619047620000003</v>
      </c>
      <c r="Q88" s="72">
        <v>12.227499999999999</v>
      </c>
      <c r="R88" s="86">
        <v>6.6</v>
      </c>
      <c r="S88" s="72">
        <f t="shared" si="21"/>
        <v>12.227499999999964</v>
      </c>
      <c r="T88" s="92">
        <f t="shared" si="34"/>
        <v>1026.1317999999969</v>
      </c>
      <c r="U88" s="93" t="b">
        <f t="shared" si="22"/>
        <v>0</v>
      </c>
      <c r="V88" s="93" t="b">
        <f t="shared" si="23"/>
        <v>1</v>
      </c>
      <c r="W88" s="93" t="str">
        <f t="shared" si="24"/>
        <v>Low Value</v>
      </c>
      <c r="X88" s="96" t="str">
        <f t="shared" si="27"/>
        <v>Value not found</v>
      </c>
      <c r="Y88" s="93">
        <f t="shared" si="32"/>
        <v>9</v>
      </c>
      <c r="Z88" s="93">
        <f t="shared" si="28"/>
        <v>3</v>
      </c>
      <c r="AA88" s="93">
        <f t="shared" si="29"/>
        <v>2019</v>
      </c>
      <c r="AB88" s="97" t="str">
        <f t="shared" si="20"/>
        <v>3-2019</v>
      </c>
      <c r="AC88" s="97" t="str">
        <f t="shared" si="19"/>
        <v>9-3-2019</v>
      </c>
      <c r="AD88" s="97">
        <f t="shared" si="33"/>
        <v>1</v>
      </c>
      <c r="AE88" s="97">
        <f t="shared" si="30"/>
        <v>10</v>
      </c>
      <c r="AF88" s="97" t="str">
        <f t="shared" si="25"/>
        <v>2019-10</v>
      </c>
      <c r="AG88" s="97">
        <f t="shared" si="26"/>
        <v>6</v>
      </c>
      <c r="AH88" s="97" t="str">
        <f t="shared" si="31"/>
        <v>Weekends</v>
      </c>
      <c r="AI88" s="98">
        <f t="shared" si="35"/>
        <v>7</v>
      </c>
    </row>
    <row r="89" spans="2:35" ht="21.75" customHeight="1" x14ac:dyDescent="0.25">
      <c r="B89" s="19" t="s">
        <v>121</v>
      </c>
      <c r="C89" s="20" t="s">
        <v>25</v>
      </c>
      <c r="D89" s="19" t="s">
        <v>26</v>
      </c>
      <c r="E89" s="19" t="s">
        <v>27</v>
      </c>
      <c r="F89" s="19" t="s">
        <v>21</v>
      </c>
      <c r="G89" s="19" t="s">
        <v>36</v>
      </c>
      <c r="H89" s="72">
        <v>83.06</v>
      </c>
      <c r="I89" s="22">
        <v>7</v>
      </c>
      <c r="J89" s="72">
        <v>29.071000000000002</v>
      </c>
      <c r="K89" s="72">
        <v>610.49099999999999</v>
      </c>
      <c r="L89" s="24">
        <v>43529</v>
      </c>
      <c r="M89" s="25">
        <v>0.60486111111111107</v>
      </c>
      <c r="N89" s="20" t="s">
        <v>23</v>
      </c>
      <c r="O89" s="72">
        <v>581.41999999999996</v>
      </c>
      <c r="P89" s="76">
        <v>4.7619047620000003</v>
      </c>
      <c r="Q89" s="72">
        <v>29.071000000000002</v>
      </c>
      <c r="R89" s="86">
        <v>4</v>
      </c>
      <c r="S89" s="72">
        <f t="shared" si="21"/>
        <v>29.071000000000026</v>
      </c>
      <c r="T89" s="92">
        <f t="shared" si="34"/>
        <v>2439.6383200000023</v>
      </c>
      <c r="U89" s="93" t="b">
        <f t="shared" si="22"/>
        <v>0</v>
      </c>
      <c r="V89" s="93" t="b">
        <f t="shared" si="23"/>
        <v>0</v>
      </c>
      <c r="W89" s="93" t="str">
        <f t="shared" si="24"/>
        <v>Low Value</v>
      </c>
      <c r="X89" s="96" t="str">
        <f t="shared" si="27"/>
        <v>Value not found</v>
      </c>
      <c r="Y89" s="93">
        <f t="shared" si="32"/>
        <v>5</v>
      </c>
      <c r="Z89" s="93">
        <f t="shared" si="28"/>
        <v>3</v>
      </c>
      <c r="AA89" s="93">
        <f t="shared" si="29"/>
        <v>2019</v>
      </c>
      <c r="AB89" s="97" t="str">
        <f t="shared" si="20"/>
        <v>3-2019</v>
      </c>
      <c r="AC89" s="97" t="str">
        <f t="shared" si="19"/>
        <v>5-3-2019</v>
      </c>
      <c r="AD89" s="97">
        <f t="shared" si="33"/>
        <v>1</v>
      </c>
      <c r="AE89" s="97">
        <f t="shared" si="30"/>
        <v>10</v>
      </c>
      <c r="AF89" s="97" t="str">
        <f t="shared" si="25"/>
        <v>2019-10</v>
      </c>
      <c r="AG89" s="97">
        <f t="shared" si="26"/>
        <v>2</v>
      </c>
      <c r="AH89" s="97" t="str">
        <f t="shared" si="31"/>
        <v>Weekdays</v>
      </c>
      <c r="AI89" s="98">
        <f t="shared" si="35"/>
        <v>3</v>
      </c>
    </row>
    <row r="90" spans="2:35" ht="21.75" customHeight="1" x14ac:dyDescent="0.25">
      <c r="B90" s="19" t="s">
        <v>122</v>
      </c>
      <c r="C90" s="20" t="s">
        <v>25</v>
      </c>
      <c r="D90" s="19" t="s">
        <v>26</v>
      </c>
      <c r="E90" s="19" t="s">
        <v>27</v>
      </c>
      <c r="F90" s="19" t="s">
        <v>31</v>
      </c>
      <c r="G90" s="19" t="s">
        <v>46</v>
      </c>
      <c r="H90" s="72">
        <v>76.52</v>
      </c>
      <c r="I90" s="22">
        <v>5</v>
      </c>
      <c r="J90" s="72">
        <v>19.13</v>
      </c>
      <c r="K90" s="72">
        <v>401.73</v>
      </c>
      <c r="L90" s="24">
        <v>43549</v>
      </c>
      <c r="M90" s="25">
        <v>0.43263888888888891</v>
      </c>
      <c r="N90" s="20" t="s">
        <v>29</v>
      </c>
      <c r="O90" s="72">
        <v>382.6</v>
      </c>
      <c r="P90" s="76">
        <v>4.7619047620000003</v>
      </c>
      <c r="Q90" s="72">
        <v>19.13</v>
      </c>
      <c r="R90" s="86">
        <v>9.9</v>
      </c>
      <c r="S90" s="72">
        <f t="shared" si="21"/>
        <v>19.129999999999995</v>
      </c>
      <c r="T90" s="92">
        <f t="shared" si="34"/>
        <v>1605.3895999999997</v>
      </c>
      <c r="U90" s="93" t="b">
        <f t="shared" si="22"/>
        <v>0</v>
      </c>
      <c r="V90" s="93" t="b">
        <f t="shared" si="23"/>
        <v>1</v>
      </c>
      <c r="W90" s="93" t="str">
        <f t="shared" si="24"/>
        <v>High Value</v>
      </c>
      <c r="X90" s="96">
        <f t="shared" si="27"/>
        <v>7.6520000000000001</v>
      </c>
      <c r="Y90" s="93">
        <f t="shared" si="32"/>
        <v>25</v>
      </c>
      <c r="Z90" s="93">
        <f t="shared" si="28"/>
        <v>3</v>
      </c>
      <c r="AA90" s="93">
        <f t="shared" si="29"/>
        <v>2019</v>
      </c>
      <c r="AB90" s="97" t="str">
        <f t="shared" si="20"/>
        <v>3-2019</v>
      </c>
      <c r="AC90" s="97" t="str">
        <f t="shared" si="19"/>
        <v>25-3-2019</v>
      </c>
      <c r="AD90" s="97">
        <f t="shared" si="33"/>
        <v>1</v>
      </c>
      <c r="AE90" s="97">
        <f t="shared" si="30"/>
        <v>13</v>
      </c>
      <c r="AF90" s="97" t="str">
        <f t="shared" si="25"/>
        <v>2019-13</v>
      </c>
      <c r="AG90" s="97">
        <f t="shared" si="26"/>
        <v>1</v>
      </c>
      <c r="AH90" s="97" t="str">
        <f t="shared" si="31"/>
        <v>Weekdays</v>
      </c>
      <c r="AI90" s="98">
        <f t="shared" si="35"/>
        <v>2</v>
      </c>
    </row>
    <row r="91" spans="2:35" ht="21.75" customHeight="1" x14ac:dyDescent="0.25">
      <c r="B91" s="19" t="s">
        <v>123</v>
      </c>
      <c r="C91" s="20" t="s">
        <v>18</v>
      </c>
      <c r="D91" s="19" t="s">
        <v>19</v>
      </c>
      <c r="E91" s="19" t="s">
        <v>20</v>
      </c>
      <c r="F91" s="19" t="s">
        <v>31</v>
      </c>
      <c r="G91" s="19" t="s">
        <v>44</v>
      </c>
      <c r="H91" s="72">
        <v>49.38</v>
      </c>
      <c r="I91" s="22">
        <v>7</v>
      </c>
      <c r="J91" s="72">
        <v>17.283000000000001</v>
      </c>
      <c r="K91" s="72">
        <v>362.94299999999998</v>
      </c>
      <c r="L91" s="24">
        <v>43551</v>
      </c>
      <c r="M91" s="25">
        <v>0.85763888888888884</v>
      </c>
      <c r="N91" s="20" t="s">
        <v>33</v>
      </c>
      <c r="O91" s="72">
        <v>345.66</v>
      </c>
      <c r="P91" s="76">
        <v>4.7619047620000003</v>
      </c>
      <c r="Q91" s="72">
        <v>17.283000000000001</v>
      </c>
      <c r="R91" s="86">
        <v>7.3</v>
      </c>
      <c r="S91" s="72">
        <f t="shared" si="21"/>
        <v>17.282999999999959</v>
      </c>
      <c r="T91" s="92">
        <f t="shared" si="34"/>
        <v>1450.3893599999965</v>
      </c>
      <c r="U91" s="93" t="b">
        <f t="shared" si="22"/>
        <v>0</v>
      </c>
      <c r="V91" s="93" t="b">
        <f t="shared" si="23"/>
        <v>1</v>
      </c>
      <c r="W91" s="93" t="str">
        <f t="shared" si="24"/>
        <v>Low Value</v>
      </c>
      <c r="X91" s="96">
        <f t="shared" si="27"/>
        <v>4.9380000000000006</v>
      </c>
      <c r="Y91" s="93">
        <f t="shared" si="32"/>
        <v>27</v>
      </c>
      <c r="Z91" s="93">
        <f t="shared" si="28"/>
        <v>3</v>
      </c>
      <c r="AA91" s="93">
        <f t="shared" si="29"/>
        <v>2019</v>
      </c>
      <c r="AB91" s="97" t="str">
        <f t="shared" si="20"/>
        <v>3-2019</v>
      </c>
      <c r="AC91" s="97" t="str">
        <f t="shared" si="19"/>
        <v>27-3-2019</v>
      </c>
      <c r="AD91" s="97">
        <f t="shared" si="33"/>
        <v>1</v>
      </c>
      <c r="AE91" s="97">
        <f t="shared" si="30"/>
        <v>13</v>
      </c>
      <c r="AF91" s="97" t="str">
        <f t="shared" si="25"/>
        <v>2019-13</v>
      </c>
      <c r="AG91" s="97">
        <f t="shared" si="26"/>
        <v>3</v>
      </c>
      <c r="AH91" s="97" t="str">
        <f t="shared" si="31"/>
        <v>Weekdays</v>
      </c>
      <c r="AI91" s="98">
        <f t="shared" si="35"/>
        <v>4</v>
      </c>
    </row>
    <row r="92" spans="2:35" ht="21.75" customHeight="1" x14ac:dyDescent="0.25">
      <c r="B92" s="19" t="s">
        <v>124</v>
      </c>
      <c r="C92" s="20" t="s">
        <v>18</v>
      </c>
      <c r="D92" s="19" t="s">
        <v>19</v>
      </c>
      <c r="E92" s="19" t="s">
        <v>27</v>
      </c>
      <c r="F92" s="19" t="s">
        <v>31</v>
      </c>
      <c r="G92" s="19" t="s">
        <v>36</v>
      </c>
      <c r="H92" s="72">
        <v>42.47</v>
      </c>
      <c r="I92" s="22">
        <v>1</v>
      </c>
      <c r="J92" s="72">
        <v>2.1234999999999999</v>
      </c>
      <c r="K92" s="72">
        <v>44.593499999999999</v>
      </c>
      <c r="L92" s="24">
        <v>43467</v>
      </c>
      <c r="M92" s="25">
        <v>0.70625000000000004</v>
      </c>
      <c r="N92" s="20" t="s">
        <v>29</v>
      </c>
      <c r="O92" s="72">
        <v>42.47</v>
      </c>
      <c r="P92" s="76">
        <v>4.7619047620000003</v>
      </c>
      <c r="Q92" s="72">
        <v>2.1234999999999999</v>
      </c>
      <c r="R92" s="86">
        <v>5.7</v>
      </c>
      <c r="S92" s="72">
        <f t="shared" si="21"/>
        <v>2.1234999999999999</v>
      </c>
      <c r="T92" s="92">
        <f t="shared" si="34"/>
        <v>178.20411999999999</v>
      </c>
      <c r="U92" s="93" t="b">
        <f t="shared" si="22"/>
        <v>0</v>
      </c>
      <c r="V92" s="93" t="b">
        <f t="shared" si="23"/>
        <v>0</v>
      </c>
      <c r="W92" s="93" t="str">
        <f t="shared" si="24"/>
        <v>Low Value</v>
      </c>
      <c r="X92" s="96" t="str">
        <f t="shared" si="27"/>
        <v>Value not found</v>
      </c>
      <c r="Y92" s="93">
        <f t="shared" si="32"/>
        <v>2</v>
      </c>
      <c r="Z92" s="93">
        <f t="shared" si="28"/>
        <v>1</v>
      </c>
      <c r="AA92" s="93">
        <f t="shared" si="29"/>
        <v>2019</v>
      </c>
      <c r="AB92" s="97" t="str">
        <f t="shared" si="20"/>
        <v>1-2019</v>
      </c>
      <c r="AC92" s="97" t="str">
        <f t="shared" si="19"/>
        <v>2-1-2019</v>
      </c>
      <c r="AD92" s="97">
        <f t="shared" si="33"/>
        <v>1</v>
      </c>
      <c r="AE92" s="97">
        <f t="shared" si="30"/>
        <v>1</v>
      </c>
      <c r="AF92" s="97" t="str">
        <f t="shared" si="25"/>
        <v>2019-1</v>
      </c>
      <c r="AG92" s="97">
        <f t="shared" si="26"/>
        <v>3</v>
      </c>
      <c r="AH92" s="97" t="str">
        <f t="shared" si="31"/>
        <v>Weekdays</v>
      </c>
      <c r="AI92" s="98">
        <f t="shared" si="35"/>
        <v>4</v>
      </c>
    </row>
    <row r="93" spans="2:35" ht="21.75" customHeight="1" x14ac:dyDescent="0.25">
      <c r="B93" s="19" t="s">
        <v>125</v>
      </c>
      <c r="C93" s="20" t="s">
        <v>42</v>
      </c>
      <c r="D93" s="19" t="s">
        <v>43</v>
      </c>
      <c r="E93" s="19" t="s">
        <v>27</v>
      </c>
      <c r="F93" s="19" t="s">
        <v>21</v>
      </c>
      <c r="G93" s="19" t="s">
        <v>22</v>
      </c>
      <c r="H93" s="72">
        <v>76.989999999999995</v>
      </c>
      <c r="I93" s="22">
        <v>6</v>
      </c>
      <c r="J93" s="72">
        <v>23.097000000000001</v>
      </c>
      <c r="K93" s="72">
        <v>485.03699999999998</v>
      </c>
      <c r="L93" s="24">
        <v>43523</v>
      </c>
      <c r="M93" s="25">
        <v>0.74652777777777779</v>
      </c>
      <c r="N93" s="20" t="s">
        <v>29</v>
      </c>
      <c r="O93" s="72">
        <v>461.94</v>
      </c>
      <c r="P93" s="76">
        <v>4.7619047620000003</v>
      </c>
      <c r="Q93" s="72">
        <v>23.097000000000001</v>
      </c>
      <c r="R93" s="86">
        <v>6.1</v>
      </c>
      <c r="S93" s="72">
        <f t="shared" si="21"/>
        <v>23.09699999999998</v>
      </c>
      <c r="T93" s="92">
        <f t="shared" si="34"/>
        <v>1938.3002399999984</v>
      </c>
      <c r="U93" s="93" t="b">
        <f t="shared" si="22"/>
        <v>0</v>
      </c>
      <c r="V93" s="93" t="b">
        <f t="shared" si="23"/>
        <v>0</v>
      </c>
      <c r="W93" s="93" t="str">
        <f t="shared" si="24"/>
        <v>Low Value</v>
      </c>
      <c r="X93" s="96" t="str">
        <f t="shared" si="27"/>
        <v>Value not found</v>
      </c>
      <c r="Y93" s="93">
        <f t="shared" si="32"/>
        <v>27</v>
      </c>
      <c r="Z93" s="93">
        <f t="shared" si="28"/>
        <v>2</v>
      </c>
      <c r="AA93" s="93">
        <f t="shared" si="29"/>
        <v>2019</v>
      </c>
      <c r="AB93" s="97" t="str">
        <f t="shared" si="20"/>
        <v>2-2019</v>
      </c>
      <c r="AC93" s="97" t="str">
        <f t="shared" si="19"/>
        <v>27-2-2019</v>
      </c>
      <c r="AD93" s="97">
        <f t="shared" si="33"/>
        <v>1</v>
      </c>
      <c r="AE93" s="97">
        <f t="shared" si="30"/>
        <v>9</v>
      </c>
      <c r="AF93" s="97" t="str">
        <f t="shared" si="25"/>
        <v>2019-9</v>
      </c>
      <c r="AG93" s="97">
        <f t="shared" si="26"/>
        <v>3</v>
      </c>
      <c r="AH93" s="97" t="str">
        <f t="shared" si="31"/>
        <v>Weekdays</v>
      </c>
      <c r="AI93" s="98">
        <f t="shared" si="35"/>
        <v>4</v>
      </c>
    </row>
    <row r="94" spans="2:35" ht="21.75" customHeight="1" x14ac:dyDescent="0.25">
      <c r="B94" s="19" t="s">
        <v>126</v>
      </c>
      <c r="C94" s="20" t="s">
        <v>25</v>
      </c>
      <c r="D94" s="19" t="s">
        <v>26</v>
      </c>
      <c r="E94" s="19" t="s">
        <v>20</v>
      </c>
      <c r="F94" s="19" t="s">
        <v>21</v>
      </c>
      <c r="G94" s="19" t="s">
        <v>32</v>
      </c>
      <c r="H94" s="72">
        <v>47.38</v>
      </c>
      <c r="I94" s="22">
        <v>4</v>
      </c>
      <c r="J94" s="72">
        <v>9.4760000000000009</v>
      </c>
      <c r="K94" s="72">
        <v>198.99600000000001</v>
      </c>
      <c r="L94" s="24">
        <v>43488</v>
      </c>
      <c r="M94" s="25">
        <v>0.43402777777777779</v>
      </c>
      <c r="N94" s="20" t="s">
        <v>29</v>
      </c>
      <c r="O94" s="72">
        <v>189.52</v>
      </c>
      <c r="P94" s="76">
        <v>4.7619047620000003</v>
      </c>
      <c r="Q94" s="72">
        <v>9.4760000000000009</v>
      </c>
      <c r="R94" s="86">
        <v>7.1</v>
      </c>
      <c r="S94" s="72">
        <f t="shared" si="21"/>
        <v>9.4759999999999991</v>
      </c>
      <c r="T94" s="92">
        <f t="shared" si="34"/>
        <v>795.22591999999997</v>
      </c>
      <c r="U94" s="93" t="b">
        <f t="shared" si="22"/>
        <v>0</v>
      </c>
      <c r="V94" s="93" t="b">
        <f t="shared" si="23"/>
        <v>1</v>
      </c>
      <c r="W94" s="93" t="str">
        <f t="shared" si="24"/>
        <v>Low Value</v>
      </c>
      <c r="X94" s="96">
        <f t="shared" si="27"/>
        <v>4.7380000000000004</v>
      </c>
      <c r="Y94" s="93">
        <f t="shared" si="32"/>
        <v>23</v>
      </c>
      <c r="Z94" s="93">
        <f t="shared" si="28"/>
        <v>1</v>
      </c>
      <c r="AA94" s="93">
        <f t="shared" si="29"/>
        <v>2019</v>
      </c>
      <c r="AB94" s="97" t="str">
        <f t="shared" si="20"/>
        <v>1-2019</v>
      </c>
      <c r="AC94" s="97" t="str">
        <f t="shared" ref="AC94:AC157" si="36">CONCATENATE(Y94,"-",Z94,"-",AA94)</f>
        <v>23-1-2019</v>
      </c>
      <c r="AD94" s="97">
        <f t="shared" si="33"/>
        <v>1</v>
      </c>
      <c r="AE94" s="97">
        <f t="shared" si="30"/>
        <v>4</v>
      </c>
      <c r="AF94" s="97" t="str">
        <f t="shared" si="25"/>
        <v>2019-4</v>
      </c>
      <c r="AG94" s="97">
        <f t="shared" si="26"/>
        <v>3</v>
      </c>
      <c r="AH94" s="97" t="str">
        <f t="shared" si="31"/>
        <v>Weekdays</v>
      </c>
      <c r="AI94" s="98">
        <f t="shared" si="35"/>
        <v>4</v>
      </c>
    </row>
    <row r="95" spans="2:35" ht="21.75" customHeight="1" x14ac:dyDescent="0.25">
      <c r="B95" s="19" t="s">
        <v>127</v>
      </c>
      <c r="C95" s="20" t="s">
        <v>25</v>
      </c>
      <c r="D95" s="19" t="s">
        <v>26</v>
      </c>
      <c r="E95" s="19" t="s">
        <v>27</v>
      </c>
      <c r="F95" s="19" t="s">
        <v>21</v>
      </c>
      <c r="G95" s="19" t="s">
        <v>36</v>
      </c>
      <c r="H95" s="72">
        <v>44.86</v>
      </c>
      <c r="I95" s="22">
        <v>10</v>
      </c>
      <c r="J95" s="72">
        <v>22.43</v>
      </c>
      <c r="K95" s="72">
        <v>471.03</v>
      </c>
      <c r="L95" s="24">
        <v>43491</v>
      </c>
      <c r="M95" s="25">
        <v>0.82916666666666672</v>
      </c>
      <c r="N95" s="20" t="s">
        <v>23</v>
      </c>
      <c r="O95" s="72">
        <v>448.6</v>
      </c>
      <c r="P95" s="76">
        <v>4.7619047620000003</v>
      </c>
      <c r="Q95" s="72">
        <v>22.43</v>
      </c>
      <c r="R95" s="86">
        <v>8.1999999999999993</v>
      </c>
      <c r="S95" s="72">
        <f t="shared" si="21"/>
        <v>22.42999999999995</v>
      </c>
      <c r="T95" s="92">
        <f t="shared" si="34"/>
        <v>1882.3255999999958</v>
      </c>
      <c r="U95" s="93" t="b">
        <f t="shared" si="22"/>
        <v>1</v>
      </c>
      <c r="V95" s="93" t="b">
        <f t="shared" si="23"/>
        <v>1</v>
      </c>
      <c r="W95" s="93" t="str">
        <f t="shared" si="24"/>
        <v>High Value</v>
      </c>
      <c r="X95" s="96">
        <f t="shared" si="27"/>
        <v>4.4859999999999998</v>
      </c>
      <c r="Y95" s="93">
        <f t="shared" si="32"/>
        <v>26</v>
      </c>
      <c r="Z95" s="93">
        <f t="shared" si="28"/>
        <v>1</v>
      </c>
      <c r="AA95" s="93">
        <f t="shared" si="29"/>
        <v>2019</v>
      </c>
      <c r="AB95" s="97" t="str">
        <f t="shared" si="20"/>
        <v>1-2019</v>
      </c>
      <c r="AC95" s="97" t="str">
        <f t="shared" si="36"/>
        <v>26-1-2019</v>
      </c>
      <c r="AD95" s="97">
        <f t="shared" si="33"/>
        <v>1</v>
      </c>
      <c r="AE95" s="97">
        <f t="shared" si="30"/>
        <v>4</v>
      </c>
      <c r="AF95" s="97" t="str">
        <f t="shared" si="25"/>
        <v>2019-4</v>
      </c>
      <c r="AG95" s="97">
        <f t="shared" si="26"/>
        <v>6</v>
      </c>
      <c r="AH95" s="97" t="str">
        <f t="shared" si="31"/>
        <v>Weekends</v>
      </c>
      <c r="AI95" s="98">
        <f t="shared" si="35"/>
        <v>7</v>
      </c>
    </row>
    <row r="96" spans="2:35" ht="21.75" customHeight="1" x14ac:dyDescent="0.25">
      <c r="B96" s="19" t="s">
        <v>128</v>
      </c>
      <c r="C96" s="20" t="s">
        <v>18</v>
      </c>
      <c r="D96" s="19" t="s">
        <v>19</v>
      </c>
      <c r="E96" s="19" t="s">
        <v>20</v>
      </c>
      <c r="F96" s="19" t="s">
        <v>21</v>
      </c>
      <c r="G96" s="19" t="s">
        <v>36</v>
      </c>
      <c r="H96" s="72">
        <v>21.98</v>
      </c>
      <c r="I96" s="22">
        <v>7</v>
      </c>
      <c r="J96" s="72">
        <v>7.6929999999999996</v>
      </c>
      <c r="K96" s="72">
        <v>161.553</v>
      </c>
      <c r="L96" s="24">
        <v>43475</v>
      </c>
      <c r="M96" s="25">
        <v>0.6958333333333333</v>
      </c>
      <c r="N96" s="20" t="s">
        <v>23</v>
      </c>
      <c r="O96" s="72">
        <v>153.86000000000001</v>
      </c>
      <c r="P96" s="76">
        <v>4.7619047620000003</v>
      </c>
      <c r="Q96" s="72">
        <v>7.6929999999999996</v>
      </c>
      <c r="R96" s="86">
        <v>5.0999999999999996</v>
      </c>
      <c r="S96" s="72">
        <f t="shared" si="21"/>
        <v>7.6929999999999836</v>
      </c>
      <c r="T96" s="92">
        <f t="shared" si="34"/>
        <v>645.59655999999859</v>
      </c>
      <c r="U96" s="93" t="b">
        <f t="shared" si="22"/>
        <v>0</v>
      </c>
      <c r="V96" s="93" t="b">
        <f t="shared" si="23"/>
        <v>0</v>
      </c>
      <c r="W96" s="93" t="str">
        <f t="shared" si="24"/>
        <v>Low Value</v>
      </c>
      <c r="X96" s="96" t="str">
        <f t="shared" si="27"/>
        <v>Value not found</v>
      </c>
      <c r="Y96" s="93">
        <f t="shared" si="32"/>
        <v>10</v>
      </c>
      <c r="Z96" s="93">
        <f t="shared" si="28"/>
        <v>1</v>
      </c>
      <c r="AA96" s="93">
        <f t="shared" si="29"/>
        <v>2019</v>
      </c>
      <c r="AB96" s="97" t="str">
        <f t="shared" si="20"/>
        <v>1-2019</v>
      </c>
      <c r="AC96" s="97" t="str">
        <f t="shared" si="36"/>
        <v>10-1-2019</v>
      </c>
      <c r="AD96" s="97">
        <f t="shared" si="33"/>
        <v>1</v>
      </c>
      <c r="AE96" s="97">
        <f t="shared" si="30"/>
        <v>2</v>
      </c>
      <c r="AF96" s="97" t="str">
        <f t="shared" si="25"/>
        <v>2019-2</v>
      </c>
      <c r="AG96" s="97">
        <f t="shared" si="26"/>
        <v>4</v>
      </c>
      <c r="AH96" s="97" t="str">
        <f t="shared" si="31"/>
        <v>Weekdays</v>
      </c>
      <c r="AI96" s="98">
        <f t="shared" si="35"/>
        <v>5</v>
      </c>
    </row>
    <row r="97" spans="2:35" ht="21.75" customHeight="1" x14ac:dyDescent="0.25">
      <c r="B97" s="19" t="s">
        <v>129</v>
      </c>
      <c r="C97" s="20" t="s">
        <v>42</v>
      </c>
      <c r="D97" s="19" t="s">
        <v>43</v>
      </c>
      <c r="E97" s="19" t="s">
        <v>20</v>
      </c>
      <c r="F97" s="19" t="s">
        <v>31</v>
      </c>
      <c r="G97" s="19" t="s">
        <v>22</v>
      </c>
      <c r="H97" s="72">
        <v>64.36</v>
      </c>
      <c r="I97" s="22">
        <v>9</v>
      </c>
      <c r="J97" s="72">
        <v>28.962</v>
      </c>
      <c r="K97" s="72">
        <v>608.202</v>
      </c>
      <c r="L97" s="24">
        <v>43536</v>
      </c>
      <c r="M97" s="25">
        <v>0.50624999999999998</v>
      </c>
      <c r="N97" s="20" t="s">
        <v>33</v>
      </c>
      <c r="O97" s="72">
        <v>579.24</v>
      </c>
      <c r="P97" s="76">
        <v>4.7619047620000003</v>
      </c>
      <c r="Q97" s="72">
        <v>28.962</v>
      </c>
      <c r="R97" s="86">
        <v>8.6</v>
      </c>
      <c r="S97" s="72">
        <f t="shared" si="21"/>
        <v>28.961999999999989</v>
      </c>
      <c r="T97" s="92">
        <f t="shared" si="34"/>
        <v>2430.491039999999</v>
      </c>
      <c r="U97" s="93" t="b">
        <f t="shared" si="22"/>
        <v>1</v>
      </c>
      <c r="V97" s="93" t="b">
        <f t="shared" si="23"/>
        <v>1</v>
      </c>
      <c r="W97" s="93" t="str">
        <f t="shared" si="24"/>
        <v>High Value</v>
      </c>
      <c r="X97" s="96">
        <f t="shared" si="27"/>
        <v>6.4359999999999999</v>
      </c>
      <c r="Y97" s="93">
        <f t="shared" si="32"/>
        <v>12</v>
      </c>
      <c r="Z97" s="93">
        <f t="shared" si="28"/>
        <v>3</v>
      </c>
      <c r="AA97" s="93">
        <f t="shared" si="29"/>
        <v>2019</v>
      </c>
      <c r="AB97" s="97" t="str">
        <f t="shared" si="20"/>
        <v>3-2019</v>
      </c>
      <c r="AC97" s="97" t="str">
        <f t="shared" si="36"/>
        <v>12-3-2019</v>
      </c>
      <c r="AD97" s="97">
        <f t="shared" si="33"/>
        <v>1</v>
      </c>
      <c r="AE97" s="97">
        <f t="shared" si="30"/>
        <v>11</v>
      </c>
      <c r="AF97" s="97" t="str">
        <f t="shared" si="25"/>
        <v>2019-11</v>
      </c>
      <c r="AG97" s="97">
        <f t="shared" si="26"/>
        <v>2</v>
      </c>
      <c r="AH97" s="97" t="str">
        <f t="shared" si="31"/>
        <v>Weekdays</v>
      </c>
      <c r="AI97" s="98">
        <f t="shared" si="35"/>
        <v>3</v>
      </c>
    </row>
    <row r="98" spans="2:35" ht="21.75" customHeight="1" x14ac:dyDescent="0.25">
      <c r="B98" s="19" t="s">
        <v>130</v>
      </c>
      <c r="C98" s="20" t="s">
        <v>25</v>
      </c>
      <c r="D98" s="19" t="s">
        <v>26</v>
      </c>
      <c r="E98" s="19" t="s">
        <v>27</v>
      </c>
      <c r="F98" s="19" t="s">
        <v>31</v>
      </c>
      <c r="G98" s="19" t="s">
        <v>22</v>
      </c>
      <c r="H98" s="72">
        <v>89.75</v>
      </c>
      <c r="I98" s="22">
        <v>1</v>
      </c>
      <c r="J98" s="72">
        <v>4.4874999999999998</v>
      </c>
      <c r="K98" s="72">
        <v>94.237499999999997</v>
      </c>
      <c r="L98" s="24">
        <v>43502</v>
      </c>
      <c r="M98" s="25">
        <v>0.83680555555555558</v>
      </c>
      <c r="N98" s="20" t="s">
        <v>33</v>
      </c>
      <c r="O98" s="72">
        <v>89.75</v>
      </c>
      <c r="P98" s="76">
        <v>4.7619047620000003</v>
      </c>
      <c r="Q98" s="72">
        <v>4.4874999999999998</v>
      </c>
      <c r="R98" s="86">
        <v>6.6</v>
      </c>
      <c r="S98" s="72">
        <f t="shared" si="21"/>
        <v>4.4874999999999972</v>
      </c>
      <c r="T98" s="92">
        <f t="shared" si="34"/>
        <v>376.59099999999978</v>
      </c>
      <c r="U98" s="93" t="b">
        <f t="shared" si="22"/>
        <v>0</v>
      </c>
      <c r="V98" s="93" t="b">
        <f t="shared" si="23"/>
        <v>1</v>
      </c>
      <c r="W98" s="93" t="str">
        <f t="shared" si="24"/>
        <v>Low Value</v>
      </c>
      <c r="X98" s="96" t="str">
        <f t="shared" si="27"/>
        <v>Value not found</v>
      </c>
      <c r="Y98" s="93">
        <f t="shared" si="32"/>
        <v>6</v>
      </c>
      <c r="Z98" s="93">
        <f t="shared" si="28"/>
        <v>2</v>
      </c>
      <c r="AA98" s="93">
        <f t="shared" si="29"/>
        <v>2019</v>
      </c>
      <c r="AB98" s="97" t="str">
        <f t="shared" si="20"/>
        <v>2-2019</v>
      </c>
      <c r="AC98" s="97" t="str">
        <f t="shared" si="36"/>
        <v>6-2-2019</v>
      </c>
      <c r="AD98" s="97">
        <f t="shared" si="33"/>
        <v>1</v>
      </c>
      <c r="AE98" s="97">
        <f t="shared" si="30"/>
        <v>6</v>
      </c>
      <c r="AF98" s="97" t="str">
        <f t="shared" si="25"/>
        <v>2019-6</v>
      </c>
      <c r="AG98" s="97">
        <f t="shared" si="26"/>
        <v>3</v>
      </c>
      <c r="AH98" s="97" t="str">
        <f t="shared" si="31"/>
        <v>Weekdays</v>
      </c>
      <c r="AI98" s="98">
        <f t="shared" si="35"/>
        <v>4</v>
      </c>
    </row>
    <row r="99" spans="2:35" ht="21.75" customHeight="1" x14ac:dyDescent="0.25">
      <c r="B99" s="19" t="s">
        <v>131</v>
      </c>
      <c r="C99" s="20" t="s">
        <v>18</v>
      </c>
      <c r="D99" s="19" t="s">
        <v>19</v>
      </c>
      <c r="E99" s="19" t="s">
        <v>27</v>
      </c>
      <c r="F99" s="19" t="s">
        <v>31</v>
      </c>
      <c r="G99" s="19" t="s">
        <v>28</v>
      </c>
      <c r="H99" s="72">
        <v>97.16</v>
      </c>
      <c r="I99" s="22">
        <v>1</v>
      </c>
      <c r="J99" s="72">
        <v>4.8579999999999997</v>
      </c>
      <c r="K99" s="72">
        <v>102.018</v>
      </c>
      <c r="L99" s="24">
        <v>43532</v>
      </c>
      <c r="M99" s="25">
        <v>0.85972222222222228</v>
      </c>
      <c r="N99" s="20" t="s">
        <v>23</v>
      </c>
      <c r="O99" s="72">
        <v>97.16</v>
      </c>
      <c r="P99" s="76">
        <v>4.7619047620000003</v>
      </c>
      <c r="Q99" s="72">
        <v>4.8579999999999997</v>
      </c>
      <c r="R99" s="86">
        <v>7.2</v>
      </c>
      <c r="S99" s="72">
        <f t="shared" si="21"/>
        <v>4.8580000000000041</v>
      </c>
      <c r="T99" s="92">
        <f t="shared" si="34"/>
        <v>407.68336000000033</v>
      </c>
      <c r="U99" s="93" t="b">
        <f t="shared" si="22"/>
        <v>0</v>
      </c>
      <c r="V99" s="93" t="b">
        <f t="shared" si="23"/>
        <v>1</v>
      </c>
      <c r="W99" s="93" t="str">
        <f t="shared" si="24"/>
        <v>Low Value</v>
      </c>
      <c r="X99" s="96">
        <f t="shared" si="27"/>
        <v>9.7160000000000011</v>
      </c>
      <c r="Y99" s="93">
        <f t="shared" si="32"/>
        <v>8</v>
      </c>
      <c r="Z99" s="93">
        <f t="shared" si="28"/>
        <v>3</v>
      </c>
      <c r="AA99" s="93">
        <f t="shared" si="29"/>
        <v>2019</v>
      </c>
      <c r="AB99" s="97" t="str">
        <f t="shared" si="20"/>
        <v>3-2019</v>
      </c>
      <c r="AC99" s="97" t="str">
        <f t="shared" si="36"/>
        <v>8-3-2019</v>
      </c>
      <c r="AD99" s="97">
        <f t="shared" si="33"/>
        <v>1</v>
      </c>
      <c r="AE99" s="97">
        <f t="shared" si="30"/>
        <v>10</v>
      </c>
      <c r="AF99" s="97" t="str">
        <f t="shared" si="25"/>
        <v>2019-10</v>
      </c>
      <c r="AG99" s="97">
        <f t="shared" si="26"/>
        <v>5</v>
      </c>
      <c r="AH99" s="97" t="str">
        <f t="shared" si="31"/>
        <v>Weekdays</v>
      </c>
      <c r="AI99" s="98">
        <f t="shared" si="35"/>
        <v>6</v>
      </c>
    </row>
    <row r="100" spans="2:35" ht="21.75" customHeight="1" x14ac:dyDescent="0.25">
      <c r="B100" s="19" t="s">
        <v>132</v>
      </c>
      <c r="C100" s="20" t="s">
        <v>42</v>
      </c>
      <c r="D100" s="19" t="s">
        <v>43</v>
      </c>
      <c r="E100" s="19" t="s">
        <v>27</v>
      </c>
      <c r="F100" s="19" t="s">
        <v>31</v>
      </c>
      <c r="G100" s="19" t="s">
        <v>22</v>
      </c>
      <c r="H100" s="72">
        <v>87.87</v>
      </c>
      <c r="I100" s="22">
        <v>10</v>
      </c>
      <c r="J100" s="72">
        <v>43.935000000000002</v>
      </c>
      <c r="K100" s="72">
        <v>922.63499999999999</v>
      </c>
      <c r="L100" s="24">
        <v>43553</v>
      </c>
      <c r="M100" s="25">
        <v>0.43402777777777779</v>
      </c>
      <c r="N100" s="20" t="s">
        <v>23</v>
      </c>
      <c r="O100" s="72">
        <v>878.7</v>
      </c>
      <c r="P100" s="76">
        <v>4.7619047620000003</v>
      </c>
      <c r="Q100" s="72">
        <v>43.935000000000002</v>
      </c>
      <c r="R100" s="86">
        <v>5.0999999999999996</v>
      </c>
      <c r="S100" s="72">
        <f t="shared" si="21"/>
        <v>43.934999999999945</v>
      </c>
      <c r="T100" s="92">
        <f t="shared" si="34"/>
        <v>3687.0251999999955</v>
      </c>
      <c r="U100" s="93" t="b">
        <f t="shared" si="22"/>
        <v>0</v>
      </c>
      <c r="V100" s="93" t="b">
        <f t="shared" si="23"/>
        <v>1</v>
      </c>
      <c r="W100" s="93" t="str">
        <f t="shared" si="24"/>
        <v>Low Value</v>
      </c>
      <c r="X100" s="96" t="str">
        <f t="shared" si="27"/>
        <v>Value not found</v>
      </c>
      <c r="Y100" s="93">
        <f t="shared" si="32"/>
        <v>29</v>
      </c>
      <c r="Z100" s="93">
        <f t="shared" si="28"/>
        <v>3</v>
      </c>
      <c r="AA100" s="93">
        <f t="shared" si="29"/>
        <v>2019</v>
      </c>
      <c r="AB100" s="97" t="str">
        <f t="shared" si="20"/>
        <v>3-2019</v>
      </c>
      <c r="AC100" s="97" t="str">
        <f t="shared" si="36"/>
        <v>29-3-2019</v>
      </c>
      <c r="AD100" s="97">
        <f t="shared" si="33"/>
        <v>1</v>
      </c>
      <c r="AE100" s="97">
        <f t="shared" si="30"/>
        <v>13</v>
      </c>
      <c r="AF100" s="97" t="str">
        <f t="shared" si="25"/>
        <v>2019-13</v>
      </c>
      <c r="AG100" s="97">
        <f t="shared" si="26"/>
        <v>5</v>
      </c>
      <c r="AH100" s="97" t="str">
        <f t="shared" si="31"/>
        <v>Weekdays</v>
      </c>
      <c r="AI100" s="98">
        <f t="shared" si="35"/>
        <v>6</v>
      </c>
    </row>
    <row r="101" spans="2:35" ht="21.75" customHeight="1" x14ac:dyDescent="0.25">
      <c r="B101" s="19" t="s">
        <v>133</v>
      </c>
      <c r="C101" s="20" t="s">
        <v>25</v>
      </c>
      <c r="D101" s="19" t="s">
        <v>26</v>
      </c>
      <c r="E101" s="19" t="s">
        <v>27</v>
      </c>
      <c r="F101" s="19" t="s">
        <v>21</v>
      </c>
      <c r="G101" s="19" t="s">
        <v>28</v>
      </c>
      <c r="H101" s="72">
        <v>12.45</v>
      </c>
      <c r="I101" s="22">
        <v>6</v>
      </c>
      <c r="J101" s="72">
        <v>3.7349999999999999</v>
      </c>
      <c r="K101" s="72">
        <v>78.435000000000002</v>
      </c>
      <c r="L101" s="24">
        <v>43505</v>
      </c>
      <c r="M101" s="25">
        <v>0.5493055555555556</v>
      </c>
      <c r="N101" s="20" t="s">
        <v>29</v>
      </c>
      <c r="O101" s="72">
        <v>74.7</v>
      </c>
      <c r="P101" s="76">
        <v>4.7619047620000003</v>
      </c>
      <c r="Q101" s="72">
        <v>3.7349999999999999</v>
      </c>
      <c r="R101" s="86">
        <v>4.0999999999999996</v>
      </c>
      <c r="S101" s="72">
        <f t="shared" si="21"/>
        <v>3.7349999999999994</v>
      </c>
      <c r="T101" s="92">
        <f t="shared" si="34"/>
        <v>313.44119999999998</v>
      </c>
      <c r="U101" s="93" t="b">
        <f t="shared" si="22"/>
        <v>0</v>
      </c>
      <c r="V101" s="93" t="b">
        <f t="shared" si="23"/>
        <v>0</v>
      </c>
      <c r="W101" s="93" t="str">
        <f t="shared" si="24"/>
        <v>Low Value</v>
      </c>
      <c r="X101" s="96" t="str">
        <f t="shared" si="27"/>
        <v>Value not found</v>
      </c>
      <c r="Y101" s="93">
        <f t="shared" si="32"/>
        <v>9</v>
      </c>
      <c r="Z101" s="93">
        <f t="shared" si="28"/>
        <v>2</v>
      </c>
      <c r="AA101" s="93">
        <f t="shared" si="29"/>
        <v>2019</v>
      </c>
      <c r="AB101" s="97" t="str">
        <f t="shared" si="20"/>
        <v>2-2019</v>
      </c>
      <c r="AC101" s="97" t="str">
        <f t="shared" si="36"/>
        <v>9-2-2019</v>
      </c>
      <c r="AD101" s="97">
        <f t="shared" si="33"/>
        <v>1</v>
      </c>
      <c r="AE101" s="97">
        <f t="shared" si="30"/>
        <v>6</v>
      </c>
      <c r="AF101" s="97" t="str">
        <f t="shared" si="25"/>
        <v>2019-6</v>
      </c>
      <c r="AG101" s="97">
        <f t="shared" si="26"/>
        <v>6</v>
      </c>
      <c r="AH101" s="97" t="str">
        <f t="shared" si="31"/>
        <v>Weekends</v>
      </c>
      <c r="AI101" s="98">
        <f t="shared" si="35"/>
        <v>7</v>
      </c>
    </row>
    <row r="102" spans="2:35" ht="21.75" customHeight="1" x14ac:dyDescent="0.25">
      <c r="B102" s="19" t="s">
        <v>134</v>
      </c>
      <c r="C102" s="20" t="s">
        <v>18</v>
      </c>
      <c r="D102" s="19" t="s">
        <v>19</v>
      </c>
      <c r="E102" s="19" t="s">
        <v>27</v>
      </c>
      <c r="F102" s="19" t="s">
        <v>31</v>
      </c>
      <c r="G102" s="19" t="s">
        <v>44</v>
      </c>
      <c r="H102" s="72">
        <v>52.75</v>
      </c>
      <c r="I102" s="22">
        <v>3</v>
      </c>
      <c r="J102" s="72">
        <v>7.9124999999999996</v>
      </c>
      <c r="K102" s="72">
        <v>166.16249999999999</v>
      </c>
      <c r="L102" s="24">
        <v>43547</v>
      </c>
      <c r="M102" s="25">
        <v>0.42777777777777776</v>
      </c>
      <c r="N102" s="20" t="s">
        <v>23</v>
      </c>
      <c r="O102" s="72">
        <v>158.25</v>
      </c>
      <c r="P102" s="76">
        <v>4.7619047620000003</v>
      </c>
      <c r="Q102" s="72">
        <v>7.9124999999999996</v>
      </c>
      <c r="R102" s="86">
        <v>9.3000000000000007</v>
      </c>
      <c r="S102" s="72">
        <f t="shared" si="21"/>
        <v>7.9124999999999943</v>
      </c>
      <c r="T102" s="92">
        <f t="shared" si="34"/>
        <v>664.01699999999948</v>
      </c>
      <c r="U102" s="93" t="b">
        <f t="shared" si="22"/>
        <v>0</v>
      </c>
      <c r="V102" s="93" t="b">
        <f t="shared" si="23"/>
        <v>1</v>
      </c>
      <c r="W102" s="93" t="str">
        <f t="shared" si="24"/>
        <v>High Value</v>
      </c>
      <c r="X102" s="96">
        <f t="shared" si="27"/>
        <v>5.2750000000000004</v>
      </c>
      <c r="Y102" s="93">
        <f t="shared" si="32"/>
        <v>23</v>
      </c>
      <c r="Z102" s="93">
        <f t="shared" si="28"/>
        <v>3</v>
      </c>
      <c r="AA102" s="93">
        <f t="shared" si="29"/>
        <v>2019</v>
      </c>
      <c r="AB102" s="97" t="str">
        <f t="shared" si="20"/>
        <v>3-2019</v>
      </c>
      <c r="AC102" s="97" t="str">
        <f t="shared" si="36"/>
        <v>23-3-2019</v>
      </c>
      <c r="AD102" s="97">
        <f t="shared" si="33"/>
        <v>1</v>
      </c>
      <c r="AE102" s="97">
        <f t="shared" si="30"/>
        <v>12</v>
      </c>
      <c r="AF102" s="97" t="str">
        <f t="shared" si="25"/>
        <v>2019-12</v>
      </c>
      <c r="AG102" s="97">
        <f t="shared" si="26"/>
        <v>6</v>
      </c>
      <c r="AH102" s="97" t="str">
        <f t="shared" si="31"/>
        <v>Weekends</v>
      </c>
      <c r="AI102" s="98">
        <f t="shared" si="35"/>
        <v>7</v>
      </c>
    </row>
    <row r="103" spans="2:35" ht="21.75" customHeight="1" x14ac:dyDescent="0.25">
      <c r="B103" s="19" t="s">
        <v>135</v>
      </c>
      <c r="C103" s="20" t="s">
        <v>42</v>
      </c>
      <c r="D103" s="19" t="s">
        <v>43</v>
      </c>
      <c r="E103" s="19" t="s">
        <v>27</v>
      </c>
      <c r="F103" s="19" t="s">
        <v>31</v>
      </c>
      <c r="G103" s="19" t="s">
        <v>32</v>
      </c>
      <c r="H103" s="72">
        <v>82.7</v>
      </c>
      <c r="I103" s="22">
        <v>6</v>
      </c>
      <c r="J103" s="72">
        <v>24.81</v>
      </c>
      <c r="K103" s="72">
        <v>521.01</v>
      </c>
      <c r="L103" s="24">
        <v>43529</v>
      </c>
      <c r="M103" s="25">
        <v>0.75972222222222219</v>
      </c>
      <c r="N103" s="20" t="s">
        <v>29</v>
      </c>
      <c r="O103" s="72">
        <v>496.2</v>
      </c>
      <c r="P103" s="76">
        <v>4.7619047620000003</v>
      </c>
      <c r="Q103" s="72">
        <v>24.81</v>
      </c>
      <c r="R103" s="86">
        <v>7.4</v>
      </c>
      <c r="S103" s="72">
        <f t="shared" si="21"/>
        <v>24.810000000000002</v>
      </c>
      <c r="T103" s="92">
        <f t="shared" si="34"/>
        <v>2082.0552000000002</v>
      </c>
      <c r="U103" s="93" t="b">
        <f t="shared" si="22"/>
        <v>0</v>
      </c>
      <c r="V103" s="93" t="b">
        <f t="shared" si="23"/>
        <v>1</v>
      </c>
      <c r="W103" s="93" t="str">
        <f t="shared" si="24"/>
        <v>High Value</v>
      </c>
      <c r="X103" s="96">
        <f t="shared" si="27"/>
        <v>8.2700000000000014</v>
      </c>
      <c r="Y103" s="93">
        <f t="shared" si="32"/>
        <v>5</v>
      </c>
      <c r="Z103" s="93">
        <f t="shared" si="28"/>
        <v>3</v>
      </c>
      <c r="AA103" s="93">
        <f t="shared" si="29"/>
        <v>2019</v>
      </c>
      <c r="AB103" s="97" t="str">
        <f t="shared" si="20"/>
        <v>3-2019</v>
      </c>
      <c r="AC103" s="97" t="str">
        <f t="shared" si="36"/>
        <v>5-3-2019</v>
      </c>
      <c r="AD103" s="97">
        <f t="shared" si="33"/>
        <v>1</v>
      </c>
      <c r="AE103" s="97">
        <f t="shared" si="30"/>
        <v>10</v>
      </c>
      <c r="AF103" s="97" t="str">
        <f t="shared" si="25"/>
        <v>2019-10</v>
      </c>
      <c r="AG103" s="97">
        <f t="shared" si="26"/>
        <v>2</v>
      </c>
      <c r="AH103" s="97" t="str">
        <f t="shared" si="31"/>
        <v>Weekdays</v>
      </c>
      <c r="AI103" s="98">
        <f t="shared" si="35"/>
        <v>3</v>
      </c>
    </row>
    <row r="104" spans="2:35" ht="21.75" customHeight="1" x14ac:dyDescent="0.25">
      <c r="B104" s="19" t="s">
        <v>136</v>
      </c>
      <c r="C104" s="20" t="s">
        <v>25</v>
      </c>
      <c r="D104" s="19" t="s">
        <v>26</v>
      </c>
      <c r="E104" s="19" t="s">
        <v>20</v>
      </c>
      <c r="F104" s="19" t="s">
        <v>31</v>
      </c>
      <c r="G104" s="19" t="s">
        <v>46</v>
      </c>
      <c r="H104" s="72">
        <v>48.71</v>
      </c>
      <c r="I104" s="22">
        <v>1</v>
      </c>
      <c r="J104" s="72">
        <v>2.4355000000000002</v>
      </c>
      <c r="K104" s="72">
        <v>51.145499999999998</v>
      </c>
      <c r="L104" s="24">
        <v>43550</v>
      </c>
      <c r="M104" s="25">
        <v>0.80555555555555558</v>
      </c>
      <c r="N104" s="20" t="s">
        <v>29</v>
      </c>
      <c r="O104" s="72">
        <v>48.71</v>
      </c>
      <c r="P104" s="76">
        <v>4.7619047620000003</v>
      </c>
      <c r="Q104" s="72">
        <v>2.4355000000000002</v>
      </c>
      <c r="R104" s="86">
        <v>4.0999999999999996</v>
      </c>
      <c r="S104" s="72">
        <f t="shared" si="21"/>
        <v>2.4354999999999976</v>
      </c>
      <c r="T104" s="92">
        <f t="shared" si="34"/>
        <v>204.3871599999998</v>
      </c>
      <c r="U104" s="93" t="b">
        <f t="shared" si="22"/>
        <v>0</v>
      </c>
      <c r="V104" s="93" t="b">
        <f t="shared" si="23"/>
        <v>0</v>
      </c>
      <c r="W104" s="93" t="str">
        <f t="shared" si="24"/>
        <v>Low Value</v>
      </c>
      <c r="X104" s="96" t="str">
        <f t="shared" si="27"/>
        <v>Value not found</v>
      </c>
      <c r="Y104" s="93">
        <f t="shared" si="32"/>
        <v>26</v>
      </c>
      <c r="Z104" s="93">
        <f t="shared" si="28"/>
        <v>3</v>
      </c>
      <c r="AA104" s="93">
        <f t="shared" si="29"/>
        <v>2019</v>
      </c>
      <c r="AB104" s="97" t="str">
        <f t="shared" si="20"/>
        <v>3-2019</v>
      </c>
      <c r="AC104" s="97" t="str">
        <f t="shared" si="36"/>
        <v>26-3-2019</v>
      </c>
      <c r="AD104" s="97">
        <f t="shared" si="33"/>
        <v>1</v>
      </c>
      <c r="AE104" s="97">
        <f t="shared" si="30"/>
        <v>13</v>
      </c>
      <c r="AF104" s="97" t="str">
        <f t="shared" si="25"/>
        <v>2019-13</v>
      </c>
      <c r="AG104" s="97">
        <f t="shared" si="26"/>
        <v>2</v>
      </c>
      <c r="AH104" s="97" t="str">
        <f t="shared" si="31"/>
        <v>Weekdays</v>
      </c>
      <c r="AI104" s="98">
        <f t="shared" si="35"/>
        <v>3</v>
      </c>
    </row>
    <row r="105" spans="2:35" ht="21.75" customHeight="1" x14ac:dyDescent="0.25">
      <c r="B105" s="19" t="s">
        <v>137</v>
      </c>
      <c r="C105" s="20" t="s">
        <v>25</v>
      </c>
      <c r="D105" s="19" t="s">
        <v>26</v>
      </c>
      <c r="E105" s="19" t="s">
        <v>27</v>
      </c>
      <c r="F105" s="19" t="s">
        <v>31</v>
      </c>
      <c r="G105" s="19" t="s">
        <v>46</v>
      </c>
      <c r="H105" s="72">
        <v>78.55</v>
      </c>
      <c r="I105" s="22">
        <v>9</v>
      </c>
      <c r="J105" s="72">
        <v>35.347499999999997</v>
      </c>
      <c r="K105" s="72">
        <v>742.29750000000001</v>
      </c>
      <c r="L105" s="24">
        <v>43525</v>
      </c>
      <c r="M105" s="25">
        <v>0.55694444444444446</v>
      </c>
      <c r="N105" s="20" t="s">
        <v>29</v>
      </c>
      <c r="O105" s="72">
        <v>706.95</v>
      </c>
      <c r="P105" s="76">
        <v>4.7619047620000003</v>
      </c>
      <c r="Q105" s="72">
        <v>35.347499999999997</v>
      </c>
      <c r="R105" s="86">
        <v>7.2</v>
      </c>
      <c r="S105" s="72">
        <f t="shared" si="21"/>
        <v>35.347499999999968</v>
      </c>
      <c r="T105" s="92">
        <f t="shared" si="34"/>
        <v>2966.3621999999973</v>
      </c>
      <c r="U105" s="93" t="b">
        <f t="shared" si="22"/>
        <v>1</v>
      </c>
      <c r="V105" s="93" t="b">
        <f t="shared" si="23"/>
        <v>1</v>
      </c>
      <c r="W105" s="93" t="str">
        <f t="shared" si="24"/>
        <v>Low Value</v>
      </c>
      <c r="X105" s="96">
        <f t="shared" si="27"/>
        <v>7.8550000000000004</v>
      </c>
      <c r="Y105" s="93">
        <f t="shared" si="32"/>
        <v>1</v>
      </c>
      <c r="Z105" s="93">
        <f t="shared" si="28"/>
        <v>3</v>
      </c>
      <c r="AA105" s="93">
        <f t="shared" si="29"/>
        <v>2019</v>
      </c>
      <c r="AB105" s="97" t="str">
        <f t="shared" ref="AB105:AB168" si="37">CONCATENATE(Z105,"-",AA105)</f>
        <v>3-2019</v>
      </c>
      <c r="AC105" s="97" t="str">
        <f t="shared" si="36"/>
        <v>1-3-2019</v>
      </c>
      <c r="AD105" s="97">
        <f t="shared" si="33"/>
        <v>1</v>
      </c>
      <c r="AE105" s="97">
        <f t="shared" si="30"/>
        <v>9</v>
      </c>
      <c r="AF105" s="97" t="str">
        <f t="shared" si="25"/>
        <v>2019-9</v>
      </c>
      <c r="AG105" s="97">
        <f t="shared" si="26"/>
        <v>5</v>
      </c>
      <c r="AH105" s="97" t="str">
        <f t="shared" si="31"/>
        <v>Weekdays</v>
      </c>
      <c r="AI105" s="98">
        <f t="shared" si="35"/>
        <v>6</v>
      </c>
    </row>
    <row r="106" spans="2:35" ht="21.75" customHeight="1" x14ac:dyDescent="0.25">
      <c r="B106" s="19" t="s">
        <v>138</v>
      </c>
      <c r="C106" s="20" t="s">
        <v>25</v>
      </c>
      <c r="D106" s="19" t="s">
        <v>26</v>
      </c>
      <c r="E106" s="19" t="s">
        <v>27</v>
      </c>
      <c r="F106" s="19" t="s">
        <v>21</v>
      </c>
      <c r="G106" s="19" t="s">
        <v>28</v>
      </c>
      <c r="H106" s="72">
        <v>23.07</v>
      </c>
      <c r="I106" s="22">
        <v>9</v>
      </c>
      <c r="J106" s="72">
        <v>10.381500000000001</v>
      </c>
      <c r="K106" s="72">
        <v>218.01150000000001</v>
      </c>
      <c r="L106" s="24">
        <v>43497</v>
      </c>
      <c r="M106" s="25">
        <v>0.47708333333333336</v>
      </c>
      <c r="N106" s="20" t="s">
        <v>29</v>
      </c>
      <c r="O106" s="72">
        <v>207.63</v>
      </c>
      <c r="P106" s="76">
        <v>4.7619047620000003</v>
      </c>
      <c r="Q106" s="72">
        <v>10.381500000000001</v>
      </c>
      <c r="R106" s="86">
        <v>4.9000000000000004</v>
      </c>
      <c r="S106" s="72">
        <f t="shared" si="21"/>
        <v>10.381500000000017</v>
      </c>
      <c r="T106" s="92">
        <f t="shared" si="34"/>
        <v>871.21548000000143</v>
      </c>
      <c r="U106" s="93" t="b">
        <f t="shared" si="22"/>
        <v>0</v>
      </c>
      <c r="V106" s="93" t="b">
        <f t="shared" si="23"/>
        <v>0</v>
      </c>
      <c r="W106" s="93" t="str">
        <f t="shared" si="24"/>
        <v>Low Value</v>
      </c>
      <c r="X106" s="96" t="str">
        <f t="shared" si="27"/>
        <v>Value not found</v>
      </c>
      <c r="Y106" s="93">
        <f t="shared" si="32"/>
        <v>1</v>
      </c>
      <c r="Z106" s="93">
        <f t="shared" si="28"/>
        <v>2</v>
      </c>
      <c r="AA106" s="93">
        <f t="shared" si="29"/>
        <v>2019</v>
      </c>
      <c r="AB106" s="97" t="str">
        <f t="shared" si="37"/>
        <v>2-2019</v>
      </c>
      <c r="AC106" s="97" t="str">
        <f t="shared" si="36"/>
        <v>1-2-2019</v>
      </c>
      <c r="AD106" s="97">
        <f t="shared" si="33"/>
        <v>1</v>
      </c>
      <c r="AE106" s="97">
        <f t="shared" si="30"/>
        <v>5</v>
      </c>
      <c r="AF106" s="97" t="str">
        <f t="shared" si="25"/>
        <v>2019-5</v>
      </c>
      <c r="AG106" s="97">
        <f t="shared" si="26"/>
        <v>5</v>
      </c>
      <c r="AH106" s="97" t="str">
        <f t="shared" si="31"/>
        <v>Weekdays</v>
      </c>
      <c r="AI106" s="98">
        <f t="shared" si="35"/>
        <v>6</v>
      </c>
    </row>
    <row r="107" spans="2:35" ht="21.75" customHeight="1" x14ac:dyDescent="0.25">
      <c r="B107" s="19" t="s">
        <v>139</v>
      </c>
      <c r="C107" s="20" t="s">
        <v>18</v>
      </c>
      <c r="D107" s="19" t="s">
        <v>19</v>
      </c>
      <c r="E107" s="19" t="s">
        <v>27</v>
      </c>
      <c r="F107" s="19" t="s">
        <v>31</v>
      </c>
      <c r="G107" s="19" t="s">
        <v>44</v>
      </c>
      <c r="H107" s="72">
        <v>58.26</v>
      </c>
      <c r="I107" s="22">
        <v>6</v>
      </c>
      <c r="J107" s="72">
        <v>17.478000000000002</v>
      </c>
      <c r="K107" s="72">
        <v>367.03800000000001</v>
      </c>
      <c r="L107" s="24">
        <v>43552</v>
      </c>
      <c r="M107" s="25">
        <v>0.69722222222222219</v>
      </c>
      <c r="N107" s="20" t="s">
        <v>29</v>
      </c>
      <c r="O107" s="72">
        <v>349.56</v>
      </c>
      <c r="P107" s="76">
        <v>4.7619047620000003</v>
      </c>
      <c r="Q107" s="72">
        <v>17.478000000000002</v>
      </c>
      <c r="R107" s="86">
        <v>9.9</v>
      </c>
      <c r="S107" s="72">
        <f t="shared" si="21"/>
        <v>17.478000000000009</v>
      </c>
      <c r="T107" s="92">
        <f t="shared" si="34"/>
        <v>1466.7537600000007</v>
      </c>
      <c r="U107" s="93" t="b">
        <f t="shared" si="22"/>
        <v>0</v>
      </c>
      <c r="V107" s="93" t="b">
        <f t="shared" si="23"/>
        <v>1</v>
      </c>
      <c r="W107" s="93" t="str">
        <f t="shared" si="24"/>
        <v>High Value</v>
      </c>
      <c r="X107" s="96">
        <f t="shared" si="27"/>
        <v>5.8260000000000005</v>
      </c>
      <c r="Y107" s="93">
        <f t="shared" si="32"/>
        <v>28</v>
      </c>
      <c r="Z107" s="93">
        <f t="shared" si="28"/>
        <v>3</v>
      </c>
      <c r="AA107" s="93">
        <f t="shared" si="29"/>
        <v>2019</v>
      </c>
      <c r="AB107" s="97" t="str">
        <f t="shared" si="37"/>
        <v>3-2019</v>
      </c>
      <c r="AC107" s="97" t="str">
        <f t="shared" si="36"/>
        <v>28-3-2019</v>
      </c>
      <c r="AD107" s="97">
        <f t="shared" si="33"/>
        <v>1</v>
      </c>
      <c r="AE107" s="97">
        <f t="shared" si="30"/>
        <v>13</v>
      </c>
      <c r="AF107" s="97" t="str">
        <f t="shared" si="25"/>
        <v>2019-13</v>
      </c>
      <c r="AG107" s="97">
        <f t="shared" si="26"/>
        <v>4</v>
      </c>
      <c r="AH107" s="97" t="str">
        <f t="shared" si="31"/>
        <v>Weekdays</v>
      </c>
      <c r="AI107" s="98">
        <f t="shared" si="35"/>
        <v>5</v>
      </c>
    </row>
    <row r="108" spans="2:35" ht="21.75" customHeight="1" x14ac:dyDescent="0.25">
      <c r="B108" s="19" t="s">
        <v>140</v>
      </c>
      <c r="C108" s="20" t="s">
        <v>42</v>
      </c>
      <c r="D108" s="19" t="s">
        <v>43</v>
      </c>
      <c r="E108" s="19" t="s">
        <v>27</v>
      </c>
      <c r="F108" s="19" t="s">
        <v>31</v>
      </c>
      <c r="G108" s="19" t="s">
        <v>22</v>
      </c>
      <c r="H108" s="72">
        <v>30.35</v>
      </c>
      <c r="I108" s="22">
        <v>7</v>
      </c>
      <c r="J108" s="72">
        <v>10.6225</v>
      </c>
      <c r="K108" s="72">
        <v>223.07249999999999</v>
      </c>
      <c r="L108" s="24">
        <v>43543</v>
      </c>
      <c r="M108" s="25">
        <v>0.7631944444444444</v>
      </c>
      <c r="N108" s="20" t="s">
        <v>29</v>
      </c>
      <c r="O108" s="72">
        <v>212.45</v>
      </c>
      <c r="P108" s="76">
        <v>4.7619047620000003</v>
      </c>
      <c r="Q108" s="72">
        <v>10.6225</v>
      </c>
      <c r="R108" s="86">
        <v>8</v>
      </c>
      <c r="S108" s="72">
        <f t="shared" si="21"/>
        <v>10.622500000000002</v>
      </c>
      <c r="T108" s="92">
        <f t="shared" si="34"/>
        <v>891.44020000000023</v>
      </c>
      <c r="U108" s="93" t="b">
        <f t="shared" si="22"/>
        <v>0</v>
      </c>
      <c r="V108" s="93" t="b">
        <f t="shared" si="23"/>
        <v>1</v>
      </c>
      <c r="W108" s="93" t="str">
        <f t="shared" si="24"/>
        <v>High Value</v>
      </c>
      <c r="X108" s="96">
        <f t="shared" si="27"/>
        <v>3.0350000000000001</v>
      </c>
      <c r="Y108" s="93">
        <f t="shared" si="32"/>
        <v>19</v>
      </c>
      <c r="Z108" s="93">
        <f t="shared" si="28"/>
        <v>3</v>
      </c>
      <c r="AA108" s="93">
        <f t="shared" si="29"/>
        <v>2019</v>
      </c>
      <c r="AB108" s="97" t="str">
        <f t="shared" si="37"/>
        <v>3-2019</v>
      </c>
      <c r="AC108" s="97" t="str">
        <f t="shared" si="36"/>
        <v>19-3-2019</v>
      </c>
      <c r="AD108" s="97">
        <f t="shared" si="33"/>
        <v>1</v>
      </c>
      <c r="AE108" s="97">
        <f t="shared" si="30"/>
        <v>12</v>
      </c>
      <c r="AF108" s="97" t="str">
        <f t="shared" si="25"/>
        <v>2019-12</v>
      </c>
      <c r="AG108" s="97">
        <f t="shared" si="26"/>
        <v>2</v>
      </c>
      <c r="AH108" s="97" t="str">
        <f t="shared" si="31"/>
        <v>Weekdays</v>
      </c>
      <c r="AI108" s="98">
        <f t="shared" si="35"/>
        <v>3</v>
      </c>
    </row>
    <row r="109" spans="2:35" ht="21.75" customHeight="1" x14ac:dyDescent="0.25">
      <c r="B109" s="19" t="s">
        <v>141</v>
      </c>
      <c r="C109" s="20" t="s">
        <v>18</v>
      </c>
      <c r="D109" s="19" t="s">
        <v>19</v>
      </c>
      <c r="E109" s="19" t="s">
        <v>20</v>
      </c>
      <c r="F109" s="19" t="s">
        <v>31</v>
      </c>
      <c r="G109" s="19" t="s">
        <v>28</v>
      </c>
      <c r="H109" s="72">
        <v>88.67</v>
      </c>
      <c r="I109" s="22">
        <v>10</v>
      </c>
      <c r="J109" s="72">
        <v>44.335000000000001</v>
      </c>
      <c r="K109" s="72">
        <v>931.03499999999997</v>
      </c>
      <c r="L109" s="24">
        <v>43477</v>
      </c>
      <c r="M109" s="25">
        <v>0.61805555555555558</v>
      </c>
      <c r="N109" s="20" t="s">
        <v>23</v>
      </c>
      <c r="O109" s="72">
        <v>886.7</v>
      </c>
      <c r="P109" s="76">
        <v>4.7619047620000003</v>
      </c>
      <c r="Q109" s="72">
        <v>44.335000000000001</v>
      </c>
      <c r="R109" s="86">
        <v>7.3</v>
      </c>
      <c r="S109" s="72">
        <f t="shared" si="21"/>
        <v>44.334999999999923</v>
      </c>
      <c r="T109" s="92">
        <f t="shared" si="34"/>
        <v>3720.5931999999934</v>
      </c>
      <c r="U109" s="93" t="b">
        <f t="shared" si="22"/>
        <v>1</v>
      </c>
      <c r="V109" s="93" t="b">
        <f t="shared" si="23"/>
        <v>1</v>
      </c>
      <c r="W109" s="93" t="str">
        <f t="shared" si="24"/>
        <v>Low Value</v>
      </c>
      <c r="X109" s="96">
        <f t="shared" si="27"/>
        <v>8.8670000000000009</v>
      </c>
      <c r="Y109" s="93">
        <f t="shared" si="32"/>
        <v>12</v>
      </c>
      <c r="Z109" s="93">
        <f t="shared" si="28"/>
        <v>1</v>
      </c>
      <c r="AA109" s="93">
        <f t="shared" si="29"/>
        <v>2019</v>
      </c>
      <c r="AB109" s="97" t="str">
        <f t="shared" si="37"/>
        <v>1-2019</v>
      </c>
      <c r="AC109" s="97" t="str">
        <f t="shared" si="36"/>
        <v>12-1-2019</v>
      </c>
      <c r="AD109" s="97">
        <f t="shared" si="33"/>
        <v>1</v>
      </c>
      <c r="AE109" s="97">
        <f t="shared" si="30"/>
        <v>2</v>
      </c>
      <c r="AF109" s="97" t="str">
        <f t="shared" si="25"/>
        <v>2019-2</v>
      </c>
      <c r="AG109" s="97">
        <f t="shared" si="26"/>
        <v>6</v>
      </c>
      <c r="AH109" s="97" t="str">
        <f t="shared" si="31"/>
        <v>Weekends</v>
      </c>
      <c r="AI109" s="98">
        <f t="shared" si="35"/>
        <v>7</v>
      </c>
    </row>
    <row r="110" spans="2:35" ht="21.75" customHeight="1" x14ac:dyDescent="0.25">
      <c r="B110" s="19" t="s">
        <v>142</v>
      </c>
      <c r="C110" s="20" t="s">
        <v>25</v>
      </c>
      <c r="D110" s="19" t="s">
        <v>26</v>
      </c>
      <c r="E110" s="19" t="s">
        <v>27</v>
      </c>
      <c r="F110" s="19" t="s">
        <v>31</v>
      </c>
      <c r="G110" s="19" t="s">
        <v>46</v>
      </c>
      <c r="H110" s="72">
        <v>27.38</v>
      </c>
      <c r="I110" s="22">
        <v>6</v>
      </c>
      <c r="J110" s="72">
        <v>8.2140000000000004</v>
      </c>
      <c r="K110" s="72">
        <v>172.494</v>
      </c>
      <c r="L110" s="24">
        <v>43470</v>
      </c>
      <c r="M110" s="25">
        <v>0.87083333333333335</v>
      </c>
      <c r="N110" s="20" t="s">
        <v>33</v>
      </c>
      <c r="O110" s="72">
        <v>164.28</v>
      </c>
      <c r="P110" s="76">
        <v>4.7619047620000003</v>
      </c>
      <c r="Q110" s="72">
        <v>8.2140000000000004</v>
      </c>
      <c r="R110" s="86">
        <v>7.9</v>
      </c>
      <c r="S110" s="72">
        <f t="shared" si="21"/>
        <v>8.2139999999999986</v>
      </c>
      <c r="T110" s="92">
        <f t="shared" si="34"/>
        <v>689.31887999999992</v>
      </c>
      <c r="U110" s="93" t="b">
        <f t="shared" si="22"/>
        <v>0</v>
      </c>
      <c r="V110" s="93" t="b">
        <f t="shared" si="23"/>
        <v>1</v>
      </c>
      <c r="W110" s="93" t="str">
        <f t="shared" si="24"/>
        <v>High Value</v>
      </c>
      <c r="X110" s="96">
        <f t="shared" si="27"/>
        <v>2.738</v>
      </c>
      <c r="Y110" s="93">
        <f t="shared" si="32"/>
        <v>5</v>
      </c>
      <c r="Z110" s="93">
        <f t="shared" si="28"/>
        <v>1</v>
      </c>
      <c r="AA110" s="93">
        <f t="shared" si="29"/>
        <v>2019</v>
      </c>
      <c r="AB110" s="97" t="str">
        <f t="shared" si="37"/>
        <v>1-2019</v>
      </c>
      <c r="AC110" s="97" t="str">
        <f t="shared" si="36"/>
        <v>5-1-2019</v>
      </c>
      <c r="AD110" s="97">
        <f t="shared" si="33"/>
        <v>1</v>
      </c>
      <c r="AE110" s="97">
        <f t="shared" si="30"/>
        <v>1</v>
      </c>
      <c r="AF110" s="97" t="str">
        <f t="shared" si="25"/>
        <v>2019-1</v>
      </c>
      <c r="AG110" s="97">
        <f t="shared" si="26"/>
        <v>6</v>
      </c>
      <c r="AH110" s="97" t="str">
        <f t="shared" si="31"/>
        <v>Weekends</v>
      </c>
      <c r="AI110" s="98">
        <f t="shared" si="35"/>
        <v>7</v>
      </c>
    </row>
    <row r="111" spans="2:35" ht="21.75" customHeight="1" x14ac:dyDescent="0.25">
      <c r="B111" s="19" t="s">
        <v>143</v>
      </c>
      <c r="C111" s="20" t="s">
        <v>18</v>
      </c>
      <c r="D111" s="19" t="s">
        <v>19</v>
      </c>
      <c r="E111" s="19" t="s">
        <v>27</v>
      </c>
      <c r="F111" s="19" t="s">
        <v>31</v>
      </c>
      <c r="G111" s="19" t="s">
        <v>36</v>
      </c>
      <c r="H111" s="72">
        <v>62.13</v>
      </c>
      <c r="I111" s="22">
        <v>6</v>
      </c>
      <c r="J111" s="72">
        <v>18.638999999999999</v>
      </c>
      <c r="K111" s="72">
        <v>391.41899999999998</v>
      </c>
      <c r="L111" s="24">
        <v>43546</v>
      </c>
      <c r="M111" s="25">
        <v>0.84652777777777777</v>
      </c>
      <c r="N111" s="20" t="s">
        <v>29</v>
      </c>
      <c r="O111" s="72">
        <v>372.78</v>
      </c>
      <c r="P111" s="76">
        <v>4.7619047620000003</v>
      </c>
      <c r="Q111" s="72">
        <v>18.638999999999999</v>
      </c>
      <c r="R111" s="86">
        <v>7.4</v>
      </c>
      <c r="S111" s="72">
        <f t="shared" si="21"/>
        <v>18.63900000000001</v>
      </c>
      <c r="T111" s="92">
        <f t="shared" si="34"/>
        <v>1564.1848800000009</v>
      </c>
      <c r="U111" s="93" t="b">
        <f t="shared" si="22"/>
        <v>0</v>
      </c>
      <c r="V111" s="93" t="b">
        <f t="shared" si="23"/>
        <v>1</v>
      </c>
      <c r="W111" s="93" t="str">
        <f t="shared" si="24"/>
        <v>High Value</v>
      </c>
      <c r="X111" s="96">
        <f t="shared" si="27"/>
        <v>6.213000000000001</v>
      </c>
      <c r="Y111" s="93">
        <f t="shared" si="32"/>
        <v>22</v>
      </c>
      <c r="Z111" s="93">
        <f t="shared" si="28"/>
        <v>3</v>
      </c>
      <c r="AA111" s="93">
        <f t="shared" si="29"/>
        <v>2019</v>
      </c>
      <c r="AB111" s="97" t="str">
        <f t="shared" si="37"/>
        <v>3-2019</v>
      </c>
      <c r="AC111" s="97" t="str">
        <f t="shared" si="36"/>
        <v>22-3-2019</v>
      </c>
      <c r="AD111" s="97">
        <f t="shared" si="33"/>
        <v>1</v>
      </c>
      <c r="AE111" s="97">
        <f t="shared" si="30"/>
        <v>12</v>
      </c>
      <c r="AF111" s="97" t="str">
        <f t="shared" si="25"/>
        <v>2019-12</v>
      </c>
      <c r="AG111" s="97">
        <f t="shared" si="26"/>
        <v>5</v>
      </c>
      <c r="AH111" s="97" t="str">
        <f t="shared" si="31"/>
        <v>Weekdays</v>
      </c>
      <c r="AI111" s="98">
        <f t="shared" si="35"/>
        <v>6</v>
      </c>
    </row>
    <row r="112" spans="2:35" ht="21.75" customHeight="1" x14ac:dyDescent="0.25">
      <c r="B112" s="19" t="s">
        <v>144</v>
      </c>
      <c r="C112" s="20" t="s">
        <v>25</v>
      </c>
      <c r="D112" s="19" t="s">
        <v>26</v>
      </c>
      <c r="E112" s="19" t="s">
        <v>27</v>
      </c>
      <c r="F112" s="19" t="s">
        <v>21</v>
      </c>
      <c r="G112" s="19" t="s">
        <v>44</v>
      </c>
      <c r="H112" s="72">
        <v>33.979999999999997</v>
      </c>
      <c r="I112" s="22">
        <v>9</v>
      </c>
      <c r="J112" s="72">
        <v>15.291</v>
      </c>
      <c r="K112" s="72">
        <v>321.11099999999999</v>
      </c>
      <c r="L112" s="24">
        <v>43548</v>
      </c>
      <c r="M112" s="25">
        <v>0.4465277777777778</v>
      </c>
      <c r="N112" s="20" t="s">
        <v>29</v>
      </c>
      <c r="O112" s="72">
        <v>305.82</v>
      </c>
      <c r="P112" s="76">
        <v>4.7619047620000003</v>
      </c>
      <c r="Q112" s="72">
        <v>15.291</v>
      </c>
      <c r="R112" s="86">
        <v>4.2</v>
      </c>
      <c r="S112" s="72">
        <f t="shared" si="21"/>
        <v>15.290999999999997</v>
      </c>
      <c r="T112" s="92">
        <f t="shared" si="34"/>
        <v>1283.2207199999998</v>
      </c>
      <c r="U112" s="93" t="b">
        <f t="shared" si="22"/>
        <v>0</v>
      </c>
      <c r="V112" s="93" t="b">
        <f t="shared" si="23"/>
        <v>0</v>
      </c>
      <c r="W112" s="93" t="str">
        <f t="shared" si="24"/>
        <v>Low Value</v>
      </c>
      <c r="X112" s="96" t="str">
        <f t="shared" si="27"/>
        <v>Value not found</v>
      </c>
      <c r="Y112" s="93">
        <f t="shared" si="32"/>
        <v>24</v>
      </c>
      <c r="Z112" s="93">
        <f t="shared" si="28"/>
        <v>3</v>
      </c>
      <c r="AA112" s="93">
        <f t="shared" si="29"/>
        <v>2019</v>
      </c>
      <c r="AB112" s="97" t="str">
        <f t="shared" si="37"/>
        <v>3-2019</v>
      </c>
      <c r="AC112" s="97" t="str">
        <f t="shared" si="36"/>
        <v>24-3-2019</v>
      </c>
      <c r="AD112" s="97">
        <f t="shared" si="33"/>
        <v>1</v>
      </c>
      <c r="AE112" s="97">
        <f t="shared" si="30"/>
        <v>12</v>
      </c>
      <c r="AF112" s="97" t="str">
        <f t="shared" si="25"/>
        <v>2019-12</v>
      </c>
      <c r="AG112" s="97">
        <f t="shared" si="26"/>
        <v>7</v>
      </c>
      <c r="AH112" s="97" t="str">
        <f t="shared" si="31"/>
        <v>Weekends</v>
      </c>
      <c r="AI112" s="98">
        <f t="shared" si="35"/>
        <v>1</v>
      </c>
    </row>
    <row r="113" spans="2:35" ht="21.75" customHeight="1" x14ac:dyDescent="0.25">
      <c r="B113" s="19" t="s">
        <v>145</v>
      </c>
      <c r="C113" s="20" t="s">
        <v>25</v>
      </c>
      <c r="D113" s="19" t="s">
        <v>26</v>
      </c>
      <c r="E113" s="19" t="s">
        <v>20</v>
      </c>
      <c r="F113" s="19" t="s">
        <v>31</v>
      </c>
      <c r="G113" s="19" t="s">
        <v>28</v>
      </c>
      <c r="H113" s="72">
        <v>81.97</v>
      </c>
      <c r="I113" s="22">
        <v>10</v>
      </c>
      <c r="J113" s="72">
        <v>40.984999999999999</v>
      </c>
      <c r="K113" s="72">
        <v>860.68499999999995</v>
      </c>
      <c r="L113" s="24">
        <v>43527</v>
      </c>
      <c r="M113" s="25">
        <v>0.60416666666666663</v>
      </c>
      <c r="N113" s="20" t="s">
        <v>29</v>
      </c>
      <c r="O113" s="72">
        <v>819.7</v>
      </c>
      <c r="P113" s="76">
        <v>4.7619047620000003</v>
      </c>
      <c r="Q113" s="72">
        <v>40.984999999999999</v>
      </c>
      <c r="R113" s="86">
        <v>9.1999999999999993</v>
      </c>
      <c r="S113" s="72">
        <f t="shared" si="21"/>
        <v>40.9849999999999</v>
      </c>
      <c r="T113" s="92">
        <f t="shared" si="34"/>
        <v>3439.4611999999915</v>
      </c>
      <c r="U113" s="93" t="b">
        <f t="shared" si="22"/>
        <v>1</v>
      </c>
      <c r="V113" s="93" t="b">
        <f t="shared" si="23"/>
        <v>1</v>
      </c>
      <c r="W113" s="93" t="str">
        <f t="shared" si="24"/>
        <v>High Value</v>
      </c>
      <c r="X113" s="96">
        <f t="shared" si="27"/>
        <v>8.197000000000001</v>
      </c>
      <c r="Y113" s="93">
        <f t="shared" si="32"/>
        <v>3</v>
      </c>
      <c r="Z113" s="93">
        <f t="shared" si="28"/>
        <v>3</v>
      </c>
      <c r="AA113" s="93">
        <f t="shared" si="29"/>
        <v>2019</v>
      </c>
      <c r="AB113" s="97" t="str">
        <f t="shared" si="37"/>
        <v>3-2019</v>
      </c>
      <c r="AC113" s="97" t="str">
        <f t="shared" si="36"/>
        <v>3-3-2019</v>
      </c>
      <c r="AD113" s="97">
        <f t="shared" si="33"/>
        <v>1</v>
      </c>
      <c r="AE113" s="97">
        <f t="shared" si="30"/>
        <v>9</v>
      </c>
      <c r="AF113" s="97" t="str">
        <f t="shared" si="25"/>
        <v>2019-9</v>
      </c>
      <c r="AG113" s="97">
        <f t="shared" si="26"/>
        <v>7</v>
      </c>
      <c r="AH113" s="97" t="str">
        <f t="shared" si="31"/>
        <v>Weekends</v>
      </c>
      <c r="AI113" s="98">
        <f t="shared" si="35"/>
        <v>1</v>
      </c>
    </row>
    <row r="114" spans="2:35" ht="21.75" customHeight="1" x14ac:dyDescent="0.25">
      <c r="B114" s="19" t="s">
        <v>146</v>
      </c>
      <c r="C114" s="20" t="s">
        <v>42</v>
      </c>
      <c r="D114" s="19" t="s">
        <v>43</v>
      </c>
      <c r="E114" s="19" t="s">
        <v>20</v>
      </c>
      <c r="F114" s="19" t="s">
        <v>21</v>
      </c>
      <c r="G114" s="19" t="s">
        <v>36</v>
      </c>
      <c r="H114" s="72">
        <v>16.489999999999998</v>
      </c>
      <c r="I114" s="22">
        <v>2</v>
      </c>
      <c r="J114" s="72">
        <v>1.649</v>
      </c>
      <c r="K114" s="72">
        <v>34.628999999999998</v>
      </c>
      <c r="L114" s="24">
        <v>43501</v>
      </c>
      <c r="M114" s="25">
        <v>0.48055555555555557</v>
      </c>
      <c r="N114" s="20" t="s">
        <v>23</v>
      </c>
      <c r="O114" s="72">
        <v>32.979999999999997</v>
      </c>
      <c r="P114" s="76">
        <v>4.7619047620000003</v>
      </c>
      <c r="Q114" s="72">
        <v>1.649</v>
      </c>
      <c r="R114" s="86">
        <v>4.5999999999999996</v>
      </c>
      <c r="S114" s="72">
        <f t="shared" si="21"/>
        <v>1.6490000000000009</v>
      </c>
      <c r="T114" s="92">
        <f t="shared" si="34"/>
        <v>138.38408000000007</v>
      </c>
      <c r="U114" s="93" t="b">
        <f t="shared" si="22"/>
        <v>0</v>
      </c>
      <c r="V114" s="93" t="b">
        <f t="shared" si="23"/>
        <v>0</v>
      </c>
      <c r="W114" s="93" t="str">
        <f t="shared" si="24"/>
        <v>Low Value</v>
      </c>
      <c r="X114" s="96" t="str">
        <f t="shared" si="27"/>
        <v>Value not found</v>
      </c>
      <c r="Y114" s="93">
        <f t="shared" si="32"/>
        <v>5</v>
      </c>
      <c r="Z114" s="93">
        <f t="shared" si="28"/>
        <v>2</v>
      </c>
      <c r="AA114" s="93">
        <f t="shared" si="29"/>
        <v>2019</v>
      </c>
      <c r="AB114" s="97" t="str">
        <f t="shared" si="37"/>
        <v>2-2019</v>
      </c>
      <c r="AC114" s="97" t="str">
        <f t="shared" si="36"/>
        <v>5-2-2019</v>
      </c>
      <c r="AD114" s="97">
        <f t="shared" si="33"/>
        <v>1</v>
      </c>
      <c r="AE114" s="97">
        <f t="shared" si="30"/>
        <v>6</v>
      </c>
      <c r="AF114" s="97" t="str">
        <f t="shared" si="25"/>
        <v>2019-6</v>
      </c>
      <c r="AG114" s="97">
        <f t="shared" si="26"/>
        <v>2</v>
      </c>
      <c r="AH114" s="97" t="str">
        <f t="shared" si="31"/>
        <v>Weekdays</v>
      </c>
      <c r="AI114" s="98">
        <f t="shared" si="35"/>
        <v>3</v>
      </c>
    </row>
    <row r="115" spans="2:35" ht="21.75" customHeight="1" x14ac:dyDescent="0.25">
      <c r="B115" s="19" t="s">
        <v>147</v>
      </c>
      <c r="C115" s="20" t="s">
        <v>25</v>
      </c>
      <c r="D115" s="19" t="s">
        <v>26</v>
      </c>
      <c r="E115" s="19" t="s">
        <v>20</v>
      </c>
      <c r="F115" s="19" t="s">
        <v>21</v>
      </c>
      <c r="G115" s="19" t="s">
        <v>22</v>
      </c>
      <c r="H115" s="72">
        <v>98.21</v>
      </c>
      <c r="I115" s="22">
        <v>3</v>
      </c>
      <c r="J115" s="72">
        <v>14.7315</v>
      </c>
      <c r="K115" s="72">
        <v>309.36149999999998</v>
      </c>
      <c r="L115" s="24">
        <v>43501</v>
      </c>
      <c r="M115" s="25">
        <v>0.44513888888888886</v>
      </c>
      <c r="N115" s="20" t="s">
        <v>33</v>
      </c>
      <c r="O115" s="72">
        <v>294.63</v>
      </c>
      <c r="P115" s="76">
        <v>4.7619047620000003</v>
      </c>
      <c r="Q115" s="72">
        <v>14.7315</v>
      </c>
      <c r="R115" s="86">
        <v>7.8</v>
      </c>
      <c r="S115" s="72">
        <f t="shared" si="21"/>
        <v>14.731499999999983</v>
      </c>
      <c r="T115" s="92">
        <f t="shared" si="34"/>
        <v>1236.2674799999986</v>
      </c>
      <c r="U115" s="93" t="b">
        <f t="shared" si="22"/>
        <v>0</v>
      </c>
      <c r="V115" s="93" t="b">
        <f t="shared" si="23"/>
        <v>1</v>
      </c>
      <c r="W115" s="93" t="str">
        <f t="shared" si="24"/>
        <v>High Value</v>
      </c>
      <c r="X115" s="96">
        <f t="shared" si="27"/>
        <v>9.8209999999999997</v>
      </c>
      <c r="Y115" s="93">
        <f t="shared" si="32"/>
        <v>5</v>
      </c>
      <c r="Z115" s="93">
        <f t="shared" si="28"/>
        <v>2</v>
      </c>
      <c r="AA115" s="93">
        <f t="shared" si="29"/>
        <v>2019</v>
      </c>
      <c r="AB115" s="97" t="str">
        <f t="shared" si="37"/>
        <v>2-2019</v>
      </c>
      <c r="AC115" s="97" t="str">
        <f t="shared" si="36"/>
        <v>5-2-2019</v>
      </c>
      <c r="AD115" s="97">
        <f t="shared" si="33"/>
        <v>1</v>
      </c>
      <c r="AE115" s="97">
        <f t="shared" si="30"/>
        <v>6</v>
      </c>
      <c r="AF115" s="97" t="str">
        <f t="shared" si="25"/>
        <v>2019-6</v>
      </c>
      <c r="AG115" s="97">
        <f t="shared" si="26"/>
        <v>2</v>
      </c>
      <c r="AH115" s="97" t="str">
        <f t="shared" si="31"/>
        <v>Weekdays</v>
      </c>
      <c r="AI115" s="98">
        <f t="shared" si="35"/>
        <v>3</v>
      </c>
    </row>
    <row r="116" spans="2:35" ht="21.75" customHeight="1" x14ac:dyDescent="0.25">
      <c r="B116" s="19" t="s">
        <v>148</v>
      </c>
      <c r="C116" s="20" t="s">
        <v>42</v>
      </c>
      <c r="D116" s="19" t="s">
        <v>43</v>
      </c>
      <c r="E116" s="19" t="s">
        <v>27</v>
      </c>
      <c r="F116" s="19" t="s">
        <v>21</v>
      </c>
      <c r="G116" s="19" t="s">
        <v>46</v>
      </c>
      <c r="H116" s="72">
        <v>72.84</v>
      </c>
      <c r="I116" s="22">
        <v>7</v>
      </c>
      <c r="J116" s="72">
        <v>25.494</v>
      </c>
      <c r="K116" s="72">
        <v>535.37400000000002</v>
      </c>
      <c r="L116" s="24">
        <v>43511</v>
      </c>
      <c r="M116" s="25">
        <v>0.53055555555555556</v>
      </c>
      <c r="N116" s="20" t="s">
        <v>29</v>
      </c>
      <c r="O116" s="72">
        <v>509.88</v>
      </c>
      <c r="P116" s="76">
        <v>4.7619047620000003</v>
      </c>
      <c r="Q116" s="72">
        <v>25.494</v>
      </c>
      <c r="R116" s="86">
        <v>8.4</v>
      </c>
      <c r="S116" s="72">
        <f t="shared" si="21"/>
        <v>25.494000000000028</v>
      </c>
      <c r="T116" s="92">
        <f t="shared" si="34"/>
        <v>2139.4564800000026</v>
      </c>
      <c r="U116" s="93" t="b">
        <f t="shared" si="22"/>
        <v>0</v>
      </c>
      <c r="V116" s="93" t="b">
        <f t="shared" si="23"/>
        <v>1</v>
      </c>
      <c r="W116" s="93" t="str">
        <f t="shared" si="24"/>
        <v>High Value</v>
      </c>
      <c r="X116" s="96">
        <f t="shared" si="27"/>
        <v>7.2840000000000007</v>
      </c>
      <c r="Y116" s="93">
        <f t="shared" si="32"/>
        <v>15</v>
      </c>
      <c r="Z116" s="93">
        <f t="shared" si="28"/>
        <v>2</v>
      </c>
      <c r="AA116" s="93">
        <f t="shared" si="29"/>
        <v>2019</v>
      </c>
      <c r="AB116" s="97" t="str">
        <f t="shared" si="37"/>
        <v>2-2019</v>
      </c>
      <c r="AC116" s="97" t="str">
        <f t="shared" si="36"/>
        <v>15-2-2019</v>
      </c>
      <c r="AD116" s="97">
        <f t="shared" si="33"/>
        <v>1</v>
      </c>
      <c r="AE116" s="97">
        <f t="shared" si="30"/>
        <v>7</v>
      </c>
      <c r="AF116" s="97" t="str">
        <f t="shared" si="25"/>
        <v>2019-7</v>
      </c>
      <c r="AG116" s="97">
        <f t="shared" si="26"/>
        <v>5</v>
      </c>
      <c r="AH116" s="97" t="str">
        <f t="shared" si="31"/>
        <v>Weekdays</v>
      </c>
      <c r="AI116" s="98">
        <f t="shared" si="35"/>
        <v>6</v>
      </c>
    </row>
    <row r="117" spans="2:35" ht="21.75" customHeight="1" x14ac:dyDescent="0.25">
      <c r="B117" s="19" t="s">
        <v>149</v>
      </c>
      <c r="C117" s="20" t="s">
        <v>18</v>
      </c>
      <c r="D117" s="19" t="s">
        <v>19</v>
      </c>
      <c r="E117" s="19" t="s">
        <v>20</v>
      </c>
      <c r="F117" s="19" t="s">
        <v>31</v>
      </c>
      <c r="G117" s="19" t="s">
        <v>32</v>
      </c>
      <c r="H117" s="72">
        <v>58.07</v>
      </c>
      <c r="I117" s="22">
        <v>9</v>
      </c>
      <c r="J117" s="72">
        <v>26.131499999999999</v>
      </c>
      <c r="K117" s="72">
        <v>548.76149999999996</v>
      </c>
      <c r="L117" s="24">
        <v>43484</v>
      </c>
      <c r="M117" s="25">
        <v>0.83819444444444446</v>
      </c>
      <c r="N117" s="20" t="s">
        <v>23</v>
      </c>
      <c r="O117" s="72">
        <v>522.63</v>
      </c>
      <c r="P117" s="76">
        <v>4.7619047620000003</v>
      </c>
      <c r="Q117" s="72">
        <v>26.131499999999999</v>
      </c>
      <c r="R117" s="86">
        <v>4.3</v>
      </c>
      <c r="S117" s="72">
        <f t="shared" si="21"/>
        <v>26.13149999999996</v>
      </c>
      <c r="T117" s="92">
        <f t="shared" si="34"/>
        <v>2192.9554799999969</v>
      </c>
      <c r="U117" s="93" t="b">
        <f t="shared" si="22"/>
        <v>0</v>
      </c>
      <c r="V117" s="93" t="b">
        <f t="shared" si="23"/>
        <v>0</v>
      </c>
      <c r="W117" s="93" t="str">
        <f t="shared" si="24"/>
        <v>Low Value</v>
      </c>
      <c r="X117" s="96" t="str">
        <f t="shared" si="27"/>
        <v>Value not found</v>
      </c>
      <c r="Y117" s="93">
        <f t="shared" si="32"/>
        <v>19</v>
      </c>
      <c r="Z117" s="93">
        <f t="shared" si="28"/>
        <v>1</v>
      </c>
      <c r="AA117" s="93">
        <f t="shared" si="29"/>
        <v>2019</v>
      </c>
      <c r="AB117" s="97" t="str">
        <f t="shared" si="37"/>
        <v>1-2019</v>
      </c>
      <c r="AC117" s="97" t="str">
        <f t="shared" si="36"/>
        <v>19-1-2019</v>
      </c>
      <c r="AD117" s="97">
        <f t="shared" si="33"/>
        <v>1</v>
      </c>
      <c r="AE117" s="97">
        <f t="shared" si="30"/>
        <v>3</v>
      </c>
      <c r="AF117" s="97" t="str">
        <f t="shared" si="25"/>
        <v>2019-3</v>
      </c>
      <c r="AG117" s="97">
        <f t="shared" si="26"/>
        <v>6</v>
      </c>
      <c r="AH117" s="97" t="str">
        <f t="shared" si="31"/>
        <v>Weekends</v>
      </c>
      <c r="AI117" s="98">
        <f t="shared" si="35"/>
        <v>7</v>
      </c>
    </row>
    <row r="118" spans="2:35" ht="21.75" customHeight="1" x14ac:dyDescent="0.25">
      <c r="B118" s="19" t="s">
        <v>150</v>
      </c>
      <c r="C118" s="20" t="s">
        <v>25</v>
      </c>
      <c r="D118" s="19" t="s">
        <v>26</v>
      </c>
      <c r="E118" s="19" t="s">
        <v>20</v>
      </c>
      <c r="F118" s="19" t="s">
        <v>21</v>
      </c>
      <c r="G118" s="19" t="s">
        <v>32</v>
      </c>
      <c r="H118" s="72">
        <v>80.790000000000006</v>
      </c>
      <c r="I118" s="22">
        <v>9</v>
      </c>
      <c r="J118" s="72">
        <v>36.355499999999999</v>
      </c>
      <c r="K118" s="72">
        <v>763.46550000000002</v>
      </c>
      <c r="L118" s="24">
        <v>43497</v>
      </c>
      <c r="M118" s="25">
        <v>0.85486111111111107</v>
      </c>
      <c r="N118" s="20" t="s">
        <v>33</v>
      </c>
      <c r="O118" s="72">
        <v>727.11</v>
      </c>
      <c r="P118" s="76">
        <v>4.7619047620000003</v>
      </c>
      <c r="Q118" s="72">
        <v>36.355499999999999</v>
      </c>
      <c r="R118" s="86">
        <v>9.5</v>
      </c>
      <c r="S118" s="72">
        <f t="shared" si="21"/>
        <v>36.355500000000006</v>
      </c>
      <c r="T118" s="92">
        <f t="shared" si="34"/>
        <v>3050.9535600000004</v>
      </c>
      <c r="U118" s="93" t="b">
        <f t="shared" si="22"/>
        <v>1</v>
      </c>
      <c r="V118" s="93" t="b">
        <f t="shared" si="23"/>
        <v>1</v>
      </c>
      <c r="W118" s="93" t="str">
        <f t="shared" si="24"/>
        <v>High Value</v>
      </c>
      <c r="X118" s="96">
        <f t="shared" si="27"/>
        <v>8.0790000000000006</v>
      </c>
      <c r="Y118" s="93">
        <f t="shared" si="32"/>
        <v>1</v>
      </c>
      <c r="Z118" s="93">
        <f t="shared" si="28"/>
        <v>2</v>
      </c>
      <c r="AA118" s="93">
        <f t="shared" si="29"/>
        <v>2019</v>
      </c>
      <c r="AB118" s="97" t="str">
        <f t="shared" si="37"/>
        <v>2-2019</v>
      </c>
      <c r="AC118" s="97" t="str">
        <f t="shared" si="36"/>
        <v>1-2-2019</v>
      </c>
      <c r="AD118" s="97">
        <f t="shared" si="33"/>
        <v>1</v>
      </c>
      <c r="AE118" s="97">
        <f t="shared" si="30"/>
        <v>5</v>
      </c>
      <c r="AF118" s="97" t="str">
        <f t="shared" si="25"/>
        <v>2019-5</v>
      </c>
      <c r="AG118" s="97">
        <f t="shared" si="26"/>
        <v>5</v>
      </c>
      <c r="AH118" s="97" t="str">
        <f t="shared" si="31"/>
        <v>Weekdays</v>
      </c>
      <c r="AI118" s="98">
        <f t="shared" si="35"/>
        <v>6</v>
      </c>
    </row>
    <row r="119" spans="2:35" ht="21.75" customHeight="1" x14ac:dyDescent="0.25">
      <c r="B119" s="19" t="s">
        <v>151</v>
      </c>
      <c r="C119" s="20" t="s">
        <v>25</v>
      </c>
      <c r="D119" s="19" t="s">
        <v>26</v>
      </c>
      <c r="E119" s="19" t="s">
        <v>27</v>
      </c>
      <c r="F119" s="19" t="s">
        <v>21</v>
      </c>
      <c r="G119" s="19" t="s">
        <v>46</v>
      </c>
      <c r="H119" s="72">
        <v>27.02</v>
      </c>
      <c r="I119" s="22">
        <v>3</v>
      </c>
      <c r="J119" s="72">
        <v>4.0529999999999999</v>
      </c>
      <c r="K119" s="72">
        <v>85.113</v>
      </c>
      <c r="L119" s="24">
        <v>43526</v>
      </c>
      <c r="M119" s="25">
        <v>0.54236111111111107</v>
      </c>
      <c r="N119" s="20" t="s">
        <v>33</v>
      </c>
      <c r="O119" s="72">
        <v>81.06</v>
      </c>
      <c r="P119" s="76">
        <v>4.7619047620000003</v>
      </c>
      <c r="Q119" s="72">
        <v>4.0529999999999999</v>
      </c>
      <c r="R119" s="86">
        <v>7.1</v>
      </c>
      <c r="S119" s="72">
        <f t="shared" si="21"/>
        <v>4.0529999999999973</v>
      </c>
      <c r="T119" s="92">
        <f t="shared" si="34"/>
        <v>340.1277599999998</v>
      </c>
      <c r="U119" s="93" t="b">
        <f t="shared" si="22"/>
        <v>0</v>
      </c>
      <c r="V119" s="93" t="b">
        <f t="shared" si="23"/>
        <v>1</v>
      </c>
      <c r="W119" s="93" t="str">
        <f t="shared" si="24"/>
        <v>Low Value</v>
      </c>
      <c r="X119" s="96">
        <f t="shared" si="27"/>
        <v>2.702</v>
      </c>
      <c r="Y119" s="93">
        <f t="shared" si="32"/>
        <v>2</v>
      </c>
      <c r="Z119" s="93">
        <f t="shared" si="28"/>
        <v>3</v>
      </c>
      <c r="AA119" s="93">
        <f t="shared" si="29"/>
        <v>2019</v>
      </c>
      <c r="AB119" s="97" t="str">
        <f t="shared" si="37"/>
        <v>3-2019</v>
      </c>
      <c r="AC119" s="97" t="str">
        <f t="shared" si="36"/>
        <v>2-3-2019</v>
      </c>
      <c r="AD119" s="97">
        <f t="shared" si="33"/>
        <v>1</v>
      </c>
      <c r="AE119" s="97">
        <f t="shared" si="30"/>
        <v>9</v>
      </c>
      <c r="AF119" s="97" t="str">
        <f t="shared" si="25"/>
        <v>2019-9</v>
      </c>
      <c r="AG119" s="97">
        <f t="shared" si="26"/>
        <v>6</v>
      </c>
      <c r="AH119" s="97" t="str">
        <f t="shared" si="31"/>
        <v>Weekends</v>
      </c>
      <c r="AI119" s="98">
        <f t="shared" si="35"/>
        <v>7</v>
      </c>
    </row>
    <row r="120" spans="2:35" ht="21.75" customHeight="1" x14ac:dyDescent="0.25">
      <c r="B120" s="19" t="s">
        <v>152</v>
      </c>
      <c r="C120" s="20" t="s">
        <v>42</v>
      </c>
      <c r="D120" s="19" t="s">
        <v>43</v>
      </c>
      <c r="E120" s="19" t="s">
        <v>20</v>
      </c>
      <c r="F120" s="19" t="s">
        <v>31</v>
      </c>
      <c r="G120" s="19" t="s">
        <v>46</v>
      </c>
      <c r="H120" s="72">
        <v>21.94</v>
      </c>
      <c r="I120" s="22">
        <v>5</v>
      </c>
      <c r="J120" s="72">
        <v>5.4850000000000003</v>
      </c>
      <c r="K120" s="72">
        <v>115.185</v>
      </c>
      <c r="L120" s="24">
        <v>43529</v>
      </c>
      <c r="M120" s="25">
        <v>0.52013888888888893</v>
      </c>
      <c r="N120" s="20" t="s">
        <v>23</v>
      </c>
      <c r="O120" s="72">
        <v>109.7</v>
      </c>
      <c r="P120" s="76">
        <v>4.7619047620000003</v>
      </c>
      <c r="Q120" s="72">
        <v>5.4850000000000003</v>
      </c>
      <c r="R120" s="86">
        <v>5.3</v>
      </c>
      <c r="S120" s="72">
        <f t="shared" si="21"/>
        <v>5.4849999999999994</v>
      </c>
      <c r="T120" s="92">
        <f t="shared" si="34"/>
        <v>460.30119999999994</v>
      </c>
      <c r="U120" s="93" t="b">
        <f t="shared" si="22"/>
        <v>0</v>
      </c>
      <c r="V120" s="93" t="b">
        <f t="shared" si="23"/>
        <v>0</v>
      </c>
      <c r="W120" s="93" t="str">
        <f t="shared" si="24"/>
        <v>Low Value</v>
      </c>
      <c r="X120" s="96" t="str">
        <f t="shared" si="27"/>
        <v>Value not found</v>
      </c>
      <c r="Y120" s="93">
        <f t="shared" si="32"/>
        <v>5</v>
      </c>
      <c r="Z120" s="93">
        <f t="shared" si="28"/>
        <v>3</v>
      </c>
      <c r="AA120" s="93">
        <f t="shared" si="29"/>
        <v>2019</v>
      </c>
      <c r="AB120" s="97" t="str">
        <f t="shared" si="37"/>
        <v>3-2019</v>
      </c>
      <c r="AC120" s="97" t="str">
        <f t="shared" si="36"/>
        <v>5-3-2019</v>
      </c>
      <c r="AD120" s="97">
        <f t="shared" si="33"/>
        <v>1</v>
      </c>
      <c r="AE120" s="97">
        <f t="shared" si="30"/>
        <v>10</v>
      </c>
      <c r="AF120" s="97" t="str">
        <f t="shared" si="25"/>
        <v>2019-10</v>
      </c>
      <c r="AG120" s="97">
        <f t="shared" si="26"/>
        <v>2</v>
      </c>
      <c r="AH120" s="97" t="str">
        <f t="shared" si="31"/>
        <v>Weekdays</v>
      </c>
      <c r="AI120" s="98">
        <f t="shared" si="35"/>
        <v>3</v>
      </c>
    </row>
    <row r="121" spans="2:35" ht="21.75" customHeight="1" x14ac:dyDescent="0.25">
      <c r="B121" s="19" t="s">
        <v>153</v>
      </c>
      <c r="C121" s="20" t="s">
        <v>42</v>
      </c>
      <c r="D121" s="19" t="s">
        <v>43</v>
      </c>
      <c r="E121" s="19" t="s">
        <v>20</v>
      </c>
      <c r="F121" s="19" t="s">
        <v>31</v>
      </c>
      <c r="G121" s="19" t="s">
        <v>46</v>
      </c>
      <c r="H121" s="72">
        <v>51.36</v>
      </c>
      <c r="I121" s="22">
        <v>1</v>
      </c>
      <c r="J121" s="72">
        <v>2.5680000000000001</v>
      </c>
      <c r="K121" s="72">
        <v>53.927999999999997</v>
      </c>
      <c r="L121" s="24">
        <v>43481</v>
      </c>
      <c r="M121" s="25">
        <v>0.6430555555555556</v>
      </c>
      <c r="N121" s="20" t="s">
        <v>23</v>
      </c>
      <c r="O121" s="72">
        <v>51.36</v>
      </c>
      <c r="P121" s="76">
        <v>4.7619047620000003</v>
      </c>
      <c r="Q121" s="72">
        <v>2.5680000000000001</v>
      </c>
      <c r="R121" s="86">
        <v>5.2</v>
      </c>
      <c r="S121" s="72">
        <f t="shared" si="21"/>
        <v>2.5679999999999978</v>
      </c>
      <c r="T121" s="92">
        <f t="shared" si="34"/>
        <v>215.50655999999984</v>
      </c>
      <c r="U121" s="93" t="b">
        <f t="shared" si="22"/>
        <v>0</v>
      </c>
      <c r="V121" s="93" t="b">
        <f t="shared" si="23"/>
        <v>0</v>
      </c>
      <c r="W121" s="93" t="str">
        <f t="shared" si="24"/>
        <v>Low Value</v>
      </c>
      <c r="X121" s="96" t="str">
        <f t="shared" si="27"/>
        <v>Value not found</v>
      </c>
      <c r="Y121" s="93">
        <f t="shared" si="32"/>
        <v>16</v>
      </c>
      <c r="Z121" s="93">
        <f t="shared" si="28"/>
        <v>1</v>
      </c>
      <c r="AA121" s="93">
        <f t="shared" si="29"/>
        <v>2019</v>
      </c>
      <c r="AB121" s="97" t="str">
        <f t="shared" si="37"/>
        <v>1-2019</v>
      </c>
      <c r="AC121" s="97" t="str">
        <f t="shared" si="36"/>
        <v>16-1-2019</v>
      </c>
      <c r="AD121" s="97">
        <f t="shared" si="33"/>
        <v>1</v>
      </c>
      <c r="AE121" s="97">
        <f t="shared" si="30"/>
        <v>3</v>
      </c>
      <c r="AF121" s="97" t="str">
        <f t="shared" si="25"/>
        <v>2019-3</v>
      </c>
      <c r="AG121" s="97">
        <f t="shared" si="26"/>
        <v>3</v>
      </c>
      <c r="AH121" s="97" t="str">
        <f t="shared" si="31"/>
        <v>Weekdays</v>
      </c>
      <c r="AI121" s="98">
        <f t="shared" si="35"/>
        <v>4</v>
      </c>
    </row>
    <row r="122" spans="2:35" ht="21.75" customHeight="1" x14ac:dyDescent="0.25">
      <c r="B122" s="19" t="s">
        <v>154</v>
      </c>
      <c r="C122" s="20" t="s">
        <v>18</v>
      </c>
      <c r="D122" s="19" t="s">
        <v>19</v>
      </c>
      <c r="E122" s="19" t="s">
        <v>27</v>
      </c>
      <c r="F122" s="19" t="s">
        <v>21</v>
      </c>
      <c r="G122" s="19" t="s">
        <v>44</v>
      </c>
      <c r="H122" s="72">
        <v>10.96</v>
      </c>
      <c r="I122" s="22">
        <v>10</v>
      </c>
      <c r="J122" s="72">
        <v>5.48</v>
      </c>
      <c r="K122" s="72">
        <v>115.08</v>
      </c>
      <c r="L122" s="24">
        <v>43498</v>
      </c>
      <c r="M122" s="25">
        <v>0.8666666666666667</v>
      </c>
      <c r="N122" s="20" t="s">
        <v>23</v>
      </c>
      <c r="O122" s="72">
        <v>109.6</v>
      </c>
      <c r="P122" s="76">
        <v>4.7619047620000003</v>
      </c>
      <c r="Q122" s="72">
        <v>5.48</v>
      </c>
      <c r="R122" s="86">
        <v>6</v>
      </c>
      <c r="S122" s="72">
        <f t="shared" si="21"/>
        <v>5.480000000000004</v>
      </c>
      <c r="T122" s="92">
        <f t="shared" si="34"/>
        <v>459.88160000000033</v>
      </c>
      <c r="U122" s="93" t="b">
        <f t="shared" si="22"/>
        <v>0</v>
      </c>
      <c r="V122" s="93" t="b">
        <f t="shared" si="23"/>
        <v>0</v>
      </c>
      <c r="W122" s="93" t="str">
        <f t="shared" si="24"/>
        <v>Low Value</v>
      </c>
      <c r="X122" s="96" t="str">
        <f t="shared" si="27"/>
        <v>Value not found</v>
      </c>
      <c r="Y122" s="93">
        <f t="shared" si="32"/>
        <v>2</v>
      </c>
      <c r="Z122" s="93">
        <f t="shared" si="28"/>
        <v>2</v>
      </c>
      <c r="AA122" s="93">
        <f t="shared" si="29"/>
        <v>2019</v>
      </c>
      <c r="AB122" s="97" t="str">
        <f t="shared" si="37"/>
        <v>2-2019</v>
      </c>
      <c r="AC122" s="97" t="str">
        <f t="shared" si="36"/>
        <v>2-2-2019</v>
      </c>
      <c r="AD122" s="97">
        <f t="shared" si="33"/>
        <v>1</v>
      </c>
      <c r="AE122" s="97">
        <f t="shared" si="30"/>
        <v>5</v>
      </c>
      <c r="AF122" s="97" t="str">
        <f t="shared" si="25"/>
        <v>2019-5</v>
      </c>
      <c r="AG122" s="97">
        <f t="shared" si="26"/>
        <v>6</v>
      </c>
      <c r="AH122" s="97" t="str">
        <f t="shared" si="31"/>
        <v>Weekends</v>
      </c>
      <c r="AI122" s="98">
        <f t="shared" si="35"/>
        <v>7</v>
      </c>
    </row>
    <row r="123" spans="2:35" ht="21.75" customHeight="1" x14ac:dyDescent="0.25">
      <c r="B123" s="19" t="s">
        <v>155</v>
      </c>
      <c r="C123" s="20" t="s">
        <v>42</v>
      </c>
      <c r="D123" s="19" t="s">
        <v>43</v>
      </c>
      <c r="E123" s="19" t="s">
        <v>27</v>
      </c>
      <c r="F123" s="19" t="s">
        <v>31</v>
      </c>
      <c r="G123" s="19" t="s">
        <v>32</v>
      </c>
      <c r="H123" s="72">
        <v>53.44</v>
      </c>
      <c r="I123" s="22">
        <v>2</v>
      </c>
      <c r="J123" s="72">
        <v>5.3440000000000003</v>
      </c>
      <c r="K123" s="72">
        <v>112.224</v>
      </c>
      <c r="L123" s="24">
        <v>43485</v>
      </c>
      <c r="M123" s="25">
        <v>0.85972222222222228</v>
      </c>
      <c r="N123" s="20" t="s">
        <v>23</v>
      </c>
      <c r="O123" s="72">
        <v>106.88</v>
      </c>
      <c r="P123" s="76">
        <v>4.7619047620000003</v>
      </c>
      <c r="Q123" s="72">
        <v>5.3440000000000003</v>
      </c>
      <c r="R123" s="86">
        <v>4.0999999999999996</v>
      </c>
      <c r="S123" s="72">
        <f t="shared" si="21"/>
        <v>5.3440000000000083</v>
      </c>
      <c r="T123" s="92">
        <f t="shared" si="34"/>
        <v>448.46848000000068</v>
      </c>
      <c r="U123" s="93" t="b">
        <f t="shared" si="22"/>
        <v>0</v>
      </c>
      <c r="V123" s="93" t="b">
        <f t="shared" si="23"/>
        <v>0</v>
      </c>
      <c r="W123" s="93" t="str">
        <f t="shared" si="24"/>
        <v>Low Value</v>
      </c>
      <c r="X123" s="96" t="str">
        <f t="shared" si="27"/>
        <v>Value not found</v>
      </c>
      <c r="Y123" s="93">
        <f t="shared" si="32"/>
        <v>20</v>
      </c>
      <c r="Z123" s="93">
        <f t="shared" si="28"/>
        <v>1</v>
      </c>
      <c r="AA123" s="93">
        <f t="shared" si="29"/>
        <v>2019</v>
      </c>
      <c r="AB123" s="97" t="str">
        <f t="shared" si="37"/>
        <v>1-2019</v>
      </c>
      <c r="AC123" s="97" t="str">
        <f t="shared" si="36"/>
        <v>20-1-2019</v>
      </c>
      <c r="AD123" s="97">
        <f t="shared" si="33"/>
        <v>1</v>
      </c>
      <c r="AE123" s="97">
        <f t="shared" si="30"/>
        <v>3</v>
      </c>
      <c r="AF123" s="97" t="str">
        <f t="shared" si="25"/>
        <v>2019-3</v>
      </c>
      <c r="AG123" s="97">
        <f t="shared" si="26"/>
        <v>7</v>
      </c>
      <c r="AH123" s="97" t="str">
        <f t="shared" si="31"/>
        <v>Weekends</v>
      </c>
      <c r="AI123" s="98">
        <f t="shared" si="35"/>
        <v>1</v>
      </c>
    </row>
    <row r="124" spans="2:35" ht="21.75" customHeight="1" x14ac:dyDescent="0.25">
      <c r="B124" s="19" t="s">
        <v>156</v>
      </c>
      <c r="C124" s="20" t="s">
        <v>18</v>
      </c>
      <c r="D124" s="19" t="s">
        <v>19</v>
      </c>
      <c r="E124" s="19" t="s">
        <v>27</v>
      </c>
      <c r="F124" s="19" t="s">
        <v>21</v>
      </c>
      <c r="G124" s="19" t="s">
        <v>28</v>
      </c>
      <c r="H124" s="72">
        <v>99.56</v>
      </c>
      <c r="I124" s="22">
        <v>8</v>
      </c>
      <c r="J124" s="72">
        <v>39.823999999999998</v>
      </c>
      <c r="K124" s="72">
        <v>836.30399999999997</v>
      </c>
      <c r="L124" s="24">
        <v>43510</v>
      </c>
      <c r="M124" s="25">
        <v>0.7104166666666667</v>
      </c>
      <c r="N124" s="20" t="s">
        <v>33</v>
      </c>
      <c r="O124" s="72">
        <v>796.48</v>
      </c>
      <c r="P124" s="76">
        <v>4.7619047620000003</v>
      </c>
      <c r="Q124" s="72">
        <v>39.823999999999998</v>
      </c>
      <c r="R124" s="86">
        <v>5.2</v>
      </c>
      <c r="S124" s="72">
        <f t="shared" si="21"/>
        <v>39.823999999999955</v>
      </c>
      <c r="T124" s="92">
        <f t="shared" si="34"/>
        <v>3342.0300799999964</v>
      </c>
      <c r="U124" s="93" t="b">
        <f t="shared" si="22"/>
        <v>0</v>
      </c>
      <c r="V124" s="93" t="b">
        <f t="shared" si="23"/>
        <v>1</v>
      </c>
      <c r="W124" s="93" t="str">
        <f t="shared" si="24"/>
        <v>Low Value</v>
      </c>
      <c r="X124" s="96" t="str">
        <f t="shared" si="27"/>
        <v>Value not found</v>
      </c>
      <c r="Y124" s="93">
        <f t="shared" si="32"/>
        <v>14</v>
      </c>
      <c r="Z124" s="93">
        <f t="shared" si="28"/>
        <v>2</v>
      </c>
      <c r="AA124" s="93">
        <f t="shared" si="29"/>
        <v>2019</v>
      </c>
      <c r="AB124" s="97" t="str">
        <f t="shared" si="37"/>
        <v>2-2019</v>
      </c>
      <c r="AC124" s="97" t="str">
        <f t="shared" si="36"/>
        <v>14-2-2019</v>
      </c>
      <c r="AD124" s="97">
        <f t="shared" si="33"/>
        <v>1</v>
      </c>
      <c r="AE124" s="97">
        <f t="shared" si="30"/>
        <v>7</v>
      </c>
      <c r="AF124" s="97" t="str">
        <f t="shared" si="25"/>
        <v>2019-7</v>
      </c>
      <c r="AG124" s="97">
        <f t="shared" si="26"/>
        <v>4</v>
      </c>
      <c r="AH124" s="97" t="str">
        <f t="shared" si="31"/>
        <v>Weekdays</v>
      </c>
      <c r="AI124" s="98">
        <f t="shared" si="35"/>
        <v>5</v>
      </c>
    </row>
    <row r="125" spans="2:35" ht="21.75" customHeight="1" x14ac:dyDescent="0.25">
      <c r="B125" s="19" t="s">
        <v>157</v>
      </c>
      <c r="C125" s="20" t="s">
        <v>25</v>
      </c>
      <c r="D125" s="19" t="s">
        <v>26</v>
      </c>
      <c r="E125" s="19" t="s">
        <v>20</v>
      </c>
      <c r="F125" s="19" t="s">
        <v>31</v>
      </c>
      <c r="G125" s="19" t="s">
        <v>36</v>
      </c>
      <c r="H125" s="72">
        <v>57.12</v>
      </c>
      <c r="I125" s="22">
        <v>7</v>
      </c>
      <c r="J125" s="72">
        <v>19.992000000000001</v>
      </c>
      <c r="K125" s="72">
        <v>419.83199999999999</v>
      </c>
      <c r="L125" s="24">
        <v>43477</v>
      </c>
      <c r="M125" s="25">
        <v>0.50138888888888888</v>
      </c>
      <c r="N125" s="20" t="s">
        <v>33</v>
      </c>
      <c r="O125" s="72">
        <v>399.84</v>
      </c>
      <c r="P125" s="76">
        <v>4.7619047620000003</v>
      </c>
      <c r="Q125" s="72">
        <v>19.992000000000001</v>
      </c>
      <c r="R125" s="86">
        <v>6.5</v>
      </c>
      <c r="S125" s="72">
        <f t="shared" si="21"/>
        <v>19.992000000000019</v>
      </c>
      <c r="T125" s="92">
        <f t="shared" si="34"/>
        <v>1677.7286400000016</v>
      </c>
      <c r="U125" s="93" t="b">
        <f t="shared" si="22"/>
        <v>0</v>
      </c>
      <c r="V125" s="93" t="b">
        <f t="shared" si="23"/>
        <v>1</v>
      </c>
      <c r="W125" s="93" t="str">
        <f t="shared" si="24"/>
        <v>Low Value</v>
      </c>
      <c r="X125" s="96" t="str">
        <f t="shared" si="27"/>
        <v>Value not found</v>
      </c>
      <c r="Y125" s="93">
        <f t="shared" si="32"/>
        <v>12</v>
      </c>
      <c r="Z125" s="93">
        <f t="shared" si="28"/>
        <v>1</v>
      </c>
      <c r="AA125" s="93">
        <f t="shared" si="29"/>
        <v>2019</v>
      </c>
      <c r="AB125" s="97" t="str">
        <f t="shared" si="37"/>
        <v>1-2019</v>
      </c>
      <c r="AC125" s="97" t="str">
        <f t="shared" si="36"/>
        <v>12-1-2019</v>
      </c>
      <c r="AD125" s="97">
        <f t="shared" si="33"/>
        <v>1</v>
      </c>
      <c r="AE125" s="97">
        <f t="shared" si="30"/>
        <v>2</v>
      </c>
      <c r="AF125" s="97" t="str">
        <f t="shared" si="25"/>
        <v>2019-2</v>
      </c>
      <c r="AG125" s="97">
        <f t="shared" si="26"/>
        <v>6</v>
      </c>
      <c r="AH125" s="97" t="str">
        <f t="shared" si="31"/>
        <v>Weekends</v>
      </c>
      <c r="AI125" s="98">
        <f t="shared" si="35"/>
        <v>7</v>
      </c>
    </row>
    <row r="126" spans="2:35" ht="21.75" customHeight="1" x14ac:dyDescent="0.25">
      <c r="B126" s="19" t="s">
        <v>158</v>
      </c>
      <c r="C126" s="20" t="s">
        <v>42</v>
      </c>
      <c r="D126" s="19" t="s">
        <v>43</v>
      </c>
      <c r="E126" s="19" t="s">
        <v>20</v>
      </c>
      <c r="F126" s="19" t="s">
        <v>31</v>
      </c>
      <c r="G126" s="19" t="s">
        <v>36</v>
      </c>
      <c r="H126" s="72">
        <v>99.96</v>
      </c>
      <c r="I126" s="22">
        <v>9</v>
      </c>
      <c r="J126" s="72">
        <v>44.981999999999999</v>
      </c>
      <c r="K126" s="72">
        <v>944.62199999999996</v>
      </c>
      <c r="L126" s="24">
        <v>43533</v>
      </c>
      <c r="M126" s="25">
        <v>0.72638888888888886</v>
      </c>
      <c r="N126" s="20" t="s">
        <v>33</v>
      </c>
      <c r="O126" s="72">
        <v>899.64</v>
      </c>
      <c r="P126" s="76">
        <v>4.7619047620000003</v>
      </c>
      <c r="Q126" s="72">
        <v>44.981999999999999</v>
      </c>
      <c r="R126" s="86">
        <v>4.2</v>
      </c>
      <c r="S126" s="72">
        <f t="shared" si="21"/>
        <v>44.981999999999971</v>
      </c>
      <c r="T126" s="92">
        <f t="shared" si="34"/>
        <v>3774.8894399999976</v>
      </c>
      <c r="U126" s="93" t="b">
        <f t="shared" si="22"/>
        <v>0</v>
      </c>
      <c r="V126" s="93" t="b">
        <f t="shared" si="23"/>
        <v>1</v>
      </c>
      <c r="W126" s="93" t="str">
        <f t="shared" si="24"/>
        <v>Low Value</v>
      </c>
      <c r="X126" s="96" t="str">
        <f t="shared" si="27"/>
        <v>Value not found</v>
      </c>
      <c r="Y126" s="93">
        <f t="shared" si="32"/>
        <v>9</v>
      </c>
      <c r="Z126" s="93">
        <f t="shared" si="28"/>
        <v>3</v>
      </c>
      <c r="AA126" s="93">
        <f t="shared" si="29"/>
        <v>2019</v>
      </c>
      <c r="AB126" s="97" t="str">
        <f t="shared" si="37"/>
        <v>3-2019</v>
      </c>
      <c r="AC126" s="97" t="str">
        <f t="shared" si="36"/>
        <v>9-3-2019</v>
      </c>
      <c r="AD126" s="97">
        <f t="shared" si="33"/>
        <v>1</v>
      </c>
      <c r="AE126" s="97">
        <f t="shared" si="30"/>
        <v>10</v>
      </c>
      <c r="AF126" s="97" t="str">
        <f t="shared" si="25"/>
        <v>2019-10</v>
      </c>
      <c r="AG126" s="97">
        <f t="shared" si="26"/>
        <v>6</v>
      </c>
      <c r="AH126" s="97" t="str">
        <f t="shared" si="31"/>
        <v>Weekends</v>
      </c>
      <c r="AI126" s="98">
        <f t="shared" si="35"/>
        <v>7</v>
      </c>
    </row>
    <row r="127" spans="2:35" ht="21.75" customHeight="1" x14ac:dyDescent="0.25">
      <c r="B127" s="19" t="s">
        <v>159</v>
      </c>
      <c r="C127" s="20" t="s">
        <v>25</v>
      </c>
      <c r="D127" s="19" t="s">
        <v>26</v>
      </c>
      <c r="E127" s="19" t="s">
        <v>20</v>
      </c>
      <c r="F127" s="19" t="s">
        <v>31</v>
      </c>
      <c r="G127" s="19" t="s">
        <v>32</v>
      </c>
      <c r="H127" s="72">
        <v>63.91</v>
      </c>
      <c r="I127" s="22">
        <v>8</v>
      </c>
      <c r="J127" s="72">
        <v>25.564</v>
      </c>
      <c r="K127" s="72">
        <v>536.84400000000005</v>
      </c>
      <c r="L127" s="24">
        <v>43537</v>
      </c>
      <c r="M127" s="25">
        <v>0.82777777777777772</v>
      </c>
      <c r="N127" s="20" t="s">
        <v>33</v>
      </c>
      <c r="O127" s="72">
        <v>511.28</v>
      </c>
      <c r="P127" s="76">
        <v>4.7619047620000003</v>
      </c>
      <c r="Q127" s="72">
        <v>25.564</v>
      </c>
      <c r="R127" s="86">
        <v>4.5999999999999996</v>
      </c>
      <c r="S127" s="72">
        <f t="shared" si="21"/>
        <v>25.564000000000078</v>
      </c>
      <c r="T127" s="92">
        <f t="shared" si="34"/>
        <v>2145.3308800000068</v>
      </c>
      <c r="U127" s="93" t="b">
        <f t="shared" si="22"/>
        <v>0</v>
      </c>
      <c r="V127" s="93" t="b">
        <f t="shared" si="23"/>
        <v>0</v>
      </c>
      <c r="W127" s="93" t="str">
        <f t="shared" si="24"/>
        <v>Low Value</v>
      </c>
      <c r="X127" s="96" t="str">
        <f t="shared" si="27"/>
        <v>Value not found</v>
      </c>
      <c r="Y127" s="93">
        <f t="shared" si="32"/>
        <v>13</v>
      </c>
      <c r="Z127" s="93">
        <f t="shared" si="28"/>
        <v>3</v>
      </c>
      <c r="AA127" s="93">
        <f t="shared" si="29"/>
        <v>2019</v>
      </c>
      <c r="AB127" s="97" t="str">
        <f t="shared" si="37"/>
        <v>3-2019</v>
      </c>
      <c r="AC127" s="97" t="str">
        <f t="shared" si="36"/>
        <v>13-3-2019</v>
      </c>
      <c r="AD127" s="97">
        <f t="shared" si="33"/>
        <v>1</v>
      </c>
      <c r="AE127" s="97">
        <f t="shared" si="30"/>
        <v>11</v>
      </c>
      <c r="AF127" s="97" t="str">
        <f t="shared" si="25"/>
        <v>2019-11</v>
      </c>
      <c r="AG127" s="97">
        <f t="shared" si="26"/>
        <v>3</v>
      </c>
      <c r="AH127" s="97" t="str">
        <f t="shared" si="31"/>
        <v>Weekdays</v>
      </c>
      <c r="AI127" s="98">
        <f t="shared" si="35"/>
        <v>4</v>
      </c>
    </row>
    <row r="128" spans="2:35" ht="21.75" customHeight="1" x14ac:dyDescent="0.25">
      <c r="B128" s="19" t="s">
        <v>160</v>
      </c>
      <c r="C128" s="20" t="s">
        <v>42</v>
      </c>
      <c r="D128" s="19" t="s">
        <v>43</v>
      </c>
      <c r="E128" s="19" t="s">
        <v>20</v>
      </c>
      <c r="F128" s="19" t="s">
        <v>21</v>
      </c>
      <c r="G128" s="19" t="s">
        <v>46</v>
      </c>
      <c r="H128" s="72">
        <v>56.47</v>
      </c>
      <c r="I128" s="22">
        <v>8</v>
      </c>
      <c r="J128" s="72">
        <v>22.588000000000001</v>
      </c>
      <c r="K128" s="72">
        <v>474.34800000000001</v>
      </c>
      <c r="L128" s="24">
        <v>43533</v>
      </c>
      <c r="M128" s="25">
        <v>0.62291666666666667</v>
      </c>
      <c r="N128" s="20" t="s">
        <v>23</v>
      </c>
      <c r="O128" s="72">
        <v>451.76</v>
      </c>
      <c r="P128" s="76">
        <v>4.7619047620000003</v>
      </c>
      <c r="Q128" s="72">
        <v>22.588000000000001</v>
      </c>
      <c r="R128" s="86">
        <v>7.3</v>
      </c>
      <c r="S128" s="72">
        <f t="shared" si="21"/>
        <v>22.588000000000022</v>
      </c>
      <c r="T128" s="92">
        <f t="shared" si="34"/>
        <v>1895.584960000002</v>
      </c>
      <c r="U128" s="93" t="b">
        <f t="shared" si="22"/>
        <v>1</v>
      </c>
      <c r="V128" s="93" t="b">
        <f t="shared" si="23"/>
        <v>1</v>
      </c>
      <c r="W128" s="93" t="str">
        <f t="shared" si="24"/>
        <v>Low Value</v>
      </c>
      <c r="X128" s="96">
        <f t="shared" si="27"/>
        <v>5.6470000000000002</v>
      </c>
      <c r="Y128" s="93">
        <f t="shared" si="32"/>
        <v>9</v>
      </c>
      <c r="Z128" s="93">
        <f t="shared" si="28"/>
        <v>3</v>
      </c>
      <c r="AA128" s="93">
        <f t="shared" si="29"/>
        <v>2019</v>
      </c>
      <c r="AB128" s="97" t="str">
        <f t="shared" si="37"/>
        <v>3-2019</v>
      </c>
      <c r="AC128" s="97" t="str">
        <f t="shared" si="36"/>
        <v>9-3-2019</v>
      </c>
      <c r="AD128" s="97">
        <f t="shared" si="33"/>
        <v>1</v>
      </c>
      <c r="AE128" s="97">
        <f t="shared" si="30"/>
        <v>10</v>
      </c>
      <c r="AF128" s="97" t="str">
        <f t="shared" si="25"/>
        <v>2019-10</v>
      </c>
      <c r="AG128" s="97">
        <f t="shared" si="26"/>
        <v>6</v>
      </c>
      <c r="AH128" s="97" t="str">
        <f t="shared" si="31"/>
        <v>Weekends</v>
      </c>
      <c r="AI128" s="98">
        <f t="shared" si="35"/>
        <v>7</v>
      </c>
    </row>
    <row r="129" spans="2:35" ht="21.75" customHeight="1" x14ac:dyDescent="0.25">
      <c r="B129" s="19" t="s">
        <v>161</v>
      </c>
      <c r="C129" s="20" t="s">
        <v>18</v>
      </c>
      <c r="D129" s="19" t="s">
        <v>19</v>
      </c>
      <c r="E129" s="19" t="s">
        <v>27</v>
      </c>
      <c r="F129" s="19" t="s">
        <v>21</v>
      </c>
      <c r="G129" s="19" t="s">
        <v>32</v>
      </c>
      <c r="H129" s="72">
        <v>93.69</v>
      </c>
      <c r="I129" s="22">
        <v>7</v>
      </c>
      <c r="J129" s="72">
        <v>32.791499999999999</v>
      </c>
      <c r="K129" s="72">
        <v>688.62149999999997</v>
      </c>
      <c r="L129" s="24">
        <v>43534</v>
      </c>
      <c r="M129" s="25">
        <v>0.78055555555555556</v>
      </c>
      <c r="N129" s="20" t="s">
        <v>33</v>
      </c>
      <c r="O129" s="72">
        <v>655.83</v>
      </c>
      <c r="P129" s="76">
        <v>4.7619047620000003</v>
      </c>
      <c r="Q129" s="72">
        <v>32.791499999999999</v>
      </c>
      <c r="R129" s="86">
        <v>4.5</v>
      </c>
      <c r="S129" s="72">
        <f t="shared" si="21"/>
        <v>32.791499999999928</v>
      </c>
      <c r="T129" s="92">
        <f t="shared" si="34"/>
        <v>2751.8626799999938</v>
      </c>
      <c r="U129" s="93" t="b">
        <f t="shared" si="22"/>
        <v>0</v>
      </c>
      <c r="V129" s="93" t="b">
        <f t="shared" si="23"/>
        <v>0</v>
      </c>
      <c r="W129" s="93" t="str">
        <f t="shared" si="24"/>
        <v>Low Value</v>
      </c>
      <c r="X129" s="96" t="str">
        <f t="shared" si="27"/>
        <v>Value not found</v>
      </c>
      <c r="Y129" s="93">
        <f t="shared" si="32"/>
        <v>10</v>
      </c>
      <c r="Z129" s="93">
        <f t="shared" si="28"/>
        <v>3</v>
      </c>
      <c r="AA129" s="93">
        <f t="shared" si="29"/>
        <v>2019</v>
      </c>
      <c r="AB129" s="97" t="str">
        <f t="shared" si="37"/>
        <v>3-2019</v>
      </c>
      <c r="AC129" s="97" t="str">
        <f t="shared" si="36"/>
        <v>10-3-2019</v>
      </c>
      <c r="AD129" s="97">
        <f t="shared" si="33"/>
        <v>1</v>
      </c>
      <c r="AE129" s="97">
        <f t="shared" si="30"/>
        <v>10</v>
      </c>
      <c r="AF129" s="97" t="str">
        <f t="shared" si="25"/>
        <v>2019-10</v>
      </c>
      <c r="AG129" s="97">
        <f t="shared" si="26"/>
        <v>7</v>
      </c>
      <c r="AH129" s="97" t="str">
        <f t="shared" si="31"/>
        <v>Weekends</v>
      </c>
      <c r="AI129" s="98">
        <f t="shared" si="35"/>
        <v>1</v>
      </c>
    </row>
    <row r="130" spans="2:35" ht="21.75" customHeight="1" x14ac:dyDescent="0.25">
      <c r="B130" s="19" t="s">
        <v>162</v>
      </c>
      <c r="C130" s="20" t="s">
        <v>18</v>
      </c>
      <c r="D130" s="19" t="s">
        <v>19</v>
      </c>
      <c r="E130" s="19" t="s">
        <v>27</v>
      </c>
      <c r="F130" s="19" t="s">
        <v>21</v>
      </c>
      <c r="G130" s="19" t="s">
        <v>36</v>
      </c>
      <c r="H130" s="72">
        <v>32.25</v>
      </c>
      <c r="I130" s="22">
        <v>5</v>
      </c>
      <c r="J130" s="72">
        <v>8.0625</v>
      </c>
      <c r="K130" s="72">
        <v>169.3125</v>
      </c>
      <c r="L130" s="24">
        <v>43492</v>
      </c>
      <c r="M130" s="25">
        <v>0.55972222222222223</v>
      </c>
      <c r="N130" s="20" t="s">
        <v>29</v>
      </c>
      <c r="O130" s="72">
        <v>161.25</v>
      </c>
      <c r="P130" s="76">
        <v>4.7619047620000003</v>
      </c>
      <c r="Q130" s="72">
        <v>8.0625</v>
      </c>
      <c r="R130" s="86">
        <v>9</v>
      </c>
      <c r="S130" s="72">
        <f t="shared" si="21"/>
        <v>8.0625</v>
      </c>
      <c r="T130" s="92">
        <f t="shared" si="34"/>
        <v>676.60500000000002</v>
      </c>
      <c r="U130" s="93" t="b">
        <f t="shared" si="22"/>
        <v>0</v>
      </c>
      <c r="V130" s="93" t="b">
        <f t="shared" si="23"/>
        <v>1</v>
      </c>
      <c r="W130" s="93" t="str">
        <f t="shared" si="24"/>
        <v>High Value</v>
      </c>
      <c r="X130" s="96">
        <f t="shared" si="27"/>
        <v>3.2250000000000001</v>
      </c>
      <c r="Y130" s="93">
        <f t="shared" si="32"/>
        <v>27</v>
      </c>
      <c r="Z130" s="93">
        <f t="shared" si="28"/>
        <v>1</v>
      </c>
      <c r="AA130" s="93">
        <f t="shared" si="29"/>
        <v>2019</v>
      </c>
      <c r="AB130" s="97" t="str">
        <f t="shared" si="37"/>
        <v>1-2019</v>
      </c>
      <c r="AC130" s="97" t="str">
        <f t="shared" si="36"/>
        <v>27-1-2019</v>
      </c>
      <c r="AD130" s="97">
        <f t="shared" si="33"/>
        <v>1</v>
      </c>
      <c r="AE130" s="97">
        <f t="shared" si="30"/>
        <v>4</v>
      </c>
      <c r="AF130" s="97" t="str">
        <f t="shared" si="25"/>
        <v>2019-4</v>
      </c>
      <c r="AG130" s="97">
        <f t="shared" si="26"/>
        <v>7</v>
      </c>
      <c r="AH130" s="97" t="str">
        <f t="shared" si="31"/>
        <v>Weekends</v>
      </c>
      <c r="AI130" s="98">
        <f t="shared" si="35"/>
        <v>1</v>
      </c>
    </row>
    <row r="131" spans="2:35" ht="21.75" customHeight="1" x14ac:dyDescent="0.25">
      <c r="B131" s="19" t="s">
        <v>163</v>
      </c>
      <c r="C131" s="20" t="s">
        <v>25</v>
      </c>
      <c r="D131" s="19" t="s">
        <v>26</v>
      </c>
      <c r="E131" s="19" t="s">
        <v>27</v>
      </c>
      <c r="F131" s="19" t="s">
        <v>21</v>
      </c>
      <c r="G131" s="19" t="s">
        <v>46</v>
      </c>
      <c r="H131" s="72">
        <v>31.73</v>
      </c>
      <c r="I131" s="22">
        <v>9</v>
      </c>
      <c r="J131" s="72">
        <v>14.278499999999999</v>
      </c>
      <c r="K131" s="72">
        <v>299.8485</v>
      </c>
      <c r="L131" s="24">
        <v>43473</v>
      </c>
      <c r="M131" s="25">
        <v>0.67847222222222225</v>
      </c>
      <c r="N131" s="20" t="s">
        <v>33</v>
      </c>
      <c r="O131" s="72">
        <v>285.57</v>
      </c>
      <c r="P131" s="76">
        <v>4.7619047620000003</v>
      </c>
      <c r="Q131" s="72">
        <v>14.278499999999999</v>
      </c>
      <c r="R131" s="86">
        <v>5.9</v>
      </c>
      <c r="S131" s="72">
        <f t="shared" si="21"/>
        <v>14.278500000000008</v>
      </c>
      <c r="T131" s="92">
        <f t="shared" si="34"/>
        <v>1198.2517200000007</v>
      </c>
      <c r="U131" s="93" t="b">
        <f t="shared" si="22"/>
        <v>0</v>
      </c>
      <c r="V131" s="93" t="b">
        <f t="shared" si="23"/>
        <v>0</v>
      </c>
      <c r="W131" s="93" t="str">
        <f t="shared" si="24"/>
        <v>Low Value</v>
      </c>
      <c r="X131" s="96" t="str">
        <f t="shared" si="27"/>
        <v>Value not found</v>
      </c>
      <c r="Y131" s="93">
        <f t="shared" si="32"/>
        <v>8</v>
      </c>
      <c r="Z131" s="93">
        <f t="shared" si="28"/>
        <v>1</v>
      </c>
      <c r="AA131" s="93">
        <f t="shared" si="29"/>
        <v>2019</v>
      </c>
      <c r="AB131" s="97" t="str">
        <f t="shared" si="37"/>
        <v>1-2019</v>
      </c>
      <c r="AC131" s="97" t="str">
        <f t="shared" si="36"/>
        <v>8-1-2019</v>
      </c>
      <c r="AD131" s="97">
        <f t="shared" si="33"/>
        <v>1</v>
      </c>
      <c r="AE131" s="97">
        <f t="shared" si="30"/>
        <v>2</v>
      </c>
      <c r="AF131" s="97" t="str">
        <f t="shared" si="25"/>
        <v>2019-2</v>
      </c>
      <c r="AG131" s="97">
        <f t="shared" si="26"/>
        <v>2</v>
      </c>
      <c r="AH131" s="97" t="str">
        <f t="shared" si="31"/>
        <v>Weekdays</v>
      </c>
      <c r="AI131" s="98">
        <f t="shared" si="35"/>
        <v>3</v>
      </c>
    </row>
    <row r="132" spans="2:35" ht="21.75" customHeight="1" x14ac:dyDescent="0.25">
      <c r="B132" s="19" t="s">
        <v>164</v>
      </c>
      <c r="C132" s="20" t="s">
        <v>25</v>
      </c>
      <c r="D132" s="19" t="s">
        <v>26</v>
      </c>
      <c r="E132" s="19" t="s">
        <v>20</v>
      </c>
      <c r="F132" s="19" t="s">
        <v>21</v>
      </c>
      <c r="G132" s="19" t="s">
        <v>44</v>
      </c>
      <c r="H132" s="72">
        <v>68.540000000000006</v>
      </c>
      <c r="I132" s="22">
        <v>8</v>
      </c>
      <c r="J132" s="72">
        <v>27.416</v>
      </c>
      <c r="K132" s="72">
        <v>575.73599999999999</v>
      </c>
      <c r="L132" s="24">
        <v>43473</v>
      </c>
      <c r="M132" s="25">
        <v>0.6645833333333333</v>
      </c>
      <c r="N132" s="20" t="s">
        <v>23</v>
      </c>
      <c r="O132" s="72">
        <v>548.32000000000005</v>
      </c>
      <c r="P132" s="76">
        <v>4.7619047620000003</v>
      </c>
      <c r="Q132" s="72">
        <v>27.416</v>
      </c>
      <c r="R132" s="86">
        <v>8.5</v>
      </c>
      <c r="S132" s="72">
        <f t="shared" si="21"/>
        <v>27.41599999999994</v>
      </c>
      <c r="T132" s="92">
        <f t="shared" si="34"/>
        <v>2300.750719999995</v>
      </c>
      <c r="U132" s="93" t="b">
        <f t="shared" si="22"/>
        <v>1</v>
      </c>
      <c r="V132" s="93" t="b">
        <f t="shared" si="23"/>
        <v>1</v>
      </c>
      <c r="W132" s="93" t="str">
        <f t="shared" si="24"/>
        <v>High Value</v>
      </c>
      <c r="X132" s="96">
        <f t="shared" si="27"/>
        <v>6.854000000000001</v>
      </c>
      <c r="Y132" s="93">
        <f t="shared" si="32"/>
        <v>8</v>
      </c>
      <c r="Z132" s="93">
        <f t="shared" si="28"/>
        <v>1</v>
      </c>
      <c r="AA132" s="93">
        <f t="shared" si="29"/>
        <v>2019</v>
      </c>
      <c r="AB132" s="97" t="str">
        <f t="shared" si="37"/>
        <v>1-2019</v>
      </c>
      <c r="AC132" s="97" t="str">
        <f t="shared" si="36"/>
        <v>8-1-2019</v>
      </c>
      <c r="AD132" s="97">
        <f t="shared" si="33"/>
        <v>1</v>
      </c>
      <c r="AE132" s="97">
        <f t="shared" si="30"/>
        <v>2</v>
      </c>
      <c r="AF132" s="97" t="str">
        <f t="shared" si="25"/>
        <v>2019-2</v>
      </c>
      <c r="AG132" s="97">
        <f t="shared" si="26"/>
        <v>2</v>
      </c>
      <c r="AH132" s="97" t="str">
        <f t="shared" si="31"/>
        <v>Weekdays</v>
      </c>
      <c r="AI132" s="98">
        <f t="shared" si="35"/>
        <v>3</v>
      </c>
    </row>
    <row r="133" spans="2:35" ht="21.75" customHeight="1" x14ac:dyDescent="0.25">
      <c r="B133" s="19" t="s">
        <v>165</v>
      </c>
      <c r="C133" s="20" t="s">
        <v>42</v>
      </c>
      <c r="D133" s="19" t="s">
        <v>43</v>
      </c>
      <c r="E133" s="19" t="s">
        <v>27</v>
      </c>
      <c r="F133" s="19" t="s">
        <v>21</v>
      </c>
      <c r="G133" s="19" t="s">
        <v>36</v>
      </c>
      <c r="H133" s="72">
        <v>90.28</v>
      </c>
      <c r="I133" s="22">
        <v>9</v>
      </c>
      <c r="J133" s="72">
        <v>40.625999999999998</v>
      </c>
      <c r="K133" s="72">
        <v>853.14599999999996</v>
      </c>
      <c r="L133" s="24">
        <v>43504</v>
      </c>
      <c r="M133" s="25">
        <v>0.46875</v>
      </c>
      <c r="N133" s="20" t="s">
        <v>23</v>
      </c>
      <c r="O133" s="72">
        <v>812.52</v>
      </c>
      <c r="P133" s="76">
        <v>4.7619047620000003</v>
      </c>
      <c r="Q133" s="72">
        <v>40.625999999999998</v>
      </c>
      <c r="R133" s="86">
        <v>7.2</v>
      </c>
      <c r="S133" s="72">
        <f t="shared" ref="S133:S196" si="38">K133-O133</f>
        <v>40.625999999999976</v>
      </c>
      <c r="T133" s="92">
        <f t="shared" si="34"/>
        <v>3409.3339199999982</v>
      </c>
      <c r="U133" s="93" t="b">
        <f t="shared" ref="U133:U196" si="39">AND(I133&gt;7,R133&gt;7.1)</f>
        <v>1</v>
      </c>
      <c r="V133" s="93" t="b">
        <f t="shared" ref="V133:V196" si="40">OR(S133&gt;33,R133&gt;6.2)</f>
        <v>1</v>
      </c>
      <c r="W133" s="93" t="str">
        <f t="shared" ref="W133:W196" si="41">IF(R133&gt;7.3,"High Value","Low Value")</f>
        <v>Low Value</v>
      </c>
      <c r="X133" s="96">
        <f t="shared" si="27"/>
        <v>9.0280000000000005</v>
      </c>
      <c r="Y133" s="93">
        <f t="shared" si="32"/>
        <v>8</v>
      </c>
      <c r="Z133" s="93">
        <f t="shared" si="28"/>
        <v>2</v>
      </c>
      <c r="AA133" s="93">
        <f t="shared" si="29"/>
        <v>2019</v>
      </c>
      <c r="AB133" s="97" t="str">
        <f t="shared" si="37"/>
        <v>2-2019</v>
      </c>
      <c r="AC133" s="97" t="str">
        <f t="shared" si="36"/>
        <v>8-2-2019</v>
      </c>
      <c r="AD133" s="97">
        <f t="shared" si="33"/>
        <v>1</v>
      </c>
      <c r="AE133" s="97">
        <f t="shared" si="30"/>
        <v>6</v>
      </c>
      <c r="AF133" s="97" t="str">
        <f t="shared" ref="AF133:AF196" si="42">CONCATENATE(AA133,"-",AE133)</f>
        <v>2019-6</v>
      </c>
      <c r="AG133" s="97">
        <f t="shared" ref="AG133:AG196" si="43">WEEKDAY(L133,2)</f>
        <v>5</v>
      </c>
      <c r="AH133" s="97" t="str">
        <f t="shared" si="31"/>
        <v>Weekdays</v>
      </c>
      <c r="AI133" s="98">
        <f t="shared" si="35"/>
        <v>6</v>
      </c>
    </row>
    <row r="134" spans="2:35" ht="21.75" customHeight="1" x14ac:dyDescent="0.25">
      <c r="B134" s="19" t="s">
        <v>166</v>
      </c>
      <c r="C134" s="20" t="s">
        <v>42</v>
      </c>
      <c r="D134" s="19" t="s">
        <v>43</v>
      </c>
      <c r="E134" s="19" t="s">
        <v>27</v>
      </c>
      <c r="F134" s="19" t="s">
        <v>21</v>
      </c>
      <c r="G134" s="19" t="s">
        <v>46</v>
      </c>
      <c r="H134" s="72">
        <v>39.619999999999997</v>
      </c>
      <c r="I134" s="22">
        <v>7</v>
      </c>
      <c r="J134" s="72">
        <v>13.867000000000001</v>
      </c>
      <c r="K134" s="72">
        <v>291.20699999999999</v>
      </c>
      <c r="L134" s="24">
        <v>43490</v>
      </c>
      <c r="M134" s="25">
        <v>0.5541666666666667</v>
      </c>
      <c r="N134" s="20" t="s">
        <v>29</v>
      </c>
      <c r="O134" s="72">
        <v>277.33999999999997</v>
      </c>
      <c r="P134" s="76">
        <v>4.7619047620000003</v>
      </c>
      <c r="Q134" s="72">
        <v>13.867000000000001</v>
      </c>
      <c r="R134" s="86">
        <v>7.5</v>
      </c>
      <c r="S134" s="72">
        <f t="shared" si="38"/>
        <v>13.867000000000019</v>
      </c>
      <c r="T134" s="92">
        <f t="shared" si="34"/>
        <v>1163.7186400000016</v>
      </c>
      <c r="U134" s="93" t="b">
        <f t="shared" si="39"/>
        <v>0</v>
      </c>
      <c r="V134" s="93" t="b">
        <f t="shared" si="40"/>
        <v>1</v>
      </c>
      <c r="W134" s="93" t="str">
        <f t="shared" si="41"/>
        <v>High Value</v>
      </c>
      <c r="X134" s="96">
        <f t="shared" ref="X134:X197" si="44">IF(R134&gt;6.9,H134*0.1,"Value not found")</f>
        <v>3.9619999999999997</v>
      </c>
      <c r="Y134" s="93">
        <f t="shared" si="32"/>
        <v>25</v>
      </c>
      <c r="Z134" s="93">
        <f t="shared" ref="Z134:Z197" si="45">MONTH(L134)</f>
        <v>1</v>
      </c>
      <c r="AA134" s="93">
        <f t="shared" ref="AA134:AA197" si="46">YEAR(L134)</f>
        <v>2019</v>
      </c>
      <c r="AB134" s="97" t="str">
        <f t="shared" si="37"/>
        <v>1-2019</v>
      </c>
      <c r="AC134" s="97" t="str">
        <f t="shared" si="36"/>
        <v>25-1-2019</v>
      </c>
      <c r="AD134" s="97">
        <f t="shared" si="33"/>
        <v>1</v>
      </c>
      <c r="AE134" s="97">
        <f t="shared" ref="AE134:AE197" si="47">WEEKNUM(L134,2)</f>
        <v>4</v>
      </c>
      <c r="AF134" s="97" t="str">
        <f t="shared" si="42"/>
        <v>2019-4</v>
      </c>
      <c r="AG134" s="97">
        <f t="shared" si="43"/>
        <v>5</v>
      </c>
      <c r="AH134" s="97" t="str">
        <f t="shared" ref="AH134:AH197" si="48">IF(AG134&gt;=6,"Weekends","Weekdays")</f>
        <v>Weekdays</v>
      </c>
      <c r="AI134" s="98">
        <f t="shared" si="35"/>
        <v>6</v>
      </c>
    </row>
    <row r="135" spans="2:35" ht="21.75" customHeight="1" x14ac:dyDescent="0.25">
      <c r="B135" s="19" t="s">
        <v>167</v>
      </c>
      <c r="C135" s="20" t="s">
        <v>18</v>
      </c>
      <c r="D135" s="19" t="s">
        <v>19</v>
      </c>
      <c r="E135" s="19" t="s">
        <v>20</v>
      </c>
      <c r="F135" s="19" t="s">
        <v>21</v>
      </c>
      <c r="G135" s="19" t="s">
        <v>36</v>
      </c>
      <c r="H135" s="72">
        <v>92.13</v>
      </c>
      <c r="I135" s="22">
        <v>6</v>
      </c>
      <c r="J135" s="72">
        <v>27.638999999999999</v>
      </c>
      <c r="K135" s="72">
        <v>580.41899999999998</v>
      </c>
      <c r="L135" s="24">
        <v>43530</v>
      </c>
      <c r="M135" s="25">
        <v>0.8569444444444444</v>
      </c>
      <c r="N135" s="20" t="s">
        <v>29</v>
      </c>
      <c r="O135" s="72">
        <v>552.78</v>
      </c>
      <c r="P135" s="76">
        <v>4.7619047620000003</v>
      </c>
      <c r="Q135" s="72">
        <v>27.638999999999999</v>
      </c>
      <c r="R135" s="86">
        <v>8.3000000000000007</v>
      </c>
      <c r="S135" s="72">
        <f t="shared" si="38"/>
        <v>27.63900000000001</v>
      </c>
      <c r="T135" s="92">
        <f t="shared" si="34"/>
        <v>2319.4648800000009</v>
      </c>
      <c r="U135" s="93" t="b">
        <f t="shared" si="39"/>
        <v>0</v>
      </c>
      <c r="V135" s="93" t="b">
        <f t="shared" si="40"/>
        <v>1</v>
      </c>
      <c r="W135" s="93" t="str">
        <f t="shared" si="41"/>
        <v>High Value</v>
      </c>
      <c r="X135" s="96">
        <f t="shared" si="44"/>
        <v>9.2129999999999992</v>
      </c>
      <c r="Y135" s="93">
        <f t="shared" ref="Y135:Y198" si="49">DAY(L135)</f>
        <v>6</v>
      </c>
      <c r="Z135" s="93">
        <f t="shared" si="45"/>
        <v>3</v>
      </c>
      <c r="AA135" s="93">
        <f t="shared" si="46"/>
        <v>2019</v>
      </c>
      <c r="AB135" s="97" t="str">
        <f t="shared" si="37"/>
        <v>3-2019</v>
      </c>
      <c r="AC135" s="97" t="str">
        <f t="shared" si="36"/>
        <v>6-3-2019</v>
      </c>
      <c r="AD135" s="97">
        <f t="shared" ref="AD135:AD198" si="50">ROUNDUP(Z135/3,0)</f>
        <v>1</v>
      </c>
      <c r="AE135" s="97">
        <f t="shared" si="47"/>
        <v>10</v>
      </c>
      <c r="AF135" s="97" t="str">
        <f t="shared" si="42"/>
        <v>2019-10</v>
      </c>
      <c r="AG135" s="97">
        <f t="shared" si="43"/>
        <v>3</v>
      </c>
      <c r="AH135" s="97" t="str">
        <f t="shared" si="48"/>
        <v>Weekdays</v>
      </c>
      <c r="AI135" s="98">
        <f t="shared" si="35"/>
        <v>4</v>
      </c>
    </row>
    <row r="136" spans="2:35" ht="21.75" customHeight="1" x14ac:dyDescent="0.25">
      <c r="B136" s="19" t="s">
        <v>168</v>
      </c>
      <c r="C136" s="20" t="s">
        <v>42</v>
      </c>
      <c r="D136" s="19" t="s">
        <v>43</v>
      </c>
      <c r="E136" s="19" t="s">
        <v>27</v>
      </c>
      <c r="F136" s="19" t="s">
        <v>21</v>
      </c>
      <c r="G136" s="19" t="s">
        <v>36</v>
      </c>
      <c r="H136" s="72">
        <v>34.840000000000003</v>
      </c>
      <c r="I136" s="22">
        <v>4</v>
      </c>
      <c r="J136" s="72">
        <v>6.968</v>
      </c>
      <c r="K136" s="72">
        <v>146.328</v>
      </c>
      <c r="L136" s="24">
        <v>43506</v>
      </c>
      <c r="M136" s="25">
        <v>0.77500000000000002</v>
      </c>
      <c r="N136" s="20" t="s">
        <v>29</v>
      </c>
      <c r="O136" s="72">
        <v>139.36000000000001</v>
      </c>
      <c r="P136" s="76">
        <v>4.7619047620000003</v>
      </c>
      <c r="Q136" s="72">
        <v>6.968</v>
      </c>
      <c r="R136" s="86">
        <v>7.4</v>
      </c>
      <c r="S136" s="72">
        <f t="shared" si="38"/>
        <v>6.9679999999999893</v>
      </c>
      <c r="T136" s="92">
        <f t="shared" ref="T136:T199" si="51">S136*$T$2</f>
        <v>584.75455999999906</v>
      </c>
      <c r="U136" s="93" t="b">
        <f t="shared" si="39"/>
        <v>0</v>
      </c>
      <c r="V136" s="93" t="b">
        <f t="shared" si="40"/>
        <v>1</v>
      </c>
      <c r="W136" s="93" t="str">
        <f t="shared" si="41"/>
        <v>High Value</v>
      </c>
      <c r="X136" s="96">
        <f t="shared" si="44"/>
        <v>3.4840000000000004</v>
      </c>
      <c r="Y136" s="93">
        <f t="shared" si="49"/>
        <v>10</v>
      </c>
      <c r="Z136" s="93">
        <f t="shared" si="45"/>
        <v>2</v>
      </c>
      <c r="AA136" s="93">
        <f t="shared" si="46"/>
        <v>2019</v>
      </c>
      <c r="AB136" s="97" t="str">
        <f t="shared" si="37"/>
        <v>2-2019</v>
      </c>
      <c r="AC136" s="97" t="str">
        <f t="shared" si="36"/>
        <v>10-2-2019</v>
      </c>
      <c r="AD136" s="97">
        <f t="shared" si="50"/>
        <v>1</v>
      </c>
      <c r="AE136" s="97">
        <f t="shared" si="47"/>
        <v>6</v>
      </c>
      <c r="AF136" s="97" t="str">
        <f t="shared" si="42"/>
        <v>2019-6</v>
      </c>
      <c r="AG136" s="97">
        <f t="shared" si="43"/>
        <v>7</v>
      </c>
      <c r="AH136" s="97" t="str">
        <f t="shared" si="48"/>
        <v>Weekends</v>
      </c>
      <c r="AI136" s="98">
        <f t="shared" si="35"/>
        <v>1</v>
      </c>
    </row>
    <row r="137" spans="2:35" ht="21.75" customHeight="1" x14ac:dyDescent="0.25">
      <c r="B137" s="19" t="s">
        <v>169</v>
      </c>
      <c r="C137" s="20" t="s">
        <v>42</v>
      </c>
      <c r="D137" s="19" t="s">
        <v>43</v>
      </c>
      <c r="E137" s="19" t="s">
        <v>20</v>
      </c>
      <c r="F137" s="19" t="s">
        <v>31</v>
      </c>
      <c r="G137" s="19" t="s">
        <v>28</v>
      </c>
      <c r="H137" s="72">
        <v>87.45</v>
      </c>
      <c r="I137" s="22">
        <v>6</v>
      </c>
      <c r="J137" s="72">
        <v>26.234999999999999</v>
      </c>
      <c r="K137" s="72">
        <v>550.93499999999995</v>
      </c>
      <c r="L137" s="24">
        <v>43513</v>
      </c>
      <c r="M137" s="25">
        <v>0.61111111111111116</v>
      </c>
      <c r="N137" s="20" t="s">
        <v>33</v>
      </c>
      <c r="O137" s="72">
        <v>524.70000000000005</v>
      </c>
      <c r="P137" s="76">
        <v>4.7619047620000003</v>
      </c>
      <c r="Q137" s="72">
        <v>26.234999999999999</v>
      </c>
      <c r="R137" s="86">
        <v>8.8000000000000007</v>
      </c>
      <c r="S137" s="72">
        <f t="shared" si="38"/>
        <v>26.2349999999999</v>
      </c>
      <c r="T137" s="92">
        <f t="shared" si="51"/>
        <v>2201.6411999999918</v>
      </c>
      <c r="U137" s="93" t="b">
        <f t="shared" si="39"/>
        <v>0</v>
      </c>
      <c r="V137" s="93" t="b">
        <f t="shared" si="40"/>
        <v>1</v>
      </c>
      <c r="W137" s="93" t="str">
        <f t="shared" si="41"/>
        <v>High Value</v>
      </c>
      <c r="X137" s="96">
        <f t="shared" si="44"/>
        <v>8.745000000000001</v>
      </c>
      <c r="Y137" s="93">
        <f t="shared" si="49"/>
        <v>17</v>
      </c>
      <c r="Z137" s="93">
        <f t="shared" si="45"/>
        <v>2</v>
      </c>
      <c r="AA137" s="93">
        <f t="shared" si="46"/>
        <v>2019</v>
      </c>
      <c r="AB137" s="97" t="str">
        <f t="shared" si="37"/>
        <v>2-2019</v>
      </c>
      <c r="AC137" s="97" t="str">
        <f t="shared" si="36"/>
        <v>17-2-2019</v>
      </c>
      <c r="AD137" s="97">
        <f t="shared" si="50"/>
        <v>1</v>
      </c>
      <c r="AE137" s="97">
        <f t="shared" si="47"/>
        <v>7</v>
      </c>
      <c r="AF137" s="97" t="str">
        <f t="shared" si="42"/>
        <v>2019-7</v>
      </c>
      <c r="AG137" s="97">
        <f t="shared" si="43"/>
        <v>7</v>
      </c>
      <c r="AH137" s="97" t="str">
        <f t="shared" si="48"/>
        <v>Weekends</v>
      </c>
      <c r="AI137" s="98">
        <f t="shared" si="35"/>
        <v>1</v>
      </c>
    </row>
    <row r="138" spans="2:35" ht="21.75" customHeight="1" x14ac:dyDescent="0.25">
      <c r="B138" s="19" t="s">
        <v>170</v>
      </c>
      <c r="C138" s="20" t="s">
        <v>25</v>
      </c>
      <c r="D138" s="19" t="s">
        <v>26</v>
      </c>
      <c r="E138" s="19" t="s">
        <v>27</v>
      </c>
      <c r="F138" s="19" t="s">
        <v>21</v>
      </c>
      <c r="G138" s="19" t="s">
        <v>22</v>
      </c>
      <c r="H138" s="72">
        <v>81.3</v>
      </c>
      <c r="I138" s="22">
        <v>6</v>
      </c>
      <c r="J138" s="72">
        <v>24.39</v>
      </c>
      <c r="K138" s="72">
        <v>512.19000000000005</v>
      </c>
      <c r="L138" s="24">
        <v>43532</v>
      </c>
      <c r="M138" s="25">
        <v>0.69652777777777775</v>
      </c>
      <c r="N138" s="20" t="s">
        <v>23</v>
      </c>
      <c r="O138" s="72">
        <v>487.8</v>
      </c>
      <c r="P138" s="76">
        <v>4.7619047620000003</v>
      </c>
      <c r="Q138" s="72">
        <v>24.39</v>
      </c>
      <c r="R138" s="86">
        <v>5.3</v>
      </c>
      <c r="S138" s="72">
        <f t="shared" si="38"/>
        <v>24.390000000000043</v>
      </c>
      <c r="T138" s="92">
        <f t="shared" si="51"/>
        <v>2046.8088000000037</v>
      </c>
      <c r="U138" s="93" t="b">
        <f t="shared" si="39"/>
        <v>0</v>
      </c>
      <c r="V138" s="93" t="b">
        <f t="shared" si="40"/>
        <v>0</v>
      </c>
      <c r="W138" s="93" t="str">
        <f t="shared" si="41"/>
        <v>Low Value</v>
      </c>
      <c r="X138" s="96" t="str">
        <f t="shared" si="44"/>
        <v>Value not found</v>
      </c>
      <c r="Y138" s="93">
        <f t="shared" si="49"/>
        <v>8</v>
      </c>
      <c r="Z138" s="93">
        <f t="shared" si="45"/>
        <v>3</v>
      </c>
      <c r="AA138" s="93">
        <f t="shared" si="46"/>
        <v>2019</v>
      </c>
      <c r="AB138" s="97" t="str">
        <f t="shared" si="37"/>
        <v>3-2019</v>
      </c>
      <c r="AC138" s="97" t="str">
        <f t="shared" si="36"/>
        <v>8-3-2019</v>
      </c>
      <c r="AD138" s="97">
        <f t="shared" si="50"/>
        <v>1</v>
      </c>
      <c r="AE138" s="97">
        <f t="shared" si="47"/>
        <v>10</v>
      </c>
      <c r="AF138" s="97" t="str">
        <f t="shared" si="42"/>
        <v>2019-10</v>
      </c>
      <c r="AG138" s="97">
        <f t="shared" si="43"/>
        <v>5</v>
      </c>
      <c r="AH138" s="97" t="str">
        <f t="shared" si="48"/>
        <v>Weekdays</v>
      </c>
      <c r="AI138" s="98">
        <f t="shared" si="35"/>
        <v>6</v>
      </c>
    </row>
    <row r="139" spans="2:35" ht="21.75" customHeight="1" x14ac:dyDescent="0.25">
      <c r="B139" s="19" t="s">
        <v>171</v>
      </c>
      <c r="C139" s="20" t="s">
        <v>25</v>
      </c>
      <c r="D139" s="19" t="s">
        <v>26</v>
      </c>
      <c r="E139" s="19" t="s">
        <v>27</v>
      </c>
      <c r="F139" s="19" t="s">
        <v>31</v>
      </c>
      <c r="G139" s="19" t="s">
        <v>46</v>
      </c>
      <c r="H139" s="72">
        <v>90.22</v>
      </c>
      <c r="I139" s="22">
        <v>3</v>
      </c>
      <c r="J139" s="72">
        <v>13.532999999999999</v>
      </c>
      <c r="K139" s="72">
        <v>284.19299999999998</v>
      </c>
      <c r="L139" s="24">
        <v>43514</v>
      </c>
      <c r="M139" s="25">
        <v>0.81874999999999998</v>
      </c>
      <c r="N139" s="20" t="s">
        <v>29</v>
      </c>
      <c r="O139" s="72">
        <v>270.66000000000003</v>
      </c>
      <c r="P139" s="76">
        <v>4.7619047620000003</v>
      </c>
      <c r="Q139" s="72">
        <v>13.532999999999999</v>
      </c>
      <c r="R139" s="86">
        <v>6.2</v>
      </c>
      <c r="S139" s="72">
        <f t="shared" si="38"/>
        <v>13.532999999999959</v>
      </c>
      <c r="T139" s="92">
        <f t="shared" si="51"/>
        <v>1135.6893599999964</v>
      </c>
      <c r="U139" s="93" t="b">
        <f t="shared" si="39"/>
        <v>0</v>
      </c>
      <c r="V139" s="93" t="b">
        <f t="shared" si="40"/>
        <v>0</v>
      </c>
      <c r="W139" s="93" t="str">
        <f t="shared" si="41"/>
        <v>Low Value</v>
      </c>
      <c r="X139" s="96" t="str">
        <f t="shared" si="44"/>
        <v>Value not found</v>
      </c>
      <c r="Y139" s="93">
        <f t="shared" si="49"/>
        <v>18</v>
      </c>
      <c r="Z139" s="93">
        <f t="shared" si="45"/>
        <v>2</v>
      </c>
      <c r="AA139" s="93">
        <f t="shared" si="46"/>
        <v>2019</v>
      </c>
      <c r="AB139" s="97" t="str">
        <f t="shared" si="37"/>
        <v>2-2019</v>
      </c>
      <c r="AC139" s="97" t="str">
        <f t="shared" si="36"/>
        <v>18-2-2019</v>
      </c>
      <c r="AD139" s="97">
        <f t="shared" si="50"/>
        <v>1</v>
      </c>
      <c r="AE139" s="97">
        <f t="shared" si="47"/>
        <v>8</v>
      </c>
      <c r="AF139" s="97" t="str">
        <f t="shared" si="42"/>
        <v>2019-8</v>
      </c>
      <c r="AG139" s="97">
        <f t="shared" si="43"/>
        <v>1</v>
      </c>
      <c r="AH139" s="97" t="str">
        <f t="shared" si="48"/>
        <v>Weekdays</v>
      </c>
      <c r="AI139" s="98">
        <f t="shared" si="35"/>
        <v>2</v>
      </c>
    </row>
    <row r="140" spans="2:35" ht="21.75" customHeight="1" x14ac:dyDescent="0.25">
      <c r="B140" s="19" t="s">
        <v>172</v>
      </c>
      <c r="C140" s="20" t="s">
        <v>18</v>
      </c>
      <c r="D140" s="19" t="s">
        <v>19</v>
      </c>
      <c r="E140" s="19" t="s">
        <v>27</v>
      </c>
      <c r="F140" s="19" t="s">
        <v>21</v>
      </c>
      <c r="G140" s="19" t="s">
        <v>28</v>
      </c>
      <c r="H140" s="72">
        <v>26.31</v>
      </c>
      <c r="I140" s="22">
        <v>5</v>
      </c>
      <c r="J140" s="72">
        <v>6.5774999999999997</v>
      </c>
      <c r="K140" s="72">
        <v>138.1275</v>
      </c>
      <c r="L140" s="24">
        <v>43483</v>
      </c>
      <c r="M140" s="25">
        <v>0.87430555555555556</v>
      </c>
      <c r="N140" s="20" t="s">
        <v>33</v>
      </c>
      <c r="O140" s="72">
        <v>131.55000000000001</v>
      </c>
      <c r="P140" s="76">
        <v>4.7619047620000003</v>
      </c>
      <c r="Q140" s="72">
        <v>6.5774999999999997</v>
      </c>
      <c r="R140" s="86">
        <v>8.8000000000000007</v>
      </c>
      <c r="S140" s="72">
        <f t="shared" si="38"/>
        <v>6.5774999999999864</v>
      </c>
      <c r="T140" s="92">
        <f t="shared" si="51"/>
        <v>551.98379999999884</v>
      </c>
      <c r="U140" s="93" t="b">
        <f t="shared" si="39"/>
        <v>0</v>
      </c>
      <c r="V140" s="93" t="b">
        <f t="shared" si="40"/>
        <v>1</v>
      </c>
      <c r="W140" s="93" t="str">
        <f t="shared" si="41"/>
        <v>High Value</v>
      </c>
      <c r="X140" s="96">
        <f t="shared" si="44"/>
        <v>2.6310000000000002</v>
      </c>
      <c r="Y140" s="93">
        <f t="shared" si="49"/>
        <v>18</v>
      </c>
      <c r="Z140" s="93">
        <f t="shared" si="45"/>
        <v>1</v>
      </c>
      <c r="AA140" s="93">
        <f t="shared" si="46"/>
        <v>2019</v>
      </c>
      <c r="AB140" s="97" t="str">
        <f t="shared" si="37"/>
        <v>1-2019</v>
      </c>
      <c r="AC140" s="97" t="str">
        <f t="shared" si="36"/>
        <v>18-1-2019</v>
      </c>
      <c r="AD140" s="97">
        <f t="shared" si="50"/>
        <v>1</v>
      </c>
      <c r="AE140" s="97">
        <f t="shared" si="47"/>
        <v>3</v>
      </c>
      <c r="AF140" s="97" t="str">
        <f t="shared" si="42"/>
        <v>2019-3</v>
      </c>
      <c r="AG140" s="97">
        <f t="shared" si="43"/>
        <v>5</v>
      </c>
      <c r="AH140" s="97" t="str">
        <f t="shared" si="48"/>
        <v>Weekdays</v>
      </c>
      <c r="AI140" s="98">
        <f t="shared" si="35"/>
        <v>6</v>
      </c>
    </row>
    <row r="141" spans="2:35" ht="21.75" customHeight="1" x14ac:dyDescent="0.25">
      <c r="B141" s="19" t="s">
        <v>173</v>
      </c>
      <c r="C141" s="20" t="s">
        <v>18</v>
      </c>
      <c r="D141" s="19" t="s">
        <v>19</v>
      </c>
      <c r="E141" s="19" t="s">
        <v>20</v>
      </c>
      <c r="F141" s="19" t="s">
        <v>21</v>
      </c>
      <c r="G141" s="19" t="s">
        <v>32</v>
      </c>
      <c r="H141" s="72">
        <v>34.42</v>
      </c>
      <c r="I141" s="22">
        <v>6</v>
      </c>
      <c r="J141" s="72">
        <v>10.326000000000001</v>
      </c>
      <c r="K141" s="72">
        <v>216.846</v>
      </c>
      <c r="L141" s="24">
        <v>43514</v>
      </c>
      <c r="M141" s="25">
        <v>0.65208333333333335</v>
      </c>
      <c r="N141" s="20" t="s">
        <v>29</v>
      </c>
      <c r="O141" s="72">
        <v>206.52</v>
      </c>
      <c r="P141" s="76">
        <v>4.7619047620000003</v>
      </c>
      <c r="Q141" s="72">
        <v>10.326000000000001</v>
      </c>
      <c r="R141" s="86">
        <v>9.8000000000000007</v>
      </c>
      <c r="S141" s="72">
        <f t="shared" si="38"/>
        <v>10.325999999999993</v>
      </c>
      <c r="T141" s="92">
        <f t="shared" si="51"/>
        <v>866.55791999999951</v>
      </c>
      <c r="U141" s="93" t="b">
        <f t="shared" si="39"/>
        <v>0</v>
      </c>
      <c r="V141" s="93" t="b">
        <f t="shared" si="40"/>
        <v>1</v>
      </c>
      <c r="W141" s="93" t="str">
        <f t="shared" si="41"/>
        <v>High Value</v>
      </c>
      <c r="X141" s="96">
        <f t="shared" si="44"/>
        <v>3.4420000000000002</v>
      </c>
      <c r="Y141" s="93">
        <f t="shared" si="49"/>
        <v>18</v>
      </c>
      <c r="Z141" s="93">
        <f t="shared" si="45"/>
        <v>2</v>
      </c>
      <c r="AA141" s="93">
        <f t="shared" si="46"/>
        <v>2019</v>
      </c>
      <c r="AB141" s="97" t="str">
        <f t="shared" si="37"/>
        <v>2-2019</v>
      </c>
      <c r="AC141" s="97" t="str">
        <f t="shared" si="36"/>
        <v>18-2-2019</v>
      </c>
      <c r="AD141" s="97">
        <f t="shared" si="50"/>
        <v>1</v>
      </c>
      <c r="AE141" s="97">
        <f t="shared" si="47"/>
        <v>8</v>
      </c>
      <c r="AF141" s="97" t="str">
        <f t="shared" si="42"/>
        <v>2019-8</v>
      </c>
      <c r="AG141" s="97">
        <f t="shared" si="43"/>
        <v>1</v>
      </c>
      <c r="AH141" s="97" t="str">
        <f t="shared" si="48"/>
        <v>Weekdays</v>
      </c>
      <c r="AI141" s="98">
        <f t="shared" si="35"/>
        <v>2</v>
      </c>
    </row>
    <row r="142" spans="2:35" ht="21.75" customHeight="1" x14ac:dyDescent="0.25">
      <c r="B142" s="19" t="s">
        <v>174</v>
      </c>
      <c r="C142" s="20" t="s">
        <v>42</v>
      </c>
      <c r="D142" s="19" t="s">
        <v>43</v>
      </c>
      <c r="E142" s="19" t="s">
        <v>27</v>
      </c>
      <c r="F142" s="19" t="s">
        <v>31</v>
      </c>
      <c r="G142" s="19" t="s">
        <v>36</v>
      </c>
      <c r="H142" s="72">
        <v>51.91</v>
      </c>
      <c r="I142" s="22">
        <v>10</v>
      </c>
      <c r="J142" s="72">
        <v>25.954999999999998</v>
      </c>
      <c r="K142" s="72">
        <v>545.05499999999995</v>
      </c>
      <c r="L142" s="24">
        <v>43512</v>
      </c>
      <c r="M142" s="25">
        <v>0.51458333333333328</v>
      </c>
      <c r="N142" s="20" t="s">
        <v>29</v>
      </c>
      <c r="O142" s="72">
        <v>519.1</v>
      </c>
      <c r="P142" s="76">
        <v>4.7619047620000003</v>
      </c>
      <c r="Q142" s="72">
        <v>25.954999999999998</v>
      </c>
      <c r="R142" s="86">
        <v>8.1999999999999993</v>
      </c>
      <c r="S142" s="72">
        <f t="shared" si="38"/>
        <v>25.954999999999927</v>
      </c>
      <c r="T142" s="92">
        <f t="shared" si="51"/>
        <v>2178.143599999994</v>
      </c>
      <c r="U142" s="93" t="b">
        <f t="shared" si="39"/>
        <v>1</v>
      </c>
      <c r="V142" s="93" t="b">
        <f t="shared" si="40"/>
        <v>1</v>
      </c>
      <c r="W142" s="93" t="str">
        <f t="shared" si="41"/>
        <v>High Value</v>
      </c>
      <c r="X142" s="96">
        <f t="shared" si="44"/>
        <v>5.1909999999999998</v>
      </c>
      <c r="Y142" s="93">
        <f t="shared" si="49"/>
        <v>16</v>
      </c>
      <c r="Z142" s="93">
        <f t="shared" si="45"/>
        <v>2</v>
      </c>
      <c r="AA142" s="93">
        <f t="shared" si="46"/>
        <v>2019</v>
      </c>
      <c r="AB142" s="97" t="str">
        <f t="shared" si="37"/>
        <v>2-2019</v>
      </c>
      <c r="AC142" s="97" t="str">
        <f t="shared" si="36"/>
        <v>16-2-2019</v>
      </c>
      <c r="AD142" s="97">
        <f t="shared" si="50"/>
        <v>1</v>
      </c>
      <c r="AE142" s="97">
        <f t="shared" si="47"/>
        <v>7</v>
      </c>
      <c r="AF142" s="97" t="str">
        <f t="shared" si="42"/>
        <v>2019-7</v>
      </c>
      <c r="AG142" s="97">
        <f t="shared" si="43"/>
        <v>6</v>
      </c>
      <c r="AH142" s="97" t="str">
        <f t="shared" si="48"/>
        <v>Weekends</v>
      </c>
      <c r="AI142" s="98">
        <f t="shared" si="35"/>
        <v>7</v>
      </c>
    </row>
    <row r="143" spans="2:35" ht="21.75" customHeight="1" x14ac:dyDescent="0.25">
      <c r="B143" s="19" t="s">
        <v>175</v>
      </c>
      <c r="C143" s="20" t="s">
        <v>18</v>
      </c>
      <c r="D143" s="19" t="s">
        <v>19</v>
      </c>
      <c r="E143" s="19" t="s">
        <v>27</v>
      </c>
      <c r="F143" s="19" t="s">
        <v>31</v>
      </c>
      <c r="G143" s="19" t="s">
        <v>36</v>
      </c>
      <c r="H143" s="72">
        <v>72.5</v>
      </c>
      <c r="I143" s="22">
        <v>8</v>
      </c>
      <c r="J143" s="72">
        <v>29</v>
      </c>
      <c r="K143" s="72">
        <v>609</v>
      </c>
      <c r="L143" s="24">
        <v>43540</v>
      </c>
      <c r="M143" s="25">
        <v>0.80902777777777779</v>
      </c>
      <c r="N143" s="20" t="s">
        <v>23</v>
      </c>
      <c r="O143" s="72">
        <v>580</v>
      </c>
      <c r="P143" s="76">
        <v>4.7619047620000003</v>
      </c>
      <c r="Q143" s="72">
        <v>29</v>
      </c>
      <c r="R143" s="86">
        <v>9.1999999999999993</v>
      </c>
      <c r="S143" s="72">
        <f t="shared" si="38"/>
        <v>29</v>
      </c>
      <c r="T143" s="92">
        <f t="shared" si="51"/>
        <v>2433.6799999999998</v>
      </c>
      <c r="U143" s="93" t="b">
        <f t="shared" si="39"/>
        <v>1</v>
      </c>
      <c r="V143" s="93" t="b">
        <f t="shared" si="40"/>
        <v>1</v>
      </c>
      <c r="W143" s="93" t="str">
        <f t="shared" si="41"/>
        <v>High Value</v>
      </c>
      <c r="X143" s="96">
        <f t="shared" si="44"/>
        <v>7.25</v>
      </c>
      <c r="Y143" s="93">
        <f t="shared" si="49"/>
        <v>16</v>
      </c>
      <c r="Z143" s="93">
        <f t="shared" si="45"/>
        <v>3</v>
      </c>
      <c r="AA143" s="93">
        <f t="shared" si="46"/>
        <v>2019</v>
      </c>
      <c r="AB143" s="97" t="str">
        <f t="shared" si="37"/>
        <v>3-2019</v>
      </c>
      <c r="AC143" s="97" t="str">
        <f t="shared" si="36"/>
        <v>16-3-2019</v>
      </c>
      <c r="AD143" s="97">
        <f t="shared" si="50"/>
        <v>1</v>
      </c>
      <c r="AE143" s="97">
        <f t="shared" si="47"/>
        <v>11</v>
      </c>
      <c r="AF143" s="97" t="str">
        <f t="shared" si="42"/>
        <v>2019-11</v>
      </c>
      <c r="AG143" s="97">
        <f t="shared" si="43"/>
        <v>6</v>
      </c>
      <c r="AH143" s="97" t="str">
        <f t="shared" si="48"/>
        <v>Weekends</v>
      </c>
      <c r="AI143" s="98">
        <f t="shared" si="35"/>
        <v>7</v>
      </c>
    </row>
    <row r="144" spans="2:35" ht="21.75" customHeight="1" x14ac:dyDescent="0.25">
      <c r="B144" s="19" t="s">
        <v>176</v>
      </c>
      <c r="C144" s="20" t="s">
        <v>25</v>
      </c>
      <c r="D144" s="19" t="s">
        <v>26</v>
      </c>
      <c r="E144" s="19" t="s">
        <v>20</v>
      </c>
      <c r="F144" s="19" t="s">
        <v>21</v>
      </c>
      <c r="G144" s="19" t="s">
        <v>36</v>
      </c>
      <c r="H144" s="72">
        <v>89.8</v>
      </c>
      <c r="I144" s="22">
        <v>10</v>
      </c>
      <c r="J144" s="72">
        <v>44.9</v>
      </c>
      <c r="K144" s="72">
        <v>942.9</v>
      </c>
      <c r="L144" s="24">
        <v>43488</v>
      </c>
      <c r="M144" s="25">
        <v>0.54166666666666663</v>
      </c>
      <c r="N144" s="20" t="s">
        <v>33</v>
      </c>
      <c r="O144" s="72">
        <v>898</v>
      </c>
      <c r="P144" s="76">
        <v>4.7619047620000003</v>
      </c>
      <c r="Q144" s="72">
        <v>44.9</v>
      </c>
      <c r="R144" s="86">
        <v>5.4</v>
      </c>
      <c r="S144" s="72">
        <f t="shared" si="38"/>
        <v>44.899999999999977</v>
      </c>
      <c r="T144" s="92">
        <f t="shared" si="51"/>
        <v>3768.007999999998</v>
      </c>
      <c r="U144" s="93" t="b">
        <f t="shared" si="39"/>
        <v>0</v>
      </c>
      <c r="V144" s="93" t="b">
        <f t="shared" si="40"/>
        <v>1</v>
      </c>
      <c r="W144" s="93" t="str">
        <f t="shared" si="41"/>
        <v>Low Value</v>
      </c>
      <c r="X144" s="96" t="str">
        <f t="shared" si="44"/>
        <v>Value not found</v>
      </c>
      <c r="Y144" s="93">
        <f t="shared" si="49"/>
        <v>23</v>
      </c>
      <c r="Z144" s="93">
        <f t="shared" si="45"/>
        <v>1</v>
      </c>
      <c r="AA144" s="93">
        <f t="shared" si="46"/>
        <v>2019</v>
      </c>
      <c r="AB144" s="97" t="str">
        <f t="shared" si="37"/>
        <v>1-2019</v>
      </c>
      <c r="AC144" s="97" t="str">
        <f t="shared" si="36"/>
        <v>23-1-2019</v>
      </c>
      <c r="AD144" s="97">
        <f t="shared" si="50"/>
        <v>1</v>
      </c>
      <c r="AE144" s="97">
        <f t="shared" si="47"/>
        <v>4</v>
      </c>
      <c r="AF144" s="97" t="str">
        <f t="shared" si="42"/>
        <v>2019-4</v>
      </c>
      <c r="AG144" s="97">
        <f t="shared" si="43"/>
        <v>3</v>
      </c>
      <c r="AH144" s="97" t="str">
        <f t="shared" si="48"/>
        <v>Weekdays</v>
      </c>
      <c r="AI144" s="98">
        <f t="shared" si="35"/>
        <v>4</v>
      </c>
    </row>
    <row r="145" spans="2:35" ht="21.75" customHeight="1" x14ac:dyDescent="0.25">
      <c r="B145" s="19" t="s">
        <v>177</v>
      </c>
      <c r="C145" s="20" t="s">
        <v>25</v>
      </c>
      <c r="D145" s="19" t="s">
        <v>26</v>
      </c>
      <c r="E145" s="19" t="s">
        <v>20</v>
      </c>
      <c r="F145" s="19" t="s">
        <v>31</v>
      </c>
      <c r="G145" s="19" t="s">
        <v>22</v>
      </c>
      <c r="H145" s="72">
        <v>90.5</v>
      </c>
      <c r="I145" s="22">
        <v>10</v>
      </c>
      <c r="J145" s="72">
        <v>45.25</v>
      </c>
      <c r="K145" s="72">
        <v>950.25</v>
      </c>
      <c r="L145" s="24">
        <v>43490</v>
      </c>
      <c r="M145" s="25">
        <v>0.57499999999999996</v>
      </c>
      <c r="N145" s="20" t="s">
        <v>29</v>
      </c>
      <c r="O145" s="72">
        <v>905</v>
      </c>
      <c r="P145" s="76">
        <v>4.7619047620000003</v>
      </c>
      <c r="Q145" s="72">
        <v>45.25</v>
      </c>
      <c r="R145" s="86">
        <v>8.1</v>
      </c>
      <c r="S145" s="72">
        <f t="shared" si="38"/>
        <v>45.25</v>
      </c>
      <c r="T145" s="92">
        <f t="shared" si="51"/>
        <v>3797.38</v>
      </c>
      <c r="U145" s="93" t="b">
        <f t="shared" si="39"/>
        <v>1</v>
      </c>
      <c r="V145" s="93" t="b">
        <f t="shared" si="40"/>
        <v>1</v>
      </c>
      <c r="W145" s="93" t="str">
        <f t="shared" si="41"/>
        <v>High Value</v>
      </c>
      <c r="X145" s="96">
        <f t="shared" si="44"/>
        <v>9.0500000000000007</v>
      </c>
      <c r="Y145" s="93">
        <f t="shared" si="49"/>
        <v>25</v>
      </c>
      <c r="Z145" s="93">
        <f t="shared" si="45"/>
        <v>1</v>
      </c>
      <c r="AA145" s="93">
        <f t="shared" si="46"/>
        <v>2019</v>
      </c>
      <c r="AB145" s="97" t="str">
        <f t="shared" si="37"/>
        <v>1-2019</v>
      </c>
      <c r="AC145" s="97" t="str">
        <f t="shared" si="36"/>
        <v>25-1-2019</v>
      </c>
      <c r="AD145" s="97">
        <f t="shared" si="50"/>
        <v>1</v>
      </c>
      <c r="AE145" s="97">
        <f t="shared" si="47"/>
        <v>4</v>
      </c>
      <c r="AF145" s="97" t="str">
        <f t="shared" si="42"/>
        <v>2019-4</v>
      </c>
      <c r="AG145" s="97">
        <f t="shared" si="43"/>
        <v>5</v>
      </c>
      <c r="AH145" s="97" t="str">
        <f t="shared" si="48"/>
        <v>Weekdays</v>
      </c>
      <c r="AI145" s="98">
        <f t="shared" si="35"/>
        <v>6</v>
      </c>
    </row>
    <row r="146" spans="2:35" ht="21.75" customHeight="1" x14ac:dyDescent="0.25">
      <c r="B146" s="19" t="s">
        <v>178</v>
      </c>
      <c r="C146" s="20" t="s">
        <v>25</v>
      </c>
      <c r="D146" s="19" t="s">
        <v>26</v>
      </c>
      <c r="E146" s="19" t="s">
        <v>20</v>
      </c>
      <c r="F146" s="19" t="s">
        <v>21</v>
      </c>
      <c r="G146" s="19" t="s">
        <v>22</v>
      </c>
      <c r="H146" s="72">
        <v>68.599999999999994</v>
      </c>
      <c r="I146" s="22">
        <v>10</v>
      </c>
      <c r="J146" s="72">
        <v>34.299999999999997</v>
      </c>
      <c r="K146" s="72">
        <v>720.3</v>
      </c>
      <c r="L146" s="24">
        <v>43501</v>
      </c>
      <c r="M146" s="25">
        <v>0.83125000000000004</v>
      </c>
      <c r="N146" s="20" t="s">
        <v>29</v>
      </c>
      <c r="O146" s="72">
        <v>686</v>
      </c>
      <c r="P146" s="76">
        <v>4.7619047620000003</v>
      </c>
      <c r="Q146" s="72">
        <v>34.299999999999997</v>
      </c>
      <c r="R146" s="86">
        <v>9.1</v>
      </c>
      <c r="S146" s="72">
        <f t="shared" si="38"/>
        <v>34.299999999999955</v>
      </c>
      <c r="T146" s="92">
        <f t="shared" si="51"/>
        <v>2878.455999999996</v>
      </c>
      <c r="U146" s="93" t="b">
        <f t="shared" si="39"/>
        <v>1</v>
      </c>
      <c r="V146" s="93" t="b">
        <f t="shared" si="40"/>
        <v>1</v>
      </c>
      <c r="W146" s="93" t="str">
        <f t="shared" si="41"/>
        <v>High Value</v>
      </c>
      <c r="X146" s="96">
        <f t="shared" si="44"/>
        <v>6.8599999999999994</v>
      </c>
      <c r="Y146" s="93">
        <f t="shared" si="49"/>
        <v>5</v>
      </c>
      <c r="Z146" s="93">
        <f t="shared" si="45"/>
        <v>2</v>
      </c>
      <c r="AA146" s="93">
        <f t="shared" si="46"/>
        <v>2019</v>
      </c>
      <c r="AB146" s="97" t="str">
        <f t="shared" si="37"/>
        <v>2-2019</v>
      </c>
      <c r="AC146" s="97" t="str">
        <f t="shared" si="36"/>
        <v>5-2-2019</v>
      </c>
      <c r="AD146" s="97">
        <f t="shared" si="50"/>
        <v>1</v>
      </c>
      <c r="AE146" s="97">
        <f t="shared" si="47"/>
        <v>6</v>
      </c>
      <c r="AF146" s="97" t="str">
        <f t="shared" si="42"/>
        <v>2019-6</v>
      </c>
      <c r="AG146" s="97">
        <f t="shared" si="43"/>
        <v>2</v>
      </c>
      <c r="AH146" s="97" t="str">
        <f t="shared" si="48"/>
        <v>Weekdays</v>
      </c>
      <c r="AI146" s="98">
        <f t="shared" ref="AI146:AI209" si="52">WEEKDAY(L146,1)</f>
        <v>3</v>
      </c>
    </row>
    <row r="147" spans="2:35" ht="21.75" customHeight="1" x14ac:dyDescent="0.25">
      <c r="B147" s="19" t="s">
        <v>179</v>
      </c>
      <c r="C147" s="20" t="s">
        <v>25</v>
      </c>
      <c r="D147" s="19" t="s">
        <v>26</v>
      </c>
      <c r="E147" s="19" t="s">
        <v>20</v>
      </c>
      <c r="F147" s="19" t="s">
        <v>21</v>
      </c>
      <c r="G147" s="19" t="s">
        <v>44</v>
      </c>
      <c r="H147" s="72">
        <v>30.41</v>
      </c>
      <c r="I147" s="22">
        <v>1</v>
      </c>
      <c r="J147" s="72">
        <v>1.5205</v>
      </c>
      <c r="K147" s="72">
        <v>31.930499999999999</v>
      </c>
      <c r="L147" s="24">
        <v>43518</v>
      </c>
      <c r="M147" s="25">
        <v>0.44166666666666665</v>
      </c>
      <c r="N147" s="20" t="s">
        <v>33</v>
      </c>
      <c r="O147" s="72">
        <v>30.41</v>
      </c>
      <c r="P147" s="76">
        <v>4.7619047620000003</v>
      </c>
      <c r="Q147" s="72">
        <v>1.5205</v>
      </c>
      <c r="R147" s="86">
        <v>8.4</v>
      </c>
      <c r="S147" s="72">
        <f t="shared" si="38"/>
        <v>1.5204999999999984</v>
      </c>
      <c r="T147" s="92">
        <f t="shared" si="51"/>
        <v>127.60035999999987</v>
      </c>
      <c r="U147" s="93" t="b">
        <f t="shared" si="39"/>
        <v>0</v>
      </c>
      <c r="V147" s="93" t="b">
        <f t="shared" si="40"/>
        <v>1</v>
      </c>
      <c r="W147" s="93" t="str">
        <f t="shared" si="41"/>
        <v>High Value</v>
      </c>
      <c r="X147" s="96">
        <f t="shared" si="44"/>
        <v>3.0410000000000004</v>
      </c>
      <c r="Y147" s="93">
        <f t="shared" si="49"/>
        <v>22</v>
      </c>
      <c r="Z147" s="93">
        <f t="shared" si="45"/>
        <v>2</v>
      </c>
      <c r="AA147" s="93">
        <f t="shared" si="46"/>
        <v>2019</v>
      </c>
      <c r="AB147" s="97" t="str">
        <f t="shared" si="37"/>
        <v>2-2019</v>
      </c>
      <c r="AC147" s="97" t="str">
        <f t="shared" si="36"/>
        <v>22-2-2019</v>
      </c>
      <c r="AD147" s="97">
        <f t="shared" si="50"/>
        <v>1</v>
      </c>
      <c r="AE147" s="97">
        <f t="shared" si="47"/>
        <v>8</v>
      </c>
      <c r="AF147" s="97" t="str">
        <f t="shared" si="42"/>
        <v>2019-8</v>
      </c>
      <c r="AG147" s="97">
        <f t="shared" si="43"/>
        <v>5</v>
      </c>
      <c r="AH147" s="97" t="str">
        <f t="shared" si="48"/>
        <v>Weekdays</v>
      </c>
      <c r="AI147" s="98">
        <f t="shared" si="52"/>
        <v>6</v>
      </c>
    </row>
    <row r="148" spans="2:35" ht="21.75" customHeight="1" x14ac:dyDescent="0.25">
      <c r="B148" s="19" t="s">
        <v>180</v>
      </c>
      <c r="C148" s="20" t="s">
        <v>18</v>
      </c>
      <c r="D148" s="19" t="s">
        <v>19</v>
      </c>
      <c r="E148" s="19" t="s">
        <v>27</v>
      </c>
      <c r="F148" s="19" t="s">
        <v>21</v>
      </c>
      <c r="G148" s="19" t="s">
        <v>32</v>
      </c>
      <c r="H148" s="72">
        <v>77.95</v>
      </c>
      <c r="I148" s="22">
        <v>6</v>
      </c>
      <c r="J148" s="72">
        <v>23.385000000000002</v>
      </c>
      <c r="K148" s="72">
        <v>491.08499999999998</v>
      </c>
      <c r="L148" s="24">
        <v>43486</v>
      </c>
      <c r="M148" s="25">
        <v>0.69236111111111109</v>
      </c>
      <c r="N148" s="20" t="s">
        <v>23</v>
      </c>
      <c r="O148" s="72">
        <v>467.7</v>
      </c>
      <c r="P148" s="76">
        <v>4.7619047620000003</v>
      </c>
      <c r="Q148" s="72">
        <v>23.385000000000002</v>
      </c>
      <c r="R148" s="86">
        <v>8</v>
      </c>
      <c r="S148" s="72">
        <f t="shared" si="38"/>
        <v>23.384999999999991</v>
      </c>
      <c r="T148" s="92">
        <f t="shared" si="51"/>
        <v>1962.4691999999993</v>
      </c>
      <c r="U148" s="93" t="b">
        <f t="shared" si="39"/>
        <v>0</v>
      </c>
      <c r="V148" s="93" t="b">
        <f t="shared" si="40"/>
        <v>1</v>
      </c>
      <c r="W148" s="93" t="str">
        <f t="shared" si="41"/>
        <v>High Value</v>
      </c>
      <c r="X148" s="96">
        <f t="shared" si="44"/>
        <v>7.7950000000000008</v>
      </c>
      <c r="Y148" s="93">
        <f t="shared" si="49"/>
        <v>21</v>
      </c>
      <c r="Z148" s="93">
        <f t="shared" si="45"/>
        <v>1</v>
      </c>
      <c r="AA148" s="93">
        <f t="shared" si="46"/>
        <v>2019</v>
      </c>
      <c r="AB148" s="97" t="str">
        <f t="shared" si="37"/>
        <v>1-2019</v>
      </c>
      <c r="AC148" s="97" t="str">
        <f t="shared" si="36"/>
        <v>21-1-2019</v>
      </c>
      <c r="AD148" s="97">
        <f t="shared" si="50"/>
        <v>1</v>
      </c>
      <c r="AE148" s="97">
        <f t="shared" si="47"/>
        <v>4</v>
      </c>
      <c r="AF148" s="97" t="str">
        <f t="shared" si="42"/>
        <v>2019-4</v>
      </c>
      <c r="AG148" s="97">
        <f t="shared" si="43"/>
        <v>1</v>
      </c>
      <c r="AH148" s="97" t="str">
        <f t="shared" si="48"/>
        <v>Weekdays</v>
      </c>
      <c r="AI148" s="98">
        <f t="shared" si="52"/>
        <v>2</v>
      </c>
    </row>
    <row r="149" spans="2:35" ht="21.75" customHeight="1" x14ac:dyDescent="0.25">
      <c r="B149" s="19" t="s">
        <v>181</v>
      </c>
      <c r="C149" s="20" t="s">
        <v>25</v>
      </c>
      <c r="D149" s="19" t="s">
        <v>26</v>
      </c>
      <c r="E149" s="19" t="s">
        <v>27</v>
      </c>
      <c r="F149" s="19" t="s">
        <v>21</v>
      </c>
      <c r="G149" s="19" t="s">
        <v>22</v>
      </c>
      <c r="H149" s="72">
        <v>46.26</v>
      </c>
      <c r="I149" s="22">
        <v>6</v>
      </c>
      <c r="J149" s="72">
        <v>13.878</v>
      </c>
      <c r="K149" s="72">
        <v>291.43799999999999</v>
      </c>
      <c r="L149" s="24">
        <v>43532</v>
      </c>
      <c r="M149" s="25">
        <v>0.71597222222222223</v>
      </c>
      <c r="N149" s="20" t="s">
        <v>33</v>
      </c>
      <c r="O149" s="72">
        <v>277.56</v>
      </c>
      <c r="P149" s="76">
        <v>4.7619047620000003</v>
      </c>
      <c r="Q149" s="72">
        <v>13.878</v>
      </c>
      <c r="R149" s="86">
        <v>9.5</v>
      </c>
      <c r="S149" s="72">
        <f t="shared" si="38"/>
        <v>13.877999999999986</v>
      </c>
      <c r="T149" s="92">
        <f t="shared" si="51"/>
        <v>1164.6417599999988</v>
      </c>
      <c r="U149" s="93" t="b">
        <f t="shared" si="39"/>
        <v>0</v>
      </c>
      <c r="V149" s="93" t="b">
        <f t="shared" si="40"/>
        <v>1</v>
      </c>
      <c r="W149" s="93" t="str">
        <f t="shared" si="41"/>
        <v>High Value</v>
      </c>
      <c r="X149" s="96">
        <f t="shared" si="44"/>
        <v>4.6260000000000003</v>
      </c>
      <c r="Y149" s="93">
        <f t="shared" si="49"/>
        <v>8</v>
      </c>
      <c r="Z149" s="93">
        <f t="shared" si="45"/>
        <v>3</v>
      </c>
      <c r="AA149" s="93">
        <f t="shared" si="46"/>
        <v>2019</v>
      </c>
      <c r="AB149" s="97" t="str">
        <f t="shared" si="37"/>
        <v>3-2019</v>
      </c>
      <c r="AC149" s="97" t="str">
        <f t="shared" si="36"/>
        <v>8-3-2019</v>
      </c>
      <c r="AD149" s="97">
        <f t="shared" si="50"/>
        <v>1</v>
      </c>
      <c r="AE149" s="97">
        <f t="shared" si="47"/>
        <v>10</v>
      </c>
      <c r="AF149" s="97" t="str">
        <f t="shared" si="42"/>
        <v>2019-10</v>
      </c>
      <c r="AG149" s="97">
        <f t="shared" si="43"/>
        <v>5</v>
      </c>
      <c r="AH149" s="97" t="str">
        <f t="shared" si="48"/>
        <v>Weekdays</v>
      </c>
      <c r="AI149" s="98">
        <f t="shared" si="52"/>
        <v>6</v>
      </c>
    </row>
    <row r="150" spans="2:35" ht="21.75" customHeight="1" x14ac:dyDescent="0.25">
      <c r="B150" s="19" t="s">
        <v>182</v>
      </c>
      <c r="C150" s="20" t="s">
        <v>18</v>
      </c>
      <c r="D150" s="19" t="s">
        <v>19</v>
      </c>
      <c r="E150" s="19" t="s">
        <v>20</v>
      </c>
      <c r="F150" s="19" t="s">
        <v>21</v>
      </c>
      <c r="G150" s="19" t="s">
        <v>46</v>
      </c>
      <c r="H150" s="72">
        <v>30.14</v>
      </c>
      <c r="I150" s="22">
        <v>10</v>
      </c>
      <c r="J150" s="72">
        <v>15.07</v>
      </c>
      <c r="K150" s="72">
        <v>316.47000000000003</v>
      </c>
      <c r="L150" s="24">
        <v>43506</v>
      </c>
      <c r="M150" s="25">
        <v>0.51944444444444449</v>
      </c>
      <c r="N150" s="20" t="s">
        <v>23</v>
      </c>
      <c r="O150" s="72">
        <v>301.39999999999998</v>
      </c>
      <c r="P150" s="76">
        <v>4.7619047620000003</v>
      </c>
      <c r="Q150" s="72">
        <v>15.07</v>
      </c>
      <c r="R150" s="86">
        <v>9.1999999999999993</v>
      </c>
      <c r="S150" s="72">
        <f t="shared" si="38"/>
        <v>15.07000000000005</v>
      </c>
      <c r="T150" s="92">
        <f t="shared" si="51"/>
        <v>1264.6744000000042</v>
      </c>
      <c r="U150" s="93" t="b">
        <f t="shared" si="39"/>
        <v>1</v>
      </c>
      <c r="V150" s="93" t="b">
        <f t="shared" si="40"/>
        <v>1</v>
      </c>
      <c r="W150" s="93" t="str">
        <f t="shared" si="41"/>
        <v>High Value</v>
      </c>
      <c r="X150" s="96">
        <f t="shared" si="44"/>
        <v>3.0140000000000002</v>
      </c>
      <c r="Y150" s="93">
        <f t="shared" si="49"/>
        <v>10</v>
      </c>
      <c r="Z150" s="93">
        <f t="shared" si="45"/>
        <v>2</v>
      </c>
      <c r="AA150" s="93">
        <f t="shared" si="46"/>
        <v>2019</v>
      </c>
      <c r="AB150" s="97" t="str">
        <f t="shared" si="37"/>
        <v>2-2019</v>
      </c>
      <c r="AC150" s="97" t="str">
        <f t="shared" si="36"/>
        <v>10-2-2019</v>
      </c>
      <c r="AD150" s="97">
        <f t="shared" si="50"/>
        <v>1</v>
      </c>
      <c r="AE150" s="97">
        <f t="shared" si="47"/>
        <v>6</v>
      </c>
      <c r="AF150" s="97" t="str">
        <f t="shared" si="42"/>
        <v>2019-6</v>
      </c>
      <c r="AG150" s="97">
        <f t="shared" si="43"/>
        <v>7</v>
      </c>
      <c r="AH150" s="97" t="str">
        <f t="shared" si="48"/>
        <v>Weekends</v>
      </c>
      <c r="AI150" s="98">
        <f t="shared" si="52"/>
        <v>1</v>
      </c>
    </row>
    <row r="151" spans="2:35" ht="21.75" customHeight="1" x14ac:dyDescent="0.25">
      <c r="B151" s="19" t="s">
        <v>183</v>
      </c>
      <c r="C151" s="20" t="s">
        <v>25</v>
      </c>
      <c r="D151" s="19" t="s">
        <v>26</v>
      </c>
      <c r="E151" s="19" t="s">
        <v>27</v>
      </c>
      <c r="F151" s="19" t="s">
        <v>31</v>
      </c>
      <c r="G151" s="19" t="s">
        <v>22</v>
      </c>
      <c r="H151" s="72">
        <v>66.14</v>
      </c>
      <c r="I151" s="22">
        <v>4</v>
      </c>
      <c r="J151" s="72">
        <v>13.228</v>
      </c>
      <c r="K151" s="72">
        <v>277.78800000000001</v>
      </c>
      <c r="L151" s="24">
        <v>43543</v>
      </c>
      <c r="M151" s="25">
        <v>0.53194444444444444</v>
      </c>
      <c r="N151" s="20" t="s">
        <v>33</v>
      </c>
      <c r="O151" s="72">
        <v>264.56</v>
      </c>
      <c r="P151" s="76">
        <v>4.7619047620000003</v>
      </c>
      <c r="Q151" s="72">
        <v>13.228</v>
      </c>
      <c r="R151" s="86">
        <v>5.6</v>
      </c>
      <c r="S151" s="72">
        <f t="shared" si="38"/>
        <v>13.228000000000009</v>
      </c>
      <c r="T151" s="92">
        <f t="shared" si="51"/>
        <v>1110.0937600000007</v>
      </c>
      <c r="U151" s="93" t="b">
        <f t="shared" si="39"/>
        <v>0</v>
      </c>
      <c r="V151" s="93" t="b">
        <f t="shared" si="40"/>
        <v>0</v>
      </c>
      <c r="W151" s="93" t="str">
        <f t="shared" si="41"/>
        <v>Low Value</v>
      </c>
      <c r="X151" s="96" t="str">
        <f t="shared" si="44"/>
        <v>Value not found</v>
      </c>
      <c r="Y151" s="93">
        <f t="shared" si="49"/>
        <v>19</v>
      </c>
      <c r="Z151" s="93">
        <f t="shared" si="45"/>
        <v>3</v>
      </c>
      <c r="AA151" s="93">
        <f t="shared" si="46"/>
        <v>2019</v>
      </c>
      <c r="AB151" s="97" t="str">
        <f t="shared" si="37"/>
        <v>3-2019</v>
      </c>
      <c r="AC151" s="97" t="str">
        <f t="shared" si="36"/>
        <v>19-3-2019</v>
      </c>
      <c r="AD151" s="97">
        <f t="shared" si="50"/>
        <v>1</v>
      </c>
      <c r="AE151" s="97">
        <f t="shared" si="47"/>
        <v>12</v>
      </c>
      <c r="AF151" s="97" t="str">
        <f t="shared" si="42"/>
        <v>2019-12</v>
      </c>
      <c r="AG151" s="97">
        <f t="shared" si="43"/>
        <v>2</v>
      </c>
      <c r="AH151" s="97" t="str">
        <f t="shared" si="48"/>
        <v>Weekdays</v>
      </c>
      <c r="AI151" s="98">
        <f t="shared" si="52"/>
        <v>3</v>
      </c>
    </row>
    <row r="152" spans="2:35" ht="21.75" customHeight="1" x14ac:dyDescent="0.25">
      <c r="B152" s="19" t="s">
        <v>184</v>
      </c>
      <c r="C152" s="20" t="s">
        <v>42</v>
      </c>
      <c r="D152" s="19" t="s">
        <v>43</v>
      </c>
      <c r="E152" s="19" t="s">
        <v>20</v>
      </c>
      <c r="F152" s="19" t="s">
        <v>31</v>
      </c>
      <c r="G152" s="19" t="s">
        <v>32</v>
      </c>
      <c r="H152" s="72">
        <v>71.86</v>
      </c>
      <c r="I152" s="22">
        <v>8</v>
      </c>
      <c r="J152" s="72">
        <v>28.744</v>
      </c>
      <c r="K152" s="72">
        <v>603.62400000000002</v>
      </c>
      <c r="L152" s="24">
        <v>43530</v>
      </c>
      <c r="M152" s="25">
        <v>0.62986111111111109</v>
      </c>
      <c r="N152" s="20" t="s">
        <v>33</v>
      </c>
      <c r="O152" s="72">
        <v>574.88</v>
      </c>
      <c r="P152" s="76">
        <v>4.7619047620000003</v>
      </c>
      <c r="Q152" s="72">
        <v>28.744</v>
      </c>
      <c r="R152" s="86">
        <v>6.2</v>
      </c>
      <c r="S152" s="72">
        <f t="shared" si="38"/>
        <v>28.744000000000028</v>
      </c>
      <c r="T152" s="92">
        <f t="shared" si="51"/>
        <v>2412.1964800000023</v>
      </c>
      <c r="U152" s="93" t="b">
        <f t="shared" si="39"/>
        <v>0</v>
      </c>
      <c r="V152" s="93" t="b">
        <f t="shared" si="40"/>
        <v>0</v>
      </c>
      <c r="W152" s="93" t="str">
        <f t="shared" si="41"/>
        <v>Low Value</v>
      </c>
      <c r="X152" s="96" t="str">
        <f t="shared" si="44"/>
        <v>Value not found</v>
      </c>
      <c r="Y152" s="93">
        <f t="shared" si="49"/>
        <v>6</v>
      </c>
      <c r="Z152" s="93">
        <f t="shared" si="45"/>
        <v>3</v>
      </c>
      <c r="AA152" s="93">
        <f t="shared" si="46"/>
        <v>2019</v>
      </c>
      <c r="AB152" s="97" t="str">
        <f t="shared" si="37"/>
        <v>3-2019</v>
      </c>
      <c r="AC152" s="97" t="str">
        <f t="shared" si="36"/>
        <v>6-3-2019</v>
      </c>
      <c r="AD152" s="97">
        <f t="shared" si="50"/>
        <v>1</v>
      </c>
      <c r="AE152" s="97">
        <f t="shared" si="47"/>
        <v>10</v>
      </c>
      <c r="AF152" s="97" t="str">
        <f t="shared" si="42"/>
        <v>2019-10</v>
      </c>
      <c r="AG152" s="97">
        <f t="shared" si="43"/>
        <v>3</v>
      </c>
      <c r="AH152" s="97" t="str">
        <f t="shared" si="48"/>
        <v>Weekdays</v>
      </c>
      <c r="AI152" s="98">
        <f t="shared" si="52"/>
        <v>4</v>
      </c>
    </row>
    <row r="153" spans="2:35" ht="21.75" customHeight="1" x14ac:dyDescent="0.25">
      <c r="B153" s="19" t="s">
        <v>185</v>
      </c>
      <c r="C153" s="20" t="s">
        <v>18</v>
      </c>
      <c r="D153" s="19" t="s">
        <v>19</v>
      </c>
      <c r="E153" s="19" t="s">
        <v>27</v>
      </c>
      <c r="F153" s="19" t="s">
        <v>31</v>
      </c>
      <c r="G153" s="19" t="s">
        <v>22</v>
      </c>
      <c r="H153" s="72">
        <v>32.46</v>
      </c>
      <c r="I153" s="22">
        <v>8</v>
      </c>
      <c r="J153" s="72">
        <v>12.984</v>
      </c>
      <c r="K153" s="72">
        <v>272.66399999999999</v>
      </c>
      <c r="L153" s="24">
        <v>43551</v>
      </c>
      <c r="M153" s="25">
        <v>0.57499999999999996</v>
      </c>
      <c r="N153" s="20" t="s">
        <v>33</v>
      </c>
      <c r="O153" s="72">
        <v>259.68</v>
      </c>
      <c r="P153" s="76">
        <v>4.7619047620000003</v>
      </c>
      <c r="Q153" s="72">
        <v>12.984</v>
      </c>
      <c r="R153" s="86">
        <v>4.9000000000000004</v>
      </c>
      <c r="S153" s="72">
        <f t="shared" si="38"/>
        <v>12.98399999999998</v>
      </c>
      <c r="T153" s="92">
        <f t="shared" si="51"/>
        <v>1089.6172799999983</v>
      </c>
      <c r="U153" s="93" t="b">
        <f t="shared" si="39"/>
        <v>0</v>
      </c>
      <c r="V153" s="93" t="b">
        <f t="shared" si="40"/>
        <v>0</v>
      </c>
      <c r="W153" s="93" t="str">
        <f t="shared" si="41"/>
        <v>Low Value</v>
      </c>
      <c r="X153" s="96" t="str">
        <f t="shared" si="44"/>
        <v>Value not found</v>
      </c>
      <c r="Y153" s="93">
        <f t="shared" si="49"/>
        <v>27</v>
      </c>
      <c r="Z153" s="93">
        <f t="shared" si="45"/>
        <v>3</v>
      </c>
      <c r="AA153" s="93">
        <f t="shared" si="46"/>
        <v>2019</v>
      </c>
      <c r="AB153" s="97" t="str">
        <f t="shared" si="37"/>
        <v>3-2019</v>
      </c>
      <c r="AC153" s="97" t="str">
        <f t="shared" si="36"/>
        <v>27-3-2019</v>
      </c>
      <c r="AD153" s="97">
        <f t="shared" si="50"/>
        <v>1</v>
      </c>
      <c r="AE153" s="97">
        <f t="shared" si="47"/>
        <v>13</v>
      </c>
      <c r="AF153" s="97" t="str">
        <f t="shared" si="42"/>
        <v>2019-13</v>
      </c>
      <c r="AG153" s="97">
        <f t="shared" si="43"/>
        <v>3</v>
      </c>
      <c r="AH153" s="97" t="str">
        <f t="shared" si="48"/>
        <v>Weekdays</v>
      </c>
      <c r="AI153" s="98">
        <f t="shared" si="52"/>
        <v>4</v>
      </c>
    </row>
    <row r="154" spans="2:35" ht="21.75" customHeight="1" x14ac:dyDescent="0.25">
      <c r="B154" s="19" t="s">
        <v>186</v>
      </c>
      <c r="C154" s="20" t="s">
        <v>42</v>
      </c>
      <c r="D154" s="19" t="s">
        <v>43</v>
      </c>
      <c r="E154" s="19" t="s">
        <v>20</v>
      </c>
      <c r="F154" s="19" t="s">
        <v>21</v>
      </c>
      <c r="G154" s="19" t="s">
        <v>46</v>
      </c>
      <c r="H154" s="72">
        <v>91.54</v>
      </c>
      <c r="I154" s="22">
        <v>4</v>
      </c>
      <c r="J154" s="72">
        <v>18.308</v>
      </c>
      <c r="K154" s="72">
        <v>384.46800000000002</v>
      </c>
      <c r="L154" s="24">
        <v>43547</v>
      </c>
      <c r="M154" s="25">
        <v>0.80555555555555558</v>
      </c>
      <c r="N154" s="20" t="s">
        <v>33</v>
      </c>
      <c r="O154" s="72">
        <v>366.16</v>
      </c>
      <c r="P154" s="76">
        <v>4.7619047620000003</v>
      </c>
      <c r="Q154" s="72">
        <v>18.308</v>
      </c>
      <c r="R154" s="86">
        <v>4.8</v>
      </c>
      <c r="S154" s="72">
        <f t="shared" si="38"/>
        <v>18.307999999999993</v>
      </c>
      <c r="T154" s="92">
        <f t="shared" si="51"/>
        <v>1536.4073599999995</v>
      </c>
      <c r="U154" s="93" t="b">
        <f t="shared" si="39"/>
        <v>0</v>
      </c>
      <c r="V154" s="93" t="b">
        <f t="shared" si="40"/>
        <v>0</v>
      </c>
      <c r="W154" s="93" t="str">
        <f t="shared" si="41"/>
        <v>Low Value</v>
      </c>
      <c r="X154" s="96" t="str">
        <f t="shared" si="44"/>
        <v>Value not found</v>
      </c>
      <c r="Y154" s="93">
        <f t="shared" si="49"/>
        <v>23</v>
      </c>
      <c r="Z154" s="93">
        <f t="shared" si="45"/>
        <v>3</v>
      </c>
      <c r="AA154" s="93">
        <f t="shared" si="46"/>
        <v>2019</v>
      </c>
      <c r="AB154" s="97" t="str">
        <f t="shared" si="37"/>
        <v>3-2019</v>
      </c>
      <c r="AC154" s="97" t="str">
        <f t="shared" si="36"/>
        <v>23-3-2019</v>
      </c>
      <c r="AD154" s="97">
        <f t="shared" si="50"/>
        <v>1</v>
      </c>
      <c r="AE154" s="97">
        <f t="shared" si="47"/>
        <v>12</v>
      </c>
      <c r="AF154" s="97" t="str">
        <f t="shared" si="42"/>
        <v>2019-12</v>
      </c>
      <c r="AG154" s="97">
        <f t="shared" si="43"/>
        <v>6</v>
      </c>
      <c r="AH154" s="97" t="str">
        <f t="shared" si="48"/>
        <v>Weekends</v>
      </c>
      <c r="AI154" s="98">
        <f t="shared" si="52"/>
        <v>7</v>
      </c>
    </row>
    <row r="155" spans="2:35" ht="21.75" customHeight="1" x14ac:dyDescent="0.25">
      <c r="B155" s="19" t="s">
        <v>187</v>
      </c>
      <c r="C155" s="20" t="s">
        <v>25</v>
      </c>
      <c r="D155" s="19" t="s">
        <v>26</v>
      </c>
      <c r="E155" s="19" t="s">
        <v>20</v>
      </c>
      <c r="F155" s="19" t="s">
        <v>31</v>
      </c>
      <c r="G155" s="19" t="s">
        <v>36</v>
      </c>
      <c r="H155" s="72">
        <v>34.56</v>
      </c>
      <c r="I155" s="22">
        <v>7</v>
      </c>
      <c r="J155" s="72">
        <v>12.096</v>
      </c>
      <c r="K155" s="72">
        <v>254.01599999999999</v>
      </c>
      <c r="L155" s="24">
        <v>43535</v>
      </c>
      <c r="M155" s="25">
        <v>0.67152777777777772</v>
      </c>
      <c r="N155" s="20" t="s">
        <v>33</v>
      </c>
      <c r="O155" s="72">
        <v>241.92</v>
      </c>
      <c r="P155" s="76">
        <v>4.7619047620000003</v>
      </c>
      <c r="Q155" s="72">
        <v>12.096</v>
      </c>
      <c r="R155" s="86">
        <v>7.3</v>
      </c>
      <c r="S155" s="72">
        <f t="shared" si="38"/>
        <v>12.096000000000004</v>
      </c>
      <c r="T155" s="92">
        <f t="shared" si="51"/>
        <v>1015.0963200000003</v>
      </c>
      <c r="U155" s="93" t="b">
        <f t="shared" si="39"/>
        <v>0</v>
      </c>
      <c r="V155" s="93" t="b">
        <f t="shared" si="40"/>
        <v>1</v>
      </c>
      <c r="W155" s="93" t="str">
        <f t="shared" si="41"/>
        <v>Low Value</v>
      </c>
      <c r="X155" s="96">
        <f t="shared" si="44"/>
        <v>3.4560000000000004</v>
      </c>
      <c r="Y155" s="93">
        <f t="shared" si="49"/>
        <v>11</v>
      </c>
      <c r="Z155" s="93">
        <f t="shared" si="45"/>
        <v>3</v>
      </c>
      <c r="AA155" s="93">
        <f t="shared" si="46"/>
        <v>2019</v>
      </c>
      <c r="AB155" s="97" t="str">
        <f t="shared" si="37"/>
        <v>3-2019</v>
      </c>
      <c r="AC155" s="97" t="str">
        <f t="shared" si="36"/>
        <v>11-3-2019</v>
      </c>
      <c r="AD155" s="97">
        <f t="shared" si="50"/>
        <v>1</v>
      </c>
      <c r="AE155" s="97">
        <f t="shared" si="47"/>
        <v>11</v>
      </c>
      <c r="AF155" s="97" t="str">
        <f t="shared" si="42"/>
        <v>2019-11</v>
      </c>
      <c r="AG155" s="97">
        <f t="shared" si="43"/>
        <v>1</v>
      </c>
      <c r="AH155" s="97" t="str">
        <f t="shared" si="48"/>
        <v>Weekdays</v>
      </c>
      <c r="AI155" s="98">
        <f t="shared" si="52"/>
        <v>2</v>
      </c>
    </row>
    <row r="156" spans="2:35" ht="21.75" customHeight="1" x14ac:dyDescent="0.25">
      <c r="B156" s="19" t="s">
        <v>188</v>
      </c>
      <c r="C156" s="20" t="s">
        <v>18</v>
      </c>
      <c r="D156" s="19" t="s">
        <v>19</v>
      </c>
      <c r="E156" s="19" t="s">
        <v>27</v>
      </c>
      <c r="F156" s="19" t="s">
        <v>31</v>
      </c>
      <c r="G156" s="19" t="s">
        <v>46</v>
      </c>
      <c r="H156" s="72">
        <v>83.24</v>
      </c>
      <c r="I156" s="22">
        <v>9</v>
      </c>
      <c r="J156" s="72">
        <v>37.457999999999998</v>
      </c>
      <c r="K156" s="72">
        <v>786.61800000000005</v>
      </c>
      <c r="L156" s="24">
        <v>43494</v>
      </c>
      <c r="M156" s="25">
        <v>0.49722222222222223</v>
      </c>
      <c r="N156" s="20" t="s">
        <v>33</v>
      </c>
      <c r="O156" s="72">
        <v>749.16</v>
      </c>
      <c r="P156" s="76">
        <v>4.7619047620000003</v>
      </c>
      <c r="Q156" s="72">
        <v>37.457999999999998</v>
      </c>
      <c r="R156" s="86">
        <v>7.4</v>
      </c>
      <c r="S156" s="72">
        <f t="shared" si="38"/>
        <v>37.458000000000084</v>
      </c>
      <c r="T156" s="92">
        <f t="shared" si="51"/>
        <v>3143.4753600000072</v>
      </c>
      <c r="U156" s="93" t="b">
        <f t="shared" si="39"/>
        <v>1</v>
      </c>
      <c r="V156" s="93" t="b">
        <f t="shared" si="40"/>
        <v>1</v>
      </c>
      <c r="W156" s="93" t="str">
        <f t="shared" si="41"/>
        <v>High Value</v>
      </c>
      <c r="X156" s="96">
        <f t="shared" si="44"/>
        <v>8.3239999999999998</v>
      </c>
      <c r="Y156" s="93">
        <f t="shared" si="49"/>
        <v>29</v>
      </c>
      <c r="Z156" s="93">
        <f t="shared" si="45"/>
        <v>1</v>
      </c>
      <c r="AA156" s="93">
        <f t="shared" si="46"/>
        <v>2019</v>
      </c>
      <c r="AB156" s="97" t="str">
        <f t="shared" si="37"/>
        <v>1-2019</v>
      </c>
      <c r="AC156" s="97" t="str">
        <f t="shared" si="36"/>
        <v>29-1-2019</v>
      </c>
      <c r="AD156" s="97">
        <f t="shared" si="50"/>
        <v>1</v>
      </c>
      <c r="AE156" s="97">
        <f t="shared" si="47"/>
        <v>5</v>
      </c>
      <c r="AF156" s="97" t="str">
        <f t="shared" si="42"/>
        <v>2019-5</v>
      </c>
      <c r="AG156" s="97">
        <f t="shared" si="43"/>
        <v>2</v>
      </c>
      <c r="AH156" s="97" t="str">
        <f t="shared" si="48"/>
        <v>Weekdays</v>
      </c>
      <c r="AI156" s="98">
        <f t="shared" si="52"/>
        <v>3</v>
      </c>
    </row>
    <row r="157" spans="2:35" ht="21.75" customHeight="1" x14ac:dyDescent="0.25">
      <c r="B157" s="19" t="s">
        <v>189</v>
      </c>
      <c r="C157" s="20" t="s">
        <v>25</v>
      </c>
      <c r="D157" s="19" t="s">
        <v>26</v>
      </c>
      <c r="E157" s="19" t="s">
        <v>27</v>
      </c>
      <c r="F157" s="19" t="s">
        <v>21</v>
      </c>
      <c r="G157" s="19" t="s">
        <v>44</v>
      </c>
      <c r="H157" s="72">
        <v>16.48</v>
      </c>
      <c r="I157" s="22">
        <v>6</v>
      </c>
      <c r="J157" s="72">
        <v>4.944</v>
      </c>
      <c r="K157" s="72">
        <v>103.824</v>
      </c>
      <c r="L157" s="24">
        <v>43503</v>
      </c>
      <c r="M157" s="25">
        <v>0.76597222222222228</v>
      </c>
      <c r="N157" s="20" t="s">
        <v>23</v>
      </c>
      <c r="O157" s="72">
        <v>98.88</v>
      </c>
      <c r="P157" s="76">
        <v>4.7619047620000003</v>
      </c>
      <c r="Q157" s="72">
        <v>4.944</v>
      </c>
      <c r="R157" s="86">
        <v>9.9</v>
      </c>
      <c r="S157" s="72">
        <f t="shared" si="38"/>
        <v>4.9440000000000026</v>
      </c>
      <c r="T157" s="92">
        <f t="shared" si="51"/>
        <v>414.90048000000024</v>
      </c>
      <c r="U157" s="93" t="b">
        <f t="shared" si="39"/>
        <v>0</v>
      </c>
      <c r="V157" s="93" t="b">
        <f t="shared" si="40"/>
        <v>1</v>
      </c>
      <c r="W157" s="93" t="str">
        <f t="shared" si="41"/>
        <v>High Value</v>
      </c>
      <c r="X157" s="96">
        <f t="shared" si="44"/>
        <v>1.6480000000000001</v>
      </c>
      <c r="Y157" s="93">
        <f t="shared" si="49"/>
        <v>7</v>
      </c>
      <c r="Z157" s="93">
        <f t="shared" si="45"/>
        <v>2</v>
      </c>
      <c r="AA157" s="93">
        <f t="shared" si="46"/>
        <v>2019</v>
      </c>
      <c r="AB157" s="97" t="str">
        <f t="shared" si="37"/>
        <v>2-2019</v>
      </c>
      <c r="AC157" s="97" t="str">
        <f t="shared" si="36"/>
        <v>7-2-2019</v>
      </c>
      <c r="AD157" s="97">
        <f t="shared" si="50"/>
        <v>1</v>
      </c>
      <c r="AE157" s="97">
        <f t="shared" si="47"/>
        <v>6</v>
      </c>
      <c r="AF157" s="97" t="str">
        <f t="shared" si="42"/>
        <v>2019-6</v>
      </c>
      <c r="AG157" s="97">
        <f t="shared" si="43"/>
        <v>4</v>
      </c>
      <c r="AH157" s="97" t="str">
        <f t="shared" si="48"/>
        <v>Weekdays</v>
      </c>
      <c r="AI157" s="98">
        <f t="shared" si="52"/>
        <v>5</v>
      </c>
    </row>
    <row r="158" spans="2:35" ht="21.75" customHeight="1" x14ac:dyDescent="0.25">
      <c r="B158" s="19" t="s">
        <v>190</v>
      </c>
      <c r="C158" s="20" t="s">
        <v>25</v>
      </c>
      <c r="D158" s="19" t="s">
        <v>26</v>
      </c>
      <c r="E158" s="19" t="s">
        <v>27</v>
      </c>
      <c r="F158" s="19" t="s">
        <v>21</v>
      </c>
      <c r="G158" s="19" t="s">
        <v>36</v>
      </c>
      <c r="H158" s="72">
        <v>80.97</v>
      </c>
      <c r="I158" s="22">
        <v>8</v>
      </c>
      <c r="J158" s="72">
        <v>32.387999999999998</v>
      </c>
      <c r="K158" s="72">
        <v>680.14800000000002</v>
      </c>
      <c r="L158" s="24">
        <v>43493</v>
      </c>
      <c r="M158" s="25">
        <v>0.54513888888888884</v>
      </c>
      <c r="N158" s="20" t="s">
        <v>29</v>
      </c>
      <c r="O158" s="72">
        <v>647.76</v>
      </c>
      <c r="P158" s="76">
        <v>4.7619047620000003</v>
      </c>
      <c r="Q158" s="72">
        <v>32.387999999999998</v>
      </c>
      <c r="R158" s="86">
        <v>9.3000000000000007</v>
      </c>
      <c r="S158" s="72">
        <f t="shared" si="38"/>
        <v>32.388000000000034</v>
      </c>
      <c r="T158" s="92">
        <f t="shared" si="51"/>
        <v>2718.000960000003</v>
      </c>
      <c r="U158" s="93" t="b">
        <f t="shared" si="39"/>
        <v>1</v>
      </c>
      <c r="V158" s="93" t="b">
        <f t="shared" si="40"/>
        <v>1</v>
      </c>
      <c r="W158" s="93" t="str">
        <f t="shared" si="41"/>
        <v>High Value</v>
      </c>
      <c r="X158" s="96">
        <f t="shared" si="44"/>
        <v>8.0969999999999995</v>
      </c>
      <c r="Y158" s="93">
        <f t="shared" si="49"/>
        <v>28</v>
      </c>
      <c r="Z158" s="93">
        <f t="shared" si="45"/>
        <v>1</v>
      </c>
      <c r="AA158" s="93">
        <f t="shared" si="46"/>
        <v>2019</v>
      </c>
      <c r="AB158" s="97" t="str">
        <f t="shared" si="37"/>
        <v>1-2019</v>
      </c>
      <c r="AC158" s="97" t="str">
        <f t="shared" ref="AC158:AC221" si="53">CONCATENATE(Y158,"-",Z158,"-",AA158)</f>
        <v>28-1-2019</v>
      </c>
      <c r="AD158" s="97">
        <f t="shared" si="50"/>
        <v>1</v>
      </c>
      <c r="AE158" s="97">
        <f t="shared" si="47"/>
        <v>5</v>
      </c>
      <c r="AF158" s="97" t="str">
        <f t="shared" si="42"/>
        <v>2019-5</v>
      </c>
      <c r="AG158" s="97">
        <f t="shared" si="43"/>
        <v>1</v>
      </c>
      <c r="AH158" s="97" t="str">
        <f t="shared" si="48"/>
        <v>Weekdays</v>
      </c>
      <c r="AI158" s="98">
        <f t="shared" si="52"/>
        <v>2</v>
      </c>
    </row>
    <row r="159" spans="2:35" ht="21.75" customHeight="1" x14ac:dyDescent="0.25">
      <c r="B159" s="19" t="s">
        <v>191</v>
      </c>
      <c r="C159" s="20" t="s">
        <v>18</v>
      </c>
      <c r="D159" s="19" t="s">
        <v>19</v>
      </c>
      <c r="E159" s="19" t="s">
        <v>20</v>
      </c>
      <c r="F159" s="19" t="s">
        <v>31</v>
      </c>
      <c r="G159" s="19" t="s">
        <v>44</v>
      </c>
      <c r="H159" s="72">
        <v>92.29</v>
      </c>
      <c r="I159" s="22">
        <v>5</v>
      </c>
      <c r="J159" s="72">
        <v>23.072500000000002</v>
      </c>
      <c r="K159" s="72">
        <v>484.52249999999998</v>
      </c>
      <c r="L159" s="24">
        <v>43516</v>
      </c>
      <c r="M159" s="25">
        <v>0.66319444444444442</v>
      </c>
      <c r="N159" s="20" t="s">
        <v>33</v>
      </c>
      <c r="O159" s="72">
        <v>461.45</v>
      </c>
      <c r="P159" s="76">
        <v>4.7619047620000003</v>
      </c>
      <c r="Q159" s="72">
        <v>23.072500000000002</v>
      </c>
      <c r="R159" s="86">
        <v>9</v>
      </c>
      <c r="S159" s="72">
        <f t="shared" si="38"/>
        <v>23.072499999999991</v>
      </c>
      <c r="T159" s="92">
        <f t="shared" si="51"/>
        <v>1936.2441999999992</v>
      </c>
      <c r="U159" s="93" t="b">
        <f t="shared" si="39"/>
        <v>0</v>
      </c>
      <c r="V159" s="93" t="b">
        <f t="shared" si="40"/>
        <v>1</v>
      </c>
      <c r="W159" s="93" t="str">
        <f t="shared" si="41"/>
        <v>High Value</v>
      </c>
      <c r="X159" s="96">
        <f t="shared" si="44"/>
        <v>9.229000000000001</v>
      </c>
      <c r="Y159" s="93">
        <f t="shared" si="49"/>
        <v>20</v>
      </c>
      <c r="Z159" s="93">
        <f t="shared" si="45"/>
        <v>2</v>
      </c>
      <c r="AA159" s="93">
        <f t="shared" si="46"/>
        <v>2019</v>
      </c>
      <c r="AB159" s="97" t="str">
        <f t="shared" si="37"/>
        <v>2-2019</v>
      </c>
      <c r="AC159" s="97" t="str">
        <f t="shared" si="53"/>
        <v>20-2-2019</v>
      </c>
      <c r="AD159" s="97">
        <f t="shared" si="50"/>
        <v>1</v>
      </c>
      <c r="AE159" s="97">
        <f t="shared" si="47"/>
        <v>8</v>
      </c>
      <c r="AF159" s="97" t="str">
        <f t="shared" si="42"/>
        <v>2019-8</v>
      </c>
      <c r="AG159" s="97">
        <f t="shared" si="43"/>
        <v>3</v>
      </c>
      <c r="AH159" s="97" t="str">
        <f t="shared" si="48"/>
        <v>Weekdays</v>
      </c>
      <c r="AI159" s="98">
        <f t="shared" si="52"/>
        <v>4</v>
      </c>
    </row>
    <row r="160" spans="2:35" ht="21.75" customHeight="1" x14ac:dyDescent="0.25">
      <c r="B160" s="19" t="s">
        <v>192</v>
      </c>
      <c r="C160" s="20" t="s">
        <v>42</v>
      </c>
      <c r="D160" s="19" t="s">
        <v>43</v>
      </c>
      <c r="E160" s="19" t="s">
        <v>20</v>
      </c>
      <c r="F160" s="19" t="s">
        <v>31</v>
      </c>
      <c r="G160" s="19" t="s">
        <v>28</v>
      </c>
      <c r="H160" s="72">
        <v>72.17</v>
      </c>
      <c r="I160" s="22">
        <v>1</v>
      </c>
      <c r="J160" s="72">
        <v>3.6084999999999998</v>
      </c>
      <c r="K160" s="72">
        <v>75.778499999999994</v>
      </c>
      <c r="L160" s="24">
        <v>43469</v>
      </c>
      <c r="M160" s="25">
        <v>0.81944444444444442</v>
      </c>
      <c r="N160" s="20" t="s">
        <v>29</v>
      </c>
      <c r="O160" s="72">
        <v>72.17</v>
      </c>
      <c r="P160" s="76">
        <v>4.7619047620000003</v>
      </c>
      <c r="Q160" s="72">
        <v>3.6084999999999998</v>
      </c>
      <c r="R160" s="86">
        <v>6.1</v>
      </c>
      <c r="S160" s="72">
        <f t="shared" si="38"/>
        <v>3.6084999999999923</v>
      </c>
      <c r="T160" s="92">
        <f t="shared" si="51"/>
        <v>302.82531999999935</v>
      </c>
      <c r="U160" s="93" t="b">
        <f t="shared" si="39"/>
        <v>0</v>
      </c>
      <c r="V160" s="93" t="b">
        <f t="shared" si="40"/>
        <v>0</v>
      </c>
      <c r="W160" s="93" t="str">
        <f t="shared" si="41"/>
        <v>Low Value</v>
      </c>
      <c r="X160" s="96" t="str">
        <f t="shared" si="44"/>
        <v>Value not found</v>
      </c>
      <c r="Y160" s="93">
        <f t="shared" si="49"/>
        <v>4</v>
      </c>
      <c r="Z160" s="93">
        <f t="shared" si="45"/>
        <v>1</v>
      </c>
      <c r="AA160" s="93">
        <f t="shared" si="46"/>
        <v>2019</v>
      </c>
      <c r="AB160" s="97" t="str">
        <f t="shared" si="37"/>
        <v>1-2019</v>
      </c>
      <c r="AC160" s="97" t="str">
        <f t="shared" si="53"/>
        <v>4-1-2019</v>
      </c>
      <c r="AD160" s="97">
        <f t="shared" si="50"/>
        <v>1</v>
      </c>
      <c r="AE160" s="97">
        <f t="shared" si="47"/>
        <v>1</v>
      </c>
      <c r="AF160" s="97" t="str">
        <f t="shared" si="42"/>
        <v>2019-1</v>
      </c>
      <c r="AG160" s="97">
        <f t="shared" si="43"/>
        <v>5</v>
      </c>
      <c r="AH160" s="97" t="str">
        <f t="shared" si="48"/>
        <v>Weekdays</v>
      </c>
      <c r="AI160" s="98">
        <f t="shared" si="52"/>
        <v>6</v>
      </c>
    </row>
    <row r="161" spans="2:35" ht="21.75" customHeight="1" x14ac:dyDescent="0.25">
      <c r="B161" s="19" t="s">
        <v>193</v>
      </c>
      <c r="C161" s="20" t="s">
        <v>42</v>
      </c>
      <c r="D161" s="19" t="s">
        <v>43</v>
      </c>
      <c r="E161" s="19" t="s">
        <v>27</v>
      </c>
      <c r="F161" s="19" t="s">
        <v>31</v>
      </c>
      <c r="G161" s="19" t="s">
        <v>32</v>
      </c>
      <c r="H161" s="72">
        <v>50.28</v>
      </c>
      <c r="I161" s="22">
        <v>5</v>
      </c>
      <c r="J161" s="72">
        <v>12.57</v>
      </c>
      <c r="K161" s="72">
        <v>263.97000000000003</v>
      </c>
      <c r="L161" s="24">
        <v>43531</v>
      </c>
      <c r="M161" s="25">
        <v>0.58194444444444449</v>
      </c>
      <c r="N161" s="20" t="s">
        <v>23</v>
      </c>
      <c r="O161" s="72">
        <v>251.4</v>
      </c>
      <c r="P161" s="76">
        <v>4.7619047620000003</v>
      </c>
      <c r="Q161" s="72">
        <v>12.57</v>
      </c>
      <c r="R161" s="86">
        <v>9.6999999999999993</v>
      </c>
      <c r="S161" s="72">
        <f t="shared" si="38"/>
        <v>12.570000000000022</v>
      </c>
      <c r="T161" s="92">
        <f t="shared" si="51"/>
        <v>1054.8744000000017</v>
      </c>
      <c r="U161" s="93" t="b">
        <f t="shared" si="39"/>
        <v>0</v>
      </c>
      <c r="V161" s="93" t="b">
        <f t="shared" si="40"/>
        <v>1</v>
      </c>
      <c r="W161" s="93" t="str">
        <f t="shared" si="41"/>
        <v>High Value</v>
      </c>
      <c r="X161" s="96">
        <f t="shared" si="44"/>
        <v>5.0280000000000005</v>
      </c>
      <c r="Y161" s="93">
        <f t="shared" si="49"/>
        <v>7</v>
      </c>
      <c r="Z161" s="93">
        <f t="shared" si="45"/>
        <v>3</v>
      </c>
      <c r="AA161" s="93">
        <f t="shared" si="46"/>
        <v>2019</v>
      </c>
      <c r="AB161" s="97" t="str">
        <f t="shared" si="37"/>
        <v>3-2019</v>
      </c>
      <c r="AC161" s="97" t="str">
        <f t="shared" si="53"/>
        <v>7-3-2019</v>
      </c>
      <c r="AD161" s="97">
        <f t="shared" si="50"/>
        <v>1</v>
      </c>
      <c r="AE161" s="97">
        <f t="shared" si="47"/>
        <v>10</v>
      </c>
      <c r="AF161" s="97" t="str">
        <f t="shared" si="42"/>
        <v>2019-10</v>
      </c>
      <c r="AG161" s="97">
        <f t="shared" si="43"/>
        <v>4</v>
      </c>
      <c r="AH161" s="97" t="str">
        <f t="shared" si="48"/>
        <v>Weekdays</v>
      </c>
      <c r="AI161" s="98">
        <f t="shared" si="52"/>
        <v>5</v>
      </c>
    </row>
    <row r="162" spans="2:35" ht="21.75" customHeight="1" x14ac:dyDescent="0.25">
      <c r="B162" s="19" t="s">
        <v>194</v>
      </c>
      <c r="C162" s="20" t="s">
        <v>42</v>
      </c>
      <c r="D162" s="19" t="s">
        <v>43</v>
      </c>
      <c r="E162" s="19" t="s">
        <v>20</v>
      </c>
      <c r="F162" s="19" t="s">
        <v>31</v>
      </c>
      <c r="G162" s="19" t="s">
        <v>22</v>
      </c>
      <c r="H162" s="72">
        <v>97.22</v>
      </c>
      <c r="I162" s="22">
        <v>9</v>
      </c>
      <c r="J162" s="72">
        <v>43.749000000000002</v>
      </c>
      <c r="K162" s="72">
        <v>918.72900000000004</v>
      </c>
      <c r="L162" s="24">
        <v>43554</v>
      </c>
      <c r="M162" s="25">
        <v>0.61319444444444449</v>
      </c>
      <c r="N162" s="20" t="s">
        <v>23</v>
      </c>
      <c r="O162" s="72">
        <v>874.98</v>
      </c>
      <c r="P162" s="76">
        <v>4.7619047620000003</v>
      </c>
      <c r="Q162" s="72">
        <v>43.749000000000002</v>
      </c>
      <c r="R162" s="86">
        <v>6</v>
      </c>
      <c r="S162" s="72">
        <f t="shared" si="38"/>
        <v>43.749000000000024</v>
      </c>
      <c r="T162" s="92">
        <f t="shared" si="51"/>
        <v>3671.4160800000022</v>
      </c>
      <c r="U162" s="93" t="b">
        <f t="shared" si="39"/>
        <v>0</v>
      </c>
      <c r="V162" s="93" t="b">
        <f t="shared" si="40"/>
        <v>1</v>
      </c>
      <c r="W162" s="93" t="str">
        <f t="shared" si="41"/>
        <v>Low Value</v>
      </c>
      <c r="X162" s="96" t="str">
        <f t="shared" si="44"/>
        <v>Value not found</v>
      </c>
      <c r="Y162" s="93">
        <f t="shared" si="49"/>
        <v>30</v>
      </c>
      <c r="Z162" s="93">
        <f t="shared" si="45"/>
        <v>3</v>
      </c>
      <c r="AA162" s="93">
        <f t="shared" si="46"/>
        <v>2019</v>
      </c>
      <c r="AB162" s="97" t="str">
        <f t="shared" si="37"/>
        <v>3-2019</v>
      </c>
      <c r="AC162" s="97" t="str">
        <f t="shared" si="53"/>
        <v>30-3-2019</v>
      </c>
      <c r="AD162" s="97">
        <f t="shared" si="50"/>
        <v>1</v>
      </c>
      <c r="AE162" s="97">
        <f t="shared" si="47"/>
        <v>13</v>
      </c>
      <c r="AF162" s="97" t="str">
        <f t="shared" si="42"/>
        <v>2019-13</v>
      </c>
      <c r="AG162" s="97">
        <f t="shared" si="43"/>
        <v>6</v>
      </c>
      <c r="AH162" s="97" t="str">
        <f t="shared" si="48"/>
        <v>Weekends</v>
      </c>
      <c r="AI162" s="98">
        <f t="shared" si="52"/>
        <v>7</v>
      </c>
    </row>
    <row r="163" spans="2:35" ht="21.75" customHeight="1" x14ac:dyDescent="0.25">
      <c r="B163" s="19" t="s">
        <v>195</v>
      </c>
      <c r="C163" s="20" t="s">
        <v>42</v>
      </c>
      <c r="D163" s="19" t="s">
        <v>43</v>
      </c>
      <c r="E163" s="19" t="s">
        <v>27</v>
      </c>
      <c r="F163" s="19" t="s">
        <v>31</v>
      </c>
      <c r="G163" s="19" t="s">
        <v>36</v>
      </c>
      <c r="H163" s="72">
        <v>93.39</v>
      </c>
      <c r="I163" s="22">
        <v>6</v>
      </c>
      <c r="J163" s="72">
        <v>28.016999999999999</v>
      </c>
      <c r="K163" s="72">
        <v>588.35699999999997</v>
      </c>
      <c r="L163" s="24">
        <v>43551</v>
      </c>
      <c r="M163" s="25">
        <v>0.8041666666666667</v>
      </c>
      <c r="N163" s="20" t="s">
        <v>23</v>
      </c>
      <c r="O163" s="72">
        <v>560.34</v>
      </c>
      <c r="P163" s="76">
        <v>4.7619047620000003</v>
      </c>
      <c r="Q163" s="72">
        <v>28.016999999999999</v>
      </c>
      <c r="R163" s="86">
        <v>10</v>
      </c>
      <c r="S163" s="72">
        <f t="shared" si="38"/>
        <v>28.016999999999939</v>
      </c>
      <c r="T163" s="92">
        <f t="shared" si="51"/>
        <v>2351.1866399999949</v>
      </c>
      <c r="U163" s="93" t="b">
        <f t="shared" si="39"/>
        <v>0</v>
      </c>
      <c r="V163" s="93" t="b">
        <f t="shared" si="40"/>
        <v>1</v>
      </c>
      <c r="W163" s="93" t="str">
        <f t="shared" si="41"/>
        <v>High Value</v>
      </c>
      <c r="X163" s="96">
        <f t="shared" si="44"/>
        <v>9.3390000000000004</v>
      </c>
      <c r="Y163" s="93">
        <f t="shared" si="49"/>
        <v>27</v>
      </c>
      <c r="Z163" s="93">
        <f t="shared" si="45"/>
        <v>3</v>
      </c>
      <c r="AA163" s="93">
        <f t="shared" si="46"/>
        <v>2019</v>
      </c>
      <c r="AB163" s="97" t="str">
        <f t="shared" si="37"/>
        <v>3-2019</v>
      </c>
      <c r="AC163" s="97" t="str">
        <f t="shared" si="53"/>
        <v>27-3-2019</v>
      </c>
      <c r="AD163" s="97">
        <f t="shared" si="50"/>
        <v>1</v>
      </c>
      <c r="AE163" s="97">
        <f t="shared" si="47"/>
        <v>13</v>
      </c>
      <c r="AF163" s="97" t="str">
        <f t="shared" si="42"/>
        <v>2019-13</v>
      </c>
      <c r="AG163" s="97">
        <f t="shared" si="43"/>
        <v>3</v>
      </c>
      <c r="AH163" s="97" t="str">
        <f t="shared" si="48"/>
        <v>Weekdays</v>
      </c>
      <c r="AI163" s="98">
        <f t="shared" si="52"/>
        <v>4</v>
      </c>
    </row>
    <row r="164" spans="2:35" ht="21.75" customHeight="1" x14ac:dyDescent="0.25">
      <c r="B164" s="19" t="s">
        <v>196</v>
      </c>
      <c r="C164" s="20" t="s">
        <v>25</v>
      </c>
      <c r="D164" s="19" t="s">
        <v>26</v>
      </c>
      <c r="E164" s="19" t="s">
        <v>27</v>
      </c>
      <c r="F164" s="19" t="s">
        <v>21</v>
      </c>
      <c r="G164" s="19" t="s">
        <v>44</v>
      </c>
      <c r="H164" s="72">
        <v>43.18</v>
      </c>
      <c r="I164" s="22">
        <v>8</v>
      </c>
      <c r="J164" s="72">
        <v>17.271999999999998</v>
      </c>
      <c r="K164" s="72">
        <v>362.71199999999999</v>
      </c>
      <c r="L164" s="24">
        <v>43484</v>
      </c>
      <c r="M164" s="25">
        <v>0.81874999999999998</v>
      </c>
      <c r="N164" s="20" t="s">
        <v>33</v>
      </c>
      <c r="O164" s="72">
        <v>345.44</v>
      </c>
      <c r="P164" s="76">
        <v>4.7619047620000003</v>
      </c>
      <c r="Q164" s="72">
        <v>17.271999999999998</v>
      </c>
      <c r="R164" s="86">
        <v>8.3000000000000007</v>
      </c>
      <c r="S164" s="72">
        <f t="shared" si="38"/>
        <v>17.271999999999991</v>
      </c>
      <c r="T164" s="92">
        <f t="shared" si="51"/>
        <v>1449.4662399999993</v>
      </c>
      <c r="U164" s="93" t="b">
        <f t="shared" si="39"/>
        <v>1</v>
      </c>
      <c r="V164" s="93" t="b">
        <f t="shared" si="40"/>
        <v>1</v>
      </c>
      <c r="W164" s="93" t="str">
        <f t="shared" si="41"/>
        <v>High Value</v>
      </c>
      <c r="X164" s="96">
        <f t="shared" si="44"/>
        <v>4.3180000000000005</v>
      </c>
      <c r="Y164" s="93">
        <f t="shared" si="49"/>
        <v>19</v>
      </c>
      <c r="Z164" s="93">
        <f t="shared" si="45"/>
        <v>1</v>
      </c>
      <c r="AA164" s="93">
        <f t="shared" si="46"/>
        <v>2019</v>
      </c>
      <c r="AB164" s="97" t="str">
        <f t="shared" si="37"/>
        <v>1-2019</v>
      </c>
      <c r="AC164" s="97" t="str">
        <f t="shared" si="53"/>
        <v>19-1-2019</v>
      </c>
      <c r="AD164" s="97">
        <f t="shared" si="50"/>
        <v>1</v>
      </c>
      <c r="AE164" s="97">
        <f t="shared" si="47"/>
        <v>3</v>
      </c>
      <c r="AF164" s="97" t="str">
        <f t="shared" si="42"/>
        <v>2019-3</v>
      </c>
      <c r="AG164" s="97">
        <f t="shared" si="43"/>
        <v>6</v>
      </c>
      <c r="AH164" s="97" t="str">
        <f t="shared" si="48"/>
        <v>Weekends</v>
      </c>
      <c r="AI164" s="98">
        <f t="shared" si="52"/>
        <v>7</v>
      </c>
    </row>
    <row r="165" spans="2:35" ht="21.75" customHeight="1" x14ac:dyDescent="0.25">
      <c r="B165" s="19" t="s">
        <v>197</v>
      </c>
      <c r="C165" s="20" t="s">
        <v>18</v>
      </c>
      <c r="D165" s="19" t="s">
        <v>19</v>
      </c>
      <c r="E165" s="19" t="s">
        <v>27</v>
      </c>
      <c r="F165" s="19" t="s">
        <v>31</v>
      </c>
      <c r="G165" s="19" t="s">
        <v>36</v>
      </c>
      <c r="H165" s="72">
        <v>63.69</v>
      </c>
      <c r="I165" s="22">
        <v>1</v>
      </c>
      <c r="J165" s="72">
        <v>3.1844999999999999</v>
      </c>
      <c r="K165" s="72">
        <v>66.874499999999998</v>
      </c>
      <c r="L165" s="24">
        <v>43521</v>
      </c>
      <c r="M165" s="25">
        <v>0.68125000000000002</v>
      </c>
      <c r="N165" s="20" t="s">
        <v>29</v>
      </c>
      <c r="O165" s="72">
        <v>63.69</v>
      </c>
      <c r="P165" s="76">
        <v>4.7619047620000003</v>
      </c>
      <c r="Q165" s="72">
        <v>3.1844999999999999</v>
      </c>
      <c r="R165" s="86">
        <v>6</v>
      </c>
      <c r="S165" s="72">
        <f t="shared" si="38"/>
        <v>3.1844999999999999</v>
      </c>
      <c r="T165" s="92">
        <f t="shared" si="51"/>
        <v>267.24324000000001</v>
      </c>
      <c r="U165" s="93" t="b">
        <f t="shared" si="39"/>
        <v>0</v>
      </c>
      <c r="V165" s="93" t="b">
        <f t="shared" si="40"/>
        <v>0</v>
      </c>
      <c r="W165" s="93" t="str">
        <f t="shared" si="41"/>
        <v>Low Value</v>
      </c>
      <c r="X165" s="96" t="str">
        <f t="shared" si="44"/>
        <v>Value not found</v>
      </c>
      <c r="Y165" s="93">
        <f t="shared" si="49"/>
        <v>25</v>
      </c>
      <c r="Z165" s="93">
        <f t="shared" si="45"/>
        <v>2</v>
      </c>
      <c r="AA165" s="93">
        <f t="shared" si="46"/>
        <v>2019</v>
      </c>
      <c r="AB165" s="97" t="str">
        <f t="shared" si="37"/>
        <v>2-2019</v>
      </c>
      <c r="AC165" s="97" t="str">
        <f t="shared" si="53"/>
        <v>25-2-2019</v>
      </c>
      <c r="AD165" s="97">
        <f t="shared" si="50"/>
        <v>1</v>
      </c>
      <c r="AE165" s="97">
        <f t="shared" si="47"/>
        <v>9</v>
      </c>
      <c r="AF165" s="97" t="str">
        <f t="shared" si="42"/>
        <v>2019-9</v>
      </c>
      <c r="AG165" s="97">
        <f t="shared" si="43"/>
        <v>1</v>
      </c>
      <c r="AH165" s="97" t="str">
        <f t="shared" si="48"/>
        <v>Weekdays</v>
      </c>
      <c r="AI165" s="98">
        <f t="shared" si="52"/>
        <v>2</v>
      </c>
    </row>
    <row r="166" spans="2:35" ht="21.75" customHeight="1" x14ac:dyDescent="0.25">
      <c r="B166" s="19" t="s">
        <v>198</v>
      </c>
      <c r="C166" s="20" t="s">
        <v>18</v>
      </c>
      <c r="D166" s="19" t="s">
        <v>19</v>
      </c>
      <c r="E166" s="19" t="s">
        <v>27</v>
      </c>
      <c r="F166" s="19" t="s">
        <v>31</v>
      </c>
      <c r="G166" s="19" t="s">
        <v>44</v>
      </c>
      <c r="H166" s="72">
        <v>45.79</v>
      </c>
      <c r="I166" s="22">
        <v>7</v>
      </c>
      <c r="J166" s="72">
        <v>16.026499999999999</v>
      </c>
      <c r="K166" s="72">
        <v>336.55650000000003</v>
      </c>
      <c r="L166" s="24">
        <v>43537</v>
      </c>
      <c r="M166" s="25">
        <v>0.82222222222222219</v>
      </c>
      <c r="N166" s="20" t="s">
        <v>33</v>
      </c>
      <c r="O166" s="72">
        <v>320.52999999999997</v>
      </c>
      <c r="P166" s="76">
        <v>4.7619047620000003</v>
      </c>
      <c r="Q166" s="72">
        <v>16.026499999999999</v>
      </c>
      <c r="R166" s="86">
        <v>7</v>
      </c>
      <c r="S166" s="72">
        <f t="shared" si="38"/>
        <v>16.026500000000055</v>
      </c>
      <c r="T166" s="92">
        <f t="shared" si="51"/>
        <v>1344.9438800000046</v>
      </c>
      <c r="U166" s="93" t="b">
        <f t="shared" si="39"/>
        <v>0</v>
      </c>
      <c r="V166" s="93" t="b">
        <f t="shared" si="40"/>
        <v>1</v>
      </c>
      <c r="W166" s="93" t="str">
        <f t="shared" si="41"/>
        <v>Low Value</v>
      </c>
      <c r="X166" s="96">
        <f t="shared" si="44"/>
        <v>4.5789999999999997</v>
      </c>
      <c r="Y166" s="93">
        <f t="shared" si="49"/>
        <v>13</v>
      </c>
      <c r="Z166" s="93">
        <f t="shared" si="45"/>
        <v>3</v>
      </c>
      <c r="AA166" s="93">
        <f t="shared" si="46"/>
        <v>2019</v>
      </c>
      <c r="AB166" s="97" t="str">
        <f t="shared" si="37"/>
        <v>3-2019</v>
      </c>
      <c r="AC166" s="97" t="str">
        <f t="shared" si="53"/>
        <v>13-3-2019</v>
      </c>
      <c r="AD166" s="97">
        <f t="shared" si="50"/>
        <v>1</v>
      </c>
      <c r="AE166" s="97">
        <f t="shared" si="47"/>
        <v>11</v>
      </c>
      <c r="AF166" s="97" t="str">
        <f t="shared" si="42"/>
        <v>2019-11</v>
      </c>
      <c r="AG166" s="97">
        <f t="shared" si="43"/>
        <v>3</v>
      </c>
      <c r="AH166" s="97" t="str">
        <f t="shared" si="48"/>
        <v>Weekdays</v>
      </c>
      <c r="AI166" s="98">
        <f t="shared" si="52"/>
        <v>4</v>
      </c>
    </row>
    <row r="167" spans="2:35" ht="21.75" customHeight="1" x14ac:dyDescent="0.25">
      <c r="B167" s="19" t="s">
        <v>199</v>
      </c>
      <c r="C167" s="20" t="s">
        <v>25</v>
      </c>
      <c r="D167" s="19" t="s">
        <v>26</v>
      </c>
      <c r="E167" s="19" t="s">
        <v>27</v>
      </c>
      <c r="F167" s="19" t="s">
        <v>31</v>
      </c>
      <c r="G167" s="19" t="s">
        <v>36</v>
      </c>
      <c r="H167" s="72">
        <v>76.400000000000006</v>
      </c>
      <c r="I167" s="22">
        <v>2</v>
      </c>
      <c r="J167" s="72">
        <v>7.64</v>
      </c>
      <c r="K167" s="72">
        <v>160.44</v>
      </c>
      <c r="L167" s="24">
        <v>43495</v>
      </c>
      <c r="M167" s="25">
        <v>0.8208333333333333</v>
      </c>
      <c r="N167" s="20" t="s">
        <v>23</v>
      </c>
      <c r="O167" s="72">
        <v>152.80000000000001</v>
      </c>
      <c r="P167" s="76">
        <v>4.7619047620000003</v>
      </c>
      <c r="Q167" s="72">
        <v>7.64</v>
      </c>
      <c r="R167" s="86">
        <v>6.5</v>
      </c>
      <c r="S167" s="72">
        <f t="shared" si="38"/>
        <v>7.6399999999999864</v>
      </c>
      <c r="T167" s="92">
        <f t="shared" si="51"/>
        <v>641.14879999999891</v>
      </c>
      <c r="U167" s="93" t="b">
        <f t="shared" si="39"/>
        <v>0</v>
      </c>
      <c r="V167" s="93" t="b">
        <f t="shared" si="40"/>
        <v>1</v>
      </c>
      <c r="W167" s="93" t="str">
        <f t="shared" si="41"/>
        <v>Low Value</v>
      </c>
      <c r="X167" s="96" t="str">
        <f t="shared" si="44"/>
        <v>Value not found</v>
      </c>
      <c r="Y167" s="93">
        <f t="shared" si="49"/>
        <v>30</v>
      </c>
      <c r="Z167" s="93">
        <f t="shared" si="45"/>
        <v>1</v>
      </c>
      <c r="AA167" s="93">
        <f t="shared" si="46"/>
        <v>2019</v>
      </c>
      <c r="AB167" s="97" t="str">
        <f t="shared" si="37"/>
        <v>1-2019</v>
      </c>
      <c r="AC167" s="97" t="str">
        <f t="shared" si="53"/>
        <v>30-1-2019</v>
      </c>
      <c r="AD167" s="97">
        <f t="shared" si="50"/>
        <v>1</v>
      </c>
      <c r="AE167" s="97">
        <f t="shared" si="47"/>
        <v>5</v>
      </c>
      <c r="AF167" s="97" t="str">
        <f t="shared" si="42"/>
        <v>2019-5</v>
      </c>
      <c r="AG167" s="97">
        <f t="shared" si="43"/>
        <v>3</v>
      </c>
      <c r="AH167" s="97" t="str">
        <f t="shared" si="48"/>
        <v>Weekdays</v>
      </c>
      <c r="AI167" s="98">
        <f t="shared" si="52"/>
        <v>4</v>
      </c>
    </row>
    <row r="168" spans="2:35" ht="21.75" customHeight="1" x14ac:dyDescent="0.25">
      <c r="B168" s="19" t="s">
        <v>200</v>
      </c>
      <c r="C168" s="20" t="s">
        <v>42</v>
      </c>
      <c r="D168" s="19" t="s">
        <v>43</v>
      </c>
      <c r="E168" s="19" t="s">
        <v>27</v>
      </c>
      <c r="F168" s="19" t="s">
        <v>31</v>
      </c>
      <c r="G168" s="19" t="s">
        <v>44</v>
      </c>
      <c r="H168" s="72">
        <v>39.9</v>
      </c>
      <c r="I168" s="22">
        <v>10</v>
      </c>
      <c r="J168" s="72">
        <v>19.95</v>
      </c>
      <c r="K168" s="72">
        <v>418.95</v>
      </c>
      <c r="L168" s="24">
        <v>43516</v>
      </c>
      <c r="M168" s="25">
        <v>0.64166666666666672</v>
      </c>
      <c r="N168" s="20" t="s">
        <v>33</v>
      </c>
      <c r="O168" s="72">
        <v>399</v>
      </c>
      <c r="P168" s="76">
        <v>4.7619047620000003</v>
      </c>
      <c r="Q168" s="72">
        <v>19.95</v>
      </c>
      <c r="R168" s="86">
        <v>5.9</v>
      </c>
      <c r="S168" s="72">
        <f t="shared" si="38"/>
        <v>19.949999999999989</v>
      </c>
      <c r="T168" s="92">
        <f t="shared" si="51"/>
        <v>1674.203999999999</v>
      </c>
      <c r="U168" s="93" t="b">
        <f t="shared" si="39"/>
        <v>0</v>
      </c>
      <c r="V168" s="93" t="b">
        <f t="shared" si="40"/>
        <v>0</v>
      </c>
      <c r="W168" s="93" t="str">
        <f t="shared" si="41"/>
        <v>Low Value</v>
      </c>
      <c r="X168" s="96" t="str">
        <f t="shared" si="44"/>
        <v>Value not found</v>
      </c>
      <c r="Y168" s="93">
        <f t="shared" si="49"/>
        <v>20</v>
      </c>
      <c r="Z168" s="93">
        <f t="shared" si="45"/>
        <v>2</v>
      </c>
      <c r="AA168" s="93">
        <f t="shared" si="46"/>
        <v>2019</v>
      </c>
      <c r="AB168" s="97" t="str">
        <f t="shared" si="37"/>
        <v>2-2019</v>
      </c>
      <c r="AC168" s="97" t="str">
        <f t="shared" si="53"/>
        <v>20-2-2019</v>
      </c>
      <c r="AD168" s="97">
        <f t="shared" si="50"/>
        <v>1</v>
      </c>
      <c r="AE168" s="97">
        <f t="shared" si="47"/>
        <v>8</v>
      </c>
      <c r="AF168" s="97" t="str">
        <f t="shared" si="42"/>
        <v>2019-8</v>
      </c>
      <c r="AG168" s="97">
        <f t="shared" si="43"/>
        <v>3</v>
      </c>
      <c r="AH168" s="97" t="str">
        <f t="shared" si="48"/>
        <v>Weekdays</v>
      </c>
      <c r="AI168" s="98">
        <f t="shared" si="52"/>
        <v>4</v>
      </c>
    </row>
    <row r="169" spans="2:35" ht="21.75" customHeight="1" x14ac:dyDescent="0.25">
      <c r="B169" s="19" t="s">
        <v>201</v>
      </c>
      <c r="C169" s="20" t="s">
        <v>42</v>
      </c>
      <c r="D169" s="19" t="s">
        <v>43</v>
      </c>
      <c r="E169" s="19" t="s">
        <v>20</v>
      </c>
      <c r="F169" s="19" t="s">
        <v>31</v>
      </c>
      <c r="G169" s="19" t="s">
        <v>22</v>
      </c>
      <c r="H169" s="72">
        <v>42.57</v>
      </c>
      <c r="I169" s="22">
        <v>8</v>
      </c>
      <c r="J169" s="72">
        <v>17.027999999999999</v>
      </c>
      <c r="K169" s="72">
        <v>357.58800000000002</v>
      </c>
      <c r="L169" s="24">
        <v>43521</v>
      </c>
      <c r="M169" s="25">
        <v>0.59166666666666667</v>
      </c>
      <c r="N169" s="20" t="s">
        <v>23</v>
      </c>
      <c r="O169" s="72">
        <v>340.56</v>
      </c>
      <c r="P169" s="76">
        <v>4.7619047620000003</v>
      </c>
      <c r="Q169" s="72">
        <v>17.027999999999999</v>
      </c>
      <c r="R169" s="86">
        <v>5.6</v>
      </c>
      <c r="S169" s="72">
        <f t="shared" si="38"/>
        <v>17.02800000000002</v>
      </c>
      <c r="T169" s="92">
        <f t="shared" si="51"/>
        <v>1428.9897600000018</v>
      </c>
      <c r="U169" s="93" t="b">
        <f t="shared" si="39"/>
        <v>0</v>
      </c>
      <c r="V169" s="93" t="b">
        <f t="shared" si="40"/>
        <v>0</v>
      </c>
      <c r="W169" s="93" t="str">
        <f t="shared" si="41"/>
        <v>Low Value</v>
      </c>
      <c r="X169" s="96" t="str">
        <f t="shared" si="44"/>
        <v>Value not found</v>
      </c>
      <c r="Y169" s="93">
        <f t="shared" si="49"/>
        <v>25</v>
      </c>
      <c r="Z169" s="93">
        <f t="shared" si="45"/>
        <v>2</v>
      </c>
      <c r="AA169" s="93">
        <f t="shared" si="46"/>
        <v>2019</v>
      </c>
      <c r="AB169" s="97" t="str">
        <f t="shared" ref="AB169:AB232" si="54">CONCATENATE(Z169,"-",AA169)</f>
        <v>2-2019</v>
      </c>
      <c r="AC169" s="97" t="str">
        <f t="shared" si="53"/>
        <v>25-2-2019</v>
      </c>
      <c r="AD169" s="97">
        <f t="shared" si="50"/>
        <v>1</v>
      </c>
      <c r="AE169" s="97">
        <f t="shared" si="47"/>
        <v>9</v>
      </c>
      <c r="AF169" s="97" t="str">
        <f t="shared" si="42"/>
        <v>2019-9</v>
      </c>
      <c r="AG169" s="97">
        <f t="shared" si="43"/>
        <v>1</v>
      </c>
      <c r="AH169" s="97" t="str">
        <f t="shared" si="48"/>
        <v>Weekdays</v>
      </c>
      <c r="AI169" s="98">
        <f t="shared" si="52"/>
        <v>2</v>
      </c>
    </row>
    <row r="170" spans="2:35" ht="21.75" customHeight="1" x14ac:dyDescent="0.25">
      <c r="B170" s="19" t="s">
        <v>202</v>
      </c>
      <c r="C170" s="20" t="s">
        <v>25</v>
      </c>
      <c r="D170" s="19" t="s">
        <v>26</v>
      </c>
      <c r="E170" s="19" t="s">
        <v>27</v>
      </c>
      <c r="F170" s="19" t="s">
        <v>31</v>
      </c>
      <c r="G170" s="19" t="s">
        <v>32</v>
      </c>
      <c r="H170" s="72">
        <v>95.58</v>
      </c>
      <c r="I170" s="22">
        <v>10</v>
      </c>
      <c r="J170" s="72">
        <v>47.79</v>
      </c>
      <c r="K170" s="72">
        <v>1003.59</v>
      </c>
      <c r="L170" s="24">
        <v>43481</v>
      </c>
      <c r="M170" s="25">
        <v>0.56388888888888888</v>
      </c>
      <c r="N170" s="20" t="s">
        <v>29</v>
      </c>
      <c r="O170" s="72">
        <v>955.8</v>
      </c>
      <c r="P170" s="76">
        <v>4.7619047620000003</v>
      </c>
      <c r="Q170" s="72">
        <v>47.79</v>
      </c>
      <c r="R170" s="86">
        <v>4.8</v>
      </c>
      <c r="S170" s="72">
        <f t="shared" si="38"/>
        <v>47.790000000000077</v>
      </c>
      <c r="T170" s="92">
        <f t="shared" si="51"/>
        <v>4010.5368000000067</v>
      </c>
      <c r="U170" s="93" t="b">
        <f t="shared" si="39"/>
        <v>0</v>
      </c>
      <c r="V170" s="93" t="b">
        <f t="shared" si="40"/>
        <v>1</v>
      </c>
      <c r="W170" s="93" t="str">
        <f t="shared" si="41"/>
        <v>Low Value</v>
      </c>
      <c r="X170" s="96" t="str">
        <f t="shared" si="44"/>
        <v>Value not found</v>
      </c>
      <c r="Y170" s="93">
        <f t="shared" si="49"/>
        <v>16</v>
      </c>
      <c r="Z170" s="93">
        <f t="shared" si="45"/>
        <v>1</v>
      </c>
      <c r="AA170" s="93">
        <f t="shared" si="46"/>
        <v>2019</v>
      </c>
      <c r="AB170" s="97" t="str">
        <f t="shared" si="54"/>
        <v>1-2019</v>
      </c>
      <c r="AC170" s="97" t="str">
        <f t="shared" si="53"/>
        <v>16-1-2019</v>
      </c>
      <c r="AD170" s="97">
        <f t="shared" si="50"/>
        <v>1</v>
      </c>
      <c r="AE170" s="97">
        <f t="shared" si="47"/>
        <v>3</v>
      </c>
      <c r="AF170" s="97" t="str">
        <f t="shared" si="42"/>
        <v>2019-3</v>
      </c>
      <c r="AG170" s="97">
        <f t="shared" si="43"/>
        <v>3</v>
      </c>
      <c r="AH170" s="97" t="str">
        <f t="shared" si="48"/>
        <v>Weekdays</v>
      </c>
      <c r="AI170" s="98">
        <f t="shared" si="52"/>
        <v>4</v>
      </c>
    </row>
    <row r="171" spans="2:35" ht="21.75" customHeight="1" x14ac:dyDescent="0.25">
      <c r="B171" s="19" t="s">
        <v>203</v>
      </c>
      <c r="C171" s="20" t="s">
        <v>18</v>
      </c>
      <c r="D171" s="19" t="s">
        <v>19</v>
      </c>
      <c r="E171" s="19" t="s">
        <v>27</v>
      </c>
      <c r="F171" s="19" t="s">
        <v>31</v>
      </c>
      <c r="G171" s="19" t="s">
        <v>46</v>
      </c>
      <c r="H171" s="72">
        <v>98.98</v>
      </c>
      <c r="I171" s="22">
        <v>10</v>
      </c>
      <c r="J171" s="72">
        <v>49.49</v>
      </c>
      <c r="K171" s="72">
        <v>1039.29</v>
      </c>
      <c r="L171" s="24">
        <v>43504</v>
      </c>
      <c r="M171" s="25">
        <v>0.68055555555555558</v>
      </c>
      <c r="N171" s="20" t="s">
        <v>33</v>
      </c>
      <c r="O171" s="72">
        <v>989.8</v>
      </c>
      <c r="P171" s="76">
        <v>4.7619047620000003</v>
      </c>
      <c r="Q171" s="72">
        <v>49.49</v>
      </c>
      <c r="R171" s="86">
        <v>8.6999999999999993</v>
      </c>
      <c r="S171" s="72">
        <f t="shared" si="38"/>
        <v>49.490000000000009</v>
      </c>
      <c r="T171" s="92">
        <f t="shared" si="51"/>
        <v>4153.2008000000005</v>
      </c>
      <c r="U171" s="93" t="b">
        <f t="shared" si="39"/>
        <v>1</v>
      </c>
      <c r="V171" s="93" t="b">
        <f t="shared" si="40"/>
        <v>1</v>
      </c>
      <c r="W171" s="93" t="str">
        <f t="shared" si="41"/>
        <v>High Value</v>
      </c>
      <c r="X171" s="96">
        <f t="shared" si="44"/>
        <v>9.8980000000000015</v>
      </c>
      <c r="Y171" s="93">
        <f t="shared" si="49"/>
        <v>8</v>
      </c>
      <c r="Z171" s="93">
        <f t="shared" si="45"/>
        <v>2</v>
      </c>
      <c r="AA171" s="93">
        <f t="shared" si="46"/>
        <v>2019</v>
      </c>
      <c r="AB171" s="97" t="str">
        <f t="shared" si="54"/>
        <v>2-2019</v>
      </c>
      <c r="AC171" s="97" t="str">
        <f t="shared" si="53"/>
        <v>8-2-2019</v>
      </c>
      <c r="AD171" s="97">
        <f t="shared" si="50"/>
        <v>1</v>
      </c>
      <c r="AE171" s="97">
        <f t="shared" si="47"/>
        <v>6</v>
      </c>
      <c r="AF171" s="97" t="str">
        <f t="shared" si="42"/>
        <v>2019-6</v>
      </c>
      <c r="AG171" s="97">
        <f t="shared" si="43"/>
        <v>5</v>
      </c>
      <c r="AH171" s="97" t="str">
        <f t="shared" si="48"/>
        <v>Weekdays</v>
      </c>
      <c r="AI171" s="98">
        <f t="shared" si="52"/>
        <v>6</v>
      </c>
    </row>
    <row r="172" spans="2:35" ht="21.75" customHeight="1" x14ac:dyDescent="0.25">
      <c r="B172" s="19" t="s">
        <v>204</v>
      </c>
      <c r="C172" s="20" t="s">
        <v>18</v>
      </c>
      <c r="D172" s="19" t="s">
        <v>19</v>
      </c>
      <c r="E172" s="19" t="s">
        <v>27</v>
      </c>
      <c r="F172" s="19" t="s">
        <v>31</v>
      </c>
      <c r="G172" s="19" t="s">
        <v>44</v>
      </c>
      <c r="H172" s="72">
        <v>51.28</v>
      </c>
      <c r="I172" s="22">
        <v>6</v>
      </c>
      <c r="J172" s="72">
        <v>15.384</v>
      </c>
      <c r="K172" s="72">
        <v>323.06400000000002</v>
      </c>
      <c r="L172" s="24">
        <v>43484</v>
      </c>
      <c r="M172" s="25">
        <v>0.68819444444444444</v>
      </c>
      <c r="N172" s="20" t="s">
        <v>29</v>
      </c>
      <c r="O172" s="72">
        <v>307.68</v>
      </c>
      <c r="P172" s="76">
        <v>4.7619047620000003</v>
      </c>
      <c r="Q172" s="72">
        <v>15.384</v>
      </c>
      <c r="R172" s="86">
        <v>6.5</v>
      </c>
      <c r="S172" s="72">
        <f t="shared" si="38"/>
        <v>15.384000000000015</v>
      </c>
      <c r="T172" s="92">
        <f t="shared" si="51"/>
        <v>1291.0252800000012</v>
      </c>
      <c r="U172" s="93" t="b">
        <f t="shared" si="39"/>
        <v>0</v>
      </c>
      <c r="V172" s="93" t="b">
        <f t="shared" si="40"/>
        <v>1</v>
      </c>
      <c r="W172" s="93" t="str">
        <f t="shared" si="41"/>
        <v>Low Value</v>
      </c>
      <c r="X172" s="96" t="str">
        <f t="shared" si="44"/>
        <v>Value not found</v>
      </c>
      <c r="Y172" s="93">
        <f t="shared" si="49"/>
        <v>19</v>
      </c>
      <c r="Z172" s="93">
        <f t="shared" si="45"/>
        <v>1</v>
      </c>
      <c r="AA172" s="93">
        <f t="shared" si="46"/>
        <v>2019</v>
      </c>
      <c r="AB172" s="97" t="str">
        <f t="shared" si="54"/>
        <v>1-2019</v>
      </c>
      <c r="AC172" s="97" t="str">
        <f t="shared" si="53"/>
        <v>19-1-2019</v>
      </c>
      <c r="AD172" s="97">
        <f t="shared" si="50"/>
        <v>1</v>
      </c>
      <c r="AE172" s="97">
        <f t="shared" si="47"/>
        <v>3</v>
      </c>
      <c r="AF172" s="97" t="str">
        <f t="shared" si="42"/>
        <v>2019-3</v>
      </c>
      <c r="AG172" s="97">
        <f t="shared" si="43"/>
        <v>6</v>
      </c>
      <c r="AH172" s="97" t="str">
        <f t="shared" si="48"/>
        <v>Weekends</v>
      </c>
      <c r="AI172" s="98">
        <f t="shared" si="52"/>
        <v>7</v>
      </c>
    </row>
    <row r="173" spans="2:35" ht="21.75" customHeight="1" x14ac:dyDescent="0.25">
      <c r="B173" s="19" t="s">
        <v>205</v>
      </c>
      <c r="C173" s="20" t="s">
        <v>18</v>
      </c>
      <c r="D173" s="19" t="s">
        <v>19</v>
      </c>
      <c r="E173" s="19" t="s">
        <v>20</v>
      </c>
      <c r="F173" s="19" t="s">
        <v>31</v>
      </c>
      <c r="G173" s="19" t="s">
        <v>36</v>
      </c>
      <c r="H173" s="72">
        <v>69.52</v>
      </c>
      <c r="I173" s="22">
        <v>7</v>
      </c>
      <c r="J173" s="72">
        <v>24.332000000000001</v>
      </c>
      <c r="K173" s="72">
        <v>510.97199999999998</v>
      </c>
      <c r="L173" s="24">
        <v>43497</v>
      </c>
      <c r="M173" s="25">
        <v>0.63194444444444442</v>
      </c>
      <c r="N173" s="20" t="s">
        <v>33</v>
      </c>
      <c r="O173" s="72">
        <v>486.64</v>
      </c>
      <c r="P173" s="76">
        <v>4.7619047620000003</v>
      </c>
      <c r="Q173" s="72">
        <v>24.332000000000001</v>
      </c>
      <c r="R173" s="86">
        <v>8.5</v>
      </c>
      <c r="S173" s="72">
        <f t="shared" si="38"/>
        <v>24.331999999999994</v>
      </c>
      <c r="T173" s="92">
        <f t="shared" si="51"/>
        <v>2041.9414399999996</v>
      </c>
      <c r="U173" s="93" t="b">
        <f t="shared" si="39"/>
        <v>0</v>
      </c>
      <c r="V173" s="93" t="b">
        <f t="shared" si="40"/>
        <v>1</v>
      </c>
      <c r="W173" s="93" t="str">
        <f t="shared" si="41"/>
        <v>High Value</v>
      </c>
      <c r="X173" s="96">
        <f t="shared" si="44"/>
        <v>6.952</v>
      </c>
      <c r="Y173" s="93">
        <f t="shared" si="49"/>
        <v>1</v>
      </c>
      <c r="Z173" s="93">
        <f t="shared" si="45"/>
        <v>2</v>
      </c>
      <c r="AA173" s="93">
        <f t="shared" si="46"/>
        <v>2019</v>
      </c>
      <c r="AB173" s="97" t="str">
        <f t="shared" si="54"/>
        <v>2-2019</v>
      </c>
      <c r="AC173" s="97" t="str">
        <f t="shared" si="53"/>
        <v>1-2-2019</v>
      </c>
      <c r="AD173" s="97">
        <f t="shared" si="50"/>
        <v>1</v>
      </c>
      <c r="AE173" s="97">
        <f t="shared" si="47"/>
        <v>5</v>
      </c>
      <c r="AF173" s="97" t="str">
        <f t="shared" si="42"/>
        <v>2019-5</v>
      </c>
      <c r="AG173" s="97">
        <f t="shared" si="43"/>
        <v>5</v>
      </c>
      <c r="AH173" s="97" t="str">
        <f t="shared" si="48"/>
        <v>Weekdays</v>
      </c>
      <c r="AI173" s="98">
        <f t="shared" si="52"/>
        <v>6</v>
      </c>
    </row>
    <row r="174" spans="2:35" ht="21.75" customHeight="1" x14ac:dyDescent="0.25">
      <c r="B174" s="19" t="s">
        <v>206</v>
      </c>
      <c r="C174" s="20" t="s">
        <v>18</v>
      </c>
      <c r="D174" s="19" t="s">
        <v>19</v>
      </c>
      <c r="E174" s="19" t="s">
        <v>27</v>
      </c>
      <c r="F174" s="19" t="s">
        <v>31</v>
      </c>
      <c r="G174" s="19" t="s">
        <v>22</v>
      </c>
      <c r="H174" s="72">
        <v>70.010000000000005</v>
      </c>
      <c r="I174" s="22">
        <v>5</v>
      </c>
      <c r="J174" s="72">
        <v>17.502500000000001</v>
      </c>
      <c r="K174" s="72">
        <v>367.55250000000001</v>
      </c>
      <c r="L174" s="24">
        <v>43468</v>
      </c>
      <c r="M174" s="25">
        <v>0.48333333333333334</v>
      </c>
      <c r="N174" s="20" t="s">
        <v>23</v>
      </c>
      <c r="O174" s="72">
        <v>350.05</v>
      </c>
      <c r="P174" s="76">
        <v>4.7619047620000003</v>
      </c>
      <c r="Q174" s="72">
        <v>17.502500000000001</v>
      </c>
      <c r="R174" s="86">
        <v>5.5</v>
      </c>
      <c r="S174" s="72">
        <f t="shared" si="38"/>
        <v>17.502499999999998</v>
      </c>
      <c r="T174" s="92">
        <f t="shared" si="51"/>
        <v>1468.8097999999998</v>
      </c>
      <c r="U174" s="93" t="b">
        <f t="shared" si="39"/>
        <v>0</v>
      </c>
      <c r="V174" s="93" t="b">
        <f t="shared" si="40"/>
        <v>0</v>
      </c>
      <c r="W174" s="93" t="str">
        <f t="shared" si="41"/>
        <v>Low Value</v>
      </c>
      <c r="X174" s="96" t="str">
        <f t="shared" si="44"/>
        <v>Value not found</v>
      </c>
      <c r="Y174" s="93">
        <f t="shared" si="49"/>
        <v>3</v>
      </c>
      <c r="Z174" s="93">
        <f t="shared" si="45"/>
        <v>1</v>
      </c>
      <c r="AA174" s="93">
        <f t="shared" si="46"/>
        <v>2019</v>
      </c>
      <c r="AB174" s="97" t="str">
        <f t="shared" si="54"/>
        <v>1-2019</v>
      </c>
      <c r="AC174" s="97" t="str">
        <f t="shared" si="53"/>
        <v>3-1-2019</v>
      </c>
      <c r="AD174" s="97">
        <f t="shared" si="50"/>
        <v>1</v>
      </c>
      <c r="AE174" s="97">
        <f t="shared" si="47"/>
        <v>1</v>
      </c>
      <c r="AF174" s="97" t="str">
        <f t="shared" si="42"/>
        <v>2019-1</v>
      </c>
      <c r="AG174" s="97">
        <f t="shared" si="43"/>
        <v>4</v>
      </c>
      <c r="AH174" s="97" t="str">
        <f t="shared" si="48"/>
        <v>Weekdays</v>
      </c>
      <c r="AI174" s="98">
        <f t="shared" si="52"/>
        <v>5</v>
      </c>
    </row>
    <row r="175" spans="2:35" ht="21.75" customHeight="1" x14ac:dyDescent="0.25">
      <c r="B175" s="19" t="s">
        <v>207</v>
      </c>
      <c r="C175" s="20" t="s">
        <v>42</v>
      </c>
      <c r="D175" s="19" t="s">
        <v>43</v>
      </c>
      <c r="E175" s="19" t="s">
        <v>20</v>
      </c>
      <c r="F175" s="19" t="s">
        <v>31</v>
      </c>
      <c r="G175" s="19" t="s">
        <v>44</v>
      </c>
      <c r="H175" s="72">
        <v>80.05</v>
      </c>
      <c r="I175" s="22">
        <v>5</v>
      </c>
      <c r="J175" s="72">
        <v>20.012499999999999</v>
      </c>
      <c r="K175" s="72">
        <v>420.26249999999999</v>
      </c>
      <c r="L175" s="24">
        <v>43491</v>
      </c>
      <c r="M175" s="25">
        <v>0.53125</v>
      </c>
      <c r="N175" s="20" t="s">
        <v>33</v>
      </c>
      <c r="O175" s="72">
        <v>400.25</v>
      </c>
      <c r="P175" s="76">
        <v>4.7619047620000003</v>
      </c>
      <c r="Q175" s="72">
        <v>20.012499999999999</v>
      </c>
      <c r="R175" s="86">
        <v>9.4</v>
      </c>
      <c r="S175" s="72">
        <f t="shared" si="38"/>
        <v>20.012499999999989</v>
      </c>
      <c r="T175" s="92">
        <f t="shared" si="51"/>
        <v>1679.4489999999992</v>
      </c>
      <c r="U175" s="93" t="b">
        <f t="shared" si="39"/>
        <v>0</v>
      </c>
      <c r="V175" s="93" t="b">
        <f t="shared" si="40"/>
        <v>1</v>
      </c>
      <c r="W175" s="93" t="str">
        <f t="shared" si="41"/>
        <v>High Value</v>
      </c>
      <c r="X175" s="96">
        <f t="shared" si="44"/>
        <v>8.0050000000000008</v>
      </c>
      <c r="Y175" s="93">
        <f t="shared" si="49"/>
        <v>26</v>
      </c>
      <c r="Z175" s="93">
        <f t="shared" si="45"/>
        <v>1</v>
      </c>
      <c r="AA175" s="93">
        <f t="shared" si="46"/>
        <v>2019</v>
      </c>
      <c r="AB175" s="97" t="str">
        <f t="shared" si="54"/>
        <v>1-2019</v>
      </c>
      <c r="AC175" s="97" t="str">
        <f t="shared" si="53"/>
        <v>26-1-2019</v>
      </c>
      <c r="AD175" s="97">
        <f t="shared" si="50"/>
        <v>1</v>
      </c>
      <c r="AE175" s="97">
        <f t="shared" si="47"/>
        <v>4</v>
      </c>
      <c r="AF175" s="97" t="str">
        <f t="shared" si="42"/>
        <v>2019-4</v>
      </c>
      <c r="AG175" s="97">
        <f t="shared" si="43"/>
        <v>6</v>
      </c>
      <c r="AH175" s="97" t="str">
        <f t="shared" si="48"/>
        <v>Weekends</v>
      </c>
      <c r="AI175" s="98">
        <f t="shared" si="52"/>
        <v>7</v>
      </c>
    </row>
    <row r="176" spans="2:35" ht="21.75" customHeight="1" x14ac:dyDescent="0.25">
      <c r="B176" s="19" t="s">
        <v>208</v>
      </c>
      <c r="C176" s="20" t="s">
        <v>25</v>
      </c>
      <c r="D176" s="19" t="s">
        <v>26</v>
      </c>
      <c r="E176" s="19" t="s">
        <v>27</v>
      </c>
      <c r="F176" s="19" t="s">
        <v>31</v>
      </c>
      <c r="G176" s="19" t="s">
        <v>28</v>
      </c>
      <c r="H176" s="72">
        <v>20.85</v>
      </c>
      <c r="I176" s="22">
        <v>8</v>
      </c>
      <c r="J176" s="72">
        <v>8.34</v>
      </c>
      <c r="K176" s="72">
        <v>175.14</v>
      </c>
      <c r="L176" s="24">
        <v>43527</v>
      </c>
      <c r="M176" s="25">
        <v>0.80347222222222225</v>
      </c>
      <c r="N176" s="20" t="s">
        <v>29</v>
      </c>
      <c r="O176" s="72">
        <v>166.8</v>
      </c>
      <c r="P176" s="76">
        <v>4.7619047620000003</v>
      </c>
      <c r="Q176" s="72">
        <v>8.34</v>
      </c>
      <c r="R176" s="86">
        <v>6.3</v>
      </c>
      <c r="S176" s="72">
        <f t="shared" si="38"/>
        <v>8.339999999999975</v>
      </c>
      <c r="T176" s="92">
        <f t="shared" si="51"/>
        <v>699.89279999999792</v>
      </c>
      <c r="U176" s="93" t="b">
        <f t="shared" si="39"/>
        <v>0</v>
      </c>
      <c r="V176" s="93" t="b">
        <f t="shared" si="40"/>
        <v>1</v>
      </c>
      <c r="W176" s="93" t="str">
        <f t="shared" si="41"/>
        <v>Low Value</v>
      </c>
      <c r="X176" s="96" t="str">
        <f t="shared" si="44"/>
        <v>Value not found</v>
      </c>
      <c r="Y176" s="93">
        <f t="shared" si="49"/>
        <v>3</v>
      </c>
      <c r="Z176" s="93">
        <f t="shared" si="45"/>
        <v>3</v>
      </c>
      <c r="AA176" s="93">
        <f t="shared" si="46"/>
        <v>2019</v>
      </c>
      <c r="AB176" s="97" t="str">
        <f t="shared" si="54"/>
        <v>3-2019</v>
      </c>
      <c r="AC176" s="97" t="str">
        <f t="shared" si="53"/>
        <v>3-3-2019</v>
      </c>
      <c r="AD176" s="97">
        <f t="shared" si="50"/>
        <v>1</v>
      </c>
      <c r="AE176" s="97">
        <f t="shared" si="47"/>
        <v>9</v>
      </c>
      <c r="AF176" s="97" t="str">
        <f t="shared" si="42"/>
        <v>2019-9</v>
      </c>
      <c r="AG176" s="97">
        <f t="shared" si="43"/>
        <v>7</v>
      </c>
      <c r="AH176" s="97" t="str">
        <f t="shared" si="48"/>
        <v>Weekends</v>
      </c>
      <c r="AI176" s="98">
        <f t="shared" si="52"/>
        <v>1</v>
      </c>
    </row>
    <row r="177" spans="2:35" ht="21.75" customHeight="1" x14ac:dyDescent="0.25">
      <c r="B177" s="19" t="s">
        <v>209</v>
      </c>
      <c r="C177" s="20" t="s">
        <v>42</v>
      </c>
      <c r="D177" s="19" t="s">
        <v>43</v>
      </c>
      <c r="E177" s="19" t="s">
        <v>20</v>
      </c>
      <c r="F177" s="19" t="s">
        <v>31</v>
      </c>
      <c r="G177" s="19" t="s">
        <v>28</v>
      </c>
      <c r="H177" s="72">
        <v>52.89</v>
      </c>
      <c r="I177" s="22">
        <v>6</v>
      </c>
      <c r="J177" s="72">
        <v>15.867000000000001</v>
      </c>
      <c r="K177" s="72">
        <v>333.20699999999999</v>
      </c>
      <c r="L177" s="24">
        <v>43484</v>
      </c>
      <c r="M177" s="25">
        <v>0.7319444444444444</v>
      </c>
      <c r="N177" s="20" t="s">
        <v>33</v>
      </c>
      <c r="O177" s="72">
        <v>317.33999999999997</v>
      </c>
      <c r="P177" s="76">
        <v>4.7619047620000003</v>
      </c>
      <c r="Q177" s="72">
        <v>15.867000000000001</v>
      </c>
      <c r="R177" s="86">
        <v>9.8000000000000007</v>
      </c>
      <c r="S177" s="72">
        <f t="shared" si="38"/>
        <v>15.867000000000019</v>
      </c>
      <c r="T177" s="92">
        <f t="shared" si="51"/>
        <v>1331.5586400000016</v>
      </c>
      <c r="U177" s="93" t="b">
        <f t="shared" si="39"/>
        <v>0</v>
      </c>
      <c r="V177" s="93" t="b">
        <f t="shared" si="40"/>
        <v>1</v>
      </c>
      <c r="W177" s="93" t="str">
        <f t="shared" si="41"/>
        <v>High Value</v>
      </c>
      <c r="X177" s="96">
        <f t="shared" si="44"/>
        <v>5.2890000000000006</v>
      </c>
      <c r="Y177" s="93">
        <f t="shared" si="49"/>
        <v>19</v>
      </c>
      <c r="Z177" s="93">
        <f t="shared" si="45"/>
        <v>1</v>
      </c>
      <c r="AA177" s="93">
        <f t="shared" si="46"/>
        <v>2019</v>
      </c>
      <c r="AB177" s="97" t="str">
        <f t="shared" si="54"/>
        <v>1-2019</v>
      </c>
      <c r="AC177" s="97" t="str">
        <f t="shared" si="53"/>
        <v>19-1-2019</v>
      </c>
      <c r="AD177" s="97">
        <f t="shared" si="50"/>
        <v>1</v>
      </c>
      <c r="AE177" s="97">
        <f t="shared" si="47"/>
        <v>3</v>
      </c>
      <c r="AF177" s="97" t="str">
        <f t="shared" si="42"/>
        <v>2019-3</v>
      </c>
      <c r="AG177" s="97">
        <f t="shared" si="43"/>
        <v>6</v>
      </c>
      <c r="AH177" s="97" t="str">
        <f t="shared" si="48"/>
        <v>Weekends</v>
      </c>
      <c r="AI177" s="98">
        <f t="shared" si="52"/>
        <v>7</v>
      </c>
    </row>
    <row r="178" spans="2:35" ht="21.75" customHeight="1" x14ac:dyDescent="0.25">
      <c r="B178" s="19" t="s">
        <v>210</v>
      </c>
      <c r="C178" s="20" t="s">
        <v>42</v>
      </c>
      <c r="D178" s="19" t="s">
        <v>43</v>
      </c>
      <c r="E178" s="19" t="s">
        <v>27</v>
      </c>
      <c r="F178" s="19" t="s">
        <v>31</v>
      </c>
      <c r="G178" s="19" t="s">
        <v>44</v>
      </c>
      <c r="H178" s="72">
        <v>19.79</v>
      </c>
      <c r="I178" s="22">
        <v>8</v>
      </c>
      <c r="J178" s="72">
        <v>7.9160000000000004</v>
      </c>
      <c r="K178" s="72">
        <v>166.23599999999999</v>
      </c>
      <c r="L178" s="24">
        <v>43483</v>
      </c>
      <c r="M178" s="25">
        <v>0.50277777777777777</v>
      </c>
      <c r="N178" s="20" t="s">
        <v>23</v>
      </c>
      <c r="O178" s="72">
        <v>158.32</v>
      </c>
      <c r="P178" s="76">
        <v>4.7619047620000003</v>
      </c>
      <c r="Q178" s="72">
        <v>7.9160000000000004</v>
      </c>
      <c r="R178" s="86">
        <v>8.6999999999999993</v>
      </c>
      <c r="S178" s="72">
        <f t="shared" si="38"/>
        <v>7.9159999999999968</v>
      </c>
      <c r="T178" s="92">
        <f t="shared" si="51"/>
        <v>664.31071999999972</v>
      </c>
      <c r="U178" s="93" t="b">
        <f t="shared" si="39"/>
        <v>1</v>
      </c>
      <c r="V178" s="93" t="b">
        <f t="shared" si="40"/>
        <v>1</v>
      </c>
      <c r="W178" s="93" t="str">
        <f t="shared" si="41"/>
        <v>High Value</v>
      </c>
      <c r="X178" s="96">
        <f t="shared" si="44"/>
        <v>1.9790000000000001</v>
      </c>
      <c r="Y178" s="93">
        <f t="shared" si="49"/>
        <v>18</v>
      </c>
      <c r="Z178" s="93">
        <f t="shared" si="45"/>
        <v>1</v>
      </c>
      <c r="AA178" s="93">
        <f t="shared" si="46"/>
        <v>2019</v>
      </c>
      <c r="AB178" s="97" t="str">
        <f t="shared" si="54"/>
        <v>1-2019</v>
      </c>
      <c r="AC178" s="97" t="str">
        <f t="shared" si="53"/>
        <v>18-1-2019</v>
      </c>
      <c r="AD178" s="97">
        <f t="shared" si="50"/>
        <v>1</v>
      </c>
      <c r="AE178" s="97">
        <f t="shared" si="47"/>
        <v>3</v>
      </c>
      <c r="AF178" s="97" t="str">
        <f t="shared" si="42"/>
        <v>2019-3</v>
      </c>
      <c r="AG178" s="97">
        <f t="shared" si="43"/>
        <v>5</v>
      </c>
      <c r="AH178" s="97" t="str">
        <f t="shared" si="48"/>
        <v>Weekdays</v>
      </c>
      <c r="AI178" s="98">
        <f t="shared" si="52"/>
        <v>6</v>
      </c>
    </row>
    <row r="179" spans="2:35" ht="21.75" customHeight="1" x14ac:dyDescent="0.25">
      <c r="B179" s="19" t="s">
        <v>211</v>
      </c>
      <c r="C179" s="20" t="s">
        <v>18</v>
      </c>
      <c r="D179" s="19" t="s">
        <v>19</v>
      </c>
      <c r="E179" s="19" t="s">
        <v>20</v>
      </c>
      <c r="F179" s="19" t="s">
        <v>31</v>
      </c>
      <c r="G179" s="19" t="s">
        <v>32</v>
      </c>
      <c r="H179" s="72">
        <v>33.840000000000003</v>
      </c>
      <c r="I179" s="22">
        <v>9</v>
      </c>
      <c r="J179" s="72">
        <v>15.228</v>
      </c>
      <c r="K179" s="72">
        <v>319.78800000000001</v>
      </c>
      <c r="L179" s="24">
        <v>43545</v>
      </c>
      <c r="M179" s="25">
        <v>0.68125000000000002</v>
      </c>
      <c r="N179" s="20" t="s">
        <v>23</v>
      </c>
      <c r="O179" s="72">
        <v>304.56</v>
      </c>
      <c r="P179" s="76">
        <v>4.7619047620000003</v>
      </c>
      <c r="Q179" s="72">
        <v>15.228</v>
      </c>
      <c r="R179" s="86">
        <v>8.8000000000000007</v>
      </c>
      <c r="S179" s="72">
        <f t="shared" si="38"/>
        <v>15.228000000000009</v>
      </c>
      <c r="T179" s="92">
        <f t="shared" si="51"/>
        <v>1277.9337600000008</v>
      </c>
      <c r="U179" s="93" t="b">
        <f t="shared" si="39"/>
        <v>1</v>
      </c>
      <c r="V179" s="93" t="b">
        <f t="shared" si="40"/>
        <v>1</v>
      </c>
      <c r="W179" s="93" t="str">
        <f t="shared" si="41"/>
        <v>High Value</v>
      </c>
      <c r="X179" s="96">
        <f t="shared" si="44"/>
        <v>3.3840000000000003</v>
      </c>
      <c r="Y179" s="93">
        <f t="shared" si="49"/>
        <v>21</v>
      </c>
      <c r="Z179" s="93">
        <f t="shared" si="45"/>
        <v>3</v>
      </c>
      <c r="AA179" s="93">
        <f t="shared" si="46"/>
        <v>2019</v>
      </c>
      <c r="AB179" s="97" t="str">
        <f t="shared" si="54"/>
        <v>3-2019</v>
      </c>
      <c r="AC179" s="97" t="str">
        <f t="shared" si="53"/>
        <v>21-3-2019</v>
      </c>
      <c r="AD179" s="97">
        <f t="shared" si="50"/>
        <v>1</v>
      </c>
      <c r="AE179" s="97">
        <f t="shared" si="47"/>
        <v>12</v>
      </c>
      <c r="AF179" s="97" t="str">
        <f t="shared" si="42"/>
        <v>2019-12</v>
      </c>
      <c r="AG179" s="97">
        <f t="shared" si="43"/>
        <v>4</v>
      </c>
      <c r="AH179" s="97" t="str">
        <f t="shared" si="48"/>
        <v>Weekdays</v>
      </c>
      <c r="AI179" s="98">
        <f t="shared" si="52"/>
        <v>5</v>
      </c>
    </row>
    <row r="180" spans="2:35" ht="21.75" customHeight="1" x14ac:dyDescent="0.25">
      <c r="B180" s="19" t="s">
        <v>212</v>
      </c>
      <c r="C180" s="20" t="s">
        <v>18</v>
      </c>
      <c r="D180" s="19" t="s">
        <v>19</v>
      </c>
      <c r="E180" s="19" t="s">
        <v>20</v>
      </c>
      <c r="F180" s="19" t="s">
        <v>31</v>
      </c>
      <c r="G180" s="19" t="s">
        <v>44</v>
      </c>
      <c r="H180" s="72">
        <v>22.17</v>
      </c>
      <c r="I180" s="22">
        <v>8</v>
      </c>
      <c r="J180" s="72">
        <v>8.8680000000000003</v>
      </c>
      <c r="K180" s="72">
        <v>186.22800000000001</v>
      </c>
      <c r="L180" s="24">
        <v>43527</v>
      </c>
      <c r="M180" s="25">
        <v>0.70902777777777781</v>
      </c>
      <c r="N180" s="20" t="s">
        <v>33</v>
      </c>
      <c r="O180" s="72">
        <v>177.36</v>
      </c>
      <c r="P180" s="76">
        <v>4.7619047620000003</v>
      </c>
      <c r="Q180" s="72">
        <v>8.8680000000000003</v>
      </c>
      <c r="R180" s="86">
        <v>9.6</v>
      </c>
      <c r="S180" s="72">
        <f t="shared" si="38"/>
        <v>8.867999999999995</v>
      </c>
      <c r="T180" s="92">
        <f t="shared" si="51"/>
        <v>744.20255999999961</v>
      </c>
      <c r="U180" s="93" t="b">
        <f t="shared" si="39"/>
        <v>1</v>
      </c>
      <c r="V180" s="93" t="b">
        <f t="shared" si="40"/>
        <v>1</v>
      </c>
      <c r="W180" s="93" t="str">
        <f t="shared" si="41"/>
        <v>High Value</v>
      </c>
      <c r="X180" s="96">
        <f t="shared" si="44"/>
        <v>2.2170000000000001</v>
      </c>
      <c r="Y180" s="93">
        <f t="shared" si="49"/>
        <v>3</v>
      </c>
      <c r="Z180" s="93">
        <f t="shared" si="45"/>
        <v>3</v>
      </c>
      <c r="AA180" s="93">
        <f t="shared" si="46"/>
        <v>2019</v>
      </c>
      <c r="AB180" s="97" t="str">
        <f t="shared" si="54"/>
        <v>3-2019</v>
      </c>
      <c r="AC180" s="97" t="str">
        <f t="shared" si="53"/>
        <v>3-3-2019</v>
      </c>
      <c r="AD180" s="97">
        <f t="shared" si="50"/>
        <v>1</v>
      </c>
      <c r="AE180" s="97">
        <f t="shared" si="47"/>
        <v>9</v>
      </c>
      <c r="AF180" s="97" t="str">
        <f t="shared" si="42"/>
        <v>2019-9</v>
      </c>
      <c r="AG180" s="97">
        <f t="shared" si="43"/>
        <v>7</v>
      </c>
      <c r="AH180" s="97" t="str">
        <f t="shared" si="48"/>
        <v>Weekends</v>
      </c>
      <c r="AI180" s="98">
        <f t="shared" si="52"/>
        <v>1</v>
      </c>
    </row>
    <row r="181" spans="2:35" ht="21.75" customHeight="1" x14ac:dyDescent="0.25">
      <c r="B181" s="19" t="s">
        <v>213</v>
      </c>
      <c r="C181" s="20" t="s">
        <v>25</v>
      </c>
      <c r="D181" s="19" t="s">
        <v>26</v>
      </c>
      <c r="E181" s="19" t="s">
        <v>27</v>
      </c>
      <c r="F181" s="19" t="s">
        <v>21</v>
      </c>
      <c r="G181" s="19" t="s">
        <v>46</v>
      </c>
      <c r="H181" s="72">
        <v>22.51</v>
      </c>
      <c r="I181" s="22">
        <v>7</v>
      </c>
      <c r="J181" s="72">
        <v>7.8784999999999998</v>
      </c>
      <c r="K181" s="72">
        <v>165.4485</v>
      </c>
      <c r="L181" s="24">
        <v>43509</v>
      </c>
      <c r="M181" s="25">
        <v>0.4513888888888889</v>
      </c>
      <c r="N181" s="20" t="s">
        <v>33</v>
      </c>
      <c r="O181" s="72">
        <v>157.57</v>
      </c>
      <c r="P181" s="76">
        <v>4.7619047620000003</v>
      </c>
      <c r="Q181" s="72">
        <v>7.8784999999999998</v>
      </c>
      <c r="R181" s="86">
        <v>4.8</v>
      </c>
      <c r="S181" s="72">
        <f t="shared" si="38"/>
        <v>7.8785000000000025</v>
      </c>
      <c r="T181" s="92">
        <f t="shared" si="51"/>
        <v>661.16372000000024</v>
      </c>
      <c r="U181" s="93" t="b">
        <f t="shared" si="39"/>
        <v>0</v>
      </c>
      <c r="V181" s="93" t="b">
        <f t="shared" si="40"/>
        <v>0</v>
      </c>
      <c r="W181" s="93" t="str">
        <f t="shared" si="41"/>
        <v>Low Value</v>
      </c>
      <c r="X181" s="96" t="str">
        <f t="shared" si="44"/>
        <v>Value not found</v>
      </c>
      <c r="Y181" s="93">
        <f t="shared" si="49"/>
        <v>13</v>
      </c>
      <c r="Z181" s="93">
        <f t="shared" si="45"/>
        <v>2</v>
      </c>
      <c r="AA181" s="93">
        <f t="shared" si="46"/>
        <v>2019</v>
      </c>
      <c r="AB181" s="97" t="str">
        <f t="shared" si="54"/>
        <v>2-2019</v>
      </c>
      <c r="AC181" s="97" t="str">
        <f t="shared" si="53"/>
        <v>13-2-2019</v>
      </c>
      <c r="AD181" s="97">
        <f t="shared" si="50"/>
        <v>1</v>
      </c>
      <c r="AE181" s="97">
        <f t="shared" si="47"/>
        <v>7</v>
      </c>
      <c r="AF181" s="97" t="str">
        <f t="shared" si="42"/>
        <v>2019-7</v>
      </c>
      <c r="AG181" s="97">
        <f t="shared" si="43"/>
        <v>3</v>
      </c>
      <c r="AH181" s="97" t="str">
        <f t="shared" si="48"/>
        <v>Weekdays</v>
      </c>
      <c r="AI181" s="98">
        <f t="shared" si="52"/>
        <v>4</v>
      </c>
    </row>
    <row r="182" spans="2:35" ht="21.75" customHeight="1" x14ac:dyDescent="0.25">
      <c r="B182" s="19" t="s">
        <v>214</v>
      </c>
      <c r="C182" s="20" t="s">
        <v>18</v>
      </c>
      <c r="D182" s="19" t="s">
        <v>19</v>
      </c>
      <c r="E182" s="19" t="s">
        <v>27</v>
      </c>
      <c r="F182" s="19" t="s">
        <v>31</v>
      </c>
      <c r="G182" s="19" t="s">
        <v>44</v>
      </c>
      <c r="H182" s="72">
        <v>73.88</v>
      </c>
      <c r="I182" s="22">
        <v>6</v>
      </c>
      <c r="J182" s="72">
        <v>22.164000000000001</v>
      </c>
      <c r="K182" s="72">
        <v>465.44400000000002</v>
      </c>
      <c r="L182" s="24">
        <v>43547</v>
      </c>
      <c r="M182" s="25">
        <v>0.80277777777777781</v>
      </c>
      <c r="N182" s="20" t="s">
        <v>23</v>
      </c>
      <c r="O182" s="72">
        <v>443.28</v>
      </c>
      <c r="P182" s="76">
        <v>4.7619047620000003</v>
      </c>
      <c r="Q182" s="72">
        <v>22.164000000000001</v>
      </c>
      <c r="R182" s="86">
        <v>4.4000000000000004</v>
      </c>
      <c r="S182" s="72">
        <f t="shared" si="38"/>
        <v>22.164000000000044</v>
      </c>
      <c r="T182" s="92">
        <f t="shared" si="51"/>
        <v>1860.0028800000036</v>
      </c>
      <c r="U182" s="93" t="b">
        <f t="shared" si="39"/>
        <v>0</v>
      </c>
      <c r="V182" s="93" t="b">
        <f t="shared" si="40"/>
        <v>0</v>
      </c>
      <c r="W182" s="93" t="str">
        <f t="shared" si="41"/>
        <v>Low Value</v>
      </c>
      <c r="X182" s="96" t="str">
        <f t="shared" si="44"/>
        <v>Value not found</v>
      </c>
      <c r="Y182" s="93">
        <f t="shared" si="49"/>
        <v>23</v>
      </c>
      <c r="Z182" s="93">
        <f t="shared" si="45"/>
        <v>3</v>
      </c>
      <c r="AA182" s="93">
        <f t="shared" si="46"/>
        <v>2019</v>
      </c>
      <c r="AB182" s="97" t="str">
        <f t="shared" si="54"/>
        <v>3-2019</v>
      </c>
      <c r="AC182" s="97" t="str">
        <f t="shared" si="53"/>
        <v>23-3-2019</v>
      </c>
      <c r="AD182" s="97">
        <f t="shared" si="50"/>
        <v>1</v>
      </c>
      <c r="AE182" s="97">
        <f t="shared" si="47"/>
        <v>12</v>
      </c>
      <c r="AF182" s="97" t="str">
        <f t="shared" si="42"/>
        <v>2019-12</v>
      </c>
      <c r="AG182" s="97">
        <f t="shared" si="43"/>
        <v>6</v>
      </c>
      <c r="AH182" s="97" t="str">
        <f t="shared" si="48"/>
        <v>Weekends</v>
      </c>
      <c r="AI182" s="98">
        <f t="shared" si="52"/>
        <v>7</v>
      </c>
    </row>
    <row r="183" spans="2:35" ht="21.75" customHeight="1" x14ac:dyDescent="0.25">
      <c r="B183" s="19" t="s">
        <v>215</v>
      </c>
      <c r="C183" s="20" t="s">
        <v>25</v>
      </c>
      <c r="D183" s="19" t="s">
        <v>26</v>
      </c>
      <c r="E183" s="19" t="s">
        <v>20</v>
      </c>
      <c r="F183" s="19" t="s">
        <v>31</v>
      </c>
      <c r="G183" s="19" t="s">
        <v>22</v>
      </c>
      <c r="H183" s="72">
        <v>86.8</v>
      </c>
      <c r="I183" s="22">
        <v>3</v>
      </c>
      <c r="J183" s="72">
        <v>13.02</v>
      </c>
      <c r="K183" s="72">
        <v>273.42</v>
      </c>
      <c r="L183" s="24">
        <v>43493</v>
      </c>
      <c r="M183" s="25">
        <v>0.69930555555555551</v>
      </c>
      <c r="N183" s="20" t="s">
        <v>23</v>
      </c>
      <c r="O183" s="72">
        <v>260.39999999999998</v>
      </c>
      <c r="P183" s="76">
        <v>4.7619047620000003</v>
      </c>
      <c r="Q183" s="72">
        <v>13.02</v>
      </c>
      <c r="R183" s="86">
        <v>9.9</v>
      </c>
      <c r="S183" s="72">
        <f t="shared" si="38"/>
        <v>13.020000000000039</v>
      </c>
      <c r="T183" s="92">
        <f t="shared" si="51"/>
        <v>1092.6384000000032</v>
      </c>
      <c r="U183" s="93" t="b">
        <f t="shared" si="39"/>
        <v>0</v>
      </c>
      <c r="V183" s="93" t="b">
        <f t="shared" si="40"/>
        <v>1</v>
      </c>
      <c r="W183" s="93" t="str">
        <f t="shared" si="41"/>
        <v>High Value</v>
      </c>
      <c r="X183" s="96">
        <f t="shared" si="44"/>
        <v>8.68</v>
      </c>
      <c r="Y183" s="93">
        <f t="shared" si="49"/>
        <v>28</v>
      </c>
      <c r="Z183" s="93">
        <f t="shared" si="45"/>
        <v>1</v>
      </c>
      <c r="AA183" s="93">
        <f t="shared" si="46"/>
        <v>2019</v>
      </c>
      <c r="AB183" s="97" t="str">
        <f t="shared" si="54"/>
        <v>1-2019</v>
      </c>
      <c r="AC183" s="97" t="str">
        <f t="shared" si="53"/>
        <v>28-1-2019</v>
      </c>
      <c r="AD183" s="97">
        <f t="shared" si="50"/>
        <v>1</v>
      </c>
      <c r="AE183" s="97">
        <f t="shared" si="47"/>
        <v>5</v>
      </c>
      <c r="AF183" s="97" t="str">
        <f t="shared" si="42"/>
        <v>2019-5</v>
      </c>
      <c r="AG183" s="97">
        <f t="shared" si="43"/>
        <v>1</v>
      </c>
      <c r="AH183" s="97" t="str">
        <f t="shared" si="48"/>
        <v>Weekdays</v>
      </c>
      <c r="AI183" s="98">
        <f t="shared" si="52"/>
        <v>2</v>
      </c>
    </row>
    <row r="184" spans="2:35" ht="21.75" customHeight="1" x14ac:dyDescent="0.25">
      <c r="B184" s="19" t="s">
        <v>216</v>
      </c>
      <c r="C184" s="20" t="s">
        <v>25</v>
      </c>
      <c r="D184" s="19" t="s">
        <v>26</v>
      </c>
      <c r="E184" s="19" t="s">
        <v>27</v>
      </c>
      <c r="F184" s="19" t="s">
        <v>31</v>
      </c>
      <c r="G184" s="19" t="s">
        <v>46</v>
      </c>
      <c r="H184" s="72">
        <v>64.260000000000005</v>
      </c>
      <c r="I184" s="22">
        <v>7</v>
      </c>
      <c r="J184" s="72">
        <v>22.491</v>
      </c>
      <c r="K184" s="72">
        <v>472.31099999999998</v>
      </c>
      <c r="L184" s="24">
        <v>43505</v>
      </c>
      <c r="M184" s="25">
        <v>0.41666666666666669</v>
      </c>
      <c r="N184" s="20" t="s">
        <v>29</v>
      </c>
      <c r="O184" s="72">
        <v>449.82</v>
      </c>
      <c r="P184" s="76">
        <v>4.7619047620000003</v>
      </c>
      <c r="Q184" s="72">
        <v>22.491</v>
      </c>
      <c r="R184" s="86">
        <v>5.7</v>
      </c>
      <c r="S184" s="72">
        <f t="shared" si="38"/>
        <v>22.490999999999985</v>
      </c>
      <c r="T184" s="92">
        <f t="shared" si="51"/>
        <v>1887.4447199999988</v>
      </c>
      <c r="U184" s="93" t="b">
        <f t="shared" si="39"/>
        <v>0</v>
      </c>
      <c r="V184" s="93" t="b">
        <f t="shared" si="40"/>
        <v>0</v>
      </c>
      <c r="W184" s="93" t="str">
        <f t="shared" si="41"/>
        <v>Low Value</v>
      </c>
      <c r="X184" s="96" t="str">
        <f t="shared" si="44"/>
        <v>Value not found</v>
      </c>
      <c r="Y184" s="93">
        <f t="shared" si="49"/>
        <v>9</v>
      </c>
      <c r="Z184" s="93">
        <f t="shared" si="45"/>
        <v>2</v>
      </c>
      <c r="AA184" s="93">
        <f t="shared" si="46"/>
        <v>2019</v>
      </c>
      <c r="AB184" s="97" t="str">
        <f t="shared" si="54"/>
        <v>2-2019</v>
      </c>
      <c r="AC184" s="97" t="str">
        <f t="shared" si="53"/>
        <v>9-2-2019</v>
      </c>
      <c r="AD184" s="97">
        <f t="shared" si="50"/>
        <v>1</v>
      </c>
      <c r="AE184" s="97">
        <f t="shared" si="47"/>
        <v>6</v>
      </c>
      <c r="AF184" s="97" t="str">
        <f t="shared" si="42"/>
        <v>2019-6</v>
      </c>
      <c r="AG184" s="97">
        <f t="shared" si="43"/>
        <v>6</v>
      </c>
      <c r="AH184" s="97" t="str">
        <f t="shared" si="48"/>
        <v>Weekends</v>
      </c>
      <c r="AI184" s="98">
        <f t="shared" si="52"/>
        <v>7</v>
      </c>
    </row>
    <row r="185" spans="2:35" ht="21.75" customHeight="1" x14ac:dyDescent="0.25">
      <c r="B185" s="19" t="s">
        <v>217</v>
      </c>
      <c r="C185" s="20" t="s">
        <v>25</v>
      </c>
      <c r="D185" s="19" t="s">
        <v>26</v>
      </c>
      <c r="E185" s="19" t="s">
        <v>20</v>
      </c>
      <c r="F185" s="19" t="s">
        <v>31</v>
      </c>
      <c r="G185" s="19" t="s">
        <v>44</v>
      </c>
      <c r="H185" s="72">
        <v>38.47</v>
      </c>
      <c r="I185" s="22">
        <v>8</v>
      </c>
      <c r="J185" s="72">
        <v>15.388</v>
      </c>
      <c r="K185" s="72">
        <v>323.14800000000002</v>
      </c>
      <c r="L185" s="24">
        <v>43488</v>
      </c>
      <c r="M185" s="25">
        <v>0.49375000000000002</v>
      </c>
      <c r="N185" s="20" t="s">
        <v>29</v>
      </c>
      <c r="O185" s="72">
        <v>307.76</v>
      </c>
      <c r="P185" s="76">
        <v>4.7619047620000003</v>
      </c>
      <c r="Q185" s="72">
        <v>15.388</v>
      </c>
      <c r="R185" s="86">
        <v>7.7</v>
      </c>
      <c r="S185" s="72">
        <f t="shared" si="38"/>
        <v>15.388000000000034</v>
      </c>
      <c r="T185" s="92">
        <f t="shared" si="51"/>
        <v>1291.3609600000029</v>
      </c>
      <c r="U185" s="93" t="b">
        <f t="shared" si="39"/>
        <v>1</v>
      </c>
      <c r="V185" s="93" t="b">
        <f t="shared" si="40"/>
        <v>1</v>
      </c>
      <c r="W185" s="93" t="str">
        <f t="shared" si="41"/>
        <v>High Value</v>
      </c>
      <c r="X185" s="96">
        <f t="shared" si="44"/>
        <v>3.847</v>
      </c>
      <c r="Y185" s="93">
        <f t="shared" si="49"/>
        <v>23</v>
      </c>
      <c r="Z185" s="93">
        <f t="shared" si="45"/>
        <v>1</v>
      </c>
      <c r="AA185" s="93">
        <f t="shared" si="46"/>
        <v>2019</v>
      </c>
      <c r="AB185" s="97" t="str">
        <f t="shared" si="54"/>
        <v>1-2019</v>
      </c>
      <c r="AC185" s="97" t="str">
        <f t="shared" si="53"/>
        <v>23-1-2019</v>
      </c>
      <c r="AD185" s="97">
        <f t="shared" si="50"/>
        <v>1</v>
      </c>
      <c r="AE185" s="97">
        <f t="shared" si="47"/>
        <v>4</v>
      </c>
      <c r="AF185" s="97" t="str">
        <f t="shared" si="42"/>
        <v>2019-4</v>
      </c>
      <c r="AG185" s="97">
        <f t="shared" si="43"/>
        <v>3</v>
      </c>
      <c r="AH185" s="97" t="str">
        <f t="shared" si="48"/>
        <v>Weekdays</v>
      </c>
      <c r="AI185" s="98">
        <f t="shared" si="52"/>
        <v>4</v>
      </c>
    </row>
    <row r="186" spans="2:35" ht="21.75" customHeight="1" x14ac:dyDescent="0.25">
      <c r="B186" s="19" t="s">
        <v>218</v>
      </c>
      <c r="C186" s="20" t="s">
        <v>18</v>
      </c>
      <c r="D186" s="19" t="s">
        <v>19</v>
      </c>
      <c r="E186" s="19" t="s">
        <v>20</v>
      </c>
      <c r="F186" s="19" t="s">
        <v>31</v>
      </c>
      <c r="G186" s="19" t="s">
        <v>36</v>
      </c>
      <c r="H186" s="72">
        <v>15.5</v>
      </c>
      <c r="I186" s="22">
        <v>10</v>
      </c>
      <c r="J186" s="72">
        <v>7.75</v>
      </c>
      <c r="K186" s="72">
        <v>162.75</v>
      </c>
      <c r="L186" s="24">
        <v>43547</v>
      </c>
      <c r="M186" s="25">
        <v>0.4548611111111111</v>
      </c>
      <c r="N186" s="20" t="s">
        <v>23</v>
      </c>
      <c r="O186" s="72">
        <v>155</v>
      </c>
      <c r="P186" s="76">
        <v>4.7619047620000003</v>
      </c>
      <c r="Q186" s="72">
        <v>7.75</v>
      </c>
      <c r="R186" s="86">
        <v>8</v>
      </c>
      <c r="S186" s="72">
        <f t="shared" si="38"/>
        <v>7.75</v>
      </c>
      <c r="T186" s="92">
        <f t="shared" si="51"/>
        <v>650.38</v>
      </c>
      <c r="U186" s="93" t="b">
        <f t="shared" si="39"/>
        <v>1</v>
      </c>
      <c r="V186" s="93" t="b">
        <f t="shared" si="40"/>
        <v>1</v>
      </c>
      <c r="W186" s="93" t="str">
        <f t="shared" si="41"/>
        <v>High Value</v>
      </c>
      <c r="X186" s="96">
        <f t="shared" si="44"/>
        <v>1.55</v>
      </c>
      <c r="Y186" s="93">
        <f t="shared" si="49"/>
        <v>23</v>
      </c>
      <c r="Z186" s="93">
        <f t="shared" si="45"/>
        <v>3</v>
      </c>
      <c r="AA186" s="93">
        <f t="shared" si="46"/>
        <v>2019</v>
      </c>
      <c r="AB186" s="97" t="str">
        <f t="shared" si="54"/>
        <v>3-2019</v>
      </c>
      <c r="AC186" s="97" t="str">
        <f t="shared" si="53"/>
        <v>23-3-2019</v>
      </c>
      <c r="AD186" s="97">
        <f t="shared" si="50"/>
        <v>1</v>
      </c>
      <c r="AE186" s="97">
        <f t="shared" si="47"/>
        <v>12</v>
      </c>
      <c r="AF186" s="97" t="str">
        <f t="shared" si="42"/>
        <v>2019-12</v>
      </c>
      <c r="AG186" s="97">
        <f t="shared" si="43"/>
        <v>6</v>
      </c>
      <c r="AH186" s="97" t="str">
        <f t="shared" si="48"/>
        <v>Weekends</v>
      </c>
      <c r="AI186" s="98">
        <f t="shared" si="52"/>
        <v>7</v>
      </c>
    </row>
    <row r="187" spans="2:35" ht="21.75" customHeight="1" x14ac:dyDescent="0.25">
      <c r="B187" s="19" t="s">
        <v>219</v>
      </c>
      <c r="C187" s="20" t="s">
        <v>25</v>
      </c>
      <c r="D187" s="19" t="s">
        <v>26</v>
      </c>
      <c r="E187" s="19" t="s">
        <v>27</v>
      </c>
      <c r="F187" s="19" t="s">
        <v>31</v>
      </c>
      <c r="G187" s="19" t="s">
        <v>22</v>
      </c>
      <c r="H187" s="72">
        <v>34.31</v>
      </c>
      <c r="I187" s="22">
        <v>8</v>
      </c>
      <c r="J187" s="72">
        <v>13.724</v>
      </c>
      <c r="K187" s="72">
        <v>288.20400000000001</v>
      </c>
      <c r="L187" s="24">
        <v>43490</v>
      </c>
      <c r="M187" s="25">
        <v>0.625</v>
      </c>
      <c r="N187" s="20" t="s">
        <v>23</v>
      </c>
      <c r="O187" s="72">
        <v>274.48</v>
      </c>
      <c r="P187" s="76">
        <v>4.7619047620000003</v>
      </c>
      <c r="Q187" s="72">
        <v>13.724</v>
      </c>
      <c r="R187" s="86">
        <v>5.7</v>
      </c>
      <c r="S187" s="72">
        <f t="shared" si="38"/>
        <v>13.72399999999999</v>
      </c>
      <c r="T187" s="92">
        <f t="shared" si="51"/>
        <v>1151.7180799999992</v>
      </c>
      <c r="U187" s="93" t="b">
        <f t="shared" si="39"/>
        <v>0</v>
      </c>
      <c r="V187" s="93" t="b">
        <f t="shared" si="40"/>
        <v>0</v>
      </c>
      <c r="W187" s="93" t="str">
        <f t="shared" si="41"/>
        <v>Low Value</v>
      </c>
      <c r="X187" s="96" t="str">
        <f t="shared" si="44"/>
        <v>Value not found</v>
      </c>
      <c r="Y187" s="93">
        <f t="shared" si="49"/>
        <v>25</v>
      </c>
      <c r="Z187" s="93">
        <f t="shared" si="45"/>
        <v>1</v>
      </c>
      <c r="AA187" s="93">
        <f t="shared" si="46"/>
        <v>2019</v>
      </c>
      <c r="AB187" s="97" t="str">
        <f t="shared" si="54"/>
        <v>1-2019</v>
      </c>
      <c r="AC187" s="97" t="str">
        <f t="shared" si="53"/>
        <v>25-1-2019</v>
      </c>
      <c r="AD187" s="97">
        <f t="shared" si="50"/>
        <v>1</v>
      </c>
      <c r="AE187" s="97">
        <f t="shared" si="47"/>
        <v>4</v>
      </c>
      <c r="AF187" s="97" t="str">
        <f t="shared" si="42"/>
        <v>2019-4</v>
      </c>
      <c r="AG187" s="97">
        <f t="shared" si="43"/>
        <v>5</v>
      </c>
      <c r="AH187" s="97" t="str">
        <f t="shared" si="48"/>
        <v>Weekdays</v>
      </c>
      <c r="AI187" s="98">
        <f t="shared" si="52"/>
        <v>6</v>
      </c>
    </row>
    <row r="188" spans="2:35" ht="21.75" customHeight="1" x14ac:dyDescent="0.25">
      <c r="B188" s="19" t="s">
        <v>220</v>
      </c>
      <c r="C188" s="20" t="s">
        <v>18</v>
      </c>
      <c r="D188" s="19" t="s">
        <v>19</v>
      </c>
      <c r="E188" s="19" t="s">
        <v>27</v>
      </c>
      <c r="F188" s="19" t="s">
        <v>21</v>
      </c>
      <c r="G188" s="19" t="s">
        <v>36</v>
      </c>
      <c r="H188" s="72">
        <v>12.34</v>
      </c>
      <c r="I188" s="22">
        <v>7</v>
      </c>
      <c r="J188" s="72">
        <v>4.319</v>
      </c>
      <c r="K188" s="72">
        <v>90.698999999999998</v>
      </c>
      <c r="L188" s="24">
        <v>43528</v>
      </c>
      <c r="M188" s="25">
        <v>0.47152777777777777</v>
      </c>
      <c r="N188" s="20" t="s">
        <v>33</v>
      </c>
      <c r="O188" s="72">
        <v>86.38</v>
      </c>
      <c r="P188" s="76">
        <v>4.7619047620000003</v>
      </c>
      <c r="Q188" s="72">
        <v>4.319</v>
      </c>
      <c r="R188" s="86">
        <v>6.7</v>
      </c>
      <c r="S188" s="72">
        <f t="shared" si="38"/>
        <v>4.3190000000000026</v>
      </c>
      <c r="T188" s="92">
        <f t="shared" si="51"/>
        <v>362.45048000000025</v>
      </c>
      <c r="U188" s="93" t="b">
        <f t="shared" si="39"/>
        <v>0</v>
      </c>
      <c r="V188" s="93" t="b">
        <f t="shared" si="40"/>
        <v>1</v>
      </c>
      <c r="W188" s="93" t="str">
        <f t="shared" si="41"/>
        <v>Low Value</v>
      </c>
      <c r="X188" s="96" t="str">
        <f t="shared" si="44"/>
        <v>Value not found</v>
      </c>
      <c r="Y188" s="93">
        <f t="shared" si="49"/>
        <v>4</v>
      </c>
      <c r="Z188" s="93">
        <f t="shared" si="45"/>
        <v>3</v>
      </c>
      <c r="AA188" s="93">
        <f t="shared" si="46"/>
        <v>2019</v>
      </c>
      <c r="AB188" s="97" t="str">
        <f t="shared" si="54"/>
        <v>3-2019</v>
      </c>
      <c r="AC188" s="97" t="str">
        <f t="shared" si="53"/>
        <v>4-3-2019</v>
      </c>
      <c r="AD188" s="97">
        <f t="shared" si="50"/>
        <v>1</v>
      </c>
      <c r="AE188" s="97">
        <f t="shared" si="47"/>
        <v>10</v>
      </c>
      <c r="AF188" s="97" t="str">
        <f t="shared" si="42"/>
        <v>2019-10</v>
      </c>
      <c r="AG188" s="97">
        <f t="shared" si="43"/>
        <v>1</v>
      </c>
      <c r="AH188" s="97" t="str">
        <f t="shared" si="48"/>
        <v>Weekdays</v>
      </c>
      <c r="AI188" s="98">
        <f t="shared" si="52"/>
        <v>2</v>
      </c>
    </row>
    <row r="189" spans="2:35" ht="21.75" customHeight="1" x14ac:dyDescent="0.25">
      <c r="B189" s="19" t="s">
        <v>221</v>
      </c>
      <c r="C189" s="20" t="s">
        <v>42</v>
      </c>
      <c r="D189" s="19" t="s">
        <v>43</v>
      </c>
      <c r="E189" s="19" t="s">
        <v>20</v>
      </c>
      <c r="F189" s="19" t="s">
        <v>31</v>
      </c>
      <c r="G189" s="19" t="s">
        <v>44</v>
      </c>
      <c r="H189" s="72">
        <v>18.079999999999998</v>
      </c>
      <c r="I189" s="22">
        <v>3</v>
      </c>
      <c r="J189" s="72">
        <v>2.7120000000000002</v>
      </c>
      <c r="K189" s="72">
        <v>56.951999999999998</v>
      </c>
      <c r="L189" s="24">
        <v>43529</v>
      </c>
      <c r="M189" s="25">
        <v>0.82361111111111107</v>
      </c>
      <c r="N189" s="20" t="s">
        <v>23</v>
      </c>
      <c r="O189" s="72">
        <v>54.24</v>
      </c>
      <c r="P189" s="76">
        <v>4.7619047620000003</v>
      </c>
      <c r="Q189" s="72">
        <v>2.7120000000000002</v>
      </c>
      <c r="R189" s="86">
        <v>8</v>
      </c>
      <c r="S189" s="72">
        <f t="shared" si="38"/>
        <v>2.7119999999999962</v>
      </c>
      <c r="T189" s="92">
        <f t="shared" si="51"/>
        <v>227.59103999999968</v>
      </c>
      <c r="U189" s="93" t="b">
        <f t="shared" si="39"/>
        <v>0</v>
      </c>
      <c r="V189" s="93" t="b">
        <f t="shared" si="40"/>
        <v>1</v>
      </c>
      <c r="W189" s="93" t="str">
        <f t="shared" si="41"/>
        <v>High Value</v>
      </c>
      <c r="X189" s="96">
        <f t="shared" si="44"/>
        <v>1.8079999999999998</v>
      </c>
      <c r="Y189" s="93">
        <f t="shared" si="49"/>
        <v>5</v>
      </c>
      <c r="Z189" s="93">
        <f t="shared" si="45"/>
        <v>3</v>
      </c>
      <c r="AA189" s="93">
        <f t="shared" si="46"/>
        <v>2019</v>
      </c>
      <c r="AB189" s="97" t="str">
        <f t="shared" si="54"/>
        <v>3-2019</v>
      </c>
      <c r="AC189" s="97" t="str">
        <f t="shared" si="53"/>
        <v>5-3-2019</v>
      </c>
      <c r="AD189" s="97">
        <f t="shared" si="50"/>
        <v>1</v>
      </c>
      <c r="AE189" s="97">
        <f t="shared" si="47"/>
        <v>10</v>
      </c>
      <c r="AF189" s="97" t="str">
        <f t="shared" si="42"/>
        <v>2019-10</v>
      </c>
      <c r="AG189" s="97">
        <f t="shared" si="43"/>
        <v>2</v>
      </c>
      <c r="AH189" s="97" t="str">
        <f t="shared" si="48"/>
        <v>Weekdays</v>
      </c>
      <c r="AI189" s="98">
        <f t="shared" si="52"/>
        <v>3</v>
      </c>
    </row>
    <row r="190" spans="2:35" ht="21.75" customHeight="1" x14ac:dyDescent="0.25">
      <c r="B190" s="19" t="s">
        <v>222</v>
      </c>
      <c r="C190" s="20" t="s">
        <v>42</v>
      </c>
      <c r="D190" s="19" t="s">
        <v>43</v>
      </c>
      <c r="E190" s="19" t="s">
        <v>20</v>
      </c>
      <c r="F190" s="19" t="s">
        <v>21</v>
      </c>
      <c r="G190" s="19" t="s">
        <v>32</v>
      </c>
      <c r="H190" s="72">
        <v>94.49</v>
      </c>
      <c r="I190" s="22">
        <v>8</v>
      </c>
      <c r="J190" s="72">
        <v>37.795999999999999</v>
      </c>
      <c r="K190" s="72">
        <v>793.71600000000001</v>
      </c>
      <c r="L190" s="24">
        <v>43527</v>
      </c>
      <c r="M190" s="25">
        <v>0.79166666666666663</v>
      </c>
      <c r="N190" s="20" t="s">
        <v>23</v>
      </c>
      <c r="O190" s="72">
        <v>755.92</v>
      </c>
      <c r="P190" s="76">
        <v>4.7619047620000003</v>
      </c>
      <c r="Q190" s="72">
        <v>37.795999999999999</v>
      </c>
      <c r="R190" s="86">
        <v>7.5</v>
      </c>
      <c r="S190" s="72">
        <f t="shared" si="38"/>
        <v>37.796000000000049</v>
      </c>
      <c r="T190" s="92">
        <f t="shared" si="51"/>
        <v>3171.8403200000043</v>
      </c>
      <c r="U190" s="93" t="b">
        <f t="shared" si="39"/>
        <v>1</v>
      </c>
      <c r="V190" s="93" t="b">
        <f t="shared" si="40"/>
        <v>1</v>
      </c>
      <c r="W190" s="93" t="str">
        <f t="shared" si="41"/>
        <v>High Value</v>
      </c>
      <c r="X190" s="96">
        <f t="shared" si="44"/>
        <v>9.4489999999999998</v>
      </c>
      <c r="Y190" s="93">
        <f t="shared" si="49"/>
        <v>3</v>
      </c>
      <c r="Z190" s="93">
        <f t="shared" si="45"/>
        <v>3</v>
      </c>
      <c r="AA190" s="93">
        <f t="shared" si="46"/>
        <v>2019</v>
      </c>
      <c r="AB190" s="97" t="str">
        <f t="shared" si="54"/>
        <v>3-2019</v>
      </c>
      <c r="AC190" s="97" t="str">
        <f t="shared" si="53"/>
        <v>3-3-2019</v>
      </c>
      <c r="AD190" s="97">
        <f t="shared" si="50"/>
        <v>1</v>
      </c>
      <c r="AE190" s="97">
        <f t="shared" si="47"/>
        <v>9</v>
      </c>
      <c r="AF190" s="97" t="str">
        <f t="shared" si="42"/>
        <v>2019-9</v>
      </c>
      <c r="AG190" s="97">
        <f t="shared" si="43"/>
        <v>7</v>
      </c>
      <c r="AH190" s="97" t="str">
        <f t="shared" si="48"/>
        <v>Weekends</v>
      </c>
      <c r="AI190" s="98">
        <f t="shared" si="52"/>
        <v>1</v>
      </c>
    </row>
    <row r="191" spans="2:35" ht="21.75" customHeight="1" x14ac:dyDescent="0.25">
      <c r="B191" s="19" t="s">
        <v>223</v>
      </c>
      <c r="C191" s="20" t="s">
        <v>42</v>
      </c>
      <c r="D191" s="19" t="s">
        <v>43</v>
      </c>
      <c r="E191" s="19" t="s">
        <v>20</v>
      </c>
      <c r="F191" s="19" t="s">
        <v>31</v>
      </c>
      <c r="G191" s="19" t="s">
        <v>32</v>
      </c>
      <c r="H191" s="72">
        <v>46.47</v>
      </c>
      <c r="I191" s="22">
        <v>4</v>
      </c>
      <c r="J191" s="72">
        <v>9.2940000000000005</v>
      </c>
      <c r="K191" s="72">
        <v>195.17400000000001</v>
      </c>
      <c r="L191" s="24">
        <v>43504</v>
      </c>
      <c r="M191" s="25">
        <v>0.45347222222222222</v>
      </c>
      <c r="N191" s="20" t="s">
        <v>29</v>
      </c>
      <c r="O191" s="72">
        <v>185.88</v>
      </c>
      <c r="P191" s="76">
        <v>4.7619047620000003</v>
      </c>
      <c r="Q191" s="72">
        <v>9.2940000000000005</v>
      </c>
      <c r="R191" s="86">
        <v>7</v>
      </c>
      <c r="S191" s="72">
        <f t="shared" si="38"/>
        <v>9.2940000000000111</v>
      </c>
      <c r="T191" s="92">
        <f t="shared" si="51"/>
        <v>779.95248000000095</v>
      </c>
      <c r="U191" s="93" t="b">
        <f t="shared" si="39"/>
        <v>0</v>
      </c>
      <c r="V191" s="93" t="b">
        <f t="shared" si="40"/>
        <v>1</v>
      </c>
      <c r="W191" s="93" t="str">
        <f t="shared" si="41"/>
        <v>Low Value</v>
      </c>
      <c r="X191" s="96">
        <f t="shared" si="44"/>
        <v>4.6470000000000002</v>
      </c>
      <c r="Y191" s="93">
        <f t="shared" si="49"/>
        <v>8</v>
      </c>
      <c r="Z191" s="93">
        <f t="shared" si="45"/>
        <v>2</v>
      </c>
      <c r="AA191" s="93">
        <f t="shared" si="46"/>
        <v>2019</v>
      </c>
      <c r="AB191" s="97" t="str">
        <f t="shared" si="54"/>
        <v>2-2019</v>
      </c>
      <c r="AC191" s="97" t="str">
        <f t="shared" si="53"/>
        <v>8-2-2019</v>
      </c>
      <c r="AD191" s="97">
        <f t="shared" si="50"/>
        <v>1</v>
      </c>
      <c r="AE191" s="97">
        <f t="shared" si="47"/>
        <v>6</v>
      </c>
      <c r="AF191" s="97" t="str">
        <f t="shared" si="42"/>
        <v>2019-6</v>
      </c>
      <c r="AG191" s="97">
        <f t="shared" si="43"/>
        <v>5</v>
      </c>
      <c r="AH191" s="97" t="str">
        <f t="shared" si="48"/>
        <v>Weekdays</v>
      </c>
      <c r="AI191" s="98">
        <f t="shared" si="52"/>
        <v>6</v>
      </c>
    </row>
    <row r="192" spans="2:35" ht="21.75" customHeight="1" x14ac:dyDescent="0.25">
      <c r="B192" s="19" t="s">
        <v>224</v>
      </c>
      <c r="C192" s="20" t="s">
        <v>18</v>
      </c>
      <c r="D192" s="19" t="s">
        <v>19</v>
      </c>
      <c r="E192" s="19" t="s">
        <v>27</v>
      </c>
      <c r="F192" s="19" t="s">
        <v>31</v>
      </c>
      <c r="G192" s="19" t="s">
        <v>32</v>
      </c>
      <c r="H192" s="72">
        <v>74.069999999999993</v>
      </c>
      <c r="I192" s="22">
        <v>1</v>
      </c>
      <c r="J192" s="72">
        <v>3.7035</v>
      </c>
      <c r="K192" s="72">
        <v>77.773499999999999</v>
      </c>
      <c r="L192" s="24">
        <v>43506</v>
      </c>
      <c r="M192" s="25">
        <v>0.53472222222222221</v>
      </c>
      <c r="N192" s="20" t="s">
        <v>23</v>
      </c>
      <c r="O192" s="72">
        <v>74.069999999999993</v>
      </c>
      <c r="P192" s="76">
        <v>4.7619047620000003</v>
      </c>
      <c r="Q192" s="72">
        <v>3.7035</v>
      </c>
      <c r="R192" s="86">
        <v>9.9</v>
      </c>
      <c r="S192" s="72">
        <f t="shared" si="38"/>
        <v>3.7035000000000053</v>
      </c>
      <c r="T192" s="92">
        <f t="shared" si="51"/>
        <v>310.79772000000048</v>
      </c>
      <c r="U192" s="93" t="b">
        <f t="shared" si="39"/>
        <v>0</v>
      </c>
      <c r="V192" s="93" t="b">
        <f t="shared" si="40"/>
        <v>1</v>
      </c>
      <c r="W192" s="93" t="str">
        <f t="shared" si="41"/>
        <v>High Value</v>
      </c>
      <c r="X192" s="96">
        <f t="shared" si="44"/>
        <v>7.407</v>
      </c>
      <c r="Y192" s="93">
        <f t="shared" si="49"/>
        <v>10</v>
      </c>
      <c r="Z192" s="93">
        <f t="shared" si="45"/>
        <v>2</v>
      </c>
      <c r="AA192" s="93">
        <f t="shared" si="46"/>
        <v>2019</v>
      </c>
      <c r="AB192" s="97" t="str">
        <f t="shared" si="54"/>
        <v>2-2019</v>
      </c>
      <c r="AC192" s="97" t="str">
        <f t="shared" si="53"/>
        <v>10-2-2019</v>
      </c>
      <c r="AD192" s="97">
        <f t="shared" si="50"/>
        <v>1</v>
      </c>
      <c r="AE192" s="97">
        <f t="shared" si="47"/>
        <v>6</v>
      </c>
      <c r="AF192" s="97" t="str">
        <f t="shared" si="42"/>
        <v>2019-6</v>
      </c>
      <c r="AG192" s="97">
        <f t="shared" si="43"/>
        <v>7</v>
      </c>
      <c r="AH192" s="97" t="str">
        <f t="shared" si="48"/>
        <v>Weekends</v>
      </c>
      <c r="AI192" s="98">
        <f t="shared" si="52"/>
        <v>1</v>
      </c>
    </row>
    <row r="193" spans="2:35" ht="21.75" customHeight="1" x14ac:dyDescent="0.25">
      <c r="B193" s="19" t="s">
        <v>225</v>
      </c>
      <c r="C193" s="20" t="s">
        <v>25</v>
      </c>
      <c r="D193" s="19" t="s">
        <v>26</v>
      </c>
      <c r="E193" s="19" t="s">
        <v>27</v>
      </c>
      <c r="F193" s="19" t="s">
        <v>21</v>
      </c>
      <c r="G193" s="19" t="s">
        <v>32</v>
      </c>
      <c r="H193" s="72">
        <v>69.81</v>
      </c>
      <c r="I193" s="22">
        <v>4</v>
      </c>
      <c r="J193" s="72">
        <v>13.962</v>
      </c>
      <c r="K193" s="72">
        <v>293.202</v>
      </c>
      <c r="L193" s="24">
        <v>43493</v>
      </c>
      <c r="M193" s="25">
        <v>0.86805555555555558</v>
      </c>
      <c r="N193" s="20" t="s">
        <v>33</v>
      </c>
      <c r="O193" s="72">
        <v>279.24</v>
      </c>
      <c r="P193" s="76">
        <v>4.7619047620000003</v>
      </c>
      <c r="Q193" s="72">
        <v>13.962</v>
      </c>
      <c r="R193" s="86">
        <v>5.9</v>
      </c>
      <c r="S193" s="72">
        <f t="shared" si="38"/>
        <v>13.961999999999989</v>
      </c>
      <c r="T193" s="92">
        <f t="shared" si="51"/>
        <v>1171.691039999999</v>
      </c>
      <c r="U193" s="93" t="b">
        <f t="shared" si="39"/>
        <v>0</v>
      </c>
      <c r="V193" s="93" t="b">
        <f t="shared" si="40"/>
        <v>0</v>
      </c>
      <c r="W193" s="93" t="str">
        <f t="shared" si="41"/>
        <v>Low Value</v>
      </c>
      <c r="X193" s="96" t="str">
        <f t="shared" si="44"/>
        <v>Value not found</v>
      </c>
      <c r="Y193" s="93">
        <f t="shared" si="49"/>
        <v>28</v>
      </c>
      <c r="Z193" s="93">
        <f t="shared" si="45"/>
        <v>1</v>
      </c>
      <c r="AA193" s="93">
        <f t="shared" si="46"/>
        <v>2019</v>
      </c>
      <c r="AB193" s="97" t="str">
        <f t="shared" si="54"/>
        <v>1-2019</v>
      </c>
      <c r="AC193" s="97" t="str">
        <f t="shared" si="53"/>
        <v>28-1-2019</v>
      </c>
      <c r="AD193" s="97">
        <f t="shared" si="50"/>
        <v>1</v>
      </c>
      <c r="AE193" s="97">
        <f t="shared" si="47"/>
        <v>5</v>
      </c>
      <c r="AF193" s="97" t="str">
        <f t="shared" si="42"/>
        <v>2019-5</v>
      </c>
      <c r="AG193" s="97">
        <f t="shared" si="43"/>
        <v>1</v>
      </c>
      <c r="AH193" s="97" t="str">
        <f t="shared" si="48"/>
        <v>Weekdays</v>
      </c>
      <c r="AI193" s="98">
        <f t="shared" si="52"/>
        <v>2</v>
      </c>
    </row>
    <row r="194" spans="2:35" ht="21.75" customHeight="1" x14ac:dyDescent="0.25">
      <c r="B194" s="19" t="s">
        <v>226</v>
      </c>
      <c r="C194" s="20" t="s">
        <v>42</v>
      </c>
      <c r="D194" s="19" t="s">
        <v>43</v>
      </c>
      <c r="E194" s="19" t="s">
        <v>27</v>
      </c>
      <c r="F194" s="19" t="s">
        <v>21</v>
      </c>
      <c r="G194" s="19" t="s">
        <v>32</v>
      </c>
      <c r="H194" s="72">
        <v>77.040000000000006</v>
      </c>
      <c r="I194" s="22">
        <v>3</v>
      </c>
      <c r="J194" s="72">
        <v>11.555999999999999</v>
      </c>
      <c r="K194" s="72">
        <v>242.67599999999999</v>
      </c>
      <c r="L194" s="24">
        <v>43507</v>
      </c>
      <c r="M194" s="25">
        <v>0.44374999999999998</v>
      </c>
      <c r="N194" s="20" t="s">
        <v>33</v>
      </c>
      <c r="O194" s="72">
        <v>231.12</v>
      </c>
      <c r="P194" s="76">
        <v>4.7619047620000003</v>
      </c>
      <c r="Q194" s="72">
        <v>11.555999999999999</v>
      </c>
      <c r="R194" s="86">
        <v>7.2</v>
      </c>
      <c r="S194" s="72">
        <f t="shared" si="38"/>
        <v>11.555999999999983</v>
      </c>
      <c r="T194" s="92">
        <f t="shared" si="51"/>
        <v>969.77951999999857</v>
      </c>
      <c r="U194" s="93" t="b">
        <f t="shared" si="39"/>
        <v>0</v>
      </c>
      <c r="V194" s="93" t="b">
        <f t="shared" si="40"/>
        <v>1</v>
      </c>
      <c r="W194" s="93" t="str">
        <f t="shared" si="41"/>
        <v>Low Value</v>
      </c>
      <c r="X194" s="96">
        <f t="shared" si="44"/>
        <v>7.7040000000000006</v>
      </c>
      <c r="Y194" s="93">
        <f t="shared" si="49"/>
        <v>11</v>
      </c>
      <c r="Z194" s="93">
        <f t="shared" si="45"/>
        <v>2</v>
      </c>
      <c r="AA194" s="93">
        <f t="shared" si="46"/>
        <v>2019</v>
      </c>
      <c r="AB194" s="97" t="str">
        <f t="shared" si="54"/>
        <v>2-2019</v>
      </c>
      <c r="AC194" s="97" t="str">
        <f t="shared" si="53"/>
        <v>11-2-2019</v>
      </c>
      <c r="AD194" s="97">
        <f t="shared" si="50"/>
        <v>1</v>
      </c>
      <c r="AE194" s="97">
        <f t="shared" si="47"/>
        <v>7</v>
      </c>
      <c r="AF194" s="97" t="str">
        <f t="shared" si="42"/>
        <v>2019-7</v>
      </c>
      <c r="AG194" s="97">
        <f t="shared" si="43"/>
        <v>1</v>
      </c>
      <c r="AH194" s="97" t="str">
        <f t="shared" si="48"/>
        <v>Weekdays</v>
      </c>
      <c r="AI194" s="98">
        <f t="shared" si="52"/>
        <v>2</v>
      </c>
    </row>
    <row r="195" spans="2:35" ht="21.75" customHeight="1" x14ac:dyDescent="0.25">
      <c r="B195" s="19" t="s">
        <v>227</v>
      </c>
      <c r="C195" s="20" t="s">
        <v>42</v>
      </c>
      <c r="D195" s="19" t="s">
        <v>43</v>
      </c>
      <c r="E195" s="19" t="s">
        <v>27</v>
      </c>
      <c r="F195" s="19" t="s">
        <v>21</v>
      </c>
      <c r="G195" s="19" t="s">
        <v>46</v>
      </c>
      <c r="H195" s="72">
        <v>73.52</v>
      </c>
      <c r="I195" s="22">
        <v>2</v>
      </c>
      <c r="J195" s="72">
        <v>7.3520000000000003</v>
      </c>
      <c r="K195" s="72">
        <v>154.392</v>
      </c>
      <c r="L195" s="24">
        <v>43480</v>
      </c>
      <c r="M195" s="25">
        <v>0.57013888888888886</v>
      </c>
      <c r="N195" s="20" t="s">
        <v>23</v>
      </c>
      <c r="O195" s="72">
        <v>147.04</v>
      </c>
      <c r="P195" s="76">
        <v>4.7619047620000003</v>
      </c>
      <c r="Q195" s="72">
        <v>7.3520000000000003</v>
      </c>
      <c r="R195" s="86">
        <v>4.5999999999999996</v>
      </c>
      <c r="S195" s="72">
        <f t="shared" si="38"/>
        <v>7.3520000000000039</v>
      </c>
      <c r="T195" s="92">
        <f t="shared" si="51"/>
        <v>616.97984000000031</v>
      </c>
      <c r="U195" s="93" t="b">
        <f t="shared" si="39"/>
        <v>0</v>
      </c>
      <c r="V195" s="93" t="b">
        <f t="shared" si="40"/>
        <v>0</v>
      </c>
      <c r="W195" s="93" t="str">
        <f t="shared" si="41"/>
        <v>Low Value</v>
      </c>
      <c r="X195" s="96" t="str">
        <f t="shared" si="44"/>
        <v>Value not found</v>
      </c>
      <c r="Y195" s="93">
        <f t="shared" si="49"/>
        <v>15</v>
      </c>
      <c r="Z195" s="93">
        <f t="shared" si="45"/>
        <v>1</v>
      </c>
      <c r="AA195" s="93">
        <f t="shared" si="46"/>
        <v>2019</v>
      </c>
      <c r="AB195" s="97" t="str">
        <f t="shared" si="54"/>
        <v>1-2019</v>
      </c>
      <c r="AC195" s="97" t="str">
        <f t="shared" si="53"/>
        <v>15-1-2019</v>
      </c>
      <c r="AD195" s="97">
        <f t="shared" si="50"/>
        <v>1</v>
      </c>
      <c r="AE195" s="97">
        <f t="shared" si="47"/>
        <v>3</v>
      </c>
      <c r="AF195" s="97" t="str">
        <f t="shared" si="42"/>
        <v>2019-3</v>
      </c>
      <c r="AG195" s="97">
        <f t="shared" si="43"/>
        <v>2</v>
      </c>
      <c r="AH195" s="97" t="str">
        <f t="shared" si="48"/>
        <v>Weekdays</v>
      </c>
      <c r="AI195" s="98">
        <f t="shared" si="52"/>
        <v>3</v>
      </c>
    </row>
    <row r="196" spans="2:35" ht="21.75" customHeight="1" x14ac:dyDescent="0.25">
      <c r="B196" s="19" t="s">
        <v>228</v>
      </c>
      <c r="C196" s="20" t="s">
        <v>25</v>
      </c>
      <c r="D196" s="19" t="s">
        <v>26</v>
      </c>
      <c r="E196" s="19" t="s">
        <v>27</v>
      </c>
      <c r="F196" s="19" t="s">
        <v>21</v>
      </c>
      <c r="G196" s="19" t="s">
        <v>44</v>
      </c>
      <c r="H196" s="72">
        <v>87.8</v>
      </c>
      <c r="I196" s="22">
        <v>9</v>
      </c>
      <c r="J196" s="72">
        <v>39.51</v>
      </c>
      <c r="K196" s="72">
        <v>829.71</v>
      </c>
      <c r="L196" s="24">
        <v>43540</v>
      </c>
      <c r="M196" s="25">
        <v>0.79722222222222228</v>
      </c>
      <c r="N196" s="20" t="s">
        <v>29</v>
      </c>
      <c r="O196" s="72">
        <v>790.2</v>
      </c>
      <c r="P196" s="76">
        <v>4.7619047620000003</v>
      </c>
      <c r="Q196" s="72">
        <v>39.51</v>
      </c>
      <c r="R196" s="86">
        <v>9.1999999999999993</v>
      </c>
      <c r="S196" s="72">
        <f t="shared" si="38"/>
        <v>39.509999999999991</v>
      </c>
      <c r="T196" s="92">
        <f t="shared" si="51"/>
        <v>3315.6791999999991</v>
      </c>
      <c r="U196" s="93" t="b">
        <f t="shared" si="39"/>
        <v>1</v>
      </c>
      <c r="V196" s="93" t="b">
        <f t="shared" si="40"/>
        <v>1</v>
      </c>
      <c r="W196" s="93" t="str">
        <f t="shared" si="41"/>
        <v>High Value</v>
      </c>
      <c r="X196" s="96">
        <f t="shared" si="44"/>
        <v>8.7799999999999994</v>
      </c>
      <c r="Y196" s="93">
        <f t="shared" si="49"/>
        <v>16</v>
      </c>
      <c r="Z196" s="93">
        <f t="shared" si="45"/>
        <v>3</v>
      </c>
      <c r="AA196" s="93">
        <f t="shared" si="46"/>
        <v>2019</v>
      </c>
      <c r="AB196" s="97" t="str">
        <f t="shared" si="54"/>
        <v>3-2019</v>
      </c>
      <c r="AC196" s="97" t="str">
        <f t="shared" si="53"/>
        <v>16-3-2019</v>
      </c>
      <c r="AD196" s="97">
        <f t="shared" si="50"/>
        <v>1</v>
      </c>
      <c r="AE196" s="97">
        <f t="shared" si="47"/>
        <v>11</v>
      </c>
      <c r="AF196" s="97" t="str">
        <f t="shared" si="42"/>
        <v>2019-11</v>
      </c>
      <c r="AG196" s="97">
        <f t="shared" si="43"/>
        <v>6</v>
      </c>
      <c r="AH196" s="97" t="str">
        <f t="shared" si="48"/>
        <v>Weekends</v>
      </c>
      <c r="AI196" s="98">
        <f t="shared" si="52"/>
        <v>7</v>
      </c>
    </row>
    <row r="197" spans="2:35" ht="21.75" customHeight="1" x14ac:dyDescent="0.25">
      <c r="B197" s="19" t="s">
        <v>229</v>
      </c>
      <c r="C197" s="20" t="s">
        <v>42</v>
      </c>
      <c r="D197" s="19" t="s">
        <v>43</v>
      </c>
      <c r="E197" s="19" t="s">
        <v>27</v>
      </c>
      <c r="F197" s="19" t="s">
        <v>31</v>
      </c>
      <c r="G197" s="19" t="s">
        <v>32</v>
      </c>
      <c r="H197" s="72">
        <v>25.55</v>
      </c>
      <c r="I197" s="22">
        <v>4</v>
      </c>
      <c r="J197" s="72">
        <v>5.1100000000000003</v>
      </c>
      <c r="K197" s="72">
        <v>107.31</v>
      </c>
      <c r="L197" s="24">
        <v>43491</v>
      </c>
      <c r="M197" s="25">
        <v>0.84930555555555554</v>
      </c>
      <c r="N197" s="20" t="s">
        <v>23</v>
      </c>
      <c r="O197" s="72">
        <v>102.2</v>
      </c>
      <c r="P197" s="76">
        <v>4.7619047620000003</v>
      </c>
      <c r="Q197" s="72">
        <v>5.1100000000000003</v>
      </c>
      <c r="R197" s="86">
        <v>5.7</v>
      </c>
      <c r="S197" s="72">
        <f t="shared" ref="S197:S260" si="55">K197-O197</f>
        <v>5.1099999999999994</v>
      </c>
      <c r="T197" s="92">
        <f t="shared" si="51"/>
        <v>428.83119999999997</v>
      </c>
      <c r="U197" s="93" t="b">
        <f t="shared" ref="U197:U260" si="56">AND(I197&gt;7,R197&gt;7.1)</f>
        <v>0</v>
      </c>
      <c r="V197" s="93" t="b">
        <f t="shared" ref="V197:V260" si="57">OR(S197&gt;33,R197&gt;6.2)</f>
        <v>0</v>
      </c>
      <c r="W197" s="93" t="str">
        <f t="shared" ref="W197:W260" si="58">IF(R197&gt;7.3,"High Value","Low Value")</f>
        <v>Low Value</v>
      </c>
      <c r="X197" s="96" t="str">
        <f t="shared" si="44"/>
        <v>Value not found</v>
      </c>
      <c r="Y197" s="93">
        <f t="shared" si="49"/>
        <v>26</v>
      </c>
      <c r="Z197" s="93">
        <f t="shared" si="45"/>
        <v>1</v>
      </c>
      <c r="AA197" s="93">
        <f t="shared" si="46"/>
        <v>2019</v>
      </c>
      <c r="AB197" s="97" t="str">
        <f t="shared" si="54"/>
        <v>1-2019</v>
      </c>
      <c r="AC197" s="97" t="str">
        <f t="shared" si="53"/>
        <v>26-1-2019</v>
      </c>
      <c r="AD197" s="97">
        <f t="shared" si="50"/>
        <v>1</v>
      </c>
      <c r="AE197" s="97">
        <f t="shared" si="47"/>
        <v>4</v>
      </c>
      <c r="AF197" s="97" t="str">
        <f t="shared" ref="AF197:AF260" si="59">CONCATENATE(AA197,"-",AE197)</f>
        <v>2019-4</v>
      </c>
      <c r="AG197" s="97">
        <f t="shared" ref="AG197:AG260" si="60">WEEKDAY(L197,2)</f>
        <v>6</v>
      </c>
      <c r="AH197" s="97" t="str">
        <f t="shared" si="48"/>
        <v>Weekends</v>
      </c>
      <c r="AI197" s="98">
        <f t="shared" si="52"/>
        <v>7</v>
      </c>
    </row>
    <row r="198" spans="2:35" ht="21.75" customHeight="1" x14ac:dyDescent="0.25">
      <c r="B198" s="19" t="s">
        <v>230</v>
      </c>
      <c r="C198" s="20" t="s">
        <v>18</v>
      </c>
      <c r="D198" s="19" t="s">
        <v>19</v>
      </c>
      <c r="E198" s="19" t="s">
        <v>27</v>
      </c>
      <c r="F198" s="19" t="s">
        <v>31</v>
      </c>
      <c r="G198" s="19" t="s">
        <v>28</v>
      </c>
      <c r="H198" s="72">
        <v>32.71</v>
      </c>
      <c r="I198" s="22">
        <v>5</v>
      </c>
      <c r="J198" s="72">
        <v>8.1775000000000002</v>
      </c>
      <c r="K198" s="72">
        <v>171.72749999999999</v>
      </c>
      <c r="L198" s="24">
        <v>43543</v>
      </c>
      <c r="M198" s="25">
        <v>0.47916666666666669</v>
      </c>
      <c r="N198" s="20" t="s">
        <v>33</v>
      </c>
      <c r="O198" s="72">
        <v>163.55000000000001</v>
      </c>
      <c r="P198" s="76">
        <v>4.7619047620000003</v>
      </c>
      <c r="Q198" s="72">
        <v>8.1775000000000002</v>
      </c>
      <c r="R198" s="86">
        <v>9.9</v>
      </c>
      <c r="S198" s="72">
        <f t="shared" si="55"/>
        <v>8.1774999999999807</v>
      </c>
      <c r="T198" s="92">
        <f t="shared" si="51"/>
        <v>686.25579999999843</v>
      </c>
      <c r="U198" s="93" t="b">
        <f t="shared" si="56"/>
        <v>0</v>
      </c>
      <c r="V198" s="93" t="b">
        <f t="shared" si="57"/>
        <v>1</v>
      </c>
      <c r="W198" s="93" t="str">
        <f t="shared" si="58"/>
        <v>High Value</v>
      </c>
      <c r="X198" s="96">
        <f t="shared" ref="X198:X261" si="61">IF(R198&gt;6.9,H198*0.1,"Value not found")</f>
        <v>3.2710000000000004</v>
      </c>
      <c r="Y198" s="93">
        <f t="shared" si="49"/>
        <v>19</v>
      </c>
      <c r="Z198" s="93">
        <f t="shared" ref="Z198:Z261" si="62">MONTH(L198)</f>
        <v>3</v>
      </c>
      <c r="AA198" s="93">
        <f t="shared" ref="AA198:AA261" si="63">YEAR(L198)</f>
        <v>2019</v>
      </c>
      <c r="AB198" s="97" t="str">
        <f t="shared" si="54"/>
        <v>3-2019</v>
      </c>
      <c r="AC198" s="97" t="str">
        <f t="shared" si="53"/>
        <v>19-3-2019</v>
      </c>
      <c r="AD198" s="97">
        <f t="shared" si="50"/>
        <v>1</v>
      </c>
      <c r="AE198" s="97">
        <f t="shared" ref="AE198:AE261" si="64">WEEKNUM(L198,2)</f>
        <v>12</v>
      </c>
      <c r="AF198" s="97" t="str">
        <f t="shared" si="59"/>
        <v>2019-12</v>
      </c>
      <c r="AG198" s="97">
        <f t="shared" si="60"/>
        <v>2</v>
      </c>
      <c r="AH198" s="97" t="str">
        <f t="shared" ref="AH198:AH261" si="65">IF(AG198&gt;=6,"Weekends","Weekdays")</f>
        <v>Weekdays</v>
      </c>
      <c r="AI198" s="98">
        <f t="shared" si="52"/>
        <v>3</v>
      </c>
    </row>
    <row r="199" spans="2:35" ht="21.75" customHeight="1" x14ac:dyDescent="0.25">
      <c r="B199" s="19" t="s">
        <v>231</v>
      </c>
      <c r="C199" s="20" t="s">
        <v>25</v>
      </c>
      <c r="D199" s="19" t="s">
        <v>26</v>
      </c>
      <c r="E199" s="19" t="s">
        <v>20</v>
      </c>
      <c r="F199" s="19" t="s">
        <v>21</v>
      </c>
      <c r="G199" s="19" t="s">
        <v>46</v>
      </c>
      <c r="H199" s="72">
        <v>74.290000000000006</v>
      </c>
      <c r="I199" s="22">
        <v>1</v>
      </c>
      <c r="J199" s="72">
        <v>3.7145000000000001</v>
      </c>
      <c r="K199" s="72">
        <v>78.004499999999993</v>
      </c>
      <c r="L199" s="24">
        <v>43478</v>
      </c>
      <c r="M199" s="25">
        <v>0.8125</v>
      </c>
      <c r="N199" s="20" t="s">
        <v>29</v>
      </c>
      <c r="O199" s="72">
        <v>74.290000000000006</v>
      </c>
      <c r="P199" s="76">
        <v>4.7619047620000003</v>
      </c>
      <c r="Q199" s="72">
        <v>3.7145000000000001</v>
      </c>
      <c r="R199" s="86">
        <v>5</v>
      </c>
      <c r="S199" s="72">
        <f t="shared" si="55"/>
        <v>3.7144999999999868</v>
      </c>
      <c r="T199" s="92">
        <f t="shared" si="51"/>
        <v>311.72083999999887</v>
      </c>
      <c r="U199" s="93" t="b">
        <f t="shared" si="56"/>
        <v>0</v>
      </c>
      <c r="V199" s="93" t="b">
        <f t="shared" si="57"/>
        <v>0</v>
      </c>
      <c r="W199" s="93" t="str">
        <f t="shared" si="58"/>
        <v>Low Value</v>
      </c>
      <c r="X199" s="96" t="str">
        <f t="shared" si="61"/>
        <v>Value not found</v>
      </c>
      <c r="Y199" s="93">
        <f t="shared" ref="Y199:Y262" si="66">DAY(L199)</f>
        <v>13</v>
      </c>
      <c r="Z199" s="93">
        <f t="shared" si="62"/>
        <v>1</v>
      </c>
      <c r="AA199" s="93">
        <f t="shared" si="63"/>
        <v>2019</v>
      </c>
      <c r="AB199" s="97" t="str">
        <f t="shared" si="54"/>
        <v>1-2019</v>
      </c>
      <c r="AC199" s="97" t="str">
        <f t="shared" si="53"/>
        <v>13-1-2019</v>
      </c>
      <c r="AD199" s="97">
        <f t="shared" ref="AD199:AD262" si="67">ROUNDUP(Z199/3,0)</f>
        <v>1</v>
      </c>
      <c r="AE199" s="97">
        <f t="shared" si="64"/>
        <v>2</v>
      </c>
      <c r="AF199" s="97" t="str">
        <f t="shared" si="59"/>
        <v>2019-2</v>
      </c>
      <c r="AG199" s="97">
        <f t="shared" si="60"/>
        <v>7</v>
      </c>
      <c r="AH199" s="97" t="str">
        <f t="shared" si="65"/>
        <v>Weekends</v>
      </c>
      <c r="AI199" s="98">
        <f t="shared" si="52"/>
        <v>1</v>
      </c>
    </row>
    <row r="200" spans="2:35" ht="21.75" customHeight="1" x14ac:dyDescent="0.25">
      <c r="B200" s="19" t="s">
        <v>232</v>
      </c>
      <c r="C200" s="20" t="s">
        <v>25</v>
      </c>
      <c r="D200" s="19" t="s">
        <v>26</v>
      </c>
      <c r="E200" s="19" t="s">
        <v>20</v>
      </c>
      <c r="F200" s="19" t="s">
        <v>31</v>
      </c>
      <c r="G200" s="19" t="s">
        <v>22</v>
      </c>
      <c r="H200" s="72">
        <v>43.7</v>
      </c>
      <c r="I200" s="22">
        <v>2</v>
      </c>
      <c r="J200" s="72">
        <v>4.37</v>
      </c>
      <c r="K200" s="72">
        <v>91.77</v>
      </c>
      <c r="L200" s="24">
        <v>43550</v>
      </c>
      <c r="M200" s="25">
        <v>0.75208333333333333</v>
      </c>
      <c r="N200" s="20" t="s">
        <v>29</v>
      </c>
      <c r="O200" s="72">
        <v>87.4</v>
      </c>
      <c r="P200" s="76">
        <v>4.7619047620000003</v>
      </c>
      <c r="Q200" s="72">
        <v>4.37</v>
      </c>
      <c r="R200" s="86">
        <v>4.9000000000000004</v>
      </c>
      <c r="S200" s="72">
        <f t="shared" si="55"/>
        <v>4.3699999999999903</v>
      </c>
      <c r="T200" s="92">
        <f t="shared" ref="T200:T263" si="68">S200*$T$2</f>
        <v>366.73039999999918</v>
      </c>
      <c r="U200" s="93" t="b">
        <f t="shared" si="56"/>
        <v>0</v>
      </c>
      <c r="V200" s="93" t="b">
        <f t="shared" si="57"/>
        <v>0</v>
      </c>
      <c r="W200" s="93" t="str">
        <f t="shared" si="58"/>
        <v>Low Value</v>
      </c>
      <c r="X200" s="96" t="str">
        <f t="shared" si="61"/>
        <v>Value not found</v>
      </c>
      <c r="Y200" s="93">
        <f t="shared" si="66"/>
        <v>26</v>
      </c>
      <c r="Z200" s="93">
        <f t="shared" si="62"/>
        <v>3</v>
      </c>
      <c r="AA200" s="93">
        <f t="shared" si="63"/>
        <v>2019</v>
      </c>
      <c r="AB200" s="97" t="str">
        <f t="shared" si="54"/>
        <v>3-2019</v>
      </c>
      <c r="AC200" s="97" t="str">
        <f t="shared" si="53"/>
        <v>26-3-2019</v>
      </c>
      <c r="AD200" s="97">
        <f t="shared" si="67"/>
        <v>1</v>
      </c>
      <c r="AE200" s="97">
        <f t="shared" si="64"/>
        <v>13</v>
      </c>
      <c r="AF200" s="97" t="str">
        <f t="shared" si="59"/>
        <v>2019-13</v>
      </c>
      <c r="AG200" s="97">
        <f t="shared" si="60"/>
        <v>2</v>
      </c>
      <c r="AH200" s="97" t="str">
        <f t="shared" si="65"/>
        <v>Weekdays</v>
      </c>
      <c r="AI200" s="98">
        <f t="shared" si="52"/>
        <v>3</v>
      </c>
    </row>
    <row r="201" spans="2:35" ht="21.75" customHeight="1" x14ac:dyDescent="0.25">
      <c r="B201" s="19" t="s">
        <v>233</v>
      </c>
      <c r="C201" s="20" t="s">
        <v>18</v>
      </c>
      <c r="D201" s="19" t="s">
        <v>19</v>
      </c>
      <c r="E201" s="19" t="s">
        <v>27</v>
      </c>
      <c r="F201" s="19" t="s">
        <v>21</v>
      </c>
      <c r="G201" s="19" t="s">
        <v>32</v>
      </c>
      <c r="H201" s="72">
        <v>25.29</v>
      </c>
      <c r="I201" s="22">
        <v>1</v>
      </c>
      <c r="J201" s="72">
        <v>1.2645</v>
      </c>
      <c r="K201" s="72">
        <v>26.554500000000001</v>
      </c>
      <c r="L201" s="24">
        <v>43547</v>
      </c>
      <c r="M201" s="25">
        <v>0.42569444444444443</v>
      </c>
      <c r="N201" s="20" t="s">
        <v>23</v>
      </c>
      <c r="O201" s="72">
        <v>25.29</v>
      </c>
      <c r="P201" s="76">
        <v>4.7619047620000003</v>
      </c>
      <c r="Q201" s="72">
        <v>1.2645</v>
      </c>
      <c r="R201" s="86">
        <v>6.1</v>
      </c>
      <c r="S201" s="72">
        <f t="shared" si="55"/>
        <v>1.2645000000000017</v>
      </c>
      <c r="T201" s="92">
        <f t="shared" si="68"/>
        <v>106.11684000000015</v>
      </c>
      <c r="U201" s="93" t="b">
        <f t="shared" si="56"/>
        <v>0</v>
      </c>
      <c r="V201" s="93" t="b">
        <f t="shared" si="57"/>
        <v>0</v>
      </c>
      <c r="W201" s="93" t="str">
        <f t="shared" si="58"/>
        <v>Low Value</v>
      </c>
      <c r="X201" s="96" t="str">
        <f t="shared" si="61"/>
        <v>Value not found</v>
      </c>
      <c r="Y201" s="93">
        <f t="shared" si="66"/>
        <v>23</v>
      </c>
      <c r="Z201" s="93">
        <f t="shared" si="62"/>
        <v>3</v>
      </c>
      <c r="AA201" s="93">
        <f t="shared" si="63"/>
        <v>2019</v>
      </c>
      <c r="AB201" s="97" t="str">
        <f t="shared" si="54"/>
        <v>3-2019</v>
      </c>
      <c r="AC201" s="97" t="str">
        <f t="shared" si="53"/>
        <v>23-3-2019</v>
      </c>
      <c r="AD201" s="97">
        <f t="shared" si="67"/>
        <v>1</v>
      </c>
      <c r="AE201" s="97">
        <f t="shared" si="64"/>
        <v>12</v>
      </c>
      <c r="AF201" s="97" t="str">
        <f t="shared" si="59"/>
        <v>2019-12</v>
      </c>
      <c r="AG201" s="97">
        <f t="shared" si="60"/>
        <v>6</v>
      </c>
      <c r="AH201" s="97" t="str">
        <f t="shared" si="65"/>
        <v>Weekends</v>
      </c>
      <c r="AI201" s="98">
        <f t="shared" si="52"/>
        <v>7</v>
      </c>
    </row>
    <row r="202" spans="2:35" ht="21.75" customHeight="1" x14ac:dyDescent="0.25">
      <c r="B202" s="19" t="s">
        <v>234</v>
      </c>
      <c r="C202" s="20" t="s">
        <v>25</v>
      </c>
      <c r="D202" s="19" t="s">
        <v>26</v>
      </c>
      <c r="E202" s="19" t="s">
        <v>27</v>
      </c>
      <c r="F202" s="19" t="s">
        <v>31</v>
      </c>
      <c r="G202" s="19" t="s">
        <v>22</v>
      </c>
      <c r="H202" s="72">
        <v>41.5</v>
      </c>
      <c r="I202" s="22">
        <v>4</v>
      </c>
      <c r="J202" s="72">
        <v>8.3000000000000007</v>
      </c>
      <c r="K202" s="72">
        <v>174.3</v>
      </c>
      <c r="L202" s="24">
        <v>43536</v>
      </c>
      <c r="M202" s="25">
        <v>0.83194444444444449</v>
      </c>
      <c r="N202" s="20" t="s">
        <v>33</v>
      </c>
      <c r="O202" s="72">
        <v>166</v>
      </c>
      <c r="P202" s="76">
        <v>4.7619047620000003</v>
      </c>
      <c r="Q202" s="72">
        <v>8.3000000000000007</v>
      </c>
      <c r="R202" s="86">
        <v>8.1999999999999993</v>
      </c>
      <c r="S202" s="72">
        <f t="shared" si="55"/>
        <v>8.3000000000000114</v>
      </c>
      <c r="T202" s="92">
        <f t="shared" si="68"/>
        <v>696.53600000000097</v>
      </c>
      <c r="U202" s="93" t="b">
        <f t="shared" si="56"/>
        <v>0</v>
      </c>
      <c r="V202" s="93" t="b">
        <f t="shared" si="57"/>
        <v>1</v>
      </c>
      <c r="W202" s="93" t="str">
        <f t="shared" si="58"/>
        <v>High Value</v>
      </c>
      <c r="X202" s="96">
        <f t="shared" si="61"/>
        <v>4.1500000000000004</v>
      </c>
      <c r="Y202" s="93">
        <f t="shared" si="66"/>
        <v>12</v>
      </c>
      <c r="Z202" s="93">
        <f t="shared" si="62"/>
        <v>3</v>
      </c>
      <c r="AA202" s="93">
        <f t="shared" si="63"/>
        <v>2019</v>
      </c>
      <c r="AB202" s="97" t="str">
        <f t="shared" si="54"/>
        <v>3-2019</v>
      </c>
      <c r="AC202" s="97" t="str">
        <f t="shared" si="53"/>
        <v>12-3-2019</v>
      </c>
      <c r="AD202" s="97">
        <f t="shared" si="67"/>
        <v>1</v>
      </c>
      <c r="AE202" s="97">
        <f t="shared" si="64"/>
        <v>11</v>
      </c>
      <c r="AF202" s="97" t="str">
        <f t="shared" si="59"/>
        <v>2019-11</v>
      </c>
      <c r="AG202" s="97">
        <f t="shared" si="60"/>
        <v>2</v>
      </c>
      <c r="AH202" s="97" t="str">
        <f t="shared" si="65"/>
        <v>Weekdays</v>
      </c>
      <c r="AI202" s="98">
        <f t="shared" si="52"/>
        <v>3</v>
      </c>
    </row>
    <row r="203" spans="2:35" ht="21.75" customHeight="1" x14ac:dyDescent="0.25">
      <c r="B203" s="19" t="s">
        <v>235</v>
      </c>
      <c r="C203" s="20" t="s">
        <v>25</v>
      </c>
      <c r="D203" s="19" t="s">
        <v>26</v>
      </c>
      <c r="E203" s="19" t="s">
        <v>20</v>
      </c>
      <c r="F203" s="19" t="s">
        <v>21</v>
      </c>
      <c r="G203" s="19" t="s">
        <v>44</v>
      </c>
      <c r="H203" s="72">
        <v>71.39</v>
      </c>
      <c r="I203" s="22">
        <v>5</v>
      </c>
      <c r="J203" s="72">
        <v>17.8475</v>
      </c>
      <c r="K203" s="72">
        <v>374.79750000000001</v>
      </c>
      <c r="L203" s="24">
        <v>43513</v>
      </c>
      <c r="M203" s="25">
        <v>0.83125000000000004</v>
      </c>
      <c r="N203" s="20" t="s">
        <v>33</v>
      </c>
      <c r="O203" s="72">
        <v>356.95</v>
      </c>
      <c r="P203" s="76">
        <v>4.7619047620000003</v>
      </c>
      <c r="Q203" s="72">
        <v>17.8475</v>
      </c>
      <c r="R203" s="86">
        <v>5.5</v>
      </c>
      <c r="S203" s="72">
        <f t="shared" si="55"/>
        <v>17.847500000000025</v>
      </c>
      <c r="T203" s="92">
        <f t="shared" si="68"/>
        <v>1497.7622000000022</v>
      </c>
      <c r="U203" s="93" t="b">
        <f t="shared" si="56"/>
        <v>0</v>
      </c>
      <c r="V203" s="93" t="b">
        <f t="shared" si="57"/>
        <v>0</v>
      </c>
      <c r="W203" s="93" t="str">
        <f t="shared" si="58"/>
        <v>Low Value</v>
      </c>
      <c r="X203" s="96" t="str">
        <f t="shared" si="61"/>
        <v>Value not found</v>
      </c>
      <c r="Y203" s="93">
        <f t="shared" si="66"/>
        <v>17</v>
      </c>
      <c r="Z203" s="93">
        <f t="shared" si="62"/>
        <v>2</v>
      </c>
      <c r="AA203" s="93">
        <f t="shared" si="63"/>
        <v>2019</v>
      </c>
      <c r="AB203" s="97" t="str">
        <f t="shared" si="54"/>
        <v>2-2019</v>
      </c>
      <c r="AC203" s="97" t="str">
        <f t="shared" si="53"/>
        <v>17-2-2019</v>
      </c>
      <c r="AD203" s="97">
        <f t="shared" si="67"/>
        <v>1</v>
      </c>
      <c r="AE203" s="97">
        <f t="shared" si="64"/>
        <v>7</v>
      </c>
      <c r="AF203" s="97" t="str">
        <f t="shared" si="59"/>
        <v>2019-7</v>
      </c>
      <c r="AG203" s="97">
        <f t="shared" si="60"/>
        <v>7</v>
      </c>
      <c r="AH203" s="97" t="str">
        <f t="shared" si="65"/>
        <v>Weekends</v>
      </c>
      <c r="AI203" s="98">
        <f t="shared" si="52"/>
        <v>1</v>
      </c>
    </row>
    <row r="204" spans="2:35" ht="21.75" customHeight="1" x14ac:dyDescent="0.25">
      <c r="B204" s="19" t="s">
        <v>236</v>
      </c>
      <c r="C204" s="20" t="s">
        <v>25</v>
      </c>
      <c r="D204" s="19" t="s">
        <v>26</v>
      </c>
      <c r="E204" s="19" t="s">
        <v>20</v>
      </c>
      <c r="F204" s="19" t="s">
        <v>21</v>
      </c>
      <c r="G204" s="19" t="s">
        <v>36</v>
      </c>
      <c r="H204" s="72">
        <v>19.149999999999999</v>
      </c>
      <c r="I204" s="22">
        <v>6</v>
      </c>
      <c r="J204" s="72">
        <v>5.7450000000000001</v>
      </c>
      <c r="K204" s="72">
        <v>120.645</v>
      </c>
      <c r="L204" s="24">
        <v>43494</v>
      </c>
      <c r="M204" s="25">
        <v>0.41736111111111113</v>
      </c>
      <c r="N204" s="20" t="s">
        <v>33</v>
      </c>
      <c r="O204" s="72">
        <v>114.9</v>
      </c>
      <c r="P204" s="76">
        <v>4.7619047620000003</v>
      </c>
      <c r="Q204" s="72">
        <v>5.7450000000000001</v>
      </c>
      <c r="R204" s="86">
        <v>6.8</v>
      </c>
      <c r="S204" s="72">
        <f t="shared" si="55"/>
        <v>5.7449999999999903</v>
      </c>
      <c r="T204" s="92">
        <f t="shared" si="68"/>
        <v>482.12039999999922</v>
      </c>
      <c r="U204" s="93" t="b">
        <f t="shared" si="56"/>
        <v>0</v>
      </c>
      <c r="V204" s="93" t="b">
        <f t="shared" si="57"/>
        <v>1</v>
      </c>
      <c r="W204" s="93" t="str">
        <f t="shared" si="58"/>
        <v>Low Value</v>
      </c>
      <c r="X204" s="96" t="str">
        <f t="shared" si="61"/>
        <v>Value not found</v>
      </c>
      <c r="Y204" s="93">
        <f t="shared" si="66"/>
        <v>29</v>
      </c>
      <c r="Z204" s="93">
        <f t="shared" si="62"/>
        <v>1</v>
      </c>
      <c r="AA204" s="93">
        <f t="shared" si="63"/>
        <v>2019</v>
      </c>
      <c r="AB204" s="97" t="str">
        <f t="shared" si="54"/>
        <v>1-2019</v>
      </c>
      <c r="AC204" s="97" t="str">
        <f t="shared" si="53"/>
        <v>29-1-2019</v>
      </c>
      <c r="AD204" s="97">
        <f t="shared" si="67"/>
        <v>1</v>
      </c>
      <c r="AE204" s="97">
        <f t="shared" si="64"/>
        <v>5</v>
      </c>
      <c r="AF204" s="97" t="str">
        <f t="shared" si="59"/>
        <v>2019-5</v>
      </c>
      <c r="AG204" s="97">
        <f t="shared" si="60"/>
        <v>2</v>
      </c>
      <c r="AH204" s="97" t="str">
        <f t="shared" si="65"/>
        <v>Weekdays</v>
      </c>
      <c r="AI204" s="98">
        <f t="shared" si="52"/>
        <v>3</v>
      </c>
    </row>
    <row r="205" spans="2:35" ht="21.75" customHeight="1" x14ac:dyDescent="0.25">
      <c r="B205" s="19" t="s">
        <v>237</v>
      </c>
      <c r="C205" s="20" t="s">
        <v>42</v>
      </c>
      <c r="D205" s="19" t="s">
        <v>43</v>
      </c>
      <c r="E205" s="19" t="s">
        <v>20</v>
      </c>
      <c r="F205" s="19" t="s">
        <v>21</v>
      </c>
      <c r="G205" s="19" t="s">
        <v>28</v>
      </c>
      <c r="H205" s="72">
        <v>57.49</v>
      </c>
      <c r="I205" s="22">
        <v>4</v>
      </c>
      <c r="J205" s="72">
        <v>11.497999999999999</v>
      </c>
      <c r="K205" s="72">
        <v>241.458</v>
      </c>
      <c r="L205" s="24">
        <v>43539</v>
      </c>
      <c r="M205" s="25">
        <v>0.49791666666666667</v>
      </c>
      <c r="N205" s="20" t="s">
        <v>29</v>
      </c>
      <c r="O205" s="72">
        <v>229.96</v>
      </c>
      <c r="P205" s="76">
        <v>4.7619047620000003</v>
      </c>
      <c r="Q205" s="72">
        <v>11.497999999999999</v>
      </c>
      <c r="R205" s="86">
        <v>6.6</v>
      </c>
      <c r="S205" s="72">
        <f t="shared" si="55"/>
        <v>11.49799999999999</v>
      </c>
      <c r="T205" s="92">
        <f t="shared" si="68"/>
        <v>964.91215999999918</v>
      </c>
      <c r="U205" s="93" t="b">
        <f t="shared" si="56"/>
        <v>0</v>
      </c>
      <c r="V205" s="93" t="b">
        <f t="shared" si="57"/>
        <v>1</v>
      </c>
      <c r="W205" s="93" t="str">
        <f t="shared" si="58"/>
        <v>Low Value</v>
      </c>
      <c r="X205" s="96" t="str">
        <f t="shared" si="61"/>
        <v>Value not found</v>
      </c>
      <c r="Y205" s="93">
        <f t="shared" si="66"/>
        <v>15</v>
      </c>
      <c r="Z205" s="93">
        <f t="shared" si="62"/>
        <v>3</v>
      </c>
      <c r="AA205" s="93">
        <f t="shared" si="63"/>
        <v>2019</v>
      </c>
      <c r="AB205" s="97" t="str">
        <f t="shared" si="54"/>
        <v>3-2019</v>
      </c>
      <c r="AC205" s="97" t="str">
        <f t="shared" si="53"/>
        <v>15-3-2019</v>
      </c>
      <c r="AD205" s="97">
        <f t="shared" si="67"/>
        <v>1</v>
      </c>
      <c r="AE205" s="97">
        <f t="shared" si="64"/>
        <v>11</v>
      </c>
      <c r="AF205" s="97" t="str">
        <f t="shared" si="59"/>
        <v>2019-11</v>
      </c>
      <c r="AG205" s="97">
        <f t="shared" si="60"/>
        <v>5</v>
      </c>
      <c r="AH205" s="97" t="str">
        <f t="shared" si="65"/>
        <v>Weekdays</v>
      </c>
      <c r="AI205" s="98">
        <f t="shared" si="52"/>
        <v>6</v>
      </c>
    </row>
    <row r="206" spans="2:35" ht="21.75" customHeight="1" x14ac:dyDescent="0.25">
      <c r="B206" s="19" t="s">
        <v>238</v>
      </c>
      <c r="C206" s="20" t="s">
        <v>25</v>
      </c>
      <c r="D206" s="19" t="s">
        <v>26</v>
      </c>
      <c r="E206" s="19" t="s">
        <v>27</v>
      </c>
      <c r="F206" s="19" t="s">
        <v>31</v>
      </c>
      <c r="G206" s="19" t="s">
        <v>28</v>
      </c>
      <c r="H206" s="72">
        <v>61.41</v>
      </c>
      <c r="I206" s="22">
        <v>7</v>
      </c>
      <c r="J206" s="72">
        <v>21.493500000000001</v>
      </c>
      <c r="K206" s="72">
        <v>451.36349999999999</v>
      </c>
      <c r="L206" s="24">
        <v>43479</v>
      </c>
      <c r="M206" s="25">
        <v>0.41805555555555557</v>
      </c>
      <c r="N206" s="20" t="s">
        <v>29</v>
      </c>
      <c r="O206" s="72">
        <v>429.87</v>
      </c>
      <c r="P206" s="76">
        <v>4.7619047620000003</v>
      </c>
      <c r="Q206" s="72">
        <v>21.493500000000001</v>
      </c>
      <c r="R206" s="86">
        <v>9.8000000000000007</v>
      </c>
      <c r="S206" s="72">
        <f t="shared" si="55"/>
        <v>21.493499999999983</v>
      </c>
      <c r="T206" s="92">
        <f t="shared" si="68"/>
        <v>1803.7345199999986</v>
      </c>
      <c r="U206" s="93" t="b">
        <f t="shared" si="56"/>
        <v>0</v>
      </c>
      <c r="V206" s="93" t="b">
        <f t="shared" si="57"/>
        <v>1</v>
      </c>
      <c r="W206" s="93" t="str">
        <f t="shared" si="58"/>
        <v>High Value</v>
      </c>
      <c r="X206" s="96">
        <f t="shared" si="61"/>
        <v>6.141</v>
      </c>
      <c r="Y206" s="93">
        <f t="shared" si="66"/>
        <v>14</v>
      </c>
      <c r="Z206" s="93">
        <f t="shared" si="62"/>
        <v>1</v>
      </c>
      <c r="AA206" s="93">
        <f t="shared" si="63"/>
        <v>2019</v>
      </c>
      <c r="AB206" s="97" t="str">
        <f t="shared" si="54"/>
        <v>1-2019</v>
      </c>
      <c r="AC206" s="97" t="str">
        <f t="shared" si="53"/>
        <v>14-1-2019</v>
      </c>
      <c r="AD206" s="97">
        <f t="shared" si="67"/>
        <v>1</v>
      </c>
      <c r="AE206" s="97">
        <f t="shared" si="64"/>
        <v>3</v>
      </c>
      <c r="AF206" s="97" t="str">
        <f t="shared" si="59"/>
        <v>2019-3</v>
      </c>
      <c r="AG206" s="97">
        <f t="shared" si="60"/>
        <v>1</v>
      </c>
      <c r="AH206" s="97" t="str">
        <f t="shared" si="65"/>
        <v>Weekdays</v>
      </c>
      <c r="AI206" s="98">
        <f t="shared" si="52"/>
        <v>2</v>
      </c>
    </row>
    <row r="207" spans="2:35" ht="21.75" customHeight="1" x14ac:dyDescent="0.25">
      <c r="B207" s="19" t="s">
        <v>239</v>
      </c>
      <c r="C207" s="20" t="s">
        <v>42</v>
      </c>
      <c r="D207" s="19" t="s">
        <v>43</v>
      </c>
      <c r="E207" s="19" t="s">
        <v>20</v>
      </c>
      <c r="F207" s="19" t="s">
        <v>31</v>
      </c>
      <c r="G207" s="19" t="s">
        <v>22</v>
      </c>
      <c r="H207" s="72">
        <v>25.9</v>
      </c>
      <c r="I207" s="22">
        <v>10</v>
      </c>
      <c r="J207" s="72">
        <v>12.95</v>
      </c>
      <c r="K207" s="72">
        <v>271.95</v>
      </c>
      <c r="L207" s="24">
        <v>43502</v>
      </c>
      <c r="M207" s="25">
        <v>0.61875000000000002</v>
      </c>
      <c r="N207" s="20" t="s">
        <v>23</v>
      </c>
      <c r="O207" s="72">
        <v>259</v>
      </c>
      <c r="P207" s="76">
        <v>4.7619047620000003</v>
      </c>
      <c r="Q207" s="72">
        <v>12.95</v>
      </c>
      <c r="R207" s="86">
        <v>8.6999999999999993</v>
      </c>
      <c r="S207" s="72">
        <f t="shared" si="55"/>
        <v>12.949999999999989</v>
      </c>
      <c r="T207" s="92">
        <f t="shared" si="68"/>
        <v>1086.763999999999</v>
      </c>
      <c r="U207" s="93" t="b">
        <f t="shared" si="56"/>
        <v>1</v>
      </c>
      <c r="V207" s="93" t="b">
        <f t="shared" si="57"/>
        <v>1</v>
      </c>
      <c r="W207" s="93" t="str">
        <f t="shared" si="58"/>
        <v>High Value</v>
      </c>
      <c r="X207" s="96">
        <f t="shared" si="61"/>
        <v>2.59</v>
      </c>
      <c r="Y207" s="93">
        <f t="shared" si="66"/>
        <v>6</v>
      </c>
      <c r="Z207" s="93">
        <f t="shared" si="62"/>
        <v>2</v>
      </c>
      <c r="AA207" s="93">
        <f t="shared" si="63"/>
        <v>2019</v>
      </c>
      <c r="AB207" s="97" t="str">
        <f t="shared" si="54"/>
        <v>2-2019</v>
      </c>
      <c r="AC207" s="97" t="str">
        <f t="shared" si="53"/>
        <v>6-2-2019</v>
      </c>
      <c r="AD207" s="97">
        <f t="shared" si="67"/>
        <v>1</v>
      </c>
      <c r="AE207" s="97">
        <f t="shared" si="64"/>
        <v>6</v>
      </c>
      <c r="AF207" s="97" t="str">
        <f t="shared" si="59"/>
        <v>2019-6</v>
      </c>
      <c r="AG207" s="97">
        <f t="shared" si="60"/>
        <v>3</v>
      </c>
      <c r="AH207" s="97" t="str">
        <f t="shared" si="65"/>
        <v>Weekdays</v>
      </c>
      <c r="AI207" s="98">
        <f t="shared" si="52"/>
        <v>4</v>
      </c>
    </row>
    <row r="208" spans="2:35" ht="21.75" customHeight="1" x14ac:dyDescent="0.25">
      <c r="B208" s="19" t="s">
        <v>240</v>
      </c>
      <c r="C208" s="20" t="s">
        <v>42</v>
      </c>
      <c r="D208" s="19" t="s">
        <v>43</v>
      </c>
      <c r="E208" s="19" t="s">
        <v>20</v>
      </c>
      <c r="F208" s="19" t="s">
        <v>31</v>
      </c>
      <c r="G208" s="19" t="s">
        <v>32</v>
      </c>
      <c r="H208" s="72">
        <v>17.77</v>
      </c>
      <c r="I208" s="22">
        <v>5</v>
      </c>
      <c r="J208" s="72">
        <v>4.4424999999999999</v>
      </c>
      <c r="K208" s="72">
        <v>93.292500000000004</v>
      </c>
      <c r="L208" s="24">
        <v>43511</v>
      </c>
      <c r="M208" s="25">
        <v>0.52916666666666667</v>
      </c>
      <c r="N208" s="20" t="s">
        <v>33</v>
      </c>
      <c r="O208" s="72">
        <v>88.85</v>
      </c>
      <c r="P208" s="76">
        <v>4.7619047620000003</v>
      </c>
      <c r="Q208" s="72">
        <v>4.4424999999999999</v>
      </c>
      <c r="R208" s="86">
        <v>5.4</v>
      </c>
      <c r="S208" s="72">
        <f t="shared" si="55"/>
        <v>4.4425000000000097</v>
      </c>
      <c r="T208" s="92">
        <f t="shared" si="68"/>
        <v>372.81460000000084</v>
      </c>
      <c r="U208" s="93" t="b">
        <f t="shared" si="56"/>
        <v>0</v>
      </c>
      <c r="V208" s="93" t="b">
        <f t="shared" si="57"/>
        <v>0</v>
      </c>
      <c r="W208" s="93" t="str">
        <f t="shared" si="58"/>
        <v>Low Value</v>
      </c>
      <c r="X208" s="96" t="str">
        <f t="shared" si="61"/>
        <v>Value not found</v>
      </c>
      <c r="Y208" s="93">
        <f t="shared" si="66"/>
        <v>15</v>
      </c>
      <c r="Z208" s="93">
        <f t="shared" si="62"/>
        <v>2</v>
      </c>
      <c r="AA208" s="93">
        <f t="shared" si="63"/>
        <v>2019</v>
      </c>
      <c r="AB208" s="97" t="str">
        <f t="shared" si="54"/>
        <v>2-2019</v>
      </c>
      <c r="AC208" s="97" t="str">
        <f t="shared" si="53"/>
        <v>15-2-2019</v>
      </c>
      <c r="AD208" s="97">
        <f t="shared" si="67"/>
        <v>1</v>
      </c>
      <c r="AE208" s="97">
        <f t="shared" si="64"/>
        <v>7</v>
      </c>
      <c r="AF208" s="97" t="str">
        <f t="shared" si="59"/>
        <v>2019-7</v>
      </c>
      <c r="AG208" s="97">
        <f t="shared" si="60"/>
        <v>5</v>
      </c>
      <c r="AH208" s="97" t="str">
        <f t="shared" si="65"/>
        <v>Weekdays</v>
      </c>
      <c r="AI208" s="98">
        <f t="shared" si="52"/>
        <v>6</v>
      </c>
    </row>
    <row r="209" spans="2:35" ht="21.75" customHeight="1" x14ac:dyDescent="0.25">
      <c r="B209" s="19" t="s">
        <v>241</v>
      </c>
      <c r="C209" s="20" t="s">
        <v>18</v>
      </c>
      <c r="D209" s="19" t="s">
        <v>19</v>
      </c>
      <c r="E209" s="19" t="s">
        <v>27</v>
      </c>
      <c r="F209" s="19" t="s">
        <v>21</v>
      </c>
      <c r="G209" s="19" t="s">
        <v>22</v>
      </c>
      <c r="H209" s="72">
        <v>23.03</v>
      </c>
      <c r="I209" s="22">
        <v>9</v>
      </c>
      <c r="J209" s="72">
        <v>10.3635</v>
      </c>
      <c r="K209" s="72">
        <v>217.6335</v>
      </c>
      <c r="L209" s="24">
        <v>43468</v>
      </c>
      <c r="M209" s="25">
        <v>0.50138888888888888</v>
      </c>
      <c r="N209" s="20" t="s">
        <v>23</v>
      </c>
      <c r="O209" s="72">
        <v>207.27</v>
      </c>
      <c r="P209" s="76">
        <v>4.7619047620000003</v>
      </c>
      <c r="Q209" s="72">
        <v>10.3635</v>
      </c>
      <c r="R209" s="86">
        <v>7.9</v>
      </c>
      <c r="S209" s="72">
        <f t="shared" si="55"/>
        <v>10.363499999999988</v>
      </c>
      <c r="T209" s="92">
        <f t="shared" si="68"/>
        <v>869.70491999999899</v>
      </c>
      <c r="U209" s="93" t="b">
        <f t="shared" si="56"/>
        <v>1</v>
      </c>
      <c r="V209" s="93" t="b">
        <f t="shared" si="57"/>
        <v>1</v>
      </c>
      <c r="W209" s="93" t="str">
        <f t="shared" si="58"/>
        <v>High Value</v>
      </c>
      <c r="X209" s="96">
        <f t="shared" si="61"/>
        <v>2.3030000000000004</v>
      </c>
      <c r="Y209" s="93">
        <f t="shared" si="66"/>
        <v>3</v>
      </c>
      <c r="Z209" s="93">
        <f t="shared" si="62"/>
        <v>1</v>
      </c>
      <c r="AA209" s="93">
        <f t="shared" si="63"/>
        <v>2019</v>
      </c>
      <c r="AB209" s="97" t="str">
        <f t="shared" si="54"/>
        <v>1-2019</v>
      </c>
      <c r="AC209" s="97" t="str">
        <f t="shared" si="53"/>
        <v>3-1-2019</v>
      </c>
      <c r="AD209" s="97">
        <f t="shared" si="67"/>
        <v>1</v>
      </c>
      <c r="AE209" s="97">
        <f t="shared" si="64"/>
        <v>1</v>
      </c>
      <c r="AF209" s="97" t="str">
        <f t="shared" si="59"/>
        <v>2019-1</v>
      </c>
      <c r="AG209" s="97">
        <f t="shared" si="60"/>
        <v>4</v>
      </c>
      <c r="AH209" s="97" t="str">
        <f t="shared" si="65"/>
        <v>Weekdays</v>
      </c>
      <c r="AI209" s="98">
        <f t="shared" si="52"/>
        <v>5</v>
      </c>
    </row>
    <row r="210" spans="2:35" ht="21.75" customHeight="1" x14ac:dyDescent="0.25">
      <c r="B210" s="19" t="s">
        <v>242</v>
      </c>
      <c r="C210" s="20" t="s">
        <v>25</v>
      </c>
      <c r="D210" s="19" t="s">
        <v>26</v>
      </c>
      <c r="E210" s="19" t="s">
        <v>20</v>
      </c>
      <c r="F210" s="19" t="s">
        <v>21</v>
      </c>
      <c r="G210" s="19" t="s">
        <v>28</v>
      </c>
      <c r="H210" s="72">
        <v>66.650000000000006</v>
      </c>
      <c r="I210" s="22">
        <v>9</v>
      </c>
      <c r="J210" s="72">
        <v>29.9925</v>
      </c>
      <c r="K210" s="72">
        <v>629.84249999999997</v>
      </c>
      <c r="L210" s="24">
        <v>43469</v>
      </c>
      <c r="M210" s="25">
        <v>0.7631944444444444</v>
      </c>
      <c r="N210" s="20" t="s">
        <v>33</v>
      </c>
      <c r="O210" s="72">
        <v>599.85</v>
      </c>
      <c r="P210" s="76">
        <v>4.7619047620000003</v>
      </c>
      <c r="Q210" s="72">
        <v>29.9925</v>
      </c>
      <c r="R210" s="86">
        <v>9.6999999999999993</v>
      </c>
      <c r="S210" s="72">
        <f t="shared" si="55"/>
        <v>29.99249999999995</v>
      </c>
      <c r="T210" s="92">
        <f t="shared" si="68"/>
        <v>2516.970599999996</v>
      </c>
      <c r="U210" s="93" t="b">
        <f t="shared" si="56"/>
        <v>1</v>
      </c>
      <c r="V210" s="93" t="b">
        <f t="shared" si="57"/>
        <v>1</v>
      </c>
      <c r="W210" s="93" t="str">
        <f t="shared" si="58"/>
        <v>High Value</v>
      </c>
      <c r="X210" s="96">
        <f t="shared" si="61"/>
        <v>6.6650000000000009</v>
      </c>
      <c r="Y210" s="93">
        <f t="shared" si="66"/>
        <v>4</v>
      </c>
      <c r="Z210" s="93">
        <f t="shared" si="62"/>
        <v>1</v>
      </c>
      <c r="AA210" s="93">
        <f t="shared" si="63"/>
        <v>2019</v>
      </c>
      <c r="AB210" s="97" t="str">
        <f t="shared" si="54"/>
        <v>1-2019</v>
      </c>
      <c r="AC210" s="97" t="str">
        <f t="shared" si="53"/>
        <v>4-1-2019</v>
      </c>
      <c r="AD210" s="97">
        <f t="shared" si="67"/>
        <v>1</v>
      </c>
      <c r="AE210" s="97">
        <f t="shared" si="64"/>
        <v>1</v>
      </c>
      <c r="AF210" s="97" t="str">
        <f t="shared" si="59"/>
        <v>2019-1</v>
      </c>
      <c r="AG210" s="97">
        <f t="shared" si="60"/>
        <v>5</v>
      </c>
      <c r="AH210" s="97" t="str">
        <f t="shared" si="65"/>
        <v>Weekdays</v>
      </c>
      <c r="AI210" s="98">
        <f t="shared" ref="AI210:AI273" si="69">WEEKDAY(L210,1)</f>
        <v>6</v>
      </c>
    </row>
    <row r="211" spans="2:35" ht="21.75" customHeight="1" x14ac:dyDescent="0.25">
      <c r="B211" s="19" t="s">
        <v>243</v>
      </c>
      <c r="C211" s="20" t="s">
        <v>25</v>
      </c>
      <c r="D211" s="19" t="s">
        <v>26</v>
      </c>
      <c r="E211" s="19" t="s">
        <v>20</v>
      </c>
      <c r="F211" s="19" t="s">
        <v>21</v>
      </c>
      <c r="G211" s="19" t="s">
        <v>32</v>
      </c>
      <c r="H211" s="72">
        <v>28.53</v>
      </c>
      <c r="I211" s="22">
        <v>10</v>
      </c>
      <c r="J211" s="72">
        <v>14.265000000000001</v>
      </c>
      <c r="K211" s="72">
        <v>299.565</v>
      </c>
      <c r="L211" s="24">
        <v>43542</v>
      </c>
      <c r="M211" s="25">
        <v>0.73472222222222228</v>
      </c>
      <c r="N211" s="20" t="s">
        <v>23</v>
      </c>
      <c r="O211" s="72">
        <v>285.3</v>
      </c>
      <c r="P211" s="76">
        <v>4.7619047620000003</v>
      </c>
      <c r="Q211" s="72">
        <v>14.265000000000001</v>
      </c>
      <c r="R211" s="86">
        <v>7.8</v>
      </c>
      <c r="S211" s="72">
        <f t="shared" si="55"/>
        <v>14.264999999999986</v>
      </c>
      <c r="T211" s="92">
        <f t="shared" si="68"/>
        <v>1197.1187999999988</v>
      </c>
      <c r="U211" s="93" t="b">
        <f t="shared" si="56"/>
        <v>1</v>
      </c>
      <c r="V211" s="93" t="b">
        <f t="shared" si="57"/>
        <v>1</v>
      </c>
      <c r="W211" s="93" t="str">
        <f t="shared" si="58"/>
        <v>High Value</v>
      </c>
      <c r="X211" s="96">
        <f t="shared" si="61"/>
        <v>2.8530000000000002</v>
      </c>
      <c r="Y211" s="93">
        <f t="shared" si="66"/>
        <v>18</v>
      </c>
      <c r="Z211" s="93">
        <f t="shared" si="62"/>
        <v>3</v>
      </c>
      <c r="AA211" s="93">
        <f t="shared" si="63"/>
        <v>2019</v>
      </c>
      <c r="AB211" s="97" t="str">
        <f t="shared" si="54"/>
        <v>3-2019</v>
      </c>
      <c r="AC211" s="97" t="str">
        <f t="shared" si="53"/>
        <v>18-3-2019</v>
      </c>
      <c r="AD211" s="97">
        <f t="shared" si="67"/>
        <v>1</v>
      </c>
      <c r="AE211" s="97">
        <f t="shared" si="64"/>
        <v>12</v>
      </c>
      <c r="AF211" s="97" t="str">
        <f t="shared" si="59"/>
        <v>2019-12</v>
      </c>
      <c r="AG211" s="97">
        <f t="shared" si="60"/>
        <v>1</v>
      </c>
      <c r="AH211" s="97" t="str">
        <f t="shared" si="65"/>
        <v>Weekdays</v>
      </c>
      <c r="AI211" s="98">
        <f t="shared" si="69"/>
        <v>2</v>
      </c>
    </row>
    <row r="212" spans="2:35" ht="21.75" customHeight="1" x14ac:dyDescent="0.25">
      <c r="B212" s="19" t="s">
        <v>244</v>
      </c>
      <c r="C212" s="20" t="s">
        <v>42</v>
      </c>
      <c r="D212" s="19" t="s">
        <v>43</v>
      </c>
      <c r="E212" s="19" t="s">
        <v>27</v>
      </c>
      <c r="F212" s="19" t="s">
        <v>21</v>
      </c>
      <c r="G212" s="19" t="s">
        <v>46</v>
      </c>
      <c r="H212" s="72">
        <v>30.37</v>
      </c>
      <c r="I212" s="22">
        <v>3</v>
      </c>
      <c r="J212" s="72">
        <v>4.5555000000000003</v>
      </c>
      <c r="K212" s="72">
        <v>95.665499999999994</v>
      </c>
      <c r="L212" s="24">
        <v>43552</v>
      </c>
      <c r="M212" s="25">
        <v>0.57013888888888886</v>
      </c>
      <c r="N212" s="20" t="s">
        <v>23</v>
      </c>
      <c r="O212" s="72">
        <v>91.11</v>
      </c>
      <c r="P212" s="76">
        <v>4.7619047620000003</v>
      </c>
      <c r="Q212" s="72">
        <v>4.5555000000000003</v>
      </c>
      <c r="R212" s="86">
        <v>5.0999999999999996</v>
      </c>
      <c r="S212" s="72">
        <f t="shared" si="55"/>
        <v>4.555499999999995</v>
      </c>
      <c r="T212" s="92">
        <f t="shared" si="68"/>
        <v>382.29755999999958</v>
      </c>
      <c r="U212" s="93" t="b">
        <f t="shared" si="56"/>
        <v>0</v>
      </c>
      <c r="V212" s="93" t="b">
        <f t="shared" si="57"/>
        <v>0</v>
      </c>
      <c r="W212" s="93" t="str">
        <f t="shared" si="58"/>
        <v>Low Value</v>
      </c>
      <c r="X212" s="96" t="str">
        <f t="shared" si="61"/>
        <v>Value not found</v>
      </c>
      <c r="Y212" s="93">
        <f t="shared" si="66"/>
        <v>28</v>
      </c>
      <c r="Z212" s="93">
        <f t="shared" si="62"/>
        <v>3</v>
      </c>
      <c r="AA212" s="93">
        <f t="shared" si="63"/>
        <v>2019</v>
      </c>
      <c r="AB212" s="97" t="str">
        <f t="shared" si="54"/>
        <v>3-2019</v>
      </c>
      <c r="AC212" s="97" t="str">
        <f t="shared" si="53"/>
        <v>28-3-2019</v>
      </c>
      <c r="AD212" s="97">
        <f t="shared" si="67"/>
        <v>1</v>
      </c>
      <c r="AE212" s="97">
        <f t="shared" si="64"/>
        <v>13</v>
      </c>
      <c r="AF212" s="97" t="str">
        <f t="shared" si="59"/>
        <v>2019-13</v>
      </c>
      <c r="AG212" s="97">
        <f t="shared" si="60"/>
        <v>4</v>
      </c>
      <c r="AH212" s="97" t="str">
        <f t="shared" si="65"/>
        <v>Weekdays</v>
      </c>
      <c r="AI212" s="98">
        <f t="shared" si="69"/>
        <v>5</v>
      </c>
    </row>
    <row r="213" spans="2:35" ht="21.75" customHeight="1" x14ac:dyDescent="0.25">
      <c r="B213" s="19" t="s">
        <v>245</v>
      </c>
      <c r="C213" s="20" t="s">
        <v>42</v>
      </c>
      <c r="D213" s="19" t="s">
        <v>43</v>
      </c>
      <c r="E213" s="19" t="s">
        <v>27</v>
      </c>
      <c r="F213" s="19" t="s">
        <v>21</v>
      </c>
      <c r="G213" s="19" t="s">
        <v>28</v>
      </c>
      <c r="H213" s="72">
        <v>99.73</v>
      </c>
      <c r="I213" s="22">
        <v>9</v>
      </c>
      <c r="J213" s="72">
        <v>44.878500000000003</v>
      </c>
      <c r="K213" s="72">
        <v>942.44849999999997</v>
      </c>
      <c r="L213" s="24">
        <v>43526</v>
      </c>
      <c r="M213" s="25">
        <v>0.8208333333333333</v>
      </c>
      <c r="N213" s="20" t="s">
        <v>33</v>
      </c>
      <c r="O213" s="72">
        <v>897.57</v>
      </c>
      <c r="P213" s="76">
        <v>4.7619047620000003</v>
      </c>
      <c r="Q213" s="72">
        <v>44.878500000000003</v>
      </c>
      <c r="R213" s="86">
        <v>6.5</v>
      </c>
      <c r="S213" s="72">
        <f t="shared" si="55"/>
        <v>44.878499999999917</v>
      </c>
      <c r="T213" s="92">
        <f t="shared" si="68"/>
        <v>3766.2037199999932</v>
      </c>
      <c r="U213" s="93" t="b">
        <f t="shared" si="56"/>
        <v>0</v>
      </c>
      <c r="V213" s="93" t="b">
        <f t="shared" si="57"/>
        <v>1</v>
      </c>
      <c r="W213" s="93" t="str">
        <f t="shared" si="58"/>
        <v>Low Value</v>
      </c>
      <c r="X213" s="96" t="str">
        <f t="shared" si="61"/>
        <v>Value not found</v>
      </c>
      <c r="Y213" s="93">
        <f t="shared" si="66"/>
        <v>2</v>
      </c>
      <c r="Z213" s="93">
        <f t="shared" si="62"/>
        <v>3</v>
      </c>
      <c r="AA213" s="93">
        <f t="shared" si="63"/>
        <v>2019</v>
      </c>
      <c r="AB213" s="97" t="str">
        <f t="shared" si="54"/>
        <v>3-2019</v>
      </c>
      <c r="AC213" s="97" t="str">
        <f t="shared" si="53"/>
        <v>2-3-2019</v>
      </c>
      <c r="AD213" s="97">
        <f t="shared" si="67"/>
        <v>1</v>
      </c>
      <c r="AE213" s="97">
        <f t="shared" si="64"/>
        <v>9</v>
      </c>
      <c r="AF213" s="97" t="str">
        <f t="shared" si="59"/>
        <v>2019-9</v>
      </c>
      <c r="AG213" s="97">
        <f t="shared" si="60"/>
        <v>6</v>
      </c>
      <c r="AH213" s="97" t="str">
        <f t="shared" si="65"/>
        <v>Weekends</v>
      </c>
      <c r="AI213" s="98">
        <f t="shared" si="69"/>
        <v>7</v>
      </c>
    </row>
    <row r="214" spans="2:35" ht="21.75" customHeight="1" x14ac:dyDescent="0.25">
      <c r="B214" s="19" t="s">
        <v>246</v>
      </c>
      <c r="C214" s="20" t="s">
        <v>18</v>
      </c>
      <c r="D214" s="19" t="s">
        <v>19</v>
      </c>
      <c r="E214" s="19" t="s">
        <v>27</v>
      </c>
      <c r="F214" s="19" t="s">
        <v>31</v>
      </c>
      <c r="G214" s="19" t="s">
        <v>28</v>
      </c>
      <c r="H214" s="72">
        <v>26.23</v>
      </c>
      <c r="I214" s="22">
        <v>9</v>
      </c>
      <c r="J214" s="72">
        <v>11.8035</v>
      </c>
      <c r="K214" s="72">
        <v>247.87350000000001</v>
      </c>
      <c r="L214" s="24">
        <v>43490</v>
      </c>
      <c r="M214" s="25">
        <v>0.85</v>
      </c>
      <c r="N214" s="20" t="s">
        <v>23</v>
      </c>
      <c r="O214" s="72">
        <v>236.07</v>
      </c>
      <c r="P214" s="76">
        <v>4.7619047620000003</v>
      </c>
      <c r="Q214" s="72">
        <v>11.8035</v>
      </c>
      <c r="R214" s="86">
        <v>5.9</v>
      </c>
      <c r="S214" s="72">
        <f t="shared" si="55"/>
        <v>11.803500000000014</v>
      </c>
      <c r="T214" s="92">
        <f t="shared" si="68"/>
        <v>990.54972000000123</v>
      </c>
      <c r="U214" s="93" t="b">
        <f t="shared" si="56"/>
        <v>0</v>
      </c>
      <c r="V214" s="93" t="b">
        <f t="shared" si="57"/>
        <v>0</v>
      </c>
      <c r="W214" s="93" t="str">
        <f t="shared" si="58"/>
        <v>Low Value</v>
      </c>
      <c r="X214" s="96" t="str">
        <f t="shared" si="61"/>
        <v>Value not found</v>
      </c>
      <c r="Y214" s="93">
        <f t="shared" si="66"/>
        <v>25</v>
      </c>
      <c r="Z214" s="93">
        <f t="shared" si="62"/>
        <v>1</v>
      </c>
      <c r="AA214" s="93">
        <f t="shared" si="63"/>
        <v>2019</v>
      </c>
      <c r="AB214" s="97" t="str">
        <f t="shared" si="54"/>
        <v>1-2019</v>
      </c>
      <c r="AC214" s="97" t="str">
        <f t="shared" si="53"/>
        <v>25-1-2019</v>
      </c>
      <c r="AD214" s="97">
        <f t="shared" si="67"/>
        <v>1</v>
      </c>
      <c r="AE214" s="97">
        <f t="shared" si="64"/>
        <v>4</v>
      </c>
      <c r="AF214" s="97" t="str">
        <f t="shared" si="59"/>
        <v>2019-4</v>
      </c>
      <c r="AG214" s="97">
        <f t="shared" si="60"/>
        <v>5</v>
      </c>
      <c r="AH214" s="97" t="str">
        <f t="shared" si="65"/>
        <v>Weekdays</v>
      </c>
      <c r="AI214" s="98">
        <f t="shared" si="69"/>
        <v>6</v>
      </c>
    </row>
    <row r="215" spans="2:35" ht="21.75" customHeight="1" x14ac:dyDescent="0.25">
      <c r="B215" s="19" t="s">
        <v>247</v>
      </c>
      <c r="C215" s="20" t="s">
        <v>25</v>
      </c>
      <c r="D215" s="19" t="s">
        <v>26</v>
      </c>
      <c r="E215" s="19" t="s">
        <v>27</v>
      </c>
      <c r="F215" s="19" t="s">
        <v>21</v>
      </c>
      <c r="G215" s="19" t="s">
        <v>44</v>
      </c>
      <c r="H215" s="72">
        <v>93.26</v>
      </c>
      <c r="I215" s="22">
        <v>9</v>
      </c>
      <c r="J215" s="72">
        <v>41.966999999999999</v>
      </c>
      <c r="K215" s="72">
        <v>881.30700000000002</v>
      </c>
      <c r="L215" s="24">
        <v>43481</v>
      </c>
      <c r="M215" s="25">
        <v>0.75555555555555554</v>
      </c>
      <c r="N215" s="20" t="s">
        <v>29</v>
      </c>
      <c r="O215" s="72">
        <v>839.34</v>
      </c>
      <c r="P215" s="76">
        <v>4.7619047620000003</v>
      </c>
      <c r="Q215" s="72">
        <v>41.966999999999999</v>
      </c>
      <c r="R215" s="86">
        <v>8.8000000000000007</v>
      </c>
      <c r="S215" s="72">
        <f t="shared" si="55"/>
        <v>41.966999999999985</v>
      </c>
      <c r="T215" s="92">
        <f t="shared" si="68"/>
        <v>3521.8706399999987</v>
      </c>
      <c r="U215" s="93" t="b">
        <f t="shared" si="56"/>
        <v>1</v>
      </c>
      <c r="V215" s="93" t="b">
        <f t="shared" si="57"/>
        <v>1</v>
      </c>
      <c r="W215" s="93" t="str">
        <f t="shared" si="58"/>
        <v>High Value</v>
      </c>
      <c r="X215" s="96">
        <f t="shared" si="61"/>
        <v>9.3260000000000005</v>
      </c>
      <c r="Y215" s="93">
        <f t="shared" si="66"/>
        <v>16</v>
      </c>
      <c r="Z215" s="93">
        <f t="shared" si="62"/>
        <v>1</v>
      </c>
      <c r="AA215" s="93">
        <f t="shared" si="63"/>
        <v>2019</v>
      </c>
      <c r="AB215" s="97" t="str">
        <f t="shared" si="54"/>
        <v>1-2019</v>
      </c>
      <c r="AC215" s="97" t="str">
        <f t="shared" si="53"/>
        <v>16-1-2019</v>
      </c>
      <c r="AD215" s="97">
        <f t="shared" si="67"/>
        <v>1</v>
      </c>
      <c r="AE215" s="97">
        <f t="shared" si="64"/>
        <v>3</v>
      </c>
      <c r="AF215" s="97" t="str">
        <f t="shared" si="59"/>
        <v>2019-3</v>
      </c>
      <c r="AG215" s="97">
        <f t="shared" si="60"/>
        <v>3</v>
      </c>
      <c r="AH215" s="97" t="str">
        <f t="shared" si="65"/>
        <v>Weekdays</v>
      </c>
      <c r="AI215" s="98">
        <f t="shared" si="69"/>
        <v>4</v>
      </c>
    </row>
    <row r="216" spans="2:35" ht="21.75" customHeight="1" x14ac:dyDescent="0.25">
      <c r="B216" s="19" t="s">
        <v>248</v>
      </c>
      <c r="C216" s="20" t="s">
        <v>42</v>
      </c>
      <c r="D216" s="19" t="s">
        <v>43</v>
      </c>
      <c r="E216" s="19" t="s">
        <v>27</v>
      </c>
      <c r="F216" s="19" t="s">
        <v>31</v>
      </c>
      <c r="G216" s="19" t="s">
        <v>32</v>
      </c>
      <c r="H216" s="72">
        <v>92.36</v>
      </c>
      <c r="I216" s="22">
        <v>5</v>
      </c>
      <c r="J216" s="72">
        <v>23.09</v>
      </c>
      <c r="K216" s="72">
        <v>484.89</v>
      </c>
      <c r="L216" s="24">
        <v>43544</v>
      </c>
      <c r="M216" s="25">
        <v>0.80347222222222225</v>
      </c>
      <c r="N216" s="20" t="s">
        <v>23</v>
      </c>
      <c r="O216" s="72">
        <v>461.8</v>
      </c>
      <c r="P216" s="76">
        <v>4.7619047620000003</v>
      </c>
      <c r="Q216" s="72">
        <v>23.09</v>
      </c>
      <c r="R216" s="86">
        <v>4.9000000000000004</v>
      </c>
      <c r="S216" s="72">
        <f t="shared" si="55"/>
        <v>23.089999999999975</v>
      </c>
      <c r="T216" s="92">
        <f t="shared" si="68"/>
        <v>1937.712799999998</v>
      </c>
      <c r="U216" s="93" t="b">
        <f t="shared" si="56"/>
        <v>0</v>
      </c>
      <c r="V216" s="93" t="b">
        <f t="shared" si="57"/>
        <v>0</v>
      </c>
      <c r="W216" s="93" t="str">
        <f t="shared" si="58"/>
        <v>Low Value</v>
      </c>
      <c r="X216" s="96" t="str">
        <f t="shared" si="61"/>
        <v>Value not found</v>
      </c>
      <c r="Y216" s="93">
        <f t="shared" si="66"/>
        <v>20</v>
      </c>
      <c r="Z216" s="93">
        <f t="shared" si="62"/>
        <v>3</v>
      </c>
      <c r="AA216" s="93">
        <f t="shared" si="63"/>
        <v>2019</v>
      </c>
      <c r="AB216" s="97" t="str">
        <f t="shared" si="54"/>
        <v>3-2019</v>
      </c>
      <c r="AC216" s="97" t="str">
        <f t="shared" si="53"/>
        <v>20-3-2019</v>
      </c>
      <c r="AD216" s="97">
        <f t="shared" si="67"/>
        <v>1</v>
      </c>
      <c r="AE216" s="97">
        <f t="shared" si="64"/>
        <v>12</v>
      </c>
      <c r="AF216" s="97" t="str">
        <f t="shared" si="59"/>
        <v>2019-12</v>
      </c>
      <c r="AG216" s="97">
        <f t="shared" si="60"/>
        <v>3</v>
      </c>
      <c r="AH216" s="97" t="str">
        <f t="shared" si="65"/>
        <v>Weekdays</v>
      </c>
      <c r="AI216" s="98">
        <f t="shared" si="69"/>
        <v>4</v>
      </c>
    </row>
    <row r="217" spans="2:35" ht="21.75" customHeight="1" x14ac:dyDescent="0.25">
      <c r="B217" s="19" t="s">
        <v>249</v>
      </c>
      <c r="C217" s="20" t="s">
        <v>42</v>
      </c>
      <c r="D217" s="19" t="s">
        <v>43</v>
      </c>
      <c r="E217" s="19" t="s">
        <v>27</v>
      </c>
      <c r="F217" s="19" t="s">
        <v>31</v>
      </c>
      <c r="G217" s="19" t="s">
        <v>36</v>
      </c>
      <c r="H217" s="72">
        <v>46.42</v>
      </c>
      <c r="I217" s="22">
        <v>3</v>
      </c>
      <c r="J217" s="72">
        <v>6.9630000000000001</v>
      </c>
      <c r="K217" s="72">
        <v>146.22300000000001</v>
      </c>
      <c r="L217" s="24">
        <v>43469</v>
      </c>
      <c r="M217" s="25">
        <v>0.55833333333333335</v>
      </c>
      <c r="N217" s="20" t="s">
        <v>33</v>
      </c>
      <c r="O217" s="72">
        <v>139.26</v>
      </c>
      <c r="P217" s="76">
        <v>4.7619047620000003</v>
      </c>
      <c r="Q217" s="72">
        <v>6.9630000000000001</v>
      </c>
      <c r="R217" s="86">
        <v>4.4000000000000004</v>
      </c>
      <c r="S217" s="72">
        <f t="shared" si="55"/>
        <v>6.9630000000000223</v>
      </c>
      <c r="T217" s="92">
        <f t="shared" si="68"/>
        <v>584.33496000000184</v>
      </c>
      <c r="U217" s="93" t="b">
        <f t="shared" si="56"/>
        <v>0</v>
      </c>
      <c r="V217" s="93" t="b">
        <f t="shared" si="57"/>
        <v>0</v>
      </c>
      <c r="W217" s="93" t="str">
        <f t="shared" si="58"/>
        <v>Low Value</v>
      </c>
      <c r="X217" s="96" t="str">
        <f t="shared" si="61"/>
        <v>Value not found</v>
      </c>
      <c r="Y217" s="93">
        <f t="shared" si="66"/>
        <v>4</v>
      </c>
      <c r="Z217" s="93">
        <f t="shared" si="62"/>
        <v>1</v>
      </c>
      <c r="AA217" s="93">
        <f t="shared" si="63"/>
        <v>2019</v>
      </c>
      <c r="AB217" s="97" t="str">
        <f t="shared" si="54"/>
        <v>1-2019</v>
      </c>
      <c r="AC217" s="97" t="str">
        <f t="shared" si="53"/>
        <v>4-1-2019</v>
      </c>
      <c r="AD217" s="97">
        <f t="shared" si="67"/>
        <v>1</v>
      </c>
      <c r="AE217" s="97">
        <f t="shared" si="64"/>
        <v>1</v>
      </c>
      <c r="AF217" s="97" t="str">
        <f t="shared" si="59"/>
        <v>2019-1</v>
      </c>
      <c r="AG217" s="97">
        <f t="shared" si="60"/>
        <v>5</v>
      </c>
      <c r="AH217" s="97" t="str">
        <f t="shared" si="65"/>
        <v>Weekdays</v>
      </c>
      <c r="AI217" s="98">
        <f t="shared" si="69"/>
        <v>6</v>
      </c>
    </row>
    <row r="218" spans="2:35" ht="21.75" customHeight="1" x14ac:dyDescent="0.25">
      <c r="B218" s="19" t="s">
        <v>250</v>
      </c>
      <c r="C218" s="20" t="s">
        <v>42</v>
      </c>
      <c r="D218" s="19" t="s">
        <v>43</v>
      </c>
      <c r="E218" s="19" t="s">
        <v>20</v>
      </c>
      <c r="F218" s="19" t="s">
        <v>21</v>
      </c>
      <c r="G218" s="19" t="s">
        <v>36</v>
      </c>
      <c r="H218" s="72">
        <v>29.61</v>
      </c>
      <c r="I218" s="22">
        <v>7</v>
      </c>
      <c r="J218" s="72">
        <v>10.3635</v>
      </c>
      <c r="K218" s="72">
        <v>217.6335</v>
      </c>
      <c r="L218" s="24">
        <v>43535</v>
      </c>
      <c r="M218" s="25">
        <v>0.66180555555555554</v>
      </c>
      <c r="N218" s="20" t="s">
        <v>29</v>
      </c>
      <c r="O218" s="72">
        <v>207.27</v>
      </c>
      <c r="P218" s="76">
        <v>4.7619047620000003</v>
      </c>
      <c r="Q218" s="72">
        <v>10.3635</v>
      </c>
      <c r="R218" s="86">
        <v>6.5</v>
      </c>
      <c r="S218" s="72">
        <f t="shared" si="55"/>
        <v>10.363499999999988</v>
      </c>
      <c r="T218" s="92">
        <f t="shared" si="68"/>
        <v>869.70491999999899</v>
      </c>
      <c r="U218" s="93" t="b">
        <f t="shared" si="56"/>
        <v>0</v>
      </c>
      <c r="V218" s="93" t="b">
        <f t="shared" si="57"/>
        <v>1</v>
      </c>
      <c r="W218" s="93" t="str">
        <f t="shared" si="58"/>
        <v>Low Value</v>
      </c>
      <c r="X218" s="96" t="str">
        <f t="shared" si="61"/>
        <v>Value not found</v>
      </c>
      <c r="Y218" s="93">
        <f t="shared" si="66"/>
        <v>11</v>
      </c>
      <c r="Z218" s="93">
        <f t="shared" si="62"/>
        <v>3</v>
      </c>
      <c r="AA218" s="93">
        <f t="shared" si="63"/>
        <v>2019</v>
      </c>
      <c r="AB218" s="97" t="str">
        <f t="shared" si="54"/>
        <v>3-2019</v>
      </c>
      <c r="AC218" s="97" t="str">
        <f t="shared" si="53"/>
        <v>11-3-2019</v>
      </c>
      <c r="AD218" s="97">
        <f t="shared" si="67"/>
        <v>1</v>
      </c>
      <c r="AE218" s="97">
        <f t="shared" si="64"/>
        <v>11</v>
      </c>
      <c r="AF218" s="97" t="str">
        <f t="shared" si="59"/>
        <v>2019-11</v>
      </c>
      <c r="AG218" s="97">
        <f t="shared" si="60"/>
        <v>1</v>
      </c>
      <c r="AH218" s="97" t="str">
        <f t="shared" si="65"/>
        <v>Weekdays</v>
      </c>
      <c r="AI218" s="98">
        <f t="shared" si="69"/>
        <v>2</v>
      </c>
    </row>
    <row r="219" spans="2:35" ht="21.75" customHeight="1" x14ac:dyDescent="0.25">
      <c r="B219" s="19" t="s">
        <v>251</v>
      </c>
      <c r="C219" s="20" t="s">
        <v>18</v>
      </c>
      <c r="D219" s="19" t="s">
        <v>19</v>
      </c>
      <c r="E219" s="19" t="s">
        <v>27</v>
      </c>
      <c r="F219" s="19" t="s">
        <v>31</v>
      </c>
      <c r="G219" s="19" t="s">
        <v>32</v>
      </c>
      <c r="H219" s="72">
        <v>18.28</v>
      </c>
      <c r="I219" s="22">
        <v>1</v>
      </c>
      <c r="J219" s="72">
        <v>0.91400000000000003</v>
      </c>
      <c r="K219" s="72">
        <v>19.193999999999999</v>
      </c>
      <c r="L219" s="24">
        <v>43546</v>
      </c>
      <c r="M219" s="25">
        <v>0.62847222222222221</v>
      </c>
      <c r="N219" s="20" t="s">
        <v>33</v>
      </c>
      <c r="O219" s="72">
        <v>18.28</v>
      </c>
      <c r="P219" s="76">
        <v>4.7619047620000003</v>
      </c>
      <c r="Q219" s="72">
        <v>0.91400000000000003</v>
      </c>
      <c r="R219" s="86">
        <v>8.3000000000000007</v>
      </c>
      <c r="S219" s="72">
        <f t="shared" si="55"/>
        <v>0.91399999999999793</v>
      </c>
      <c r="T219" s="92">
        <f t="shared" si="68"/>
        <v>76.702879999999823</v>
      </c>
      <c r="U219" s="93" t="b">
        <f t="shared" si="56"/>
        <v>0</v>
      </c>
      <c r="V219" s="93" t="b">
        <f t="shared" si="57"/>
        <v>1</v>
      </c>
      <c r="W219" s="93" t="str">
        <f t="shared" si="58"/>
        <v>High Value</v>
      </c>
      <c r="X219" s="96">
        <f t="shared" si="61"/>
        <v>1.8280000000000003</v>
      </c>
      <c r="Y219" s="93">
        <f t="shared" si="66"/>
        <v>22</v>
      </c>
      <c r="Z219" s="93">
        <f t="shared" si="62"/>
        <v>3</v>
      </c>
      <c r="AA219" s="93">
        <f t="shared" si="63"/>
        <v>2019</v>
      </c>
      <c r="AB219" s="97" t="str">
        <f t="shared" si="54"/>
        <v>3-2019</v>
      </c>
      <c r="AC219" s="97" t="str">
        <f t="shared" si="53"/>
        <v>22-3-2019</v>
      </c>
      <c r="AD219" s="97">
        <f t="shared" si="67"/>
        <v>1</v>
      </c>
      <c r="AE219" s="97">
        <f t="shared" si="64"/>
        <v>12</v>
      </c>
      <c r="AF219" s="97" t="str">
        <f t="shared" si="59"/>
        <v>2019-12</v>
      </c>
      <c r="AG219" s="97">
        <f t="shared" si="60"/>
        <v>5</v>
      </c>
      <c r="AH219" s="97" t="str">
        <f t="shared" si="65"/>
        <v>Weekdays</v>
      </c>
      <c r="AI219" s="98">
        <f t="shared" si="69"/>
        <v>6</v>
      </c>
    </row>
    <row r="220" spans="2:35" ht="21.75" customHeight="1" x14ac:dyDescent="0.25">
      <c r="B220" s="19" t="s">
        <v>252</v>
      </c>
      <c r="C220" s="20" t="s">
        <v>42</v>
      </c>
      <c r="D220" s="19" t="s">
        <v>43</v>
      </c>
      <c r="E220" s="19" t="s">
        <v>27</v>
      </c>
      <c r="F220" s="19" t="s">
        <v>21</v>
      </c>
      <c r="G220" s="19" t="s">
        <v>36</v>
      </c>
      <c r="H220" s="72">
        <v>24.77</v>
      </c>
      <c r="I220" s="22">
        <v>5</v>
      </c>
      <c r="J220" s="72">
        <v>6.1924999999999999</v>
      </c>
      <c r="K220" s="72">
        <v>130.04249999999999</v>
      </c>
      <c r="L220" s="24">
        <v>43548</v>
      </c>
      <c r="M220" s="25">
        <v>0.76875000000000004</v>
      </c>
      <c r="N220" s="20" t="s">
        <v>29</v>
      </c>
      <c r="O220" s="72">
        <v>123.85</v>
      </c>
      <c r="P220" s="76">
        <v>4.7619047620000003</v>
      </c>
      <c r="Q220" s="72">
        <v>6.1924999999999999</v>
      </c>
      <c r="R220" s="86">
        <v>8.5</v>
      </c>
      <c r="S220" s="72">
        <f t="shared" si="55"/>
        <v>6.1924999999999955</v>
      </c>
      <c r="T220" s="92">
        <f t="shared" si="68"/>
        <v>519.6745999999996</v>
      </c>
      <c r="U220" s="93" t="b">
        <f t="shared" si="56"/>
        <v>0</v>
      </c>
      <c r="V220" s="93" t="b">
        <f t="shared" si="57"/>
        <v>1</v>
      </c>
      <c r="W220" s="93" t="str">
        <f t="shared" si="58"/>
        <v>High Value</v>
      </c>
      <c r="X220" s="96">
        <f t="shared" si="61"/>
        <v>2.4770000000000003</v>
      </c>
      <c r="Y220" s="93">
        <f t="shared" si="66"/>
        <v>24</v>
      </c>
      <c r="Z220" s="93">
        <f t="shared" si="62"/>
        <v>3</v>
      </c>
      <c r="AA220" s="93">
        <f t="shared" si="63"/>
        <v>2019</v>
      </c>
      <c r="AB220" s="97" t="str">
        <f t="shared" si="54"/>
        <v>3-2019</v>
      </c>
      <c r="AC220" s="97" t="str">
        <f t="shared" si="53"/>
        <v>24-3-2019</v>
      </c>
      <c r="AD220" s="97">
        <f t="shared" si="67"/>
        <v>1</v>
      </c>
      <c r="AE220" s="97">
        <f t="shared" si="64"/>
        <v>12</v>
      </c>
      <c r="AF220" s="97" t="str">
        <f t="shared" si="59"/>
        <v>2019-12</v>
      </c>
      <c r="AG220" s="97">
        <f t="shared" si="60"/>
        <v>7</v>
      </c>
      <c r="AH220" s="97" t="str">
        <f t="shared" si="65"/>
        <v>Weekends</v>
      </c>
      <c r="AI220" s="98">
        <f t="shared" si="69"/>
        <v>1</v>
      </c>
    </row>
    <row r="221" spans="2:35" ht="21.75" customHeight="1" x14ac:dyDescent="0.25">
      <c r="B221" s="19" t="s">
        <v>253</v>
      </c>
      <c r="C221" s="20" t="s">
        <v>18</v>
      </c>
      <c r="D221" s="19" t="s">
        <v>19</v>
      </c>
      <c r="E221" s="19" t="s">
        <v>20</v>
      </c>
      <c r="F221" s="19" t="s">
        <v>21</v>
      </c>
      <c r="G221" s="19" t="s">
        <v>28</v>
      </c>
      <c r="H221" s="72">
        <v>94.64</v>
      </c>
      <c r="I221" s="22">
        <v>3</v>
      </c>
      <c r="J221" s="72">
        <v>14.196</v>
      </c>
      <c r="K221" s="72">
        <v>298.11599999999999</v>
      </c>
      <c r="L221" s="24">
        <v>43517</v>
      </c>
      <c r="M221" s="25">
        <v>0.70486111111111116</v>
      </c>
      <c r="N221" s="20" t="s">
        <v>29</v>
      </c>
      <c r="O221" s="72">
        <v>283.92</v>
      </c>
      <c r="P221" s="76">
        <v>4.7619047620000003</v>
      </c>
      <c r="Q221" s="72">
        <v>14.196</v>
      </c>
      <c r="R221" s="86">
        <v>5.5</v>
      </c>
      <c r="S221" s="72">
        <f t="shared" si="55"/>
        <v>14.19599999999997</v>
      </c>
      <c r="T221" s="92">
        <f t="shared" si="68"/>
        <v>1191.3283199999976</v>
      </c>
      <c r="U221" s="93" t="b">
        <f t="shared" si="56"/>
        <v>0</v>
      </c>
      <c r="V221" s="93" t="b">
        <f t="shared" si="57"/>
        <v>0</v>
      </c>
      <c r="W221" s="93" t="str">
        <f t="shared" si="58"/>
        <v>Low Value</v>
      </c>
      <c r="X221" s="96" t="str">
        <f t="shared" si="61"/>
        <v>Value not found</v>
      </c>
      <c r="Y221" s="93">
        <f t="shared" si="66"/>
        <v>21</v>
      </c>
      <c r="Z221" s="93">
        <f t="shared" si="62"/>
        <v>2</v>
      </c>
      <c r="AA221" s="93">
        <f t="shared" si="63"/>
        <v>2019</v>
      </c>
      <c r="AB221" s="97" t="str">
        <f t="shared" si="54"/>
        <v>2-2019</v>
      </c>
      <c r="AC221" s="97" t="str">
        <f t="shared" si="53"/>
        <v>21-2-2019</v>
      </c>
      <c r="AD221" s="97">
        <f t="shared" si="67"/>
        <v>1</v>
      </c>
      <c r="AE221" s="97">
        <f t="shared" si="64"/>
        <v>8</v>
      </c>
      <c r="AF221" s="97" t="str">
        <f t="shared" si="59"/>
        <v>2019-8</v>
      </c>
      <c r="AG221" s="97">
        <f t="shared" si="60"/>
        <v>4</v>
      </c>
      <c r="AH221" s="97" t="str">
        <f t="shared" si="65"/>
        <v>Weekdays</v>
      </c>
      <c r="AI221" s="98">
        <f t="shared" si="69"/>
        <v>5</v>
      </c>
    </row>
    <row r="222" spans="2:35" ht="21.75" customHeight="1" x14ac:dyDescent="0.25">
      <c r="B222" s="19" t="s">
        <v>254</v>
      </c>
      <c r="C222" s="20" t="s">
        <v>42</v>
      </c>
      <c r="D222" s="19" t="s">
        <v>43</v>
      </c>
      <c r="E222" s="19" t="s">
        <v>27</v>
      </c>
      <c r="F222" s="19" t="s">
        <v>31</v>
      </c>
      <c r="G222" s="19" t="s">
        <v>46</v>
      </c>
      <c r="H222" s="72">
        <v>94.87</v>
      </c>
      <c r="I222" s="22">
        <v>8</v>
      </c>
      <c r="J222" s="72">
        <v>37.948</v>
      </c>
      <c r="K222" s="72">
        <v>796.90800000000002</v>
      </c>
      <c r="L222" s="24">
        <v>43508</v>
      </c>
      <c r="M222" s="25">
        <v>0.54027777777777775</v>
      </c>
      <c r="N222" s="20" t="s">
        <v>23</v>
      </c>
      <c r="O222" s="72">
        <v>758.96</v>
      </c>
      <c r="P222" s="76">
        <v>4.7619047620000003</v>
      </c>
      <c r="Q222" s="72">
        <v>37.948</v>
      </c>
      <c r="R222" s="86">
        <v>8.6999999999999993</v>
      </c>
      <c r="S222" s="72">
        <f t="shared" si="55"/>
        <v>37.947999999999979</v>
      </c>
      <c r="T222" s="92">
        <f t="shared" si="68"/>
        <v>3184.5961599999982</v>
      </c>
      <c r="U222" s="93" t="b">
        <f t="shared" si="56"/>
        <v>1</v>
      </c>
      <c r="V222" s="93" t="b">
        <f t="shared" si="57"/>
        <v>1</v>
      </c>
      <c r="W222" s="93" t="str">
        <f t="shared" si="58"/>
        <v>High Value</v>
      </c>
      <c r="X222" s="96">
        <f t="shared" si="61"/>
        <v>9.4870000000000001</v>
      </c>
      <c r="Y222" s="93">
        <f t="shared" si="66"/>
        <v>12</v>
      </c>
      <c r="Z222" s="93">
        <f t="shared" si="62"/>
        <v>2</v>
      </c>
      <c r="AA222" s="93">
        <f t="shared" si="63"/>
        <v>2019</v>
      </c>
      <c r="AB222" s="97" t="str">
        <f t="shared" si="54"/>
        <v>2-2019</v>
      </c>
      <c r="AC222" s="97" t="str">
        <f t="shared" ref="AC222:AC285" si="70">CONCATENATE(Y222,"-",Z222,"-",AA222)</f>
        <v>12-2-2019</v>
      </c>
      <c r="AD222" s="97">
        <f t="shared" si="67"/>
        <v>1</v>
      </c>
      <c r="AE222" s="97">
        <f t="shared" si="64"/>
        <v>7</v>
      </c>
      <c r="AF222" s="97" t="str">
        <f t="shared" si="59"/>
        <v>2019-7</v>
      </c>
      <c r="AG222" s="97">
        <f t="shared" si="60"/>
        <v>2</v>
      </c>
      <c r="AH222" s="97" t="str">
        <f t="shared" si="65"/>
        <v>Weekdays</v>
      </c>
      <c r="AI222" s="98">
        <f t="shared" si="69"/>
        <v>3</v>
      </c>
    </row>
    <row r="223" spans="2:35" ht="21.75" customHeight="1" x14ac:dyDescent="0.25">
      <c r="B223" s="19" t="s">
        <v>255</v>
      </c>
      <c r="C223" s="20" t="s">
        <v>42</v>
      </c>
      <c r="D223" s="19" t="s">
        <v>43</v>
      </c>
      <c r="E223" s="19" t="s">
        <v>27</v>
      </c>
      <c r="F223" s="19" t="s">
        <v>21</v>
      </c>
      <c r="G223" s="19" t="s">
        <v>44</v>
      </c>
      <c r="H223" s="72">
        <v>57.34</v>
      </c>
      <c r="I223" s="22">
        <v>3</v>
      </c>
      <c r="J223" s="72">
        <v>8.6010000000000009</v>
      </c>
      <c r="K223" s="72">
        <v>180.62100000000001</v>
      </c>
      <c r="L223" s="24">
        <v>43534</v>
      </c>
      <c r="M223" s="25">
        <v>0.79097222222222219</v>
      </c>
      <c r="N223" s="20" t="s">
        <v>33</v>
      </c>
      <c r="O223" s="72">
        <v>172.02</v>
      </c>
      <c r="P223" s="76">
        <v>4.7619047620000003</v>
      </c>
      <c r="Q223" s="72">
        <v>8.6010000000000009</v>
      </c>
      <c r="R223" s="86">
        <v>7.9</v>
      </c>
      <c r="S223" s="72">
        <f t="shared" si="55"/>
        <v>8.6009999999999991</v>
      </c>
      <c r="T223" s="92">
        <f t="shared" si="68"/>
        <v>721.79591999999991</v>
      </c>
      <c r="U223" s="93" t="b">
        <f t="shared" si="56"/>
        <v>0</v>
      </c>
      <c r="V223" s="93" t="b">
        <f t="shared" si="57"/>
        <v>1</v>
      </c>
      <c r="W223" s="93" t="str">
        <f t="shared" si="58"/>
        <v>High Value</v>
      </c>
      <c r="X223" s="96">
        <f t="shared" si="61"/>
        <v>5.7340000000000009</v>
      </c>
      <c r="Y223" s="93">
        <f t="shared" si="66"/>
        <v>10</v>
      </c>
      <c r="Z223" s="93">
        <f t="shared" si="62"/>
        <v>3</v>
      </c>
      <c r="AA223" s="93">
        <f t="shared" si="63"/>
        <v>2019</v>
      </c>
      <c r="AB223" s="97" t="str">
        <f t="shared" si="54"/>
        <v>3-2019</v>
      </c>
      <c r="AC223" s="97" t="str">
        <f t="shared" si="70"/>
        <v>10-3-2019</v>
      </c>
      <c r="AD223" s="97">
        <f t="shared" si="67"/>
        <v>1</v>
      </c>
      <c r="AE223" s="97">
        <f t="shared" si="64"/>
        <v>10</v>
      </c>
      <c r="AF223" s="97" t="str">
        <f t="shared" si="59"/>
        <v>2019-10</v>
      </c>
      <c r="AG223" s="97">
        <f t="shared" si="60"/>
        <v>7</v>
      </c>
      <c r="AH223" s="97" t="str">
        <f t="shared" si="65"/>
        <v>Weekends</v>
      </c>
      <c r="AI223" s="98">
        <f t="shared" si="69"/>
        <v>1</v>
      </c>
    </row>
    <row r="224" spans="2:35" ht="21.75" customHeight="1" x14ac:dyDescent="0.25">
      <c r="B224" s="19" t="s">
        <v>256</v>
      </c>
      <c r="C224" s="20" t="s">
        <v>42</v>
      </c>
      <c r="D224" s="19" t="s">
        <v>43</v>
      </c>
      <c r="E224" s="19" t="s">
        <v>27</v>
      </c>
      <c r="F224" s="19" t="s">
        <v>31</v>
      </c>
      <c r="G224" s="19" t="s">
        <v>28</v>
      </c>
      <c r="H224" s="72">
        <v>45.35</v>
      </c>
      <c r="I224" s="22">
        <v>6</v>
      </c>
      <c r="J224" s="72">
        <v>13.605</v>
      </c>
      <c r="K224" s="72">
        <v>285.70499999999998</v>
      </c>
      <c r="L224" s="24">
        <v>43496</v>
      </c>
      <c r="M224" s="25">
        <v>0.57222222222222219</v>
      </c>
      <c r="N224" s="20" t="s">
        <v>23</v>
      </c>
      <c r="O224" s="72">
        <v>272.10000000000002</v>
      </c>
      <c r="P224" s="76">
        <v>4.7619047620000003</v>
      </c>
      <c r="Q224" s="72">
        <v>13.605</v>
      </c>
      <c r="R224" s="86">
        <v>6.1</v>
      </c>
      <c r="S224" s="72">
        <f t="shared" si="55"/>
        <v>13.604999999999961</v>
      </c>
      <c r="T224" s="92">
        <f t="shared" si="68"/>
        <v>1141.7315999999969</v>
      </c>
      <c r="U224" s="93" t="b">
        <f t="shared" si="56"/>
        <v>0</v>
      </c>
      <c r="V224" s="93" t="b">
        <f t="shared" si="57"/>
        <v>0</v>
      </c>
      <c r="W224" s="93" t="str">
        <f t="shared" si="58"/>
        <v>Low Value</v>
      </c>
      <c r="X224" s="96" t="str">
        <f t="shared" si="61"/>
        <v>Value not found</v>
      </c>
      <c r="Y224" s="93">
        <f t="shared" si="66"/>
        <v>31</v>
      </c>
      <c r="Z224" s="93">
        <f t="shared" si="62"/>
        <v>1</v>
      </c>
      <c r="AA224" s="93">
        <f t="shared" si="63"/>
        <v>2019</v>
      </c>
      <c r="AB224" s="97" t="str">
        <f t="shared" si="54"/>
        <v>1-2019</v>
      </c>
      <c r="AC224" s="97" t="str">
        <f t="shared" si="70"/>
        <v>31-1-2019</v>
      </c>
      <c r="AD224" s="97">
        <f t="shared" si="67"/>
        <v>1</v>
      </c>
      <c r="AE224" s="97">
        <f t="shared" si="64"/>
        <v>5</v>
      </c>
      <c r="AF224" s="97" t="str">
        <f t="shared" si="59"/>
        <v>2019-5</v>
      </c>
      <c r="AG224" s="97">
        <f t="shared" si="60"/>
        <v>4</v>
      </c>
      <c r="AH224" s="97" t="str">
        <f t="shared" si="65"/>
        <v>Weekdays</v>
      </c>
      <c r="AI224" s="98">
        <f t="shared" si="69"/>
        <v>5</v>
      </c>
    </row>
    <row r="225" spans="2:35" ht="21.75" customHeight="1" x14ac:dyDescent="0.25">
      <c r="B225" s="19" t="s">
        <v>257</v>
      </c>
      <c r="C225" s="20" t="s">
        <v>42</v>
      </c>
      <c r="D225" s="19" t="s">
        <v>43</v>
      </c>
      <c r="E225" s="19" t="s">
        <v>27</v>
      </c>
      <c r="F225" s="19" t="s">
        <v>31</v>
      </c>
      <c r="G225" s="19" t="s">
        <v>44</v>
      </c>
      <c r="H225" s="72">
        <v>62.08</v>
      </c>
      <c r="I225" s="22">
        <v>7</v>
      </c>
      <c r="J225" s="72">
        <v>21.728000000000002</v>
      </c>
      <c r="K225" s="72">
        <v>456.28800000000001</v>
      </c>
      <c r="L225" s="24">
        <v>43530</v>
      </c>
      <c r="M225" s="25">
        <v>0.57361111111111107</v>
      </c>
      <c r="N225" s="20" t="s">
        <v>23</v>
      </c>
      <c r="O225" s="72">
        <v>434.56</v>
      </c>
      <c r="P225" s="76">
        <v>4.7619047620000003</v>
      </c>
      <c r="Q225" s="72">
        <v>21.728000000000002</v>
      </c>
      <c r="R225" s="86">
        <v>5.4</v>
      </c>
      <c r="S225" s="72">
        <f t="shared" si="55"/>
        <v>21.728000000000009</v>
      </c>
      <c r="T225" s="92">
        <f t="shared" si="68"/>
        <v>1823.4137600000008</v>
      </c>
      <c r="U225" s="93" t="b">
        <f t="shared" si="56"/>
        <v>0</v>
      </c>
      <c r="V225" s="93" t="b">
        <f t="shared" si="57"/>
        <v>0</v>
      </c>
      <c r="W225" s="93" t="str">
        <f t="shared" si="58"/>
        <v>Low Value</v>
      </c>
      <c r="X225" s="96" t="str">
        <f t="shared" si="61"/>
        <v>Value not found</v>
      </c>
      <c r="Y225" s="93">
        <f t="shared" si="66"/>
        <v>6</v>
      </c>
      <c r="Z225" s="93">
        <f t="shared" si="62"/>
        <v>3</v>
      </c>
      <c r="AA225" s="93">
        <f t="shared" si="63"/>
        <v>2019</v>
      </c>
      <c r="AB225" s="97" t="str">
        <f t="shared" si="54"/>
        <v>3-2019</v>
      </c>
      <c r="AC225" s="97" t="str">
        <f t="shared" si="70"/>
        <v>6-3-2019</v>
      </c>
      <c r="AD225" s="97">
        <f t="shared" si="67"/>
        <v>1</v>
      </c>
      <c r="AE225" s="97">
        <f t="shared" si="64"/>
        <v>10</v>
      </c>
      <c r="AF225" s="97" t="str">
        <f t="shared" si="59"/>
        <v>2019-10</v>
      </c>
      <c r="AG225" s="97">
        <f t="shared" si="60"/>
        <v>3</v>
      </c>
      <c r="AH225" s="97" t="str">
        <f t="shared" si="65"/>
        <v>Weekdays</v>
      </c>
      <c r="AI225" s="98">
        <f t="shared" si="69"/>
        <v>4</v>
      </c>
    </row>
    <row r="226" spans="2:35" ht="21.75" customHeight="1" x14ac:dyDescent="0.25">
      <c r="B226" s="19" t="s">
        <v>258</v>
      </c>
      <c r="C226" s="20" t="s">
        <v>25</v>
      </c>
      <c r="D226" s="19" t="s">
        <v>26</v>
      </c>
      <c r="E226" s="19" t="s">
        <v>27</v>
      </c>
      <c r="F226" s="19" t="s">
        <v>31</v>
      </c>
      <c r="G226" s="19" t="s">
        <v>28</v>
      </c>
      <c r="H226" s="72">
        <v>11.81</v>
      </c>
      <c r="I226" s="22">
        <v>5</v>
      </c>
      <c r="J226" s="72">
        <v>2.9525000000000001</v>
      </c>
      <c r="K226" s="72">
        <v>62.002499999999998</v>
      </c>
      <c r="L226" s="24">
        <v>43513</v>
      </c>
      <c r="M226" s="25">
        <v>0.75416666666666665</v>
      </c>
      <c r="N226" s="20" t="s">
        <v>29</v>
      </c>
      <c r="O226" s="72">
        <v>59.05</v>
      </c>
      <c r="P226" s="76">
        <v>4.7619047620000003</v>
      </c>
      <c r="Q226" s="72">
        <v>2.9525000000000001</v>
      </c>
      <c r="R226" s="86">
        <v>9.4</v>
      </c>
      <c r="S226" s="72">
        <f t="shared" si="55"/>
        <v>2.9525000000000006</v>
      </c>
      <c r="T226" s="92">
        <f t="shared" si="68"/>
        <v>247.77380000000005</v>
      </c>
      <c r="U226" s="93" t="b">
        <f t="shared" si="56"/>
        <v>0</v>
      </c>
      <c r="V226" s="93" t="b">
        <f t="shared" si="57"/>
        <v>1</v>
      </c>
      <c r="W226" s="93" t="str">
        <f t="shared" si="58"/>
        <v>High Value</v>
      </c>
      <c r="X226" s="96">
        <f t="shared" si="61"/>
        <v>1.181</v>
      </c>
      <c r="Y226" s="93">
        <f t="shared" si="66"/>
        <v>17</v>
      </c>
      <c r="Z226" s="93">
        <f t="shared" si="62"/>
        <v>2</v>
      </c>
      <c r="AA226" s="93">
        <f t="shared" si="63"/>
        <v>2019</v>
      </c>
      <c r="AB226" s="97" t="str">
        <f t="shared" si="54"/>
        <v>2-2019</v>
      </c>
      <c r="AC226" s="97" t="str">
        <f t="shared" si="70"/>
        <v>17-2-2019</v>
      </c>
      <c r="AD226" s="97">
        <f t="shared" si="67"/>
        <v>1</v>
      </c>
      <c r="AE226" s="97">
        <f t="shared" si="64"/>
        <v>7</v>
      </c>
      <c r="AF226" s="97" t="str">
        <f t="shared" si="59"/>
        <v>2019-7</v>
      </c>
      <c r="AG226" s="97">
        <f t="shared" si="60"/>
        <v>7</v>
      </c>
      <c r="AH226" s="97" t="str">
        <f t="shared" si="65"/>
        <v>Weekends</v>
      </c>
      <c r="AI226" s="98">
        <f t="shared" si="69"/>
        <v>1</v>
      </c>
    </row>
    <row r="227" spans="2:35" ht="21.75" customHeight="1" x14ac:dyDescent="0.25">
      <c r="B227" s="19" t="s">
        <v>259</v>
      </c>
      <c r="C227" s="20" t="s">
        <v>25</v>
      </c>
      <c r="D227" s="19" t="s">
        <v>26</v>
      </c>
      <c r="E227" s="19" t="s">
        <v>20</v>
      </c>
      <c r="F227" s="19" t="s">
        <v>21</v>
      </c>
      <c r="G227" s="19" t="s">
        <v>46</v>
      </c>
      <c r="H227" s="72">
        <v>12.54</v>
      </c>
      <c r="I227" s="22">
        <v>1</v>
      </c>
      <c r="J227" s="72">
        <v>0.627</v>
      </c>
      <c r="K227" s="72">
        <v>13.167</v>
      </c>
      <c r="L227" s="24">
        <v>43517</v>
      </c>
      <c r="M227" s="25">
        <v>0.52638888888888891</v>
      </c>
      <c r="N227" s="20" t="s">
        <v>29</v>
      </c>
      <c r="O227" s="72">
        <v>12.54</v>
      </c>
      <c r="P227" s="76">
        <v>4.7619047620000003</v>
      </c>
      <c r="Q227" s="72">
        <v>0.627</v>
      </c>
      <c r="R227" s="86">
        <v>8.1999999999999993</v>
      </c>
      <c r="S227" s="72">
        <f t="shared" si="55"/>
        <v>0.62700000000000067</v>
      </c>
      <c r="T227" s="92">
        <f t="shared" si="68"/>
        <v>52.617840000000058</v>
      </c>
      <c r="U227" s="93" t="b">
        <f t="shared" si="56"/>
        <v>0</v>
      </c>
      <c r="V227" s="93" t="b">
        <f t="shared" si="57"/>
        <v>1</v>
      </c>
      <c r="W227" s="93" t="str">
        <f t="shared" si="58"/>
        <v>High Value</v>
      </c>
      <c r="X227" s="96">
        <f t="shared" si="61"/>
        <v>1.254</v>
      </c>
      <c r="Y227" s="93">
        <f t="shared" si="66"/>
        <v>21</v>
      </c>
      <c r="Z227" s="93">
        <f t="shared" si="62"/>
        <v>2</v>
      </c>
      <c r="AA227" s="93">
        <f t="shared" si="63"/>
        <v>2019</v>
      </c>
      <c r="AB227" s="97" t="str">
        <f t="shared" si="54"/>
        <v>2-2019</v>
      </c>
      <c r="AC227" s="97" t="str">
        <f t="shared" si="70"/>
        <v>21-2-2019</v>
      </c>
      <c r="AD227" s="97">
        <f t="shared" si="67"/>
        <v>1</v>
      </c>
      <c r="AE227" s="97">
        <f t="shared" si="64"/>
        <v>8</v>
      </c>
      <c r="AF227" s="97" t="str">
        <f t="shared" si="59"/>
        <v>2019-8</v>
      </c>
      <c r="AG227" s="97">
        <f t="shared" si="60"/>
        <v>4</v>
      </c>
      <c r="AH227" s="97" t="str">
        <f t="shared" si="65"/>
        <v>Weekdays</v>
      </c>
      <c r="AI227" s="98">
        <f t="shared" si="69"/>
        <v>5</v>
      </c>
    </row>
    <row r="228" spans="2:35" ht="21.75" customHeight="1" x14ac:dyDescent="0.25">
      <c r="B228" s="19" t="s">
        <v>260</v>
      </c>
      <c r="C228" s="20" t="s">
        <v>18</v>
      </c>
      <c r="D228" s="19" t="s">
        <v>19</v>
      </c>
      <c r="E228" s="19" t="s">
        <v>27</v>
      </c>
      <c r="F228" s="19" t="s">
        <v>31</v>
      </c>
      <c r="G228" s="19" t="s">
        <v>44</v>
      </c>
      <c r="H228" s="72">
        <v>43.25</v>
      </c>
      <c r="I228" s="22">
        <v>2</v>
      </c>
      <c r="J228" s="72">
        <v>4.3250000000000002</v>
      </c>
      <c r="K228" s="72">
        <v>90.825000000000003</v>
      </c>
      <c r="L228" s="24">
        <v>43544</v>
      </c>
      <c r="M228" s="25">
        <v>0.66388888888888886</v>
      </c>
      <c r="N228" s="20" t="s">
        <v>29</v>
      </c>
      <c r="O228" s="72">
        <v>86.5</v>
      </c>
      <c r="P228" s="76">
        <v>4.7619047620000003</v>
      </c>
      <c r="Q228" s="72">
        <v>4.3250000000000002</v>
      </c>
      <c r="R228" s="86">
        <v>6.2</v>
      </c>
      <c r="S228" s="72">
        <f t="shared" si="55"/>
        <v>4.3250000000000028</v>
      </c>
      <c r="T228" s="92">
        <f t="shared" si="68"/>
        <v>362.95400000000024</v>
      </c>
      <c r="U228" s="93" t="b">
        <f t="shared" si="56"/>
        <v>0</v>
      </c>
      <c r="V228" s="93" t="b">
        <f t="shared" si="57"/>
        <v>0</v>
      </c>
      <c r="W228" s="93" t="str">
        <f t="shared" si="58"/>
        <v>Low Value</v>
      </c>
      <c r="X228" s="96" t="str">
        <f t="shared" si="61"/>
        <v>Value not found</v>
      </c>
      <c r="Y228" s="93">
        <f t="shared" si="66"/>
        <v>20</v>
      </c>
      <c r="Z228" s="93">
        <f t="shared" si="62"/>
        <v>3</v>
      </c>
      <c r="AA228" s="93">
        <f t="shared" si="63"/>
        <v>2019</v>
      </c>
      <c r="AB228" s="97" t="str">
        <f t="shared" si="54"/>
        <v>3-2019</v>
      </c>
      <c r="AC228" s="97" t="str">
        <f t="shared" si="70"/>
        <v>20-3-2019</v>
      </c>
      <c r="AD228" s="97">
        <f t="shared" si="67"/>
        <v>1</v>
      </c>
      <c r="AE228" s="97">
        <f t="shared" si="64"/>
        <v>12</v>
      </c>
      <c r="AF228" s="97" t="str">
        <f t="shared" si="59"/>
        <v>2019-12</v>
      </c>
      <c r="AG228" s="97">
        <f t="shared" si="60"/>
        <v>3</v>
      </c>
      <c r="AH228" s="97" t="str">
        <f t="shared" si="65"/>
        <v>Weekdays</v>
      </c>
      <c r="AI228" s="98">
        <f t="shared" si="69"/>
        <v>4</v>
      </c>
    </row>
    <row r="229" spans="2:35" ht="21.75" customHeight="1" x14ac:dyDescent="0.25">
      <c r="B229" s="19" t="s">
        <v>261</v>
      </c>
      <c r="C229" s="20" t="s">
        <v>25</v>
      </c>
      <c r="D229" s="19" t="s">
        <v>26</v>
      </c>
      <c r="E229" s="19" t="s">
        <v>20</v>
      </c>
      <c r="F229" s="19" t="s">
        <v>21</v>
      </c>
      <c r="G229" s="19" t="s">
        <v>36</v>
      </c>
      <c r="H229" s="72">
        <v>87.16</v>
      </c>
      <c r="I229" s="22">
        <v>2</v>
      </c>
      <c r="J229" s="72">
        <v>8.7159999999999993</v>
      </c>
      <c r="K229" s="72">
        <v>183.036</v>
      </c>
      <c r="L229" s="24">
        <v>43476</v>
      </c>
      <c r="M229" s="25">
        <v>0.60347222222222219</v>
      </c>
      <c r="N229" s="20" t="s">
        <v>33</v>
      </c>
      <c r="O229" s="72">
        <v>174.32</v>
      </c>
      <c r="P229" s="76">
        <v>4.7619047620000003</v>
      </c>
      <c r="Q229" s="72">
        <v>8.7159999999999993</v>
      </c>
      <c r="R229" s="86">
        <v>9.6999999999999993</v>
      </c>
      <c r="S229" s="72">
        <f t="shared" si="55"/>
        <v>8.7160000000000082</v>
      </c>
      <c r="T229" s="92">
        <f t="shared" si="68"/>
        <v>731.44672000000071</v>
      </c>
      <c r="U229" s="93" t="b">
        <f t="shared" si="56"/>
        <v>0</v>
      </c>
      <c r="V229" s="93" t="b">
        <f t="shared" si="57"/>
        <v>1</v>
      </c>
      <c r="W229" s="93" t="str">
        <f t="shared" si="58"/>
        <v>High Value</v>
      </c>
      <c r="X229" s="96">
        <f t="shared" si="61"/>
        <v>8.7159999999999993</v>
      </c>
      <c r="Y229" s="93">
        <f t="shared" si="66"/>
        <v>11</v>
      </c>
      <c r="Z229" s="93">
        <f t="shared" si="62"/>
        <v>1</v>
      </c>
      <c r="AA229" s="93">
        <f t="shared" si="63"/>
        <v>2019</v>
      </c>
      <c r="AB229" s="97" t="str">
        <f t="shared" si="54"/>
        <v>1-2019</v>
      </c>
      <c r="AC229" s="97" t="str">
        <f t="shared" si="70"/>
        <v>11-1-2019</v>
      </c>
      <c r="AD229" s="97">
        <f t="shared" si="67"/>
        <v>1</v>
      </c>
      <c r="AE229" s="97">
        <f t="shared" si="64"/>
        <v>2</v>
      </c>
      <c r="AF229" s="97" t="str">
        <f t="shared" si="59"/>
        <v>2019-2</v>
      </c>
      <c r="AG229" s="97">
        <f t="shared" si="60"/>
        <v>5</v>
      </c>
      <c r="AH229" s="97" t="str">
        <f t="shared" si="65"/>
        <v>Weekdays</v>
      </c>
      <c r="AI229" s="98">
        <f t="shared" si="69"/>
        <v>6</v>
      </c>
    </row>
    <row r="230" spans="2:35" ht="21.75" customHeight="1" x14ac:dyDescent="0.25">
      <c r="B230" s="19" t="s">
        <v>262</v>
      </c>
      <c r="C230" s="20" t="s">
        <v>42</v>
      </c>
      <c r="D230" s="19" t="s">
        <v>43</v>
      </c>
      <c r="E230" s="19" t="s">
        <v>20</v>
      </c>
      <c r="F230" s="19" t="s">
        <v>31</v>
      </c>
      <c r="G230" s="19" t="s">
        <v>22</v>
      </c>
      <c r="H230" s="72">
        <v>69.37</v>
      </c>
      <c r="I230" s="22">
        <v>9</v>
      </c>
      <c r="J230" s="72">
        <v>31.2165</v>
      </c>
      <c r="K230" s="72">
        <v>655.54650000000004</v>
      </c>
      <c r="L230" s="24">
        <v>43491</v>
      </c>
      <c r="M230" s="25">
        <v>0.80138888888888893</v>
      </c>
      <c r="N230" s="20" t="s">
        <v>23</v>
      </c>
      <c r="O230" s="72">
        <v>624.33000000000004</v>
      </c>
      <c r="P230" s="76">
        <v>4.7619047620000003</v>
      </c>
      <c r="Q230" s="72">
        <v>31.2165</v>
      </c>
      <c r="R230" s="86">
        <v>4</v>
      </c>
      <c r="S230" s="72">
        <f t="shared" si="55"/>
        <v>31.216499999999996</v>
      </c>
      <c r="T230" s="92">
        <f t="shared" si="68"/>
        <v>2619.6886799999997</v>
      </c>
      <c r="U230" s="93" t="b">
        <f t="shared" si="56"/>
        <v>0</v>
      </c>
      <c r="V230" s="93" t="b">
        <f t="shared" si="57"/>
        <v>0</v>
      </c>
      <c r="W230" s="93" t="str">
        <f t="shared" si="58"/>
        <v>Low Value</v>
      </c>
      <c r="X230" s="96" t="str">
        <f t="shared" si="61"/>
        <v>Value not found</v>
      </c>
      <c r="Y230" s="93">
        <f t="shared" si="66"/>
        <v>26</v>
      </c>
      <c r="Z230" s="93">
        <f t="shared" si="62"/>
        <v>1</v>
      </c>
      <c r="AA230" s="93">
        <f t="shared" si="63"/>
        <v>2019</v>
      </c>
      <c r="AB230" s="97" t="str">
        <f t="shared" si="54"/>
        <v>1-2019</v>
      </c>
      <c r="AC230" s="97" t="str">
        <f t="shared" si="70"/>
        <v>26-1-2019</v>
      </c>
      <c r="AD230" s="97">
        <f t="shared" si="67"/>
        <v>1</v>
      </c>
      <c r="AE230" s="97">
        <f t="shared" si="64"/>
        <v>4</v>
      </c>
      <c r="AF230" s="97" t="str">
        <f t="shared" si="59"/>
        <v>2019-4</v>
      </c>
      <c r="AG230" s="97">
        <f t="shared" si="60"/>
        <v>6</v>
      </c>
      <c r="AH230" s="97" t="str">
        <f t="shared" si="65"/>
        <v>Weekends</v>
      </c>
      <c r="AI230" s="98">
        <f t="shared" si="69"/>
        <v>7</v>
      </c>
    </row>
    <row r="231" spans="2:35" ht="21.75" customHeight="1" x14ac:dyDescent="0.25">
      <c r="B231" s="19" t="s">
        <v>263</v>
      </c>
      <c r="C231" s="20" t="s">
        <v>25</v>
      </c>
      <c r="D231" s="19" t="s">
        <v>26</v>
      </c>
      <c r="E231" s="19" t="s">
        <v>20</v>
      </c>
      <c r="F231" s="19" t="s">
        <v>31</v>
      </c>
      <c r="G231" s="19" t="s">
        <v>28</v>
      </c>
      <c r="H231" s="72">
        <v>37.06</v>
      </c>
      <c r="I231" s="22">
        <v>4</v>
      </c>
      <c r="J231" s="72">
        <v>7.4119999999999999</v>
      </c>
      <c r="K231" s="72">
        <v>155.65199999999999</v>
      </c>
      <c r="L231" s="24">
        <v>43496</v>
      </c>
      <c r="M231" s="25">
        <v>0.68333333333333335</v>
      </c>
      <c r="N231" s="20" t="s">
        <v>23</v>
      </c>
      <c r="O231" s="72">
        <v>148.24</v>
      </c>
      <c r="P231" s="76">
        <v>4.7619047620000003</v>
      </c>
      <c r="Q231" s="72">
        <v>7.4119999999999999</v>
      </c>
      <c r="R231" s="86">
        <v>9.6999999999999993</v>
      </c>
      <c r="S231" s="72">
        <f t="shared" si="55"/>
        <v>7.4119999999999777</v>
      </c>
      <c r="T231" s="92">
        <f t="shared" si="68"/>
        <v>622.01503999999818</v>
      </c>
      <c r="U231" s="93" t="b">
        <f t="shared" si="56"/>
        <v>0</v>
      </c>
      <c r="V231" s="93" t="b">
        <f t="shared" si="57"/>
        <v>1</v>
      </c>
      <c r="W231" s="93" t="str">
        <f t="shared" si="58"/>
        <v>High Value</v>
      </c>
      <c r="X231" s="96">
        <f t="shared" si="61"/>
        <v>3.7060000000000004</v>
      </c>
      <c r="Y231" s="93">
        <f t="shared" si="66"/>
        <v>31</v>
      </c>
      <c r="Z231" s="93">
        <f t="shared" si="62"/>
        <v>1</v>
      </c>
      <c r="AA231" s="93">
        <f t="shared" si="63"/>
        <v>2019</v>
      </c>
      <c r="AB231" s="97" t="str">
        <f t="shared" si="54"/>
        <v>1-2019</v>
      </c>
      <c r="AC231" s="97" t="str">
        <f t="shared" si="70"/>
        <v>31-1-2019</v>
      </c>
      <c r="AD231" s="97">
        <f t="shared" si="67"/>
        <v>1</v>
      </c>
      <c r="AE231" s="97">
        <f t="shared" si="64"/>
        <v>5</v>
      </c>
      <c r="AF231" s="97" t="str">
        <f t="shared" si="59"/>
        <v>2019-5</v>
      </c>
      <c r="AG231" s="97">
        <f t="shared" si="60"/>
        <v>4</v>
      </c>
      <c r="AH231" s="97" t="str">
        <f t="shared" si="65"/>
        <v>Weekdays</v>
      </c>
      <c r="AI231" s="98">
        <f t="shared" si="69"/>
        <v>5</v>
      </c>
    </row>
    <row r="232" spans="2:35" ht="21.75" customHeight="1" x14ac:dyDescent="0.25">
      <c r="B232" s="19" t="s">
        <v>264</v>
      </c>
      <c r="C232" s="20" t="s">
        <v>42</v>
      </c>
      <c r="D232" s="19" t="s">
        <v>43</v>
      </c>
      <c r="E232" s="19" t="s">
        <v>20</v>
      </c>
      <c r="F232" s="19" t="s">
        <v>21</v>
      </c>
      <c r="G232" s="19" t="s">
        <v>28</v>
      </c>
      <c r="H232" s="72">
        <v>90.7</v>
      </c>
      <c r="I232" s="22">
        <v>6</v>
      </c>
      <c r="J232" s="72">
        <v>27.21</v>
      </c>
      <c r="K232" s="72">
        <v>571.41</v>
      </c>
      <c r="L232" s="24">
        <v>43522</v>
      </c>
      <c r="M232" s="25">
        <v>0.45277777777777778</v>
      </c>
      <c r="N232" s="20" t="s">
        <v>29</v>
      </c>
      <c r="O232" s="72">
        <v>544.20000000000005</v>
      </c>
      <c r="P232" s="76">
        <v>4.7619047620000003</v>
      </c>
      <c r="Q232" s="72">
        <v>27.21</v>
      </c>
      <c r="R232" s="86">
        <v>5.3</v>
      </c>
      <c r="S232" s="72">
        <f t="shared" si="55"/>
        <v>27.209999999999923</v>
      </c>
      <c r="T232" s="92">
        <f t="shared" si="68"/>
        <v>2283.4631999999938</v>
      </c>
      <c r="U232" s="93" t="b">
        <f t="shared" si="56"/>
        <v>0</v>
      </c>
      <c r="V232" s="93" t="b">
        <f t="shared" si="57"/>
        <v>0</v>
      </c>
      <c r="W232" s="93" t="str">
        <f t="shared" si="58"/>
        <v>Low Value</v>
      </c>
      <c r="X232" s="96" t="str">
        <f t="shared" si="61"/>
        <v>Value not found</v>
      </c>
      <c r="Y232" s="93">
        <f t="shared" si="66"/>
        <v>26</v>
      </c>
      <c r="Z232" s="93">
        <f t="shared" si="62"/>
        <v>2</v>
      </c>
      <c r="AA232" s="93">
        <f t="shared" si="63"/>
        <v>2019</v>
      </c>
      <c r="AB232" s="97" t="str">
        <f t="shared" si="54"/>
        <v>2-2019</v>
      </c>
      <c r="AC232" s="97" t="str">
        <f t="shared" si="70"/>
        <v>26-2-2019</v>
      </c>
      <c r="AD232" s="97">
        <f t="shared" si="67"/>
        <v>1</v>
      </c>
      <c r="AE232" s="97">
        <f t="shared" si="64"/>
        <v>9</v>
      </c>
      <c r="AF232" s="97" t="str">
        <f t="shared" si="59"/>
        <v>2019-9</v>
      </c>
      <c r="AG232" s="97">
        <f t="shared" si="60"/>
        <v>2</v>
      </c>
      <c r="AH232" s="97" t="str">
        <f t="shared" si="65"/>
        <v>Weekdays</v>
      </c>
      <c r="AI232" s="98">
        <f t="shared" si="69"/>
        <v>3</v>
      </c>
    </row>
    <row r="233" spans="2:35" ht="21.75" customHeight="1" x14ac:dyDescent="0.25">
      <c r="B233" s="19" t="s">
        <v>265</v>
      </c>
      <c r="C233" s="20" t="s">
        <v>18</v>
      </c>
      <c r="D233" s="19" t="s">
        <v>19</v>
      </c>
      <c r="E233" s="19" t="s">
        <v>27</v>
      </c>
      <c r="F233" s="19" t="s">
        <v>21</v>
      </c>
      <c r="G233" s="19" t="s">
        <v>32</v>
      </c>
      <c r="H233" s="72">
        <v>63.42</v>
      </c>
      <c r="I233" s="22">
        <v>8</v>
      </c>
      <c r="J233" s="72">
        <v>25.367999999999999</v>
      </c>
      <c r="K233" s="72">
        <v>532.72799999999995</v>
      </c>
      <c r="L233" s="24">
        <v>43535</v>
      </c>
      <c r="M233" s="25">
        <v>0.53819444444444442</v>
      </c>
      <c r="N233" s="20" t="s">
        <v>23</v>
      </c>
      <c r="O233" s="72">
        <v>507.36</v>
      </c>
      <c r="P233" s="76">
        <v>4.7619047620000003</v>
      </c>
      <c r="Q233" s="72">
        <v>25.367999999999999</v>
      </c>
      <c r="R233" s="86">
        <v>7.4</v>
      </c>
      <c r="S233" s="72">
        <f t="shared" si="55"/>
        <v>25.367999999999938</v>
      </c>
      <c r="T233" s="92">
        <f t="shared" si="68"/>
        <v>2128.882559999995</v>
      </c>
      <c r="U233" s="93" t="b">
        <f t="shared" si="56"/>
        <v>1</v>
      </c>
      <c r="V233" s="93" t="b">
        <f t="shared" si="57"/>
        <v>1</v>
      </c>
      <c r="W233" s="93" t="str">
        <f t="shared" si="58"/>
        <v>High Value</v>
      </c>
      <c r="X233" s="96">
        <f t="shared" si="61"/>
        <v>6.3420000000000005</v>
      </c>
      <c r="Y233" s="93">
        <f t="shared" si="66"/>
        <v>11</v>
      </c>
      <c r="Z233" s="93">
        <f t="shared" si="62"/>
        <v>3</v>
      </c>
      <c r="AA233" s="93">
        <f t="shared" si="63"/>
        <v>2019</v>
      </c>
      <c r="AB233" s="97" t="str">
        <f t="shared" ref="AB233:AB296" si="71">CONCATENATE(Z233,"-",AA233)</f>
        <v>3-2019</v>
      </c>
      <c r="AC233" s="97" t="str">
        <f t="shared" si="70"/>
        <v>11-3-2019</v>
      </c>
      <c r="AD233" s="97">
        <f t="shared" si="67"/>
        <v>1</v>
      </c>
      <c r="AE233" s="97">
        <f t="shared" si="64"/>
        <v>11</v>
      </c>
      <c r="AF233" s="97" t="str">
        <f t="shared" si="59"/>
        <v>2019-11</v>
      </c>
      <c r="AG233" s="97">
        <f t="shared" si="60"/>
        <v>1</v>
      </c>
      <c r="AH233" s="97" t="str">
        <f t="shared" si="65"/>
        <v>Weekdays</v>
      </c>
      <c r="AI233" s="98">
        <f t="shared" si="69"/>
        <v>2</v>
      </c>
    </row>
    <row r="234" spans="2:35" ht="21.75" customHeight="1" x14ac:dyDescent="0.25">
      <c r="B234" s="19" t="s">
        <v>266</v>
      </c>
      <c r="C234" s="20" t="s">
        <v>42</v>
      </c>
      <c r="D234" s="19" t="s">
        <v>43</v>
      </c>
      <c r="E234" s="19" t="s">
        <v>27</v>
      </c>
      <c r="F234" s="19" t="s">
        <v>21</v>
      </c>
      <c r="G234" s="19" t="s">
        <v>46</v>
      </c>
      <c r="H234" s="72">
        <v>81.37</v>
      </c>
      <c r="I234" s="22">
        <v>2</v>
      </c>
      <c r="J234" s="72">
        <v>8.1370000000000005</v>
      </c>
      <c r="K234" s="72">
        <v>170.87700000000001</v>
      </c>
      <c r="L234" s="24">
        <v>43491</v>
      </c>
      <c r="M234" s="25">
        <v>0.81111111111111112</v>
      </c>
      <c r="N234" s="20" t="s">
        <v>29</v>
      </c>
      <c r="O234" s="72">
        <v>162.74</v>
      </c>
      <c r="P234" s="76">
        <v>4.7619047620000003</v>
      </c>
      <c r="Q234" s="72">
        <v>8.1370000000000005</v>
      </c>
      <c r="R234" s="86">
        <v>6.5</v>
      </c>
      <c r="S234" s="72">
        <f t="shared" si="55"/>
        <v>8.1370000000000005</v>
      </c>
      <c r="T234" s="92">
        <f t="shared" si="68"/>
        <v>682.8570400000001</v>
      </c>
      <c r="U234" s="93" t="b">
        <f t="shared" si="56"/>
        <v>0</v>
      </c>
      <c r="V234" s="93" t="b">
        <f t="shared" si="57"/>
        <v>1</v>
      </c>
      <c r="W234" s="93" t="str">
        <f t="shared" si="58"/>
        <v>Low Value</v>
      </c>
      <c r="X234" s="96" t="str">
        <f t="shared" si="61"/>
        <v>Value not found</v>
      </c>
      <c r="Y234" s="93">
        <f t="shared" si="66"/>
        <v>26</v>
      </c>
      <c r="Z234" s="93">
        <f t="shared" si="62"/>
        <v>1</v>
      </c>
      <c r="AA234" s="93">
        <f t="shared" si="63"/>
        <v>2019</v>
      </c>
      <c r="AB234" s="97" t="str">
        <f t="shared" si="71"/>
        <v>1-2019</v>
      </c>
      <c r="AC234" s="97" t="str">
        <f t="shared" si="70"/>
        <v>26-1-2019</v>
      </c>
      <c r="AD234" s="97">
        <f t="shared" si="67"/>
        <v>1</v>
      </c>
      <c r="AE234" s="97">
        <f t="shared" si="64"/>
        <v>4</v>
      </c>
      <c r="AF234" s="97" t="str">
        <f t="shared" si="59"/>
        <v>2019-4</v>
      </c>
      <c r="AG234" s="97">
        <f t="shared" si="60"/>
        <v>6</v>
      </c>
      <c r="AH234" s="97" t="str">
        <f t="shared" si="65"/>
        <v>Weekends</v>
      </c>
      <c r="AI234" s="98">
        <f t="shared" si="69"/>
        <v>7</v>
      </c>
    </row>
    <row r="235" spans="2:35" ht="21.75" customHeight="1" x14ac:dyDescent="0.25">
      <c r="B235" s="19" t="s">
        <v>267</v>
      </c>
      <c r="C235" s="20" t="s">
        <v>42</v>
      </c>
      <c r="D235" s="19" t="s">
        <v>43</v>
      </c>
      <c r="E235" s="19" t="s">
        <v>20</v>
      </c>
      <c r="F235" s="19" t="s">
        <v>21</v>
      </c>
      <c r="G235" s="19" t="s">
        <v>28</v>
      </c>
      <c r="H235" s="72">
        <v>10.59</v>
      </c>
      <c r="I235" s="22">
        <v>3</v>
      </c>
      <c r="J235" s="72">
        <v>1.5885</v>
      </c>
      <c r="K235" s="72">
        <v>33.358499999999999</v>
      </c>
      <c r="L235" s="24">
        <v>43536</v>
      </c>
      <c r="M235" s="25">
        <v>0.57777777777777772</v>
      </c>
      <c r="N235" s="20" t="s">
        <v>33</v>
      </c>
      <c r="O235" s="72">
        <v>31.77</v>
      </c>
      <c r="P235" s="76">
        <v>4.7619047620000003</v>
      </c>
      <c r="Q235" s="72">
        <v>1.5885</v>
      </c>
      <c r="R235" s="86">
        <v>8.6999999999999993</v>
      </c>
      <c r="S235" s="72">
        <f t="shared" si="55"/>
        <v>1.5884999999999998</v>
      </c>
      <c r="T235" s="92">
        <f t="shared" si="68"/>
        <v>133.30691999999999</v>
      </c>
      <c r="U235" s="93" t="b">
        <f t="shared" si="56"/>
        <v>0</v>
      </c>
      <c r="V235" s="93" t="b">
        <f t="shared" si="57"/>
        <v>1</v>
      </c>
      <c r="W235" s="93" t="str">
        <f t="shared" si="58"/>
        <v>High Value</v>
      </c>
      <c r="X235" s="96">
        <f t="shared" si="61"/>
        <v>1.0589999999999999</v>
      </c>
      <c r="Y235" s="93">
        <f t="shared" si="66"/>
        <v>12</v>
      </c>
      <c r="Z235" s="93">
        <f t="shared" si="62"/>
        <v>3</v>
      </c>
      <c r="AA235" s="93">
        <f t="shared" si="63"/>
        <v>2019</v>
      </c>
      <c r="AB235" s="97" t="str">
        <f t="shared" si="71"/>
        <v>3-2019</v>
      </c>
      <c r="AC235" s="97" t="str">
        <f t="shared" si="70"/>
        <v>12-3-2019</v>
      </c>
      <c r="AD235" s="97">
        <f t="shared" si="67"/>
        <v>1</v>
      </c>
      <c r="AE235" s="97">
        <f t="shared" si="64"/>
        <v>11</v>
      </c>
      <c r="AF235" s="97" t="str">
        <f t="shared" si="59"/>
        <v>2019-11</v>
      </c>
      <c r="AG235" s="97">
        <f t="shared" si="60"/>
        <v>2</v>
      </c>
      <c r="AH235" s="97" t="str">
        <f t="shared" si="65"/>
        <v>Weekdays</v>
      </c>
      <c r="AI235" s="98">
        <f t="shared" si="69"/>
        <v>3</v>
      </c>
    </row>
    <row r="236" spans="2:35" ht="21.75" customHeight="1" x14ac:dyDescent="0.25">
      <c r="B236" s="19" t="s">
        <v>268</v>
      </c>
      <c r="C236" s="20" t="s">
        <v>42</v>
      </c>
      <c r="D236" s="19" t="s">
        <v>43</v>
      </c>
      <c r="E236" s="19" t="s">
        <v>27</v>
      </c>
      <c r="F236" s="19" t="s">
        <v>21</v>
      </c>
      <c r="G236" s="19" t="s">
        <v>22</v>
      </c>
      <c r="H236" s="72">
        <v>84.09</v>
      </c>
      <c r="I236" s="22">
        <v>9</v>
      </c>
      <c r="J236" s="72">
        <v>37.840499999999999</v>
      </c>
      <c r="K236" s="72">
        <v>794.65049999999997</v>
      </c>
      <c r="L236" s="24">
        <v>43507</v>
      </c>
      <c r="M236" s="25">
        <v>0.45416666666666666</v>
      </c>
      <c r="N236" s="20" t="s">
        <v>29</v>
      </c>
      <c r="O236" s="72">
        <v>756.81</v>
      </c>
      <c r="P236" s="76">
        <v>4.7619047620000003</v>
      </c>
      <c r="Q236" s="72">
        <v>37.840499999999999</v>
      </c>
      <c r="R236" s="86">
        <v>8</v>
      </c>
      <c r="S236" s="72">
        <f t="shared" si="55"/>
        <v>37.84050000000002</v>
      </c>
      <c r="T236" s="92">
        <f t="shared" si="68"/>
        <v>3175.5747600000018</v>
      </c>
      <c r="U236" s="93" t="b">
        <f t="shared" si="56"/>
        <v>1</v>
      </c>
      <c r="V236" s="93" t="b">
        <f t="shared" si="57"/>
        <v>1</v>
      </c>
      <c r="W236" s="93" t="str">
        <f t="shared" si="58"/>
        <v>High Value</v>
      </c>
      <c r="X236" s="96">
        <f t="shared" si="61"/>
        <v>8.4090000000000007</v>
      </c>
      <c r="Y236" s="93">
        <f t="shared" si="66"/>
        <v>11</v>
      </c>
      <c r="Z236" s="93">
        <f t="shared" si="62"/>
        <v>2</v>
      </c>
      <c r="AA236" s="93">
        <f t="shared" si="63"/>
        <v>2019</v>
      </c>
      <c r="AB236" s="97" t="str">
        <f t="shared" si="71"/>
        <v>2-2019</v>
      </c>
      <c r="AC236" s="97" t="str">
        <f t="shared" si="70"/>
        <v>11-2-2019</v>
      </c>
      <c r="AD236" s="97">
        <f t="shared" si="67"/>
        <v>1</v>
      </c>
      <c r="AE236" s="97">
        <f t="shared" si="64"/>
        <v>7</v>
      </c>
      <c r="AF236" s="97" t="str">
        <f t="shared" si="59"/>
        <v>2019-7</v>
      </c>
      <c r="AG236" s="97">
        <f t="shared" si="60"/>
        <v>1</v>
      </c>
      <c r="AH236" s="97" t="str">
        <f t="shared" si="65"/>
        <v>Weekdays</v>
      </c>
      <c r="AI236" s="98">
        <f t="shared" si="69"/>
        <v>2</v>
      </c>
    </row>
    <row r="237" spans="2:35" ht="21.75" customHeight="1" x14ac:dyDescent="0.25">
      <c r="B237" s="19" t="s">
        <v>269</v>
      </c>
      <c r="C237" s="20" t="s">
        <v>42</v>
      </c>
      <c r="D237" s="19" t="s">
        <v>43</v>
      </c>
      <c r="E237" s="19" t="s">
        <v>20</v>
      </c>
      <c r="F237" s="19" t="s">
        <v>31</v>
      </c>
      <c r="G237" s="19" t="s">
        <v>46</v>
      </c>
      <c r="H237" s="72">
        <v>73.819999999999993</v>
      </c>
      <c r="I237" s="22">
        <v>4</v>
      </c>
      <c r="J237" s="72">
        <v>14.763999999999999</v>
      </c>
      <c r="K237" s="72">
        <v>310.04399999999998</v>
      </c>
      <c r="L237" s="24">
        <v>43517</v>
      </c>
      <c r="M237" s="25">
        <v>0.77152777777777781</v>
      </c>
      <c r="N237" s="20" t="s">
        <v>29</v>
      </c>
      <c r="O237" s="72">
        <v>295.27999999999997</v>
      </c>
      <c r="P237" s="76">
        <v>4.7619047620000003</v>
      </c>
      <c r="Q237" s="72">
        <v>14.763999999999999</v>
      </c>
      <c r="R237" s="86">
        <v>6.7</v>
      </c>
      <c r="S237" s="72">
        <f t="shared" si="55"/>
        <v>14.76400000000001</v>
      </c>
      <c r="T237" s="92">
        <f t="shared" si="68"/>
        <v>1238.9948800000009</v>
      </c>
      <c r="U237" s="93" t="b">
        <f t="shared" si="56"/>
        <v>0</v>
      </c>
      <c r="V237" s="93" t="b">
        <f t="shared" si="57"/>
        <v>1</v>
      </c>
      <c r="W237" s="93" t="str">
        <f t="shared" si="58"/>
        <v>Low Value</v>
      </c>
      <c r="X237" s="96" t="str">
        <f t="shared" si="61"/>
        <v>Value not found</v>
      </c>
      <c r="Y237" s="93">
        <f t="shared" si="66"/>
        <v>21</v>
      </c>
      <c r="Z237" s="93">
        <f t="shared" si="62"/>
        <v>2</v>
      </c>
      <c r="AA237" s="93">
        <f t="shared" si="63"/>
        <v>2019</v>
      </c>
      <c r="AB237" s="97" t="str">
        <f t="shared" si="71"/>
        <v>2-2019</v>
      </c>
      <c r="AC237" s="97" t="str">
        <f t="shared" si="70"/>
        <v>21-2-2019</v>
      </c>
      <c r="AD237" s="97">
        <f t="shared" si="67"/>
        <v>1</v>
      </c>
      <c r="AE237" s="97">
        <f t="shared" si="64"/>
        <v>8</v>
      </c>
      <c r="AF237" s="97" t="str">
        <f t="shared" si="59"/>
        <v>2019-8</v>
      </c>
      <c r="AG237" s="97">
        <f t="shared" si="60"/>
        <v>4</v>
      </c>
      <c r="AH237" s="97" t="str">
        <f t="shared" si="65"/>
        <v>Weekdays</v>
      </c>
      <c r="AI237" s="98">
        <f t="shared" si="69"/>
        <v>5</v>
      </c>
    </row>
    <row r="238" spans="2:35" ht="21.75" customHeight="1" x14ac:dyDescent="0.25">
      <c r="B238" s="19" t="s">
        <v>270</v>
      </c>
      <c r="C238" s="20" t="s">
        <v>18</v>
      </c>
      <c r="D238" s="19" t="s">
        <v>19</v>
      </c>
      <c r="E238" s="19" t="s">
        <v>20</v>
      </c>
      <c r="F238" s="19" t="s">
        <v>31</v>
      </c>
      <c r="G238" s="19" t="s">
        <v>22</v>
      </c>
      <c r="H238" s="72">
        <v>51.94</v>
      </c>
      <c r="I238" s="22">
        <v>10</v>
      </c>
      <c r="J238" s="72">
        <v>25.97</v>
      </c>
      <c r="K238" s="72">
        <v>545.37</v>
      </c>
      <c r="L238" s="24">
        <v>43533</v>
      </c>
      <c r="M238" s="25">
        <v>0.76666666666666672</v>
      </c>
      <c r="N238" s="20" t="s">
        <v>23</v>
      </c>
      <c r="O238" s="72">
        <v>519.4</v>
      </c>
      <c r="P238" s="76">
        <v>4.7619047620000003</v>
      </c>
      <c r="Q238" s="72">
        <v>25.97</v>
      </c>
      <c r="R238" s="86">
        <v>6.5</v>
      </c>
      <c r="S238" s="72">
        <f t="shared" si="55"/>
        <v>25.970000000000027</v>
      </c>
      <c r="T238" s="92">
        <f t="shared" si="68"/>
        <v>2179.4024000000022</v>
      </c>
      <c r="U238" s="93" t="b">
        <f t="shared" si="56"/>
        <v>0</v>
      </c>
      <c r="V238" s="93" t="b">
        <f t="shared" si="57"/>
        <v>1</v>
      </c>
      <c r="W238" s="93" t="str">
        <f t="shared" si="58"/>
        <v>Low Value</v>
      </c>
      <c r="X238" s="96" t="str">
        <f t="shared" si="61"/>
        <v>Value not found</v>
      </c>
      <c r="Y238" s="93">
        <f t="shared" si="66"/>
        <v>9</v>
      </c>
      <c r="Z238" s="93">
        <f t="shared" si="62"/>
        <v>3</v>
      </c>
      <c r="AA238" s="93">
        <f t="shared" si="63"/>
        <v>2019</v>
      </c>
      <c r="AB238" s="97" t="str">
        <f t="shared" si="71"/>
        <v>3-2019</v>
      </c>
      <c r="AC238" s="97" t="str">
        <f t="shared" si="70"/>
        <v>9-3-2019</v>
      </c>
      <c r="AD238" s="97">
        <f t="shared" si="67"/>
        <v>1</v>
      </c>
      <c r="AE238" s="97">
        <f t="shared" si="64"/>
        <v>10</v>
      </c>
      <c r="AF238" s="97" t="str">
        <f t="shared" si="59"/>
        <v>2019-10</v>
      </c>
      <c r="AG238" s="97">
        <f t="shared" si="60"/>
        <v>6</v>
      </c>
      <c r="AH238" s="97" t="str">
        <f t="shared" si="65"/>
        <v>Weekends</v>
      </c>
      <c r="AI238" s="98">
        <f t="shared" si="69"/>
        <v>7</v>
      </c>
    </row>
    <row r="239" spans="2:35" ht="21.75" customHeight="1" x14ac:dyDescent="0.25">
      <c r="B239" s="19" t="s">
        <v>271</v>
      </c>
      <c r="C239" s="20" t="s">
        <v>18</v>
      </c>
      <c r="D239" s="19" t="s">
        <v>19</v>
      </c>
      <c r="E239" s="19" t="s">
        <v>27</v>
      </c>
      <c r="F239" s="19" t="s">
        <v>21</v>
      </c>
      <c r="G239" s="19" t="s">
        <v>36</v>
      </c>
      <c r="H239" s="72">
        <v>93.14</v>
      </c>
      <c r="I239" s="22">
        <v>2</v>
      </c>
      <c r="J239" s="72">
        <v>9.3140000000000001</v>
      </c>
      <c r="K239" s="72">
        <v>195.59399999999999</v>
      </c>
      <c r="L239" s="24">
        <v>43485</v>
      </c>
      <c r="M239" s="25">
        <v>0.75624999999999998</v>
      </c>
      <c r="N239" s="20" t="s">
        <v>23</v>
      </c>
      <c r="O239" s="72">
        <v>186.28</v>
      </c>
      <c r="P239" s="76">
        <v>4.7619047620000003</v>
      </c>
      <c r="Q239" s="72">
        <v>9.3140000000000001</v>
      </c>
      <c r="R239" s="86">
        <v>4.0999999999999996</v>
      </c>
      <c r="S239" s="72">
        <f t="shared" si="55"/>
        <v>9.313999999999993</v>
      </c>
      <c r="T239" s="92">
        <f t="shared" si="68"/>
        <v>781.63087999999948</v>
      </c>
      <c r="U239" s="93" t="b">
        <f t="shared" si="56"/>
        <v>0</v>
      </c>
      <c r="V239" s="93" t="b">
        <f t="shared" si="57"/>
        <v>0</v>
      </c>
      <c r="W239" s="93" t="str">
        <f t="shared" si="58"/>
        <v>Low Value</v>
      </c>
      <c r="X239" s="96" t="str">
        <f t="shared" si="61"/>
        <v>Value not found</v>
      </c>
      <c r="Y239" s="93">
        <f t="shared" si="66"/>
        <v>20</v>
      </c>
      <c r="Z239" s="93">
        <f t="shared" si="62"/>
        <v>1</v>
      </c>
      <c r="AA239" s="93">
        <f t="shared" si="63"/>
        <v>2019</v>
      </c>
      <c r="AB239" s="97" t="str">
        <f t="shared" si="71"/>
        <v>1-2019</v>
      </c>
      <c r="AC239" s="97" t="str">
        <f t="shared" si="70"/>
        <v>20-1-2019</v>
      </c>
      <c r="AD239" s="97">
        <f t="shared" si="67"/>
        <v>1</v>
      </c>
      <c r="AE239" s="97">
        <f t="shared" si="64"/>
        <v>3</v>
      </c>
      <c r="AF239" s="97" t="str">
        <f t="shared" si="59"/>
        <v>2019-3</v>
      </c>
      <c r="AG239" s="97">
        <f t="shared" si="60"/>
        <v>7</v>
      </c>
      <c r="AH239" s="97" t="str">
        <f t="shared" si="65"/>
        <v>Weekends</v>
      </c>
      <c r="AI239" s="98">
        <f t="shared" si="69"/>
        <v>1</v>
      </c>
    </row>
    <row r="240" spans="2:35" ht="21.75" customHeight="1" x14ac:dyDescent="0.25">
      <c r="B240" s="19" t="s">
        <v>272</v>
      </c>
      <c r="C240" s="20" t="s">
        <v>25</v>
      </c>
      <c r="D240" s="19" t="s">
        <v>26</v>
      </c>
      <c r="E240" s="19" t="s">
        <v>27</v>
      </c>
      <c r="F240" s="19" t="s">
        <v>31</v>
      </c>
      <c r="G240" s="19" t="s">
        <v>22</v>
      </c>
      <c r="H240" s="72">
        <v>17.41</v>
      </c>
      <c r="I240" s="22">
        <v>5</v>
      </c>
      <c r="J240" s="72">
        <v>4.3525</v>
      </c>
      <c r="K240" s="72">
        <v>91.402500000000003</v>
      </c>
      <c r="L240" s="24">
        <v>43493</v>
      </c>
      <c r="M240" s="25">
        <v>0.63611111111111107</v>
      </c>
      <c r="N240" s="20" t="s">
        <v>33</v>
      </c>
      <c r="O240" s="72">
        <v>87.05</v>
      </c>
      <c r="P240" s="76">
        <v>4.7619047620000003</v>
      </c>
      <c r="Q240" s="72">
        <v>4.3525</v>
      </c>
      <c r="R240" s="86">
        <v>4.9000000000000004</v>
      </c>
      <c r="S240" s="72">
        <f t="shared" si="55"/>
        <v>4.3525000000000063</v>
      </c>
      <c r="T240" s="92">
        <f t="shared" si="68"/>
        <v>365.26180000000051</v>
      </c>
      <c r="U240" s="93" t="b">
        <f t="shared" si="56"/>
        <v>0</v>
      </c>
      <c r="V240" s="93" t="b">
        <f t="shared" si="57"/>
        <v>0</v>
      </c>
      <c r="W240" s="93" t="str">
        <f t="shared" si="58"/>
        <v>Low Value</v>
      </c>
      <c r="X240" s="96" t="str">
        <f t="shared" si="61"/>
        <v>Value not found</v>
      </c>
      <c r="Y240" s="93">
        <f t="shared" si="66"/>
        <v>28</v>
      </c>
      <c r="Z240" s="93">
        <f t="shared" si="62"/>
        <v>1</v>
      </c>
      <c r="AA240" s="93">
        <f t="shared" si="63"/>
        <v>2019</v>
      </c>
      <c r="AB240" s="97" t="str">
        <f t="shared" si="71"/>
        <v>1-2019</v>
      </c>
      <c r="AC240" s="97" t="str">
        <f t="shared" si="70"/>
        <v>28-1-2019</v>
      </c>
      <c r="AD240" s="97">
        <f t="shared" si="67"/>
        <v>1</v>
      </c>
      <c r="AE240" s="97">
        <f t="shared" si="64"/>
        <v>5</v>
      </c>
      <c r="AF240" s="97" t="str">
        <f t="shared" si="59"/>
        <v>2019-5</v>
      </c>
      <c r="AG240" s="97">
        <f t="shared" si="60"/>
        <v>1</v>
      </c>
      <c r="AH240" s="97" t="str">
        <f t="shared" si="65"/>
        <v>Weekdays</v>
      </c>
      <c r="AI240" s="98">
        <f t="shared" si="69"/>
        <v>2</v>
      </c>
    </row>
    <row r="241" spans="2:35" ht="21.75" customHeight="1" x14ac:dyDescent="0.25">
      <c r="B241" s="19" t="s">
        <v>273</v>
      </c>
      <c r="C241" s="20" t="s">
        <v>25</v>
      </c>
      <c r="D241" s="19" t="s">
        <v>26</v>
      </c>
      <c r="E241" s="19" t="s">
        <v>20</v>
      </c>
      <c r="F241" s="19" t="s">
        <v>21</v>
      </c>
      <c r="G241" s="19" t="s">
        <v>46</v>
      </c>
      <c r="H241" s="72">
        <v>44.22</v>
      </c>
      <c r="I241" s="22">
        <v>5</v>
      </c>
      <c r="J241" s="72">
        <v>11.055</v>
      </c>
      <c r="K241" s="72">
        <v>232.155</v>
      </c>
      <c r="L241" s="24">
        <v>43529</v>
      </c>
      <c r="M241" s="25">
        <v>0.71319444444444446</v>
      </c>
      <c r="N241" s="20" t="s">
        <v>33</v>
      </c>
      <c r="O241" s="72">
        <v>221.1</v>
      </c>
      <c r="P241" s="76">
        <v>4.7619047620000003</v>
      </c>
      <c r="Q241" s="72">
        <v>11.055</v>
      </c>
      <c r="R241" s="86">
        <v>8.6</v>
      </c>
      <c r="S241" s="72">
        <f t="shared" si="55"/>
        <v>11.055000000000007</v>
      </c>
      <c r="T241" s="92">
        <f t="shared" si="68"/>
        <v>927.73560000000055</v>
      </c>
      <c r="U241" s="93" t="b">
        <f t="shared" si="56"/>
        <v>0</v>
      </c>
      <c r="V241" s="93" t="b">
        <f t="shared" si="57"/>
        <v>1</v>
      </c>
      <c r="W241" s="93" t="str">
        <f t="shared" si="58"/>
        <v>High Value</v>
      </c>
      <c r="X241" s="96">
        <f t="shared" si="61"/>
        <v>4.4219999999999997</v>
      </c>
      <c r="Y241" s="93">
        <f t="shared" si="66"/>
        <v>5</v>
      </c>
      <c r="Z241" s="93">
        <f t="shared" si="62"/>
        <v>3</v>
      </c>
      <c r="AA241" s="93">
        <f t="shared" si="63"/>
        <v>2019</v>
      </c>
      <c r="AB241" s="97" t="str">
        <f t="shared" si="71"/>
        <v>3-2019</v>
      </c>
      <c r="AC241" s="97" t="str">
        <f t="shared" si="70"/>
        <v>5-3-2019</v>
      </c>
      <c r="AD241" s="97">
        <f t="shared" si="67"/>
        <v>1</v>
      </c>
      <c r="AE241" s="97">
        <f t="shared" si="64"/>
        <v>10</v>
      </c>
      <c r="AF241" s="97" t="str">
        <f t="shared" si="59"/>
        <v>2019-10</v>
      </c>
      <c r="AG241" s="97">
        <f t="shared" si="60"/>
        <v>2</v>
      </c>
      <c r="AH241" s="97" t="str">
        <f t="shared" si="65"/>
        <v>Weekdays</v>
      </c>
      <c r="AI241" s="98">
        <f t="shared" si="69"/>
        <v>3</v>
      </c>
    </row>
    <row r="242" spans="2:35" ht="21.75" customHeight="1" x14ac:dyDescent="0.25">
      <c r="B242" s="19" t="s">
        <v>274</v>
      </c>
      <c r="C242" s="20" t="s">
        <v>42</v>
      </c>
      <c r="D242" s="19" t="s">
        <v>43</v>
      </c>
      <c r="E242" s="19" t="s">
        <v>20</v>
      </c>
      <c r="F242" s="19" t="s">
        <v>21</v>
      </c>
      <c r="G242" s="19" t="s">
        <v>28</v>
      </c>
      <c r="H242" s="72">
        <v>13.22</v>
      </c>
      <c r="I242" s="22">
        <v>5</v>
      </c>
      <c r="J242" s="72">
        <v>3.3050000000000002</v>
      </c>
      <c r="K242" s="72">
        <v>69.405000000000001</v>
      </c>
      <c r="L242" s="24">
        <v>43526</v>
      </c>
      <c r="M242" s="25">
        <v>0.80972222222222223</v>
      </c>
      <c r="N242" s="20" t="s">
        <v>29</v>
      </c>
      <c r="O242" s="72">
        <v>66.099999999999994</v>
      </c>
      <c r="P242" s="76">
        <v>4.7619047620000003</v>
      </c>
      <c r="Q242" s="72">
        <v>3.3050000000000002</v>
      </c>
      <c r="R242" s="86">
        <v>4.3</v>
      </c>
      <c r="S242" s="72">
        <f t="shared" si="55"/>
        <v>3.3050000000000068</v>
      </c>
      <c r="T242" s="92">
        <f t="shared" si="68"/>
        <v>277.35560000000055</v>
      </c>
      <c r="U242" s="93" t="b">
        <f t="shared" si="56"/>
        <v>0</v>
      </c>
      <c r="V242" s="93" t="b">
        <f t="shared" si="57"/>
        <v>0</v>
      </c>
      <c r="W242" s="93" t="str">
        <f t="shared" si="58"/>
        <v>Low Value</v>
      </c>
      <c r="X242" s="96" t="str">
        <f t="shared" si="61"/>
        <v>Value not found</v>
      </c>
      <c r="Y242" s="93">
        <f t="shared" si="66"/>
        <v>2</v>
      </c>
      <c r="Z242" s="93">
        <f t="shared" si="62"/>
        <v>3</v>
      </c>
      <c r="AA242" s="93">
        <f t="shared" si="63"/>
        <v>2019</v>
      </c>
      <c r="AB242" s="97" t="str">
        <f t="shared" si="71"/>
        <v>3-2019</v>
      </c>
      <c r="AC242" s="97" t="str">
        <f t="shared" si="70"/>
        <v>2-3-2019</v>
      </c>
      <c r="AD242" s="97">
        <f t="shared" si="67"/>
        <v>1</v>
      </c>
      <c r="AE242" s="97">
        <f t="shared" si="64"/>
        <v>9</v>
      </c>
      <c r="AF242" s="97" t="str">
        <f t="shared" si="59"/>
        <v>2019-9</v>
      </c>
      <c r="AG242" s="97">
        <f t="shared" si="60"/>
        <v>6</v>
      </c>
      <c r="AH242" s="97" t="str">
        <f t="shared" si="65"/>
        <v>Weekends</v>
      </c>
      <c r="AI242" s="98">
        <f t="shared" si="69"/>
        <v>7</v>
      </c>
    </row>
    <row r="243" spans="2:35" ht="21.75" customHeight="1" x14ac:dyDescent="0.25">
      <c r="B243" s="19" t="s">
        <v>275</v>
      </c>
      <c r="C243" s="20" t="s">
        <v>18</v>
      </c>
      <c r="D243" s="19" t="s">
        <v>19</v>
      </c>
      <c r="E243" s="19" t="s">
        <v>27</v>
      </c>
      <c r="F243" s="19" t="s">
        <v>31</v>
      </c>
      <c r="G243" s="19" t="s">
        <v>46</v>
      </c>
      <c r="H243" s="72">
        <v>89.69</v>
      </c>
      <c r="I243" s="22">
        <v>1</v>
      </c>
      <c r="J243" s="72">
        <v>4.4844999999999997</v>
      </c>
      <c r="K243" s="72">
        <v>94.174499999999995</v>
      </c>
      <c r="L243" s="24">
        <v>43476</v>
      </c>
      <c r="M243" s="25">
        <v>0.47222222222222221</v>
      </c>
      <c r="N243" s="20" t="s">
        <v>23</v>
      </c>
      <c r="O243" s="72">
        <v>89.69</v>
      </c>
      <c r="P243" s="76">
        <v>4.7619047620000003</v>
      </c>
      <c r="Q243" s="72">
        <v>4.4844999999999997</v>
      </c>
      <c r="R243" s="86">
        <v>4.9000000000000004</v>
      </c>
      <c r="S243" s="72">
        <f t="shared" si="55"/>
        <v>4.484499999999997</v>
      </c>
      <c r="T243" s="92">
        <f t="shared" si="68"/>
        <v>376.33923999999973</v>
      </c>
      <c r="U243" s="93" t="b">
        <f t="shared" si="56"/>
        <v>0</v>
      </c>
      <c r="V243" s="93" t="b">
        <f t="shared" si="57"/>
        <v>0</v>
      </c>
      <c r="W243" s="93" t="str">
        <f t="shared" si="58"/>
        <v>Low Value</v>
      </c>
      <c r="X243" s="96" t="str">
        <f t="shared" si="61"/>
        <v>Value not found</v>
      </c>
      <c r="Y243" s="93">
        <f t="shared" si="66"/>
        <v>11</v>
      </c>
      <c r="Z243" s="93">
        <f t="shared" si="62"/>
        <v>1</v>
      </c>
      <c r="AA243" s="93">
        <f t="shared" si="63"/>
        <v>2019</v>
      </c>
      <c r="AB243" s="97" t="str">
        <f t="shared" si="71"/>
        <v>1-2019</v>
      </c>
      <c r="AC243" s="97" t="str">
        <f t="shared" si="70"/>
        <v>11-1-2019</v>
      </c>
      <c r="AD243" s="97">
        <f t="shared" si="67"/>
        <v>1</v>
      </c>
      <c r="AE243" s="97">
        <f t="shared" si="64"/>
        <v>2</v>
      </c>
      <c r="AF243" s="97" t="str">
        <f t="shared" si="59"/>
        <v>2019-2</v>
      </c>
      <c r="AG243" s="97">
        <f t="shared" si="60"/>
        <v>5</v>
      </c>
      <c r="AH243" s="97" t="str">
        <f t="shared" si="65"/>
        <v>Weekdays</v>
      </c>
      <c r="AI243" s="98">
        <f t="shared" si="69"/>
        <v>6</v>
      </c>
    </row>
    <row r="244" spans="2:35" ht="21.75" customHeight="1" x14ac:dyDescent="0.25">
      <c r="B244" s="19" t="s">
        <v>276</v>
      </c>
      <c r="C244" s="20" t="s">
        <v>18</v>
      </c>
      <c r="D244" s="19" t="s">
        <v>19</v>
      </c>
      <c r="E244" s="19" t="s">
        <v>27</v>
      </c>
      <c r="F244" s="19" t="s">
        <v>31</v>
      </c>
      <c r="G244" s="19" t="s">
        <v>44</v>
      </c>
      <c r="H244" s="72">
        <v>24.94</v>
      </c>
      <c r="I244" s="22">
        <v>9</v>
      </c>
      <c r="J244" s="72">
        <v>11.223000000000001</v>
      </c>
      <c r="K244" s="72">
        <v>235.68299999999999</v>
      </c>
      <c r="L244" s="24">
        <v>43476</v>
      </c>
      <c r="M244" s="25">
        <v>0.7006944444444444</v>
      </c>
      <c r="N244" s="20" t="s">
        <v>33</v>
      </c>
      <c r="O244" s="72">
        <v>224.46</v>
      </c>
      <c r="P244" s="76">
        <v>4.7619047620000003</v>
      </c>
      <c r="Q244" s="72">
        <v>11.223000000000001</v>
      </c>
      <c r="R244" s="86">
        <v>5.6</v>
      </c>
      <c r="S244" s="72">
        <f t="shared" si="55"/>
        <v>11.222999999999985</v>
      </c>
      <c r="T244" s="92">
        <f t="shared" si="68"/>
        <v>941.83415999999875</v>
      </c>
      <c r="U244" s="93" t="b">
        <f t="shared" si="56"/>
        <v>0</v>
      </c>
      <c r="V244" s="93" t="b">
        <f t="shared" si="57"/>
        <v>0</v>
      </c>
      <c r="W244" s="93" t="str">
        <f t="shared" si="58"/>
        <v>Low Value</v>
      </c>
      <c r="X244" s="96" t="str">
        <f t="shared" si="61"/>
        <v>Value not found</v>
      </c>
      <c r="Y244" s="93">
        <f t="shared" si="66"/>
        <v>11</v>
      </c>
      <c r="Z244" s="93">
        <f t="shared" si="62"/>
        <v>1</v>
      </c>
      <c r="AA244" s="93">
        <f t="shared" si="63"/>
        <v>2019</v>
      </c>
      <c r="AB244" s="97" t="str">
        <f t="shared" si="71"/>
        <v>1-2019</v>
      </c>
      <c r="AC244" s="97" t="str">
        <f t="shared" si="70"/>
        <v>11-1-2019</v>
      </c>
      <c r="AD244" s="97">
        <f t="shared" si="67"/>
        <v>1</v>
      </c>
      <c r="AE244" s="97">
        <f t="shared" si="64"/>
        <v>2</v>
      </c>
      <c r="AF244" s="97" t="str">
        <f t="shared" si="59"/>
        <v>2019-2</v>
      </c>
      <c r="AG244" s="97">
        <f t="shared" si="60"/>
        <v>5</v>
      </c>
      <c r="AH244" s="97" t="str">
        <f t="shared" si="65"/>
        <v>Weekdays</v>
      </c>
      <c r="AI244" s="98">
        <f t="shared" si="69"/>
        <v>6</v>
      </c>
    </row>
    <row r="245" spans="2:35" ht="21.75" customHeight="1" x14ac:dyDescent="0.25">
      <c r="B245" s="19" t="s">
        <v>277</v>
      </c>
      <c r="C245" s="20" t="s">
        <v>18</v>
      </c>
      <c r="D245" s="19" t="s">
        <v>19</v>
      </c>
      <c r="E245" s="19" t="s">
        <v>27</v>
      </c>
      <c r="F245" s="19" t="s">
        <v>31</v>
      </c>
      <c r="G245" s="19" t="s">
        <v>22</v>
      </c>
      <c r="H245" s="72">
        <v>59.77</v>
      </c>
      <c r="I245" s="22">
        <v>2</v>
      </c>
      <c r="J245" s="72">
        <v>5.9770000000000003</v>
      </c>
      <c r="K245" s="72">
        <v>125.517</v>
      </c>
      <c r="L245" s="24">
        <v>43535</v>
      </c>
      <c r="M245" s="25">
        <v>0.50069444444444444</v>
      </c>
      <c r="N245" s="20" t="s">
        <v>33</v>
      </c>
      <c r="O245" s="72">
        <v>119.54</v>
      </c>
      <c r="P245" s="76">
        <v>4.7619047620000003</v>
      </c>
      <c r="Q245" s="72">
        <v>5.9770000000000003</v>
      </c>
      <c r="R245" s="86">
        <v>5.8</v>
      </c>
      <c r="S245" s="72">
        <f t="shared" si="55"/>
        <v>5.9769999999999897</v>
      </c>
      <c r="T245" s="92">
        <f t="shared" si="68"/>
        <v>501.58983999999913</v>
      </c>
      <c r="U245" s="93" t="b">
        <f t="shared" si="56"/>
        <v>0</v>
      </c>
      <c r="V245" s="93" t="b">
        <f t="shared" si="57"/>
        <v>0</v>
      </c>
      <c r="W245" s="93" t="str">
        <f t="shared" si="58"/>
        <v>Low Value</v>
      </c>
      <c r="X245" s="96" t="str">
        <f t="shared" si="61"/>
        <v>Value not found</v>
      </c>
      <c r="Y245" s="93">
        <f t="shared" si="66"/>
        <v>11</v>
      </c>
      <c r="Z245" s="93">
        <f t="shared" si="62"/>
        <v>3</v>
      </c>
      <c r="AA245" s="93">
        <f t="shared" si="63"/>
        <v>2019</v>
      </c>
      <c r="AB245" s="97" t="str">
        <f t="shared" si="71"/>
        <v>3-2019</v>
      </c>
      <c r="AC245" s="97" t="str">
        <f t="shared" si="70"/>
        <v>11-3-2019</v>
      </c>
      <c r="AD245" s="97">
        <f t="shared" si="67"/>
        <v>1</v>
      </c>
      <c r="AE245" s="97">
        <f t="shared" si="64"/>
        <v>11</v>
      </c>
      <c r="AF245" s="97" t="str">
        <f t="shared" si="59"/>
        <v>2019-11</v>
      </c>
      <c r="AG245" s="97">
        <f t="shared" si="60"/>
        <v>1</v>
      </c>
      <c r="AH245" s="97" t="str">
        <f t="shared" si="65"/>
        <v>Weekdays</v>
      </c>
      <c r="AI245" s="98">
        <f t="shared" si="69"/>
        <v>2</v>
      </c>
    </row>
    <row r="246" spans="2:35" ht="21.75" customHeight="1" x14ac:dyDescent="0.25">
      <c r="B246" s="19" t="s">
        <v>278</v>
      </c>
      <c r="C246" s="20" t="s">
        <v>25</v>
      </c>
      <c r="D246" s="19" t="s">
        <v>26</v>
      </c>
      <c r="E246" s="19" t="s">
        <v>20</v>
      </c>
      <c r="F246" s="19" t="s">
        <v>31</v>
      </c>
      <c r="G246" s="19" t="s">
        <v>46</v>
      </c>
      <c r="H246" s="72">
        <v>93.2</v>
      </c>
      <c r="I246" s="22">
        <v>2</v>
      </c>
      <c r="J246" s="72">
        <v>9.32</v>
      </c>
      <c r="K246" s="72">
        <v>195.72</v>
      </c>
      <c r="L246" s="24">
        <v>43524</v>
      </c>
      <c r="M246" s="25">
        <v>0.77569444444444446</v>
      </c>
      <c r="N246" s="20" t="s">
        <v>33</v>
      </c>
      <c r="O246" s="72">
        <v>186.4</v>
      </c>
      <c r="P246" s="76">
        <v>4.7619047620000003</v>
      </c>
      <c r="Q246" s="72">
        <v>9.32</v>
      </c>
      <c r="R246" s="86">
        <v>6</v>
      </c>
      <c r="S246" s="72">
        <f t="shared" si="55"/>
        <v>9.3199999999999932</v>
      </c>
      <c r="T246" s="92">
        <f t="shared" si="68"/>
        <v>782.13439999999946</v>
      </c>
      <c r="U246" s="93" t="b">
        <f t="shared" si="56"/>
        <v>0</v>
      </c>
      <c r="V246" s="93" t="b">
        <f t="shared" si="57"/>
        <v>0</v>
      </c>
      <c r="W246" s="93" t="str">
        <f t="shared" si="58"/>
        <v>Low Value</v>
      </c>
      <c r="X246" s="96" t="str">
        <f t="shared" si="61"/>
        <v>Value not found</v>
      </c>
      <c r="Y246" s="93">
        <f t="shared" si="66"/>
        <v>28</v>
      </c>
      <c r="Z246" s="93">
        <f t="shared" si="62"/>
        <v>2</v>
      </c>
      <c r="AA246" s="93">
        <f t="shared" si="63"/>
        <v>2019</v>
      </c>
      <c r="AB246" s="97" t="str">
        <f t="shared" si="71"/>
        <v>2-2019</v>
      </c>
      <c r="AC246" s="97" t="str">
        <f t="shared" si="70"/>
        <v>28-2-2019</v>
      </c>
      <c r="AD246" s="97">
        <f t="shared" si="67"/>
        <v>1</v>
      </c>
      <c r="AE246" s="97">
        <f t="shared" si="64"/>
        <v>9</v>
      </c>
      <c r="AF246" s="97" t="str">
        <f t="shared" si="59"/>
        <v>2019-9</v>
      </c>
      <c r="AG246" s="97">
        <f t="shared" si="60"/>
        <v>4</v>
      </c>
      <c r="AH246" s="97" t="str">
        <f t="shared" si="65"/>
        <v>Weekdays</v>
      </c>
      <c r="AI246" s="98">
        <f t="shared" si="69"/>
        <v>5</v>
      </c>
    </row>
    <row r="247" spans="2:35" ht="21.75" customHeight="1" x14ac:dyDescent="0.25">
      <c r="B247" s="19" t="s">
        <v>279</v>
      </c>
      <c r="C247" s="20" t="s">
        <v>18</v>
      </c>
      <c r="D247" s="19" t="s">
        <v>19</v>
      </c>
      <c r="E247" s="19" t="s">
        <v>20</v>
      </c>
      <c r="F247" s="19" t="s">
        <v>31</v>
      </c>
      <c r="G247" s="19" t="s">
        <v>32</v>
      </c>
      <c r="H247" s="72">
        <v>62.65</v>
      </c>
      <c r="I247" s="22">
        <v>4</v>
      </c>
      <c r="J247" s="72">
        <v>12.53</v>
      </c>
      <c r="K247" s="72">
        <v>263.13</v>
      </c>
      <c r="L247" s="24">
        <v>43470</v>
      </c>
      <c r="M247" s="25">
        <v>0.47569444444444442</v>
      </c>
      <c r="N247" s="20" t="s">
        <v>29</v>
      </c>
      <c r="O247" s="72">
        <v>250.6</v>
      </c>
      <c r="P247" s="76">
        <v>4.7619047620000003</v>
      </c>
      <c r="Q247" s="72">
        <v>12.53</v>
      </c>
      <c r="R247" s="86">
        <v>4.2</v>
      </c>
      <c r="S247" s="72">
        <f t="shared" si="55"/>
        <v>12.530000000000001</v>
      </c>
      <c r="T247" s="92">
        <f t="shared" si="68"/>
        <v>1051.5176000000001</v>
      </c>
      <c r="U247" s="93" t="b">
        <f t="shared" si="56"/>
        <v>0</v>
      </c>
      <c r="V247" s="93" t="b">
        <f t="shared" si="57"/>
        <v>0</v>
      </c>
      <c r="W247" s="93" t="str">
        <f t="shared" si="58"/>
        <v>Low Value</v>
      </c>
      <c r="X247" s="96" t="str">
        <f t="shared" si="61"/>
        <v>Value not found</v>
      </c>
      <c r="Y247" s="93">
        <f t="shared" si="66"/>
        <v>5</v>
      </c>
      <c r="Z247" s="93">
        <f t="shared" si="62"/>
        <v>1</v>
      </c>
      <c r="AA247" s="93">
        <f t="shared" si="63"/>
        <v>2019</v>
      </c>
      <c r="AB247" s="97" t="str">
        <f t="shared" si="71"/>
        <v>1-2019</v>
      </c>
      <c r="AC247" s="97" t="str">
        <f t="shared" si="70"/>
        <v>5-1-2019</v>
      </c>
      <c r="AD247" s="97">
        <f t="shared" si="67"/>
        <v>1</v>
      </c>
      <c r="AE247" s="97">
        <f t="shared" si="64"/>
        <v>1</v>
      </c>
      <c r="AF247" s="97" t="str">
        <f t="shared" si="59"/>
        <v>2019-1</v>
      </c>
      <c r="AG247" s="97">
        <f t="shared" si="60"/>
        <v>6</v>
      </c>
      <c r="AH247" s="97" t="str">
        <f t="shared" si="65"/>
        <v>Weekends</v>
      </c>
      <c r="AI247" s="98">
        <f t="shared" si="69"/>
        <v>7</v>
      </c>
    </row>
    <row r="248" spans="2:35" ht="21.75" customHeight="1" x14ac:dyDescent="0.25">
      <c r="B248" s="19" t="s">
        <v>280</v>
      </c>
      <c r="C248" s="20" t="s">
        <v>42</v>
      </c>
      <c r="D248" s="19" t="s">
        <v>43</v>
      </c>
      <c r="E248" s="19" t="s">
        <v>27</v>
      </c>
      <c r="F248" s="19" t="s">
        <v>31</v>
      </c>
      <c r="G248" s="19" t="s">
        <v>32</v>
      </c>
      <c r="H248" s="72">
        <v>93.87</v>
      </c>
      <c r="I248" s="22">
        <v>8</v>
      </c>
      <c r="J248" s="72">
        <v>37.548000000000002</v>
      </c>
      <c r="K248" s="72">
        <v>788.50800000000004</v>
      </c>
      <c r="L248" s="24">
        <v>43498</v>
      </c>
      <c r="M248" s="25">
        <v>0.77916666666666667</v>
      </c>
      <c r="N248" s="20" t="s">
        <v>33</v>
      </c>
      <c r="O248" s="72">
        <v>750.96</v>
      </c>
      <c r="P248" s="76">
        <v>4.7619047620000003</v>
      </c>
      <c r="Q248" s="72">
        <v>37.548000000000002</v>
      </c>
      <c r="R248" s="86">
        <v>8.3000000000000007</v>
      </c>
      <c r="S248" s="72">
        <f t="shared" si="55"/>
        <v>37.548000000000002</v>
      </c>
      <c r="T248" s="92">
        <f t="shared" si="68"/>
        <v>3151.0281600000003</v>
      </c>
      <c r="U248" s="93" t="b">
        <f t="shared" si="56"/>
        <v>1</v>
      </c>
      <c r="V248" s="93" t="b">
        <f t="shared" si="57"/>
        <v>1</v>
      </c>
      <c r="W248" s="93" t="str">
        <f t="shared" si="58"/>
        <v>High Value</v>
      </c>
      <c r="X248" s="96">
        <f t="shared" si="61"/>
        <v>9.3870000000000005</v>
      </c>
      <c r="Y248" s="93">
        <f t="shared" si="66"/>
        <v>2</v>
      </c>
      <c r="Z248" s="93">
        <f t="shared" si="62"/>
        <v>2</v>
      </c>
      <c r="AA248" s="93">
        <f t="shared" si="63"/>
        <v>2019</v>
      </c>
      <c r="AB248" s="97" t="str">
        <f t="shared" si="71"/>
        <v>2-2019</v>
      </c>
      <c r="AC248" s="97" t="str">
        <f t="shared" si="70"/>
        <v>2-2-2019</v>
      </c>
      <c r="AD248" s="97">
        <f t="shared" si="67"/>
        <v>1</v>
      </c>
      <c r="AE248" s="97">
        <f t="shared" si="64"/>
        <v>5</v>
      </c>
      <c r="AF248" s="97" t="str">
        <f t="shared" si="59"/>
        <v>2019-5</v>
      </c>
      <c r="AG248" s="97">
        <f t="shared" si="60"/>
        <v>6</v>
      </c>
      <c r="AH248" s="97" t="str">
        <f t="shared" si="65"/>
        <v>Weekends</v>
      </c>
      <c r="AI248" s="98">
        <f t="shared" si="69"/>
        <v>7</v>
      </c>
    </row>
    <row r="249" spans="2:35" ht="21.75" customHeight="1" x14ac:dyDescent="0.25">
      <c r="B249" s="19" t="s">
        <v>281</v>
      </c>
      <c r="C249" s="20" t="s">
        <v>18</v>
      </c>
      <c r="D249" s="19" t="s">
        <v>19</v>
      </c>
      <c r="E249" s="19" t="s">
        <v>20</v>
      </c>
      <c r="F249" s="19" t="s">
        <v>31</v>
      </c>
      <c r="G249" s="19" t="s">
        <v>32</v>
      </c>
      <c r="H249" s="72">
        <v>47.59</v>
      </c>
      <c r="I249" s="22">
        <v>8</v>
      </c>
      <c r="J249" s="72">
        <v>19.036000000000001</v>
      </c>
      <c r="K249" s="72">
        <v>399.75599999999997</v>
      </c>
      <c r="L249" s="24">
        <v>43466</v>
      </c>
      <c r="M249" s="25">
        <v>0.61597222222222225</v>
      </c>
      <c r="N249" s="20" t="s">
        <v>29</v>
      </c>
      <c r="O249" s="72">
        <v>380.72</v>
      </c>
      <c r="P249" s="76">
        <v>4.7619047620000003</v>
      </c>
      <c r="Q249" s="72">
        <v>19.036000000000001</v>
      </c>
      <c r="R249" s="86">
        <v>5.7</v>
      </c>
      <c r="S249" s="72">
        <f t="shared" si="55"/>
        <v>19.035999999999945</v>
      </c>
      <c r="T249" s="92">
        <f t="shared" si="68"/>
        <v>1597.5011199999954</v>
      </c>
      <c r="U249" s="93" t="b">
        <f t="shared" si="56"/>
        <v>0</v>
      </c>
      <c r="V249" s="93" t="b">
        <f t="shared" si="57"/>
        <v>0</v>
      </c>
      <c r="W249" s="93" t="str">
        <f t="shared" si="58"/>
        <v>Low Value</v>
      </c>
      <c r="X249" s="96" t="str">
        <f t="shared" si="61"/>
        <v>Value not found</v>
      </c>
      <c r="Y249" s="93">
        <f t="shared" si="66"/>
        <v>1</v>
      </c>
      <c r="Z249" s="93">
        <f t="shared" si="62"/>
        <v>1</v>
      </c>
      <c r="AA249" s="93">
        <f t="shared" si="63"/>
        <v>2019</v>
      </c>
      <c r="AB249" s="97" t="str">
        <f t="shared" si="71"/>
        <v>1-2019</v>
      </c>
      <c r="AC249" s="97" t="str">
        <f t="shared" si="70"/>
        <v>1-1-2019</v>
      </c>
      <c r="AD249" s="97">
        <f t="shared" si="67"/>
        <v>1</v>
      </c>
      <c r="AE249" s="97">
        <f t="shared" si="64"/>
        <v>1</v>
      </c>
      <c r="AF249" s="97" t="str">
        <f t="shared" si="59"/>
        <v>2019-1</v>
      </c>
      <c r="AG249" s="97">
        <f t="shared" si="60"/>
        <v>2</v>
      </c>
      <c r="AH249" s="97" t="str">
        <f t="shared" si="65"/>
        <v>Weekdays</v>
      </c>
      <c r="AI249" s="98">
        <f t="shared" si="69"/>
        <v>3</v>
      </c>
    </row>
    <row r="250" spans="2:35" ht="21.75" customHeight="1" x14ac:dyDescent="0.25">
      <c r="B250" s="19" t="s">
        <v>282</v>
      </c>
      <c r="C250" s="20" t="s">
        <v>42</v>
      </c>
      <c r="D250" s="19" t="s">
        <v>43</v>
      </c>
      <c r="E250" s="19" t="s">
        <v>20</v>
      </c>
      <c r="F250" s="19" t="s">
        <v>21</v>
      </c>
      <c r="G250" s="19" t="s">
        <v>28</v>
      </c>
      <c r="H250" s="72">
        <v>81.400000000000006</v>
      </c>
      <c r="I250" s="22">
        <v>3</v>
      </c>
      <c r="J250" s="72">
        <v>12.21</v>
      </c>
      <c r="K250" s="72">
        <v>256.41000000000003</v>
      </c>
      <c r="L250" s="24">
        <v>43505</v>
      </c>
      <c r="M250" s="25">
        <v>0.82152777777777775</v>
      </c>
      <c r="N250" s="20" t="s">
        <v>29</v>
      </c>
      <c r="O250" s="72">
        <v>244.2</v>
      </c>
      <c r="P250" s="76">
        <v>4.7619047620000003</v>
      </c>
      <c r="Q250" s="72">
        <v>12.21</v>
      </c>
      <c r="R250" s="86">
        <v>4.8</v>
      </c>
      <c r="S250" s="72">
        <f t="shared" si="55"/>
        <v>12.210000000000036</v>
      </c>
      <c r="T250" s="92">
        <f t="shared" si="68"/>
        <v>1024.6632000000031</v>
      </c>
      <c r="U250" s="93" t="b">
        <f t="shared" si="56"/>
        <v>0</v>
      </c>
      <c r="V250" s="93" t="b">
        <f t="shared" si="57"/>
        <v>0</v>
      </c>
      <c r="W250" s="93" t="str">
        <f t="shared" si="58"/>
        <v>Low Value</v>
      </c>
      <c r="X250" s="96" t="str">
        <f t="shared" si="61"/>
        <v>Value not found</v>
      </c>
      <c r="Y250" s="93">
        <f t="shared" si="66"/>
        <v>9</v>
      </c>
      <c r="Z250" s="93">
        <f t="shared" si="62"/>
        <v>2</v>
      </c>
      <c r="AA250" s="93">
        <f t="shared" si="63"/>
        <v>2019</v>
      </c>
      <c r="AB250" s="97" t="str">
        <f t="shared" si="71"/>
        <v>2-2019</v>
      </c>
      <c r="AC250" s="97" t="str">
        <f t="shared" si="70"/>
        <v>9-2-2019</v>
      </c>
      <c r="AD250" s="97">
        <f t="shared" si="67"/>
        <v>1</v>
      </c>
      <c r="AE250" s="97">
        <f t="shared" si="64"/>
        <v>6</v>
      </c>
      <c r="AF250" s="97" t="str">
        <f t="shared" si="59"/>
        <v>2019-6</v>
      </c>
      <c r="AG250" s="97">
        <f t="shared" si="60"/>
        <v>6</v>
      </c>
      <c r="AH250" s="97" t="str">
        <f t="shared" si="65"/>
        <v>Weekends</v>
      </c>
      <c r="AI250" s="98">
        <f t="shared" si="69"/>
        <v>7</v>
      </c>
    </row>
    <row r="251" spans="2:35" ht="21.75" customHeight="1" x14ac:dyDescent="0.25">
      <c r="B251" s="19" t="s">
        <v>283</v>
      </c>
      <c r="C251" s="20" t="s">
        <v>18</v>
      </c>
      <c r="D251" s="19" t="s">
        <v>19</v>
      </c>
      <c r="E251" s="19" t="s">
        <v>20</v>
      </c>
      <c r="F251" s="19" t="s">
        <v>31</v>
      </c>
      <c r="G251" s="19" t="s">
        <v>46</v>
      </c>
      <c r="H251" s="72">
        <v>17.940000000000001</v>
      </c>
      <c r="I251" s="22">
        <v>5</v>
      </c>
      <c r="J251" s="72">
        <v>4.4850000000000003</v>
      </c>
      <c r="K251" s="72">
        <v>94.185000000000002</v>
      </c>
      <c r="L251" s="24">
        <v>43488</v>
      </c>
      <c r="M251" s="25">
        <v>0.58611111111111114</v>
      </c>
      <c r="N251" s="20" t="s">
        <v>23</v>
      </c>
      <c r="O251" s="72">
        <v>89.7</v>
      </c>
      <c r="P251" s="76">
        <v>4.7619047620000003</v>
      </c>
      <c r="Q251" s="72">
        <v>4.4850000000000003</v>
      </c>
      <c r="R251" s="86">
        <v>6.8</v>
      </c>
      <c r="S251" s="72">
        <f t="shared" si="55"/>
        <v>4.4849999999999994</v>
      </c>
      <c r="T251" s="92">
        <f t="shared" si="68"/>
        <v>376.38119999999998</v>
      </c>
      <c r="U251" s="93" t="b">
        <f t="shared" si="56"/>
        <v>0</v>
      </c>
      <c r="V251" s="93" t="b">
        <f t="shared" si="57"/>
        <v>1</v>
      </c>
      <c r="W251" s="93" t="str">
        <f t="shared" si="58"/>
        <v>Low Value</v>
      </c>
      <c r="X251" s="96" t="str">
        <f t="shared" si="61"/>
        <v>Value not found</v>
      </c>
      <c r="Y251" s="93">
        <f t="shared" si="66"/>
        <v>23</v>
      </c>
      <c r="Z251" s="93">
        <f t="shared" si="62"/>
        <v>1</v>
      </c>
      <c r="AA251" s="93">
        <f t="shared" si="63"/>
        <v>2019</v>
      </c>
      <c r="AB251" s="97" t="str">
        <f t="shared" si="71"/>
        <v>1-2019</v>
      </c>
      <c r="AC251" s="97" t="str">
        <f t="shared" si="70"/>
        <v>23-1-2019</v>
      </c>
      <c r="AD251" s="97">
        <f t="shared" si="67"/>
        <v>1</v>
      </c>
      <c r="AE251" s="97">
        <f t="shared" si="64"/>
        <v>4</v>
      </c>
      <c r="AF251" s="97" t="str">
        <f t="shared" si="59"/>
        <v>2019-4</v>
      </c>
      <c r="AG251" s="97">
        <f t="shared" si="60"/>
        <v>3</v>
      </c>
      <c r="AH251" s="97" t="str">
        <f t="shared" si="65"/>
        <v>Weekdays</v>
      </c>
      <c r="AI251" s="98">
        <f t="shared" si="69"/>
        <v>4</v>
      </c>
    </row>
    <row r="252" spans="2:35" ht="21.75" customHeight="1" x14ac:dyDescent="0.25">
      <c r="B252" s="19" t="s">
        <v>284</v>
      </c>
      <c r="C252" s="20" t="s">
        <v>18</v>
      </c>
      <c r="D252" s="19" t="s">
        <v>19</v>
      </c>
      <c r="E252" s="19" t="s">
        <v>20</v>
      </c>
      <c r="F252" s="19" t="s">
        <v>31</v>
      </c>
      <c r="G252" s="19" t="s">
        <v>28</v>
      </c>
      <c r="H252" s="72">
        <v>77.72</v>
      </c>
      <c r="I252" s="22">
        <v>4</v>
      </c>
      <c r="J252" s="72">
        <v>15.544</v>
      </c>
      <c r="K252" s="72">
        <v>326.42399999999998</v>
      </c>
      <c r="L252" s="24">
        <v>43472</v>
      </c>
      <c r="M252" s="25">
        <v>0.6743055555555556</v>
      </c>
      <c r="N252" s="20" t="s">
        <v>33</v>
      </c>
      <c r="O252" s="72">
        <v>310.88</v>
      </c>
      <c r="P252" s="76">
        <v>4.7619047620000003</v>
      </c>
      <c r="Q252" s="72">
        <v>15.544</v>
      </c>
      <c r="R252" s="86">
        <v>8.8000000000000007</v>
      </c>
      <c r="S252" s="72">
        <f t="shared" si="55"/>
        <v>15.543999999999983</v>
      </c>
      <c r="T252" s="92">
        <f t="shared" si="68"/>
        <v>1304.4524799999986</v>
      </c>
      <c r="U252" s="93" t="b">
        <f t="shared" si="56"/>
        <v>0</v>
      </c>
      <c r="V252" s="93" t="b">
        <f t="shared" si="57"/>
        <v>1</v>
      </c>
      <c r="W252" s="93" t="str">
        <f t="shared" si="58"/>
        <v>High Value</v>
      </c>
      <c r="X252" s="96">
        <f t="shared" si="61"/>
        <v>7.7720000000000002</v>
      </c>
      <c r="Y252" s="93">
        <f t="shared" si="66"/>
        <v>7</v>
      </c>
      <c r="Z252" s="93">
        <f t="shared" si="62"/>
        <v>1</v>
      </c>
      <c r="AA252" s="93">
        <f t="shared" si="63"/>
        <v>2019</v>
      </c>
      <c r="AB252" s="97" t="str">
        <f t="shared" si="71"/>
        <v>1-2019</v>
      </c>
      <c r="AC252" s="97" t="str">
        <f t="shared" si="70"/>
        <v>7-1-2019</v>
      </c>
      <c r="AD252" s="97">
        <f t="shared" si="67"/>
        <v>1</v>
      </c>
      <c r="AE252" s="97">
        <f t="shared" si="64"/>
        <v>2</v>
      </c>
      <c r="AF252" s="97" t="str">
        <f t="shared" si="59"/>
        <v>2019-2</v>
      </c>
      <c r="AG252" s="97">
        <f t="shared" si="60"/>
        <v>1</v>
      </c>
      <c r="AH252" s="97" t="str">
        <f t="shared" si="65"/>
        <v>Weekdays</v>
      </c>
      <c r="AI252" s="98">
        <f t="shared" si="69"/>
        <v>2</v>
      </c>
    </row>
    <row r="253" spans="2:35" ht="21.75" customHeight="1" x14ac:dyDescent="0.25">
      <c r="B253" s="19" t="s">
        <v>285</v>
      </c>
      <c r="C253" s="20" t="s">
        <v>42</v>
      </c>
      <c r="D253" s="19" t="s">
        <v>43</v>
      </c>
      <c r="E253" s="19" t="s">
        <v>27</v>
      </c>
      <c r="F253" s="19" t="s">
        <v>31</v>
      </c>
      <c r="G253" s="19" t="s">
        <v>44</v>
      </c>
      <c r="H253" s="72">
        <v>73.06</v>
      </c>
      <c r="I253" s="22">
        <v>7</v>
      </c>
      <c r="J253" s="72">
        <v>25.571000000000002</v>
      </c>
      <c r="K253" s="72">
        <v>536.99099999999999</v>
      </c>
      <c r="L253" s="24">
        <v>43479</v>
      </c>
      <c r="M253" s="25">
        <v>0.79583333333333328</v>
      </c>
      <c r="N253" s="20" t="s">
        <v>33</v>
      </c>
      <c r="O253" s="72">
        <v>511.42</v>
      </c>
      <c r="P253" s="76">
        <v>4.7619047620000003</v>
      </c>
      <c r="Q253" s="72">
        <v>25.571000000000002</v>
      </c>
      <c r="R253" s="86">
        <v>4.2</v>
      </c>
      <c r="S253" s="72">
        <f t="shared" si="55"/>
        <v>25.57099999999997</v>
      </c>
      <c r="T253" s="92">
        <f t="shared" si="68"/>
        <v>2145.9183199999975</v>
      </c>
      <c r="U253" s="93" t="b">
        <f t="shared" si="56"/>
        <v>0</v>
      </c>
      <c r="V253" s="93" t="b">
        <f t="shared" si="57"/>
        <v>0</v>
      </c>
      <c r="W253" s="93" t="str">
        <f t="shared" si="58"/>
        <v>Low Value</v>
      </c>
      <c r="X253" s="96" t="str">
        <f t="shared" si="61"/>
        <v>Value not found</v>
      </c>
      <c r="Y253" s="93">
        <f t="shared" si="66"/>
        <v>14</v>
      </c>
      <c r="Z253" s="93">
        <f t="shared" si="62"/>
        <v>1</v>
      </c>
      <c r="AA253" s="93">
        <f t="shared" si="63"/>
        <v>2019</v>
      </c>
      <c r="AB253" s="97" t="str">
        <f t="shared" si="71"/>
        <v>1-2019</v>
      </c>
      <c r="AC253" s="97" t="str">
        <f t="shared" si="70"/>
        <v>14-1-2019</v>
      </c>
      <c r="AD253" s="97">
        <f t="shared" si="67"/>
        <v>1</v>
      </c>
      <c r="AE253" s="97">
        <f t="shared" si="64"/>
        <v>3</v>
      </c>
      <c r="AF253" s="97" t="str">
        <f t="shared" si="59"/>
        <v>2019-3</v>
      </c>
      <c r="AG253" s="97">
        <f t="shared" si="60"/>
        <v>1</v>
      </c>
      <c r="AH253" s="97" t="str">
        <f t="shared" si="65"/>
        <v>Weekdays</v>
      </c>
      <c r="AI253" s="98">
        <f t="shared" si="69"/>
        <v>2</v>
      </c>
    </row>
    <row r="254" spans="2:35" ht="21.75" customHeight="1" x14ac:dyDescent="0.25">
      <c r="B254" s="19" t="s">
        <v>286</v>
      </c>
      <c r="C254" s="20" t="s">
        <v>42</v>
      </c>
      <c r="D254" s="19" t="s">
        <v>43</v>
      </c>
      <c r="E254" s="19" t="s">
        <v>20</v>
      </c>
      <c r="F254" s="19" t="s">
        <v>31</v>
      </c>
      <c r="G254" s="19" t="s">
        <v>44</v>
      </c>
      <c r="H254" s="72">
        <v>46.55</v>
      </c>
      <c r="I254" s="22">
        <v>9</v>
      </c>
      <c r="J254" s="72">
        <v>20.947500000000002</v>
      </c>
      <c r="K254" s="72">
        <v>439.89749999999998</v>
      </c>
      <c r="L254" s="24">
        <v>43498</v>
      </c>
      <c r="M254" s="25">
        <v>0.64861111111111114</v>
      </c>
      <c r="N254" s="20" t="s">
        <v>23</v>
      </c>
      <c r="O254" s="72">
        <v>418.95</v>
      </c>
      <c r="P254" s="76">
        <v>4.7619047620000003</v>
      </c>
      <c r="Q254" s="72">
        <v>20.947500000000002</v>
      </c>
      <c r="R254" s="86">
        <v>6.4</v>
      </c>
      <c r="S254" s="72">
        <f t="shared" si="55"/>
        <v>20.947499999999991</v>
      </c>
      <c r="T254" s="92">
        <f t="shared" si="68"/>
        <v>1757.9141999999993</v>
      </c>
      <c r="U254" s="93" t="b">
        <f t="shared" si="56"/>
        <v>0</v>
      </c>
      <c r="V254" s="93" t="b">
        <f t="shared" si="57"/>
        <v>1</v>
      </c>
      <c r="W254" s="93" t="str">
        <f t="shared" si="58"/>
        <v>Low Value</v>
      </c>
      <c r="X254" s="96" t="str">
        <f t="shared" si="61"/>
        <v>Value not found</v>
      </c>
      <c r="Y254" s="93">
        <f t="shared" si="66"/>
        <v>2</v>
      </c>
      <c r="Z254" s="93">
        <f t="shared" si="62"/>
        <v>2</v>
      </c>
      <c r="AA254" s="93">
        <f t="shared" si="63"/>
        <v>2019</v>
      </c>
      <c r="AB254" s="97" t="str">
        <f t="shared" si="71"/>
        <v>2-2019</v>
      </c>
      <c r="AC254" s="97" t="str">
        <f t="shared" si="70"/>
        <v>2-2-2019</v>
      </c>
      <c r="AD254" s="97">
        <f t="shared" si="67"/>
        <v>1</v>
      </c>
      <c r="AE254" s="97">
        <f t="shared" si="64"/>
        <v>5</v>
      </c>
      <c r="AF254" s="97" t="str">
        <f t="shared" si="59"/>
        <v>2019-5</v>
      </c>
      <c r="AG254" s="97">
        <f t="shared" si="60"/>
        <v>6</v>
      </c>
      <c r="AH254" s="97" t="str">
        <f t="shared" si="65"/>
        <v>Weekends</v>
      </c>
      <c r="AI254" s="98">
        <f t="shared" si="69"/>
        <v>7</v>
      </c>
    </row>
    <row r="255" spans="2:35" ht="21.75" customHeight="1" x14ac:dyDescent="0.25">
      <c r="B255" s="19" t="s">
        <v>287</v>
      </c>
      <c r="C255" s="20" t="s">
        <v>25</v>
      </c>
      <c r="D255" s="19" t="s">
        <v>26</v>
      </c>
      <c r="E255" s="19" t="s">
        <v>20</v>
      </c>
      <c r="F255" s="19" t="s">
        <v>31</v>
      </c>
      <c r="G255" s="19" t="s">
        <v>46</v>
      </c>
      <c r="H255" s="72">
        <v>35.19</v>
      </c>
      <c r="I255" s="22">
        <v>10</v>
      </c>
      <c r="J255" s="72">
        <v>17.594999999999999</v>
      </c>
      <c r="K255" s="72">
        <v>369.495</v>
      </c>
      <c r="L255" s="24">
        <v>43541</v>
      </c>
      <c r="M255" s="25">
        <v>0.79583333333333328</v>
      </c>
      <c r="N255" s="20" t="s">
        <v>33</v>
      </c>
      <c r="O255" s="72">
        <v>351.9</v>
      </c>
      <c r="P255" s="76">
        <v>4.7619047620000003</v>
      </c>
      <c r="Q255" s="72">
        <v>17.594999999999999</v>
      </c>
      <c r="R255" s="86">
        <v>8.4</v>
      </c>
      <c r="S255" s="72">
        <f t="shared" si="55"/>
        <v>17.595000000000027</v>
      </c>
      <c r="T255" s="92">
        <f t="shared" si="68"/>
        <v>1476.5724000000023</v>
      </c>
      <c r="U255" s="93" t="b">
        <f t="shared" si="56"/>
        <v>1</v>
      </c>
      <c r="V255" s="93" t="b">
        <f t="shared" si="57"/>
        <v>1</v>
      </c>
      <c r="W255" s="93" t="str">
        <f t="shared" si="58"/>
        <v>High Value</v>
      </c>
      <c r="X255" s="96">
        <f t="shared" si="61"/>
        <v>3.5190000000000001</v>
      </c>
      <c r="Y255" s="93">
        <f t="shared" si="66"/>
        <v>17</v>
      </c>
      <c r="Z255" s="93">
        <f t="shared" si="62"/>
        <v>3</v>
      </c>
      <c r="AA255" s="93">
        <f t="shared" si="63"/>
        <v>2019</v>
      </c>
      <c r="AB255" s="97" t="str">
        <f t="shared" si="71"/>
        <v>3-2019</v>
      </c>
      <c r="AC255" s="97" t="str">
        <f t="shared" si="70"/>
        <v>17-3-2019</v>
      </c>
      <c r="AD255" s="97">
        <f t="shared" si="67"/>
        <v>1</v>
      </c>
      <c r="AE255" s="97">
        <f t="shared" si="64"/>
        <v>11</v>
      </c>
      <c r="AF255" s="97" t="str">
        <f t="shared" si="59"/>
        <v>2019-11</v>
      </c>
      <c r="AG255" s="97">
        <f t="shared" si="60"/>
        <v>7</v>
      </c>
      <c r="AH255" s="97" t="str">
        <f t="shared" si="65"/>
        <v>Weekends</v>
      </c>
      <c r="AI255" s="98">
        <f t="shared" si="69"/>
        <v>1</v>
      </c>
    </row>
    <row r="256" spans="2:35" ht="21.75" customHeight="1" x14ac:dyDescent="0.25">
      <c r="B256" s="19" t="s">
        <v>288</v>
      </c>
      <c r="C256" s="20" t="s">
        <v>25</v>
      </c>
      <c r="D256" s="19" t="s">
        <v>26</v>
      </c>
      <c r="E256" s="19" t="s">
        <v>27</v>
      </c>
      <c r="F256" s="19" t="s">
        <v>21</v>
      </c>
      <c r="G256" s="19" t="s">
        <v>36</v>
      </c>
      <c r="H256" s="72">
        <v>14.39</v>
      </c>
      <c r="I256" s="22">
        <v>2</v>
      </c>
      <c r="J256" s="72">
        <v>1.4390000000000001</v>
      </c>
      <c r="K256" s="72">
        <v>30.219000000000001</v>
      </c>
      <c r="L256" s="24">
        <v>43526</v>
      </c>
      <c r="M256" s="25">
        <v>0.82222222222222219</v>
      </c>
      <c r="N256" s="20" t="s">
        <v>33</v>
      </c>
      <c r="O256" s="72">
        <v>28.78</v>
      </c>
      <c r="P256" s="76">
        <v>4.7619047620000003</v>
      </c>
      <c r="Q256" s="72">
        <v>1.4390000000000001</v>
      </c>
      <c r="R256" s="86">
        <v>7.2</v>
      </c>
      <c r="S256" s="72">
        <f t="shared" si="55"/>
        <v>1.4390000000000001</v>
      </c>
      <c r="T256" s="92">
        <f t="shared" si="68"/>
        <v>120.76088</v>
      </c>
      <c r="U256" s="93" t="b">
        <f t="shared" si="56"/>
        <v>0</v>
      </c>
      <c r="V256" s="93" t="b">
        <f t="shared" si="57"/>
        <v>1</v>
      </c>
      <c r="W256" s="93" t="str">
        <f t="shared" si="58"/>
        <v>Low Value</v>
      </c>
      <c r="X256" s="96">
        <f t="shared" si="61"/>
        <v>1.4390000000000001</v>
      </c>
      <c r="Y256" s="93">
        <f t="shared" si="66"/>
        <v>2</v>
      </c>
      <c r="Z256" s="93">
        <f t="shared" si="62"/>
        <v>3</v>
      </c>
      <c r="AA256" s="93">
        <f t="shared" si="63"/>
        <v>2019</v>
      </c>
      <c r="AB256" s="97" t="str">
        <f t="shared" si="71"/>
        <v>3-2019</v>
      </c>
      <c r="AC256" s="97" t="str">
        <f t="shared" si="70"/>
        <v>2-3-2019</v>
      </c>
      <c r="AD256" s="97">
        <f t="shared" si="67"/>
        <v>1</v>
      </c>
      <c r="AE256" s="97">
        <f t="shared" si="64"/>
        <v>9</v>
      </c>
      <c r="AF256" s="97" t="str">
        <f t="shared" si="59"/>
        <v>2019-9</v>
      </c>
      <c r="AG256" s="97">
        <f t="shared" si="60"/>
        <v>6</v>
      </c>
      <c r="AH256" s="97" t="str">
        <f t="shared" si="65"/>
        <v>Weekends</v>
      </c>
      <c r="AI256" s="98">
        <f t="shared" si="69"/>
        <v>7</v>
      </c>
    </row>
    <row r="257" spans="2:35" ht="21.75" customHeight="1" x14ac:dyDescent="0.25">
      <c r="B257" s="19" t="s">
        <v>289</v>
      </c>
      <c r="C257" s="20" t="s">
        <v>18</v>
      </c>
      <c r="D257" s="19" t="s">
        <v>19</v>
      </c>
      <c r="E257" s="19" t="s">
        <v>27</v>
      </c>
      <c r="F257" s="19" t="s">
        <v>31</v>
      </c>
      <c r="G257" s="19" t="s">
        <v>32</v>
      </c>
      <c r="H257" s="72">
        <v>23.75</v>
      </c>
      <c r="I257" s="22">
        <v>4</v>
      </c>
      <c r="J257" s="72">
        <v>4.75</v>
      </c>
      <c r="K257" s="72">
        <v>99.75</v>
      </c>
      <c r="L257" s="24">
        <v>43540</v>
      </c>
      <c r="M257" s="25">
        <v>0.47361111111111109</v>
      </c>
      <c r="N257" s="20" t="s">
        <v>29</v>
      </c>
      <c r="O257" s="72">
        <v>95</v>
      </c>
      <c r="P257" s="76">
        <v>4.7619047620000003</v>
      </c>
      <c r="Q257" s="72">
        <v>4.75</v>
      </c>
      <c r="R257" s="86">
        <v>5.2</v>
      </c>
      <c r="S257" s="72">
        <f t="shared" si="55"/>
        <v>4.75</v>
      </c>
      <c r="T257" s="92">
        <f t="shared" si="68"/>
        <v>398.62</v>
      </c>
      <c r="U257" s="93" t="b">
        <f t="shared" si="56"/>
        <v>0</v>
      </c>
      <c r="V257" s="93" t="b">
        <f t="shared" si="57"/>
        <v>0</v>
      </c>
      <c r="W257" s="93" t="str">
        <f t="shared" si="58"/>
        <v>Low Value</v>
      </c>
      <c r="X257" s="96" t="str">
        <f t="shared" si="61"/>
        <v>Value not found</v>
      </c>
      <c r="Y257" s="93">
        <f t="shared" si="66"/>
        <v>16</v>
      </c>
      <c r="Z257" s="93">
        <f t="shared" si="62"/>
        <v>3</v>
      </c>
      <c r="AA257" s="93">
        <f t="shared" si="63"/>
        <v>2019</v>
      </c>
      <c r="AB257" s="97" t="str">
        <f t="shared" si="71"/>
        <v>3-2019</v>
      </c>
      <c r="AC257" s="97" t="str">
        <f t="shared" si="70"/>
        <v>16-3-2019</v>
      </c>
      <c r="AD257" s="97">
        <f t="shared" si="67"/>
        <v>1</v>
      </c>
      <c r="AE257" s="97">
        <f t="shared" si="64"/>
        <v>11</v>
      </c>
      <c r="AF257" s="97" t="str">
        <f t="shared" si="59"/>
        <v>2019-11</v>
      </c>
      <c r="AG257" s="97">
        <f t="shared" si="60"/>
        <v>6</v>
      </c>
      <c r="AH257" s="97" t="str">
        <f t="shared" si="65"/>
        <v>Weekends</v>
      </c>
      <c r="AI257" s="98">
        <f t="shared" si="69"/>
        <v>7</v>
      </c>
    </row>
    <row r="258" spans="2:35" ht="21.75" customHeight="1" x14ac:dyDescent="0.25">
      <c r="B258" s="19" t="s">
        <v>290</v>
      </c>
      <c r="C258" s="20" t="s">
        <v>18</v>
      </c>
      <c r="D258" s="19" t="s">
        <v>19</v>
      </c>
      <c r="E258" s="19" t="s">
        <v>20</v>
      </c>
      <c r="F258" s="19" t="s">
        <v>31</v>
      </c>
      <c r="G258" s="19" t="s">
        <v>32</v>
      </c>
      <c r="H258" s="72">
        <v>58.9</v>
      </c>
      <c r="I258" s="22">
        <v>8</v>
      </c>
      <c r="J258" s="72">
        <v>23.56</v>
      </c>
      <c r="K258" s="72">
        <v>494.76</v>
      </c>
      <c r="L258" s="24">
        <v>43471</v>
      </c>
      <c r="M258" s="25">
        <v>0.47430555555555554</v>
      </c>
      <c r="N258" s="20" t="s">
        <v>29</v>
      </c>
      <c r="O258" s="72">
        <v>471.2</v>
      </c>
      <c r="P258" s="76">
        <v>4.7619047620000003</v>
      </c>
      <c r="Q258" s="72">
        <v>23.56</v>
      </c>
      <c r="R258" s="86">
        <v>8.9</v>
      </c>
      <c r="S258" s="72">
        <f t="shared" si="55"/>
        <v>23.560000000000002</v>
      </c>
      <c r="T258" s="92">
        <f t="shared" si="68"/>
        <v>1977.1552000000001</v>
      </c>
      <c r="U258" s="93" t="b">
        <f t="shared" si="56"/>
        <v>1</v>
      </c>
      <c r="V258" s="93" t="b">
        <f t="shared" si="57"/>
        <v>1</v>
      </c>
      <c r="W258" s="93" t="str">
        <f t="shared" si="58"/>
        <v>High Value</v>
      </c>
      <c r="X258" s="96">
        <f t="shared" si="61"/>
        <v>5.8900000000000006</v>
      </c>
      <c r="Y258" s="93">
        <f t="shared" si="66"/>
        <v>6</v>
      </c>
      <c r="Z258" s="93">
        <f t="shared" si="62"/>
        <v>1</v>
      </c>
      <c r="AA258" s="93">
        <f t="shared" si="63"/>
        <v>2019</v>
      </c>
      <c r="AB258" s="97" t="str">
        <f t="shared" si="71"/>
        <v>1-2019</v>
      </c>
      <c r="AC258" s="97" t="str">
        <f t="shared" si="70"/>
        <v>6-1-2019</v>
      </c>
      <c r="AD258" s="97">
        <f t="shared" si="67"/>
        <v>1</v>
      </c>
      <c r="AE258" s="97">
        <f t="shared" si="64"/>
        <v>1</v>
      </c>
      <c r="AF258" s="97" t="str">
        <f t="shared" si="59"/>
        <v>2019-1</v>
      </c>
      <c r="AG258" s="97">
        <f t="shared" si="60"/>
        <v>7</v>
      </c>
      <c r="AH258" s="97" t="str">
        <f t="shared" si="65"/>
        <v>Weekends</v>
      </c>
      <c r="AI258" s="98">
        <f t="shared" si="69"/>
        <v>1</v>
      </c>
    </row>
    <row r="259" spans="2:35" ht="21.75" customHeight="1" x14ac:dyDescent="0.25">
      <c r="B259" s="19" t="s">
        <v>291</v>
      </c>
      <c r="C259" s="20" t="s">
        <v>42</v>
      </c>
      <c r="D259" s="19" t="s">
        <v>43</v>
      </c>
      <c r="E259" s="19" t="s">
        <v>20</v>
      </c>
      <c r="F259" s="19" t="s">
        <v>31</v>
      </c>
      <c r="G259" s="19" t="s">
        <v>46</v>
      </c>
      <c r="H259" s="72">
        <v>32.619999999999997</v>
      </c>
      <c r="I259" s="22">
        <v>4</v>
      </c>
      <c r="J259" s="72">
        <v>6.524</v>
      </c>
      <c r="K259" s="72">
        <v>137.00399999999999</v>
      </c>
      <c r="L259" s="24">
        <v>43494</v>
      </c>
      <c r="M259" s="25">
        <v>0.59166666666666667</v>
      </c>
      <c r="N259" s="20" t="s">
        <v>29</v>
      </c>
      <c r="O259" s="72">
        <v>130.47999999999999</v>
      </c>
      <c r="P259" s="76">
        <v>4.7619047620000003</v>
      </c>
      <c r="Q259" s="72">
        <v>6.524</v>
      </c>
      <c r="R259" s="86">
        <v>9</v>
      </c>
      <c r="S259" s="72">
        <f t="shared" si="55"/>
        <v>6.5240000000000009</v>
      </c>
      <c r="T259" s="92">
        <f t="shared" si="68"/>
        <v>547.49408000000005</v>
      </c>
      <c r="U259" s="93" t="b">
        <f t="shared" si="56"/>
        <v>0</v>
      </c>
      <c r="V259" s="93" t="b">
        <f t="shared" si="57"/>
        <v>1</v>
      </c>
      <c r="W259" s="93" t="str">
        <f t="shared" si="58"/>
        <v>High Value</v>
      </c>
      <c r="X259" s="96">
        <f t="shared" si="61"/>
        <v>3.262</v>
      </c>
      <c r="Y259" s="93">
        <f t="shared" si="66"/>
        <v>29</v>
      </c>
      <c r="Z259" s="93">
        <f t="shared" si="62"/>
        <v>1</v>
      </c>
      <c r="AA259" s="93">
        <f t="shared" si="63"/>
        <v>2019</v>
      </c>
      <c r="AB259" s="97" t="str">
        <f t="shared" si="71"/>
        <v>1-2019</v>
      </c>
      <c r="AC259" s="97" t="str">
        <f t="shared" si="70"/>
        <v>29-1-2019</v>
      </c>
      <c r="AD259" s="97">
        <f t="shared" si="67"/>
        <v>1</v>
      </c>
      <c r="AE259" s="97">
        <f t="shared" si="64"/>
        <v>5</v>
      </c>
      <c r="AF259" s="97" t="str">
        <f t="shared" si="59"/>
        <v>2019-5</v>
      </c>
      <c r="AG259" s="97">
        <f t="shared" si="60"/>
        <v>2</v>
      </c>
      <c r="AH259" s="97" t="str">
        <f t="shared" si="65"/>
        <v>Weekdays</v>
      </c>
      <c r="AI259" s="98">
        <f t="shared" si="69"/>
        <v>3</v>
      </c>
    </row>
    <row r="260" spans="2:35" ht="21.75" customHeight="1" x14ac:dyDescent="0.25">
      <c r="B260" s="19" t="s">
        <v>292</v>
      </c>
      <c r="C260" s="20" t="s">
        <v>18</v>
      </c>
      <c r="D260" s="19" t="s">
        <v>19</v>
      </c>
      <c r="E260" s="19" t="s">
        <v>20</v>
      </c>
      <c r="F260" s="19" t="s">
        <v>31</v>
      </c>
      <c r="G260" s="19" t="s">
        <v>28</v>
      </c>
      <c r="H260" s="72">
        <v>66.349999999999994</v>
      </c>
      <c r="I260" s="22">
        <v>1</v>
      </c>
      <c r="J260" s="72">
        <v>3.3174999999999999</v>
      </c>
      <c r="K260" s="72">
        <v>69.667500000000004</v>
      </c>
      <c r="L260" s="24">
        <v>43496</v>
      </c>
      <c r="M260" s="25">
        <v>0.44861111111111113</v>
      </c>
      <c r="N260" s="20" t="s">
        <v>33</v>
      </c>
      <c r="O260" s="72">
        <v>66.349999999999994</v>
      </c>
      <c r="P260" s="76">
        <v>4.7619047620000003</v>
      </c>
      <c r="Q260" s="72">
        <v>3.3174999999999999</v>
      </c>
      <c r="R260" s="86">
        <v>9.6999999999999993</v>
      </c>
      <c r="S260" s="72">
        <f t="shared" si="55"/>
        <v>3.3175000000000097</v>
      </c>
      <c r="T260" s="92">
        <f t="shared" si="68"/>
        <v>278.40460000000081</v>
      </c>
      <c r="U260" s="93" t="b">
        <f t="shared" si="56"/>
        <v>0</v>
      </c>
      <c r="V260" s="93" t="b">
        <f t="shared" si="57"/>
        <v>1</v>
      </c>
      <c r="W260" s="93" t="str">
        <f t="shared" si="58"/>
        <v>High Value</v>
      </c>
      <c r="X260" s="96">
        <f t="shared" si="61"/>
        <v>6.6349999999999998</v>
      </c>
      <c r="Y260" s="93">
        <f t="shared" si="66"/>
        <v>31</v>
      </c>
      <c r="Z260" s="93">
        <f t="shared" si="62"/>
        <v>1</v>
      </c>
      <c r="AA260" s="93">
        <f t="shared" si="63"/>
        <v>2019</v>
      </c>
      <c r="AB260" s="97" t="str">
        <f t="shared" si="71"/>
        <v>1-2019</v>
      </c>
      <c r="AC260" s="97" t="str">
        <f t="shared" si="70"/>
        <v>31-1-2019</v>
      </c>
      <c r="AD260" s="97">
        <f t="shared" si="67"/>
        <v>1</v>
      </c>
      <c r="AE260" s="97">
        <f t="shared" si="64"/>
        <v>5</v>
      </c>
      <c r="AF260" s="97" t="str">
        <f t="shared" si="59"/>
        <v>2019-5</v>
      </c>
      <c r="AG260" s="97">
        <f t="shared" si="60"/>
        <v>4</v>
      </c>
      <c r="AH260" s="97" t="str">
        <f t="shared" si="65"/>
        <v>Weekdays</v>
      </c>
      <c r="AI260" s="98">
        <f t="shared" si="69"/>
        <v>5</v>
      </c>
    </row>
    <row r="261" spans="2:35" ht="21.75" customHeight="1" x14ac:dyDescent="0.25">
      <c r="B261" s="19" t="s">
        <v>293</v>
      </c>
      <c r="C261" s="20" t="s">
        <v>18</v>
      </c>
      <c r="D261" s="19" t="s">
        <v>19</v>
      </c>
      <c r="E261" s="19" t="s">
        <v>20</v>
      </c>
      <c r="F261" s="19" t="s">
        <v>31</v>
      </c>
      <c r="G261" s="19" t="s">
        <v>32</v>
      </c>
      <c r="H261" s="72">
        <v>25.91</v>
      </c>
      <c r="I261" s="22">
        <v>6</v>
      </c>
      <c r="J261" s="72">
        <v>7.7729999999999997</v>
      </c>
      <c r="K261" s="72">
        <v>163.233</v>
      </c>
      <c r="L261" s="24">
        <v>43501</v>
      </c>
      <c r="M261" s="25">
        <v>0.42777777777777776</v>
      </c>
      <c r="N261" s="20" t="s">
        <v>23</v>
      </c>
      <c r="O261" s="72">
        <v>155.46</v>
      </c>
      <c r="P261" s="76">
        <v>4.7619047620000003</v>
      </c>
      <c r="Q261" s="72">
        <v>7.7729999999999997</v>
      </c>
      <c r="R261" s="86">
        <v>8.6999999999999993</v>
      </c>
      <c r="S261" s="72">
        <f t="shared" ref="S261:S324" si="72">K261-O261</f>
        <v>7.7729999999999961</v>
      </c>
      <c r="T261" s="92">
        <f t="shared" si="68"/>
        <v>652.31015999999966</v>
      </c>
      <c r="U261" s="93" t="b">
        <f t="shared" ref="U261:U324" si="73">AND(I261&gt;7,R261&gt;7.1)</f>
        <v>0</v>
      </c>
      <c r="V261" s="93" t="b">
        <f t="shared" ref="V261:V324" si="74">OR(S261&gt;33,R261&gt;6.2)</f>
        <v>1</v>
      </c>
      <c r="W261" s="93" t="str">
        <f t="shared" ref="W261:W324" si="75">IF(R261&gt;7.3,"High Value","Low Value")</f>
        <v>High Value</v>
      </c>
      <c r="X261" s="96">
        <f t="shared" si="61"/>
        <v>2.5910000000000002</v>
      </c>
      <c r="Y261" s="93">
        <f t="shared" si="66"/>
        <v>5</v>
      </c>
      <c r="Z261" s="93">
        <f t="shared" si="62"/>
        <v>2</v>
      </c>
      <c r="AA261" s="93">
        <f t="shared" si="63"/>
        <v>2019</v>
      </c>
      <c r="AB261" s="97" t="str">
        <f t="shared" si="71"/>
        <v>2-2019</v>
      </c>
      <c r="AC261" s="97" t="str">
        <f t="shared" si="70"/>
        <v>5-2-2019</v>
      </c>
      <c r="AD261" s="97">
        <f t="shared" si="67"/>
        <v>1</v>
      </c>
      <c r="AE261" s="97">
        <f t="shared" si="64"/>
        <v>6</v>
      </c>
      <c r="AF261" s="97" t="str">
        <f t="shared" ref="AF261:AF324" si="76">CONCATENATE(AA261,"-",AE261)</f>
        <v>2019-6</v>
      </c>
      <c r="AG261" s="97">
        <f t="shared" ref="AG261:AG324" si="77">WEEKDAY(L261,2)</f>
        <v>2</v>
      </c>
      <c r="AH261" s="97" t="str">
        <f t="shared" si="65"/>
        <v>Weekdays</v>
      </c>
      <c r="AI261" s="98">
        <f t="shared" si="69"/>
        <v>3</v>
      </c>
    </row>
    <row r="262" spans="2:35" ht="21.75" customHeight="1" x14ac:dyDescent="0.25">
      <c r="B262" s="19" t="s">
        <v>294</v>
      </c>
      <c r="C262" s="20" t="s">
        <v>18</v>
      </c>
      <c r="D262" s="19" t="s">
        <v>19</v>
      </c>
      <c r="E262" s="19" t="s">
        <v>20</v>
      </c>
      <c r="F262" s="19" t="s">
        <v>31</v>
      </c>
      <c r="G262" s="19" t="s">
        <v>28</v>
      </c>
      <c r="H262" s="72">
        <v>32.25</v>
      </c>
      <c r="I262" s="22">
        <v>4</v>
      </c>
      <c r="J262" s="72">
        <v>6.45</v>
      </c>
      <c r="K262" s="72">
        <v>135.44999999999999</v>
      </c>
      <c r="L262" s="24">
        <v>43509</v>
      </c>
      <c r="M262" s="25">
        <v>0.52638888888888891</v>
      </c>
      <c r="N262" s="20" t="s">
        <v>23</v>
      </c>
      <c r="O262" s="72">
        <v>129</v>
      </c>
      <c r="P262" s="76">
        <v>4.7619047620000003</v>
      </c>
      <c r="Q262" s="72">
        <v>6.45</v>
      </c>
      <c r="R262" s="86">
        <v>6.5</v>
      </c>
      <c r="S262" s="72">
        <f t="shared" si="72"/>
        <v>6.4499999999999886</v>
      </c>
      <c r="T262" s="92">
        <f t="shared" si="68"/>
        <v>541.28399999999908</v>
      </c>
      <c r="U262" s="93" t="b">
        <f t="shared" si="73"/>
        <v>0</v>
      </c>
      <c r="V262" s="93" t="b">
        <f t="shared" si="74"/>
        <v>1</v>
      </c>
      <c r="W262" s="93" t="str">
        <f t="shared" si="75"/>
        <v>Low Value</v>
      </c>
      <c r="X262" s="96" t="str">
        <f t="shared" ref="X262:X325" si="78">IF(R262&gt;6.9,H262*0.1,"Value not found")</f>
        <v>Value not found</v>
      </c>
      <c r="Y262" s="93">
        <f t="shared" si="66"/>
        <v>13</v>
      </c>
      <c r="Z262" s="93">
        <f t="shared" ref="Z262:Z325" si="79">MONTH(L262)</f>
        <v>2</v>
      </c>
      <c r="AA262" s="93">
        <f t="shared" ref="AA262:AA325" si="80">YEAR(L262)</f>
        <v>2019</v>
      </c>
      <c r="AB262" s="97" t="str">
        <f t="shared" si="71"/>
        <v>2-2019</v>
      </c>
      <c r="AC262" s="97" t="str">
        <f t="shared" si="70"/>
        <v>13-2-2019</v>
      </c>
      <c r="AD262" s="97">
        <f t="shared" si="67"/>
        <v>1</v>
      </c>
      <c r="AE262" s="97">
        <f t="shared" ref="AE262:AE325" si="81">WEEKNUM(L262,2)</f>
        <v>7</v>
      </c>
      <c r="AF262" s="97" t="str">
        <f t="shared" si="76"/>
        <v>2019-7</v>
      </c>
      <c r="AG262" s="97">
        <f t="shared" si="77"/>
        <v>3</v>
      </c>
      <c r="AH262" s="97" t="str">
        <f t="shared" ref="AH262:AH325" si="82">IF(AG262&gt;=6,"Weekends","Weekdays")</f>
        <v>Weekdays</v>
      </c>
      <c r="AI262" s="98">
        <f t="shared" si="69"/>
        <v>4</v>
      </c>
    </row>
    <row r="263" spans="2:35" ht="21.75" customHeight="1" x14ac:dyDescent="0.25">
      <c r="B263" s="19" t="s">
        <v>295</v>
      </c>
      <c r="C263" s="20" t="s">
        <v>25</v>
      </c>
      <c r="D263" s="19" t="s">
        <v>26</v>
      </c>
      <c r="E263" s="19" t="s">
        <v>20</v>
      </c>
      <c r="F263" s="19" t="s">
        <v>31</v>
      </c>
      <c r="G263" s="19" t="s">
        <v>28</v>
      </c>
      <c r="H263" s="72">
        <v>65.94</v>
      </c>
      <c r="I263" s="22">
        <v>4</v>
      </c>
      <c r="J263" s="72">
        <v>13.188000000000001</v>
      </c>
      <c r="K263" s="72">
        <v>276.94799999999998</v>
      </c>
      <c r="L263" s="24">
        <v>43503</v>
      </c>
      <c r="M263" s="25">
        <v>0.54513888888888884</v>
      </c>
      <c r="N263" s="20" t="s">
        <v>33</v>
      </c>
      <c r="O263" s="72">
        <v>263.76</v>
      </c>
      <c r="P263" s="76">
        <v>4.7619047620000003</v>
      </c>
      <c r="Q263" s="72">
        <v>13.188000000000001</v>
      </c>
      <c r="R263" s="86">
        <v>6.9</v>
      </c>
      <c r="S263" s="72">
        <f t="shared" si="72"/>
        <v>13.187999999999988</v>
      </c>
      <c r="T263" s="92">
        <f t="shared" si="68"/>
        <v>1106.736959999999</v>
      </c>
      <c r="U263" s="93" t="b">
        <f t="shared" si="73"/>
        <v>0</v>
      </c>
      <c r="V263" s="93" t="b">
        <f t="shared" si="74"/>
        <v>1</v>
      </c>
      <c r="W263" s="93" t="str">
        <f t="shared" si="75"/>
        <v>Low Value</v>
      </c>
      <c r="X263" s="96" t="str">
        <f t="shared" si="78"/>
        <v>Value not found</v>
      </c>
      <c r="Y263" s="93">
        <f t="shared" ref="Y263:Y326" si="83">DAY(L263)</f>
        <v>7</v>
      </c>
      <c r="Z263" s="93">
        <f t="shared" si="79"/>
        <v>2</v>
      </c>
      <c r="AA263" s="93">
        <f t="shared" si="80"/>
        <v>2019</v>
      </c>
      <c r="AB263" s="97" t="str">
        <f t="shared" si="71"/>
        <v>2-2019</v>
      </c>
      <c r="AC263" s="97" t="str">
        <f t="shared" si="70"/>
        <v>7-2-2019</v>
      </c>
      <c r="AD263" s="97">
        <f t="shared" ref="AD263:AD326" si="84">ROUNDUP(Z263/3,0)</f>
        <v>1</v>
      </c>
      <c r="AE263" s="97">
        <f t="shared" si="81"/>
        <v>6</v>
      </c>
      <c r="AF263" s="97" t="str">
        <f t="shared" si="76"/>
        <v>2019-6</v>
      </c>
      <c r="AG263" s="97">
        <f t="shared" si="77"/>
        <v>4</v>
      </c>
      <c r="AH263" s="97" t="str">
        <f t="shared" si="82"/>
        <v>Weekdays</v>
      </c>
      <c r="AI263" s="98">
        <f t="shared" si="69"/>
        <v>5</v>
      </c>
    </row>
    <row r="264" spans="2:35" ht="21.75" customHeight="1" x14ac:dyDescent="0.25">
      <c r="B264" s="19" t="s">
        <v>296</v>
      </c>
      <c r="C264" s="20" t="s">
        <v>18</v>
      </c>
      <c r="D264" s="19" t="s">
        <v>19</v>
      </c>
      <c r="E264" s="19" t="s">
        <v>27</v>
      </c>
      <c r="F264" s="19" t="s">
        <v>21</v>
      </c>
      <c r="G264" s="19" t="s">
        <v>28</v>
      </c>
      <c r="H264" s="72">
        <v>75.06</v>
      </c>
      <c r="I264" s="22">
        <v>9</v>
      </c>
      <c r="J264" s="72">
        <v>33.777000000000001</v>
      </c>
      <c r="K264" s="72">
        <v>709.31700000000001</v>
      </c>
      <c r="L264" s="24">
        <v>43543</v>
      </c>
      <c r="M264" s="25">
        <v>0.55902777777777779</v>
      </c>
      <c r="N264" s="20" t="s">
        <v>23</v>
      </c>
      <c r="O264" s="72">
        <v>675.54</v>
      </c>
      <c r="P264" s="76">
        <v>4.7619047620000003</v>
      </c>
      <c r="Q264" s="72">
        <v>33.777000000000001</v>
      </c>
      <c r="R264" s="86">
        <v>6.2</v>
      </c>
      <c r="S264" s="72">
        <f t="shared" si="72"/>
        <v>33.777000000000044</v>
      </c>
      <c r="T264" s="92">
        <f t="shared" ref="T264:T327" si="85">S264*$T$2</f>
        <v>2834.5658400000038</v>
      </c>
      <c r="U264" s="93" t="b">
        <f t="shared" si="73"/>
        <v>0</v>
      </c>
      <c r="V264" s="93" t="b">
        <f t="shared" si="74"/>
        <v>1</v>
      </c>
      <c r="W264" s="93" t="str">
        <f t="shared" si="75"/>
        <v>Low Value</v>
      </c>
      <c r="X264" s="96" t="str">
        <f t="shared" si="78"/>
        <v>Value not found</v>
      </c>
      <c r="Y264" s="93">
        <f t="shared" si="83"/>
        <v>19</v>
      </c>
      <c r="Z264" s="93">
        <f t="shared" si="79"/>
        <v>3</v>
      </c>
      <c r="AA264" s="93">
        <f t="shared" si="80"/>
        <v>2019</v>
      </c>
      <c r="AB264" s="97" t="str">
        <f t="shared" si="71"/>
        <v>3-2019</v>
      </c>
      <c r="AC264" s="97" t="str">
        <f t="shared" si="70"/>
        <v>19-3-2019</v>
      </c>
      <c r="AD264" s="97">
        <f t="shared" si="84"/>
        <v>1</v>
      </c>
      <c r="AE264" s="97">
        <f t="shared" si="81"/>
        <v>12</v>
      </c>
      <c r="AF264" s="97" t="str">
        <f t="shared" si="76"/>
        <v>2019-12</v>
      </c>
      <c r="AG264" s="97">
        <f t="shared" si="77"/>
        <v>2</v>
      </c>
      <c r="AH264" s="97" t="str">
        <f t="shared" si="82"/>
        <v>Weekdays</v>
      </c>
      <c r="AI264" s="98">
        <f t="shared" si="69"/>
        <v>3</v>
      </c>
    </row>
    <row r="265" spans="2:35" ht="21.75" customHeight="1" x14ac:dyDescent="0.25">
      <c r="B265" s="19" t="s">
        <v>297</v>
      </c>
      <c r="C265" s="20" t="s">
        <v>25</v>
      </c>
      <c r="D265" s="19" t="s">
        <v>26</v>
      </c>
      <c r="E265" s="19" t="s">
        <v>27</v>
      </c>
      <c r="F265" s="19" t="s">
        <v>21</v>
      </c>
      <c r="G265" s="19" t="s">
        <v>46</v>
      </c>
      <c r="H265" s="72">
        <v>16.45</v>
      </c>
      <c r="I265" s="22">
        <v>4</v>
      </c>
      <c r="J265" s="72">
        <v>3.29</v>
      </c>
      <c r="K265" s="72">
        <v>69.09</v>
      </c>
      <c r="L265" s="24">
        <v>43531</v>
      </c>
      <c r="M265" s="25">
        <v>0.62013888888888891</v>
      </c>
      <c r="N265" s="20" t="s">
        <v>23</v>
      </c>
      <c r="O265" s="72">
        <v>65.8</v>
      </c>
      <c r="P265" s="76">
        <v>4.7619047620000003</v>
      </c>
      <c r="Q265" s="72">
        <v>3.29</v>
      </c>
      <c r="R265" s="86">
        <v>5.6</v>
      </c>
      <c r="S265" s="72">
        <f t="shared" si="72"/>
        <v>3.2900000000000063</v>
      </c>
      <c r="T265" s="92">
        <f t="shared" si="85"/>
        <v>276.09680000000054</v>
      </c>
      <c r="U265" s="93" t="b">
        <f t="shared" si="73"/>
        <v>0</v>
      </c>
      <c r="V265" s="93" t="b">
        <f t="shared" si="74"/>
        <v>0</v>
      </c>
      <c r="W265" s="93" t="str">
        <f t="shared" si="75"/>
        <v>Low Value</v>
      </c>
      <c r="X265" s="96" t="str">
        <f t="shared" si="78"/>
        <v>Value not found</v>
      </c>
      <c r="Y265" s="93">
        <f t="shared" si="83"/>
        <v>7</v>
      </c>
      <c r="Z265" s="93">
        <f t="shared" si="79"/>
        <v>3</v>
      </c>
      <c r="AA265" s="93">
        <f t="shared" si="80"/>
        <v>2019</v>
      </c>
      <c r="AB265" s="97" t="str">
        <f t="shared" si="71"/>
        <v>3-2019</v>
      </c>
      <c r="AC265" s="97" t="str">
        <f t="shared" si="70"/>
        <v>7-3-2019</v>
      </c>
      <c r="AD265" s="97">
        <f t="shared" si="84"/>
        <v>1</v>
      </c>
      <c r="AE265" s="97">
        <f t="shared" si="81"/>
        <v>10</v>
      </c>
      <c r="AF265" s="97" t="str">
        <f t="shared" si="76"/>
        <v>2019-10</v>
      </c>
      <c r="AG265" s="97">
        <f t="shared" si="77"/>
        <v>4</v>
      </c>
      <c r="AH265" s="97" t="str">
        <f t="shared" si="82"/>
        <v>Weekdays</v>
      </c>
      <c r="AI265" s="98">
        <f t="shared" si="69"/>
        <v>5</v>
      </c>
    </row>
    <row r="266" spans="2:35" ht="21.75" customHeight="1" x14ac:dyDescent="0.25">
      <c r="B266" s="19" t="s">
        <v>298</v>
      </c>
      <c r="C266" s="20" t="s">
        <v>42</v>
      </c>
      <c r="D266" s="19" t="s">
        <v>43</v>
      </c>
      <c r="E266" s="19" t="s">
        <v>20</v>
      </c>
      <c r="F266" s="19" t="s">
        <v>21</v>
      </c>
      <c r="G266" s="19" t="s">
        <v>46</v>
      </c>
      <c r="H266" s="72">
        <v>38.299999999999997</v>
      </c>
      <c r="I266" s="22">
        <v>4</v>
      </c>
      <c r="J266" s="72">
        <v>7.66</v>
      </c>
      <c r="K266" s="72">
        <v>160.86000000000001</v>
      </c>
      <c r="L266" s="24">
        <v>43537</v>
      </c>
      <c r="M266" s="25">
        <v>0.80694444444444446</v>
      </c>
      <c r="N266" s="20" t="s">
        <v>29</v>
      </c>
      <c r="O266" s="72">
        <v>153.19999999999999</v>
      </c>
      <c r="P266" s="76">
        <v>4.7619047620000003</v>
      </c>
      <c r="Q266" s="72">
        <v>7.66</v>
      </c>
      <c r="R266" s="86">
        <v>5.7</v>
      </c>
      <c r="S266" s="72">
        <f t="shared" si="72"/>
        <v>7.660000000000025</v>
      </c>
      <c r="T266" s="92">
        <f t="shared" si="85"/>
        <v>642.82720000000211</v>
      </c>
      <c r="U266" s="93" t="b">
        <f t="shared" si="73"/>
        <v>0</v>
      </c>
      <c r="V266" s="93" t="b">
        <f t="shared" si="74"/>
        <v>0</v>
      </c>
      <c r="W266" s="93" t="str">
        <f t="shared" si="75"/>
        <v>Low Value</v>
      </c>
      <c r="X266" s="96" t="str">
        <f t="shared" si="78"/>
        <v>Value not found</v>
      </c>
      <c r="Y266" s="93">
        <f t="shared" si="83"/>
        <v>13</v>
      </c>
      <c r="Z266" s="93">
        <f t="shared" si="79"/>
        <v>3</v>
      </c>
      <c r="AA266" s="93">
        <f t="shared" si="80"/>
        <v>2019</v>
      </c>
      <c r="AB266" s="97" t="str">
        <f t="shared" si="71"/>
        <v>3-2019</v>
      </c>
      <c r="AC266" s="97" t="str">
        <f t="shared" si="70"/>
        <v>13-3-2019</v>
      </c>
      <c r="AD266" s="97">
        <f t="shared" si="84"/>
        <v>1</v>
      </c>
      <c r="AE266" s="97">
        <f t="shared" si="81"/>
        <v>11</v>
      </c>
      <c r="AF266" s="97" t="str">
        <f t="shared" si="76"/>
        <v>2019-11</v>
      </c>
      <c r="AG266" s="97">
        <f t="shared" si="77"/>
        <v>3</v>
      </c>
      <c r="AH266" s="97" t="str">
        <f t="shared" si="82"/>
        <v>Weekdays</v>
      </c>
      <c r="AI266" s="98">
        <f t="shared" si="69"/>
        <v>4</v>
      </c>
    </row>
    <row r="267" spans="2:35" ht="21.75" customHeight="1" x14ac:dyDescent="0.25">
      <c r="B267" s="19" t="s">
        <v>299</v>
      </c>
      <c r="C267" s="20" t="s">
        <v>18</v>
      </c>
      <c r="D267" s="19" t="s">
        <v>19</v>
      </c>
      <c r="E267" s="19" t="s">
        <v>20</v>
      </c>
      <c r="F267" s="19" t="s">
        <v>21</v>
      </c>
      <c r="G267" s="19" t="s">
        <v>36</v>
      </c>
      <c r="H267" s="72">
        <v>22.24</v>
      </c>
      <c r="I267" s="22">
        <v>10</v>
      </c>
      <c r="J267" s="72">
        <v>11.12</v>
      </c>
      <c r="K267" s="72">
        <v>233.52</v>
      </c>
      <c r="L267" s="24">
        <v>43505</v>
      </c>
      <c r="M267" s="25">
        <v>0.45833333333333331</v>
      </c>
      <c r="N267" s="20" t="s">
        <v>29</v>
      </c>
      <c r="O267" s="72">
        <v>222.4</v>
      </c>
      <c r="P267" s="76">
        <v>4.7619047620000003</v>
      </c>
      <c r="Q267" s="72">
        <v>11.12</v>
      </c>
      <c r="R267" s="86">
        <v>4.2</v>
      </c>
      <c r="S267" s="72">
        <f t="shared" si="72"/>
        <v>11.120000000000005</v>
      </c>
      <c r="T267" s="92">
        <f t="shared" si="85"/>
        <v>933.19040000000041</v>
      </c>
      <c r="U267" s="93" t="b">
        <f t="shared" si="73"/>
        <v>0</v>
      </c>
      <c r="V267" s="93" t="b">
        <f t="shared" si="74"/>
        <v>0</v>
      </c>
      <c r="W267" s="93" t="str">
        <f t="shared" si="75"/>
        <v>Low Value</v>
      </c>
      <c r="X267" s="96" t="str">
        <f t="shared" si="78"/>
        <v>Value not found</v>
      </c>
      <c r="Y267" s="93">
        <f t="shared" si="83"/>
        <v>9</v>
      </c>
      <c r="Z267" s="93">
        <f t="shared" si="79"/>
        <v>2</v>
      </c>
      <c r="AA267" s="93">
        <f t="shared" si="80"/>
        <v>2019</v>
      </c>
      <c r="AB267" s="97" t="str">
        <f t="shared" si="71"/>
        <v>2-2019</v>
      </c>
      <c r="AC267" s="97" t="str">
        <f t="shared" si="70"/>
        <v>9-2-2019</v>
      </c>
      <c r="AD267" s="97">
        <f t="shared" si="84"/>
        <v>1</v>
      </c>
      <c r="AE267" s="97">
        <f t="shared" si="81"/>
        <v>6</v>
      </c>
      <c r="AF267" s="97" t="str">
        <f t="shared" si="76"/>
        <v>2019-6</v>
      </c>
      <c r="AG267" s="97">
        <f t="shared" si="77"/>
        <v>6</v>
      </c>
      <c r="AH267" s="97" t="str">
        <f t="shared" si="82"/>
        <v>Weekends</v>
      </c>
      <c r="AI267" s="98">
        <f t="shared" si="69"/>
        <v>7</v>
      </c>
    </row>
    <row r="268" spans="2:35" ht="21.75" customHeight="1" x14ac:dyDescent="0.25">
      <c r="B268" s="19" t="s">
        <v>300</v>
      </c>
      <c r="C268" s="20" t="s">
        <v>42</v>
      </c>
      <c r="D268" s="19" t="s">
        <v>43</v>
      </c>
      <c r="E268" s="19" t="s">
        <v>27</v>
      </c>
      <c r="F268" s="19" t="s">
        <v>31</v>
      </c>
      <c r="G268" s="19" t="s">
        <v>36</v>
      </c>
      <c r="H268" s="72">
        <v>54.45</v>
      </c>
      <c r="I268" s="22">
        <v>1</v>
      </c>
      <c r="J268" s="72">
        <v>2.7225000000000001</v>
      </c>
      <c r="K268" s="72">
        <v>57.172499999999999</v>
      </c>
      <c r="L268" s="24">
        <v>43522</v>
      </c>
      <c r="M268" s="25">
        <v>0.80833333333333335</v>
      </c>
      <c r="N268" s="20" t="s">
        <v>23</v>
      </c>
      <c r="O268" s="72">
        <v>54.45</v>
      </c>
      <c r="P268" s="76">
        <v>4.7619047620000003</v>
      </c>
      <c r="Q268" s="72">
        <v>2.7225000000000001</v>
      </c>
      <c r="R268" s="86">
        <v>7.9</v>
      </c>
      <c r="S268" s="72">
        <f t="shared" si="72"/>
        <v>2.7224999999999966</v>
      </c>
      <c r="T268" s="92">
        <f t="shared" si="85"/>
        <v>228.47219999999973</v>
      </c>
      <c r="U268" s="93" t="b">
        <f t="shared" si="73"/>
        <v>0</v>
      </c>
      <c r="V268" s="93" t="b">
        <f t="shared" si="74"/>
        <v>1</v>
      </c>
      <c r="W268" s="93" t="str">
        <f t="shared" si="75"/>
        <v>High Value</v>
      </c>
      <c r="X268" s="96">
        <f t="shared" si="78"/>
        <v>5.4450000000000003</v>
      </c>
      <c r="Y268" s="93">
        <f t="shared" si="83"/>
        <v>26</v>
      </c>
      <c r="Z268" s="93">
        <f t="shared" si="79"/>
        <v>2</v>
      </c>
      <c r="AA268" s="93">
        <f t="shared" si="80"/>
        <v>2019</v>
      </c>
      <c r="AB268" s="97" t="str">
        <f t="shared" si="71"/>
        <v>2-2019</v>
      </c>
      <c r="AC268" s="97" t="str">
        <f t="shared" si="70"/>
        <v>26-2-2019</v>
      </c>
      <c r="AD268" s="97">
        <f t="shared" si="84"/>
        <v>1</v>
      </c>
      <c r="AE268" s="97">
        <f t="shared" si="81"/>
        <v>9</v>
      </c>
      <c r="AF268" s="97" t="str">
        <f t="shared" si="76"/>
        <v>2019-9</v>
      </c>
      <c r="AG268" s="97">
        <f t="shared" si="77"/>
        <v>2</v>
      </c>
      <c r="AH268" s="97" t="str">
        <f t="shared" si="82"/>
        <v>Weekdays</v>
      </c>
      <c r="AI268" s="98">
        <f t="shared" si="69"/>
        <v>3</v>
      </c>
    </row>
    <row r="269" spans="2:35" ht="21.75" customHeight="1" x14ac:dyDescent="0.25">
      <c r="B269" s="19" t="s">
        <v>301</v>
      </c>
      <c r="C269" s="20" t="s">
        <v>18</v>
      </c>
      <c r="D269" s="19" t="s">
        <v>19</v>
      </c>
      <c r="E269" s="19" t="s">
        <v>20</v>
      </c>
      <c r="F269" s="19" t="s">
        <v>21</v>
      </c>
      <c r="G269" s="19" t="s">
        <v>36</v>
      </c>
      <c r="H269" s="72">
        <v>98.4</v>
      </c>
      <c r="I269" s="22">
        <v>7</v>
      </c>
      <c r="J269" s="72">
        <v>34.44</v>
      </c>
      <c r="K269" s="72">
        <v>723.24</v>
      </c>
      <c r="L269" s="24">
        <v>43536</v>
      </c>
      <c r="M269" s="25">
        <v>0.52986111111111112</v>
      </c>
      <c r="N269" s="20" t="s">
        <v>33</v>
      </c>
      <c r="O269" s="72">
        <v>688.8</v>
      </c>
      <c r="P269" s="76">
        <v>4.7619047620000003</v>
      </c>
      <c r="Q269" s="72">
        <v>34.44</v>
      </c>
      <c r="R269" s="86">
        <v>8.6999999999999993</v>
      </c>
      <c r="S269" s="72">
        <f t="shared" si="72"/>
        <v>34.440000000000055</v>
      </c>
      <c r="T269" s="92">
        <f t="shared" si="85"/>
        <v>2890.2048000000045</v>
      </c>
      <c r="U269" s="93" t="b">
        <f t="shared" si="73"/>
        <v>0</v>
      </c>
      <c r="V269" s="93" t="b">
        <f t="shared" si="74"/>
        <v>1</v>
      </c>
      <c r="W269" s="93" t="str">
        <f t="shared" si="75"/>
        <v>High Value</v>
      </c>
      <c r="X269" s="96">
        <f t="shared" si="78"/>
        <v>9.8400000000000016</v>
      </c>
      <c r="Y269" s="93">
        <f t="shared" si="83"/>
        <v>12</v>
      </c>
      <c r="Z269" s="93">
        <f t="shared" si="79"/>
        <v>3</v>
      </c>
      <c r="AA269" s="93">
        <f t="shared" si="80"/>
        <v>2019</v>
      </c>
      <c r="AB269" s="97" t="str">
        <f t="shared" si="71"/>
        <v>3-2019</v>
      </c>
      <c r="AC269" s="97" t="str">
        <f t="shared" si="70"/>
        <v>12-3-2019</v>
      </c>
      <c r="AD269" s="97">
        <f t="shared" si="84"/>
        <v>1</v>
      </c>
      <c r="AE269" s="97">
        <f t="shared" si="81"/>
        <v>11</v>
      </c>
      <c r="AF269" s="97" t="str">
        <f t="shared" si="76"/>
        <v>2019-11</v>
      </c>
      <c r="AG269" s="97">
        <f t="shared" si="77"/>
        <v>2</v>
      </c>
      <c r="AH269" s="97" t="str">
        <f t="shared" si="82"/>
        <v>Weekdays</v>
      </c>
      <c r="AI269" s="98">
        <f t="shared" si="69"/>
        <v>3</v>
      </c>
    </row>
    <row r="270" spans="2:35" ht="21.75" customHeight="1" x14ac:dyDescent="0.25">
      <c r="B270" s="19" t="s">
        <v>302</v>
      </c>
      <c r="C270" s="20" t="s">
        <v>25</v>
      </c>
      <c r="D270" s="19" t="s">
        <v>26</v>
      </c>
      <c r="E270" s="19" t="s">
        <v>27</v>
      </c>
      <c r="F270" s="19" t="s">
        <v>31</v>
      </c>
      <c r="G270" s="19" t="s">
        <v>32</v>
      </c>
      <c r="H270" s="72">
        <v>35.47</v>
      </c>
      <c r="I270" s="22">
        <v>4</v>
      </c>
      <c r="J270" s="72">
        <v>7.0940000000000003</v>
      </c>
      <c r="K270" s="72">
        <v>148.97399999999999</v>
      </c>
      <c r="L270" s="24">
        <v>43538</v>
      </c>
      <c r="M270" s="25">
        <v>0.72361111111111109</v>
      </c>
      <c r="N270" s="20" t="s">
        <v>33</v>
      </c>
      <c r="O270" s="72">
        <v>141.88</v>
      </c>
      <c r="P270" s="76">
        <v>4.7619047620000003</v>
      </c>
      <c r="Q270" s="72">
        <v>7.0940000000000003</v>
      </c>
      <c r="R270" s="86">
        <v>6.9</v>
      </c>
      <c r="S270" s="72">
        <f t="shared" si="72"/>
        <v>7.0939999999999941</v>
      </c>
      <c r="T270" s="92">
        <f t="shared" si="85"/>
        <v>595.32847999999956</v>
      </c>
      <c r="U270" s="93" t="b">
        <f t="shared" si="73"/>
        <v>0</v>
      </c>
      <c r="V270" s="93" t="b">
        <f t="shared" si="74"/>
        <v>1</v>
      </c>
      <c r="W270" s="93" t="str">
        <f t="shared" si="75"/>
        <v>Low Value</v>
      </c>
      <c r="X270" s="96" t="str">
        <f t="shared" si="78"/>
        <v>Value not found</v>
      </c>
      <c r="Y270" s="93">
        <f t="shared" si="83"/>
        <v>14</v>
      </c>
      <c r="Z270" s="93">
        <f t="shared" si="79"/>
        <v>3</v>
      </c>
      <c r="AA270" s="93">
        <f t="shared" si="80"/>
        <v>2019</v>
      </c>
      <c r="AB270" s="97" t="str">
        <f t="shared" si="71"/>
        <v>3-2019</v>
      </c>
      <c r="AC270" s="97" t="str">
        <f t="shared" si="70"/>
        <v>14-3-2019</v>
      </c>
      <c r="AD270" s="97">
        <f t="shared" si="84"/>
        <v>1</v>
      </c>
      <c r="AE270" s="97">
        <f t="shared" si="81"/>
        <v>11</v>
      </c>
      <c r="AF270" s="97" t="str">
        <f t="shared" si="76"/>
        <v>2019-11</v>
      </c>
      <c r="AG270" s="97">
        <f t="shared" si="77"/>
        <v>4</v>
      </c>
      <c r="AH270" s="97" t="str">
        <f t="shared" si="82"/>
        <v>Weekdays</v>
      </c>
      <c r="AI270" s="98">
        <f t="shared" si="69"/>
        <v>5</v>
      </c>
    </row>
    <row r="271" spans="2:35" ht="21.75" customHeight="1" x14ac:dyDescent="0.25">
      <c r="B271" s="19" t="s">
        <v>303</v>
      </c>
      <c r="C271" s="20" t="s">
        <v>42</v>
      </c>
      <c r="D271" s="19" t="s">
        <v>43</v>
      </c>
      <c r="E271" s="19" t="s">
        <v>20</v>
      </c>
      <c r="F271" s="19" t="s">
        <v>21</v>
      </c>
      <c r="G271" s="19" t="s">
        <v>44</v>
      </c>
      <c r="H271" s="72">
        <v>74.599999999999994</v>
      </c>
      <c r="I271" s="22">
        <v>10</v>
      </c>
      <c r="J271" s="72">
        <v>37.299999999999997</v>
      </c>
      <c r="K271" s="72">
        <v>783.3</v>
      </c>
      <c r="L271" s="24">
        <v>43473</v>
      </c>
      <c r="M271" s="25">
        <v>0.87152777777777779</v>
      </c>
      <c r="N271" s="20" t="s">
        <v>29</v>
      </c>
      <c r="O271" s="72">
        <v>746</v>
      </c>
      <c r="P271" s="76">
        <v>4.7619047620000003</v>
      </c>
      <c r="Q271" s="72">
        <v>37.299999999999997</v>
      </c>
      <c r="R271" s="86">
        <v>9.5</v>
      </c>
      <c r="S271" s="72">
        <f t="shared" si="72"/>
        <v>37.299999999999955</v>
      </c>
      <c r="T271" s="92">
        <f t="shared" si="85"/>
        <v>3130.2159999999963</v>
      </c>
      <c r="U271" s="93" t="b">
        <f t="shared" si="73"/>
        <v>1</v>
      </c>
      <c r="V271" s="93" t="b">
        <f t="shared" si="74"/>
        <v>1</v>
      </c>
      <c r="W271" s="93" t="str">
        <f t="shared" si="75"/>
        <v>High Value</v>
      </c>
      <c r="X271" s="96">
        <f t="shared" si="78"/>
        <v>7.46</v>
      </c>
      <c r="Y271" s="93">
        <f t="shared" si="83"/>
        <v>8</v>
      </c>
      <c r="Z271" s="93">
        <f t="shared" si="79"/>
        <v>1</v>
      </c>
      <c r="AA271" s="93">
        <f t="shared" si="80"/>
        <v>2019</v>
      </c>
      <c r="AB271" s="97" t="str">
        <f t="shared" si="71"/>
        <v>1-2019</v>
      </c>
      <c r="AC271" s="97" t="str">
        <f t="shared" si="70"/>
        <v>8-1-2019</v>
      </c>
      <c r="AD271" s="97">
        <f t="shared" si="84"/>
        <v>1</v>
      </c>
      <c r="AE271" s="97">
        <f t="shared" si="81"/>
        <v>2</v>
      </c>
      <c r="AF271" s="97" t="str">
        <f t="shared" si="76"/>
        <v>2019-2</v>
      </c>
      <c r="AG271" s="97">
        <f t="shared" si="77"/>
        <v>2</v>
      </c>
      <c r="AH271" s="97" t="str">
        <f t="shared" si="82"/>
        <v>Weekdays</v>
      </c>
      <c r="AI271" s="98">
        <f t="shared" si="69"/>
        <v>3</v>
      </c>
    </row>
    <row r="272" spans="2:35" ht="21.75" customHeight="1" x14ac:dyDescent="0.25">
      <c r="B272" s="19" t="s">
        <v>304</v>
      </c>
      <c r="C272" s="20" t="s">
        <v>18</v>
      </c>
      <c r="D272" s="19" t="s">
        <v>19</v>
      </c>
      <c r="E272" s="19" t="s">
        <v>20</v>
      </c>
      <c r="F272" s="19" t="s">
        <v>31</v>
      </c>
      <c r="G272" s="19" t="s">
        <v>32</v>
      </c>
      <c r="H272" s="72">
        <v>70.739999999999995</v>
      </c>
      <c r="I272" s="22">
        <v>4</v>
      </c>
      <c r="J272" s="72">
        <v>14.148</v>
      </c>
      <c r="K272" s="72">
        <v>297.108</v>
      </c>
      <c r="L272" s="24">
        <v>43470</v>
      </c>
      <c r="M272" s="25">
        <v>0.67013888888888884</v>
      </c>
      <c r="N272" s="20" t="s">
        <v>33</v>
      </c>
      <c r="O272" s="72">
        <v>282.95999999999998</v>
      </c>
      <c r="P272" s="76">
        <v>4.7619047620000003</v>
      </c>
      <c r="Q272" s="72">
        <v>14.148</v>
      </c>
      <c r="R272" s="86">
        <v>4.4000000000000004</v>
      </c>
      <c r="S272" s="72">
        <f t="shared" si="72"/>
        <v>14.148000000000025</v>
      </c>
      <c r="T272" s="92">
        <f t="shared" si="85"/>
        <v>1187.3001600000021</v>
      </c>
      <c r="U272" s="93" t="b">
        <f t="shared" si="73"/>
        <v>0</v>
      </c>
      <c r="V272" s="93" t="b">
        <f t="shared" si="74"/>
        <v>0</v>
      </c>
      <c r="W272" s="93" t="str">
        <f t="shared" si="75"/>
        <v>Low Value</v>
      </c>
      <c r="X272" s="96" t="str">
        <f t="shared" si="78"/>
        <v>Value not found</v>
      </c>
      <c r="Y272" s="93">
        <f t="shared" si="83"/>
        <v>5</v>
      </c>
      <c r="Z272" s="93">
        <f t="shared" si="79"/>
        <v>1</v>
      </c>
      <c r="AA272" s="93">
        <f t="shared" si="80"/>
        <v>2019</v>
      </c>
      <c r="AB272" s="97" t="str">
        <f t="shared" si="71"/>
        <v>1-2019</v>
      </c>
      <c r="AC272" s="97" t="str">
        <f t="shared" si="70"/>
        <v>5-1-2019</v>
      </c>
      <c r="AD272" s="97">
        <f t="shared" si="84"/>
        <v>1</v>
      </c>
      <c r="AE272" s="97">
        <f t="shared" si="81"/>
        <v>1</v>
      </c>
      <c r="AF272" s="97" t="str">
        <f t="shared" si="76"/>
        <v>2019-1</v>
      </c>
      <c r="AG272" s="97">
        <f t="shared" si="77"/>
        <v>6</v>
      </c>
      <c r="AH272" s="97" t="str">
        <f t="shared" si="82"/>
        <v>Weekends</v>
      </c>
      <c r="AI272" s="98">
        <f t="shared" si="69"/>
        <v>7</v>
      </c>
    </row>
    <row r="273" spans="2:35" ht="21.75" customHeight="1" x14ac:dyDescent="0.25">
      <c r="B273" s="19" t="s">
        <v>305</v>
      </c>
      <c r="C273" s="20" t="s">
        <v>18</v>
      </c>
      <c r="D273" s="19" t="s">
        <v>19</v>
      </c>
      <c r="E273" s="19" t="s">
        <v>20</v>
      </c>
      <c r="F273" s="19" t="s">
        <v>21</v>
      </c>
      <c r="G273" s="19" t="s">
        <v>32</v>
      </c>
      <c r="H273" s="72">
        <v>35.54</v>
      </c>
      <c r="I273" s="22">
        <v>10</v>
      </c>
      <c r="J273" s="72">
        <v>17.77</v>
      </c>
      <c r="K273" s="72">
        <v>373.17</v>
      </c>
      <c r="L273" s="24">
        <v>43469</v>
      </c>
      <c r="M273" s="25">
        <v>0.56527777777777777</v>
      </c>
      <c r="N273" s="20" t="s">
        <v>23</v>
      </c>
      <c r="O273" s="72">
        <v>355.4</v>
      </c>
      <c r="P273" s="76">
        <v>4.7619047620000003</v>
      </c>
      <c r="Q273" s="72">
        <v>17.77</v>
      </c>
      <c r="R273" s="86">
        <v>7</v>
      </c>
      <c r="S273" s="72">
        <f t="shared" si="72"/>
        <v>17.770000000000039</v>
      </c>
      <c r="T273" s="92">
        <f t="shared" si="85"/>
        <v>1491.2584000000033</v>
      </c>
      <c r="U273" s="93" t="b">
        <f t="shared" si="73"/>
        <v>0</v>
      </c>
      <c r="V273" s="93" t="b">
        <f t="shared" si="74"/>
        <v>1</v>
      </c>
      <c r="W273" s="93" t="str">
        <f t="shared" si="75"/>
        <v>Low Value</v>
      </c>
      <c r="X273" s="96">
        <f t="shared" si="78"/>
        <v>3.5540000000000003</v>
      </c>
      <c r="Y273" s="93">
        <f t="shared" si="83"/>
        <v>4</v>
      </c>
      <c r="Z273" s="93">
        <f t="shared" si="79"/>
        <v>1</v>
      </c>
      <c r="AA273" s="93">
        <f t="shared" si="80"/>
        <v>2019</v>
      </c>
      <c r="AB273" s="97" t="str">
        <f t="shared" si="71"/>
        <v>1-2019</v>
      </c>
      <c r="AC273" s="97" t="str">
        <f t="shared" si="70"/>
        <v>4-1-2019</v>
      </c>
      <c r="AD273" s="97">
        <f t="shared" si="84"/>
        <v>1</v>
      </c>
      <c r="AE273" s="97">
        <f t="shared" si="81"/>
        <v>1</v>
      </c>
      <c r="AF273" s="97" t="str">
        <f t="shared" si="76"/>
        <v>2019-1</v>
      </c>
      <c r="AG273" s="97">
        <f t="shared" si="77"/>
        <v>5</v>
      </c>
      <c r="AH273" s="97" t="str">
        <f t="shared" si="82"/>
        <v>Weekdays</v>
      </c>
      <c r="AI273" s="98">
        <f t="shared" si="69"/>
        <v>6</v>
      </c>
    </row>
    <row r="274" spans="2:35" ht="21.75" customHeight="1" x14ac:dyDescent="0.25">
      <c r="B274" s="19" t="s">
        <v>306</v>
      </c>
      <c r="C274" s="20" t="s">
        <v>42</v>
      </c>
      <c r="D274" s="19" t="s">
        <v>43</v>
      </c>
      <c r="E274" s="19" t="s">
        <v>27</v>
      </c>
      <c r="F274" s="19" t="s">
        <v>21</v>
      </c>
      <c r="G274" s="19" t="s">
        <v>36</v>
      </c>
      <c r="H274" s="72">
        <v>67.430000000000007</v>
      </c>
      <c r="I274" s="22">
        <v>5</v>
      </c>
      <c r="J274" s="72">
        <v>16.857500000000002</v>
      </c>
      <c r="K274" s="72">
        <v>354.00749999999999</v>
      </c>
      <c r="L274" s="24">
        <v>43530</v>
      </c>
      <c r="M274" s="25">
        <v>0.75902777777777775</v>
      </c>
      <c r="N274" s="20" t="s">
        <v>23</v>
      </c>
      <c r="O274" s="72">
        <v>337.15</v>
      </c>
      <c r="P274" s="76">
        <v>4.7619047620000003</v>
      </c>
      <c r="Q274" s="72">
        <v>16.857500000000002</v>
      </c>
      <c r="R274" s="86">
        <v>6.3</v>
      </c>
      <c r="S274" s="72">
        <f t="shared" si="72"/>
        <v>16.857500000000016</v>
      </c>
      <c r="T274" s="92">
        <f t="shared" si="85"/>
        <v>1414.6814000000013</v>
      </c>
      <c r="U274" s="93" t="b">
        <f t="shared" si="73"/>
        <v>0</v>
      </c>
      <c r="V274" s="93" t="b">
        <f t="shared" si="74"/>
        <v>1</v>
      </c>
      <c r="W274" s="93" t="str">
        <f t="shared" si="75"/>
        <v>Low Value</v>
      </c>
      <c r="X274" s="96" t="str">
        <f t="shared" si="78"/>
        <v>Value not found</v>
      </c>
      <c r="Y274" s="93">
        <f t="shared" si="83"/>
        <v>6</v>
      </c>
      <c r="Z274" s="93">
        <f t="shared" si="79"/>
        <v>3</v>
      </c>
      <c r="AA274" s="93">
        <f t="shared" si="80"/>
        <v>2019</v>
      </c>
      <c r="AB274" s="97" t="str">
        <f t="shared" si="71"/>
        <v>3-2019</v>
      </c>
      <c r="AC274" s="97" t="str">
        <f t="shared" si="70"/>
        <v>6-3-2019</v>
      </c>
      <c r="AD274" s="97">
        <f t="shared" si="84"/>
        <v>1</v>
      </c>
      <c r="AE274" s="97">
        <f t="shared" si="81"/>
        <v>10</v>
      </c>
      <c r="AF274" s="97" t="str">
        <f t="shared" si="76"/>
        <v>2019-10</v>
      </c>
      <c r="AG274" s="97">
        <f t="shared" si="77"/>
        <v>3</v>
      </c>
      <c r="AH274" s="97" t="str">
        <f t="shared" si="82"/>
        <v>Weekdays</v>
      </c>
      <c r="AI274" s="98">
        <f t="shared" ref="AI274:AI337" si="86">WEEKDAY(L274,1)</f>
        <v>4</v>
      </c>
    </row>
    <row r="275" spans="2:35" ht="21.75" customHeight="1" x14ac:dyDescent="0.25">
      <c r="B275" s="19" t="s">
        <v>307</v>
      </c>
      <c r="C275" s="20" t="s">
        <v>25</v>
      </c>
      <c r="D275" s="19" t="s">
        <v>26</v>
      </c>
      <c r="E275" s="19" t="s">
        <v>20</v>
      </c>
      <c r="F275" s="19" t="s">
        <v>21</v>
      </c>
      <c r="G275" s="19" t="s">
        <v>22</v>
      </c>
      <c r="H275" s="72">
        <v>21.12</v>
      </c>
      <c r="I275" s="22">
        <v>2</v>
      </c>
      <c r="J275" s="72">
        <v>2.1120000000000001</v>
      </c>
      <c r="K275" s="72">
        <v>44.351999999999997</v>
      </c>
      <c r="L275" s="24">
        <v>43468</v>
      </c>
      <c r="M275" s="25">
        <v>0.80347222222222225</v>
      </c>
      <c r="N275" s="20" t="s">
        <v>29</v>
      </c>
      <c r="O275" s="72">
        <v>42.24</v>
      </c>
      <c r="P275" s="76">
        <v>4.7619047620000003</v>
      </c>
      <c r="Q275" s="72">
        <v>2.1120000000000001</v>
      </c>
      <c r="R275" s="86">
        <v>9.6999999999999993</v>
      </c>
      <c r="S275" s="72">
        <f t="shared" si="72"/>
        <v>2.1119999999999948</v>
      </c>
      <c r="T275" s="92">
        <f t="shared" si="85"/>
        <v>177.23903999999956</v>
      </c>
      <c r="U275" s="93" t="b">
        <f t="shared" si="73"/>
        <v>0</v>
      </c>
      <c r="V275" s="93" t="b">
        <f t="shared" si="74"/>
        <v>1</v>
      </c>
      <c r="W275" s="93" t="str">
        <f t="shared" si="75"/>
        <v>High Value</v>
      </c>
      <c r="X275" s="96">
        <f t="shared" si="78"/>
        <v>2.1120000000000001</v>
      </c>
      <c r="Y275" s="93">
        <f t="shared" si="83"/>
        <v>3</v>
      </c>
      <c r="Z275" s="93">
        <f t="shared" si="79"/>
        <v>1</v>
      </c>
      <c r="AA275" s="93">
        <f t="shared" si="80"/>
        <v>2019</v>
      </c>
      <c r="AB275" s="97" t="str">
        <f t="shared" si="71"/>
        <v>1-2019</v>
      </c>
      <c r="AC275" s="97" t="str">
        <f t="shared" si="70"/>
        <v>3-1-2019</v>
      </c>
      <c r="AD275" s="97">
        <f t="shared" si="84"/>
        <v>1</v>
      </c>
      <c r="AE275" s="97">
        <f t="shared" si="81"/>
        <v>1</v>
      </c>
      <c r="AF275" s="97" t="str">
        <f t="shared" si="76"/>
        <v>2019-1</v>
      </c>
      <c r="AG275" s="97">
        <f t="shared" si="77"/>
        <v>4</v>
      </c>
      <c r="AH275" s="97" t="str">
        <f t="shared" si="82"/>
        <v>Weekdays</v>
      </c>
      <c r="AI275" s="98">
        <f t="shared" si="86"/>
        <v>5</v>
      </c>
    </row>
    <row r="276" spans="2:35" ht="21.75" customHeight="1" x14ac:dyDescent="0.25">
      <c r="B276" s="19" t="s">
        <v>308</v>
      </c>
      <c r="C276" s="20" t="s">
        <v>18</v>
      </c>
      <c r="D276" s="19" t="s">
        <v>19</v>
      </c>
      <c r="E276" s="19" t="s">
        <v>20</v>
      </c>
      <c r="F276" s="19" t="s">
        <v>21</v>
      </c>
      <c r="G276" s="19" t="s">
        <v>32</v>
      </c>
      <c r="H276" s="72">
        <v>21.54</v>
      </c>
      <c r="I276" s="22">
        <v>9</v>
      </c>
      <c r="J276" s="72">
        <v>9.6929999999999996</v>
      </c>
      <c r="K276" s="72">
        <v>203.553</v>
      </c>
      <c r="L276" s="24">
        <v>43472</v>
      </c>
      <c r="M276" s="25">
        <v>0.48888888888888887</v>
      </c>
      <c r="N276" s="20" t="s">
        <v>33</v>
      </c>
      <c r="O276" s="72">
        <v>193.86</v>
      </c>
      <c r="P276" s="76">
        <v>4.7619047620000003</v>
      </c>
      <c r="Q276" s="72">
        <v>9.6929999999999996</v>
      </c>
      <c r="R276" s="86">
        <v>8.8000000000000007</v>
      </c>
      <c r="S276" s="72">
        <f t="shared" si="72"/>
        <v>9.6929999999999836</v>
      </c>
      <c r="T276" s="92">
        <f t="shared" si="85"/>
        <v>813.43655999999862</v>
      </c>
      <c r="U276" s="93" t="b">
        <f t="shared" si="73"/>
        <v>1</v>
      </c>
      <c r="V276" s="93" t="b">
        <f t="shared" si="74"/>
        <v>1</v>
      </c>
      <c r="W276" s="93" t="str">
        <f t="shared" si="75"/>
        <v>High Value</v>
      </c>
      <c r="X276" s="96">
        <f t="shared" si="78"/>
        <v>2.1539999999999999</v>
      </c>
      <c r="Y276" s="93">
        <f t="shared" si="83"/>
        <v>7</v>
      </c>
      <c r="Z276" s="93">
        <f t="shared" si="79"/>
        <v>1</v>
      </c>
      <c r="AA276" s="93">
        <f t="shared" si="80"/>
        <v>2019</v>
      </c>
      <c r="AB276" s="97" t="str">
        <f t="shared" si="71"/>
        <v>1-2019</v>
      </c>
      <c r="AC276" s="97" t="str">
        <f t="shared" si="70"/>
        <v>7-1-2019</v>
      </c>
      <c r="AD276" s="97">
        <f t="shared" si="84"/>
        <v>1</v>
      </c>
      <c r="AE276" s="97">
        <f t="shared" si="81"/>
        <v>2</v>
      </c>
      <c r="AF276" s="97" t="str">
        <f t="shared" si="76"/>
        <v>2019-2</v>
      </c>
      <c r="AG276" s="97">
        <f t="shared" si="77"/>
        <v>1</v>
      </c>
      <c r="AH276" s="97" t="str">
        <f t="shared" si="82"/>
        <v>Weekdays</v>
      </c>
      <c r="AI276" s="98">
        <f t="shared" si="86"/>
        <v>2</v>
      </c>
    </row>
    <row r="277" spans="2:35" ht="21.75" customHeight="1" x14ac:dyDescent="0.25">
      <c r="B277" s="19" t="s">
        <v>309</v>
      </c>
      <c r="C277" s="20" t="s">
        <v>18</v>
      </c>
      <c r="D277" s="19" t="s">
        <v>19</v>
      </c>
      <c r="E277" s="19" t="s">
        <v>27</v>
      </c>
      <c r="F277" s="19" t="s">
        <v>21</v>
      </c>
      <c r="G277" s="19" t="s">
        <v>32</v>
      </c>
      <c r="H277" s="72">
        <v>12.03</v>
      </c>
      <c r="I277" s="22">
        <v>2</v>
      </c>
      <c r="J277" s="72">
        <v>1.2030000000000001</v>
      </c>
      <c r="K277" s="72">
        <v>25.263000000000002</v>
      </c>
      <c r="L277" s="24">
        <v>43492</v>
      </c>
      <c r="M277" s="25">
        <v>0.66041666666666665</v>
      </c>
      <c r="N277" s="20" t="s">
        <v>29</v>
      </c>
      <c r="O277" s="72">
        <v>24.06</v>
      </c>
      <c r="P277" s="76">
        <v>4.7619047620000003</v>
      </c>
      <c r="Q277" s="72">
        <v>1.2030000000000001</v>
      </c>
      <c r="R277" s="86">
        <v>5.0999999999999996</v>
      </c>
      <c r="S277" s="72">
        <f t="shared" si="72"/>
        <v>1.203000000000003</v>
      </c>
      <c r="T277" s="92">
        <f t="shared" si="85"/>
        <v>100.95576000000025</v>
      </c>
      <c r="U277" s="93" t="b">
        <f t="shared" si="73"/>
        <v>0</v>
      </c>
      <c r="V277" s="93" t="b">
        <f t="shared" si="74"/>
        <v>0</v>
      </c>
      <c r="W277" s="93" t="str">
        <f t="shared" si="75"/>
        <v>Low Value</v>
      </c>
      <c r="X277" s="96" t="str">
        <f t="shared" si="78"/>
        <v>Value not found</v>
      </c>
      <c r="Y277" s="93">
        <f t="shared" si="83"/>
        <v>27</v>
      </c>
      <c r="Z277" s="93">
        <f t="shared" si="79"/>
        <v>1</v>
      </c>
      <c r="AA277" s="93">
        <f t="shared" si="80"/>
        <v>2019</v>
      </c>
      <c r="AB277" s="97" t="str">
        <f t="shared" si="71"/>
        <v>1-2019</v>
      </c>
      <c r="AC277" s="97" t="str">
        <f t="shared" si="70"/>
        <v>27-1-2019</v>
      </c>
      <c r="AD277" s="97">
        <f t="shared" si="84"/>
        <v>1</v>
      </c>
      <c r="AE277" s="97">
        <f t="shared" si="81"/>
        <v>4</v>
      </c>
      <c r="AF277" s="97" t="str">
        <f t="shared" si="76"/>
        <v>2019-4</v>
      </c>
      <c r="AG277" s="97">
        <f t="shared" si="77"/>
        <v>7</v>
      </c>
      <c r="AH277" s="97" t="str">
        <f t="shared" si="82"/>
        <v>Weekends</v>
      </c>
      <c r="AI277" s="98">
        <f t="shared" si="86"/>
        <v>1</v>
      </c>
    </row>
    <row r="278" spans="2:35" ht="21.75" customHeight="1" x14ac:dyDescent="0.25">
      <c r="B278" s="19" t="s">
        <v>310</v>
      </c>
      <c r="C278" s="20" t="s">
        <v>42</v>
      </c>
      <c r="D278" s="19" t="s">
        <v>43</v>
      </c>
      <c r="E278" s="19" t="s">
        <v>27</v>
      </c>
      <c r="F278" s="19" t="s">
        <v>21</v>
      </c>
      <c r="G278" s="19" t="s">
        <v>22</v>
      </c>
      <c r="H278" s="72">
        <v>99.71</v>
      </c>
      <c r="I278" s="22">
        <v>6</v>
      </c>
      <c r="J278" s="72">
        <v>29.913</v>
      </c>
      <c r="K278" s="72">
        <v>628.173</v>
      </c>
      <c r="L278" s="24">
        <v>43522</v>
      </c>
      <c r="M278" s="25">
        <v>0.70277777777777772</v>
      </c>
      <c r="N278" s="20" t="s">
        <v>23</v>
      </c>
      <c r="O278" s="72">
        <v>598.26</v>
      </c>
      <c r="P278" s="76">
        <v>4.7619047620000003</v>
      </c>
      <c r="Q278" s="72">
        <v>29.913</v>
      </c>
      <c r="R278" s="86">
        <v>7.9</v>
      </c>
      <c r="S278" s="72">
        <f t="shared" si="72"/>
        <v>29.913000000000011</v>
      </c>
      <c r="T278" s="92">
        <f t="shared" si="85"/>
        <v>2510.298960000001</v>
      </c>
      <c r="U278" s="93" t="b">
        <f t="shared" si="73"/>
        <v>0</v>
      </c>
      <c r="V278" s="93" t="b">
        <f t="shared" si="74"/>
        <v>1</v>
      </c>
      <c r="W278" s="93" t="str">
        <f t="shared" si="75"/>
        <v>High Value</v>
      </c>
      <c r="X278" s="96">
        <f t="shared" si="78"/>
        <v>9.9710000000000001</v>
      </c>
      <c r="Y278" s="93">
        <f t="shared" si="83"/>
        <v>26</v>
      </c>
      <c r="Z278" s="93">
        <f t="shared" si="79"/>
        <v>2</v>
      </c>
      <c r="AA278" s="93">
        <f t="shared" si="80"/>
        <v>2019</v>
      </c>
      <c r="AB278" s="97" t="str">
        <f t="shared" si="71"/>
        <v>2-2019</v>
      </c>
      <c r="AC278" s="97" t="str">
        <f t="shared" si="70"/>
        <v>26-2-2019</v>
      </c>
      <c r="AD278" s="97">
        <f t="shared" si="84"/>
        <v>1</v>
      </c>
      <c r="AE278" s="97">
        <f t="shared" si="81"/>
        <v>9</v>
      </c>
      <c r="AF278" s="97" t="str">
        <f t="shared" si="76"/>
        <v>2019-9</v>
      </c>
      <c r="AG278" s="97">
        <f t="shared" si="77"/>
        <v>2</v>
      </c>
      <c r="AH278" s="97" t="str">
        <f t="shared" si="82"/>
        <v>Weekdays</v>
      </c>
      <c r="AI278" s="98">
        <f t="shared" si="86"/>
        <v>3</v>
      </c>
    </row>
    <row r="279" spans="2:35" ht="21.75" customHeight="1" x14ac:dyDescent="0.25">
      <c r="B279" s="19" t="s">
        <v>311</v>
      </c>
      <c r="C279" s="20" t="s">
        <v>42</v>
      </c>
      <c r="D279" s="19" t="s">
        <v>43</v>
      </c>
      <c r="E279" s="19" t="s">
        <v>27</v>
      </c>
      <c r="F279" s="19" t="s">
        <v>31</v>
      </c>
      <c r="G279" s="19" t="s">
        <v>46</v>
      </c>
      <c r="H279" s="72">
        <v>47.97</v>
      </c>
      <c r="I279" s="22">
        <v>7</v>
      </c>
      <c r="J279" s="72">
        <v>16.7895</v>
      </c>
      <c r="K279" s="72">
        <v>352.5795</v>
      </c>
      <c r="L279" s="24">
        <v>43472</v>
      </c>
      <c r="M279" s="25">
        <v>0.86944444444444446</v>
      </c>
      <c r="N279" s="20" t="s">
        <v>29</v>
      </c>
      <c r="O279" s="72">
        <v>335.79</v>
      </c>
      <c r="P279" s="76">
        <v>4.7619047620000003</v>
      </c>
      <c r="Q279" s="72">
        <v>16.7895</v>
      </c>
      <c r="R279" s="86">
        <v>6.2</v>
      </c>
      <c r="S279" s="72">
        <f t="shared" si="72"/>
        <v>16.789499999999975</v>
      </c>
      <c r="T279" s="92">
        <f t="shared" si="85"/>
        <v>1408.974839999998</v>
      </c>
      <c r="U279" s="93" t="b">
        <f t="shared" si="73"/>
        <v>0</v>
      </c>
      <c r="V279" s="93" t="b">
        <f t="shared" si="74"/>
        <v>0</v>
      </c>
      <c r="W279" s="93" t="str">
        <f t="shared" si="75"/>
        <v>Low Value</v>
      </c>
      <c r="X279" s="96" t="str">
        <f t="shared" si="78"/>
        <v>Value not found</v>
      </c>
      <c r="Y279" s="93">
        <f t="shared" si="83"/>
        <v>7</v>
      </c>
      <c r="Z279" s="93">
        <f t="shared" si="79"/>
        <v>1</v>
      </c>
      <c r="AA279" s="93">
        <f t="shared" si="80"/>
        <v>2019</v>
      </c>
      <c r="AB279" s="97" t="str">
        <f t="shared" si="71"/>
        <v>1-2019</v>
      </c>
      <c r="AC279" s="97" t="str">
        <f t="shared" si="70"/>
        <v>7-1-2019</v>
      </c>
      <c r="AD279" s="97">
        <f t="shared" si="84"/>
        <v>1</v>
      </c>
      <c r="AE279" s="97">
        <f t="shared" si="81"/>
        <v>2</v>
      </c>
      <c r="AF279" s="97" t="str">
        <f t="shared" si="76"/>
        <v>2019-2</v>
      </c>
      <c r="AG279" s="97">
        <f t="shared" si="77"/>
        <v>1</v>
      </c>
      <c r="AH279" s="97" t="str">
        <f t="shared" si="82"/>
        <v>Weekdays</v>
      </c>
      <c r="AI279" s="98">
        <f t="shared" si="86"/>
        <v>2</v>
      </c>
    </row>
    <row r="280" spans="2:35" ht="21.75" customHeight="1" x14ac:dyDescent="0.25">
      <c r="B280" s="19" t="s">
        <v>312</v>
      </c>
      <c r="C280" s="20" t="s">
        <v>25</v>
      </c>
      <c r="D280" s="19" t="s">
        <v>26</v>
      </c>
      <c r="E280" s="19" t="s">
        <v>20</v>
      </c>
      <c r="F280" s="19" t="s">
        <v>21</v>
      </c>
      <c r="G280" s="19" t="s">
        <v>32</v>
      </c>
      <c r="H280" s="72">
        <v>21.82</v>
      </c>
      <c r="I280" s="22">
        <v>10</v>
      </c>
      <c r="J280" s="72">
        <v>10.91</v>
      </c>
      <c r="K280" s="72">
        <v>229.11</v>
      </c>
      <c r="L280" s="24">
        <v>43472</v>
      </c>
      <c r="M280" s="25">
        <v>0.73333333333333328</v>
      </c>
      <c r="N280" s="20" t="s">
        <v>29</v>
      </c>
      <c r="O280" s="72">
        <v>218.2</v>
      </c>
      <c r="P280" s="76">
        <v>4.7619047620000003</v>
      </c>
      <c r="Q280" s="72">
        <v>10.91</v>
      </c>
      <c r="R280" s="86">
        <v>7.1</v>
      </c>
      <c r="S280" s="72">
        <f t="shared" si="72"/>
        <v>10.910000000000025</v>
      </c>
      <c r="T280" s="92">
        <f t="shared" si="85"/>
        <v>915.56720000000212</v>
      </c>
      <c r="U280" s="93" t="b">
        <f t="shared" si="73"/>
        <v>0</v>
      </c>
      <c r="V280" s="93" t="b">
        <f t="shared" si="74"/>
        <v>1</v>
      </c>
      <c r="W280" s="93" t="str">
        <f t="shared" si="75"/>
        <v>Low Value</v>
      </c>
      <c r="X280" s="96">
        <f t="shared" si="78"/>
        <v>2.1819999999999999</v>
      </c>
      <c r="Y280" s="93">
        <f t="shared" si="83"/>
        <v>7</v>
      </c>
      <c r="Z280" s="93">
        <f t="shared" si="79"/>
        <v>1</v>
      </c>
      <c r="AA280" s="93">
        <f t="shared" si="80"/>
        <v>2019</v>
      </c>
      <c r="AB280" s="97" t="str">
        <f t="shared" si="71"/>
        <v>1-2019</v>
      </c>
      <c r="AC280" s="97" t="str">
        <f t="shared" si="70"/>
        <v>7-1-2019</v>
      </c>
      <c r="AD280" s="97">
        <f t="shared" si="84"/>
        <v>1</v>
      </c>
      <c r="AE280" s="97">
        <f t="shared" si="81"/>
        <v>2</v>
      </c>
      <c r="AF280" s="97" t="str">
        <f t="shared" si="76"/>
        <v>2019-2</v>
      </c>
      <c r="AG280" s="97">
        <f t="shared" si="77"/>
        <v>1</v>
      </c>
      <c r="AH280" s="97" t="str">
        <f t="shared" si="82"/>
        <v>Weekdays</v>
      </c>
      <c r="AI280" s="98">
        <f t="shared" si="86"/>
        <v>2</v>
      </c>
    </row>
    <row r="281" spans="2:35" ht="21.75" customHeight="1" x14ac:dyDescent="0.25">
      <c r="B281" s="19" t="s">
        <v>313</v>
      </c>
      <c r="C281" s="20" t="s">
        <v>25</v>
      </c>
      <c r="D281" s="19" t="s">
        <v>26</v>
      </c>
      <c r="E281" s="19" t="s">
        <v>27</v>
      </c>
      <c r="F281" s="19" t="s">
        <v>21</v>
      </c>
      <c r="G281" s="19" t="s">
        <v>46</v>
      </c>
      <c r="H281" s="72">
        <v>95.42</v>
      </c>
      <c r="I281" s="22">
        <v>4</v>
      </c>
      <c r="J281" s="72">
        <v>19.084</v>
      </c>
      <c r="K281" s="72">
        <v>400.76400000000001</v>
      </c>
      <c r="L281" s="24">
        <v>43498</v>
      </c>
      <c r="M281" s="25">
        <v>0.55763888888888891</v>
      </c>
      <c r="N281" s="20" t="s">
        <v>23</v>
      </c>
      <c r="O281" s="72">
        <v>381.68</v>
      </c>
      <c r="P281" s="76">
        <v>4.7619047620000003</v>
      </c>
      <c r="Q281" s="72">
        <v>19.084</v>
      </c>
      <c r="R281" s="86">
        <v>6.4</v>
      </c>
      <c r="S281" s="72">
        <f t="shared" si="72"/>
        <v>19.084000000000003</v>
      </c>
      <c r="T281" s="92">
        <f t="shared" si="85"/>
        <v>1601.5292800000002</v>
      </c>
      <c r="U281" s="93" t="b">
        <f t="shared" si="73"/>
        <v>0</v>
      </c>
      <c r="V281" s="93" t="b">
        <f t="shared" si="74"/>
        <v>1</v>
      </c>
      <c r="W281" s="93" t="str">
        <f t="shared" si="75"/>
        <v>Low Value</v>
      </c>
      <c r="X281" s="96" t="str">
        <f t="shared" si="78"/>
        <v>Value not found</v>
      </c>
      <c r="Y281" s="93">
        <f t="shared" si="83"/>
        <v>2</v>
      </c>
      <c r="Z281" s="93">
        <f t="shared" si="79"/>
        <v>2</v>
      </c>
      <c r="AA281" s="93">
        <f t="shared" si="80"/>
        <v>2019</v>
      </c>
      <c r="AB281" s="97" t="str">
        <f t="shared" si="71"/>
        <v>2-2019</v>
      </c>
      <c r="AC281" s="97" t="str">
        <f t="shared" si="70"/>
        <v>2-2-2019</v>
      </c>
      <c r="AD281" s="97">
        <f t="shared" si="84"/>
        <v>1</v>
      </c>
      <c r="AE281" s="97">
        <f t="shared" si="81"/>
        <v>5</v>
      </c>
      <c r="AF281" s="97" t="str">
        <f t="shared" si="76"/>
        <v>2019-5</v>
      </c>
      <c r="AG281" s="97">
        <f t="shared" si="77"/>
        <v>6</v>
      </c>
      <c r="AH281" s="97" t="str">
        <f t="shared" si="82"/>
        <v>Weekends</v>
      </c>
      <c r="AI281" s="98">
        <f t="shared" si="86"/>
        <v>7</v>
      </c>
    </row>
    <row r="282" spans="2:35" ht="21.75" customHeight="1" x14ac:dyDescent="0.25">
      <c r="B282" s="19" t="s">
        <v>314</v>
      </c>
      <c r="C282" s="20" t="s">
        <v>25</v>
      </c>
      <c r="D282" s="19" t="s">
        <v>26</v>
      </c>
      <c r="E282" s="19" t="s">
        <v>20</v>
      </c>
      <c r="F282" s="19" t="s">
        <v>31</v>
      </c>
      <c r="G282" s="19" t="s">
        <v>46</v>
      </c>
      <c r="H282" s="72">
        <v>70.989999999999995</v>
      </c>
      <c r="I282" s="22">
        <v>10</v>
      </c>
      <c r="J282" s="72">
        <v>35.494999999999997</v>
      </c>
      <c r="K282" s="72">
        <v>745.39499999999998</v>
      </c>
      <c r="L282" s="24">
        <v>43544</v>
      </c>
      <c r="M282" s="25">
        <v>0.68611111111111112</v>
      </c>
      <c r="N282" s="20" t="s">
        <v>29</v>
      </c>
      <c r="O282" s="72">
        <v>709.9</v>
      </c>
      <c r="P282" s="76">
        <v>4.7619047620000003</v>
      </c>
      <c r="Q282" s="72">
        <v>35.494999999999997</v>
      </c>
      <c r="R282" s="86">
        <v>5.7</v>
      </c>
      <c r="S282" s="72">
        <f t="shared" si="72"/>
        <v>35.495000000000005</v>
      </c>
      <c r="T282" s="92">
        <f t="shared" si="85"/>
        <v>2978.7404000000006</v>
      </c>
      <c r="U282" s="93" t="b">
        <f t="shared" si="73"/>
        <v>0</v>
      </c>
      <c r="V282" s="93" t="b">
        <f t="shared" si="74"/>
        <v>1</v>
      </c>
      <c r="W282" s="93" t="str">
        <f t="shared" si="75"/>
        <v>Low Value</v>
      </c>
      <c r="X282" s="96" t="str">
        <f t="shared" si="78"/>
        <v>Value not found</v>
      </c>
      <c r="Y282" s="93">
        <f t="shared" si="83"/>
        <v>20</v>
      </c>
      <c r="Z282" s="93">
        <f t="shared" si="79"/>
        <v>3</v>
      </c>
      <c r="AA282" s="93">
        <f t="shared" si="80"/>
        <v>2019</v>
      </c>
      <c r="AB282" s="97" t="str">
        <f t="shared" si="71"/>
        <v>3-2019</v>
      </c>
      <c r="AC282" s="97" t="str">
        <f t="shared" si="70"/>
        <v>20-3-2019</v>
      </c>
      <c r="AD282" s="97">
        <f t="shared" si="84"/>
        <v>1</v>
      </c>
      <c r="AE282" s="97">
        <f t="shared" si="81"/>
        <v>12</v>
      </c>
      <c r="AF282" s="97" t="str">
        <f t="shared" si="76"/>
        <v>2019-12</v>
      </c>
      <c r="AG282" s="97">
        <f t="shared" si="77"/>
        <v>3</v>
      </c>
      <c r="AH282" s="97" t="str">
        <f t="shared" si="82"/>
        <v>Weekdays</v>
      </c>
      <c r="AI282" s="98">
        <f t="shared" si="86"/>
        <v>4</v>
      </c>
    </row>
    <row r="283" spans="2:35" ht="21.75" customHeight="1" x14ac:dyDescent="0.25">
      <c r="B283" s="19" t="s">
        <v>315</v>
      </c>
      <c r="C283" s="20" t="s">
        <v>18</v>
      </c>
      <c r="D283" s="19" t="s">
        <v>19</v>
      </c>
      <c r="E283" s="19" t="s">
        <v>20</v>
      </c>
      <c r="F283" s="19" t="s">
        <v>31</v>
      </c>
      <c r="G283" s="19" t="s">
        <v>36</v>
      </c>
      <c r="H283" s="72">
        <v>44.02</v>
      </c>
      <c r="I283" s="22">
        <v>10</v>
      </c>
      <c r="J283" s="72">
        <v>22.01</v>
      </c>
      <c r="K283" s="72">
        <v>462.21</v>
      </c>
      <c r="L283" s="24">
        <v>43544</v>
      </c>
      <c r="M283" s="25">
        <v>0.83125000000000004</v>
      </c>
      <c r="N283" s="20" t="s">
        <v>33</v>
      </c>
      <c r="O283" s="72">
        <v>440.2</v>
      </c>
      <c r="P283" s="76">
        <v>4.7619047620000003</v>
      </c>
      <c r="Q283" s="72">
        <v>22.01</v>
      </c>
      <c r="R283" s="86">
        <v>9.6</v>
      </c>
      <c r="S283" s="72">
        <f t="shared" si="72"/>
        <v>22.009999999999991</v>
      </c>
      <c r="T283" s="92">
        <f t="shared" si="85"/>
        <v>1847.0791999999992</v>
      </c>
      <c r="U283" s="93" t="b">
        <f t="shared" si="73"/>
        <v>1</v>
      </c>
      <c r="V283" s="93" t="b">
        <f t="shared" si="74"/>
        <v>1</v>
      </c>
      <c r="W283" s="93" t="str">
        <f t="shared" si="75"/>
        <v>High Value</v>
      </c>
      <c r="X283" s="96">
        <f t="shared" si="78"/>
        <v>4.4020000000000001</v>
      </c>
      <c r="Y283" s="93">
        <f t="shared" si="83"/>
        <v>20</v>
      </c>
      <c r="Z283" s="93">
        <f t="shared" si="79"/>
        <v>3</v>
      </c>
      <c r="AA283" s="93">
        <f t="shared" si="80"/>
        <v>2019</v>
      </c>
      <c r="AB283" s="97" t="str">
        <f t="shared" si="71"/>
        <v>3-2019</v>
      </c>
      <c r="AC283" s="97" t="str">
        <f t="shared" si="70"/>
        <v>20-3-2019</v>
      </c>
      <c r="AD283" s="97">
        <f t="shared" si="84"/>
        <v>1</v>
      </c>
      <c r="AE283" s="97">
        <f t="shared" si="81"/>
        <v>12</v>
      </c>
      <c r="AF283" s="97" t="str">
        <f t="shared" si="76"/>
        <v>2019-12</v>
      </c>
      <c r="AG283" s="97">
        <f t="shared" si="77"/>
        <v>3</v>
      </c>
      <c r="AH283" s="97" t="str">
        <f t="shared" si="82"/>
        <v>Weekdays</v>
      </c>
      <c r="AI283" s="98">
        <f t="shared" si="86"/>
        <v>4</v>
      </c>
    </row>
    <row r="284" spans="2:35" ht="21.75" customHeight="1" x14ac:dyDescent="0.25">
      <c r="B284" s="19" t="s">
        <v>316</v>
      </c>
      <c r="C284" s="20" t="s">
        <v>18</v>
      </c>
      <c r="D284" s="19" t="s">
        <v>19</v>
      </c>
      <c r="E284" s="19" t="s">
        <v>27</v>
      </c>
      <c r="F284" s="19" t="s">
        <v>21</v>
      </c>
      <c r="G284" s="19" t="s">
        <v>32</v>
      </c>
      <c r="H284" s="72">
        <v>69.959999999999994</v>
      </c>
      <c r="I284" s="22">
        <v>8</v>
      </c>
      <c r="J284" s="72">
        <v>27.984000000000002</v>
      </c>
      <c r="K284" s="72">
        <v>587.66399999999999</v>
      </c>
      <c r="L284" s="24">
        <v>43511</v>
      </c>
      <c r="M284" s="25">
        <v>0.70902777777777781</v>
      </c>
      <c r="N284" s="20" t="s">
        <v>33</v>
      </c>
      <c r="O284" s="72">
        <v>559.67999999999995</v>
      </c>
      <c r="P284" s="76">
        <v>4.7619047620000003</v>
      </c>
      <c r="Q284" s="72">
        <v>27.984000000000002</v>
      </c>
      <c r="R284" s="86">
        <v>6.4</v>
      </c>
      <c r="S284" s="72">
        <f t="shared" si="72"/>
        <v>27.984000000000037</v>
      </c>
      <c r="T284" s="92">
        <f t="shared" si="85"/>
        <v>2348.4172800000033</v>
      </c>
      <c r="U284" s="93" t="b">
        <f t="shared" si="73"/>
        <v>0</v>
      </c>
      <c r="V284" s="93" t="b">
        <f t="shared" si="74"/>
        <v>1</v>
      </c>
      <c r="W284" s="93" t="str">
        <f t="shared" si="75"/>
        <v>Low Value</v>
      </c>
      <c r="X284" s="96" t="str">
        <f t="shared" si="78"/>
        <v>Value not found</v>
      </c>
      <c r="Y284" s="93">
        <f t="shared" si="83"/>
        <v>15</v>
      </c>
      <c r="Z284" s="93">
        <f t="shared" si="79"/>
        <v>2</v>
      </c>
      <c r="AA284" s="93">
        <f t="shared" si="80"/>
        <v>2019</v>
      </c>
      <c r="AB284" s="97" t="str">
        <f t="shared" si="71"/>
        <v>2-2019</v>
      </c>
      <c r="AC284" s="97" t="str">
        <f t="shared" si="70"/>
        <v>15-2-2019</v>
      </c>
      <c r="AD284" s="97">
        <f t="shared" si="84"/>
        <v>1</v>
      </c>
      <c r="AE284" s="97">
        <f t="shared" si="81"/>
        <v>7</v>
      </c>
      <c r="AF284" s="97" t="str">
        <f t="shared" si="76"/>
        <v>2019-7</v>
      </c>
      <c r="AG284" s="97">
        <f t="shared" si="77"/>
        <v>5</v>
      </c>
      <c r="AH284" s="97" t="str">
        <f t="shared" si="82"/>
        <v>Weekdays</v>
      </c>
      <c r="AI284" s="98">
        <f t="shared" si="86"/>
        <v>6</v>
      </c>
    </row>
    <row r="285" spans="2:35" ht="21.75" customHeight="1" x14ac:dyDescent="0.25">
      <c r="B285" s="19" t="s">
        <v>317</v>
      </c>
      <c r="C285" s="20" t="s">
        <v>25</v>
      </c>
      <c r="D285" s="19" t="s">
        <v>26</v>
      </c>
      <c r="E285" s="19" t="s">
        <v>27</v>
      </c>
      <c r="F285" s="19" t="s">
        <v>31</v>
      </c>
      <c r="G285" s="19" t="s">
        <v>32</v>
      </c>
      <c r="H285" s="72">
        <v>37</v>
      </c>
      <c r="I285" s="22">
        <v>1</v>
      </c>
      <c r="J285" s="72">
        <v>1.85</v>
      </c>
      <c r="K285" s="72">
        <v>38.85</v>
      </c>
      <c r="L285" s="24">
        <v>43530</v>
      </c>
      <c r="M285" s="25">
        <v>0.56180555555555556</v>
      </c>
      <c r="N285" s="20" t="s">
        <v>33</v>
      </c>
      <c r="O285" s="72">
        <v>37</v>
      </c>
      <c r="P285" s="76">
        <v>4.7619047620000003</v>
      </c>
      <c r="Q285" s="72">
        <v>1.85</v>
      </c>
      <c r="R285" s="86">
        <v>7.9</v>
      </c>
      <c r="S285" s="72">
        <f t="shared" si="72"/>
        <v>1.8500000000000014</v>
      </c>
      <c r="T285" s="92">
        <f t="shared" si="85"/>
        <v>155.25200000000012</v>
      </c>
      <c r="U285" s="93" t="b">
        <f t="shared" si="73"/>
        <v>0</v>
      </c>
      <c r="V285" s="93" t="b">
        <f t="shared" si="74"/>
        <v>1</v>
      </c>
      <c r="W285" s="93" t="str">
        <f t="shared" si="75"/>
        <v>High Value</v>
      </c>
      <c r="X285" s="96">
        <f t="shared" si="78"/>
        <v>3.7</v>
      </c>
      <c r="Y285" s="93">
        <f t="shared" si="83"/>
        <v>6</v>
      </c>
      <c r="Z285" s="93">
        <f t="shared" si="79"/>
        <v>3</v>
      </c>
      <c r="AA285" s="93">
        <f t="shared" si="80"/>
        <v>2019</v>
      </c>
      <c r="AB285" s="97" t="str">
        <f t="shared" si="71"/>
        <v>3-2019</v>
      </c>
      <c r="AC285" s="97" t="str">
        <f t="shared" si="70"/>
        <v>6-3-2019</v>
      </c>
      <c r="AD285" s="97">
        <f t="shared" si="84"/>
        <v>1</v>
      </c>
      <c r="AE285" s="97">
        <f t="shared" si="81"/>
        <v>10</v>
      </c>
      <c r="AF285" s="97" t="str">
        <f t="shared" si="76"/>
        <v>2019-10</v>
      </c>
      <c r="AG285" s="97">
        <f t="shared" si="77"/>
        <v>3</v>
      </c>
      <c r="AH285" s="97" t="str">
        <f t="shared" si="82"/>
        <v>Weekdays</v>
      </c>
      <c r="AI285" s="98">
        <f t="shared" si="86"/>
        <v>4</v>
      </c>
    </row>
    <row r="286" spans="2:35" ht="21.75" customHeight="1" x14ac:dyDescent="0.25">
      <c r="B286" s="19" t="s">
        <v>318</v>
      </c>
      <c r="C286" s="20" t="s">
        <v>18</v>
      </c>
      <c r="D286" s="19" t="s">
        <v>19</v>
      </c>
      <c r="E286" s="19" t="s">
        <v>27</v>
      </c>
      <c r="F286" s="19" t="s">
        <v>21</v>
      </c>
      <c r="G286" s="19" t="s">
        <v>36</v>
      </c>
      <c r="H286" s="72">
        <v>15.34</v>
      </c>
      <c r="I286" s="22">
        <v>1</v>
      </c>
      <c r="J286" s="72">
        <v>0.76700000000000002</v>
      </c>
      <c r="K286" s="72">
        <v>16.106999999999999</v>
      </c>
      <c r="L286" s="24">
        <v>43471</v>
      </c>
      <c r="M286" s="25">
        <v>0.46458333333333335</v>
      </c>
      <c r="N286" s="20" t="s">
        <v>29</v>
      </c>
      <c r="O286" s="72">
        <v>15.34</v>
      </c>
      <c r="P286" s="76">
        <v>4.7619047620000003</v>
      </c>
      <c r="Q286" s="72">
        <v>0.76700000000000002</v>
      </c>
      <c r="R286" s="86">
        <v>6.5</v>
      </c>
      <c r="S286" s="72">
        <f t="shared" si="72"/>
        <v>0.76699999999999946</v>
      </c>
      <c r="T286" s="92">
        <f t="shared" si="85"/>
        <v>64.366639999999961</v>
      </c>
      <c r="U286" s="93" t="b">
        <f t="shared" si="73"/>
        <v>0</v>
      </c>
      <c r="V286" s="93" t="b">
        <f t="shared" si="74"/>
        <v>1</v>
      </c>
      <c r="W286" s="93" t="str">
        <f t="shared" si="75"/>
        <v>Low Value</v>
      </c>
      <c r="X286" s="96" t="str">
        <f t="shared" si="78"/>
        <v>Value not found</v>
      </c>
      <c r="Y286" s="93">
        <f t="shared" si="83"/>
        <v>6</v>
      </c>
      <c r="Z286" s="93">
        <f t="shared" si="79"/>
        <v>1</v>
      </c>
      <c r="AA286" s="93">
        <f t="shared" si="80"/>
        <v>2019</v>
      </c>
      <c r="AB286" s="97" t="str">
        <f t="shared" si="71"/>
        <v>1-2019</v>
      </c>
      <c r="AC286" s="97" t="str">
        <f t="shared" ref="AC286:AC349" si="87">CONCATENATE(Y286,"-",Z286,"-",AA286)</f>
        <v>6-1-2019</v>
      </c>
      <c r="AD286" s="97">
        <f t="shared" si="84"/>
        <v>1</v>
      </c>
      <c r="AE286" s="97">
        <f t="shared" si="81"/>
        <v>1</v>
      </c>
      <c r="AF286" s="97" t="str">
        <f t="shared" si="76"/>
        <v>2019-1</v>
      </c>
      <c r="AG286" s="97">
        <f t="shared" si="77"/>
        <v>7</v>
      </c>
      <c r="AH286" s="97" t="str">
        <f t="shared" si="82"/>
        <v>Weekends</v>
      </c>
      <c r="AI286" s="98">
        <f t="shared" si="86"/>
        <v>1</v>
      </c>
    </row>
    <row r="287" spans="2:35" ht="21.75" customHeight="1" x14ac:dyDescent="0.25">
      <c r="B287" s="19" t="s">
        <v>319</v>
      </c>
      <c r="C287" s="20" t="s">
        <v>18</v>
      </c>
      <c r="D287" s="19" t="s">
        <v>19</v>
      </c>
      <c r="E287" s="19" t="s">
        <v>20</v>
      </c>
      <c r="F287" s="19" t="s">
        <v>31</v>
      </c>
      <c r="G287" s="19" t="s">
        <v>22</v>
      </c>
      <c r="H287" s="72">
        <v>99.83</v>
      </c>
      <c r="I287" s="22">
        <v>6</v>
      </c>
      <c r="J287" s="72">
        <v>29.949000000000002</v>
      </c>
      <c r="K287" s="72">
        <v>628.92899999999997</v>
      </c>
      <c r="L287" s="24">
        <v>43528</v>
      </c>
      <c r="M287" s="25">
        <v>0.62638888888888888</v>
      </c>
      <c r="N287" s="20" t="s">
        <v>23</v>
      </c>
      <c r="O287" s="72">
        <v>598.98</v>
      </c>
      <c r="P287" s="76">
        <v>4.7619047620000003</v>
      </c>
      <c r="Q287" s="72">
        <v>29.949000000000002</v>
      </c>
      <c r="R287" s="86">
        <v>8.5</v>
      </c>
      <c r="S287" s="72">
        <f t="shared" si="72"/>
        <v>29.948999999999955</v>
      </c>
      <c r="T287" s="92">
        <f t="shared" si="85"/>
        <v>2513.3200799999963</v>
      </c>
      <c r="U287" s="93" t="b">
        <f t="shared" si="73"/>
        <v>0</v>
      </c>
      <c r="V287" s="93" t="b">
        <f t="shared" si="74"/>
        <v>1</v>
      </c>
      <c r="W287" s="93" t="str">
        <f t="shared" si="75"/>
        <v>High Value</v>
      </c>
      <c r="X287" s="96">
        <f t="shared" si="78"/>
        <v>9.9830000000000005</v>
      </c>
      <c r="Y287" s="93">
        <f t="shared" si="83"/>
        <v>4</v>
      </c>
      <c r="Z287" s="93">
        <f t="shared" si="79"/>
        <v>3</v>
      </c>
      <c r="AA287" s="93">
        <f t="shared" si="80"/>
        <v>2019</v>
      </c>
      <c r="AB287" s="97" t="str">
        <f t="shared" si="71"/>
        <v>3-2019</v>
      </c>
      <c r="AC287" s="97" t="str">
        <f t="shared" si="87"/>
        <v>4-3-2019</v>
      </c>
      <c r="AD287" s="97">
        <f t="shared" si="84"/>
        <v>1</v>
      </c>
      <c r="AE287" s="97">
        <f t="shared" si="81"/>
        <v>10</v>
      </c>
      <c r="AF287" s="97" t="str">
        <f t="shared" si="76"/>
        <v>2019-10</v>
      </c>
      <c r="AG287" s="97">
        <f t="shared" si="77"/>
        <v>1</v>
      </c>
      <c r="AH287" s="97" t="str">
        <f t="shared" si="82"/>
        <v>Weekdays</v>
      </c>
      <c r="AI287" s="98">
        <f t="shared" si="86"/>
        <v>2</v>
      </c>
    </row>
    <row r="288" spans="2:35" ht="21.75" customHeight="1" x14ac:dyDescent="0.25">
      <c r="B288" s="19" t="s">
        <v>320</v>
      </c>
      <c r="C288" s="20" t="s">
        <v>18</v>
      </c>
      <c r="D288" s="19" t="s">
        <v>19</v>
      </c>
      <c r="E288" s="19" t="s">
        <v>20</v>
      </c>
      <c r="F288" s="19" t="s">
        <v>21</v>
      </c>
      <c r="G288" s="19" t="s">
        <v>22</v>
      </c>
      <c r="H288" s="72">
        <v>47.67</v>
      </c>
      <c r="I288" s="22">
        <v>4</v>
      </c>
      <c r="J288" s="72">
        <v>9.5340000000000007</v>
      </c>
      <c r="K288" s="72">
        <v>200.214</v>
      </c>
      <c r="L288" s="24">
        <v>43536</v>
      </c>
      <c r="M288" s="25">
        <v>0.59791666666666665</v>
      </c>
      <c r="N288" s="20" t="s">
        <v>29</v>
      </c>
      <c r="O288" s="72">
        <v>190.68</v>
      </c>
      <c r="P288" s="76">
        <v>4.7619047620000003</v>
      </c>
      <c r="Q288" s="72">
        <v>9.5340000000000007</v>
      </c>
      <c r="R288" s="86">
        <v>9.1</v>
      </c>
      <c r="S288" s="72">
        <f t="shared" si="72"/>
        <v>9.5339999999999918</v>
      </c>
      <c r="T288" s="92">
        <f t="shared" si="85"/>
        <v>800.09327999999937</v>
      </c>
      <c r="U288" s="93" t="b">
        <f t="shared" si="73"/>
        <v>0</v>
      </c>
      <c r="V288" s="93" t="b">
        <f t="shared" si="74"/>
        <v>1</v>
      </c>
      <c r="W288" s="93" t="str">
        <f t="shared" si="75"/>
        <v>High Value</v>
      </c>
      <c r="X288" s="96">
        <f t="shared" si="78"/>
        <v>4.7670000000000003</v>
      </c>
      <c r="Y288" s="93">
        <f t="shared" si="83"/>
        <v>12</v>
      </c>
      <c r="Z288" s="93">
        <f t="shared" si="79"/>
        <v>3</v>
      </c>
      <c r="AA288" s="93">
        <f t="shared" si="80"/>
        <v>2019</v>
      </c>
      <c r="AB288" s="97" t="str">
        <f t="shared" si="71"/>
        <v>3-2019</v>
      </c>
      <c r="AC288" s="97" t="str">
        <f t="shared" si="87"/>
        <v>12-3-2019</v>
      </c>
      <c r="AD288" s="97">
        <f t="shared" si="84"/>
        <v>1</v>
      </c>
      <c r="AE288" s="97">
        <f t="shared" si="81"/>
        <v>11</v>
      </c>
      <c r="AF288" s="97" t="str">
        <f t="shared" si="76"/>
        <v>2019-11</v>
      </c>
      <c r="AG288" s="97">
        <f t="shared" si="77"/>
        <v>2</v>
      </c>
      <c r="AH288" s="97" t="str">
        <f t="shared" si="82"/>
        <v>Weekdays</v>
      </c>
      <c r="AI288" s="98">
        <f t="shared" si="86"/>
        <v>3</v>
      </c>
    </row>
    <row r="289" spans="2:35" ht="21.75" customHeight="1" x14ac:dyDescent="0.25">
      <c r="B289" s="19" t="s">
        <v>321</v>
      </c>
      <c r="C289" s="20" t="s">
        <v>42</v>
      </c>
      <c r="D289" s="19" t="s">
        <v>43</v>
      </c>
      <c r="E289" s="19" t="s">
        <v>27</v>
      </c>
      <c r="F289" s="19" t="s">
        <v>31</v>
      </c>
      <c r="G289" s="19" t="s">
        <v>22</v>
      </c>
      <c r="H289" s="72">
        <v>66.680000000000007</v>
      </c>
      <c r="I289" s="22">
        <v>5</v>
      </c>
      <c r="J289" s="72">
        <v>16.670000000000002</v>
      </c>
      <c r="K289" s="72">
        <v>350.07</v>
      </c>
      <c r="L289" s="24">
        <v>43516</v>
      </c>
      <c r="M289" s="25">
        <v>0.75069444444444444</v>
      </c>
      <c r="N289" s="20" t="s">
        <v>29</v>
      </c>
      <c r="O289" s="72">
        <v>333.4</v>
      </c>
      <c r="P289" s="76">
        <v>4.7619047620000003</v>
      </c>
      <c r="Q289" s="72">
        <v>16.670000000000002</v>
      </c>
      <c r="R289" s="86">
        <v>7.6</v>
      </c>
      <c r="S289" s="72">
        <f t="shared" si="72"/>
        <v>16.670000000000016</v>
      </c>
      <c r="T289" s="92">
        <f t="shared" si="85"/>
        <v>1398.9464000000014</v>
      </c>
      <c r="U289" s="93" t="b">
        <f t="shared" si="73"/>
        <v>0</v>
      </c>
      <c r="V289" s="93" t="b">
        <f t="shared" si="74"/>
        <v>1</v>
      </c>
      <c r="W289" s="93" t="str">
        <f t="shared" si="75"/>
        <v>High Value</v>
      </c>
      <c r="X289" s="96">
        <f t="shared" si="78"/>
        <v>6.668000000000001</v>
      </c>
      <c r="Y289" s="93">
        <f t="shared" si="83"/>
        <v>20</v>
      </c>
      <c r="Z289" s="93">
        <f t="shared" si="79"/>
        <v>2</v>
      </c>
      <c r="AA289" s="93">
        <f t="shared" si="80"/>
        <v>2019</v>
      </c>
      <c r="AB289" s="97" t="str">
        <f t="shared" si="71"/>
        <v>2-2019</v>
      </c>
      <c r="AC289" s="97" t="str">
        <f t="shared" si="87"/>
        <v>20-2-2019</v>
      </c>
      <c r="AD289" s="97">
        <f t="shared" si="84"/>
        <v>1</v>
      </c>
      <c r="AE289" s="97">
        <f t="shared" si="81"/>
        <v>8</v>
      </c>
      <c r="AF289" s="97" t="str">
        <f t="shared" si="76"/>
        <v>2019-8</v>
      </c>
      <c r="AG289" s="97">
        <f t="shared" si="77"/>
        <v>3</v>
      </c>
      <c r="AH289" s="97" t="str">
        <f t="shared" si="82"/>
        <v>Weekdays</v>
      </c>
      <c r="AI289" s="98">
        <f t="shared" si="86"/>
        <v>4</v>
      </c>
    </row>
    <row r="290" spans="2:35" ht="21.75" customHeight="1" x14ac:dyDescent="0.25">
      <c r="B290" s="19" t="s">
        <v>322</v>
      </c>
      <c r="C290" s="20" t="s">
        <v>25</v>
      </c>
      <c r="D290" s="19" t="s">
        <v>26</v>
      </c>
      <c r="E290" s="19" t="s">
        <v>20</v>
      </c>
      <c r="F290" s="19" t="s">
        <v>31</v>
      </c>
      <c r="G290" s="19" t="s">
        <v>32</v>
      </c>
      <c r="H290" s="72">
        <v>74.86</v>
      </c>
      <c r="I290" s="22">
        <v>1</v>
      </c>
      <c r="J290" s="72">
        <v>3.7429999999999999</v>
      </c>
      <c r="K290" s="72">
        <v>78.602999999999994</v>
      </c>
      <c r="L290" s="24">
        <v>43548</v>
      </c>
      <c r="M290" s="25">
        <v>0.61736111111111114</v>
      </c>
      <c r="N290" s="20" t="s">
        <v>29</v>
      </c>
      <c r="O290" s="72">
        <v>74.86</v>
      </c>
      <c r="P290" s="76">
        <v>4.7619047620000003</v>
      </c>
      <c r="Q290" s="72">
        <v>3.7429999999999999</v>
      </c>
      <c r="R290" s="86">
        <v>6.9</v>
      </c>
      <c r="S290" s="72">
        <f t="shared" si="72"/>
        <v>3.742999999999995</v>
      </c>
      <c r="T290" s="92">
        <f t="shared" si="85"/>
        <v>314.11255999999958</v>
      </c>
      <c r="U290" s="93" t="b">
        <f t="shared" si="73"/>
        <v>0</v>
      </c>
      <c r="V290" s="93" t="b">
        <f t="shared" si="74"/>
        <v>1</v>
      </c>
      <c r="W290" s="93" t="str">
        <f t="shared" si="75"/>
        <v>Low Value</v>
      </c>
      <c r="X290" s="96" t="str">
        <f t="shared" si="78"/>
        <v>Value not found</v>
      </c>
      <c r="Y290" s="93">
        <f t="shared" si="83"/>
        <v>24</v>
      </c>
      <c r="Z290" s="93">
        <f t="shared" si="79"/>
        <v>3</v>
      </c>
      <c r="AA290" s="93">
        <f t="shared" si="80"/>
        <v>2019</v>
      </c>
      <c r="AB290" s="97" t="str">
        <f t="shared" si="71"/>
        <v>3-2019</v>
      </c>
      <c r="AC290" s="97" t="str">
        <f t="shared" si="87"/>
        <v>24-3-2019</v>
      </c>
      <c r="AD290" s="97">
        <f t="shared" si="84"/>
        <v>1</v>
      </c>
      <c r="AE290" s="97">
        <f t="shared" si="81"/>
        <v>12</v>
      </c>
      <c r="AF290" s="97" t="str">
        <f t="shared" si="76"/>
        <v>2019-12</v>
      </c>
      <c r="AG290" s="97">
        <f t="shared" si="77"/>
        <v>7</v>
      </c>
      <c r="AH290" s="97" t="str">
        <f t="shared" si="82"/>
        <v>Weekends</v>
      </c>
      <c r="AI290" s="98">
        <f t="shared" si="86"/>
        <v>1</v>
      </c>
    </row>
    <row r="291" spans="2:35" ht="21.75" customHeight="1" x14ac:dyDescent="0.25">
      <c r="B291" s="19" t="s">
        <v>323</v>
      </c>
      <c r="C291" s="20" t="s">
        <v>25</v>
      </c>
      <c r="D291" s="19" t="s">
        <v>26</v>
      </c>
      <c r="E291" s="19" t="s">
        <v>27</v>
      </c>
      <c r="F291" s="19" t="s">
        <v>21</v>
      </c>
      <c r="G291" s="19" t="s">
        <v>36</v>
      </c>
      <c r="H291" s="72">
        <v>23.75</v>
      </c>
      <c r="I291" s="22">
        <v>9</v>
      </c>
      <c r="J291" s="72">
        <v>10.6875</v>
      </c>
      <c r="K291" s="72">
        <v>224.4375</v>
      </c>
      <c r="L291" s="24">
        <v>43496</v>
      </c>
      <c r="M291" s="25">
        <v>0.50138888888888888</v>
      </c>
      <c r="N291" s="20" t="s">
        <v>29</v>
      </c>
      <c r="O291" s="72">
        <v>213.75</v>
      </c>
      <c r="P291" s="76">
        <v>4.7619047620000003</v>
      </c>
      <c r="Q291" s="72">
        <v>10.6875</v>
      </c>
      <c r="R291" s="86">
        <v>9.5</v>
      </c>
      <c r="S291" s="72">
        <f t="shared" si="72"/>
        <v>10.6875</v>
      </c>
      <c r="T291" s="92">
        <f t="shared" si="85"/>
        <v>896.89499999999998</v>
      </c>
      <c r="U291" s="93" t="b">
        <f t="shared" si="73"/>
        <v>1</v>
      </c>
      <c r="V291" s="93" t="b">
        <f t="shared" si="74"/>
        <v>1</v>
      </c>
      <c r="W291" s="93" t="str">
        <f t="shared" si="75"/>
        <v>High Value</v>
      </c>
      <c r="X291" s="96">
        <f t="shared" si="78"/>
        <v>2.375</v>
      </c>
      <c r="Y291" s="93">
        <f t="shared" si="83"/>
        <v>31</v>
      </c>
      <c r="Z291" s="93">
        <f t="shared" si="79"/>
        <v>1</v>
      </c>
      <c r="AA291" s="93">
        <f t="shared" si="80"/>
        <v>2019</v>
      </c>
      <c r="AB291" s="97" t="str">
        <f t="shared" si="71"/>
        <v>1-2019</v>
      </c>
      <c r="AC291" s="97" t="str">
        <f t="shared" si="87"/>
        <v>31-1-2019</v>
      </c>
      <c r="AD291" s="97">
        <f t="shared" si="84"/>
        <v>1</v>
      </c>
      <c r="AE291" s="97">
        <f t="shared" si="81"/>
        <v>5</v>
      </c>
      <c r="AF291" s="97" t="str">
        <f t="shared" si="76"/>
        <v>2019-5</v>
      </c>
      <c r="AG291" s="97">
        <f t="shared" si="77"/>
        <v>4</v>
      </c>
      <c r="AH291" s="97" t="str">
        <f t="shared" si="82"/>
        <v>Weekdays</v>
      </c>
      <c r="AI291" s="98">
        <f t="shared" si="86"/>
        <v>5</v>
      </c>
    </row>
    <row r="292" spans="2:35" ht="21.75" customHeight="1" x14ac:dyDescent="0.25">
      <c r="B292" s="19" t="s">
        <v>324</v>
      </c>
      <c r="C292" s="20" t="s">
        <v>42</v>
      </c>
      <c r="D292" s="19" t="s">
        <v>43</v>
      </c>
      <c r="E292" s="19" t="s">
        <v>27</v>
      </c>
      <c r="F292" s="19" t="s">
        <v>21</v>
      </c>
      <c r="G292" s="19" t="s">
        <v>44</v>
      </c>
      <c r="H292" s="72">
        <v>48.51</v>
      </c>
      <c r="I292" s="22">
        <v>7</v>
      </c>
      <c r="J292" s="72">
        <v>16.9785</v>
      </c>
      <c r="K292" s="72">
        <v>356.54849999999999</v>
      </c>
      <c r="L292" s="24">
        <v>43490</v>
      </c>
      <c r="M292" s="25">
        <v>0.5625</v>
      </c>
      <c r="N292" s="20" t="s">
        <v>33</v>
      </c>
      <c r="O292" s="72">
        <v>339.57</v>
      </c>
      <c r="P292" s="76">
        <v>4.7619047620000003</v>
      </c>
      <c r="Q292" s="72">
        <v>16.9785</v>
      </c>
      <c r="R292" s="86">
        <v>5.2</v>
      </c>
      <c r="S292" s="72">
        <f t="shared" si="72"/>
        <v>16.978499999999997</v>
      </c>
      <c r="T292" s="92">
        <f t="shared" si="85"/>
        <v>1424.8357199999998</v>
      </c>
      <c r="U292" s="93" t="b">
        <f t="shared" si="73"/>
        <v>0</v>
      </c>
      <c r="V292" s="93" t="b">
        <f t="shared" si="74"/>
        <v>0</v>
      </c>
      <c r="W292" s="93" t="str">
        <f t="shared" si="75"/>
        <v>Low Value</v>
      </c>
      <c r="X292" s="96" t="str">
        <f t="shared" si="78"/>
        <v>Value not found</v>
      </c>
      <c r="Y292" s="93">
        <f t="shared" si="83"/>
        <v>25</v>
      </c>
      <c r="Z292" s="93">
        <f t="shared" si="79"/>
        <v>1</v>
      </c>
      <c r="AA292" s="93">
        <f t="shared" si="80"/>
        <v>2019</v>
      </c>
      <c r="AB292" s="97" t="str">
        <f t="shared" si="71"/>
        <v>1-2019</v>
      </c>
      <c r="AC292" s="97" t="str">
        <f t="shared" si="87"/>
        <v>25-1-2019</v>
      </c>
      <c r="AD292" s="97">
        <f t="shared" si="84"/>
        <v>1</v>
      </c>
      <c r="AE292" s="97">
        <f t="shared" si="81"/>
        <v>4</v>
      </c>
      <c r="AF292" s="97" t="str">
        <f t="shared" si="76"/>
        <v>2019-4</v>
      </c>
      <c r="AG292" s="97">
        <f t="shared" si="77"/>
        <v>5</v>
      </c>
      <c r="AH292" s="97" t="str">
        <f t="shared" si="82"/>
        <v>Weekdays</v>
      </c>
      <c r="AI292" s="98">
        <f t="shared" si="86"/>
        <v>6</v>
      </c>
    </row>
    <row r="293" spans="2:35" ht="21.75" customHeight="1" x14ac:dyDescent="0.25">
      <c r="B293" s="19" t="s">
        <v>325</v>
      </c>
      <c r="C293" s="20" t="s">
        <v>18</v>
      </c>
      <c r="D293" s="19" t="s">
        <v>19</v>
      </c>
      <c r="E293" s="19" t="s">
        <v>20</v>
      </c>
      <c r="F293" s="19" t="s">
        <v>21</v>
      </c>
      <c r="G293" s="19" t="s">
        <v>32</v>
      </c>
      <c r="H293" s="72">
        <v>94.88</v>
      </c>
      <c r="I293" s="22">
        <v>7</v>
      </c>
      <c r="J293" s="72">
        <v>33.207999999999998</v>
      </c>
      <c r="K293" s="72">
        <v>697.36800000000005</v>
      </c>
      <c r="L293" s="24">
        <v>43499</v>
      </c>
      <c r="M293" s="25">
        <v>0.60972222222222228</v>
      </c>
      <c r="N293" s="20" t="s">
        <v>29</v>
      </c>
      <c r="O293" s="72">
        <v>664.16</v>
      </c>
      <c r="P293" s="76">
        <v>4.7619047620000003</v>
      </c>
      <c r="Q293" s="72">
        <v>33.207999999999998</v>
      </c>
      <c r="R293" s="86">
        <v>4.2</v>
      </c>
      <c r="S293" s="72">
        <f t="shared" si="72"/>
        <v>33.208000000000084</v>
      </c>
      <c r="T293" s="92">
        <f t="shared" si="85"/>
        <v>2786.8153600000069</v>
      </c>
      <c r="U293" s="93" t="b">
        <f t="shared" si="73"/>
        <v>0</v>
      </c>
      <c r="V293" s="93" t="b">
        <f t="shared" si="74"/>
        <v>1</v>
      </c>
      <c r="W293" s="93" t="str">
        <f t="shared" si="75"/>
        <v>Low Value</v>
      </c>
      <c r="X293" s="96" t="str">
        <f t="shared" si="78"/>
        <v>Value not found</v>
      </c>
      <c r="Y293" s="93">
        <f t="shared" si="83"/>
        <v>3</v>
      </c>
      <c r="Z293" s="93">
        <f t="shared" si="79"/>
        <v>2</v>
      </c>
      <c r="AA293" s="93">
        <f t="shared" si="80"/>
        <v>2019</v>
      </c>
      <c r="AB293" s="97" t="str">
        <f t="shared" si="71"/>
        <v>2-2019</v>
      </c>
      <c r="AC293" s="97" t="str">
        <f t="shared" si="87"/>
        <v>3-2-2019</v>
      </c>
      <c r="AD293" s="97">
        <f t="shared" si="84"/>
        <v>1</v>
      </c>
      <c r="AE293" s="97">
        <f t="shared" si="81"/>
        <v>5</v>
      </c>
      <c r="AF293" s="97" t="str">
        <f t="shared" si="76"/>
        <v>2019-5</v>
      </c>
      <c r="AG293" s="97">
        <f t="shared" si="77"/>
        <v>7</v>
      </c>
      <c r="AH293" s="97" t="str">
        <f t="shared" si="82"/>
        <v>Weekends</v>
      </c>
      <c r="AI293" s="98">
        <f t="shared" si="86"/>
        <v>1</v>
      </c>
    </row>
    <row r="294" spans="2:35" ht="21.75" customHeight="1" x14ac:dyDescent="0.25">
      <c r="B294" s="19" t="s">
        <v>326</v>
      </c>
      <c r="C294" s="20" t="s">
        <v>42</v>
      </c>
      <c r="D294" s="19" t="s">
        <v>43</v>
      </c>
      <c r="E294" s="19" t="s">
        <v>20</v>
      </c>
      <c r="F294" s="19" t="s">
        <v>31</v>
      </c>
      <c r="G294" s="19" t="s">
        <v>28</v>
      </c>
      <c r="H294" s="72">
        <v>40.299999999999997</v>
      </c>
      <c r="I294" s="22">
        <v>10</v>
      </c>
      <c r="J294" s="72">
        <v>20.149999999999999</v>
      </c>
      <c r="K294" s="72">
        <v>423.15</v>
      </c>
      <c r="L294" s="24">
        <v>43489</v>
      </c>
      <c r="M294" s="25">
        <v>0.73402777777777772</v>
      </c>
      <c r="N294" s="20" t="s">
        <v>33</v>
      </c>
      <c r="O294" s="72">
        <v>403</v>
      </c>
      <c r="P294" s="76">
        <v>4.7619047620000003</v>
      </c>
      <c r="Q294" s="72">
        <v>20.149999999999999</v>
      </c>
      <c r="R294" s="86">
        <v>7</v>
      </c>
      <c r="S294" s="72">
        <f t="shared" si="72"/>
        <v>20.149999999999977</v>
      </c>
      <c r="T294" s="92">
        <f t="shared" si="85"/>
        <v>1690.9879999999982</v>
      </c>
      <c r="U294" s="93" t="b">
        <f t="shared" si="73"/>
        <v>0</v>
      </c>
      <c r="V294" s="93" t="b">
        <f t="shared" si="74"/>
        <v>1</v>
      </c>
      <c r="W294" s="93" t="str">
        <f t="shared" si="75"/>
        <v>Low Value</v>
      </c>
      <c r="X294" s="96">
        <f t="shared" si="78"/>
        <v>4.03</v>
      </c>
      <c r="Y294" s="93">
        <f t="shared" si="83"/>
        <v>24</v>
      </c>
      <c r="Z294" s="93">
        <f t="shared" si="79"/>
        <v>1</v>
      </c>
      <c r="AA294" s="93">
        <f t="shared" si="80"/>
        <v>2019</v>
      </c>
      <c r="AB294" s="97" t="str">
        <f t="shared" si="71"/>
        <v>1-2019</v>
      </c>
      <c r="AC294" s="97" t="str">
        <f t="shared" si="87"/>
        <v>24-1-2019</v>
      </c>
      <c r="AD294" s="97">
        <f t="shared" si="84"/>
        <v>1</v>
      </c>
      <c r="AE294" s="97">
        <f t="shared" si="81"/>
        <v>4</v>
      </c>
      <c r="AF294" s="97" t="str">
        <f t="shared" si="76"/>
        <v>2019-4</v>
      </c>
      <c r="AG294" s="97">
        <f t="shared" si="77"/>
        <v>4</v>
      </c>
      <c r="AH294" s="97" t="str">
        <f t="shared" si="82"/>
        <v>Weekdays</v>
      </c>
      <c r="AI294" s="98">
        <f t="shared" si="86"/>
        <v>5</v>
      </c>
    </row>
    <row r="295" spans="2:35" ht="21.75" customHeight="1" x14ac:dyDescent="0.25">
      <c r="B295" s="19" t="s">
        <v>327</v>
      </c>
      <c r="C295" s="20" t="s">
        <v>25</v>
      </c>
      <c r="D295" s="19" t="s">
        <v>26</v>
      </c>
      <c r="E295" s="19" t="s">
        <v>27</v>
      </c>
      <c r="F295" s="19" t="s">
        <v>31</v>
      </c>
      <c r="G295" s="19" t="s">
        <v>28</v>
      </c>
      <c r="H295" s="72">
        <v>27.85</v>
      </c>
      <c r="I295" s="22">
        <v>7</v>
      </c>
      <c r="J295" s="72">
        <v>9.7475000000000005</v>
      </c>
      <c r="K295" s="72">
        <v>204.69749999999999</v>
      </c>
      <c r="L295" s="24">
        <v>43538</v>
      </c>
      <c r="M295" s="25">
        <v>0.72222222222222221</v>
      </c>
      <c r="N295" s="20" t="s">
        <v>23</v>
      </c>
      <c r="O295" s="72">
        <v>194.95</v>
      </c>
      <c r="P295" s="76">
        <v>4.7619047620000003</v>
      </c>
      <c r="Q295" s="72">
        <v>9.7475000000000005</v>
      </c>
      <c r="R295" s="86">
        <v>6</v>
      </c>
      <c r="S295" s="72">
        <f t="shared" si="72"/>
        <v>9.7475000000000023</v>
      </c>
      <c r="T295" s="92">
        <f t="shared" si="85"/>
        <v>818.01020000000017</v>
      </c>
      <c r="U295" s="93" t="b">
        <f t="shared" si="73"/>
        <v>0</v>
      </c>
      <c r="V295" s="93" t="b">
        <f t="shared" si="74"/>
        <v>0</v>
      </c>
      <c r="W295" s="93" t="str">
        <f t="shared" si="75"/>
        <v>Low Value</v>
      </c>
      <c r="X295" s="96" t="str">
        <f t="shared" si="78"/>
        <v>Value not found</v>
      </c>
      <c r="Y295" s="93">
        <f t="shared" si="83"/>
        <v>14</v>
      </c>
      <c r="Z295" s="93">
        <f t="shared" si="79"/>
        <v>3</v>
      </c>
      <c r="AA295" s="93">
        <f t="shared" si="80"/>
        <v>2019</v>
      </c>
      <c r="AB295" s="97" t="str">
        <f t="shared" si="71"/>
        <v>3-2019</v>
      </c>
      <c r="AC295" s="97" t="str">
        <f t="shared" si="87"/>
        <v>14-3-2019</v>
      </c>
      <c r="AD295" s="97">
        <f t="shared" si="84"/>
        <v>1</v>
      </c>
      <c r="AE295" s="97">
        <f t="shared" si="81"/>
        <v>11</v>
      </c>
      <c r="AF295" s="97" t="str">
        <f t="shared" si="76"/>
        <v>2019-11</v>
      </c>
      <c r="AG295" s="97">
        <f t="shared" si="77"/>
        <v>4</v>
      </c>
      <c r="AH295" s="97" t="str">
        <f t="shared" si="82"/>
        <v>Weekdays</v>
      </c>
      <c r="AI295" s="98">
        <f t="shared" si="86"/>
        <v>5</v>
      </c>
    </row>
    <row r="296" spans="2:35" ht="21.75" customHeight="1" x14ac:dyDescent="0.25">
      <c r="B296" s="19" t="s">
        <v>328</v>
      </c>
      <c r="C296" s="20" t="s">
        <v>18</v>
      </c>
      <c r="D296" s="19" t="s">
        <v>19</v>
      </c>
      <c r="E296" s="19" t="s">
        <v>20</v>
      </c>
      <c r="F296" s="19" t="s">
        <v>21</v>
      </c>
      <c r="G296" s="19" t="s">
        <v>28</v>
      </c>
      <c r="H296" s="72">
        <v>62.48</v>
      </c>
      <c r="I296" s="22">
        <v>1</v>
      </c>
      <c r="J296" s="72">
        <v>3.1240000000000001</v>
      </c>
      <c r="K296" s="72">
        <v>65.603999999999999</v>
      </c>
      <c r="L296" s="24">
        <v>43514</v>
      </c>
      <c r="M296" s="25">
        <v>0.85347222222222219</v>
      </c>
      <c r="N296" s="20" t="s">
        <v>29</v>
      </c>
      <c r="O296" s="72">
        <v>62.48</v>
      </c>
      <c r="P296" s="76">
        <v>4.7619047620000003</v>
      </c>
      <c r="Q296" s="72">
        <v>3.1240000000000001</v>
      </c>
      <c r="R296" s="86">
        <v>4.7</v>
      </c>
      <c r="S296" s="72">
        <f t="shared" si="72"/>
        <v>3.1240000000000023</v>
      </c>
      <c r="T296" s="92">
        <f t="shared" si="85"/>
        <v>262.16608000000019</v>
      </c>
      <c r="U296" s="93" t="b">
        <f t="shared" si="73"/>
        <v>0</v>
      </c>
      <c r="V296" s="93" t="b">
        <f t="shared" si="74"/>
        <v>0</v>
      </c>
      <c r="W296" s="93" t="str">
        <f t="shared" si="75"/>
        <v>Low Value</v>
      </c>
      <c r="X296" s="96" t="str">
        <f t="shared" si="78"/>
        <v>Value not found</v>
      </c>
      <c r="Y296" s="93">
        <f t="shared" si="83"/>
        <v>18</v>
      </c>
      <c r="Z296" s="93">
        <f t="shared" si="79"/>
        <v>2</v>
      </c>
      <c r="AA296" s="93">
        <f t="shared" si="80"/>
        <v>2019</v>
      </c>
      <c r="AB296" s="97" t="str">
        <f t="shared" si="71"/>
        <v>2-2019</v>
      </c>
      <c r="AC296" s="97" t="str">
        <f t="shared" si="87"/>
        <v>18-2-2019</v>
      </c>
      <c r="AD296" s="97">
        <f t="shared" si="84"/>
        <v>1</v>
      </c>
      <c r="AE296" s="97">
        <f t="shared" si="81"/>
        <v>8</v>
      </c>
      <c r="AF296" s="97" t="str">
        <f t="shared" si="76"/>
        <v>2019-8</v>
      </c>
      <c r="AG296" s="97">
        <f t="shared" si="77"/>
        <v>1</v>
      </c>
      <c r="AH296" s="97" t="str">
        <f t="shared" si="82"/>
        <v>Weekdays</v>
      </c>
      <c r="AI296" s="98">
        <f t="shared" si="86"/>
        <v>2</v>
      </c>
    </row>
    <row r="297" spans="2:35" ht="21.75" customHeight="1" x14ac:dyDescent="0.25">
      <c r="B297" s="19" t="s">
        <v>329</v>
      </c>
      <c r="C297" s="20" t="s">
        <v>18</v>
      </c>
      <c r="D297" s="19" t="s">
        <v>19</v>
      </c>
      <c r="E297" s="19" t="s">
        <v>20</v>
      </c>
      <c r="F297" s="19" t="s">
        <v>21</v>
      </c>
      <c r="G297" s="19" t="s">
        <v>44</v>
      </c>
      <c r="H297" s="72">
        <v>36.36</v>
      </c>
      <c r="I297" s="22">
        <v>2</v>
      </c>
      <c r="J297" s="72">
        <v>3.6360000000000001</v>
      </c>
      <c r="K297" s="72">
        <v>76.355999999999995</v>
      </c>
      <c r="L297" s="24">
        <v>43486</v>
      </c>
      <c r="M297" s="25">
        <v>0.41666666666666669</v>
      </c>
      <c r="N297" s="20" t="s">
        <v>29</v>
      </c>
      <c r="O297" s="72">
        <v>72.72</v>
      </c>
      <c r="P297" s="76">
        <v>4.7619047620000003</v>
      </c>
      <c r="Q297" s="72">
        <v>3.6360000000000001</v>
      </c>
      <c r="R297" s="86">
        <v>7.1</v>
      </c>
      <c r="S297" s="72">
        <f t="shared" si="72"/>
        <v>3.6359999999999957</v>
      </c>
      <c r="T297" s="92">
        <f t="shared" si="85"/>
        <v>305.13311999999962</v>
      </c>
      <c r="U297" s="93" t="b">
        <f t="shared" si="73"/>
        <v>0</v>
      </c>
      <c r="V297" s="93" t="b">
        <f t="shared" si="74"/>
        <v>1</v>
      </c>
      <c r="W297" s="93" t="str">
        <f t="shared" si="75"/>
        <v>Low Value</v>
      </c>
      <c r="X297" s="96">
        <f t="shared" si="78"/>
        <v>3.6360000000000001</v>
      </c>
      <c r="Y297" s="93">
        <f t="shared" si="83"/>
        <v>21</v>
      </c>
      <c r="Z297" s="93">
        <f t="shared" si="79"/>
        <v>1</v>
      </c>
      <c r="AA297" s="93">
        <f t="shared" si="80"/>
        <v>2019</v>
      </c>
      <c r="AB297" s="97" t="str">
        <f t="shared" ref="AB297:AB360" si="88">CONCATENATE(Z297,"-",AA297)</f>
        <v>1-2019</v>
      </c>
      <c r="AC297" s="97" t="str">
        <f t="shared" si="87"/>
        <v>21-1-2019</v>
      </c>
      <c r="AD297" s="97">
        <f t="shared" si="84"/>
        <v>1</v>
      </c>
      <c r="AE297" s="97">
        <f t="shared" si="81"/>
        <v>4</v>
      </c>
      <c r="AF297" s="97" t="str">
        <f t="shared" si="76"/>
        <v>2019-4</v>
      </c>
      <c r="AG297" s="97">
        <f t="shared" si="77"/>
        <v>1</v>
      </c>
      <c r="AH297" s="97" t="str">
        <f t="shared" si="82"/>
        <v>Weekdays</v>
      </c>
      <c r="AI297" s="98">
        <f t="shared" si="86"/>
        <v>2</v>
      </c>
    </row>
    <row r="298" spans="2:35" ht="21.75" customHeight="1" x14ac:dyDescent="0.25">
      <c r="B298" s="19" t="s">
        <v>330</v>
      </c>
      <c r="C298" s="20" t="s">
        <v>42</v>
      </c>
      <c r="D298" s="19" t="s">
        <v>43</v>
      </c>
      <c r="E298" s="19" t="s">
        <v>27</v>
      </c>
      <c r="F298" s="19" t="s">
        <v>31</v>
      </c>
      <c r="G298" s="19" t="s">
        <v>22</v>
      </c>
      <c r="H298" s="72">
        <v>18.11</v>
      </c>
      <c r="I298" s="22">
        <v>10</v>
      </c>
      <c r="J298" s="72">
        <v>9.0549999999999997</v>
      </c>
      <c r="K298" s="72">
        <v>190.155</v>
      </c>
      <c r="L298" s="24">
        <v>43537</v>
      </c>
      <c r="M298" s="25">
        <v>0.49027777777777776</v>
      </c>
      <c r="N298" s="20" t="s">
        <v>23</v>
      </c>
      <c r="O298" s="72">
        <v>181.1</v>
      </c>
      <c r="P298" s="76">
        <v>4.7619047620000003</v>
      </c>
      <c r="Q298" s="72">
        <v>9.0549999999999997</v>
      </c>
      <c r="R298" s="86">
        <v>5.9</v>
      </c>
      <c r="S298" s="72">
        <f t="shared" si="72"/>
        <v>9.0550000000000068</v>
      </c>
      <c r="T298" s="92">
        <f t="shared" si="85"/>
        <v>759.89560000000063</v>
      </c>
      <c r="U298" s="93" t="b">
        <f t="shared" si="73"/>
        <v>0</v>
      </c>
      <c r="V298" s="93" t="b">
        <f t="shared" si="74"/>
        <v>0</v>
      </c>
      <c r="W298" s="93" t="str">
        <f t="shared" si="75"/>
        <v>Low Value</v>
      </c>
      <c r="X298" s="96" t="str">
        <f t="shared" si="78"/>
        <v>Value not found</v>
      </c>
      <c r="Y298" s="93">
        <f t="shared" si="83"/>
        <v>13</v>
      </c>
      <c r="Z298" s="93">
        <f t="shared" si="79"/>
        <v>3</v>
      </c>
      <c r="AA298" s="93">
        <f t="shared" si="80"/>
        <v>2019</v>
      </c>
      <c r="AB298" s="97" t="str">
        <f t="shared" si="88"/>
        <v>3-2019</v>
      </c>
      <c r="AC298" s="97" t="str">
        <f t="shared" si="87"/>
        <v>13-3-2019</v>
      </c>
      <c r="AD298" s="97">
        <f t="shared" si="84"/>
        <v>1</v>
      </c>
      <c r="AE298" s="97">
        <f t="shared" si="81"/>
        <v>11</v>
      </c>
      <c r="AF298" s="97" t="str">
        <f t="shared" si="76"/>
        <v>2019-11</v>
      </c>
      <c r="AG298" s="97">
        <f t="shared" si="77"/>
        <v>3</v>
      </c>
      <c r="AH298" s="97" t="str">
        <f t="shared" si="82"/>
        <v>Weekdays</v>
      </c>
      <c r="AI298" s="98">
        <f t="shared" si="86"/>
        <v>4</v>
      </c>
    </row>
    <row r="299" spans="2:35" ht="21.75" customHeight="1" x14ac:dyDescent="0.25">
      <c r="B299" s="19" t="s">
        <v>331</v>
      </c>
      <c r="C299" s="20" t="s">
        <v>25</v>
      </c>
      <c r="D299" s="19" t="s">
        <v>26</v>
      </c>
      <c r="E299" s="19" t="s">
        <v>20</v>
      </c>
      <c r="F299" s="19" t="s">
        <v>21</v>
      </c>
      <c r="G299" s="19" t="s">
        <v>28</v>
      </c>
      <c r="H299" s="72">
        <v>51.92</v>
      </c>
      <c r="I299" s="22">
        <v>5</v>
      </c>
      <c r="J299" s="72">
        <v>12.98</v>
      </c>
      <c r="K299" s="72">
        <v>272.58</v>
      </c>
      <c r="L299" s="24">
        <v>43527</v>
      </c>
      <c r="M299" s="25">
        <v>0.5708333333333333</v>
      </c>
      <c r="N299" s="20" t="s">
        <v>29</v>
      </c>
      <c r="O299" s="72">
        <v>259.60000000000002</v>
      </c>
      <c r="P299" s="76">
        <v>4.7619047620000003</v>
      </c>
      <c r="Q299" s="72">
        <v>12.98</v>
      </c>
      <c r="R299" s="86">
        <v>7.5</v>
      </c>
      <c r="S299" s="72">
        <f t="shared" si="72"/>
        <v>12.979999999999961</v>
      </c>
      <c r="T299" s="92">
        <f t="shared" si="85"/>
        <v>1089.2815999999968</v>
      </c>
      <c r="U299" s="93" t="b">
        <f t="shared" si="73"/>
        <v>0</v>
      </c>
      <c r="V299" s="93" t="b">
        <f t="shared" si="74"/>
        <v>1</v>
      </c>
      <c r="W299" s="93" t="str">
        <f t="shared" si="75"/>
        <v>High Value</v>
      </c>
      <c r="X299" s="96">
        <f t="shared" si="78"/>
        <v>5.1920000000000002</v>
      </c>
      <c r="Y299" s="93">
        <f t="shared" si="83"/>
        <v>3</v>
      </c>
      <c r="Z299" s="93">
        <f t="shared" si="79"/>
        <v>3</v>
      </c>
      <c r="AA299" s="93">
        <f t="shared" si="80"/>
        <v>2019</v>
      </c>
      <c r="AB299" s="97" t="str">
        <f t="shared" si="88"/>
        <v>3-2019</v>
      </c>
      <c r="AC299" s="97" t="str">
        <f t="shared" si="87"/>
        <v>3-3-2019</v>
      </c>
      <c r="AD299" s="97">
        <f t="shared" si="84"/>
        <v>1</v>
      </c>
      <c r="AE299" s="97">
        <f t="shared" si="81"/>
        <v>9</v>
      </c>
      <c r="AF299" s="97" t="str">
        <f t="shared" si="76"/>
        <v>2019-9</v>
      </c>
      <c r="AG299" s="97">
        <f t="shared" si="77"/>
        <v>7</v>
      </c>
      <c r="AH299" s="97" t="str">
        <f t="shared" si="82"/>
        <v>Weekends</v>
      </c>
      <c r="AI299" s="98">
        <f t="shared" si="86"/>
        <v>1</v>
      </c>
    </row>
    <row r="300" spans="2:35" ht="21.75" customHeight="1" x14ac:dyDescent="0.25">
      <c r="B300" s="19" t="s">
        <v>332</v>
      </c>
      <c r="C300" s="20" t="s">
        <v>25</v>
      </c>
      <c r="D300" s="19" t="s">
        <v>26</v>
      </c>
      <c r="E300" s="19" t="s">
        <v>27</v>
      </c>
      <c r="F300" s="19" t="s">
        <v>31</v>
      </c>
      <c r="G300" s="19" t="s">
        <v>28</v>
      </c>
      <c r="H300" s="72">
        <v>28.84</v>
      </c>
      <c r="I300" s="22">
        <v>4</v>
      </c>
      <c r="J300" s="72">
        <v>5.7679999999999998</v>
      </c>
      <c r="K300" s="72">
        <v>121.128</v>
      </c>
      <c r="L300" s="24">
        <v>43553</v>
      </c>
      <c r="M300" s="25">
        <v>0.61388888888888893</v>
      </c>
      <c r="N300" s="20" t="s">
        <v>29</v>
      </c>
      <c r="O300" s="72">
        <v>115.36</v>
      </c>
      <c r="P300" s="76">
        <v>4.7619047620000003</v>
      </c>
      <c r="Q300" s="72">
        <v>5.7679999999999998</v>
      </c>
      <c r="R300" s="86">
        <v>6.4</v>
      </c>
      <c r="S300" s="72">
        <f t="shared" si="72"/>
        <v>5.7680000000000007</v>
      </c>
      <c r="T300" s="92">
        <f t="shared" si="85"/>
        <v>484.05056000000008</v>
      </c>
      <c r="U300" s="93" t="b">
        <f t="shared" si="73"/>
        <v>0</v>
      </c>
      <c r="V300" s="93" t="b">
        <f t="shared" si="74"/>
        <v>1</v>
      </c>
      <c r="W300" s="93" t="str">
        <f t="shared" si="75"/>
        <v>Low Value</v>
      </c>
      <c r="X300" s="96" t="str">
        <f t="shared" si="78"/>
        <v>Value not found</v>
      </c>
      <c r="Y300" s="93">
        <f t="shared" si="83"/>
        <v>29</v>
      </c>
      <c r="Z300" s="93">
        <f t="shared" si="79"/>
        <v>3</v>
      </c>
      <c r="AA300" s="93">
        <f t="shared" si="80"/>
        <v>2019</v>
      </c>
      <c r="AB300" s="97" t="str">
        <f t="shared" si="88"/>
        <v>3-2019</v>
      </c>
      <c r="AC300" s="97" t="str">
        <f t="shared" si="87"/>
        <v>29-3-2019</v>
      </c>
      <c r="AD300" s="97">
        <f t="shared" si="84"/>
        <v>1</v>
      </c>
      <c r="AE300" s="97">
        <f t="shared" si="81"/>
        <v>13</v>
      </c>
      <c r="AF300" s="97" t="str">
        <f t="shared" si="76"/>
        <v>2019-13</v>
      </c>
      <c r="AG300" s="97">
        <f t="shared" si="77"/>
        <v>5</v>
      </c>
      <c r="AH300" s="97" t="str">
        <f t="shared" si="82"/>
        <v>Weekdays</v>
      </c>
      <c r="AI300" s="98">
        <f t="shared" si="86"/>
        <v>6</v>
      </c>
    </row>
    <row r="301" spans="2:35" ht="21.75" customHeight="1" x14ac:dyDescent="0.25">
      <c r="B301" s="19" t="s">
        <v>333</v>
      </c>
      <c r="C301" s="20" t="s">
        <v>18</v>
      </c>
      <c r="D301" s="19" t="s">
        <v>19</v>
      </c>
      <c r="E301" s="19" t="s">
        <v>20</v>
      </c>
      <c r="F301" s="19" t="s">
        <v>31</v>
      </c>
      <c r="G301" s="19" t="s">
        <v>32</v>
      </c>
      <c r="H301" s="72">
        <v>78.38</v>
      </c>
      <c r="I301" s="22">
        <v>6</v>
      </c>
      <c r="J301" s="72">
        <v>23.513999999999999</v>
      </c>
      <c r="K301" s="72">
        <v>493.79399999999998</v>
      </c>
      <c r="L301" s="24">
        <v>43475</v>
      </c>
      <c r="M301" s="25">
        <v>0.59444444444444444</v>
      </c>
      <c r="N301" s="20" t="s">
        <v>23</v>
      </c>
      <c r="O301" s="72">
        <v>470.28</v>
      </c>
      <c r="P301" s="76">
        <v>4.7619047620000003</v>
      </c>
      <c r="Q301" s="72">
        <v>23.513999999999999</v>
      </c>
      <c r="R301" s="86">
        <v>5.8</v>
      </c>
      <c r="S301" s="72">
        <f t="shared" si="72"/>
        <v>23.51400000000001</v>
      </c>
      <c r="T301" s="92">
        <f t="shared" si="85"/>
        <v>1973.2948800000008</v>
      </c>
      <c r="U301" s="93" t="b">
        <f t="shared" si="73"/>
        <v>0</v>
      </c>
      <c r="V301" s="93" t="b">
        <f t="shared" si="74"/>
        <v>0</v>
      </c>
      <c r="W301" s="93" t="str">
        <f t="shared" si="75"/>
        <v>Low Value</v>
      </c>
      <c r="X301" s="96" t="str">
        <f t="shared" si="78"/>
        <v>Value not found</v>
      </c>
      <c r="Y301" s="93">
        <f t="shared" si="83"/>
        <v>10</v>
      </c>
      <c r="Z301" s="93">
        <f t="shared" si="79"/>
        <v>1</v>
      </c>
      <c r="AA301" s="93">
        <f t="shared" si="80"/>
        <v>2019</v>
      </c>
      <c r="AB301" s="97" t="str">
        <f t="shared" si="88"/>
        <v>1-2019</v>
      </c>
      <c r="AC301" s="97" t="str">
        <f t="shared" si="87"/>
        <v>10-1-2019</v>
      </c>
      <c r="AD301" s="97">
        <f t="shared" si="84"/>
        <v>1</v>
      </c>
      <c r="AE301" s="97">
        <f t="shared" si="81"/>
        <v>2</v>
      </c>
      <c r="AF301" s="97" t="str">
        <f t="shared" si="76"/>
        <v>2019-2</v>
      </c>
      <c r="AG301" s="97">
        <f t="shared" si="77"/>
        <v>4</v>
      </c>
      <c r="AH301" s="97" t="str">
        <f t="shared" si="82"/>
        <v>Weekdays</v>
      </c>
      <c r="AI301" s="98">
        <f t="shared" si="86"/>
        <v>5</v>
      </c>
    </row>
    <row r="302" spans="2:35" ht="21.75" customHeight="1" x14ac:dyDescent="0.25">
      <c r="B302" s="19" t="s">
        <v>334</v>
      </c>
      <c r="C302" s="20" t="s">
        <v>18</v>
      </c>
      <c r="D302" s="19" t="s">
        <v>19</v>
      </c>
      <c r="E302" s="19" t="s">
        <v>20</v>
      </c>
      <c r="F302" s="19" t="s">
        <v>31</v>
      </c>
      <c r="G302" s="19" t="s">
        <v>32</v>
      </c>
      <c r="H302" s="72">
        <v>60.01</v>
      </c>
      <c r="I302" s="22">
        <v>4</v>
      </c>
      <c r="J302" s="72">
        <v>12.002000000000001</v>
      </c>
      <c r="K302" s="72">
        <v>252.042</v>
      </c>
      <c r="L302" s="24">
        <v>43490</v>
      </c>
      <c r="M302" s="25">
        <v>0.66249999999999998</v>
      </c>
      <c r="N302" s="20" t="s">
        <v>29</v>
      </c>
      <c r="O302" s="72">
        <v>240.04</v>
      </c>
      <c r="P302" s="76">
        <v>4.7619047620000003</v>
      </c>
      <c r="Q302" s="72">
        <v>12.002000000000001</v>
      </c>
      <c r="R302" s="86">
        <v>4.5</v>
      </c>
      <c r="S302" s="72">
        <f t="shared" si="72"/>
        <v>12.00200000000001</v>
      </c>
      <c r="T302" s="92">
        <f t="shared" si="85"/>
        <v>1007.2078400000008</v>
      </c>
      <c r="U302" s="93" t="b">
        <f t="shared" si="73"/>
        <v>0</v>
      </c>
      <c r="V302" s="93" t="b">
        <f t="shared" si="74"/>
        <v>0</v>
      </c>
      <c r="W302" s="93" t="str">
        <f t="shared" si="75"/>
        <v>Low Value</v>
      </c>
      <c r="X302" s="96" t="str">
        <f t="shared" si="78"/>
        <v>Value not found</v>
      </c>
      <c r="Y302" s="93">
        <f t="shared" si="83"/>
        <v>25</v>
      </c>
      <c r="Z302" s="93">
        <f t="shared" si="79"/>
        <v>1</v>
      </c>
      <c r="AA302" s="93">
        <f t="shared" si="80"/>
        <v>2019</v>
      </c>
      <c r="AB302" s="97" t="str">
        <f t="shared" si="88"/>
        <v>1-2019</v>
      </c>
      <c r="AC302" s="97" t="str">
        <f t="shared" si="87"/>
        <v>25-1-2019</v>
      </c>
      <c r="AD302" s="97">
        <f t="shared" si="84"/>
        <v>1</v>
      </c>
      <c r="AE302" s="97">
        <f t="shared" si="81"/>
        <v>4</v>
      </c>
      <c r="AF302" s="97" t="str">
        <f t="shared" si="76"/>
        <v>2019-4</v>
      </c>
      <c r="AG302" s="97">
        <f t="shared" si="77"/>
        <v>5</v>
      </c>
      <c r="AH302" s="97" t="str">
        <f t="shared" si="82"/>
        <v>Weekdays</v>
      </c>
      <c r="AI302" s="98">
        <f t="shared" si="86"/>
        <v>6</v>
      </c>
    </row>
    <row r="303" spans="2:35" ht="21.75" customHeight="1" x14ac:dyDescent="0.25">
      <c r="B303" s="19" t="s">
        <v>335</v>
      </c>
      <c r="C303" s="20" t="s">
        <v>25</v>
      </c>
      <c r="D303" s="19" t="s">
        <v>26</v>
      </c>
      <c r="E303" s="19" t="s">
        <v>20</v>
      </c>
      <c r="F303" s="19" t="s">
        <v>21</v>
      </c>
      <c r="G303" s="19" t="s">
        <v>32</v>
      </c>
      <c r="H303" s="72">
        <v>88.61</v>
      </c>
      <c r="I303" s="22">
        <v>1</v>
      </c>
      <c r="J303" s="72">
        <v>4.4305000000000003</v>
      </c>
      <c r="K303" s="72">
        <v>93.040499999999994</v>
      </c>
      <c r="L303" s="24">
        <v>43484</v>
      </c>
      <c r="M303" s="25">
        <v>0.43125000000000002</v>
      </c>
      <c r="N303" s="20" t="s">
        <v>29</v>
      </c>
      <c r="O303" s="72">
        <v>88.61</v>
      </c>
      <c r="P303" s="76">
        <v>4.7619047620000003</v>
      </c>
      <c r="Q303" s="72">
        <v>4.4305000000000003</v>
      </c>
      <c r="R303" s="86">
        <v>7.7</v>
      </c>
      <c r="S303" s="72">
        <f t="shared" si="72"/>
        <v>4.430499999999995</v>
      </c>
      <c r="T303" s="92">
        <f t="shared" si="85"/>
        <v>371.80755999999957</v>
      </c>
      <c r="U303" s="93" t="b">
        <f t="shared" si="73"/>
        <v>0</v>
      </c>
      <c r="V303" s="93" t="b">
        <f t="shared" si="74"/>
        <v>1</v>
      </c>
      <c r="W303" s="93" t="str">
        <f t="shared" si="75"/>
        <v>High Value</v>
      </c>
      <c r="X303" s="96">
        <f t="shared" si="78"/>
        <v>8.8610000000000007</v>
      </c>
      <c r="Y303" s="93">
        <f t="shared" si="83"/>
        <v>19</v>
      </c>
      <c r="Z303" s="93">
        <f t="shared" si="79"/>
        <v>1</v>
      </c>
      <c r="AA303" s="93">
        <f t="shared" si="80"/>
        <v>2019</v>
      </c>
      <c r="AB303" s="97" t="str">
        <f t="shared" si="88"/>
        <v>1-2019</v>
      </c>
      <c r="AC303" s="97" t="str">
        <f t="shared" si="87"/>
        <v>19-1-2019</v>
      </c>
      <c r="AD303" s="97">
        <f t="shared" si="84"/>
        <v>1</v>
      </c>
      <c r="AE303" s="97">
        <f t="shared" si="81"/>
        <v>3</v>
      </c>
      <c r="AF303" s="97" t="str">
        <f t="shared" si="76"/>
        <v>2019-3</v>
      </c>
      <c r="AG303" s="97">
        <f t="shared" si="77"/>
        <v>6</v>
      </c>
      <c r="AH303" s="97" t="str">
        <f t="shared" si="82"/>
        <v>Weekends</v>
      </c>
      <c r="AI303" s="98">
        <f t="shared" si="86"/>
        <v>7</v>
      </c>
    </row>
    <row r="304" spans="2:35" ht="21.75" customHeight="1" x14ac:dyDescent="0.25">
      <c r="B304" s="19" t="s">
        <v>336</v>
      </c>
      <c r="C304" s="20" t="s">
        <v>25</v>
      </c>
      <c r="D304" s="19" t="s">
        <v>26</v>
      </c>
      <c r="E304" s="19" t="s">
        <v>27</v>
      </c>
      <c r="F304" s="19" t="s">
        <v>31</v>
      </c>
      <c r="G304" s="19" t="s">
        <v>46</v>
      </c>
      <c r="H304" s="72">
        <v>99.82</v>
      </c>
      <c r="I304" s="22">
        <v>2</v>
      </c>
      <c r="J304" s="72">
        <v>9.9819999999999993</v>
      </c>
      <c r="K304" s="72">
        <v>209.62200000000001</v>
      </c>
      <c r="L304" s="24">
        <v>43467</v>
      </c>
      <c r="M304" s="25">
        <v>0.75624999999999998</v>
      </c>
      <c r="N304" s="20" t="s">
        <v>33</v>
      </c>
      <c r="O304" s="72">
        <v>199.64</v>
      </c>
      <c r="P304" s="76">
        <v>4.7619047620000003</v>
      </c>
      <c r="Q304" s="72">
        <v>9.9819999999999993</v>
      </c>
      <c r="R304" s="86">
        <v>6.7</v>
      </c>
      <c r="S304" s="72">
        <f t="shared" si="72"/>
        <v>9.9820000000000277</v>
      </c>
      <c r="T304" s="92">
        <f t="shared" si="85"/>
        <v>837.68944000000238</v>
      </c>
      <c r="U304" s="93" t="b">
        <f t="shared" si="73"/>
        <v>0</v>
      </c>
      <c r="V304" s="93" t="b">
        <f t="shared" si="74"/>
        <v>1</v>
      </c>
      <c r="W304" s="93" t="str">
        <f t="shared" si="75"/>
        <v>Low Value</v>
      </c>
      <c r="X304" s="96" t="str">
        <f t="shared" si="78"/>
        <v>Value not found</v>
      </c>
      <c r="Y304" s="93">
        <f t="shared" si="83"/>
        <v>2</v>
      </c>
      <c r="Z304" s="93">
        <f t="shared" si="79"/>
        <v>1</v>
      </c>
      <c r="AA304" s="93">
        <f t="shared" si="80"/>
        <v>2019</v>
      </c>
      <c r="AB304" s="97" t="str">
        <f t="shared" si="88"/>
        <v>1-2019</v>
      </c>
      <c r="AC304" s="97" t="str">
        <f t="shared" si="87"/>
        <v>2-1-2019</v>
      </c>
      <c r="AD304" s="97">
        <f t="shared" si="84"/>
        <v>1</v>
      </c>
      <c r="AE304" s="97">
        <f t="shared" si="81"/>
        <v>1</v>
      </c>
      <c r="AF304" s="97" t="str">
        <f t="shared" si="76"/>
        <v>2019-1</v>
      </c>
      <c r="AG304" s="97">
        <f t="shared" si="77"/>
        <v>3</v>
      </c>
      <c r="AH304" s="97" t="str">
        <f t="shared" si="82"/>
        <v>Weekdays</v>
      </c>
      <c r="AI304" s="98">
        <f t="shared" si="86"/>
        <v>4</v>
      </c>
    </row>
    <row r="305" spans="2:35" ht="21.75" customHeight="1" x14ac:dyDescent="0.25">
      <c r="B305" s="19" t="s">
        <v>337</v>
      </c>
      <c r="C305" s="20" t="s">
        <v>42</v>
      </c>
      <c r="D305" s="19" t="s">
        <v>43</v>
      </c>
      <c r="E305" s="19" t="s">
        <v>20</v>
      </c>
      <c r="F305" s="19" t="s">
        <v>31</v>
      </c>
      <c r="G305" s="19" t="s">
        <v>22</v>
      </c>
      <c r="H305" s="72">
        <v>39.01</v>
      </c>
      <c r="I305" s="22">
        <v>1</v>
      </c>
      <c r="J305" s="72">
        <v>1.9504999999999999</v>
      </c>
      <c r="K305" s="72">
        <v>40.960500000000003</v>
      </c>
      <c r="L305" s="24">
        <v>43536</v>
      </c>
      <c r="M305" s="25">
        <v>0.69861111111111107</v>
      </c>
      <c r="N305" s="20" t="s">
        <v>33</v>
      </c>
      <c r="O305" s="72">
        <v>39.01</v>
      </c>
      <c r="P305" s="76">
        <v>4.7619047620000003</v>
      </c>
      <c r="Q305" s="72">
        <v>1.9504999999999999</v>
      </c>
      <c r="R305" s="86">
        <v>4.7</v>
      </c>
      <c r="S305" s="72">
        <f t="shared" si="72"/>
        <v>1.9505000000000052</v>
      </c>
      <c r="T305" s="92">
        <f t="shared" si="85"/>
        <v>163.68596000000045</v>
      </c>
      <c r="U305" s="93" t="b">
        <f t="shared" si="73"/>
        <v>0</v>
      </c>
      <c r="V305" s="93" t="b">
        <f t="shared" si="74"/>
        <v>0</v>
      </c>
      <c r="W305" s="93" t="str">
        <f t="shared" si="75"/>
        <v>Low Value</v>
      </c>
      <c r="X305" s="96" t="str">
        <f t="shared" si="78"/>
        <v>Value not found</v>
      </c>
      <c r="Y305" s="93">
        <f t="shared" si="83"/>
        <v>12</v>
      </c>
      <c r="Z305" s="93">
        <f t="shared" si="79"/>
        <v>3</v>
      </c>
      <c r="AA305" s="93">
        <f t="shared" si="80"/>
        <v>2019</v>
      </c>
      <c r="AB305" s="97" t="str">
        <f t="shared" si="88"/>
        <v>3-2019</v>
      </c>
      <c r="AC305" s="97" t="str">
        <f t="shared" si="87"/>
        <v>12-3-2019</v>
      </c>
      <c r="AD305" s="97">
        <f t="shared" si="84"/>
        <v>1</v>
      </c>
      <c r="AE305" s="97">
        <f t="shared" si="81"/>
        <v>11</v>
      </c>
      <c r="AF305" s="97" t="str">
        <f t="shared" si="76"/>
        <v>2019-11</v>
      </c>
      <c r="AG305" s="97">
        <f t="shared" si="77"/>
        <v>2</v>
      </c>
      <c r="AH305" s="97" t="str">
        <f t="shared" si="82"/>
        <v>Weekdays</v>
      </c>
      <c r="AI305" s="98">
        <f t="shared" si="86"/>
        <v>3</v>
      </c>
    </row>
    <row r="306" spans="2:35" ht="21.75" customHeight="1" x14ac:dyDescent="0.25">
      <c r="B306" s="19" t="s">
        <v>338</v>
      </c>
      <c r="C306" s="20" t="s">
        <v>25</v>
      </c>
      <c r="D306" s="19" t="s">
        <v>26</v>
      </c>
      <c r="E306" s="19" t="s">
        <v>27</v>
      </c>
      <c r="F306" s="19" t="s">
        <v>31</v>
      </c>
      <c r="G306" s="19" t="s">
        <v>44</v>
      </c>
      <c r="H306" s="72">
        <v>48.61</v>
      </c>
      <c r="I306" s="22">
        <v>1</v>
      </c>
      <c r="J306" s="72">
        <v>2.4304999999999999</v>
      </c>
      <c r="K306" s="72">
        <v>51.040500000000002</v>
      </c>
      <c r="L306" s="24">
        <v>43521</v>
      </c>
      <c r="M306" s="25">
        <v>0.64652777777777781</v>
      </c>
      <c r="N306" s="20" t="s">
        <v>29</v>
      </c>
      <c r="O306" s="72">
        <v>48.61</v>
      </c>
      <c r="P306" s="76">
        <v>4.7619047620000003</v>
      </c>
      <c r="Q306" s="72">
        <v>2.4304999999999999</v>
      </c>
      <c r="R306" s="86">
        <v>4.4000000000000004</v>
      </c>
      <c r="S306" s="72">
        <f t="shared" si="72"/>
        <v>2.4305000000000021</v>
      </c>
      <c r="T306" s="92">
        <f t="shared" si="85"/>
        <v>203.96756000000019</v>
      </c>
      <c r="U306" s="93" t="b">
        <f t="shared" si="73"/>
        <v>0</v>
      </c>
      <c r="V306" s="93" t="b">
        <f t="shared" si="74"/>
        <v>0</v>
      </c>
      <c r="W306" s="93" t="str">
        <f t="shared" si="75"/>
        <v>Low Value</v>
      </c>
      <c r="X306" s="96" t="str">
        <f t="shared" si="78"/>
        <v>Value not found</v>
      </c>
      <c r="Y306" s="93">
        <f t="shared" si="83"/>
        <v>25</v>
      </c>
      <c r="Z306" s="93">
        <f t="shared" si="79"/>
        <v>2</v>
      </c>
      <c r="AA306" s="93">
        <f t="shared" si="80"/>
        <v>2019</v>
      </c>
      <c r="AB306" s="97" t="str">
        <f t="shared" si="88"/>
        <v>2-2019</v>
      </c>
      <c r="AC306" s="97" t="str">
        <f t="shared" si="87"/>
        <v>25-2-2019</v>
      </c>
      <c r="AD306" s="97">
        <f t="shared" si="84"/>
        <v>1</v>
      </c>
      <c r="AE306" s="97">
        <f t="shared" si="81"/>
        <v>9</v>
      </c>
      <c r="AF306" s="97" t="str">
        <f t="shared" si="76"/>
        <v>2019-9</v>
      </c>
      <c r="AG306" s="97">
        <f t="shared" si="77"/>
        <v>1</v>
      </c>
      <c r="AH306" s="97" t="str">
        <f t="shared" si="82"/>
        <v>Weekdays</v>
      </c>
      <c r="AI306" s="98">
        <f t="shared" si="86"/>
        <v>2</v>
      </c>
    </row>
    <row r="307" spans="2:35" ht="21.75" customHeight="1" x14ac:dyDescent="0.25">
      <c r="B307" s="19" t="s">
        <v>339</v>
      </c>
      <c r="C307" s="20" t="s">
        <v>18</v>
      </c>
      <c r="D307" s="19" t="s">
        <v>19</v>
      </c>
      <c r="E307" s="19" t="s">
        <v>27</v>
      </c>
      <c r="F307" s="19" t="s">
        <v>21</v>
      </c>
      <c r="G307" s="19" t="s">
        <v>28</v>
      </c>
      <c r="H307" s="72">
        <v>51.19</v>
      </c>
      <c r="I307" s="22">
        <v>4</v>
      </c>
      <c r="J307" s="72">
        <v>10.238</v>
      </c>
      <c r="K307" s="72">
        <v>214.99799999999999</v>
      </c>
      <c r="L307" s="24">
        <v>43542</v>
      </c>
      <c r="M307" s="25">
        <v>0.71875</v>
      </c>
      <c r="N307" s="20" t="s">
        <v>33</v>
      </c>
      <c r="O307" s="72">
        <v>204.76</v>
      </c>
      <c r="P307" s="76">
        <v>4.7619047620000003</v>
      </c>
      <c r="Q307" s="72">
        <v>10.238</v>
      </c>
      <c r="R307" s="86">
        <v>4.7</v>
      </c>
      <c r="S307" s="72">
        <f t="shared" si="72"/>
        <v>10.238</v>
      </c>
      <c r="T307" s="92">
        <f t="shared" si="85"/>
        <v>859.17295999999999</v>
      </c>
      <c r="U307" s="93" t="b">
        <f t="shared" si="73"/>
        <v>0</v>
      </c>
      <c r="V307" s="93" t="b">
        <f t="shared" si="74"/>
        <v>0</v>
      </c>
      <c r="W307" s="93" t="str">
        <f t="shared" si="75"/>
        <v>Low Value</v>
      </c>
      <c r="X307" s="96" t="str">
        <f t="shared" si="78"/>
        <v>Value not found</v>
      </c>
      <c r="Y307" s="93">
        <f t="shared" si="83"/>
        <v>18</v>
      </c>
      <c r="Z307" s="93">
        <f t="shared" si="79"/>
        <v>3</v>
      </c>
      <c r="AA307" s="93">
        <f t="shared" si="80"/>
        <v>2019</v>
      </c>
      <c r="AB307" s="97" t="str">
        <f t="shared" si="88"/>
        <v>3-2019</v>
      </c>
      <c r="AC307" s="97" t="str">
        <f t="shared" si="87"/>
        <v>18-3-2019</v>
      </c>
      <c r="AD307" s="97">
        <f t="shared" si="84"/>
        <v>1</v>
      </c>
      <c r="AE307" s="97">
        <f t="shared" si="81"/>
        <v>12</v>
      </c>
      <c r="AF307" s="97" t="str">
        <f t="shared" si="76"/>
        <v>2019-12</v>
      </c>
      <c r="AG307" s="97">
        <f t="shared" si="77"/>
        <v>1</v>
      </c>
      <c r="AH307" s="97" t="str">
        <f t="shared" si="82"/>
        <v>Weekdays</v>
      </c>
      <c r="AI307" s="98">
        <f t="shared" si="86"/>
        <v>2</v>
      </c>
    </row>
    <row r="308" spans="2:35" ht="21.75" customHeight="1" x14ac:dyDescent="0.25">
      <c r="B308" s="19" t="s">
        <v>340</v>
      </c>
      <c r="C308" s="20" t="s">
        <v>42</v>
      </c>
      <c r="D308" s="19" t="s">
        <v>43</v>
      </c>
      <c r="E308" s="19" t="s">
        <v>27</v>
      </c>
      <c r="F308" s="19" t="s">
        <v>21</v>
      </c>
      <c r="G308" s="19" t="s">
        <v>28</v>
      </c>
      <c r="H308" s="72">
        <v>14.96</v>
      </c>
      <c r="I308" s="22">
        <v>8</v>
      </c>
      <c r="J308" s="72">
        <v>5.984</v>
      </c>
      <c r="K308" s="72">
        <v>125.664</v>
      </c>
      <c r="L308" s="24">
        <v>43519</v>
      </c>
      <c r="M308" s="25">
        <v>0.52013888888888893</v>
      </c>
      <c r="N308" s="20" t="s">
        <v>29</v>
      </c>
      <c r="O308" s="72">
        <v>119.68</v>
      </c>
      <c r="P308" s="76">
        <v>4.7619047620000003</v>
      </c>
      <c r="Q308" s="72">
        <v>5.984</v>
      </c>
      <c r="R308" s="86">
        <v>8.6</v>
      </c>
      <c r="S308" s="72">
        <f t="shared" si="72"/>
        <v>5.9839999999999947</v>
      </c>
      <c r="T308" s="92">
        <f t="shared" si="85"/>
        <v>502.17727999999954</v>
      </c>
      <c r="U308" s="93" t="b">
        <f t="shared" si="73"/>
        <v>1</v>
      </c>
      <c r="V308" s="93" t="b">
        <f t="shared" si="74"/>
        <v>1</v>
      </c>
      <c r="W308" s="93" t="str">
        <f t="shared" si="75"/>
        <v>High Value</v>
      </c>
      <c r="X308" s="96">
        <f t="shared" si="78"/>
        <v>1.4960000000000002</v>
      </c>
      <c r="Y308" s="93">
        <f t="shared" si="83"/>
        <v>23</v>
      </c>
      <c r="Z308" s="93">
        <f t="shared" si="79"/>
        <v>2</v>
      </c>
      <c r="AA308" s="93">
        <f t="shared" si="80"/>
        <v>2019</v>
      </c>
      <c r="AB308" s="97" t="str">
        <f t="shared" si="88"/>
        <v>2-2019</v>
      </c>
      <c r="AC308" s="97" t="str">
        <f t="shared" si="87"/>
        <v>23-2-2019</v>
      </c>
      <c r="AD308" s="97">
        <f t="shared" si="84"/>
        <v>1</v>
      </c>
      <c r="AE308" s="97">
        <f t="shared" si="81"/>
        <v>8</v>
      </c>
      <c r="AF308" s="97" t="str">
        <f t="shared" si="76"/>
        <v>2019-8</v>
      </c>
      <c r="AG308" s="97">
        <f t="shared" si="77"/>
        <v>6</v>
      </c>
      <c r="AH308" s="97" t="str">
        <f t="shared" si="82"/>
        <v>Weekends</v>
      </c>
      <c r="AI308" s="98">
        <f t="shared" si="86"/>
        <v>7</v>
      </c>
    </row>
    <row r="309" spans="2:35" ht="21.75" customHeight="1" x14ac:dyDescent="0.25">
      <c r="B309" s="19" t="s">
        <v>341</v>
      </c>
      <c r="C309" s="20" t="s">
        <v>18</v>
      </c>
      <c r="D309" s="19" t="s">
        <v>19</v>
      </c>
      <c r="E309" s="19" t="s">
        <v>20</v>
      </c>
      <c r="F309" s="19" t="s">
        <v>31</v>
      </c>
      <c r="G309" s="19" t="s">
        <v>28</v>
      </c>
      <c r="H309" s="72">
        <v>72.2</v>
      </c>
      <c r="I309" s="22">
        <v>7</v>
      </c>
      <c r="J309" s="72">
        <v>25.27</v>
      </c>
      <c r="K309" s="72">
        <v>530.66999999999996</v>
      </c>
      <c r="L309" s="24">
        <v>43550</v>
      </c>
      <c r="M309" s="25">
        <v>0.84305555555555556</v>
      </c>
      <c r="N309" s="20" t="s">
        <v>23</v>
      </c>
      <c r="O309" s="72">
        <v>505.4</v>
      </c>
      <c r="P309" s="76">
        <v>4.7619047620000003</v>
      </c>
      <c r="Q309" s="72">
        <v>25.27</v>
      </c>
      <c r="R309" s="86">
        <v>4.3</v>
      </c>
      <c r="S309" s="72">
        <f t="shared" si="72"/>
        <v>25.269999999999982</v>
      </c>
      <c r="T309" s="92">
        <f t="shared" si="85"/>
        <v>2120.6583999999984</v>
      </c>
      <c r="U309" s="93" t="b">
        <f t="shared" si="73"/>
        <v>0</v>
      </c>
      <c r="V309" s="93" t="b">
        <f t="shared" si="74"/>
        <v>0</v>
      </c>
      <c r="W309" s="93" t="str">
        <f t="shared" si="75"/>
        <v>Low Value</v>
      </c>
      <c r="X309" s="96" t="str">
        <f t="shared" si="78"/>
        <v>Value not found</v>
      </c>
      <c r="Y309" s="93">
        <f t="shared" si="83"/>
        <v>26</v>
      </c>
      <c r="Z309" s="93">
        <f t="shared" si="79"/>
        <v>3</v>
      </c>
      <c r="AA309" s="93">
        <f t="shared" si="80"/>
        <v>2019</v>
      </c>
      <c r="AB309" s="97" t="str">
        <f t="shared" si="88"/>
        <v>3-2019</v>
      </c>
      <c r="AC309" s="97" t="str">
        <f t="shared" si="87"/>
        <v>26-3-2019</v>
      </c>
      <c r="AD309" s="97">
        <f t="shared" si="84"/>
        <v>1</v>
      </c>
      <c r="AE309" s="97">
        <f t="shared" si="81"/>
        <v>13</v>
      </c>
      <c r="AF309" s="97" t="str">
        <f t="shared" si="76"/>
        <v>2019-13</v>
      </c>
      <c r="AG309" s="97">
        <f t="shared" si="77"/>
        <v>2</v>
      </c>
      <c r="AH309" s="97" t="str">
        <f t="shared" si="82"/>
        <v>Weekdays</v>
      </c>
      <c r="AI309" s="98">
        <f t="shared" si="86"/>
        <v>3</v>
      </c>
    </row>
    <row r="310" spans="2:35" ht="21.75" customHeight="1" x14ac:dyDescent="0.25">
      <c r="B310" s="19" t="s">
        <v>342</v>
      </c>
      <c r="C310" s="20" t="s">
        <v>18</v>
      </c>
      <c r="D310" s="19" t="s">
        <v>19</v>
      </c>
      <c r="E310" s="19" t="s">
        <v>27</v>
      </c>
      <c r="F310" s="19" t="s">
        <v>21</v>
      </c>
      <c r="G310" s="19" t="s">
        <v>36</v>
      </c>
      <c r="H310" s="72">
        <v>40.229999999999997</v>
      </c>
      <c r="I310" s="22">
        <v>7</v>
      </c>
      <c r="J310" s="72">
        <v>14.080500000000001</v>
      </c>
      <c r="K310" s="72">
        <v>295.69049999999999</v>
      </c>
      <c r="L310" s="24">
        <v>43554</v>
      </c>
      <c r="M310" s="25">
        <v>0.55694444444444446</v>
      </c>
      <c r="N310" s="20" t="s">
        <v>29</v>
      </c>
      <c r="O310" s="72">
        <v>281.61</v>
      </c>
      <c r="P310" s="76">
        <v>4.7619047620000003</v>
      </c>
      <c r="Q310" s="72">
        <v>14.080500000000001</v>
      </c>
      <c r="R310" s="86">
        <v>9.6</v>
      </c>
      <c r="S310" s="72">
        <f t="shared" si="72"/>
        <v>14.080499999999972</v>
      </c>
      <c r="T310" s="92">
        <f t="shared" si="85"/>
        <v>1181.6355599999977</v>
      </c>
      <c r="U310" s="93" t="b">
        <f t="shared" si="73"/>
        <v>0</v>
      </c>
      <c r="V310" s="93" t="b">
        <f t="shared" si="74"/>
        <v>1</v>
      </c>
      <c r="W310" s="93" t="str">
        <f t="shared" si="75"/>
        <v>High Value</v>
      </c>
      <c r="X310" s="96">
        <f t="shared" si="78"/>
        <v>4.0229999999999997</v>
      </c>
      <c r="Y310" s="93">
        <f t="shared" si="83"/>
        <v>30</v>
      </c>
      <c r="Z310" s="93">
        <f t="shared" si="79"/>
        <v>3</v>
      </c>
      <c r="AA310" s="93">
        <f t="shared" si="80"/>
        <v>2019</v>
      </c>
      <c r="AB310" s="97" t="str">
        <f t="shared" si="88"/>
        <v>3-2019</v>
      </c>
      <c r="AC310" s="97" t="str">
        <f t="shared" si="87"/>
        <v>30-3-2019</v>
      </c>
      <c r="AD310" s="97">
        <f t="shared" si="84"/>
        <v>1</v>
      </c>
      <c r="AE310" s="97">
        <f t="shared" si="81"/>
        <v>13</v>
      </c>
      <c r="AF310" s="97" t="str">
        <f t="shared" si="76"/>
        <v>2019-13</v>
      </c>
      <c r="AG310" s="97">
        <f t="shared" si="77"/>
        <v>6</v>
      </c>
      <c r="AH310" s="97" t="str">
        <f t="shared" si="82"/>
        <v>Weekends</v>
      </c>
      <c r="AI310" s="98">
        <f t="shared" si="86"/>
        <v>7</v>
      </c>
    </row>
    <row r="311" spans="2:35" ht="21.75" customHeight="1" x14ac:dyDescent="0.25">
      <c r="B311" s="19" t="s">
        <v>343</v>
      </c>
      <c r="C311" s="20" t="s">
        <v>18</v>
      </c>
      <c r="D311" s="19" t="s">
        <v>19</v>
      </c>
      <c r="E311" s="19" t="s">
        <v>20</v>
      </c>
      <c r="F311" s="19" t="s">
        <v>21</v>
      </c>
      <c r="G311" s="19" t="s">
        <v>32</v>
      </c>
      <c r="H311" s="72">
        <v>88.79</v>
      </c>
      <c r="I311" s="22">
        <v>8</v>
      </c>
      <c r="J311" s="72">
        <v>35.515999999999998</v>
      </c>
      <c r="K311" s="72">
        <v>745.83600000000001</v>
      </c>
      <c r="L311" s="24">
        <v>43513</v>
      </c>
      <c r="M311" s="25">
        <v>0.71458333333333335</v>
      </c>
      <c r="N311" s="20" t="s">
        <v>29</v>
      </c>
      <c r="O311" s="72">
        <v>710.32</v>
      </c>
      <c r="P311" s="76">
        <v>4.7619047620000003</v>
      </c>
      <c r="Q311" s="72">
        <v>35.515999999999998</v>
      </c>
      <c r="R311" s="86">
        <v>4.0999999999999996</v>
      </c>
      <c r="S311" s="72">
        <f t="shared" si="72"/>
        <v>35.515999999999963</v>
      </c>
      <c r="T311" s="92">
        <f t="shared" si="85"/>
        <v>2980.5027199999968</v>
      </c>
      <c r="U311" s="93" t="b">
        <f t="shared" si="73"/>
        <v>0</v>
      </c>
      <c r="V311" s="93" t="b">
        <f t="shared" si="74"/>
        <v>1</v>
      </c>
      <c r="W311" s="93" t="str">
        <f t="shared" si="75"/>
        <v>Low Value</v>
      </c>
      <c r="X311" s="96" t="str">
        <f t="shared" si="78"/>
        <v>Value not found</v>
      </c>
      <c r="Y311" s="93">
        <f t="shared" si="83"/>
        <v>17</v>
      </c>
      <c r="Z311" s="93">
        <f t="shared" si="79"/>
        <v>2</v>
      </c>
      <c r="AA311" s="93">
        <f t="shared" si="80"/>
        <v>2019</v>
      </c>
      <c r="AB311" s="97" t="str">
        <f t="shared" si="88"/>
        <v>2-2019</v>
      </c>
      <c r="AC311" s="97" t="str">
        <f t="shared" si="87"/>
        <v>17-2-2019</v>
      </c>
      <c r="AD311" s="97">
        <f t="shared" si="84"/>
        <v>1</v>
      </c>
      <c r="AE311" s="97">
        <f t="shared" si="81"/>
        <v>7</v>
      </c>
      <c r="AF311" s="97" t="str">
        <f t="shared" si="76"/>
        <v>2019-7</v>
      </c>
      <c r="AG311" s="97">
        <f t="shared" si="77"/>
        <v>7</v>
      </c>
      <c r="AH311" s="97" t="str">
        <f t="shared" si="82"/>
        <v>Weekends</v>
      </c>
      <c r="AI311" s="98">
        <f t="shared" si="86"/>
        <v>1</v>
      </c>
    </row>
    <row r="312" spans="2:35" ht="21.75" customHeight="1" x14ac:dyDescent="0.25">
      <c r="B312" s="19" t="s">
        <v>344</v>
      </c>
      <c r="C312" s="20" t="s">
        <v>18</v>
      </c>
      <c r="D312" s="19" t="s">
        <v>19</v>
      </c>
      <c r="E312" s="19" t="s">
        <v>20</v>
      </c>
      <c r="F312" s="19" t="s">
        <v>21</v>
      </c>
      <c r="G312" s="19" t="s">
        <v>28</v>
      </c>
      <c r="H312" s="72">
        <v>26.48</v>
      </c>
      <c r="I312" s="22">
        <v>3</v>
      </c>
      <c r="J312" s="72">
        <v>3.972</v>
      </c>
      <c r="K312" s="72">
        <v>83.412000000000006</v>
      </c>
      <c r="L312" s="24">
        <v>43545</v>
      </c>
      <c r="M312" s="25">
        <v>0.44444444444444442</v>
      </c>
      <c r="N312" s="20" t="s">
        <v>23</v>
      </c>
      <c r="O312" s="72">
        <v>79.44</v>
      </c>
      <c r="P312" s="76">
        <v>4.7619047620000003</v>
      </c>
      <c r="Q312" s="72">
        <v>3.972</v>
      </c>
      <c r="R312" s="86">
        <v>4.7</v>
      </c>
      <c r="S312" s="72">
        <f t="shared" si="72"/>
        <v>3.9720000000000084</v>
      </c>
      <c r="T312" s="92">
        <f t="shared" si="85"/>
        <v>333.33024000000069</v>
      </c>
      <c r="U312" s="93" t="b">
        <f t="shared" si="73"/>
        <v>0</v>
      </c>
      <c r="V312" s="93" t="b">
        <f t="shared" si="74"/>
        <v>0</v>
      </c>
      <c r="W312" s="93" t="str">
        <f t="shared" si="75"/>
        <v>Low Value</v>
      </c>
      <c r="X312" s="96" t="str">
        <f t="shared" si="78"/>
        <v>Value not found</v>
      </c>
      <c r="Y312" s="93">
        <f t="shared" si="83"/>
        <v>21</v>
      </c>
      <c r="Z312" s="93">
        <f t="shared" si="79"/>
        <v>3</v>
      </c>
      <c r="AA312" s="93">
        <f t="shared" si="80"/>
        <v>2019</v>
      </c>
      <c r="AB312" s="97" t="str">
        <f t="shared" si="88"/>
        <v>3-2019</v>
      </c>
      <c r="AC312" s="97" t="str">
        <f t="shared" si="87"/>
        <v>21-3-2019</v>
      </c>
      <c r="AD312" s="97">
        <f t="shared" si="84"/>
        <v>1</v>
      </c>
      <c r="AE312" s="97">
        <f t="shared" si="81"/>
        <v>12</v>
      </c>
      <c r="AF312" s="97" t="str">
        <f t="shared" si="76"/>
        <v>2019-12</v>
      </c>
      <c r="AG312" s="97">
        <f t="shared" si="77"/>
        <v>4</v>
      </c>
      <c r="AH312" s="97" t="str">
        <f t="shared" si="82"/>
        <v>Weekdays</v>
      </c>
      <c r="AI312" s="98">
        <f t="shared" si="86"/>
        <v>5</v>
      </c>
    </row>
    <row r="313" spans="2:35" ht="21.75" customHeight="1" x14ac:dyDescent="0.25">
      <c r="B313" s="19" t="s">
        <v>345</v>
      </c>
      <c r="C313" s="20" t="s">
        <v>18</v>
      </c>
      <c r="D313" s="19" t="s">
        <v>19</v>
      </c>
      <c r="E313" s="19" t="s">
        <v>27</v>
      </c>
      <c r="F313" s="19" t="s">
        <v>21</v>
      </c>
      <c r="G313" s="19" t="s">
        <v>46</v>
      </c>
      <c r="H313" s="72">
        <v>81.91</v>
      </c>
      <c r="I313" s="22">
        <v>2</v>
      </c>
      <c r="J313" s="72">
        <v>8.1910000000000007</v>
      </c>
      <c r="K313" s="72">
        <v>172.011</v>
      </c>
      <c r="L313" s="24">
        <v>43529</v>
      </c>
      <c r="M313" s="25">
        <v>0.73819444444444449</v>
      </c>
      <c r="N313" s="20" t="s">
        <v>29</v>
      </c>
      <c r="O313" s="72">
        <v>163.82</v>
      </c>
      <c r="P313" s="76">
        <v>4.7619047620000003</v>
      </c>
      <c r="Q313" s="72">
        <v>8.1910000000000007</v>
      </c>
      <c r="R313" s="86">
        <v>7.8</v>
      </c>
      <c r="S313" s="72">
        <f t="shared" si="72"/>
        <v>8.1910000000000025</v>
      </c>
      <c r="T313" s="92">
        <f t="shared" si="85"/>
        <v>687.38872000000026</v>
      </c>
      <c r="U313" s="93" t="b">
        <f t="shared" si="73"/>
        <v>0</v>
      </c>
      <c r="V313" s="93" t="b">
        <f t="shared" si="74"/>
        <v>1</v>
      </c>
      <c r="W313" s="93" t="str">
        <f t="shared" si="75"/>
        <v>High Value</v>
      </c>
      <c r="X313" s="96">
        <f t="shared" si="78"/>
        <v>8.1910000000000007</v>
      </c>
      <c r="Y313" s="93">
        <f t="shared" si="83"/>
        <v>5</v>
      </c>
      <c r="Z313" s="93">
        <f t="shared" si="79"/>
        <v>3</v>
      </c>
      <c r="AA313" s="93">
        <f t="shared" si="80"/>
        <v>2019</v>
      </c>
      <c r="AB313" s="97" t="str">
        <f t="shared" si="88"/>
        <v>3-2019</v>
      </c>
      <c r="AC313" s="97" t="str">
        <f t="shared" si="87"/>
        <v>5-3-2019</v>
      </c>
      <c r="AD313" s="97">
        <f t="shared" si="84"/>
        <v>1</v>
      </c>
      <c r="AE313" s="97">
        <f t="shared" si="81"/>
        <v>10</v>
      </c>
      <c r="AF313" s="97" t="str">
        <f t="shared" si="76"/>
        <v>2019-10</v>
      </c>
      <c r="AG313" s="97">
        <f t="shared" si="77"/>
        <v>2</v>
      </c>
      <c r="AH313" s="97" t="str">
        <f t="shared" si="82"/>
        <v>Weekdays</v>
      </c>
      <c r="AI313" s="98">
        <f t="shared" si="86"/>
        <v>3</v>
      </c>
    </row>
    <row r="314" spans="2:35" ht="21.75" customHeight="1" x14ac:dyDescent="0.25">
      <c r="B314" s="19" t="s">
        <v>346</v>
      </c>
      <c r="C314" s="20" t="s">
        <v>42</v>
      </c>
      <c r="D314" s="19" t="s">
        <v>43</v>
      </c>
      <c r="E314" s="19" t="s">
        <v>20</v>
      </c>
      <c r="F314" s="19" t="s">
        <v>31</v>
      </c>
      <c r="G314" s="19" t="s">
        <v>36</v>
      </c>
      <c r="H314" s="72">
        <v>79.930000000000007</v>
      </c>
      <c r="I314" s="22">
        <v>6</v>
      </c>
      <c r="J314" s="72">
        <v>23.978999999999999</v>
      </c>
      <c r="K314" s="72">
        <v>503.55900000000003</v>
      </c>
      <c r="L314" s="24">
        <v>43496</v>
      </c>
      <c r="M314" s="25">
        <v>0.58611111111111114</v>
      </c>
      <c r="N314" s="20" t="s">
        <v>29</v>
      </c>
      <c r="O314" s="72">
        <v>479.58</v>
      </c>
      <c r="P314" s="76">
        <v>4.7619047620000003</v>
      </c>
      <c r="Q314" s="72">
        <v>23.978999999999999</v>
      </c>
      <c r="R314" s="86">
        <v>5.5</v>
      </c>
      <c r="S314" s="72">
        <f t="shared" si="72"/>
        <v>23.979000000000042</v>
      </c>
      <c r="T314" s="92">
        <f t="shared" si="85"/>
        <v>2012.3176800000035</v>
      </c>
      <c r="U314" s="93" t="b">
        <f t="shared" si="73"/>
        <v>0</v>
      </c>
      <c r="V314" s="93" t="b">
        <f t="shared" si="74"/>
        <v>0</v>
      </c>
      <c r="W314" s="93" t="str">
        <f t="shared" si="75"/>
        <v>Low Value</v>
      </c>
      <c r="X314" s="96" t="str">
        <f t="shared" si="78"/>
        <v>Value not found</v>
      </c>
      <c r="Y314" s="93">
        <f t="shared" si="83"/>
        <v>31</v>
      </c>
      <c r="Z314" s="93">
        <f t="shared" si="79"/>
        <v>1</v>
      </c>
      <c r="AA314" s="93">
        <f t="shared" si="80"/>
        <v>2019</v>
      </c>
      <c r="AB314" s="97" t="str">
        <f t="shared" si="88"/>
        <v>1-2019</v>
      </c>
      <c r="AC314" s="97" t="str">
        <f t="shared" si="87"/>
        <v>31-1-2019</v>
      </c>
      <c r="AD314" s="97">
        <f t="shared" si="84"/>
        <v>1</v>
      </c>
      <c r="AE314" s="97">
        <f t="shared" si="81"/>
        <v>5</v>
      </c>
      <c r="AF314" s="97" t="str">
        <f t="shared" si="76"/>
        <v>2019-5</v>
      </c>
      <c r="AG314" s="97">
        <f t="shared" si="77"/>
        <v>4</v>
      </c>
      <c r="AH314" s="97" t="str">
        <f t="shared" si="82"/>
        <v>Weekdays</v>
      </c>
      <c r="AI314" s="98">
        <f t="shared" si="86"/>
        <v>5</v>
      </c>
    </row>
    <row r="315" spans="2:35" ht="21.75" customHeight="1" x14ac:dyDescent="0.25">
      <c r="B315" s="19" t="s">
        <v>347</v>
      </c>
      <c r="C315" s="20" t="s">
        <v>25</v>
      </c>
      <c r="D315" s="19" t="s">
        <v>26</v>
      </c>
      <c r="E315" s="19" t="s">
        <v>20</v>
      </c>
      <c r="F315" s="19" t="s">
        <v>31</v>
      </c>
      <c r="G315" s="19" t="s">
        <v>46</v>
      </c>
      <c r="H315" s="72">
        <v>69.33</v>
      </c>
      <c r="I315" s="22">
        <v>2</v>
      </c>
      <c r="J315" s="72">
        <v>6.9329999999999998</v>
      </c>
      <c r="K315" s="72">
        <v>145.59299999999999</v>
      </c>
      <c r="L315" s="24">
        <v>43501</v>
      </c>
      <c r="M315" s="25">
        <v>0.79513888888888884</v>
      </c>
      <c r="N315" s="20" t="s">
        <v>23</v>
      </c>
      <c r="O315" s="72">
        <v>138.66</v>
      </c>
      <c r="P315" s="76">
        <v>4.7619047620000003</v>
      </c>
      <c r="Q315" s="72">
        <v>6.9329999999999998</v>
      </c>
      <c r="R315" s="86">
        <v>9.6999999999999993</v>
      </c>
      <c r="S315" s="72">
        <f t="shared" si="72"/>
        <v>6.9329999999999927</v>
      </c>
      <c r="T315" s="92">
        <f t="shared" si="85"/>
        <v>581.81735999999944</v>
      </c>
      <c r="U315" s="93" t="b">
        <f t="shared" si="73"/>
        <v>0</v>
      </c>
      <c r="V315" s="93" t="b">
        <f t="shared" si="74"/>
        <v>1</v>
      </c>
      <c r="W315" s="93" t="str">
        <f t="shared" si="75"/>
        <v>High Value</v>
      </c>
      <c r="X315" s="96">
        <f t="shared" si="78"/>
        <v>6.9329999999999998</v>
      </c>
      <c r="Y315" s="93">
        <f t="shared" si="83"/>
        <v>5</v>
      </c>
      <c r="Z315" s="93">
        <f t="shared" si="79"/>
        <v>2</v>
      </c>
      <c r="AA315" s="93">
        <f t="shared" si="80"/>
        <v>2019</v>
      </c>
      <c r="AB315" s="97" t="str">
        <f t="shared" si="88"/>
        <v>2-2019</v>
      </c>
      <c r="AC315" s="97" t="str">
        <f t="shared" si="87"/>
        <v>5-2-2019</v>
      </c>
      <c r="AD315" s="97">
        <f t="shared" si="84"/>
        <v>1</v>
      </c>
      <c r="AE315" s="97">
        <f t="shared" si="81"/>
        <v>6</v>
      </c>
      <c r="AF315" s="97" t="str">
        <f t="shared" si="76"/>
        <v>2019-6</v>
      </c>
      <c r="AG315" s="97">
        <f t="shared" si="77"/>
        <v>2</v>
      </c>
      <c r="AH315" s="97" t="str">
        <f t="shared" si="82"/>
        <v>Weekdays</v>
      </c>
      <c r="AI315" s="98">
        <f t="shared" si="86"/>
        <v>3</v>
      </c>
    </row>
    <row r="316" spans="2:35" ht="21.75" customHeight="1" x14ac:dyDescent="0.25">
      <c r="B316" s="19" t="s">
        <v>348</v>
      </c>
      <c r="C316" s="20" t="s">
        <v>18</v>
      </c>
      <c r="D316" s="19" t="s">
        <v>19</v>
      </c>
      <c r="E316" s="19" t="s">
        <v>20</v>
      </c>
      <c r="F316" s="19" t="s">
        <v>21</v>
      </c>
      <c r="G316" s="19" t="s">
        <v>44</v>
      </c>
      <c r="H316" s="72">
        <v>14.23</v>
      </c>
      <c r="I316" s="22">
        <v>5</v>
      </c>
      <c r="J316" s="72">
        <v>3.5575000000000001</v>
      </c>
      <c r="K316" s="72">
        <v>74.707499999999996</v>
      </c>
      <c r="L316" s="24">
        <v>43497</v>
      </c>
      <c r="M316" s="25">
        <v>0.42222222222222222</v>
      </c>
      <c r="N316" s="20" t="s">
        <v>33</v>
      </c>
      <c r="O316" s="72">
        <v>71.150000000000006</v>
      </c>
      <c r="P316" s="76">
        <v>4.7619047620000003</v>
      </c>
      <c r="Q316" s="72">
        <v>3.5575000000000001</v>
      </c>
      <c r="R316" s="86">
        <v>4.4000000000000004</v>
      </c>
      <c r="S316" s="72">
        <f t="shared" si="72"/>
        <v>3.5574999999999903</v>
      </c>
      <c r="T316" s="92">
        <f t="shared" si="85"/>
        <v>298.54539999999918</v>
      </c>
      <c r="U316" s="93" t="b">
        <f t="shared" si="73"/>
        <v>0</v>
      </c>
      <c r="V316" s="93" t="b">
        <f t="shared" si="74"/>
        <v>0</v>
      </c>
      <c r="W316" s="93" t="str">
        <f t="shared" si="75"/>
        <v>Low Value</v>
      </c>
      <c r="X316" s="96" t="str">
        <f t="shared" si="78"/>
        <v>Value not found</v>
      </c>
      <c r="Y316" s="93">
        <f t="shared" si="83"/>
        <v>1</v>
      </c>
      <c r="Z316" s="93">
        <f t="shared" si="79"/>
        <v>2</v>
      </c>
      <c r="AA316" s="93">
        <f t="shared" si="80"/>
        <v>2019</v>
      </c>
      <c r="AB316" s="97" t="str">
        <f t="shared" si="88"/>
        <v>2-2019</v>
      </c>
      <c r="AC316" s="97" t="str">
        <f t="shared" si="87"/>
        <v>1-2-2019</v>
      </c>
      <c r="AD316" s="97">
        <f t="shared" si="84"/>
        <v>1</v>
      </c>
      <c r="AE316" s="97">
        <f t="shared" si="81"/>
        <v>5</v>
      </c>
      <c r="AF316" s="97" t="str">
        <f t="shared" si="76"/>
        <v>2019-5</v>
      </c>
      <c r="AG316" s="97">
        <f t="shared" si="77"/>
        <v>5</v>
      </c>
      <c r="AH316" s="97" t="str">
        <f t="shared" si="82"/>
        <v>Weekdays</v>
      </c>
      <c r="AI316" s="98">
        <f t="shared" si="86"/>
        <v>6</v>
      </c>
    </row>
    <row r="317" spans="2:35" ht="21.75" customHeight="1" x14ac:dyDescent="0.25">
      <c r="B317" s="19" t="s">
        <v>349</v>
      </c>
      <c r="C317" s="20" t="s">
        <v>18</v>
      </c>
      <c r="D317" s="19" t="s">
        <v>19</v>
      </c>
      <c r="E317" s="19" t="s">
        <v>20</v>
      </c>
      <c r="F317" s="19" t="s">
        <v>21</v>
      </c>
      <c r="G317" s="19" t="s">
        <v>22</v>
      </c>
      <c r="H317" s="72">
        <v>15.55</v>
      </c>
      <c r="I317" s="22">
        <v>9</v>
      </c>
      <c r="J317" s="72">
        <v>6.9974999999999996</v>
      </c>
      <c r="K317" s="72">
        <v>146.94749999999999</v>
      </c>
      <c r="L317" s="24">
        <v>43531</v>
      </c>
      <c r="M317" s="25">
        <v>0.55000000000000004</v>
      </c>
      <c r="N317" s="20" t="s">
        <v>29</v>
      </c>
      <c r="O317" s="72">
        <v>139.94999999999999</v>
      </c>
      <c r="P317" s="76">
        <v>4.7619047620000003</v>
      </c>
      <c r="Q317" s="72">
        <v>6.9974999999999996</v>
      </c>
      <c r="R317" s="86">
        <v>5</v>
      </c>
      <c r="S317" s="72">
        <f t="shared" si="72"/>
        <v>6.9975000000000023</v>
      </c>
      <c r="T317" s="92">
        <f t="shared" si="85"/>
        <v>587.2302000000002</v>
      </c>
      <c r="U317" s="93" t="b">
        <f t="shared" si="73"/>
        <v>0</v>
      </c>
      <c r="V317" s="93" t="b">
        <f t="shared" si="74"/>
        <v>0</v>
      </c>
      <c r="W317" s="93" t="str">
        <f t="shared" si="75"/>
        <v>Low Value</v>
      </c>
      <c r="X317" s="96" t="str">
        <f t="shared" si="78"/>
        <v>Value not found</v>
      </c>
      <c r="Y317" s="93">
        <f t="shared" si="83"/>
        <v>7</v>
      </c>
      <c r="Z317" s="93">
        <f t="shared" si="79"/>
        <v>3</v>
      </c>
      <c r="AA317" s="93">
        <f t="shared" si="80"/>
        <v>2019</v>
      </c>
      <c r="AB317" s="97" t="str">
        <f t="shared" si="88"/>
        <v>3-2019</v>
      </c>
      <c r="AC317" s="97" t="str">
        <f t="shared" si="87"/>
        <v>7-3-2019</v>
      </c>
      <c r="AD317" s="97">
        <f t="shared" si="84"/>
        <v>1</v>
      </c>
      <c r="AE317" s="97">
        <f t="shared" si="81"/>
        <v>10</v>
      </c>
      <c r="AF317" s="97" t="str">
        <f t="shared" si="76"/>
        <v>2019-10</v>
      </c>
      <c r="AG317" s="97">
        <f t="shared" si="77"/>
        <v>4</v>
      </c>
      <c r="AH317" s="97" t="str">
        <f t="shared" si="82"/>
        <v>Weekdays</v>
      </c>
      <c r="AI317" s="98">
        <f t="shared" si="86"/>
        <v>5</v>
      </c>
    </row>
    <row r="318" spans="2:35" ht="21.75" customHeight="1" x14ac:dyDescent="0.25">
      <c r="B318" s="19" t="s">
        <v>350</v>
      </c>
      <c r="C318" s="20" t="s">
        <v>25</v>
      </c>
      <c r="D318" s="19" t="s">
        <v>26</v>
      </c>
      <c r="E318" s="19" t="s">
        <v>20</v>
      </c>
      <c r="F318" s="19" t="s">
        <v>21</v>
      </c>
      <c r="G318" s="19" t="s">
        <v>28</v>
      </c>
      <c r="H318" s="72">
        <v>78.13</v>
      </c>
      <c r="I318" s="22">
        <v>10</v>
      </c>
      <c r="J318" s="72">
        <v>39.064999999999998</v>
      </c>
      <c r="K318" s="72">
        <v>820.36500000000001</v>
      </c>
      <c r="L318" s="24">
        <v>43506</v>
      </c>
      <c r="M318" s="25">
        <v>0.86875000000000002</v>
      </c>
      <c r="N318" s="20" t="s">
        <v>29</v>
      </c>
      <c r="O318" s="72">
        <v>781.3</v>
      </c>
      <c r="P318" s="76">
        <v>4.7619047620000003</v>
      </c>
      <c r="Q318" s="72">
        <v>39.064999999999998</v>
      </c>
      <c r="R318" s="86">
        <v>4.4000000000000004</v>
      </c>
      <c r="S318" s="72">
        <f t="shared" si="72"/>
        <v>39.065000000000055</v>
      </c>
      <c r="T318" s="92">
        <f t="shared" si="85"/>
        <v>3278.3348000000046</v>
      </c>
      <c r="U318" s="93" t="b">
        <f t="shared" si="73"/>
        <v>0</v>
      </c>
      <c r="V318" s="93" t="b">
        <f t="shared" si="74"/>
        <v>1</v>
      </c>
      <c r="W318" s="93" t="str">
        <f t="shared" si="75"/>
        <v>Low Value</v>
      </c>
      <c r="X318" s="96" t="str">
        <f t="shared" si="78"/>
        <v>Value not found</v>
      </c>
      <c r="Y318" s="93">
        <f t="shared" si="83"/>
        <v>10</v>
      </c>
      <c r="Z318" s="93">
        <f t="shared" si="79"/>
        <v>2</v>
      </c>
      <c r="AA318" s="93">
        <f t="shared" si="80"/>
        <v>2019</v>
      </c>
      <c r="AB318" s="97" t="str">
        <f t="shared" si="88"/>
        <v>2-2019</v>
      </c>
      <c r="AC318" s="97" t="str">
        <f t="shared" si="87"/>
        <v>10-2-2019</v>
      </c>
      <c r="AD318" s="97">
        <f t="shared" si="84"/>
        <v>1</v>
      </c>
      <c r="AE318" s="97">
        <f t="shared" si="81"/>
        <v>6</v>
      </c>
      <c r="AF318" s="97" t="str">
        <f t="shared" si="76"/>
        <v>2019-6</v>
      </c>
      <c r="AG318" s="97">
        <f t="shared" si="77"/>
        <v>7</v>
      </c>
      <c r="AH318" s="97" t="str">
        <f t="shared" si="82"/>
        <v>Weekends</v>
      </c>
      <c r="AI318" s="98">
        <f t="shared" si="86"/>
        <v>1</v>
      </c>
    </row>
    <row r="319" spans="2:35" ht="21.75" customHeight="1" x14ac:dyDescent="0.25">
      <c r="B319" s="19" t="s">
        <v>351</v>
      </c>
      <c r="C319" s="20" t="s">
        <v>25</v>
      </c>
      <c r="D319" s="19" t="s">
        <v>26</v>
      </c>
      <c r="E319" s="19" t="s">
        <v>20</v>
      </c>
      <c r="F319" s="19" t="s">
        <v>31</v>
      </c>
      <c r="G319" s="19" t="s">
        <v>44</v>
      </c>
      <c r="H319" s="72">
        <v>99.37</v>
      </c>
      <c r="I319" s="22">
        <v>2</v>
      </c>
      <c r="J319" s="72">
        <v>9.9369999999999994</v>
      </c>
      <c r="K319" s="72">
        <v>208.67699999999999</v>
      </c>
      <c r="L319" s="24">
        <v>43510</v>
      </c>
      <c r="M319" s="25">
        <v>0.72847222222222219</v>
      </c>
      <c r="N319" s="20" t="s">
        <v>29</v>
      </c>
      <c r="O319" s="72">
        <v>198.74</v>
      </c>
      <c r="P319" s="76">
        <v>4.7619047620000003</v>
      </c>
      <c r="Q319" s="72">
        <v>9.9369999999999994</v>
      </c>
      <c r="R319" s="86">
        <v>5.2</v>
      </c>
      <c r="S319" s="72">
        <f t="shared" si="72"/>
        <v>9.9369999999999834</v>
      </c>
      <c r="T319" s="92">
        <f t="shared" si="85"/>
        <v>833.91303999999866</v>
      </c>
      <c r="U319" s="93" t="b">
        <f t="shared" si="73"/>
        <v>0</v>
      </c>
      <c r="V319" s="93" t="b">
        <f t="shared" si="74"/>
        <v>0</v>
      </c>
      <c r="W319" s="93" t="str">
        <f t="shared" si="75"/>
        <v>Low Value</v>
      </c>
      <c r="X319" s="96" t="str">
        <f t="shared" si="78"/>
        <v>Value not found</v>
      </c>
      <c r="Y319" s="93">
        <f t="shared" si="83"/>
        <v>14</v>
      </c>
      <c r="Z319" s="93">
        <f t="shared" si="79"/>
        <v>2</v>
      </c>
      <c r="AA319" s="93">
        <f t="shared" si="80"/>
        <v>2019</v>
      </c>
      <c r="AB319" s="97" t="str">
        <f t="shared" si="88"/>
        <v>2-2019</v>
      </c>
      <c r="AC319" s="97" t="str">
        <f t="shared" si="87"/>
        <v>14-2-2019</v>
      </c>
      <c r="AD319" s="97">
        <f t="shared" si="84"/>
        <v>1</v>
      </c>
      <c r="AE319" s="97">
        <f t="shared" si="81"/>
        <v>7</v>
      </c>
      <c r="AF319" s="97" t="str">
        <f t="shared" si="76"/>
        <v>2019-7</v>
      </c>
      <c r="AG319" s="97">
        <f t="shared" si="77"/>
        <v>4</v>
      </c>
      <c r="AH319" s="97" t="str">
        <f t="shared" si="82"/>
        <v>Weekdays</v>
      </c>
      <c r="AI319" s="98">
        <f t="shared" si="86"/>
        <v>5</v>
      </c>
    </row>
    <row r="320" spans="2:35" ht="21.75" customHeight="1" x14ac:dyDescent="0.25">
      <c r="B320" s="19" t="s">
        <v>352</v>
      </c>
      <c r="C320" s="20" t="s">
        <v>25</v>
      </c>
      <c r="D320" s="19" t="s">
        <v>26</v>
      </c>
      <c r="E320" s="19" t="s">
        <v>20</v>
      </c>
      <c r="F320" s="19" t="s">
        <v>21</v>
      </c>
      <c r="G320" s="19" t="s">
        <v>44</v>
      </c>
      <c r="H320" s="72">
        <v>21.08</v>
      </c>
      <c r="I320" s="22">
        <v>3</v>
      </c>
      <c r="J320" s="72">
        <v>3.1619999999999999</v>
      </c>
      <c r="K320" s="72">
        <v>66.402000000000001</v>
      </c>
      <c r="L320" s="24">
        <v>43505</v>
      </c>
      <c r="M320" s="25">
        <v>0.43402777777777779</v>
      </c>
      <c r="N320" s="20" t="s">
        <v>29</v>
      </c>
      <c r="O320" s="72">
        <v>63.24</v>
      </c>
      <c r="P320" s="76">
        <v>4.7619047620000003</v>
      </c>
      <c r="Q320" s="72">
        <v>3.1619999999999999</v>
      </c>
      <c r="R320" s="86">
        <v>7.3</v>
      </c>
      <c r="S320" s="72">
        <f t="shared" si="72"/>
        <v>3.161999999999999</v>
      </c>
      <c r="T320" s="92">
        <f t="shared" si="85"/>
        <v>265.35503999999992</v>
      </c>
      <c r="U320" s="93" t="b">
        <f t="shared" si="73"/>
        <v>0</v>
      </c>
      <c r="V320" s="93" t="b">
        <f t="shared" si="74"/>
        <v>1</v>
      </c>
      <c r="W320" s="93" t="str">
        <f t="shared" si="75"/>
        <v>Low Value</v>
      </c>
      <c r="X320" s="96">
        <f t="shared" si="78"/>
        <v>2.1080000000000001</v>
      </c>
      <c r="Y320" s="93">
        <f t="shared" si="83"/>
        <v>9</v>
      </c>
      <c r="Z320" s="93">
        <f t="shared" si="79"/>
        <v>2</v>
      </c>
      <c r="AA320" s="93">
        <f t="shared" si="80"/>
        <v>2019</v>
      </c>
      <c r="AB320" s="97" t="str">
        <f t="shared" si="88"/>
        <v>2-2019</v>
      </c>
      <c r="AC320" s="97" t="str">
        <f t="shared" si="87"/>
        <v>9-2-2019</v>
      </c>
      <c r="AD320" s="97">
        <f t="shared" si="84"/>
        <v>1</v>
      </c>
      <c r="AE320" s="97">
        <f t="shared" si="81"/>
        <v>6</v>
      </c>
      <c r="AF320" s="97" t="str">
        <f t="shared" si="76"/>
        <v>2019-6</v>
      </c>
      <c r="AG320" s="97">
        <f t="shared" si="77"/>
        <v>6</v>
      </c>
      <c r="AH320" s="97" t="str">
        <f t="shared" si="82"/>
        <v>Weekends</v>
      </c>
      <c r="AI320" s="98">
        <f t="shared" si="86"/>
        <v>7</v>
      </c>
    </row>
    <row r="321" spans="2:35" ht="21.75" customHeight="1" x14ac:dyDescent="0.25">
      <c r="B321" s="19" t="s">
        <v>353</v>
      </c>
      <c r="C321" s="20" t="s">
        <v>25</v>
      </c>
      <c r="D321" s="19" t="s">
        <v>26</v>
      </c>
      <c r="E321" s="19" t="s">
        <v>20</v>
      </c>
      <c r="F321" s="19" t="s">
        <v>31</v>
      </c>
      <c r="G321" s="19" t="s">
        <v>28</v>
      </c>
      <c r="H321" s="72">
        <v>74.790000000000006</v>
      </c>
      <c r="I321" s="22">
        <v>5</v>
      </c>
      <c r="J321" s="72">
        <v>18.697500000000002</v>
      </c>
      <c r="K321" s="72">
        <v>392.64749999999998</v>
      </c>
      <c r="L321" s="24">
        <v>43475</v>
      </c>
      <c r="M321" s="25">
        <v>0.48194444444444445</v>
      </c>
      <c r="N321" s="20" t="s">
        <v>29</v>
      </c>
      <c r="O321" s="72">
        <v>373.95</v>
      </c>
      <c r="P321" s="76">
        <v>4.7619047620000003</v>
      </c>
      <c r="Q321" s="72">
        <v>18.697500000000002</v>
      </c>
      <c r="R321" s="86">
        <v>4.9000000000000004</v>
      </c>
      <c r="S321" s="72">
        <f t="shared" si="72"/>
        <v>18.697499999999991</v>
      </c>
      <c r="T321" s="92">
        <f t="shared" si="85"/>
        <v>1569.0941999999993</v>
      </c>
      <c r="U321" s="93" t="b">
        <f t="shared" si="73"/>
        <v>0</v>
      </c>
      <c r="V321" s="93" t="b">
        <f t="shared" si="74"/>
        <v>0</v>
      </c>
      <c r="W321" s="93" t="str">
        <f t="shared" si="75"/>
        <v>Low Value</v>
      </c>
      <c r="X321" s="96" t="str">
        <f t="shared" si="78"/>
        <v>Value not found</v>
      </c>
      <c r="Y321" s="93">
        <f t="shared" si="83"/>
        <v>10</v>
      </c>
      <c r="Z321" s="93">
        <f t="shared" si="79"/>
        <v>1</v>
      </c>
      <c r="AA321" s="93">
        <f t="shared" si="80"/>
        <v>2019</v>
      </c>
      <c r="AB321" s="97" t="str">
        <f t="shared" si="88"/>
        <v>1-2019</v>
      </c>
      <c r="AC321" s="97" t="str">
        <f t="shared" si="87"/>
        <v>10-1-2019</v>
      </c>
      <c r="AD321" s="97">
        <f t="shared" si="84"/>
        <v>1</v>
      </c>
      <c r="AE321" s="97">
        <f t="shared" si="81"/>
        <v>2</v>
      </c>
      <c r="AF321" s="97" t="str">
        <f t="shared" si="76"/>
        <v>2019-2</v>
      </c>
      <c r="AG321" s="97">
        <f t="shared" si="77"/>
        <v>4</v>
      </c>
      <c r="AH321" s="97" t="str">
        <f t="shared" si="82"/>
        <v>Weekdays</v>
      </c>
      <c r="AI321" s="98">
        <f t="shared" si="86"/>
        <v>5</v>
      </c>
    </row>
    <row r="322" spans="2:35" ht="21.75" customHeight="1" x14ac:dyDescent="0.25">
      <c r="B322" s="19" t="s">
        <v>354</v>
      </c>
      <c r="C322" s="20" t="s">
        <v>25</v>
      </c>
      <c r="D322" s="19" t="s">
        <v>26</v>
      </c>
      <c r="E322" s="19" t="s">
        <v>20</v>
      </c>
      <c r="F322" s="19" t="s">
        <v>21</v>
      </c>
      <c r="G322" s="19" t="s">
        <v>22</v>
      </c>
      <c r="H322" s="72">
        <v>29.67</v>
      </c>
      <c r="I322" s="22">
        <v>7</v>
      </c>
      <c r="J322" s="72">
        <v>10.384499999999999</v>
      </c>
      <c r="K322" s="72">
        <v>218.0745</v>
      </c>
      <c r="L322" s="24">
        <v>43535</v>
      </c>
      <c r="M322" s="25">
        <v>0.79027777777777775</v>
      </c>
      <c r="N322" s="20" t="s">
        <v>33</v>
      </c>
      <c r="O322" s="72">
        <v>207.69</v>
      </c>
      <c r="P322" s="76">
        <v>4.7619047620000003</v>
      </c>
      <c r="Q322" s="72">
        <v>10.384499999999999</v>
      </c>
      <c r="R322" s="86">
        <v>8.1</v>
      </c>
      <c r="S322" s="72">
        <f t="shared" si="72"/>
        <v>10.384500000000003</v>
      </c>
      <c r="T322" s="92">
        <f t="shared" si="85"/>
        <v>871.46724000000029</v>
      </c>
      <c r="U322" s="93" t="b">
        <f t="shared" si="73"/>
        <v>0</v>
      </c>
      <c r="V322" s="93" t="b">
        <f t="shared" si="74"/>
        <v>1</v>
      </c>
      <c r="W322" s="93" t="str">
        <f t="shared" si="75"/>
        <v>High Value</v>
      </c>
      <c r="X322" s="96">
        <f t="shared" si="78"/>
        <v>2.9670000000000005</v>
      </c>
      <c r="Y322" s="93">
        <f t="shared" si="83"/>
        <v>11</v>
      </c>
      <c r="Z322" s="93">
        <f t="shared" si="79"/>
        <v>3</v>
      </c>
      <c r="AA322" s="93">
        <f t="shared" si="80"/>
        <v>2019</v>
      </c>
      <c r="AB322" s="97" t="str">
        <f t="shared" si="88"/>
        <v>3-2019</v>
      </c>
      <c r="AC322" s="97" t="str">
        <f t="shared" si="87"/>
        <v>11-3-2019</v>
      </c>
      <c r="AD322" s="97">
        <f t="shared" si="84"/>
        <v>1</v>
      </c>
      <c r="AE322" s="97">
        <f t="shared" si="81"/>
        <v>11</v>
      </c>
      <c r="AF322" s="97" t="str">
        <f t="shared" si="76"/>
        <v>2019-11</v>
      </c>
      <c r="AG322" s="97">
        <f t="shared" si="77"/>
        <v>1</v>
      </c>
      <c r="AH322" s="97" t="str">
        <f t="shared" si="82"/>
        <v>Weekdays</v>
      </c>
      <c r="AI322" s="98">
        <f t="shared" si="86"/>
        <v>2</v>
      </c>
    </row>
    <row r="323" spans="2:35" ht="21.75" customHeight="1" x14ac:dyDescent="0.25">
      <c r="B323" s="19" t="s">
        <v>355</v>
      </c>
      <c r="C323" s="20" t="s">
        <v>25</v>
      </c>
      <c r="D323" s="19" t="s">
        <v>26</v>
      </c>
      <c r="E323" s="19" t="s">
        <v>20</v>
      </c>
      <c r="F323" s="19" t="s">
        <v>31</v>
      </c>
      <c r="G323" s="19" t="s">
        <v>22</v>
      </c>
      <c r="H323" s="72">
        <v>44.07</v>
      </c>
      <c r="I323" s="22">
        <v>4</v>
      </c>
      <c r="J323" s="72">
        <v>8.8140000000000001</v>
      </c>
      <c r="K323" s="72">
        <v>185.09399999999999</v>
      </c>
      <c r="L323" s="24">
        <v>43514</v>
      </c>
      <c r="M323" s="25">
        <v>0.68611111111111112</v>
      </c>
      <c r="N323" s="20" t="s">
        <v>23</v>
      </c>
      <c r="O323" s="72">
        <v>176.28</v>
      </c>
      <c r="P323" s="76">
        <v>4.7619047620000003</v>
      </c>
      <c r="Q323" s="72">
        <v>8.8140000000000001</v>
      </c>
      <c r="R323" s="86">
        <v>8.4</v>
      </c>
      <c r="S323" s="72">
        <f t="shared" si="72"/>
        <v>8.813999999999993</v>
      </c>
      <c r="T323" s="92">
        <f t="shared" si="85"/>
        <v>739.67087999999944</v>
      </c>
      <c r="U323" s="93" t="b">
        <f t="shared" si="73"/>
        <v>0</v>
      </c>
      <c r="V323" s="93" t="b">
        <f t="shared" si="74"/>
        <v>1</v>
      </c>
      <c r="W323" s="93" t="str">
        <f t="shared" si="75"/>
        <v>High Value</v>
      </c>
      <c r="X323" s="96">
        <f t="shared" si="78"/>
        <v>4.407</v>
      </c>
      <c r="Y323" s="93">
        <f t="shared" si="83"/>
        <v>18</v>
      </c>
      <c r="Z323" s="93">
        <f t="shared" si="79"/>
        <v>2</v>
      </c>
      <c r="AA323" s="93">
        <f t="shared" si="80"/>
        <v>2019</v>
      </c>
      <c r="AB323" s="97" t="str">
        <f t="shared" si="88"/>
        <v>2-2019</v>
      </c>
      <c r="AC323" s="97" t="str">
        <f t="shared" si="87"/>
        <v>18-2-2019</v>
      </c>
      <c r="AD323" s="97">
        <f t="shared" si="84"/>
        <v>1</v>
      </c>
      <c r="AE323" s="97">
        <f t="shared" si="81"/>
        <v>8</v>
      </c>
      <c r="AF323" s="97" t="str">
        <f t="shared" si="76"/>
        <v>2019-8</v>
      </c>
      <c r="AG323" s="97">
        <f t="shared" si="77"/>
        <v>1</v>
      </c>
      <c r="AH323" s="97" t="str">
        <f t="shared" si="82"/>
        <v>Weekdays</v>
      </c>
      <c r="AI323" s="98">
        <f t="shared" si="86"/>
        <v>2</v>
      </c>
    </row>
    <row r="324" spans="2:35" ht="21.75" customHeight="1" x14ac:dyDescent="0.25">
      <c r="B324" s="19" t="s">
        <v>356</v>
      </c>
      <c r="C324" s="20" t="s">
        <v>25</v>
      </c>
      <c r="D324" s="19" t="s">
        <v>26</v>
      </c>
      <c r="E324" s="19" t="s">
        <v>27</v>
      </c>
      <c r="F324" s="19" t="s">
        <v>21</v>
      </c>
      <c r="G324" s="19" t="s">
        <v>44</v>
      </c>
      <c r="H324" s="72">
        <v>22.93</v>
      </c>
      <c r="I324" s="22">
        <v>9</v>
      </c>
      <c r="J324" s="72">
        <v>10.3185</v>
      </c>
      <c r="K324" s="72">
        <v>216.6885</v>
      </c>
      <c r="L324" s="24">
        <v>43522</v>
      </c>
      <c r="M324" s="25">
        <v>0.85138888888888886</v>
      </c>
      <c r="N324" s="20" t="s">
        <v>29</v>
      </c>
      <c r="O324" s="72">
        <v>206.37</v>
      </c>
      <c r="P324" s="76">
        <v>4.7619047620000003</v>
      </c>
      <c r="Q324" s="72">
        <v>10.3185</v>
      </c>
      <c r="R324" s="86">
        <v>5.5</v>
      </c>
      <c r="S324" s="72">
        <f t="shared" si="72"/>
        <v>10.3185</v>
      </c>
      <c r="T324" s="92">
        <f t="shared" si="85"/>
        <v>865.92852000000005</v>
      </c>
      <c r="U324" s="93" t="b">
        <f t="shared" si="73"/>
        <v>0</v>
      </c>
      <c r="V324" s="93" t="b">
        <f t="shared" si="74"/>
        <v>0</v>
      </c>
      <c r="W324" s="93" t="str">
        <f t="shared" si="75"/>
        <v>Low Value</v>
      </c>
      <c r="X324" s="96" t="str">
        <f t="shared" si="78"/>
        <v>Value not found</v>
      </c>
      <c r="Y324" s="93">
        <f t="shared" si="83"/>
        <v>26</v>
      </c>
      <c r="Z324" s="93">
        <f t="shared" si="79"/>
        <v>2</v>
      </c>
      <c r="AA324" s="93">
        <f t="shared" si="80"/>
        <v>2019</v>
      </c>
      <c r="AB324" s="97" t="str">
        <f t="shared" si="88"/>
        <v>2-2019</v>
      </c>
      <c r="AC324" s="97" t="str">
        <f t="shared" si="87"/>
        <v>26-2-2019</v>
      </c>
      <c r="AD324" s="97">
        <f t="shared" si="84"/>
        <v>1</v>
      </c>
      <c r="AE324" s="97">
        <f t="shared" si="81"/>
        <v>9</v>
      </c>
      <c r="AF324" s="97" t="str">
        <f t="shared" si="76"/>
        <v>2019-9</v>
      </c>
      <c r="AG324" s="97">
        <f t="shared" si="77"/>
        <v>2</v>
      </c>
      <c r="AH324" s="97" t="str">
        <f t="shared" si="82"/>
        <v>Weekdays</v>
      </c>
      <c r="AI324" s="98">
        <f t="shared" si="86"/>
        <v>3</v>
      </c>
    </row>
    <row r="325" spans="2:35" ht="21.75" customHeight="1" x14ac:dyDescent="0.25">
      <c r="B325" s="19" t="s">
        <v>357</v>
      </c>
      <c r="C325" s="20" t="s">
        <v>25</v>
      </c>
      <c r="D325" s="19" t="s">
        <v>26</v>
      </c>
      <c r="E325" s="19" t="s">
        <v>27</v>
      </c>
      <c r="F325" s="19" t="s">
        <v>21</v>
      </c>
      <c r="G325" s="19" t="s">
        <v>22</v>
      </c>
      <c r="H325" s="72">
        <v>39.42</v>
      </c>
      <c r="I325" s="22">
        <v>1</v>
      </c>
      <c r="J325" s="72">
        <v>1.9710000000000001</v>
      </c>
      <c r="K325" s="72">
        <v>41.390999999999998</v>
      </c>
      <c r="L325" s="24">
        <v>43483</v>
      </c>
      <c r="M325" s="25">
        <v>0.63055555555555554</v>
      </c>
      <c r="N325" s="20" t="s">
        <v>29</v>
      </c>
      <c r="O325" s="72">
        <v>39.42</v>
      </c>
      <c r="P325" s="76">
        <v>4.7619047620000003</v>
      </c>
      <c r="Q325" s="72">
        <v>1.9710000000000001</v>
      </c>
      <c r="R325" s="86">
        <v>8.4</v>
      </c>
      <c r="S325" s="72">
        <f t="shared" ref="S325:S388" si="89">K325-O325</f>
        <v>1.9709999999999965</v>
      </c>
      <c r="T325" s="92">
        <f t="shared" si="85"/>
        <v>165.40631999999971</v>
      </c>
      <c r="U325" s="93" t="b">
        <f t="shared" ref="U325:U388" si="90">AND(I325&gt;7,R325&gt;7.1)</f>
        <v>0</v>
      </c>
      <c r="V325" s="93" t="b">
        <f t="shared" ref="V325:V388" si="91">OR(S325&gt;33,R325&gt;6.2)</f>
        <v>1</v>
      </c>
      <c r="W325" s="93" t="str">
        <f t="shared" ref="W325:W388" si="92">IF(R325&gt;7.3,"High Value","Low Value")</f>
        <v>High Value</v>
      </c>
      <c r="X325" s="96">
        <f t="shared" si="78"/>
        <v>3.9420000000000002</v>
      </c>
      <c r="Y325" s="93">
        <f t="shared" si="83"/>
        <v>18</v>
      </c>
      <c r="Z325" s="93">
        <f t="shared" si="79"/>
        <v>1</v>
      </c>
      <c r="AA325" s="93">
        <f t="shared" si="80"/>
        <v>2019</v>
      </c>
      <c r="AB325" s="97" t="str">
        <f t="shared" si="88"/>
        <v>1-2019</v>
      </c>
      <c r="AC325" s="97" t="str">
        <f t="shared" si="87"/>
        <v>18-1-2019</v>
      </c>
      <c r="AD325" s="97">
        <f t="shared" si="84"/>
        <v>1</v>
      </c>
      <c r="AE325" s="97">
        <f t="shared" si="81"/>
        <v>3</v>
      </c>
      <c r="AF325" s="97" t="str">
        <f t="shared" ref="AF325:AF388" si="93">CONCATENATE(AA325,"-",AE325)</f>
        <v>2019-3</v>
      </c>
      <c r="AG325" s="97">
        <f t="shared" ref="AG325:AG388" si="94">WEEKDAY(L325,2)</f>
        <v>5</v>
      </c>
      <c r="AH325" s="97" t="str">
        <f t="shared" si="82"/>
        <v>Weekdays</v>
      </c>
      <c r="AI325" s="98">
        <f t="shared" si="86"/>
        <v>6</v>
      </c>
    </row>
    <row r="326" spans="2:35" ht="21.75" customHeight="1" x14ac:dyDescent="0.25">
      <c r="B326" s="19" t="s">
        <v>358</v>
      </c>
      <c r="C326" s="20" t="s">
        <v>18</v>
      </c>
      <c r="D326" s="19" t="s">
        <v>19</v>
      </c>
      <c r="E326" s="19" t="s">
        <v>27</v>
      </c>
      <c r="F326" s="19" t="s">
        <v>31</v>
      </c>
      <c r="G326" s="19" t="s">
        <v>22</v>
      </c>
      <c r="H326" s="72">
        <v>15.26</v>
      </c>
      <c r="I326" s="22">
        <v>6</v>
      </c>
      <c r="J326" s="72">
        <v>4.5780000000000003</v>
      </c>
      <c r="K326" s="72">
        <v>96.138000000000005</v>
      </c>
      <c r="L326" s="24">
        <v>43511</v>
      </c>
      <c r="M326" s="25">
        <v>0.75208333333333333</v>
      </c>
      <c r="N326" s="20" t="s">
        <v>23</v>
      </c>
      <c r="O326" s="72">
        <v>91.56</v>
      </c>
      <c r="P326" s="76">
        <v>4.7619047620000003</v>
      </c>
      <c r="Q326" s="72">
        <v>4.5780000000000003</v>
      </c>
      <c r="R326" s="86">
        <v>9.8000000000000007</v>
      </c>
      <c r="S326" s="72">
        <f t="shared" si="89"/>
        <v>4.578000000000003</v>
      </c>
      <c r="T326" s="92">
        <f t="shared" si="85"/>
        <v>384.18576000000024</v>
      </c>
      <c r="U326" s="93" t="b">
        <f t="shared" si="90"/>
        <v>0</v>
      </c>
      <c r="V326" s="93" t="b">
        <f t="shared" si="91"/>
        <v>1</v>
      </c>
      <c r="W326" s="93" t="str">
        <f t="shared" si="92"/>
        <v>High Value</v>
      </c>
      <c r="X326" s="96">
        <f t="shared" ref="X326:X389" si="95">IF(R326&gt;6.9,H326*0.1,"Value not found")</f>
        <v>1.526</v>
      </c>
      <c r="Y326" s="93">
        <f t="shared" si="83"/>
        <v>15</v>
      </c>
      <c r="Z326" s="93">
        <f t="shared" ref="Z326:Z389" si="96">MONTH(L326)</f>
        <v>2</v>
      </c>
      <c r="AA326" s="93">
        <f t="shared" ref="AA326:AA389" si="97">YEAR(L326)</f>
        <v>2019</v>
      </c>
      <c r="AB326" s="97" t="str">
        <f t="shared" si="88"/>
        <v>2-2019</v>
      </c>
      <c r="AC326" s="97" t="str">
        <f t="shared" si="87"/>
        <v>15-2-2019</v>
      </c>
      <c r="AD326" s="97">
        <f t="shared" si="84"/>
        <v>1</v>
      </c>
      <c r="AE326" s="97">
        <f t="shared" ref="AE326:AE389" si="98">WEEKNUM(L326,2)</f>
        <v>7</v>
      </c>
      <c r="AF326" s="97" t="str">
        <f t="shared" si="93"/>
        <v>2019-7</v>
      </c>
      <c r="AG326" s="97">
        <f t="shared" si="94"/>
        <v>5</v>
      </c>
      <c r="AH326" s="97" t="str">
        <f t="shared" ref="AH326:AH389" si="99">IF(AG326&gt;=6,"Weekends","Weekdays")</f>
        <v>Weekdays</v>
      </c>
      <c r="AI326" s="98">
        <f t="shared" si="86"/>
        <v>6</v>
      </c>
    </row>
    <row r="327" spans="2:35" ht="21.75" customHeight="1" x14ac:dyDescent="0.25">
      <c r="B327" s="19" t="s">
        <v>359</v>
      </c>
      <c r="C327" s="20" t="s">
        <v>18</v>
      </c>
      <c r="D327" s="19" t="s">
        <v>19</v>
      </c>
      <c r="E327" s="19" t="s">
        <v>27</v>
      </c>
      <c r="F327" s="19" t="s">
        <v>21</v>
      </c>
      <c r="G327" s="19" t="s">
        <v>46</v>
      </c>
      <c r="H327" s="72">
        <v>61.77</v>
      </c>
      <c r="I327" s="22">
        <v>5</v>
      </c>
      <c r="J327" s="72">
        <v>15.442500000000001</v>
      </c>
      <c r="K327" s="72">
        <v>324.29250000000002</v>
      </c>
      <c r="L327" s="24">
        <v>43532</v>
      </c>
      <c r="M327" s="25">
        <v>0.55625000000000002</v>
      </c>
      <c r="N327" s="20" t="s">
        <v>29</v>
      </c>
      <c r="O327" s="72">
        <v>308.85000000000002</v>
      </c>
      <c r="P327" s="76">
        <v>4.7619047620000003</v>
      </c>
      <c r="Q327" s="72">
        <v>15.442500000000001</v>
      </c>
      <c r="R327" s="86">
        <v>6.7</v>
      </c>
      <c r="S327" s="72">
        <f t="shared" si="89"/>
        <v>15.442499999999995</v>
      </c>
      <c r="T327" s="92">
        <f t="shared" si="85"/>
        <v>1295.9345999999996</v>
      </c>
      <c r="U327" s="93" t="b">
        <f t="shared" si="90"/>
        <v>0</v>
      </c>
      <c r="V327" s="93" t="b">
        <f t="shared" si="91"/>
        <v>1</v>
      </c>
      <c r="W327" s="93" t="str">
        <f t="shared" si="92"/>
        <v>Low Value</v>
      </c>
      <c r="X327" s="96" t="str">
        <f t="shared" si="95"/>
        <v>Value not found</v>
      </c>
      <c r="Y327" s="93">
        <f t="shared" ref="Y327:Y390" si="100">DAY(L327)</f>
        <v>8</v>
      </c>
      <c r="Z327" s="93">
        <f t="shared" si="96"/>
        <v>3</v>
      </c>
      <c r="AA327" s="93">
        <f t="shared" si="97"/>
        <v>2019</v>
      </c>
      <c r="AB327" s="97" t="str">
        <f t="shared" si="88"/>
        <v>3-2019</v>
      </c>
      <c r="AC327" s="97" t="str">
        <f t="shared" si="87"/>
        <v>8-3-2019</v>
      </c>
      <c r="AD327" s="97">
        <f t="shared" ref="AD327:AD390" si="101">ROUNDUP(Z327/3,0)</f>
        <v>1</v>
      </c>
      <c r="AE327" s="97">
        <f t="shared" si="98"/>
        <v>10</v>
      </c>
      <c r="AF327" s="97" t="str">
        <f t="shared" si="93"/>
        <v>2019-10</v>
      </c>
      <c r="AG327" s="97">
        <f t="shared" si="94"/>
        <v>5</v>
      </c>
      <c r="AH327" s="97" t="str">
        <f t="shared" si="99"/>
        <v>Weekdays</v>
      </c>
      <c r="AI327" s="98">
        <f t="shared" si="86"/>
        <v>6</v>
      </c>
    </row>
    <row r="328" spans="2:35" ht="21.75" customHeight="1" x14ac:dyDescent="0.25">
      <c r="B328" s="19" t="s">
        <v>360</v>
      </c>
      <c r="C328" s="20" t="s">
        <v>18</v>
      </c>
      <c r="D328" s="19" t="s">
        <v>19</v>
      </c>
      <c r="E328" s="19" t="s">
        <v>27</v>
      </c>
      <c r="F328" s="19" t="s">
        <v>31</v>
      </c>
      <c r="G328" s="19" t="s">
        <v>32</v>
      </c>
      <c r="H328" s="72">
        <v>21.52</v>
      </c>
      <c r="I328" s="22">
        <v>6</v>
      </c>
      <c r="J328" s="72">
        <v>6.4560000000000004</v>
      </c>
      <c r="K328" s="72">
        <v>135.57599999999999</v>
      </c>
      <c r="L328" s="24">
        <v>43482</v>
      </c>
      <c r="M328" s="25">
        <v>0.53333333333333333</v>
      </c>
      <c r="N328" s="20" t="s">
        <v>33</v>
      </c>
      <c r="O328" s="72">
        <v>129.12</v>
      </c>
      <c r="P328" s="76">
        <v>4.7619047620000003</v>
      </c>
      <c r="Q328" s="72">
        <v>6.4560000000000004</v>
      </c>
      <c r="R328" s="86">
        <v>9.4</v>
      </c>
      <c r="S328" s="72">
        <f t="shared" si="89"/>
        <v>6.4559999999999889</v>
      </c>
      <c r="T328" s="92">
        <f t="shared" ref="T328:T391" si="102">S328*$T$2</f>
        <v>541.78751999999906</v>
      </c>
      <c r="U328" s="93" t="b">
        <f t="shared" si="90"/>
        <v>0</v>
      </c>
      <c r="V328" s="93" t="b">
        <f t="shared" si="91"/>
        <v>1</v>
      </c>
      <c r="W328" s="93" t="str">
        <f t="shared" si="92"/>
        <v>High Value</v>
      </c>
      <c r="X328" s="96">
        <f t="shared" si="95"/>
        <v>2.1520000000000001</v>
      </c>
      <c r="Y328" s="93">
        <f t="shared" si="100"/>
        <v>17</v>
      </c>
      <c r="Z328" s="93">
        <f t="shared" si="96"/>
        <v>1</v>
      </c>
      <c r="AA328" s="93">
        <f t="shared" si="97"/>
        <v>2019</v>
      </c>
      <c r="AB328" s="97" t="str">
        <f t="shared" si="88"/>
        <v>1-2019</v>
      </c>
      <c r="AC328" s="97" t="str">
        <f t="shared" si="87"/>
        <v>17-1-2019</v>
      </c>
      <c r="AD328" s="97">
        <f t="shared" si="101"/>
        <v>1</v>
      </c>
      <c r="AE328" s="97">
        <f t="shared" si="98"/>
        <v>3</v>
      </c>
      <c r="AF328" s="97" t="str">
        <f t="shared" si="93"/>
        <v>2019-3</v>
      </c>
      <c r="AG328" s="97">
        <f t="shared" si="94"/>
        <v>4</v>
      </c>
      <c r="AH328" s="97" t="str">
        <f t="shared" si="99"/>
        <v>Weekdays</v>
      </c>
      <c r="AI328" s="98">
        <f t="shared" si="86"/>
        <v>5</v>
      </c>
    </row>
    <row r="329" spans="2:35" ht="21.75" customHeight="1" x14ac:dyDescent="0.25">
      <c r="B329" s="19" t="s">
        <v>361</v>
      </c>
      <c r="C329" s="20" t="s">
        <v>42</v>
      </c>
      <c r="D329" s="19" t="s">
        <v>43</v>
      </c>
      <c r="E329" s="19" t="s">
        <v>27</v>
      </c>
      <c r="F329" s="19" t="s">
        <v>31</v>
      </c>
      <c r="G329" s="19" t="s">
        <v>36</v>
      </c>
      <c r="H329" s="72">
        <v>97.74</v>
      </c>
      <c r="I329" s="22">
        <v>4</v>
      </c>
      <c r="J329" s="72">
        <v>19.547999999999998</v>
      </c>
      <c r="K329" s="72">
        <v>410.50799999999998</v>
      </c>
      <c r="L329" s="24">
        <v>43536</v>
      </c>
      <c r="M329" s="25">
        <v>0.82847222222222228</v>
      </c>
      <c r="N329" s="20" t="s">
        <v>23</v>
      </c>
      <c r="O329" s="72">
        <v>390.96</v>
      </c>
      <c r="P329" s="76">
        <v>4.7619047620000003</v>
      </c>
      <c r="Q329" s="72">
        <v>19.547999999999998</v>
      </c>
      <c r="R329" s="86">
        <v>6.4</v>
      </c>
      <c r="S329" s="72">
        <f t="shared" si="89"/>
        <v>19.548000000000002</v>
      </c>
      <c r="T329" s="92">
        <f t="shared" si="102"/>
        <v>1640.4681600000001</v>
      </c>
      <c r="U329" s="93" t="b">
        <f t="shared" si="90"/>
        <v>0</v>
      </c>
      <c r="V329" s="93" t="b">
        <f t="shared" si="91"/>
        <v>1</v>
      </c>
      <c r="W329" s="93" t="str">
        <f t="shared" si="92"/>
        <v>Low Value</v>
      </c>
      <c r="X329" s="96" t="str">
        <f t="shared" si="95"/>
        <v>Value not found</v>
      </c>
      <c r="Y329" s="93">
        <f t="shared" si="100"/>
        <v>12</v>
      </c>
      <c r="Z329" s="93">
        <f t="shared" si="96"/>
        <v>3</v>
      </c>
      <c r="AA329" s="93">
        <f t="shared" si="97"/>
        <v>2019</v>
      </c>
      <c r="AB329" s="97" t="str">
        <f t="shared" si="88"/>
        <v>3-2019</v>
      </c>
      <c r="AC329" s="97" t="str">
        <f t="shared" si="87"/>
        <v>12-3-2019</v>
      </c>
      <c r="AD329" s="97">
        <f t="shared" si="101"/>
        <v>1</v>
      </c>
      <c r="AE329" s="97">
        <f t="shared" si="98"/>
        <v>11</v>
      </c>
      <c r="AF329" s="97" t="str">
        <f t="shared" si="93"/>
        <v>2019-11</v>
      </c>
      <c r="AG329" s="97">
        <f t="shared" si="94"/>
        <v>2</v>
      </c>
      <c r="AH329" s="97" t="str">
        <f t="shared" si="99"/>
        <v>Weekdays</v>
      </c>
      <c r="AI329" s="98">
        <f t="shared" si="86"/>
        <v>3</v>
      </c>
    </row>
    <row r="330" spans="2:35" ht="21.75" customHeight="1" x14ac:dyDescent="0.25">
      <c r="B330" s="19" t="s">
        <v>362</v>
      </c>
      <c r="C330" s="20" t="s">
        <v>18</v>
      </c>
      <c r="D330" s="19" t="s">
        <v>19</v>
      </c>
      <c r="E330" s="19" t="s">
        <v>20</v>
      </c>
      <c r="F330" s="19" t="s">
        <v>31</v>
      </c>
      <c r="G330" s="19" t="s">
        <v>44</v>
      </c>
      <c r="H330" s="72">
        <v>99.78</v>
      </c>
      <c r="I330" s="22">
        <v>5</v>
      </c>
      <c r="J330" s="72">
        <v>24.945</v>
      </c>
      <c r="K330" s="72">
        <v>523.84500000000003</v>
      </c>
      <c r="L330" s="24">
        <v>43533</v>
      </c>
      <c r="M330" s="25">
        <v>0.79791666666666672</v>
      </c>
      <c r="N330" s="20" t="s">
        <v>29</v>
      </c>
      <c r="O330" s="72">
        <v>498.9</v>
      </c>
      <c r="P330" s="76">
        <v>4.7619047620000003</v>
      </c>
      <c r="Q330" s="72">
        <v>24.945</v>
      </c>
      <c r="R330" s="86">
        <v>5.4</v>
      </c>
      <c r="S330" s="72">
        <f t="shared" si="89"/>
        <v>24.94500000000005</v>
      </c>
      <c r="T330" s="92">
        <f t="shared" si="102"/>
        <v>2093.3844000000045</v>
      </c>
      <c r="U330" s="93" t="b">
        <f t="shared" si="90"/>
        <v>0</v>
      </c>
      <c r="V330" s="93" t="b">
        <f t="shared" si="91"/>
        <v>0</v>
      </c>
      <c r="W330" s="93" t="str">
        <f t="shared" si="92"/>
        <v>Low Value</v>
      </c>
      <c r="X330" s="96" t="str">
        <f t="shared" si="95"/>
        <v>Value not found</v>
      </c>
      <c r="Y330" s="93">
        <f t="shared" si="100"/>
        <v>9</v>
      </c>
      <c r="Z330" s="93">
        <f t="shared" si="96"/>
        <v>3</v>
      </c>
      <c r="AA330" s="93">
        <f t="shared" si="97"/>
        <v>2019</v>
      </c>
      <c r="AB330" s="97" t="str">
        <f t="shared" si="88"/>
        <v>3-2019</v>
      </c>
      <c r="AC330" s="97" t="str">
        <f t="shared" si="87"/>
        <v>9-3-2019</v>
      </c>
      <c r="AD330" s="97">
        <f t="shared" si="101"/>
        <v>1</v>
      </c>
      <c r="AE330" s="97">
        <f t="shared" si="98"/>
        <v>10</v>
      </c>
      <c r="AF330" s="97" t="str">
        <f t="shared" si="93"/>
        <v>2019-10</v>
      </c>
      <c r="AG330" s="97">
        <f t="shared" si="94"/>
        <v>6</v>
      </c>
      <c r="AH330" s="97" t="str">
        <f t="shared" si="99"/>
        <v>Weekends</v>
      </c>
      <c r="AI330" s="98">
        <f t="shared" si="86"/>
        <v>7</v>
      </c>
    </row>
    <row r="331" spans="2:35" ht="21.75" customHeight="1" x14ac:dyDescent="0.25">
      <c r="B331" s="19" t="s">
        <v>363</v>
      </c>
      <c r="C331" s="20" t="s">
        <v>25</v>
      </c>
      <c r="D331" s="19" t="s">
        <v>26</v>
      </c>
      <c r="E331" s="19" t="s">
        <v>20</v>
      </c>
      <c r="F331" s="19" t="s">
        <v>31</v>
      </c>
      <c r="G331" s="19" t="s">
        <v>44</v>
      </c>
      <c r="H331" s="72">
        <v>94.26</v>
      </c>
      <c r="I331" s="22">
        <v>4</v>
      </c>
      <c r="J331" s="72">
        <v>18.852</v>
      </c>
      <c r="K331" s="72">
        <v>395.892</v>
      </c>
      <c r="L331" s="24">
        <v>43536</v>
      </c>
      <c r="M331" s="25">
        <v>0.6875</v>
      </c>
      <c r="N331" s="20" t="s">
        <v>29</v>
      </c>
      <c r="O331" s="72">
        <v>377.04</v>
      </c>
      <c r="P331" s="76">
        <v>4.7619047620000003</v>
      </c>
      <c r="Q331" s="72">
        <v>18.852</v>
      </c>
      <c r="R331" s="86">
        <v>8.6</v>
      </c>
      <c r="S331" s="72">
        <f t="shared" si="89"/>
        <v>18.851999999999975</v>
      </c>
      <c r="T331" s="92">
        <f t="shared" si="102"/>
        <v>1582.0598399999981</v>
      </c>
      <c r="U331" s="93" t="b">
        <f t="shared" si="90"/>
        <v>0</v>
      </c>
      <c r="V331" s="93" t="b">
        <f t="shared" si="91"/>
        <v>1</v>
      </c>
      <c r="W331" s="93" t="str">
        <f t="shared" si="92"/>
        <v>High Value</v>
      </c>
      <c r="X331" s="96">
        <f t="shared" si="95"/>
        <v>9.4260000000000002</v>
      </c>
      <c r="Y331" s="93">
        <f t="shared" si="100"/>
        <v>12</v>
      </c>
      <c r="Z331" s="93">
        <f t="shared" si="96"/>
        <v>3</v>
      </c>
      <c r="AA331" s="93">
        <f t="shared" si="97"/>
        <v>2019</v>
      </c>
      <c r="AB331" s="97" t="str">
        <f t="shared" si="88"/>
        <v>3-2019</v>
      </c>
      <c r="AC331" s="97" t="str">
        <f t="shared" si="87"/>
        <v>12-3-2019</v>
      </c>
      <c r="AD331" s="97">
        <f t="shared" si="101"/>
        <v>1</v>
      </c>
      <c r="AE331" s="97">
        <f t="shared" si="98"/>
        <v>11</v>
      </c>
      <c r="AF331" s="97" t="str">
        <f t="shared" si="93"/>
        <v>2019-11</v>
      </c>
      <c r="AG331" s="97">
        <f t="shared" si="94"/>
        <v>2</v>
      </c>
      <c r="AH331" s="97" t="str">
        <f t="shared" si="99"/>
        <v>Weekdays</v>
      </c>
      <c r="AI331" s="98">
        <f t="shared" si="86"/>
        <v>3</v>
      </c>
    </row>
    <row r="332" spans="2:35" ht="21.75" customHeight="1" x14ac:dyDescent="0.25">
      <c r="B332" s="19" t="s">
        <v>364</v>
      </c>
      <c r="C332" s="20" t="s">
        <v>42</v>
      </c>
      <c r="D332" s="19" t="s">
        <v>43</v>
      </c>
      <c r="E332" s="19" t="s">
        <v>20</v>
      </c>
      <c r="F332" s="19" t="s">
        <v>31</v>
      </c>
      <c r="G332" s="19" t="s">
        <v>22</v>
      </c>
      <c r="H332" s="72">
        <v>51.13</v>
      </c>
      <c r="I332" s="22">
        <v>4</v>
      </c>
      <c r="J332" s="72">
        <v>10.226000000000001</v>
      </c>
      <c r="K332" s="72">
        <v>214.74600000000001</v>
      </c>
      <c r="L332" s="24">
        <v>43490</v>
      </c>
      <c r="M332" s="25">
        <v>0.42430555555555555</v>
      </c>
      <c r="N332" s="20" t="s">
        <v>33</v>
      </c>
      <c r="O332" s="72">
        <v>204.52</v>
      </c>
      <c r="P332" s="76">
        <v>4.7619047620000003</v>
      </c>
      <c r="Q332" s="72">
        <v>10.226000000000001</v>
      </c>
      <c r="R332" s="86">
        <v>4</v>
      </c>
      <c r="S332" s="72">
        <f t="shared" si="89"/>
        <v>10.225999999999999</v>
      </c>
      <c r="T332" s="92">
        <f t="shared" si="102"/>
        <v>858.16591999999991</v>
      </c>
      <c r="U332" s="93" t="b">
        <f t="shared" si="90"/>
        <v>0</v>
      </c>
      <c r="V332" s="93" t="b">
        <f t="shared" si="91"/>
        <v>0</v>
      </c>
      <c r="W332" s="93" t="str">
        <f t="shared" si="92"/>
        <v>Low Value</v>
      </c>
      <c r="X332" s="96" t="str">
        <f t="shared" si="95"/>
        <v>Value not found</v>
      </c>
      <c r="Y332" s="93">
        <f t="shared" si="100"/>
        <v>25</v>
      </c>
      <c r="Z332" s="93">
        <f t="shared" si="96"/>
        <v>1</v>
      </c>
      <c r="AA332" s="93">
        <f t="shared" si="97"/>
        <v>2019</v>
      </c>
      <c r="AB332" s="97" t="str">
        <f t="shared" si="88"/>
        <v>1-2019</v>
      </c>
      <c r="AC332" s="97" t="str">
        <f t="shared" si="87"/>
        <v>25-1-2019</v>
      </c>
      <c r="AD332" s="97">
        <f t="shared" si="101"/>
        <v>1</v>
      </c>
      <c r="AE332" s="97">
        <f t="shared" si="98"/>
        <v>4</v>
      </c>
      <c r="AF332" s="97" t="str">
        <f t="shared" si="93"/>
        <v>2019-4</v>
      </c>
      <c r="AG332" s="97">
        <f t="shared" si="94"/>
        <v>5</v>
      </c>
      <c r="AH332" s="97" t="str">
        <f t="shared" si="99"/>
        <v>Weekdays</v>
      </c>
      <c r="AI332" s="98">
        <f t="shared" si="86"/>
        <v>6</v>
      </c>
    </row>
    <row r="333" spans="2:35" ht="21.75" customHeight="1" x14ac:dyDescent="0.25">
      <c r="B333" s="19" t="s">
        <v>365</v>
      </c>
      <c r="C333" s="20" t="s">
        <v>18</v>
      </c>
      <c r="D333" s="19" t="s">
        <v>19</v>
      </c>
      <c r="E333" s="19" t="s">
        <v>20</v>
      </c>
      <c r="F333" s="19" t="s">
        <v>31</v>
      </c>
      <c r="G333" s="19" t="s">
        <v>28</v>
      </c>
      <c r="H333" s="72">
        <v>36.36</v>
      </c>
      <c r="I333" s="22">
        <v>4</v>
      </c>
      <c r="J333" s="72">
        <v>7.2720000000000002</v>
      </c>
      <c r="K333" s="72">
        <v>152.71199999999999</v>
      </c>
      <c r="L333" s="24">
        <v>43549</v>
      </c>
      <c r="M333" s="25">
        <v>0.54652777777777772</v>
      </c>
      <c r="N333" s="20" t="s">
        <v>29</v>
      </c>
      <c r="O333" s="72">
        <v>145.44</v>
      </c>
      <c r="P333" s="76">
        <v>4.7619047620000003</v>
      </c>
      <c r="Q333" s="72">
        <v>7.2720000000000002</v>
      </c>
      <c r="R333" s="86">
        <v>7.6</v>
      </c>
      <c r="S333" s="72">
        <f t="shared" si="89"/>
        <v>7.2719999999999914</v>
      </c>
      <c r="T333" s="92">
        <f t="shared" si="102"/>
        <v>610.26623999999924</v>
      </c>
      <c r="U333" s="93" t="b">
        <f t="shared" si="90"/>
        <v>0</v>
      </c>
      <c r="V333" s="93" t="b">
        <f t="shared" si="91"/>
        <v>1</v>
      </c>
      <c r="W333" s="93" t="str">
        <f t="shared" si="92"/>
        <v>High Value</v>
      </c>
      <c r="X333" s="96">
        <f t="shared" si="95"/>
        <v>3.6360000000000001</v>
      </c>
      <c r="Y333" s="93">
        <f t="shared" si="100"/>
        <v>25</v>
      </c>
      <c r="Z333" s="93">
        <f t="shared" si="96"/>
        <v>3</v>
      </c>
      <c r="AA333" s="93">
        <f t="shared" si="97"/>
        <v>2019</v>
      </c>
      <c r="AB333" s="97" t="str">
        <f t="shared" si="88"/>
        <v>3-2019</v>
      </c>
      <c r="AC333" s="97" t="str">
        <f t="shared" si="87"/>
        <v>25-3-2019</v>
      </c>
      <c r="AD333" s="97">
        <f t="shared" si="101"/>
        <v>1</v>
      </c>
      <c r="AE333" s="97">
        <f t="shared" si="98"/>
        <v>13</v>
      </c>
      <c r="AF333" s="97" t="str">
        <f t="shared" si="93"/>
        <v>2019-13</v>
      </c>
      <c r="AG333" s="97">
        <f t="shared" si="94"/>
        <v>1</v>
      </c>
      <c r="AH333" s="97" t="str">
        <f t="shared" si="99"/>
        <v>Weekdays</v>
      </c>
      <c r="AI333" s="98">
        <f t="shared" si="86"/>
        <v>2</v>
      </c>
    </row>
    <row r="334" spans="2:35" ht="21.75" customHeight="1" x14ac:dyDescent="0.25">
      <c r="B334" s="19" t="s">
        <v>366</v>
      </c>
      <c r="C334" s="20" t="s">
        <v>42</v>
      </c>
      <c r="D334" s="19" t="s">
        <v>43</v>
      </c>
      <c r="E334" s="19" t="s">
        <v>27</v>
      </c>
      <c r="F334" s="19" t="s">
        <v>31</v>
      </c>
      <c r="G334" s="19" t="s">
        <v>32</v>
      </c>
      <c r="H334" s="72">
        <v>22.02</v>
      </c>
      <c r="I334" s="22">
        <v>9</v>
      </c>
      <c r="J334" s="72">
        <v>9.9090000000000007</v>
      </c>
      <c r="K334" s="72">
        <v>208.089</v>
      </c>
      <c r="L334" s="24">
        <v>43503</v>
      </c>
      <c r="M334" s="25">
        <v>0.78333333333333333</v>
      </c>
      <c r="N334" s="20" t="s">
        <v>29</v>
      </c>
      <c r="O334" s="72">
        <v>198.18</v>
      </c>
      <c r="P334" s="76">
        <v>4.7619047620000003</v>
      </c>
      <c r="Q334" s="72">
        <v>9.9090000000000007</v>
      </c>
      <c r="R334" s="86">
        <v>6.8</v>
      </c>
      <c r="S334" s="72">
        <f t="shared" si="89"/>
        <v>9.9089999999999918</v>
      </c>
      <c r="T334" s="92">
        <f t="shared" si="102"/>
        <v>831.56327999999928</v>
      </c>
      <c r="U334" s="93" t="b">
        <f t="shared" si="90"/>
        <v>0</v>
      </c>
      <c r="V334" s="93" t="b">
        <f t="shared" si="91"/>
        <v>1</v>
      </c>
      <c r="W334" s="93" t="str">
        <f t="shared" si="92"/>
        <v>Low Value</v>
      </c>
      <c r="X334" s="96" t="str">
        <f t="shared" si="95"/>
        <v>Value not found</v>
      </c>
      <c r="Y334" s="93">
        <f t="shared" si="100"/>
        <v>7</v>
      </c>
      <c r="Z334" s="93">
        <f t="shared" si="96"/>
        <v>2</v>
      </c>
      <c r="AA334" s="93">
        <f t="shared" si="97"/>
        <v>2019</v>
      </c>
      <c r="AB334" s="97" t="str">
        <f t="shared" si="88"/>
        <v>2-2019</v>
      </c>
      <c r="AC334" s="97" t="str">
        <f t="shared" si="87"/>
        <v>7-2-2019</v>
      </c>
      <c r="AD334" s="97">
        <f t="shared" si="101"/>
        <v>1</v>
      </c>
      <c r="AE334" s="97">
        <f t="shared" si="98"/>
        <v>6</v>
      </c>
      <c r="AF334" s="97" t="str">
        <f t="shared" si="93"/>
        <v>2019-6</v>
      </c>
      <c r="AG334" s="97">
        <f t="shared" si="94"/>
        <v>4</v>
      </c>
      <c r="AH334" s="97" t="str">
        <f t="shared" si="99"/>
        <v>Weekdays</v>
      </c>
      <c r="AI334" s="98">
        <f t="shared" si="86"/>
        <v>5</v>
      </c>
    </row>
    <row r="335" spans="2:35" ht="21.75" customHeight="1" x14ac:dyDescent="0.25">
      <c r="B335" s="19" t="s">
        <v>367</v>
      </c>
      <c r="C335" s="20" t="s">
        <v>18</v>
      </c>
      <c r="D335" s="19" t="s">
        <v>19</v>
      </c>
      <c r="E335" s="19" t="s">
        <v>27</v>
      </c>
      <c r="F335" s="19" t="s">
        <v>31</v>
      </c>
      <c r="G335" s="19" t="s">
        <v>44</v>
      </c>
      <c r="H335" s="72">
        <v>32.9</v>
      </c>
      <c r="I335" s="22">
        <v>3</v>
      </c>
      <c r="J335" s="72">
        <v>4.9349999999999996</v>
      </c>
      <c r="K335" s="72">
        <v>103.63500000000001</v>
      </c>
      <c r="L335" s="24">
        <v>43513</v>
      </c>
      <c r="M335" s="25">
        <v>0.7270833333333333</v>
      </c>
      <c r="N335" s="20" t="s">
        <v>33</v>
      </c>
      <c r="O335" s="72">
        <v>98.7</v>
      </c>
      <c r="P335" s="76">
        <v>4.7619047620000003</v>
      </c>
      <c r="Q335" s="72">
        <v>4.9349999999999996</v>
      </c>
      <c r="R335" s="86">
        <v>9.1</v>
      </c>
      <c r="S335" s="72">
        <f t="shared" si="89"/>
        <v>4.9350000000000023</v>
      </c>
      <c r="T335" s="92">
        <f t="shared" si="102"/>
        <v>414.14520000000022</v>
      </c>
      <c r="U335" s="93" t="b">
        <f t="shared" si="90"/>
        <v>0</v>
      </c>
      <c r="V335" s="93" t="b">
        <f t="shared" si="91"/>
        <v>1</v>
      </c>
      <c r="W335" s="93" t="str">
        <f t="shared" si="92"/>
        <v>High Value</v>
      </c>
      <c r="X335" s="96">
        <f t="shared" si="95"/>
        <v>3.29</v>
      </c>
      <c r="Y335" s="93">
        <f t="shared" si="100"/>
        <v>17</v>
      </c>
      <c r="Z335" s="93">
        <f t="shared" si="96"/>
        <v>2</v>
      </c>
      <c r="AA335" s="93">
        <f t="shared" si="97"/>
        <v>2019</v>
      </c>
      <c r="AB335" s="97" t="str">
        <f t="shared" si="88"/>
        <v>2-2019</v>
      </c>
      <c r="AC335" s="97" t="str">
        <f t="shared" si="87"/>
        <v>17-2-2019</v>
      </c>
      <c r="AD335" s="97">
        <f t="shared" si="101"/>
        <v>1</v>
      </c>
      <c r="AE335" s="97">
        <f t="shared" si="98"/>
        <v>7</v>
      </c>
      <c r="AF335" s="97" t="str">
        <f t="shared" si="93"/>
        <v>2019-7</v>
      </c>
      <c r="AG335" s="97">
        <f t="shared" si="94"/>
        <v>7</v>
      </c>
      <c r="AH335" s="97" t="str">
        <f t="shared" si="99"/>
        <v>Weekends</v>
      </c>
      <c r="AI335" s="98">
        <f t="shared" si="86"/>
        <v>1</v>
      </c>
    </row>
    <row r="336" spans="2:35" ht="21.75" customHeight="1" x14ac:dyDescent="0.25">
      <c r="B336" s="19" t="s">
        <v>368</v>
      </c>
      <c r="C336" s="20" t="s">
        <v>18</v>
      </c>
      <c r="D336" s="19" t="s">
        <v>19</v>
      </c>
      <c r="E336" s="19" t="s">
        <v>27</v>
      </c>
      <c r="F336" s="19" t="s">
        <v>31</v>
      </c>
      <c r="G336" s="19" t="s">
        <v>46</v>
      </c>
      <c r="H336" s="72">
        <v>77.02</v>
      </c>
      <c r="I336" s="22">
        <v>5</v>
      </c>
      <c r="J336" s="72">
        <v>19.254999999999999</v>
      </c>
      <c r="K336" s="72">
        <v>404.35500000000002</v>
      </c>
      <c r="L336" s="24">
        <v>43499</v>
      </c>
      <c r="M336" s="25">
        <v>0.66597222222222219</v>
      </c>
      <c r="N336" s="20" t="s">
        <v>29</v>
      </c>
      <c r="O336" s="72">
        <v>385.1</v>
      </c>
      <c r="P336" s="76">
        <v>4.7619047620000003</v>
      </c>
      <c r="Q336" s="72">
        <v>19.254999999999999</v>
      </c>
      <c r="R336" s="86">
        <v>5.5</v>
      </c>
      <c r="S336" s="72">
        <f t="shared" si="89"/>
        <v>19.254999999999995</v>
      </c>
      <c r="T336" s="92">
        <f t="shared" si="102"/>
        <v>1615.8795999999998</v>
      </c>
      <c r="U336" s="93" t="b">
        <f t="shared" si="90"/>
        <v>0</v>
      </c>
      <c r="V336" s="93" t="b">
        <f t="shared" si="91"/>
        <v>0</v>
      </c>
      <c r="W336" s="93" t="str">
        <f t="shared" si="92"/>
        <v>Low Value</v>
      </c>
      <c r="X336" s="96" t="str">
        <f t="shared" si="95"/>
        <v>Value not found</v>
      </c>
      <c r="Y336" s="93">
        <f t="shared" si="100"/>
        <v>3</v>
      </c>
      <c r="Z336" s="93">
        <f t="shared" si="96"/>
        <v>2</v>
      </c>
      <c r="AA336" s="93">
        <f t="shared" si="97"/>
        <v>2019</v>
      </c>
      <c r="AB336" s="97" t="str">
        <f t="shared" si="88"/>
        <v>2-2019</v>
      </c>
      <c r="AC336" s="97" t="str">
        <f t="shared" si="87"/>
        <v>3-2-2019</v>
      </c>
      <c r="AD336" s="97">
        <f t="shared" si="101"/>
        <v>1</v>
      </c>
      <c r="AE336" s="97">
        <f t="shared" si="98"/>
        <v>5</v>
      </c>
      <c r="AF336" s="97" t="str">
        <f t="shared" si="93"/>
        <v>2019-5</v>
      </c>
      <c r="AG336" s="97">
        <f t="shared" si="94"/>
        <v>7</v>
      </c>
      <c r="AH336" s="97" t="str">
        <f t="shared" si="99"/>
        <v>Weekends</v>
      </c>
      <c r="AI336" s="98">
        <f t="shared" si="86"/>
        <v>1</v>
      </c>
    </row>
    <row r="337" spans="2:35" ht="21.75" customHeight="1" x14ac:dyDescent="0.25">
      <c r="B337" s="19" t="s">
        <v>369</v>
      </c>
      <c r="C337" s="20" t="s">
        <v>18</v>
      </c>
      <c r="D337" s="19" t="s">
        <v>19</v>
      </c>
      <c r="E337" s="19" t="s">
        <v>20</v>
      </c>
      <c r="F337" s="19" t="s">
        <v>31</v>
      </c>
      <c r="G337" s="19" t="s">
        <v>44</v>
      </c>
      <c r="H337" s="72">
        <v>23.48</v>
      </c>
      <c r="I337" s="22">
        <v>2</v>
      </c>
      <c r="J337" s="72">
        <v>2.3479999999999999</v>
      </c>
      <c r="K337" s="72">
        <v>49.308</v>
      </c>
      <c r="L337" s="24">
        <v>43538</v>
      </c>
      <c r="M337" s="25">
        <v>0.47291666666666665</v>
      </c>
      <c r="N337" s="20" t="s">
        <v>33</v>
      </c>
      <c r="O337" s="72">
        <v>46.96</v>
      </c>
      <c r="P337" s="76">
        <v>4.7619047620000003</v>
      </c>
      <c r="Q337" s="72">
        <v>2.3479999999999999</v>
      </c>
      <c r="R337" s="86">
        <v>7.9</v>
      </c>
      <c r="S337" s="72">
        <f t="shared" si="89"/>
        <v>2.347999999999999</v>
      </c>
      <c r="T337" s="92">
        <f t="shared" si="102"/>
        <v>197.04415999999992</v>
      </c>
      <c r="U337" s="93" t="b">
        <f t="shared" si="90"/>
        <v>0</v>
      </c>
      <c r="V337" s="93" t="b">
        <f t="shared" si="91"/>
        <v>1</v>
      </c>
      <c r="W337" s="93" t="str">
        <f t="shared" si="92"/>
        <v>High Value</v>
      </c>
      <c r="X337" s="96">
        <f t="shared" si="95"/>
        <v>2.3480000000000003</v>
      </c>
      <c r="Y337" s="93">
        <f t="shared" si="100"/>
        <v>14</v>
      </c>
      <c r="Z337" s="93">
        <f t="shared" si="96"/>
        <v>3</v>
      </c>
      <c r="AA337" s="93">
        <f t="shared" si="97"/>
        <v>2019</v>
      </c>
      <c r="AB337" s="97" t="str">
        <f t="shared" si="88"/>
        <v>3-2019</v>
      </c>
      <c r="AC337" s="97" t="str">
        <f t="shared" si="87"/>
        <v>14-3-2019</v>
      </c>
      <c r="AD337" s="97">
        <f t="shared" si="101"/>
        <v>1</v>
      </c>
      <c r="AE337" s="97">
        <f t="shared" si="98"/>
        <v>11</v>
      </c>
      <c r="AF337" s="97" t="str">
        <f t="shared" si="93"/>
        <v>2019-11</v>
      </c>
      <c r="AG337" s="97">
        <f t="shared" si="94"/>
        <v>4</v>
      </c>
      <c r="AH337" s="97" t="str">
        <f t="shared" si="99"/>
        <v>Weekdays</v>
      </c>
      <c r="AI337" s="98">
        <f t="shared" si="86"/>
        <v>5</v>
      </c>
    </row>
    <row r="338" spans="2:35" ht="21.75" customHeight="1" x14ac:dyDescent="0.25">
      <c r="B338" s="19" t="s">
        <v>370</v>
      </c>
      <c r="C338" s="20" t="s">
        <v>25</v>
      </c>
      <c r="D338" s="19" t="s">
        <v>26</v>
      </c>
      <c r="E338" s="19" t="s">
        <v>20</v>
      </c>
      <c r="F338" s="19" t="s">
        <v>31</v>
      </c>
      <c r="G338" s="19" t="s">
        <v>36</v>
      </c>
      <c r="H338" s="72">
        <v>14.7</v>
      </c>
      <c r="I338" s="22">
        <v>5</v>
      </c>
      <c r="J338" s="72">
        <v>3.6749999999999998</v>
      </c>
      <c r="K338" s="72">
        <v>77.174999999999997</v>
      </c>
      <c r="L338" s="24">
        <v>43548</v>
      </c>
      <c r="M338" s="25">
        <v>0.57499999999999996</v>
      </c>
      <c r="N338" s="20" t="s">
        <v>23</v>
      </c>
      <c r="O338" s="72">
        <v>73.5</v>
      </c>
      <c r="P338" s="76">
        <v>4.7619047620000003</v>
      </c>
      <c r="Q338" s="72">
        <v>3.6749999999999998</v>
      </c>
      <c r="R338" s="86">
        <v>8.5</v>
      </c>
      <c r="S338" s="72">
        <f t="shared" si="89"/>
        <v>3.6749999999999972</v>
      </c>
      <c r="T338" s="92">
        <f t="shared" si="102"/>
        <v>308.40599999999978</v>
      </c>
      <c r="U338" s="93" t="b">
        <f t="shared" si="90"/>
        <v>0</v>
      </c>
      <c r="V338" s="93" t="b">
        <f t="shared" si="91"/>
        <v>1</v>
      </c>
      <c r="W338" s="93" t="str">
        <f t="shared" si="92"/>
        <v>High Value</v>
      </c>
      <c r="X338" s="96">
        <f t="shared" si="95"/>
        <v>1.47</v>
      </c>
      <c r="Y338" s="93">
        <f t="shared" si="100"/>
        <v>24</v>
      </c>
      <c r="Z338" s="93">
        <f t="shared" si="96"/>
        <v>3</v>
      </c>
      <c r="AA338" s="93">
        <f t="shared" si="97"/>
        <v>2019</v>
      </c>
      <c r="AB338" s="97" t="str">
        <f t="shared" si="88"/>
        <v>3-2019</v>
      </c>
      <c r="AC338" s="97" t="str">
        <f t="shared" si="87"/>
        <v>24-3-2019</v>
      </c>
      <c r="AD338" s="97">
        <f t="shared" si="101"/>
        <v>1</v>
      </c>
      <c r="AE338" s="97">
        <f t="shared" si="98"/>
        <v>12</v>
      </c>
      <c r="AF338" s="97" t="str">
        <f t="shared" si="93"/>
        <v>2019-12</v>
      </c>
      <c r="AG338" s="97">
        <f t="shared" si="94"/>
        <v>7</v>
      </c>
      <c r="AH338" s="97" t="str">
        <f t="shared" si="99"/>
        <v>Weekends</v>
      </c>
      <c r="AI338" s="98">
        <f t="shared" ref="AI338:AI401" si="103">WEEKDAY(L338,1)</f>
        <v>1</v>
      </c>
    </row>
    <row r="339" spans="2:35" ht="21.75" customHeight="1" x14ac:dyDescent="0.25">
      <c r="B339" s="19" t="s">
        <v>371</v>
      </c>
      <c r="C339" s="20" t="s">
        <v>18</v>
      </c>
      <c r="D339" s="19" t="s">
        <v>19</v>
      </c>
      <c r="E339" s="19" t="s">
        <v>20</v>
      </c>
      <c r="F339" s="19" t="s">
        <v>21</v>
      </c>
      <c r="G339" s="19" t="s">
        <v>28</v>
      </c>
      <c r="H339" s="72">
        <v>28.45</v>
      </c>
      <c r="I339" s="22">
        <v>5</v>
      </c>
      <c r="J339" s="72">
        <v>7.1124999999999998</v>
      </c>
      <c r="K339" s="72">
        <v>149.36250000000001</v>
      </c>
      <c r="L339" s="24">
        <v>43545</v>
      </c>
      <c r="M339" s="25">
        <v>0.4284722222222222</v>
      </c>
      <c r="N339" s="20" t="s">
        <v>33</v>
      </c>
      <c r="O339" s="72">
        <v>142.25</v>
      </c>
      <c r="P339" s="76">
        <v>4.7619047620000003</v>
      </c>
      <c r="Q339" s="72">
        <v>7.1124999999999998</v>
      </c>
      <c r="R339" s="86">
        <v>9.1</v>
      </c>
      <c r="S339" s="72">
        <f t="shared" si="89"/>
        <v>7.1125000000000114</v>
      </c>
      <c r="T339" s="92">
        <f t="shared" si="102"/>
        <v>596.88100000000099</v>
      </c>
      <c r="U339" s="93" t="b">
        <f t="shared" si="90"/>
        <v>0</v>
      </c>
      <c r="V339" s="93" t="b">
        <f t="shared" si="91"/>
        <v>1</v>
      </c>
      <c r="W339" s="93" t="str">
        <f t="shared" si="92"/>
        <v>High Value</v>
      </c>
      <c r="X339" s="96">
        <f t="shared" si="95"/>
        <v>2.8450000000000002</v>
      </c>
      <c r="Y339" s="93">
        <f t="shared" si="100"/>
        <v>21</v>
      </c>
      <c r="Z339" s="93">
        <f t="shared" si="96"/>
        <v>3</v>
      </c>
      <c r="AA339" s="93">
        <f t="shared" si="97"/>
        <v>2019</v>
      </c>
      <c r="AB339" s="97" t="str">
        <f t="shared" si="88"/>
        <v>3-2019</v>
      </c>
      <c r="AC339" s="97" t="str">
        <f t="shared" si="87"/>
        <v>21-3-2019</v>
      </c>
      <c r="AD339" s="97">
        <f t="shared" si="101"/>
        <v>1</v>
      </c>
      <c r="AE339" s="97">
        <f t="shared" si="98"/>
        <v>12</v>
      </c>
      <c r="AF339" s="97" t="str">
        <f t="shared" si="93"/>
        <v>2019-12</v>
      </c>
      <c r="AG339" s="97">
        <f t="shared" si="94"/>
        <v>4</v>
      </c>
      <c r="AH339" s="97" t="str">
        <f t="shared" si="99"/>
        <v>Weekdays</v>
      </c>
      <c r="AI339" s="98">
        <f t="shared" si="103"/>
        <v>5</v>
      </c>
    </row>
    <row r="340" spans="2:35" ht="21.75" customHeight="1" x14ac:dyDescent="0.25">
      <c r="B340" s="19" t="s">
        <v>372</v>
      </c>
      <c r="C340" s="20" t="s">
        <v>18</v>
      </c>
      <c r="D340" s="19" t="s">
        <v>19</v>
      </c>
      <c r="E340" s="19" t="s">
        <v>27</v>
      </c>
      <c r="F340" s="19" t="s">
        <v>31</v>
      </c>
      <c r="G340" s="19" t="s">
        <v>46</v>
      </c>
      <c r="H340" s="72">
        <v>76.400000000000006</v>
      </c>
      <c r="I340" s="22">
        <v>9</v>
      </c>
      <c r="J340" s="72">
        <v>34.380000000000003</v>
      </c>
      <c r="K340" s="72">
        <v>721.98</v>
      </c>
      <c r="L340" s="24">
        <v>43543</v>
      </c>
      <c r="M340" s="25">
        <v>0.65902777777777777</v>
      </c>
      <c r="N340" s="20" t="s">
        <v>23</v>
      </c>
      <c r="O340" s="72">
        <v>687.6</v>
      </c>
      <c r="P340" s="76">
        <v>4.7619047620000003</v>
      </c>
      <c r="Q340" s="72">
        <v>34.380000000000003</v>
      </c>
      <c r="R340" s="86">
        <v>7.5</v>
      </c>
      <c r="S340" s="72">
        <f t="shared" si="89"/>
        <v>34.379999999999995</v>
      </c>
      <c r="T340" s="92">
        <f t="shared" si="102"/>
        <v>2885.1695999999997</v>
      </c>
      <c r="U340" s="93" t="b">
        <f t="shared" si="90"/>
        <v>1</v>
      </c>
      <c r="V340" s="93" t="b">
        <f t="shared" si="91"/>
        <v>1</v>
      </c>
      <c r="W340" s="93" t="str">
        <f t="shared" si="92"/>
        <v>High Value</v>
      </c>
      <c r="X340" s="96">
        <f t="shared" si="95"/>
        <v>7.6400000000000006</v>
      </c>
      <c r="Y340" s="93">
        <f t="shared" si="100"/>
        <v>19</v>
      </c>
      <c r="Z340" s="93">
        <f t="shared" si="96"/>
        <v>3</v>
      </c>
      <c r="AA340" s="93">
        <f t="shared" si="97"/>
        <v>2019</v>
      </c>
      <c r="AB340" s="97" t="str">
        <f t="shared" si="88"/>
        <v>3-2019</v>
      </c>
      <c r="AC340" s="97" t="str">
        <f t="shared" si="87"/>
        <v>19-3-2019</v>
      </c>
      <c r="AD340" s="97">
        <f t="shared" si="101"/>
        <v>1</v>
      </c>
      <c r="AE340" s="97">
        <f t="shared" si="98"/>
        <v>12</v>
      </c>
      <c r="AF340" s="97" t="str">
        <f t="shared" si="93"/>
        <v>2019-12</v>
      </c>
      <c r="AG340" s="97">
        <f t="shared" si="94"/>
        <v>2</v>
      </c>
      <c r="AH340" s="97" t="str">
        <f t="shared" si="99"/>
        <v>Weekdays</v>
      </c>
      <c r="AI340" s="98">
        <f t="shared" si="103"/>
        <v>3</v>
      </c>
    </row>
    <row r="341" spans="2:35" ht="21.75" customHeight="1" x14ac:dyDescent="0.25">
      <c r="B341" s="19" t="s">
        <v>373</v>
      </c>
      <c r="C341" s="20" t="s">
        <v>42</v>
      </c>
      <c r="D341" s="19" t="s">
        <v>43</v>
      </c>
      <c r="E341" s="19" t="s">
        <v>27</v>
      </c>
      <c r="F341" s="19" t="s">
        <v>21</v>
      </c>
      <c r="G341" s="19" t="s">
        <v>36</v>
      </c>
      <c r="H341" s="72">
        <v>57.95</v>
      </c>
      <c r="I341" s="22">
        <v>6</v>
      </c>
      <c r="J341" s="72">
        <v>17.385000000000002</v>
      </c>
      <c r="K341" s="72">
        <v>365.08499999999998</v>
      </c>
      <c r="L341" s="24">
        <v>43520</v>
      </c>
      <c r="M341" s="25">
        <v>0.54305555555555551</v>
      </c>
      <c r="N341" s="20" t="s">
        <v>29</v>
      </c>
      <c r="O341" s="72">
        <v>347.7</v>
      </c>
      <c r="P341" s="76">
        <v>4.7619047620000003</v>
      </c>
      <c r="Q341" s="72">
        <v>17.385000000000002</v>
      </c>
      <c r="R341" s="86">
        <v>5.2</v>
      </c>
      <c r="S341" s="72">
        <f t="shared" si="89"/>
        <v>17.384999999999991</v>
      </c>
      <c r="T341" s="92">
        <f t="shared" si="102"/>
        <v>1458.9491999999993</v>
      </c>
      <c r="U341" s="93" t="b">
        <f t="shared" si="90"/>
        <v>0</v>
      </c>
      <c r="V341" s="93" t="b">
        <f t="shared" si="91"/>
        <v>0</v>
      </c>
      <c r="W341" s="93" t="str">
        <f t="shared" si="92"/>
        <v>Low Value</v>
      </c>
      <c r="X341" s="96" t="str">
        <f t="shared" si="95"/>
        <v>Value not found</v>
      </c>
      <c r="Y341" s="93">
        <f t="shared" si="100"/>
        <v>24</v>
      </c>
      <c r="Z341" s="93">
        <f t="shared" si="96"/>
        <v>2</v>
      </c>
      <c r="AA341" s="93">
        <f t="shared" si="97"/>
        <v>2019</v>
      </c>
      <c r="AB341" s="97" t="str">
        <f t="shared" si="88"/>
        <v>2-2019</v>
      </c>
      <c r="AC341" s="97" t="str">
        <f t="shared" si="87"/>
        <v>24-2-2019</v>
      </c>
      <c r="AD341" s="97">
        <f t="shared" si="101"/>
        <v>1</v>
      </c>
      <c r="AE341" s="97">
        <f t="shared" si="98"/>
        <v>8</v>
      </c>
      <c r="AF341" s="97" t="str">
        <f t="shared" si="93"/>
        <v>2019-8</v>
      </c>
      <c r="AG341" s="97">
        <f t="shared" si="94"/>
        <v>7</v>
      </c>
      <c r="AH341" s="97" t="str">
        <f t="shared" si="99"/>
        <v>Weekends</v>
      </c>
      <c r="AI341" s="98">
        <f t="shared" si="103"/>
        <v>1</v>
      </c>
    </row>
    <row r="342" spans="2:35" ht="21.75" customHeight="1" x14ac:dyDescent="0.25">
      <c r="B342" s="19" t="s">
        <v>374</v>
      </c>
      <c r="C342" s="20" t="s">
        <v>25</v>
      </c>
      <c r="D342" s="19" t="s">
        <v>26</v>
      </c>
      <c r="E342" s="19" t="s">
        <v>27</v>
      </c>
      <c r="F342" s="19" t="s">
        <v>21</v>
      </c>
      <c r="G342" s="19" t="s">
        <v>28</v>
      </c>
      <c r="H342" s="72">
        <v>47.65</v>
      </c>
      <c r="I342" s="22">
        <v>3</v>
      </c>
      <c r="J342" s="72">
        <v>7.1475</v>
      </c>
      <c r="K342" s="72">
        <v>150.0975</v>
      </c>
      <c r="L342" s="24">
        <v>43552</v>
      </c>
      <c r="M342" s="25">
        <v>0.54027777777777775</v>
      </c>
      <c r="N342" s="20" t="s">
        <v>33</v>
      </c>
      <c r="O342" s="72">
        <v>142.94999999999999</v>
      </c>
      <c r="P342" s="76">
        <v>4.7619047620000003</v>
      </c>
      <c r="Q342" s="72">
        <v>7.1475</v>
      </c>
      <c r="R342" s="86">
        <v>9.5</v>
      </c>
      <c r="S342" s="72">
        <f t="shared" si="89"/>
        <v>7.147500000000008</v>
      </c>
      <c r="T342" s="92">
        <f t="shared" si="102"/>
        <v>599.81820000000073</v>
      </c>
      <c r="U342" s="93" t="b">
        <f t="shared" si="90"/>
        <v>0</v>
      </c>
      <c r="V342" s="93" t="b">
        <f t="shared" si="91"/>
        <v>1</v>
      </c>
      <c r="W342" s="93" t="str">
        <f t="shared" si="92"/>
        <v>High Value</v>
      </c>
      <c r="X342" s="96">
        <f t="shared" si="95"/>
        <v>4.7649999999999997</v>
      </c>
      <c r="Y342" s="93">
        <f t="shared" si="100"/>
        <v>28</v>
      </c>
      <c r="Z342" s="93">
        <f t="shared" si="96"/>
        <v>3</v>
      </c>
      <c r="AA342" s="93">
        <f t="shared" si="97"/>
        <v>2019</v>
      </c>
      <c r="AB342" s="97" t="str">
        <f t="shared" si="88"/>
        <v>3-2019</v>
      </c>
      <c r="AC342" s="97" t="str">
        <f t="shared" si="87"/>
        <v>28-3-2019</v>
      </c>
      <c r="AD342" s="97">
        <f t="shared" si="101"/>
        <v>1</v>
      </c>
      <c r="AE342" s="97">
        <f t="shared" si="98"/>
        <v>13</v>
      </c>
      <c r="AF342" s="97" t="str">
        <f t="shared" si="93"/>
        <v>2019-13</v>
      </c>
      <c r="AG342" s="97">
        <f t="shared" si="94"/>
        <v>4</v>
      </c>
      <c r="AH342" s="97" t="str">
        <f t="shared" si="99"/>
        <v>Weekdays</v>
      </c>
      <c r="AI342" s="98">
        <f t="shared" si="103"/>
        <v>5</v>
      </c>
    </row>
    <row r="343" spans="2:35" ht="21.75" customHeight="1" x14ac:dyDescent="0.25">
      <c r="B343" s="19" t="s">
        <v>375</v>
      </c>
      <c r="C343" s="20" t="s">
        <v>42</v>
      </c>
      <c r="D343" s="19" t="s">
        <v>43</v>
      </c>
      <c r="E343" s="19" t="s">
        <v>20</v>
      </c>
      <c r="F343" s="19" t="s">
        <v>21</v>
      </c>
      <c r="G343" s="19" t="s">
        <v>44</v>
      </c>
      <c r="H343" s="72">
        <v>42.82</v>
      </c>
      <c r="I343" s="22">
        <v>9</v>
      </c>
      <c r="J343" s="72">
        <v>19.268999999999998</v>
      </c>
      <c r="K343" s="72">
        <v>404.649</v>
      </c>
      <c r="L343" s="24">
        <v>43501</v>
      </c>
      <c r="M343" s="25">
        <v>0.6430555555555556</v>
      </c>
      <c r="N343" s="20" t="s">
        <v>33</v>
      </c>
      <c r="O343" s="72">
        <v>385.38</v>
      </c>
      <c r="P343" s="76">
        <v>4.7619047620000003</v>
      </c>
      <c r="Q343" s="72">
        <v>19.268999999999998</v>
      </c>
      <c r="R343" s="86">
        <v>8.9</v>
      </c>
      <c r="S343" s="72">
        <f t="shared" si="89"/>
        <v>19.269000000000005</v>
      </c>
      <c r="T343" s="92">
        <f t="shared" si="102"/>
        <v>1617.0544800000005</v>
      </c>
      <c r="U343" s="93" t="b">
        <f t="shared" si="90"/>
        <v>1</v>
      </c>
      <c r="V343" s="93" t="b">
        <f t="shared" si="91"/>
        <v>1</v>
      </c>
      <c r="W343" s="93" t="str">
        <f t="shared" si="92"/>
        <v>High Value</v>
      </c>
      <c r="X343" s="96">
        <f t="shared" si="95"/>
        <v>4.282</v>
      </c>
      <c r="Y343" s="93">
        <f t="shared" si="100"/>
        <v>5</v>
      </c>
      <c r="Z343" s="93">
        <f t="shared" si="96"/>
        <v>2</v>
      </c>
      <c r="AA343" s="93">
        <f t="shared" si="97"/>
        <v>2019</v>
      </c>
      <c r="AB343" s="97" t="str">
        <f t="shared" si="88"/>
        <v>2-2019</v>
      </c>
      <c r="AC343" s="97" t="str">
        <f t="shared" si="87"/>
        <v>5-2-2019</v>
      </c>
      <c r="AD343" s="97">
        <f t="shared" si="101"/>
        <v>1</v>
      </c>
      <c r="AE343" s="97">
        <f t="shared" si="98"/>
        <v>6</v>
      </c>
      <c r="AF343" s="97" t="str">
        <f t="shared" si="93"/>
        <v>2019-6</v>
      </c>
      <c r="AG343" s="97">
        <f t="shared" si="94"/>
        <v>2</v>
      </c>
      <c r="AH343" s="97" t="str">
        <f t="shared" si="99"/>
        <v>Weekdays</v>
      </c>
      <c r="AI343" s="98">
        <f t="shared" si="103"/>
        <v>3</v>
      </c>
    </row>
    <row r="344" spans="2:35" ht="21.75" customHeight="1" x14ac:dyDescent="0.25">
      <c r="B344" s="19" t="s">
        <v>376</v>
      </c>
      <c r="C344" s="20" t="s">
        <v>42</v>
      </c>
      <c r="D344" s="19" t="s">
        <v>43</v>
      </c>
      <c r="E344" s="19" t="s">
        <v>20</v>
      </c>
      <c r="F344" s="19" t="s">
        <v>31</v>
      </c>
      <c r="G344" s="19" t="s">
        <v>28</v>
      </c>
      <c r="H344" s="72">
        <v>48.09</v>
      </c>
      <c r="I344" s="22">
        <v>3</v>
      </c>
      <c r="J344" s="72">
        <v>7.2134999999999998</v>
      </c>
      <c r="K344" s="72">
        <v>151.48349999999999</v>
      </c>
      <c r="L344" s="24">
        <v>43506</v>
      </c>
      <c r="M344" s="25">
        <v>0.76597222222222228</v>
      </c>
      <c r="N344" s="20" t="s">
        <v>33</v>
      </c>
      <c r="O344" s="72">
        <v>144.27000000000001</v>
      </c>
      <c r="P344" s="76">
        <v>4.7619047620000003</v>
      </c>
      <c r="Q344" s="72">
        <v>7.2134999999999998</v>
      </c>
      <c r="R344" s="86">
        <v>7.8</v>
      </c>
      <c r="S344" s="72">
        <f t="shared" si="89"/>
        <v>7.213499999999982</v>
      </c>
      <c r="T344" s="92">
        <f t="shared" si="102"/>
        <v>605.35691999999847</v>
      </c>
      <c r="U344" s="93" t="b">
        <f t="shared" si="90"/>
        <v>0</v>
      </c>
      <c r="V344" s="93" t="b">
        <f t="shared" si="91"/>
        <v>1</v>
      </c>
      <c r="W344" s="93" t="str">
        <f t="shared" si="92"/>
        <v>High Value</v>
      </c>
      <c r="X344" s="96">
        <f t="shared" si="95"/>
        <v>4.8090000000000011</v>
      </c>
      <c r="Y344" s="93">
        <f t="shared" si="100"/>
        <v>10</v>
      </c>
      <c r="Z344" s="93">
        <f t="shared" si="96"/>
        <v>2</v>
      </c>
      <c r="AA344" s="93">
        <f t="shared" si="97"/>
        <v>2019</v>
      </c>
      <c r="AB344" s="97" t="str">
        <f t="shared" si="88"/>
        <v>2-2019</v>
      </c>
      <c r="AC344" s="97" t="str">
        <f t="shared" si="87"/>
        <v>10-2-2019</v>
      </c>
      <c r="AD344" s="97">
        <f t="shared" si="101"/>
        <v>1</v>
      </c>
      <c r="AE344" s="97">
        <f t="shared" si="98"/>
        <v>6</v>
      </c>
      <c r="AF344" s="97" t="str">
        <f t="shared" si="93"/>
        <v>2019-6</v>
      </c>
      <c r="AG344" s="97">
        <f t="shared" si="94"/>
        <v>7</v>
      </c>
      <c r="AH344" s="97" t="str">
        <f t="shared" si="99"/>
        <v>Weekends</v>
      </c>
      <c r="AI344" s="98">
        <f t="shared" si="103"/>
        <v>1</v>
      </c>
    </row>
    <row r="345" spans="2:35" ht="21.75" customHeight="1" x14ac:dyDescent="0.25">
      <c r="B345" s="19" t="s">
        <v>377</v>
      </c>
      <c r="C345" s="20" t="s">
        <v>42</v>
      </c>
      <c r="D345" s="19" t="s">
        <v>43</v>
      </c>
      <c r="E345" s="19" t="s">
        <v>20</v>
      </c>
      <c r="F345" s="19" t="s">
        <v>21</v>
      </c>
      <c r="G345" s="19" t="s">
        <v>22</v>
      </c>
      <c r="H345" s="72">
        <v>55.97</v>
      </c>
      <c r="I345" s="22">
        <v>7</v>
      </c>
      <c r="J345" s="72">
        <v>19.589500000000001</v>
      </c>
      <c r="K345" s="72">
        <v>411.37950000000001</v>
      </c>
      <c r="L345" s="24">
        <v>43529</v>
      </c>
      <c r="M345" s="25">
        <v>0.79583333333333328</v>
      </c>
      <c r="N345" s="20" t="s">
        <v>23</v>
      </c>
      <c r="O345" s="72">
        <v>391.79</v>
      </c>
      <c r="P345" s="76">
        <v>4.7619047620000003</v>
      </c>
      <c r="Q345" s="72">
        <v>19.589500000000001</v>
      </c>
      <c r="R345" s="86">
        <v>8.9</v>
      </c>
      <c r="S345" s="72">
        <f t="shared" si="89"/>
        <v>19.589499999999987</v>
      </c>
      <c r="T345" s="92">
        <f t="shared" si="102"/>
        <v>1643.9508399999988</v>
      </c>
      <c r="U345" s="93" t="b">
        <f t="shared" si="90"/>
        <v>0</v>
      </c>
      <c r="V345" s="93" t="b">
        <f t="shared" si="91"/>
        <v>1</v>
      </c>
      <c r="W345" s="93" t="str">
        <f t="shared" si="92"/>
        <v>High Value</v>
      </c>
      <c r="X345" s="96">
        <f t="shared" si="95"/>
        <v>5.5970000000000004</v>
      </c>
      <c r="Y345" s="93">
        <f t="shared" si="100"/>
        <v>5</v>
      </c>
      <c r="Z345" s="93">
        <f t="shared" si="96"/>
        <v>3</v>
      </c>
      <c r="AA345" s="93">
        <f t="shared" si="97"/>
        <v>2019</v>
      </c>
      <c r="AB345" s="97" t="str">
        <f t="shared" si="88"/>
        <v>3-2019</v>
      </c>
      <c r="AC345" s="97" t="str">
        <f t="shared" si="87"/>
        <v>5-3-2019</v>
      </c>
      <c r="AD345" s="97">
        <f t="shared" si="101"/>
        <v>1</v>
      </c>
      <c r="AE345" s="97">
        <f t="shared" si="98"/>
        <v>10</v>
      </c>
      <c r="AF345" s="97" t="str">
        <f t="shared" si="93"/>
        <v>2019-10</v>
      </c>
      <c r="AG345" s="97">
        <f t="shared" si="94"/>
        <v>2</v>
      </c>
      <c r="AH345" s="97" t="str">
        <f t="shared" si="99"/>
        <v>Weekdays</v>
      </c>
      <c r="AI345" s="98">
        <f t="shared" si="103"/>
        <v>3</v>
      </c>
    </row>
    <row r="346" spans="2:35" ht="21.75" customHeight="1" x14ac:dyDescent="0.25">
      <c r="B346" s="19" t="s">
        <v>378</v>
      </c>
      <c r="C346" s="20" t="s">
        <v>42</v>
      </c>
      <c r="D346" s="19" t="s">
        <v>43</v>
      </c>
      <c r="E346" s="19" t="s">
        <v>20</v>
      </c>
      <c r="F346" s="19" t="s">
        <v>21</v>
      </c>
      <c r="G346" s="19" t="s">
        <v>22</v>
      </c>
      <c r="H346" s="72">
        <v>76.900000000000006</v>
      </c>
      <c r="I346" s="22">
        <v>7</v>
      </c>
      <c r="J346" s="72">
        <v>26.914999999999999</v>
      </c>
      <c r="K346" s="72">
        <v>565.21500000000003</v>
      </c>
      <c r="L346" s="24">
        <v>43511</v>
      </c>
      <c r="M346" s="25">
        <v>0.84791666666666665</v>
      </c>
      <c r="N346" s="20" t="s">
        <v>29</v>
      </c>
      <c r="O346" s="72">
        <v>538.29999999999995</v>
      </c>
      <c r="P346" s="76">
        <v>4.7619047620000003</v>
      </c>
      <c r="Q346" s="72">
        <v>26.914999999999999</v>
      </c>
      <c r="R346" s="86">
        <v>7.7</v>
      </c>
      <c r="S346" s="72">
        <f t="shared" si="89"/>
        <v>26.915000000000077</v>
      </c>
      <c r="T346" s="92">
        <f t="shared" si="102"/>
        <v>2258.7068000000068</v>
      </c>
      <c r="U346" s="93" t="b">
        <f t="shared" si="90"/>
        <v>0</v>
      </c>
      <c r="V346" s="93" t="b">
        <f t="shared" si="91"/>
        <v>1</v>
      </c>
      <c r="W346" s="93" t="str">
        <f t="shared" si="92"/>
        <v>High Value</v>
      </c>
      <c r="X346" s="96">
        <f t="shared" si="95"/>
        <v>7.6900000000000013</v>
      </c>
      <c r="Y346" s="93">
        <f t="shared" si="100"/>
        <v>15</v>
      </c>
      <c r="Z346" s="93">
        <f t="shared" si="96"/>
        <v>2</v>
      </c>
      <c r="AA346" s="93">
        <f t="shared" si="97"/>
        <v>2019</v>
      </c>
      <c r="AB346" s="97" t="str">
        <f t="shared" si="88"/>
        <v>2-2019</v>
      </c>
      <c r="AC346" s="97" t="str">
        <f t="shared" si="87"/>
        <v>15-2-2019</v>
      </c>
      <c r="AD346" s="97">
        <f t="shared" si="101"/>
        <v>1</v>
      </c>
      <c r="AE346" s="97">
        <f t="shared" si="98"/>
        <v>7</v>
      </c>
      <c r="AF346" s="97" t="str">
        <f t="shared" si="93"/>
        <v>2019-7</v>
      </c>
      <c r="AG346" s="97">
        <f t="shared" si="94"/>
        <v>5</v>
      </c>
      <c r="AH346" s="97" t="str">
        <f t="shared" si="99"/>
        <v>Weekdays</v>
      </c>
      <c r="AI346" s="98">
        <f t="shared" si="103"/>
        <v>6</v>
      </c>
    </row>
    <row r="347" spans="2:35" ht="21.75" customHeight="1" x14ac:dyDescent="0.25">
      <c r="B347" s="19" t="s">
        <v>379</v>
      </c>
      <c r="C347" s="20" t="s">
        <v>25</v>
      </c>
      <c r="D347" s="19" t="s">
        <v>26</v>
      </c>
      <c r="E347" s="19" t="s">
        <v>27</v>
      </c>
      <c r="F347" s="19" t="s">
        <v>21</v>
      </c>
      <c r="G347" s="19" t="s">
        <v>44</v>
      </c>
      <c r="H347" s="72">
        <v>97.03</v>
      </c>
      <c r="I347" s="22">
        <v>5</v>
      </c>
      <c r="J347" s="72">
        <v>24.2575</v>
      </c>
      <c r="K347" s="72">
        <v>509.40750000000003</v>
      </c>
      <c r="L347" s="24">
        <v>43495</v>
      </c>
      <c r="M347" s="25">
        <v>0.68333333333333335</v>
      </c>
      <c r="N347" s="20" t="s">
        <v>23</v>
      </c>
      <c r="O347" s="72">
        <v>485.15</v>
      </c>
      <c r="P347" s="76">
        <v>4.7619047620000003</v>
      </c>
      <c r="Q347" s="72">
        <v>24.2575</v>
      </c>
      <c r="R347" s="86">
        <v>9.3000000000000007</v>
      </c>
      <c r="S347" s="72">
        <f t="shared" si="89"/>
        <v>24.25750000000005</v>
      </c>
      <c r="T347" s="92">
        <f t="shared" si="102"/>
        <v>2035.6894000000043</v>
      </c>
      <c r="U347" s="93" t="b">
        <f t="shared" si="90"/>
        <v>0</v>
      </c>
      <c r="V347" s="93" t="b">
        <f t="shared" si="91"/>
        <v>1</v>
      </c>
      <c r="W347" s="93" t="str">
        <f t="shared" si="92"/>
        <v>High Value</v>
      </c>
      <c r="X347" s="96">
        <f t="shared" si="95"/>
        <v>9.7030000000000012</v>
      </c>
      <c r="Y347" s="93">
        <f t="shared" si="100"/>
        <v>30</v>
      </c>
      <c r="Z347" s="93">
        <f t="shared" si="96"/>
        <v>1</v>
      </c>
      <c r="AA347" s="93">
        <f t="shared" si="97"/>
        <v>2019</v>
      </c>
      <c r="AB347" s="97" t="str">
        <f t="shared" si="88"/>
        <v>1-2019</v>
      </c>
      <c r="AC347" s="97" t="str">
        <f t="shared" si="87"/>
        <v>30-1-2019</v>
      </c>
      <c r="AD347" s="97">
        <f t="shared" si="101"/>
        <v>1</v>
      </c>
      <c r="AE347" s="97">
        <f t="shared" si="98"/>
        <v>5</v>
      </c>
      <c r="AF347" s="97" t="str">
        <f t="shared" si="93"/>
        <v>2019-5</v>
      </c>
      <c r="AG347" s="97">
        <f t="shared" si="94"/>
        <v>3</v>
      </c>
      <c r="AH347" s="97" t="str">
        <f t="shared" si="99"/>
        <v>Weekdays</v>
      </c>
      <c r="AI347" s="98">
        <f t="shared" si="103"/>
        <v>4</v>
      </c>
    </row>
    <row r="348" spans="2:35" ht="21.75" customHeight="1" x14ac:dyDescent="0.25">
      <c r="B348" s="19" t="s">
        <v>380</v>
      </c>
      <c r="C348" s="20" t="s">
        <v>18</v>
      </c>
      <c r="D348" s="19" t="s">
        <v>19</v>
      </c>
      <c r="E348" s="19" t="s">
        <v>27</v>
      </c>
      <c r="F348" s="19" t="s">
        <v>31</v>
      </c>
      <c r="G348" s="19" t="s">
        <v>36</v>
      </c>
      <c r="H348" s="72">
        <v>44.65</v>
      </c>
      <c r="I348" s="22">
        <v>3</v>
      </c>
      <c r="J348" s="72">
        <v>6.6974999999999998</v>
      </c>
      <c r="K348" s="72">
        <v>140.64750000000001</v>
      </c>
      <c r="L348" s="24">
        <v>43510</v>
      </c>
      <c r="M348" s="25">
        <v>0.62777777777777777</v>
      </c>
      <c r="N348" s="20" t="s">
        <v>29</v>
      </c>
      <c r="O348" s="72">
        <v>133.94999999999999</v>
      </c>
      <c r="P348" s="76">
        <v>4.7619047620000003</v>
      </c>
      <c r="Q348" s="72">
        <v>6.6974999999999998</v>
      </c>
      <c r="R348" s="86">
        <v>6.2</v>
      </c>
      <c r="S348" s="72">
        <f t="shared" si="89"/>
        <v>6.6975000000000193</v>
      </c>
      <c r="T348" s="92">
        <f t="shared" si="102"/>
        <v>562.05420000000163</v>
      </c>
      <c r="U348" s="93" t="b">
        <f t="shared" si="90"/>
        <v>0</v>
      </c>
      <c r="V348" s="93" t="b">
        <f t="shared" si="91"/>
        <v>0</v>
      </c>
      <c r="W348" s="93" t="str">
        <f t="shared" si="92"/>
        <v>Low Value</v>
      </c>
      <c r="X348" s="96" t="str">
        <f t="shared" si="95"/>
        <v>Value not found</v>
      </c>
      <c r="Y348" s="93">
        <f t="shared" si="100"/>
        <v>14</v>
      </c>
      <c r="Z348" s="93">
        <f t="shared" si="96"/>
        <v>2</v>
      </c>
      <c r="AA348" s="93">
        <f t="shared" si="97"/>
        <v>2019</v>
      </c>
      <c r="AB348" s="97" t="str">
        <f t="shared" si="88"/>
        <v>2-2019</v>
      </c>
      <c r="AC348" s="97" t="str">
        <f t="shared" si="87"/>
        <v>14-2-2019</v>
      </c>
      <c r="AD348" s="97">
        <f t="shared" si="101"/>
        <v>1</v>
      </c>
      <c r="AE348" s="97">
        <f t="shared" si="98"/>
        <v>7</v>
      </c>
      <c r="AF348" s="97" t="str">
        <f t="shared" si="93"/>
        <v>2019-7</v>
      </c>
      <c r="AG348" s="97">
        <f t="shared" si="94"/>
        <v>4</v>
      </c>
      <c r="AH348" s="97" t="str">
        <f t="shared" si="99"/>
        <v>Weekdays</v>
      </c>
      <c r="AI348" s="98">
        <f t="shared" si="103"/>
        <v>5</v>
      </c>
    </row>
    <row r="349" spans="2:35" ht="21.75" customHeight="1" x14ac:dyDescent="0.25">
      <c r="B349" s="19" t="s">
        <v>381</v>
      </c>
      <c r="C349" s="20" t="s">
        <v>18</v>
      </c>
      <c r="D349" s="19" t="s">
        <v>19</v>
      </c>
      <c r="E349" s="19" t="s">
        <v>27</v>
      </c>
      <c r="F349" s="19" t="s">
        <v>21</v>
      </c>
      <c r="G349" s="19" t="s">
        <v>46</v>
      </c>
      <c r="H349" s="72">
        <v>77.930000000000007</v>
      </c>
      <c r="I349" s="22">
        <v>9</v>
      </c>
      <c r="J349" s="72">
        <v>35.0685</v>
      </c>
      <c r="K349" s="72">
        <v>736.43849999999998</v>
      </c>
      <c r="L349" s="24">
        <v>43523</v>
      </c>
      <c r="M349" s="25">
        <v>0.67361111111111116</v>
      </c>
      <c r="N349" s="20" t="s">
        <v>23</v>
      </c>
      <c r="O349" s="72">
        <v>701.37</v>
      </c>
      <c r="P349" s="76">
        <v>4.7619047620000003</v>
      </c>
      <c r="Q349" s="72">
        <v>35.0685</v>
      </c>
      <c r="R349" s="86">
        <v>7.6</v>
      </c>
      <c r="S349" s="72">
        <f t="shared" si="89"/>
        <v>35.068499999999972</v>
      </c>
      <c r="T349" s="92">
        <f t="shared" si="102"/>
        <v>2942.9485199999976</v>
      </c>
      <c r="U349" s="93" t="b">
        <f t="shared" si="90"/>
        <v>1</v>
      </c>
      <c r="V349" s="93" t="b">
        <f t="shared" si="91"/>
        <v>1</v>
      </c>
      <c r="W349" s="93" t="str">
        <f t="shared" si="92"/>
        <v>High Value</v>
      </c>
      <c r="X349" s="96">
        <f t="shared" si="95"/>
        <v>7.793000000000001</v>
      </c>
      <c r="Y349" s="93">
        <f t="shared" si="100"/>
        <v>27</v>
      </c>
      <c r="Z349" s="93">
        <f t="shared" si="96"/>
        <v>2</v>
      </c>
      <c r="AA349" s="93">
        <f t="shared" si="97"/>
        <v>2019</v>
      </c>
      <c r="AB349" s="97" t="str">
        <f t="shared" si="88"/>
        <v>2-2019</v>
      </c>
      <c r="AC349" s="97" t="str">
        <f t="shared" si="87"/>
        <v>27-2-2019</v>
      </c>
      <c r="AD349" s="97">
        <f t="shared" si="101"/>
        <v>1</v>
      </c>
      <c r="AE349" s="97">
        <f t="shared" si="98"/>
        <v>9</v>
      </c>
      <c r="AF349" s="97" t="str">
        <f t="shared" si="93"/>
        <v>2019-9</v>
      </c>
      <c r="AG349" s="97">
        <f t="shared" si="94"/>
        <v>3</v>
      </c>
      <c r="AH349" s="97" t="str">
        <f t="shared" si="99"/>
        <v>Weekdays</v>
      </c>
      <c r="AI349" s="98">
        <f t="shared" si="103"/>
        <v>4</v>
      </c>
    </row>
    <row r="350" spans="2:35" ht="21.75" customHeight="1" x14ac:dyDescent="0.25">
      <c r="B350" s="19" t="s">
        <v>382</v>
      </c>
      <c r="C350" s="20" t="s">
        <v>18</v>
      </c>
      <c r="D350" s="19" t="s">
        <v>19</v>
      </c>
      <c r="E350" s="19" t="s">
        <v>20</v>
      </c>
      <c r="F350" s="19" t="s">
        <v>31</v>
      </c>
      <c r="G350" s="19" t="s">
        <v>28</v>
      </c>
      <c r="H350" s="72">
        <v>71.95</v>
      </c>
      <c r="I350" s="22">
        <v>1</v>
      </c>
      <c r="J350" s="72">
        <v>3.5975000000000001</v>
      </c>
      <c r="K350" s="72">
        <v>75.547499999999999</v>
      </c>
      <c r="L350" s="24">
        <v>43500</v>
      </c>
      <c r="M350" s="25">
        <v>0.50972222222222219</v>
      </c>
      <c r="N350" s="20" t="s">
        <v>29</v>
      </c>
      <c r="O350" s="72">
        <v>71.95</v>
      </c>
      <c r="P350" s="76">
        <v>4.7619047620000003</v>
      </c>
      <c r="Q350" s="72">
        <v>3.5975000000000001</v>
      </c>
      <c r="R350" s="86">
        <v>7.3</v>
      </c>
      <c r="S350" s="72">
        <f t="shared" si="89"/>
        <v>3.5974999999999966</v>
      </c>
      <c r="T350" s="92">
        <f t="shared" si="102"/>
        <v>301.90219999999971</v>
      </c>
      <c r="U350" s="93" t="b">
        <f t="shared" si="90"/>
        <v>0</v>
      </c>
      <c r="V350" s="93" t="b">
        <f t="shared" si="91"/>
        <v>1</v>
      </c>
      <c r="W350" s="93" t="str">
        <f t="shared" si="92"/>
        <v>Low Value</v>
      </c>
      <c r="X350" s="96">
        <f t="shared" si="95"/>
        <v>7.1950000000000003</v>
      </c>
      <c r="Y350" s="93">
        <f t="shared" si="100"/>
        <v>4</v>
      </c>
      <c r="Z350" s="93">
        <f t="shared" si="96"/>
        <v>2</v>
      </c>
      <c r="AA350" s="93">
        <f t="shared" si="97"/>
        <v>2019</v>
      </c>
      <c r="AB350" s="97" t="str">
        <f t="shared" si="88"/>
        <v>2-2019</v>
      </c>
      <c r="AC350" s="97" t="str">
        <f t="shared" ref="AC350:AC413" si="104">CONCATENATE(Y350,"-",Z350,"-",AA350)</f>
        <v>4-2-2019</v>
      </c>
      <c r="AD350" s="97">
        <f t="shared" si="101"/>
        <v>1</v>
      </c>
      <c r="AE350" s="97">
        <f t="shared" si="98"/>
        <v>6</v>
      </c>
      <c r="AF350" s="97" t="str">
        <f t="shared" si="93"/>
        <v>2019-6</v>
      </c>
      <c r="AG350" s="97">
        <f t="shared" si="94"/>
        <v>1</v>
      </c>
      <c r="AH350" s="97" t="str">
        <f t="shared" si="99"/>
        <v>Weekdays</v>
      </c>
      <c r="AI350" s="98">
        <f t="shared" si="103"/>
        <v>2</v>
      </c>
    </row>
    <row r="351" spans="2:35" ht="21.75" customHeight="1" x14ac:dyDescent="0.25">
      <c r="B351" s="19" t="s">
        <v>383</v>
      </c>
      <c r="C351" s="20" t="s">
        <v>25</v>
      </c>
      <c r="D351" s="19" t="s">
        <v>26</v>
      </c>
      <c r="E351" s="19" t="s">
        <v>20</v>
      </c>
      <c r="F351" s="19" t="s">
        <v>21</v>
      </c>
      <c r="G351" s="19" t="s">
        <v>32</v>
      </c>
      <c r="H351" s="72">
        <v>89.25</v>
      </c>
      <c r="I351" s="22">
        <v>8</v>
      </c>
      <c r="J351" s="72">
        <v>35.700000000000003</v>
      </c>
      <c r="K351" s="72">
        <v>749.7</v>
      </c>
      <c r="L351" s="24">
        <v>43485</v>
      </c>
      <c r="M351" s="25">
        <v>0.42569444444444443</v>
      </c>
      <c r="N351" s="20" t="s">
        <v>29</v>
      </c>
      <c r="O351" s="72">
        <v>714</v>
      </c>
      <c r="P351" s="76">
        <v>4.7619047620000003</v>
      </c>
      <c r="Q351" s="72">
        <v>35.700000000000003</v>
      </c>
      <c r="R351" s="86">
        <v>4.7</v>
      </c>
      <c r="S351" s="72">
        <f t="shared" si="89"/>
        <v>35.700000000000045</v>
      </c>
      <c r="T351" s="92">
        <f t="shared" si="102"/>
        <v>2995.9440000000041</v>
      </c>
      <c r="U351" s="93" t="b">
        <f t="shared" si="90"/>
        <v>0</v>
      </c>
      <c r="V351" s="93" t="b">
        <f t="shared" si="91"/>
        <v>1</v>
      </c>
      <c r="W351" s="93" t="str">
        <f t="shared" si="92"/>
        <v>Low Value</v>
      </c>
      <c r="X351" s="96" t="str">
        <f t="shared" si="95"/>
        <v>Value not found</v>
      </c>
      <c r="Y351" s="93">
        <f t="shared" si="100"/>
        <v>20</v>
      </c>
      <c r="Z351" s="93">
        <f t="shared" si="96"/>
        <v>1</v>
      </c>
      <c r="AA351" s="93">
        <f t="shared" si="97"/>
        <v>2019</v>
      </c>
      <c r="AB351" s="97" t="str">
        <f t="shared" si="88"/>
        <v>1-2019</v>
      </c>
      <c r="AC351" s="97" t="str">
        <f t="shared" si="104"/>
        <v>20-1-2019</v>
      </c>
      <c r="AD351" s="97">
        <f t="shared" si="101"/>
        <v>1</v>
      </c>
      <c r="AE351" s="97">
        <f t="shared" si="98"/>
        <v>3</v>
      </c>
      <c r="AF351" s="97" t="str">
        <f t="shared" si="93"/>
        <v>2019-3</v>
      </c>
      <c r="AG351" s="97">
        <f t="shared" si="94"/>
        <v>7</v>
      </c>
      <c r="AH351" s="97" t="str">
        <f t="shared" si="99"/>
        <v>Weekends</v>
      </c>
      <c r="AI351" s="98">
        <f t="shared" si="103"/>
        <v>1</v>
      </c>
    </row>
    <row r="352" spans="2:35" ht="21.75" customHeight="1" x14ac:dyDescent="0.25">
      <c r="B352" s="19" t="s">
        <v>384</v>
      </c>
      <c r="C352" s="20" t="s">
        <v>18</v>
      </c>
      <c r="D352" s="19" t="s">
        <v>19</v>
      </c>
      <c r="E352" s="19" t="s">
        <v>27</v>
      </c>
      <c r="F352" s="19" t="s">
        <v>31</v>
      </c>
      <c r="G352" s="19" t="s">
        <v>28</v>
      </c>
      <c r="H352" s="72">
        <v>26.02</v>
      </c>
      <c r="I352" s="22">
        <v>7</v>
      </c>
      <c r="J352" s="72">
        <v>9.1069999999999993</v>
      </c>
      <c r="K352" s="72">
        <v>191.24700000000001</v>
      </c>
      <c r="L352" s="24">
        <v>43552</v>
      </c>
      <c r="M352" s="25">
        <v>0.73472222222222228</v>
      </c>
      <c r="N352" s="20" t="s">
        <v>29</v>
      </c>
      <c r="O352" s="72">
        <v>182.14</v>
      </c>
      <c r="P352" s="76">
        <v>4.7619047620000003</v>
      </c>
      <c r="Q352" s="72">
        <v>9.1069999999999993</v>
      </c>
      <c r="R352" s="86">
        <v>5.0999999999999996</v>
      </c>
      <c r="S352" s="72">
        <f t="shared" si="89"/>
        <v>9.1070000000000277</v>
      </c>
      <c r="T352" s="92">
        <f t="shared" si="102"/>
        <v>764.25944000000231</v>
      </c>
      <c r="U352" s="93" t="b">
        <f t="shared" si="90"/>
        <v>0</v>
      </c>
      <c r="V352" s="93" t="b">
        <f t="shared" si="91"/>
        <v>0</v>
      </c>
      <c r="W352" s="93" t="str">
        <f t="shared" si="92"/>
        <v>Low Value</v>
      </c>
      <c r="X352" s="96" t="str">
        <f t="shared" si="95"/>
        <v>Value not found</v>
      </c>
      <c r="Y352" s="93">
        <f t="shared" si="100"/>
        <v>28</v>
      </c>
      <c r="Z352" s="93">
        <f t="shared" si="96"/>
        <v>3</v>
      </c>
      <c r="AA352" s="93">
        <f t="shared" si="97"/>
        <v>2019</v>
      </c>
      <c r="AB352" s="97" t="str">
        <f t="shared" si="88"/>
        <v>3-2019</v>
      </c>
      <c r="AC352" s="97" t="str">
        <f t="shared" si="104"/>
        <v>28-3-2019</v>
      </c>
      <c r="AD352" s="97">
        <f t="shared" si="101"/>
        <v>1</v>
      </c>
      <c r="AE352" s="97">
        <f t="shared" si="98"/>
        <v>13</v>
      </c>
      <c r="AF352" s="97" t="str">
        <f t="shared" si="93"/>
        <v>2019-13</v>
      </c>
      <c r="AG352" s="97">
        <f t="shared" si="94"/>
        <v>4</v>
      </c>
      <c r="AH352" s="97" t="str">
        <f t="shared" si="99"/>
        <v>Weekdays</v>
      </c>
      <c r="AI352" s="98">
        <f t="shared" si="103"/>
        <v>5</v>
      </c>
    </row>
    <row r="353" spans="2:35" ht="21.75" customHeight="1" x14ac:dyDescent="0.25">
      <c r="B353" s="19" t="s">
        <v>385</v>
      </c>
      <c r="C353" s="20" t="s">
        <v>42</v>
      </c>
      <c r="D353" s="19" t="s">
        <v>43</v>
      </c>
      <c r="E353" s="19" t="s">
        <v>27</v>
      </c>
      <c r="F353" s="19" t="s">
        <v>21</v>
      </c>
      <c r="G353" s="19" t="s">
        <v>22</v>
      </c>
      <c r="H353" s="72">
        <v>13.5</v>
      </c>
      <c r="I353" s="22">
        <v>10</v>
      </c>
      <c r="J353" s="72">
        <v>6.75</v>
      </c>
      <c r="K353" s="72">
        <v>141.75</v>
      </c>
      <c r="L353" s="24">
        <v>43523</v>
      </c>
      <c r="M353" s="25">
        <v>0.46250000000000002</v>
      </c>
      <c r="N353" s="20" t="s">
        <v>33</v>
      </c>
      <c r="O353" s="72">
        <v>135</v>
      </c>
      <c r="P353" s="76">
        <v>4.7619047620000003</v>
      </c>
      <c r="Q353" s="72">
        <v>6.75</v>
      </c>
      <c r="R353" s="86">
        <v>4.8</v>
      </c>
      <c r="S353" s="72">
        <f t="shared" si="89"/>
        <v>6.75</v>
      </c>
      <c r="T353" s="92">
        <f t="shared" si="102"/>
        <v>566.46</v>
      </c>
      <c r="U353" s="93" t="b">
        <f t="shared" si="90"/>
        <v>0</v>
      </c>
      <c r="V353" s="93" t="b">
        <f t="shared" si="91"/>
        <v>0</v>
      </c>
      <c r="W353" s="93" t="str">
        <f t="shared" si="92"/>
        <v>Low Value</v>
      </c>
      <c r="X353" s="96" t="str">
        <f t="shared" si="95"/>
        <v>Value not found</v>
      </c>
      <c r="Y353" s="93">
        <f t="shared" si="100"/>
        <v>27</v>
      </c>
      <c r="Z353" s="93">
        <f t="shared" si="96"/>
        <v>2</v>
      </c>
      <c r="AA353" s="93">
        <f t="shared" si="97"/>
        <v>2019</v>
      </c>
      <c r="AB353" s="97" t="str">
        <f t="shared" si="88"/>
        <v>2-2019</v>
      </c>
      <c r="AC353" s="97" t="str">
        <f t="shared" si="104"/>
        <v>27-2-2019</v>
      </c>
      <c r="AD353" s="97">
        <f t="shared" si="101"/>
        <v>1</v>
      </c>
      <c r="AE353" s="97">
        <f t="shared" si="98"/>
        <v>9</v>
      </c>
      <c r="AF353" s="97" t="str">
        <f t="shared" si="93"/>
        <v>2019-9</v>
      </c>
      <c r="AG353" s="97">
        <f t="shared" si="94"/>
        <v>3</v>
      </c>
      <c r="AH353" s="97" t="str">
        <f t="shared" si="99"/>
        <v>Weekdays</v>
      </c>
      <c r="AI353" s="98">
        <f t="shared" si="103"/>
        <v>4</v>
      </c>
    </row>
    <row r="354" spans="2:35" ht="21.75" customHeight="1" x14ac:dyDescent="0.25">
      <c r="B354" s="19" t="s">
        <v>386</v>
      </c>
      <c r="C354" s="20" t="s">
        <v>25</v>
      </c>
      <c r="D354" s="19" t="s">
        <v>26</v>
      </c>
      <c r="E354" s="19" t="s">
        <v>20</v>
      </c>
      <c r="F354" s="19" t="s">
        <v>21</v>
      </c>
      <c r="G354" s="19" t="s">
        <v>46</v>
      </c>
      <c r="H354" s="72">
        <v>99.3</v>
      </c>
      <c r="I354" s="22">
        <v>10</v>
      </c>
      <c r="J354" s="72">
        <v>49.65</v>
      </c>
      <c r="K354" s="72">
        <v>1042.6500000000001</v>
      </c>
      <c r="L354" s="24">
        <v>43511</v>
      </c>
      <c r="M354" s="25">
        <v>0.62013888888888891</v>
      </c>
      <c r="N354" s="20" t="s">
        <v>33</v>
      </c>
      <c r="O354" s="72">
        <v>993</v>
      </c>
      <c r="P354" s="76">
        <v>4.7619047620000003</v>
      </c>
      <c r="Q354" s="72">
        <v>49.65</v>
      </c>
      <c r="R354" s="86">
        <v>6.6</v>
      </c>
      <c r="S354" s="72">
        <f t="shared" si="89"/>
        <v>49.650000000000091</v>
      </c>
      <c r="T354" s="92">
        <f t="shared" si="102"/>
        <v>4166.6280000000079</v>
      </c>
      <c r="U354" s="93" t="b">
        <f t="shared" si="90"/>
        <v>0</v>
      </c>
      <c r="V354" s="93" t="b">
        <f t="shared" si="91"/>
        <v>1</v>
      </c>
      <c r="W354" s="93" t="str">
        <f t="shared" si="92"/>
        <v>Low Value</v>
      </c>
      <c r="X354" s="96" t="str">
        <f t="shared" si="95"/>
        <v>Value not found</v>
      </c>
      <c r="Y354" s="93">
        <f t="shared" si="100"/>
        <v>15</v>
      </c>
      <c r="Z354" s="93">
        <f t="shared" si="96"/>
        <v>2</v>
      </c>
      <c r="AA354" s="93">
        <f t="shared" si="97"/>
        <v>2019</v>
      </c>
      <c r="AB354" s="97" t="str">
        <f t="shared" si="88"/>
        <v>2-2019</v>
      </c>
      <c r="AC354" s="97" t="str">
        <f t="shared" si="104"/>
        <v>15-2-2019</v>
      </c>
      <c r="AD354" s="97">
        <f t="shared" si="101"/>
        <v>1</v>
      </c>
      <c r="AE354" s="97">
        <f t="shared" si="98"/>
        <v>7</v>
      </c>
      <c r="AF354" s="97" t="str">
        <f t="shared" si="93"/>
        <v>2019-7</v>
      </c>
      <c r="AG354" s="97">
        <f t="shared" si="94"/>
        <v>5</v>
      </c>
      <c r="AH354" s="97" t="str">
        <f t="shared" si="99"/>
        <v>Weekdays</v>
      </c>
      <c r="AI354" s="98">
        <f t="shared" si="103"/>
        <v>6</v>
      </c>
    </row>
    <row r="355" spans="2:35" ht="21.75" customHeight="1" x14ac:dyDescent="0.25">
      <c r="B355" s="19" t="s">
        <v>387</v>
      </c>
      <c r="C355" s="20" t="s">
        <v>18</v>
      </c>
      <c r="D355" s="19" t="s">
        <v>19</v>
      </c>
      <c r="E355" s="19" t="s">
        <v>27</v>
      </c>
      <c r="F355" s="19" t="s">
        <v>31</v>
      </c>
      <c r="G355" s="19" t="s">
        <v>28</v>
      </c>
      <c r="H355" s="72">
        <v>51.69</v>
      </c>
      <c r="I355" s="22">
        <v>7</v>
      </c>
      <c r="J355" s="72">
        <v>18.0915</v>
      </c>
      <c r="K355" s="72">
        <v>379.92149999999998</v>
      </c>
      <c r="L355" s="24">
        <v>43491</v>
      </c>
      <c r="M355" s="25">
        <v>0.76527777777777772</v>
      </c>
      <c r="N355" s="20" t="s">
        <v>29</v>
      </c>
      <c r="O355" s="72">
        <v>361.83</v>
      </c>
      <c r="P355" s="76">
        <v>4.7619047620000003</v>
      </c>
      <c r="Q355" s="72">
        <v>18.0915</v>
      </c>
      <c r="R355" s="86">
        <v>5.5</v>
      </c>
      <c r="S355" s="72">
        <f t="shared" si="89"/>
        <v>18.091499999999996</v>
      </c>
      <c r="T355" s="92">
        <f t="shared" si="102"/>
        <v>1518.2386799999997</v>
      </c>
      <c r="U355" s="93" t="b">
        <f t="shared" si="90"/>
        <v>0</v>
      </c>
      <c r="V355" s="93" t="b">
        <f t="shared" si="91"/>
        <v>0</v>
      </c>
      <c r="W355" s="93" t="str">
        <f t="shared" si="92"/>
        <v>Low Value</v>
      </c>
      <c r="X355" s="96" t="str">
        <f t="shared" si="95"/>
        <v>Value not found</v>
      </c>
      <c r="Y355" s="93">
        <f t="shared" si="100"/>
        <v>26</v>
      </c>
      <c r="Z355" s="93">
        <f t="shared" si="96"/>
        <v>1</v>
      </c>
      <c r="AA355" s="93">
        <f t="shared" si="97"/>
        <v>2019</v>
      </c>
      <c r="AB355" s="97" t="str">
        <f t="shared" si="88"/>
        <v>1-2019</v>
      </c>
      <c r="AC355" s="97" t="str">
        <f t="shared" si="104"/>
        <v>26-1-2019</v>
      </c>
      <c r="AD355" s="97">
        <f t="shared" si="101"/>
        <v>1</v>
      </c>
      <c r="AE355" s="97">
        <f t="shared" si="98"/>
        <v>4</v>
      </c>
      <c r="AF355" s="97" t="str">
        <f t="shared" si="93"/>
        <v>2019-4</v>
      </c>
      <c r="AG355" s="97">
        <f t="shared" si="94"/>
        <v>6</v>
      </c>
      <c r="AH355" s="97" t="str">
        <f t="shared" si="99"/>
        <v>Weekends</v>
      </c>
      <c r="AI355" s="98">
        <f t="shared" si="103"/>
        <v>7</v>
      </c>
    </row>
    <row r="356" spans="2:35" ht="21.75" customHeight="1" x14ac:dyDescent="0.25">
      <c r="B356" s="19" t="s">
        <v>388</v>
      </c>
      <c r="C356" s="20" t="s">
        <v>42</v>
      </c>
      <c r="D356" s="19" t="s">
        <v>43</v>
      </c>
      <c r="E356" s="19" t="s">
        <v>20</v>
      </c>
      <c r="F356" s="19" t="s">
        <v>21</v>
      </c>
      <c r="G356" s="19" t="s">
        <v>46</v>
      </c>
      <c r="H356" s="72">
        <v>54.73</v>
      </c>
      <c r="I356" s="22">
        <v>7</v>
      </c>
      <c r="J356" s="72">
        <v>19.1555</v>
      </c>
      <c r="K356" s="72">
        <v>402.26549999999997</v>
      </c>
      <c r="L356" s="24">
        <v>43538</v>
      </c>
      <c r="M356" s="25">
        <v>0.79305555555555551</v>
      </c>
      <c r="N356" s="20" t="s">
        <v>33</v>
      </c>
      <c r="O356" s="72">
        <v>383.11</v>
      </c>
      <c r="P356" s="76">
        <v>4.7619047620000003</v>
      </c>
      <c r="Q356" s="72">
        <v>19.1555</v>
      </c>
      <c r="R356" s="86">
        <v>8.5</v>
      </c>
      <c r="S356" s="72">
        <f t="shared" si="89"/>
        <v>19.155499999999961</v>
      </c>
      <c r="T356" s="92">
        <f t="shared" si="102"/>
        <v>1607.5295599999968</v>
      </c>
      <c r="U356" s="93" t="b">
        <f t="shared" si="90"/>
        <v>0</v>
      </c>
      <c r="V356" s="93" t="b">
        <f t="shared" si="91"/>
        <v>1</v>
      </c>
      <c r="W356" s="93" t="str">
        <f t="shared" si="92"/>
        <v>High Value</v>
      </c>
      <c r="X356" s="96">
        <f t="shared" si="95"/>
        <v>5.4729999999999999</v>
      </c>
      <c r="Y356" s="93">
        <f t="shared" si="100"/>
        <v>14</v>
      </c>
      <c r="Z356" s="93">
        <f t="shared" si="96"/>
        <v>3</v>
      </c>
      <c r="AA356" s="93">
        <f t="shared" si="97"/>
        <v>2019</v>
      </c>
      <c r="AB356" s="97" t="str">
        <f t="shared" si="88"/>
        <v>3-2019</v>
      </c>
      <c r="AC356" s="97" t="str">
        <f t="shared" si="104"/>
        <v>14-3-2019</v>
      </c>
      <c r="AD356" s="97">
        <f t="shared" si="101"/>
        <v>1</v>
      </c>
      <c r="AE356" s="97">
        <f t="shared" si="98"/>
        <v>11</v>
      </c>
      <c r="AF356" s="97" t="str">
        <f t="shared" si="93"/>
        <v>2019-11</v>
      </c>
      <c r="AG356" s="97">
        <f t="shared" si="94"/>
        <v>4</v>
      </c>
      <c r="AH356" s="97" t="str">
        <f t="shared" si="99"/>
        <v>Weekdays</v>
      </c>
      <c r="AI356" s="98">
        <f t="shared" si="103"/>
        <v>5</v>
      </c>
    </row>
    <row r="357" spans="2:35" ht="21.75" customHeight="1" x14ac:dyDescent="0.25">
      <c r="B357" s="19" t="s">
        <v>389</v>
      </c>
      <c r="C357" s="20" t="s">
        <v>42</v>
      </c>
      <c r="D357" s="19" t="s">
        <v>43</v>
      </c>
      <c r="E357" s="19" t="s">
        <v>20</v>
      </c>
      <c r="F357" s="19" t="s">
        <v>31</v>
      </c>
      <c r="G357" s="19" t="s">
        <v>32</v>
      </c>
      <c r="H357" s="72">
        <v>27</v>
      </c>
      <c r="I357" s="22">
        <v>9</v>
      </c>
      <c r="J357" s="72">
        <v>12.15</v>
      </c>
      <c r="K357" s="72">
        <v>255.15</v>
      </c>
      <c r="L357" s="24">
        <v>43526</v>
      </c>
      <c r="M357" s="25">
        <v>0.59444444444444444</v>
      </c>
      <c r="N357" s="20" t="s">
        <v>29</v>
      </c>
      <c r="O357" s="72">
        <v>243</v>
      </c>
      <c r="P357" s="76">
        <v>4.7619047620000003</v>
      </c>
      <c r="Q357" s="72">
        <v>12.15</v>
      </c>
      <c r="R357" s="86">
        <v>4.8</v>
      </c>
      <c r="S357" s="72">
        <f t="shared" si="89"/>
        <v>12.150000000000006</v>
      </c>
      <c r="T357" s="92">
        <f t="shared" si="102"/>
        <v>1019.6280000000005</v>
      </c>
      <c r="U357" s="93" t="b">
        <f t="shared" si="90"/>
        <v>0</v>
      </c>
      <c r="V357" s="93" t="b">
        <f t="shared" si="91"/>
        <v>0</v>
      </c>
      <c r="W357" s="93" t="str">
        <f t="shared" si="92"/>
        <v>Low Value</v>
      </c>
      <c r="X357" s="96" t="str">
        <f t="shared" si="95"/>
        <v>Value not found</v>
      </c>
      <c r="Y357" s="93">
        <f t="shared" si="100"/>
        <v>2</v>
      </c>
      <c r="Z357" s="93">
        <f t="shared" si="96"/>
        <v>3</v>
      </c>
      <c r="AA357" s="93">
        <f t="shared" si="97"/>
        <v>2019</v>
      </c>
      <c r="AB357" s="97" t="str">
        <f t="shared" si="88"/>
        <v>3-2019</v>
      </c>
      <c r="AC357" s="97" t="str">
        <f t="shared" si="104"/>
        <v>2-3-2019</v>
      </c>
      <c r="AD357" s="97">
        <f t="shared" si="101"/>
        <v>1</v>
      </c>
      <c r="AE357" s="97">
        <f t="shared" si="98"/>
        <v>9</v>
      </c>
      <c r="AF357" s="97" t="str">
        <f t="shared" si="93"/>
        <v>2019-9</v>
      </c>
      <c r="AG357" s="97">
        <f t="shared" si="94"/>
        <v>6</v>
      </c>
      <c r="AH357" s="97" t="str">
        <f t="shared" si="99"/>
        <v>Weekends</v>
      </c>
      <c r="AI357" s="98">
        <f t="shared" si="103"/>
        <v>7</v>
      </c>
    </row>
    <row r="358" spans="2:35" ht="21.75" customHeight="1" x14ac:dyDescent="0.25">
      <c r="B358" s="19" t="s">
        <v>390</v>
      </c>
      <c r="C358" s="20" t="s">
        <v>25</v>
      </c>
      <c r="D358" s="19" t="s">
        <v>26</v>
      </c>
      <c r="E358" s="19" t="s">
        <v>27</v>
      </c>
      <c r="F358" s="19" t="s">
        <v>21</v>
      </c>
      <c r="G358" s="19" t="s">
        <v>28</v>
      </c>
      <c r="H358" s="72">
        <v>30.24</v>
      </c>
      <c r="I358" s="22">
        <v>1</v>
      </c>
      <c r="J358" s="72">
        <v>1.512</v>
      </c>
      <c r="K358" s="72">
        <v>31.751999999999999</v>
      </c>
      <c r="L358" s="24">
        <v>43528</v>
      </c>
      <c r="M358" s="25">
        <v>0.65555555555555556</v>
      </c>
      <c r="N358" s="20" t="s">
        <v>29</v>
      </c>
      <c r="O358" s="72">
        <v>30.24</v>
      </c>
      <c r="P358" s="76">
        <v>4.7619047620000003</v>
      </c>
      <c r="Q358" s="72">
        <v>1.512</v>
      </c>
      <c r="R358" s="86">
        <v>8.4</v>
      </c>
      <c r="S358" s="72">
        <f t="shared" si="89"/>
        <v>1.5120000000000005</v>
      </c>
      <c r="T358" s="92">
        <f t="shared" si="102"/>
        <v>126.88704000000004</v>
      </c>
      <c r="U358" s="93" t="b">
        <f t="shared" si="90"/>
        <v>0</v>
      </c>
      <c r="V358" s="93" t="b">
        <f t="shared" si="91"/>
        <v>1</v>
      </c>
      <c r="W358" s="93" t="str">
        <f t="shared" si="92"/>
        <v>High Value</v>
      </c>
      <c r="X358" s="96">
        <f t="shared" si="95"/>
        <v>3.024</v>
      </c>
      <c r="Y358" s="93">
        <f t="shared" si="100"/>
        <v>4</v>
      </c>
      <c r="Z358" s="93">
        <f t="shared" si="96"/>
        <v>3</v>
      </c>
      <c r="AA358" s="93">
        <f t="shared" si="97"/>
        <v>2019</v>
      </c>
      <c r="AB358" s="97" t="str">
        <f t="shared" si="88"/>
        <v>3-2019</v>
      </c>
      <c r="AC358" s="97" t="str">
        <f t="shared" si="104"/>
        <v>4-3-2019</v>
      </c>
      <c r="AD358" s="97">
        <f t="shared" si="101"/>
        <v>1</v>
      </c>
      <c r="AE358" s="97">
        <f t="shared" si="98"/>
        <v>10</v>
      </c>
      <c r="AF358" s="97" t="str">
        <f t="shared" si="93"/>
        <v>2019-10</v>
      </c>
      <c r="AG358" s="97">
        <f t="shared" si="94"/>
        <v>1</v>
      </c>
      <c r="AH358" s="97" t="str">
        <f t="shared" si="99"/>
        <v>Weekdays</v>
      </c>
      <c r="AI358" s="98">
        <f t="shared" si="103"/>
        <v>2</v>
      </c>
    </row>
    <row r="359" spans="2:35" ht="21.75" customHeight="1" x14ac:dyDescent="0.25">
      <c r="B359" s="19" t="s">
        <v>391</v>
      </c>
      <c r="C359" s="20" t="s">
        <v>42</v>
      </c>
      <c r="D359" s="19" t="s">
        <v>43</v>
      </c>
      <c r="E359" s="19" t="s">
        <v>20</v>
      </c>
      <c r="F359" s="19" t="s">
        <v>21</v>
      </c>
      <c r="G359" s="19" t="s">
        <v>44</v>
      </c>
      <c r="H359" s="72">
        <v>89.14</v>
      </c>
      <c r="I359" s="22">
        <v>4</v>
      </c>
      <c r="J359" s="72">
        <v>17.827999999999999</v>
      </c>
      <c r="K359" s="72">
        <v>374.38799999999998</v>
      </c>
      <c r="L359" s="24">
        <v>43472</v>
      </c>
      <c r="M359" s="25">
        <v>0.51388888888888884</v>
      </c>
      <c r="N359" s="20" t="s">
        <v>33</v>
      </c>
      <c r="O359" s="72">
        <v>356.56</v>
      </c>
      <c r="P359" s="76">
        <v>4.7619047620000003</v>
      </c>
      <c r="Q359" s="72">
        <v>17.827999999999999</v>
      </c>
      <c r="R359" s="86">
        <v>7.8</v>
      </c>
      <c r="S359" s="72">
        <f t="shared" si="89"/>
        <v>17.827999999999975</v>
      </c>
      <c r="T359" s="92">
        <f t="shared" si="102"/>
        <v>1496.1257599999979</v>
      </c>
      <c r="U359" s="93" t="b">
        <f t="shared" si="90"/>
        <v>0</v>
      </c>
      <c r="V359" s="93" t="b">
        <f t="shared" si="91"/>
        <v>1</v>
      </c>
      <c r="W359" s="93" t="str">
        <f t="shared" si="92"/>
        <v>High Value</v>
      </c>
      <c r="X359" s="96">
        <f t="shared" si="95"/>
        <v>8.9139999999999997</v>
      </c>
      <c r="Y359" s="93">
        <f t="shared" si="100"/>
        <v>7</v>
      </c>
      <c r="Z359" s="93">
        <f t="shared" si="96"/>
        <v>1</v>
      </c>
      <c r="AA359" s="93">
        <f t="shared" si="97"/>
        <v>2019</v>
      </c>
      <c r="AB359" s="97" t="str">
        <f t="shared" si="88"/>
        <v>1-2019</v>
      </c>
      <c r="AC359" s="97" t="str">
        <f t="shared" si="104"/>
        <v>7-1-2019</v>
      </c>
      <c r="AD359" s="97">
        <f t="shared" si="101"/>
        <v>1</v>
      </c>
      <c r="AE359" s="97">
        <f t="shared" si="98"/>
        <v>2</v>
      </c>
      <c r="AF359" s="97" t="str">
        <f t="shared" si="93"/>
        <v>2019-2</v>
      </c>
      <c r="AG359" s="97">
        <f t="shared" si="94"/>
        <v>1</v>
      </c>
      <c r="AH359" s="97" t="str">
        <f t="shared" si="99"/>
        <v>Weekdays</v>
      </c>
      <c r="AI359" s="98">
        <f t="shared" si="103"/>
        <v>2</v>
      </c>
    </row>
    <row r="360" spans="2:35" ht="21.75" customHeight="1" x14ac:dyDescent="0.25">
      <c r="B360" s="19" t="s">
        <v>392</v>
      </c>
      <c r="C360" s="20" t="s">
        <v>25</v>
      </c>
      <c r="D360" s="19" t="s">
        <v>26</v>
      </c>
      <c r="E360" s="19" t="s">
        <v>27</v>
      </c>
      <c r="F360" s="19" t="s">
        <v>21</v>
      </c>
      <c r="G360" s="19" t="s">
        <v>46</v>
      </c>
      <c r="H360" s="72">
        <v>37.549999999999997</v>
      </c>
      <c r="I360" s="22">
        <v>10</v>
      </c>
      <c r="J360" s="72">
        <v>18.774999999999999</v>
      </c>
      <c r="K360" s="72">
        <v>394.27499999999998</v>
      </c>
      <c r="L360" s="24">
        <v>43532</v>
      </c>
      <c r="M360" s="25">
        <v>0.83402777777777781</v>
      </c>
      <c r="N360" s="20" t="s">
        <v>33</v>
      </c>
      <c r="O360" s="72">
        <v>375.5</v>
      </c>
      <c r="P360" s="76">
        <v>4.7619047620000003</v>
      </c>
      <c r="Q360" s="72">
        <v>18.774999999999999</v>
      </c>
      <c r="R360" s="86">
        <v>9.3000000000000007</v>
      </c>
      <c r="S360" s="72">
        <f t="shared" si="89"/>
        <v>18.774999999999977</v>
      </c>
      <c r="T360" s="92">
        <f t="shared" si="102"/>
        <v>1575.5979999999981</v>
      </c>
      <c r="U360" s="93" t="b">
        <f t="shared" si="90"/>
        <v>1</v>
      </c>
      <c r="V360" s="93" t="b">
        <f t="shared" si="91"/>
        <v>1</v>
      </c>
      <c r="W360" s="93" t="str">
        <f t="shared" si="92"/>
        <v>High Value</v>
      </c>
      <c r="X360" s="96">
        <f t="shared" si="95"/>
        <v>3.7549999999999999</v>
      </c>
      <c r="Y360" s="93">
        <f t="shared" si="100"/>
        <v>8</v>
      </c>
      <c r="Z360" s="93">
        <f t="shared" si="96"/>
        <v>3</v>
      </c>
      <c r="AA360" s="93">
        <f t="shared" si="97"/>
        <v>2019</v>
      </c>
      <c r="AB360" s="97" t="str">
        <f t="shared" si="88"/>
        <v>3-2019</v>
      </c>
      <c r="AC360" s="97" t="str">
        <f t="shared" si="104"/>
        <v>8-3-2019</v>
      </c>
      <c r="AD360" s="97">
        <f t="shared" si="101"/>
        <v>1</v>
      </c>
      <c r="AE360" s="97">
        <f t="shared" si="98"/>
        <v>10</v>
      </c>
      <c r="AF360" s="97" t="str">
        <f t="shared" si="93"/>
        <v>2019-10</v>
      </c>
      <c r="AG360" s="97">
        <f t="shared" si="94"/>
        <v>5</v>
      </c>
      <c r="AH360" s="97" t="str">
        <f t="shared" si="99"/>
        <v>Weekdays</v>
      </c>
      <c r="AI360" s="98">
        <f t="shared" si="103"/>
        <v>6</v>
      </c>
    </row>
    <row r="361" spans="2:35" ht="21.75" customHeight="1" x14ac:dyDescent="0.25">
      <c r="B361" s="19" t="s">
        <v>393</v>
      </c>
      <c r="C361" s="20" t="s">
        <v>25</v>
      </c>
      <c r="D361" s="19" t="s">
        <v>26</v>
      </c>
      <c r="E361" s="19" t="s">
        <v>27</v>
      </c>
      <c r="F361" s="19" t="s">
        <v>21</v>
      </c>
      <c r="G361" s="19" t="s">
        <v>36</v>
      </c>
      <c r="H361" s="72">
        <v>95.44</v>
      </c>
      <c r="I361" s="22">
        <v>10</v>
      </c>
      <c r="J361" s="72">
        <v>47.72</v>
      </c>
      <c r="K361" s="72">
        <v>1002.12</v>
      </c>
      <c r="L361" s="24">
        <v>43474</v>
      </c>
      <c r="M361" s="25">
        <v>0.57291666666666663</v>
      </c>
      <c r="N361" s="20" t="s">
        <v>29</v>
      </c>
      <c r="O361" s="72">
        <v>954.4</v>
      </c>
      <c r="P361" s="76">
        <v>4.7619047620000003</v>
      </c>
      <c r="Q361" s="72">
        <v>47.72</v>
      </c>
      <c r="R361" s="86">
        <v>5.2</v>
      </c>
      <c r="S361" s="72">
        <f t="shared" si="89"/>
        <v>47.720000000000027</v>
      </c>
      <c r="T361" s="92">
        <f t="shared" si="102"/>
        <v>4004.6624000000024</v>
      </c>
      <c r="U361" s="93" t="b">
        <f t="shared" si="90"/>
        <v>0</v>
      </c>
      <c r="V361" s="93" t="b">
        <f t="shared" si="91"/>
        <v>1</v>
      </c>
      <c r="W361" s="93" t="str">
        <f t="shared" si="92"/>
        <v>Low Value</v>
      </c>
      <c r="X361" s="96" t="str">
        <f t="shared" si="95"/>
        <v>Value not found</v>
      </c>
      <c r="Y361" s="93">
        <f t="shared" si="100"/>
        <v>9</v>
      </c>
      <c r="Z361" s="93">
        <f t="shared" si="96"/>
        <v>1</v>
      </c>
      <c r="AA361" s="93">
        <f t="shared" si="97"/>
        <v>2019</v>
      </c>
      <c r="AB361" s="97" t="str">
        <f t="shared" ref="AB361:AB424" si="105">CONCATENATE(Z361,"-",AA361)</f>
        <v>1-2019</v>
      </c>
      <c r="AC361" s="97" t="str">
        <f t="shared" si="104"/>
        <v>9-1-2019</v>
      </c>
      <c r="AD361" s="97">
        <f t="shared" si="101"/>
        <v>1</v>
      </c>
      <c r="AE361" s="97">
        <f t="shared" si="98"/>
        <v>2</v>
      </c>
      <c r="AF361" s="97" t="str">
        <f t="shared" si="93"/>
        <v>2019-2</v>
      </c>
      <c r="AG361" s="97">
        <f t="shared" si="94"/>
        <v>3</v>
      </c>
      <c r="AH361" s="97" t="str">
        <f t="shared" si="99"/>
        <v>Weekdays</v>
      </c>
      <c r="AI361" s="98">
        <f t="shared" si="103"/>
        <v>4</v>
      </c>
    </row>
    <row r="362" spans="2:35" ht="21.75" customHeight="1" x14ac:dyDescent="0.25">
      <c r="B362" s="19" t="s">
        <v>394</v>
      </c>
      <c r="C362" s="20" t="s">
        <v>42</v>
      </c>
      <c r="D362" s="19" t="s">
        <v>43</v>
      </c>
      <c r="E362" s="19" t="s">
        <v>27</v>
      </c>
      <c r="F362" s="19" t="s">
        <v>31</v>
      </c>
      <c r="G362" s="19" t="s">
        <v>28</v>
      </c>
      <c r="H362" s="72">
        <v>27.5</v>
      </c>
      <c r="I362" s="22">
        <v>3</v>
      </c>
      <c r="J362" s="72">
        <v>4.125</v>
      </c>
      <c r="K362" s="72">
        <v>86.625</v>
      </c>
      <c r="L362" s="24">
        <v>43525</v>
      </c>
      <c r="M362" s="25">
        <v>0.65277777777777779</v>
      </c>
      <c r="N362" s="20" t="s">
        <v>23</v>
      </c>
      <c r="O362" s="72">
        <v>82.5</v>
      </c>
      <c r="P362" s="76">
        <v>4.7619047620000003</v>
      </c>
      <c r="Q362" s="72">
        <v>4.125</v>
      </c>
      <c r="R362" s="86">
        <v>6.5</v>
      </c>
      <c r="S362" s="72">
        <f t="shared" si="89"/>
        <v>4.125</v>
      </c>
      <c r="T362" s="92">
        <f t="shared" si="102"/>
        <v>346.17</v>
      </c>
      <c r="U362" s="93" t="b">
        <f t="shared" si="90"/>
        <v>0</v>
      </c>
      <c r="V362" s="93" t="b">
        <f t="shared" si="91"/>
        <v>1</v>
      </c>
      <c r="W362" s="93" t="str">
        <f t="shared" si="92"/>
        <v>Low Value</v>
      </c>
      <c r="X362" s="96" t="str">
        <f t="shared" si="95"/>
        <v>Value not found</v>
      </c>
      <c r="Y362" s="93">
        <f t="shared" si="100"/>
        <v>1</v>
      </c>
      <c r="Z362" s="93">
        <f t="shared" si="96"/>
        <v>3</v>
      </c>
      <c r="AA362" s="93">
        <f t="shared" si="97"/>
        <v>2019</v>
      </c>
      <c r="AB362" s="97" t="str">
        <f t="shared" si="105"/>
        <v>3-2019</v>
      </c>
      <c r="AC362" s="97" t="str">
        <f t="shared" si="104"/>
        <v>1-3-2019</v>
      </c>
      <c r="AD362" s="97">
        <f t="shared" si="101"/>
        <v>1</v>
      </c>
      <c r="AE362" s="97">
        <f t="shared" si="98"/>
        <v>9</v>
      </c>
      <c r="AF362" s="97" t="str">
        <f t="shared" si="93"/>
        <v>2019-9</v>
      </c>
      <c r="AG362" s="97">
        <f t="shared" si="94"/>
        <v>5</v>
      </c>
      <c r="AH362" s="97" t="str">
        <f t="shared" si="99"/>
        <v>Weekdays</v>
      </c>
      <c r="AI362" s="98">
        <f t="shared" si="103"/>
        <v>6</v>
      </c>
    </row>
    <row r="363" spans="2:35" ht="21.75" customHeight="1" x14ac:dyDescent="0.25">
      <c r="B363" s="19" t="s">
        <v>395</v>
      </c>
      <c r="C363" s="20" t="s">
        <v>42</v>
      </c>
      <c r="D363" s="19" t="s">
        <v>43</v>
      </c>
      <c r="E363" s="19" t="s">
        <v>27</v>
      </c>
      <c r="F363" s="19" t="s">
        <v>31</v>
      </c>
      <c r="G363" s="19" t="s">
        <v>36</v>
      </c>
      <c r="H363" s="72">
        <v>74.97</v>
      </c>
      <c r="I363" s="22">
        <v>1</v>
      </c>
      <c r="J363" s="72">
        <v>3.7484999999999999</v>
      </c>
      <c r="K363" s="72">
        <v>78.718500000000006</v>
      </c>
      <c r="L363" s="24">
        <v>43540</v>
      </c>
      <c r="M363" s="25">
        <v>0.70694444444444449</v>
      </c>
      <c r="N363" s="20" t="s">
        <v>29</v>
      </c>
      <c r="O363" s="72">
        <v>74.97</v>
      </c>
      <c r="P363" s="76">
        <v>4.7619047620000003</v>
      </c>
      <c r="Q363" s="72">
        <v>3.7484999999999999</v>
      </c>
      <c r="R363" s="86">
        <v>5.6</v>
      </c>
      <c r="S363" s="72">
        <f t="shared" si="89"/>
        <v>3.748500000000007</v>
      </c>
      <c r="T363" s="92">
        <f t="shared" si="102"/>
        <v>314.57412000000062</v>
      </c>
      <c r="U363" s="93" t="b">
        <f t="shared" si="90"/>
        <v>0</v>
      </c>
      <c r="V363" s="93" t="b">
        <f t="shared" si="91"/>
        <v>0</v>
      </c>
      <c r="W363" s="93" t="str">
        <f t="shared" si="92"/>
        <v>Low Value</v>
      </c>
      <c r="X363" s="96" t="str">
        <f t="shared" si="95"/>
        <v>Value not found</v>
      </c>
      <c r="Y363" s="93">
        <f t="shared" si="100"/>
        <v>16</v>
      </c>
      <c r="Z363" s="93">
        <f t="shared" si="96"/>
        <v>3</v>
      </c>
      <c r="AA363" s="93">
        <f t="shared" si="97"/>
        <v>2019</v>
      </c>
      <c r="AB363" s="97" t="str">
        <f t="shared" si="105"/>
        <v>3-2019</v>
      </c>
      <c r="AC363" s="97" t="str">
        <f t="shared" si="104"/>
        <v>16-3-2019</v>
      </c>
      <c r="AD363" s="97">
        <f t="shared" si="101"/>
        <v>1</v>
      </c>
      <c r="AE363" s="97">
        <f t="shared" si="98"/>
        <v>11</v>
      </c>
      <c r="AF363" s="97" t="str">
        <f t="shared" si="93"/>
        <v>2019-11</v>
      </c>
      <c r="AG363" s="97">
        <f t="shared" si="94"/>
        <v>6</v>
      </c>
      <c r="AH363" s="97" t="str">
        <f t="shared" si="99"/>
        <v>Weekends</v>
      </c>
      <c r="AI363" s="98">
        <f t="shared" si="103"/>
        <v>7</v>
      </c>
    </row>
    <row r="364" spans="2:35" ht="21.75" customHeight="1" x14ac:dyDescent="0.25">
      <c r="B364" s="19" t="s">
        <v>396</v>
      </c>
      <c r="C364" s="20" t="s">
        <v>18</v>
      </c>
      <c r="D364" s="19" t="s">
        <v>19</v>
      </c>
      <c r="E364" s="19" t="s">
        <v>20</v>
      </c>
      <c r="F364" s="19" t="s">
        <v>31</v>
      </c>
      <c r="G364" s="19" t="s">
        <v>44</v>
      </c>
      <c r="H364" s="72">
        <v>80.959999999999994</v>
      </c>
      <c r="I364" s="22">
        <v>8</v>
      </c>
      <c r="J364" s="72">
        <v>32.384</v>
      </c>
      <c r="K364" s="72">
        <v>680.06399999999996</v>
      </c>
      <c r="L364" s="24">
        <v>43513</v>
      </c>
      <c r="M364" s="25">
        <v>0.46666666666666667</v>
      </c>
      <c r="N364" s="20" t="s">
        <v>33</v>
      </c>
      <c r="O364" s="72">
        <v>647.67999999999995</v>
      </c>
      <c r="P364" s="76">
        <v>4.7619047620000003</v>
      </c>
      <c r="Q364" s="72">
        <v>32.384</v>
      </c>
      <c r="R364" s="86">
        <v>7.4</v>
      </c>
      <c r="S364" s="72">
        <f t="shared" si="89"/>
        <v>32.384000000000015</v>
      </c>
      <c r="T364" s="92">
        <f t="shared" si="102"/>
        <v>2717.6652800000011</v>
      </c>
      <c r="U364" s="93" t="b">
        <f t="shared" si="90"/>
        <v>1</v>
      </c>
      <c r="V364" s="93" t="b">
        <f t="shared" si="91"/>
        <v>1</v>
      </c>
      <c r="W364" s="93" t="str">
        <f t="shared" si="92"/>
        <v>High Value</v>
      </c>
      <c r="X364" s="96">
        <f t="shared" si="95"/>
        <v>8.0960000000000001</v>
      </c>
      <c r="Y364" s="93">
        <f t="shared" si="100"/>
        <v>17</v>
      </c>
      <c r="Z364" s="93">
        <f t="shared" si="96"/>
        <v>2</v>
      </c>
      <c r="AA364" s="93">
        <f t="shared" si="97"/>
        <v>2019</v>
      </c>
      <c r="AB364" s="97" t="str">
        <f t="shared" si="105"/>
        <v>2-2019</v>
      </c>
      <c r="AC364" s="97" t="str">
        <f t="shared" si="104"/>
        <v>17-2-2019</v>
      </c>
      <c r="AD364" s="97">
        <f t="shared" si="101"/>
        <v>1</v>
      </c>
      <c r="AE364" s="97">
        <f t="shared" si="98"/>
        <v>7</v>
      </c>
      <c r="AF364" s="97" t="str">
        <f t="shared" si="93"/>
        <v>2019-7</v>
      </c>
      <c r="AG364" s="97">
        <f t="shared" si="94"/>
        <v>7</v>
      </c>
      <c r="AH364" s="97" t="str">
        <f t="shared" si="99"/>
        <v>Weekends</v>
      </c>
      <c r="AI364" s="98">
        <f t="shared" si="103"/>
        <v>1</v>
      </c>
    </row>
    <row r="365" spans="2:35" ht="21.75" customHeight="1" x14ac:dyDescent="0.25">
      <c r="B365" s="19" t="s">
        <v>397</v>
      </c>
      <c r="C365" s="20" t="s">
        <v>25</v>
      </c>
      <c r="D365" s="19" t="s">
        <v>26</v>
      </c>
      <c r="E365" s="19" t="s">
        <v>27</v>
      </c>
      <c r="F365" s="19" t="s">
        <v>21</v>
      </c>
      <c r="G365" s="19" t="s">
        <v>44</v>
      </c>
      <c r="H365" s="72">
        <v>94.47</v>
      </c>
      <c r="I365" s="22">
        <v>8</v>
      </c>
      <c r="J365" s="72">
        <v>37.787999999999997</v>
      </c>
      <c r="K365" s="72">
        <v>793.548</v>
      </c>
      <c r="L365" s="24">
        <v>43523</v>
      </c>
      <c r="M365" s="25">
        <v>0.6333333333333333</v>
      </c>
      <c r="N365" s="20" t="s">
        <v>29</v>
      </c>
      <c r="O365" s="72">
        <v>755.76</v>
      </c>
      <c r="P365" s="76">
        <v>4.7619047620000003</v>
      </c>
      <c r="Q365" s="72">
        <v>37.787999999999997</v>
      </c>
      <c r="R365" s="86">
        <v>9.1</v>
      </c>
      <c r="S365" s="72">
        <f t="shared" si="89"/>
        <v>37.788000000000011</v>
      </c>
      <c r="T365" s="92">
        <f t="shared" si="102"/>
        <v>3171.1689600000009</v>
      </c>
      <c r="U365" s="93" t="b">
        <f t="shared" si="90"/>
        <v>1</v>
      </c>
      <c r="V365" s="93" t="b">
        <f t="shared" si="91"/>
        <v>1</v>
      </c>
      <c r="W365" s="93" t="str">
        <f t="shared" si="92"/>
        <v>High Value</v>
      </c>
      <c r="X365" s="96">
        <f t="shared" si="95"/>
        <v>9.447000000000001</v>
      </c>
      <c r="Y365" s="93">
        <f t="shared" si="100"/>
        <v>27</v>
      </c>
      <c r="Z365" s="93">
        <f t="shared" si="96"/>
        <v>2</v>
      </c>
      <c r="AA365" s="93">
        <f t="shared" si="97"/>
        <v>2019</v>
      </c>
      <c r="AB365" s="97" t="str">
        <f t="shared" si="105"/>
        <v>2-2019</v>
      </c>
      <c r="AC365" s="97" t="str">
        <f t="shared" si="104"/>
        <v>27-2-2019</v>
      </c>
      <c r="AD365" s="97">
        <f t="shared" si="101"/>
        <v>1</v>
      </c>
      <c r="AE365" s="97">
        <f t="shared" si="98"/>
        <v>9</v>
      </c>
      <c r="AF365" s="97" t="str">
        <f t="shared" si="93"/>
        <v>2019-9</v>
      </c>
      <c r="AG365" s="97">
        <f t="shared" si="94"/>
        <v>3</v>
      </c>
      <c r="AH365" s="97" t="str">
        <f t="shared" si="99"/>
        <v>Weekdays</v>
      </c>
      <c r="AI365" s="98">
        <f t="shared" si="103"/>
        <v>4</v>
      </c>
    </row>
    <row r="366" spans="2:35" ht="21.75" customHeight="1" x14ac:dyDescent="0.25">
      <c r="B366" s="19" t="s">
        <v>398</v>
      </c>
      <c r="C366" s="20" t="s">
        <v>25</v>
      </c>
      <c r="D366" s="19" t="s">
        <v>26</v>
      </c>
      <c r="E366" s="19" t="s">
        <v>27</v>
      </c>
      <c r="F366" s="19" t="s">
        <v>31</v>
      </c>
      <c r="G366" s="19" t="s">
        <v>44</v>
      </c>
      <c r="H366" s="72">
        <v>99.79</v>
      </c>
      <c r="I366" s="22">
        <v>2</v>
      </c>
      <c r="J366" s="72">
        <v>9.9789999999999992</v>
      </c>
      <c r="K366" s="72">
        <v>209.559</v>
      </c>
      <c r="L366" s="24">
        <v>43531</v>
      </c>
      <c r="M366" s="25">
        <v>0.85902777777777772</v>
      </c>
      <c r="N366" s="20" t="s">
        <v>23</v>
      </c>
      <c r="O366" s="72">
        <v>199.58</v>
      </c>
      <c r="P366" s="76">
        <v>4.7619047620000003</v>
      </c>
      <c r="Q366" s="72">
        <v>9.9789999999999992</v>
      </c>
      <c r="R366" s="86">
        <v>8</v>
      </c>
      <c r="S366" s="72">
        <f t="shared" si="89"/>
        <v>9.978999999999985</v>
      </c>
      <c r="T366" s="92">
        <f t="shared" si="102"/>
        <v>837.43767999999875</v>
      </c>
      <c r="U366" s="93" t="b">
        <f t="shared" si="90"/>
        <v>0</v>
      </c>
      <c r="V366" s="93" t="b">
        <f t="shared" si="91"/>
        <v>1</v>
      </c>
      <c r="W366" s="93" t="str">
        <f t="shared" si="92"/>
        <v>High Value</v>
      </c>
      <c r="X366" s="96">
        <f t="shared" si="95"/>
        <v>9.979000000000001</v>
      </c>
      <c r="Y366" s="93">
        <f t="shared" si="100"/>
        <v>7</v>
      </c>
      <c r="Z366" s="93">
        <f t="shared" si="96"/>
        <v>3</v>
      </c>
      <c r="AA366" s="93">
        <f t="shared" si="97"/>
        <v>2019</v>
      </c>
      <c r="AB366" s="97" t="str">
        <f t="shared" si="105"/>
        <v>3-2019</v>
      </c>
      <c r="AC366" s="97" t="str">
        <f t="shared" si="104"/>
        <v>7-3-2019</v>
      </c>
      <c r="AD366" s="97">
        <f t="shared" si="101"/>
        <v>1</v>
      </c>
      <c r="AE366" s="97">
        <f t="shared" si="98"/>
        <v>10</v>
      </c>
      <c r="AF366" s="97" t="str">
        <f t="shared" si="93"/>
        <v>2019-10</v>
      </c>
      <c r="AG366" s="97">
        <f t="shared" si="94"/>
        <v>4</v>
      </c>
      <c r="AH366" s="97" t="str">
        <f t="shared" si="99"/>
        <v>Weekdays</v>
      </c>
      <c r="AI366" s="98">
        <f t="shared" si="103"/>
        <v>5</v>
      </c>
    </row>
    <row r="367" spans="2:35" ht="21.75" customHeight="1" x14ac:dyDescent="0.25">
      <c r="B367" s="19" t="s">
        <v>399</v>
      </c>
      <c r="C367" s="20" t="s">
        <v>18</v>
      </c>
      <c r="D367" s="19" t="s">
        <v>19</v>
      </c>
      <c r="E367" s="19" t="s">
        <v>27</v>
      </c>
      <c r="F367" s="19" t="s">
        <v>31</v>
      </c>
      <c r="G367" s="19" t="s">
        <v>32</v>
      </c>
      <c r="H367" s="72">
        <v>73.22</v>
      </c>
      <c r="I367" s="22">
        <v>6</v>
      </c>
      <c r="J367" s="72">
        <v>21.966000000000001</v>
      </c>
      <c r="K367" s="72">
        <v>461.286</v>
      </c>
      <c r="L367" s="24">
        <v>43486</v>
      </c>
      <c r="M367" s="25">
        <v>0.73888888888888893</v>
      </c>
      <c r="N367" s="20" t="s">
        <v>29</v>
      </c>
      <c r="O367" s="72">
        <v>439.32</v>
      </c>
      <c r="P367" s="76">
        <v>4.7619047620000003</v>
      </c>
      <c r="Q367" s="72">
        <v>21.966000000000001</v>
      </c>
      <c r="R367" s="86">
        <v>7.2</v>
      </c>
      <c r="S367" s="72">
        <f t="shared" si="89"/>
        <v>21.966000000000008</v>
      </c>
      <c r="T367" s="92">
        <f t="shared" si="102"/>
        <v>1843.3867200000007</v>
      </c>
      <c r="U367" s="93" t="b">
        <f t="shared" si="90"/>
        <v>0</v>
      </c>
      <c r="V367" s="93" t="b">
        <f t="shared" si="91"/>
        <v>1</v>
      </c>
      <c r="W367" s="93" t="str">
        <f t="shared" si="92"/>
        <v>Low Value</v>
      </c>
      <c r="X367" s="96">
        <f t="shared" si="95"/>
        <v>7.3220000000000001</v>
      </c>
      <c r="Y367" s="93">
        <f t="shared" si="100"/>
        <v>21</v>
      </c>
      <c r="Z367" s="93">
        <f t="shared" si="96"/>
        <v>1</v>
      </c>
      <c r="AA367" s="93">
        <f t="shared" si="97"/>
        <v>2019</v>
      </c>
      <c r="AB367" s="97" t="str">
        <f t="shared" si="105"/>
        <v>1-2019</v>
      </c>
      <c r="AC367" s="97" t="str">
        <f t="shared" si="104"/>
        <v>21-1-2019</v>
      </c>
      <c r="AD367" s="97">
        <f t="shared" si="101"/>
        <v>1</v>
      </c>
      <c r="AE367" s="97">
        <f t="shared" si="98"/>
        <v>4</v>
      </c>
      <c r="AF367" s="97" t="str">
        <f t="shared" si="93"/>
        <v>2019-4</v>
      </c>
      <c r="AG367" s="97">
        <f t="shared" si="94"/>
        <v>1</v>
      </c>
      <c r="AH367" s="97" t="str">
        <f t="shared" si="99"/>
        <v>Weekdays</v>
      </c>
      <c r="AI367" s="98">
        <f t="shared" si="103"/>
        <v>2</v>
      </c>
    </row>
    <row r="368" spans="2:35" ht="21.75" customHeight="1" x14ac:dyDescent="0.25">
      <c r="B368" s="19" t="s">
        <v>400</v>
      </c>
      <c r="C368" s="20" t="s">
        <v>25</v>
      </c>
      <c r="D368" s="19" t="s">
        <v>26</v>
      </c>
      <c r="E368" s="19" t="s">
        <v>27</v>
      </c>
      <c r="F368" s="19" t="s">
        <v>21</v>
      </c>
      <c r="G368" s="19" t="s">
        <v>44</v>
      </c>
      <c r="H368" s="72">
        <v>41.24</v>
      </c>
      <c r="I368" s="22">
        <v>4</v>
      </c>
      <c r="J368" s="72">
        <v>8.2479999999999993</v>
      </c>
      <c r="K368" s="72">
        <v>173.208</v>
      </c>
      <c r="L368" s="24">
        <v>43515</v>
      </c>
      <c r="M368" s="25">
        <v>0.68263888888888891</v>
      </c>
      <c r="N368" s="20" t="s">
        <v>29</v>
      </c>
      <c r="O368" s="72">
        <v>164.96</v>
      </c>
      <c r="P368" s="76">
        <v>4.7619047620000003</v>
      </c>
      <c r="Q368" s="72">
        <v>8.2479999999999993</v>
      </c>
      <c r="R368" s="86">
        <v>7.1</v>
      </c>
      <c r="S368" s="72">
        <f t="shared" si="89"/>
        <v>8.2479999999999905</v>
      </c>
      <c r="T368" s="92">
        <f t="shared" si="102"/>
        <v>692.17215999999917</v>
      </c>
      <c r="U368" s="93" t="b">
        <f t="shared" si="90"/>
        <v>0</v>
      </c>
      <c r="V368" s="93" t="b">
        <f t="shared" si="91"/>
        <v>1</v>
      </c>
      <c r="W368" s="93" t="str">
        <f t="shared" si="92"/>
        <v>Low Value</v>
      </c>
      <c r="X368" s="96">
        <f t="shared" si="95"/>
        <v>4.1240000000000006</v>
      </c>
      <c r="Y368" s="93">
        <f t="shared" si="100"/>
        <v>19</v>
      </c>
      <c r="Z368" s="93">
        <f t="shared" si="96"/>
        <v>2</v>
      </c>
      <c r="AA368" s="93">
        <f t="shared" si="97"/>
        <v>2019</v>
      </c>
      <c r="AB368" s="97" t="str">
        <f t="shared" si="105"/>
        <v>2-2019</v>
      </c>
      <c r="AC368" s="97" t="str">
        <f t="shared" si="104"/>
        <v>19-2-2019</v>
      </c>
      <c r="AD368" s="97">
        <f t="shared" si="101"/>
        <v>1</v>
      </c>
      <c r="AE368" s="97">
        <f t="shared" si="98"/>
        <v>8</v>
      </c>
      <c r="AF368" s="97" t="str">
        <f t="shared" si="93"/>
        <v>2019-8</v>
      </c>
      <c r="AG368" s="97">
        <f t="shared" si="94"/>
        <v>2</v>
      </c>
      <c r="AH368" s="97" t="str">
        <f t="shared" si="99"/>
        <v>Weekdays</v>
      </c>
      <c r="AI368" s="98">
        <f t="shared" si="103"/>
        <v>3</v>
      </c>
    </row>
    <row r="369" spans="2:35" ht="21.75" customHeight="1" x14ac:dyDescent="0.25">
      <c r="B369" s="19" t="s">
        <v>401</v>
      </c>
      <c r="C369" s="20" t="s">
        <v>25</v>
      </c>
      <c r="D369" s="19" t="s">
        <v>26</v>
      </c>
      <c r="E369" s="19" t="s">
        <v>27</v>
      </c>
      <c r="F369" s="19" t="s">
        <v>21</v>
      </c>
      <c r="G369" s="19" t="s">
        <v>46</v>
      </c>
      <c r="H369" s="72">
        <v>81.680000000000007</v>
      </c>
      <c r="I369" s="22">
        <v>4</v>
      </c>
      <c r="J369" s="72">
        <v>16.335999999999999</v>
      </c>
      <c r="K369" s="72">
        <v>343.05599999999998</v>
      </c>
      <c r="L369" s="24">
        <v>43471</v>
      </c>
      <c r="M369" s="25">
        <v>0.5083333333333333</v>
      </c>
      <c r="N369" s="20" t="s">
        <v>29</v>
      </c>
      <c r="O369" s="72">
        <v>326.72000000000003</v>
      </c>
      <c r="P369" s="76">
        <v>4.7619047620000003</v>
      </c>
      <c r="Q369" s="72">
        <v>16.335999999999999</v>
      </c>
      <c r="R369" s="86">
        <v>9.1</v>
      </c>
      <c r="S369" s="72">
        <f t="shared" si="89"/>
        <v>16.335999999999956</v>
      </c>
      <c r="T369" s="92">
        <f t="shared" si="102"/>
        <v>1370.9171199999964</v>
      </c>
      <c r="U369" s="93" t="b">
        <f t="shared" si="90"/>
        <v>0</v>
      </c>
      <c r="V369" s="93" t="b">
        <f t="shared" si="91"/>
        <v>1</v>
      </c>
      <c r="W369" s="93" t="str">
        <f t="shared" si="92"/>
        <v>High Value</v>
      </c>
      <c r="X369" s="96">
        <f t="shared" si="95"/>
        <v>8.168000000000001</v>
      </c>
      <c r="Y369" s="93">
        <f t="shared" si="100"/>
        <v>6</v>
      </c>
      <c r="Z369" s="93">
        <f t="shared" si="96"/>
        <v>1</v>
      </c>
      <c r="AA369" s="93">
        <f t="shared" si="97"/>
        <v>2019</v>
      </c>
      <c r="AB369" s="97" t="str">
        <f t="shared" si="105"/>
        <v>1-2019</v>
      </c>
      <c r="AC369" s="97" t="str">
        <f t="shared" si="104"/>
        <v>6-1-2019</v>
      </c>
      <c r="AD369" s="97">
        <f t="shared" si="101"/>
        <v>1</v>
      </c>
      <c r="AE369" s="97">
        <f t="shared" si="98"/>
        <v>1</v>
      </c>
      <c r="AF369" s="97" t="str">
        <f t="shared" si="93"/>
        <v>2019-1</v>
      </c>
      <c r="AG369" s="97">
        <f t="shared" si="94"/>
        <v>7</v>
      </c>
      <c r="AH369" s="97" t="str">
        <f t="shared" si="99"/>
        <v>Weekends</v>
      </c>
      <c r="AI369" s="98">
        <f t="shared" si="103"/>
        <v>1</v>
      </c>
    </row>
    <row r="370" spans="2:35" ht="21.75" customHeight="1" x14ac:dyDescent="0.25">
      <c r="B370" s="19" t="s">
        <v>402</v>
      </c>
      <c r="C370" s="20" t="s">
        <v>25</v>
      </c>
      <c r="D370" s="19" t="s">
        <v>26</v>
      </c>
      <c r="E370" s="19" t="s">
        <v>27</v>
      </c>
      <c r="F370" s="19" t="s">
        <v>21</v>
      </c>
      <c r="G370" s="19" t="s">
        <v>28</v>
      </c>
      <c r="H370" s="72">
        <v>51.32</v>
      </c>
      <c r="I370" s="22">
        <v>9</v>
      </c>
      <c r="J370" s="72">
        <v>23.094000000000001</v>
      </c>
      <c r="K370" s="72">
        <v>484.97399999999999</v>
      </c>
      <c r="L370" s="24">
        <v>43538</v>
      </c>
      <c r="M370" s="25">
        <v>0.81458333333333333</v>
      </c>
      <c r="N370" s="20" t="s">
        <v>29</v>
      </c>
      <c r="O370" s="72">
        <v>461.88</v>
      </c>
      <c r="P370" s="76">
        <v>4.7619047620000003</v>
      </c>
      <c r="Q370" s="72">
        <v>23.094000000000001</v>
      </c>
      <c r="R370" s="86">
        <v>5.6</v>
      </c>
      <c r="S370" s="72">
        <f t="shared" si="89"/>
        <v>23.093999999999994</v>
      </c>
      <c r="T370" s="92">
        <f t="shared" si="102"/>
        <v>1938.0484799999995</v>
      </c>
      <c r="U370" s="93" t="b">
        <f t="shared" si="90"/>
        <v>0</v>
      </c>
      <c r="V370" s="93" t="b">
        <f t="shared" si="91"/>
        <v>0</v>
      </c>
      <c r="W370" s="93" t="str">
        <f t="shared" si="92"/>
        <v>Low Value</v>
      </c>
      <c r="X370" s="96" t="str">
        <f t="shared" si="95"/>
        <v>Value not found</v>
      </c>
      <c r="Y370" s="93">
        <f t="shared" si="100"/>
        <v>14</v>
      </c>
      <c r="Z370" s="93">
        <f t="shared" si="96"/>
        <v>3</v>
      </c>
      <c r="AA370" s="93">
        <f t="shared" si="97"/>
        <v>2019</v>
      </c>
      <c r="AB370" s="97" t="str">
        <f t="shared" si="105"/>
        <v>3-2019</v>
      </c>
      <c r="AC370" s="97" t="str">
        <f t="shared" si="104"/>
        <v>14-3-2019</v>
      </c>
      <c r="AD370" s="97">
        <f t="shared" si="101"/>
        <v>1</v>
      </c>
      <c r="AE370" s="97">
        <f t="shared" si="98"/>
        <v>11</v>
      </c>
      <c r="AF370" s="97" t="str">
        <f t="shared" si="93"/>
        <v>2019-11</v>
      </c>
      <c r="AG370" s="97">
        <f t="shared" si="94"/>
        <v>4</v>
      </c>
      <c r="AH370" s="97" t="str">
        <f t="shared" si="99"/>
        <v>Weekdays</v>
      </c>
      <c r="AI370" s="98">
        <f t="shared" si="103"/>
        <v>5</v>
      </c>
    </row>
    <row r="371" spans="2:35" ht="21.75" customHeight="1" x14ac:dyDescent="0.25">
      <c r="B371" s="19" t="s">
        <v>403</v>
      </c>
      <c r="C371" s="20" t="s">
        <v>18</v>
      </c>
      <c r="D371" s="19" t="s">
        <v>19</v>
      </c>
      <c r="E371" s="19" t="s">
        <v>20</v>
      </c>
      <c r="F371" s="19" t="s">
        <v>31</v>
      </c>
      <c r="G371" s="19" t="s">
        <v>32</v>
      </c>
      <c r="H371" s="72">
        <v>65.94</v>
      </c>
      <c r="I371" s="22">
        <v>4</v>
      </c>
      <c r="J371" s="72">
        <v>13.188000000000001</v>
      </c>
      <c r="K371" s="72">
        <v>276.94799999999998</v>
      </c>
      <c r="L371" s="24">
        <v>43548</v>
      </c>
      <c r="M371" s="25">
        <v>0.43680555555555556</v>
      </c>
      <c r="N371" s="20" t="s">
        <v>29</v>
      </c>
      <c r="O371" s="72">
        <v>263.76</v>
      </c>
      <c r="P371" s="76">
        <v>4.7619047620000003</v>
      </c>
      <c r="Q371" s="72">
        <v>13.188000000000001</v>
      </c>
      <c r="R371" s="86">
        <v>6</v>
      </c>
      <c r="S371" s="72">
        <f t="shared" si="89"/>
        <v>13.187999999999988</v>
      </c>
      <c r="T371" s="92">
        <f t="shared" si="102"/>
        <v>1106.736959999999</v>
      </c>
      <c r="U371" s="93" t="b">
        <f t="shared" si="90"/>
        <v>0</v>
      </c>
      <c r="V371" s="93" t="b">
        <f t="shared" si="91"/>
        <v>0</v>
      </c>
      <c r="W371" s="93" t="str">
        <f t="shared" si="92"/>
        <v>Low Value</v>
      </c>
      <c r="X371" s="96" t="str">
        <f t="shared" si="95"/>
        <v>Value not found</v>
      </c>
      <c r="Y371" s="93">
        <f t="shared" si="100"/>
        <v>24</v>
      </c>
      <c r="Z371" s="93">
        <f t="shared" si="96"/>
        <v>3</v>
      </c>
      <c r="AA371" s="93">
        <f t="shared" si="97"/>
        <v>2019</v>
      </c>
      <c r="AB371" s="97" t="str">
        <f t="shared" si="105"/>
        <v>3-2019</v>
      </c>
      <c r="AC371" s="97" t="str">
        <f t="shared" si="104"/>
        <v>24-3-2019</v>
      </c>
      <c r="AD371" s="97">
        <f t="shared" si="101"/>
        <v>1</v>
      </c>
      <c r="AE371" s="97">
        <f t="shared" si="98"/>
        <v>12</v>
      </c>
      <c r="AF371" s="97" t="str">
        <f t="shared" si="93"/>
        <v>2019-12</v>
      </c>
      <c r="AG371" s="97">
        <f t="shared" si="94"/>
        <v>7</v>
      </c>
      <c r="AH371" s="97" t="str">
        <f t="shared" si="99"/>
        <v>Weekends</v>
      </c>
      <c r="AI371" s="98">
        <f t="shared" si="103"/>
        <v>1</v>
      </c>
    </row>
    <row r="372" spans="2:35" ht="21.75" customHeight="1" x14ac:dyDescent="0.25">
      <c r="B372" s="19" t="s">
        <v>404</v>
      </c>
      <c r="C372" s="20" t="s">
        <v>25</v>
      </c>
      <c r="D372" s="19" t="s">
        <v>26</v>
      </c>
      <c r="E372" s="19" t="s">
        <v>27</v>
      </c>
      <c r="F372" s="19" t="s">
        <v>21</v>
      </c>
      <c r="G372" s="19" t="s">
        <v>36</v>
      </c>
      <c r="H372" s="72">
        <v>14.36</v>
      </c>
      <c r="I372" s="22">
        <v>10</v>
      </c>
      <c r="J372" s="72">
        <v>7.18</v>
      </c>
      <c r="K372" s="72">
        <v>150.78</v>
      </c>
      <c r="L372" s="24">
        <v>43492</v>
      </c>
      <c r="M372" s="25">
        <v>0.60277777777777775</v>
      </c>
      <c r="N372" s="20" t="s">
        <v>29</v>
      </c>
      <c r="O372" s="72">
        <v>143.6</v>
      </c>
      <c r="P372" s="76">
        <v>4.7619047620000003</v>
      </c>
      <c r="Q372" s="72">
        <v>7.18</v>
      </c>
      <c r="R372" s="86">
        <v>5.4</v>
      </c>
      <c r="S372" s="72">
        <f t="shared" si="89"/>
        <v>7.1800000000000068</v>
      </c>
      <c r="T372" s="92">
        <f t="shared" si="102"/>
        <v>602.5456000000006</v>
      </c>
      <c r="U372" s="93" t="b">
        <f t="shared" si="90"/>
        <v>0</v>
      </c>
      <c r="V372" s="93" t="b">
        <f t="shared" si="91"/>
        <v>0</v>
      </c>
      <c r="W372" s="93" t="str">
        <f t="shared" si="92"/>
        <v>Low Value</v>
      </c>
      <c r="X372" s="96" t="str">
        <f t="shared" si="95"/>
        <v>Value not found</v>
      </c>
      <c r="Y372" s="93">
        <f t="shared" si="100"/>
        <v>27</v>
      </c>
      <c r="Z372" s="93">
        <f t="shared" si="96"/>
        <v>1</v>
      </c>
      <c r="AA372" s="93">
        <f t="shared" si="97"/>
        <v>2019</v>
      </c>
      <c r="AB372" s="97" t="str">
        <f t="shared" si="105"/>
        <v>1-2019</v>
      </c>
      <c r="AC372" s="97" t="str">
        <f t="shared" si="104"/>
        <v>27-1-2019</v>
      </c>
      <c r="AD372" s="97">
        <f t="shared" si="101"/>
        <v>1</v>
      </c>
      <c r="AE372" s="97">
        <f t="shared" si="98"/>
        <v>4</v>
      </c>
      <c r="AF372" s="97" t="str">
        <f t="shared" si="93"/>
        <v>2019-4</v>
      </c>
      <c r="AG372" s="97">
        <f t="shared" si="94"/>
        <v>7</v>
      </c>
      <c r="AH372" s="97" t="str">
        <f t="shared" si="99"/>
        <v>Weekends</v>
      </c>
      <c r="AI372" s="98">
        <f t="shared" si="103"/>
        <v>1</v>
      </c>
    </row>
    <row r="373" spans="2:35" ht="21.75" customHeight="1" x14ac:dyDescent="0.25">
      <c r="B373" s="19" t="s">
        <v>405</v>
      </c>
      <c r="C373" s="20" t="s">
        <v>18</v>
      </c>
      <c r="D373" s="19" t="s">
        <v>19</v>
      </c>
      <c r="E373" s="19" t="s">
        <v>20</v>
      </c>
      <c r="F373" s="19" t="s">
        <v>31</v>
      </c>
      <c r="G373" s="19" t="s">
        <v>28</v>
      </c>
      <c r="H373" s="72">
        <v>21.5</v>
      </c>
      <c r="I373" s="22">
        <v>9</v>
      </c>
      <c r="J373" s="72">
        <v>9.6750000000000007</v>
      </c>
      <c r="K373" s="72">
        <v>203.17500000000001</v>
      </c>
      <c r="L373" s="24">
        <v>43530</v>
      </c>
      <c r="M373" s="25">
        <v>0.53194444444444444</v>
      </c>
      <c r="N373" s="20" t="s">
        <v>33</v>
      </c>
      <c r="O373" s="72">
        <v>193.5</v>
      </c>
      <c r="P373" s="76">
        <v>4.7619047620000003</v>
      </c>
      <c r="Q373" s="72">
        <v>9.6750000000000007</v>
      </c>
      <c r="R373" s="86">
        <v>7.8</v>
      </c>
      <c r="S373" s="72">
        <f t="shared" si="89"/>
        <v>9.6750000000000114</v>
      </c>
      <c r="T373" s="92">
        <f t="shared" si="102"/>
        <v>811.92600000000095</v>
      </c>
      <c r="U373" s="93" t="b">
        <f t="shared" si="90"/>
        <v>1</v>
      </c>
      <c r="V373" s="93" t="b">
        <f t="shared" si="91"/>
        <v>1</v>
      </c>
      <c r="W373" s="93" t="str">
        <f t="shared" si="92"/>
        <v>High Value</v>
      </c>
      <c r="X373" s="96">
        <f t="shared" si="95"/>
        <v>2.15</v>
      </c>
      <c r="Y373" s="93">
        <f t="shared" si="100"/>
        <v>6</v>
      </c>
      <c r="Z373" s="93">
        <f t="shared" si="96"/>
        <v>3</v>
      </c>
      <c r="AA373" s="93">
        <f t="shared" si="97"/>
        <v>2019</v>
      </c>
      <c r="AB373" s="97" t="str">
        <f t="shared" si="105"/>
        <v>3-2019</v>
      </c>
      <c r="AC373" s="97" t="str">
        <f t="shared" si="104"/>
        <v>6-3-2019</v>
      </c>
      <c r="AD373" s="97">
        <f t="shared" si="101"/>
        <v>1</v>
      </c>
      <c r="AE373" s="97">
        <f t="shared" si="98"/>
        <v>10</v>
      </c>
      <c r="AF373" s="97" t="str">
        <f t="shared" si="93"/>
        <v>2019-10</v>
      </c>
      <c r="AG373" s="97">
        <f t="shared" si="94"/>
        <v>3</v>
      </c>
      <c r="AH373" s="97" t="str">
        <f t="shared" si="99"/>
        <v>Weekdays</v>
      </c>
      <c r="AI373" s="98">
        <f t="shared" si="103"/>
        <v>4</v>
      </c>
    </row>
    <row r="374" spans="2:35" ht="21.75" customHeight="1" x14ac:dyDescent="0.25">
      <c r="B374" s="19" t="s">
        <v>406</v>
      </c>
      <c r="C374" s="20" t="s">
        <v>42</v>
      </c>
      <c r="D374" s="19" t="s">
        <v>43</v>
      </c>
      <c r="E374" s="19" t="s">
        <v>20</v>
      </c>
      <c r="F374" s="19" t="s">
        <v>21</v>
      </c>
      <c r="G374" s="19" t="s">
        <v>28</v>
      </c>
      <c r="H374" s="72">
        <v>26.26</v>
      </c>
      <c r="I374" s="22">
        <v>7</v>
      </c>
      <c r="J374" s="72">
        <v>9.1910000000000007</v>
      </c>
      <c r="K374" s="72">
        <v>193.011</v>
      </c>
      <c r="L374" s="24">
        <v>43498</v>
      </c>
      <c r="M374" s="25">
        <v>0.81944444444444442</v>
      </c>
      <c r="N374" s="20" t="s">
        <v>29</v>
      </c>
      <c r="O374" s="72">
        <v>183.82</v>
      </c>
      <c r="P374" s="76">
        <v>4.7619047620000003</v>
      </c>
      <c r="Q374" s="72">
        <v>9.1910000000000007</v>
      </c>
      <c r="R374" s="86">
        <v>9.9</v>
      </c>
      <c r="S374" s="72">
        <f t="shared" si="89"/>
        <v>9.1910000000000025</v>
      </c>
      <c r="T374" s="92">
        <f t="shared" si="102"/>
        <v>771.30872000000022</v>
      </c>
      <c r="U374" s="93" t="b">
        <f t="shared" si="90"/>
        <v>0</v>
      </c>
      <c r="V374" s="93" t="b">
        <f t="shared" si="91"/>
        <v>1</v>
      </c>
      <c r="W374" s="93" t="str">
        <f t="shared" si="92"/>
        <v>High Value</v>
      </c>
      <c r="X374" s="96">
        <f t="shared" si="95"/>
        <v>2.6260000000000003</v>
      </c>
      <c r="Y374" s="93">
        <f t="shared" si="100"/>
        <v>2</v>
      </c>
      <c r="Z374" s="93">
        <f t="shared" si="96"/>
        <v>2</v>
      </c>
      <c r="AA374" s="93">
        <f t="shared" si="97"/>
        <v>2019</v>
      </c>
      <c r="AB374" s="97" t="str">
        <f t="shared" si="105"/>
        <v>2-2019</v>
      </c>
      <c r="AC374" s="97" t="str">
        <f t="shared" si="104"/>
        <v>2-2-2019</v>
      </c>
      <c r="AD374" s="97">
        <f t="shared" si="101"/>
        <v>1</v>
      </c>
      <c r="AE374" s="97">
        <f t="shared" si="98"/>
        <v>5</v>
      </c>
      <c r="AF374" s="97" t="str">
        <f t="shared" si="93"/>
        <v>2019-5</v>
      </c>
      <c r="AG374" s="97">
        <f t="shared" si="94"/>
        <v>6</v>
      </c>
      <c r="AH374" s="97" t="str">
        <f t="shared" si="99"/>
        <v>Weekends</v>
      </c>
      <c r="AI374" s="98">
        <f t="shared" si="103"/>
        <v>7</v>
      </c>
    </row>
    <row r="375" spans="2:35" ht="21.75" customHeight="1" x14ac:dyDescent="0.25">
      <c r="B375" s="19" t="s">
        <v>407</v>
      </c>
      <c r="C375" s="20" t="s">
        <v>42</v>
      </c>
      <c r="D375" s="19" t="s">
        <v>43</v>
      </c>
      <c r="E375" s="19" t="s">
        <v>27</v>
      </c>
      <c r="F375" s="19" t="s">
        <v>21</v>
      </c>
      <c r="G375" s="19" t="s">
        <v>46</v>
      </c>
      <c r="H375" s="72">
        <v>60.96</v>
      </c>
      <c r="I375" s="22">
        <v>2</v>
      </c>
      <c r="J375" s="72">
        <v>6.0960000000000001</v>
      </c>
      <c r="K375" s="72">
        <v>128.01599999999999</v>
      </c>
      <c r="L375" s="24">
        <v>43490</v>
      </c>
      <c r="M375" s="25">
        <v>0.81874999999999998</v>
      </c>
      <c r="N375" s="20" t="s">
        <v>33</v>
      </c>
      <c r="O375" s="72">
        <v>121.92</v>
      </c>
      <c r="P375" s="76">
        <v>4.7619047620000003</v>
      </c>
      <c r="Q375" s="72">
        <v>6.0960000000000001</v>
      </c>
      <c r="R375" s="86">
        <v>4.9000000000000004</v>
      </c>
      <c r="S375" s="72">
        <f t="shared" si="89"/>
        <v>6.0959999999999894</v>
      </c>
      <c r="T375" s="92">
        <f t="shared" si="102"/>
        <v>511.5763199999991</v>
      </c>
      <c r="U375" s="93" t="b">
        <f t="shared" si="90"/>
        <v>0</v>
      </c>
      <c r="V375" s="93" t="b">
        <f t="shared" si="91"/>
        <v>0</v>
      </c>
      <c r="W375" s="93" t="str">
        <f t="shared" si="92"/>
        <v>Low Value</v>
      </c>
      <c r="X375" s="96" t="str">
        <f t="shared" si="95"/>
        <v>Value not found</v>
      </c>
      <c r="Y375" s="93">
        <f t="shared" si="100"/>
        <v>25</v>
      </c>
      <c r="Z375" s="93">
        <f t="shared" si="96"/>
        <v>1</v>
      </c>
      <c r="AA375" s="93">
        <f t="shared" si="97"/>
        <v>2019</v>
      </c>
      <c r="AB375" s="97" t="str">
        <f t="shared" si="105"/>
        <v>1-2019</v>
      </c>
      <c r="AC375" s="97" t="str">
        <f t="shared" si="104"/>
        <v>25-1-2019</v>
      </c>
      <c r="AD375" s="97">
        <f t="shared" si="101"/>
        <v>1</v>
      </c>
      <c r="AE375" s="97">
        <f t="shared" si="98"/>
        <v>4</v>
      </c>
      <c r="AF375" s="97" t="str">
        <f t="shared" si="93"/>
        <v>2019-4</v>
      </c>
      <c r="AG375" s="97">
        <f t="shared" si="94"/>
        <v>5</v>
      </c>
      <c r="AH375" s="97" t="str">
        <f t="shared" si="99"/>
        <v>Weekdays</v>
      </c>
      <c r="AI375" s="98">
        <f t="shared" si="103"/>
        <v>6</v>
      </c>
    </row>
    <row r="376" spans="2:35" ht="21.75" customHeight="1" x14ac:dyDescent="0.25">
      <c r="B376" s="19" t="s">
        <v>408</v>
      </c>
      <c r="C376" s="20" t="s">
        <v>25</v>
      </c>
      <c r="D376" s="19" t="s">
        <v>26</v>
      </c>
      <c r="E376" s="19" t="s">
        <v>27</v>
      </c>
      <c r="F376" s="19" t="s">
        <v>21</v>
      </c>
      <c r="G376" s="19" t="s">
        <v>32</v>
      </c>
      <c r="H376" s="72">
        <v>70.11</v>
      </c>
      <c r="I376" s="22">
        <v>6</v>
      </c>
      <c r="J376" s="72">
        <v>21.033000000000001</v>
      </c>
      <c r="K376" s="72">
        <v>441.69299999999998</v>
      </c>
      <c r="L376" s="24">
        <v>43538</v>
      </c>
      <c r="M376" s="25">
        <v>0.74583333333333335</v>
      </c>
      <c r="N376" s="20" t="s">
        <v>23</v>
      </c>
      <c r="O376" s="72">
        <v>420.66</v>
      </c>
      <c r="P376" s="76">
        <v>4.7619047620000003</v>
      </c>
      <c r="Q376" s="72">
        <v>21.033000000000001</v>
      </c>
      <c r="R376" s="86">
        <v>5.2</v>
      </c>
      <c r="S376" s="72">
        <f t="shared" si="89"/>
        <v>21.032999999999959</v>
      </c>
      <c r="T376" s="92">
        <f t="shared" si="102"/>
        <v>1765.0893599999965</v>
      </c>
      <c r="U376" s="93" t="b">
        <f t="shared" si="90"/>
        <v>0</v>
      </c>
      <c r="V376" s="93" t="b">
        <f t="shared" si="91"/>
        <v>0</v>
      </c>
      <c r="W376" s="93" t="str">
        <f t="shared" si="92"/>
        <v>Low Value</v>
      </c>
      <c r="X376" s="96" t="str">
        <f t="shared" si="95"/>
        <v>Value not found</v>
      </c>
      <c r="Y376" s="93">
        <f t="shared" si="100"/>
        <v>14</v>
      </c>
      <c r="Z376" s="93">
        <f t="shared" si="96"/>
        <v>3</v>
      </c>
      <c r="AA376" s="93">
        <f t="shared" si="97"/>
        <v>2019</v>
      </c>
      <c r="AB376" s="97" t="str">
        <f t="shared" si="105"/>
        <v>3-2019</v>
      </c>
      <c r="AC376" s="97" t="str">
        <f t="shared" si="104"/>
        <v>14-3-2019</v>
      </c>
      <c r="AD376" s="97">
        <f t="shared" si="101"/>
        <v>1</v>
      </c>
      <c r="AE376" s="97">
        <f t="shared" si="98"/>
        <v>11</v>
      </c>
      <c r="AF376" s="97" t="str">
        <f t="shared" si="93"/>
        <v>2019-11</v>
      </c>
      <c r="AG376" s="97">
        <f t="shared" si="94"/>
        <v>4</v>
      </c>
      <c r="AH376" s="97" t="str">
        <f t="shared" si="99"/>
        <v>Weekdays</v>
      </c>
      <c r="AI376" s="98">
        <f t="shared" si="103"/>
        <v>5</v>
      </c>
    </row>
    <row r="377" spans="2:35" ht="21.75" customHeight="1" x14ac:dyDescent="0.25">
      <c r="B377" s="19" t="s">
        <v>409</v>
      </c>
      <c r="C377" s="20" t="s">
        <v>25</v>
      </c>
      <c r="D377" s="19" t="s">
        <v>26</v>
      </c>
      <c r="E377" s="19" t="s">
        <v>27</v>
      </c>
      <c r="F377" s="19" t="s">
        <v>31</v>
      </c>
      <c r="G377" s="19" t="s">
        <v>46</v>
      </c>
      <c r="H377" s="72">
        <v>42.08</v>
      </c>
      <c r="I377" s="22">
        <v>6</v>
      </c>
      <c r="J377" s="72">
        <v>12.624000000000001</v>
      </c>
      <c r="K377" s="72">
        <v>265.10399999999998</v>
      </c>
      <c r="L377" s="24">
        <v>43494</v>
      </c>
      <c r="M377" s="25">
        <v>0.51736111111111116</v>
      </c>
      <c r="N377" s="20" t="s">
        <v>29</v>
      </c>
      <c r="O377" s="72">
        <v>252.48</v>
      </c>
      <c r="P377" s="76">
        <v>4.7619047620000003</v>
      </c>
      <c r="Q377" s="72">
        <v>12.624000000000001</v>
      </c>
      <c r="R377" s="86">
        <v>8.9</v>
      </c>
      <c r="S377" s="72">
        <f t="shared" si="89"/>
        <v>12.623999999999995</v>
      </c>
      <c r="T377" s="92">
        <f t="shared" si="102"/>
        <v>1059.4060799999995</v>
      </c>
      <c r="U377" s="93" t="b">
        <f t="shared" si="90"/>
        <v>0</v>
      </c>
      <c r="V377" s="93" t="b">
        <f t="shared" si="91"/>
        <v>1</v>
      </c>
      <c r="W377" s="93" t="str">
        <f t="shared" si="92"/>
        <v>High Value</v>
      </c>
      <c r="X377" s="96">
        <f t="shared" si="95"/>
        <v>4.2080000000000002</v>
      </c>
      <c r="Y377" s="93">
        <f t="shared" si="100"/>
        <v>29</v>
      </c>
      <c r="Z377" s="93">
        <f t="shared" si="96"/>
        <v>1</v>
      </c>
      <c r="AA377" s="93">
        <f t="shared" si="97"/>
        <v>2019</v>
      </c>
      <c r="AB377" s="97" t="str">
        <f t="shared" si="105"/>
        <v>1-2019</v>
      </c>
      <c r="AC377" s="97" t="str">
        <f t="shared" si="104"/>
        <v>29-1-2019</v>
      </c>
      <c r="AD377" s="97">
        <f t="shared" si="101"/>
        <v>1</v>
      </c>
      <c r="AE377" s="97">
        <f t="shared" si="98"/>
        <v>5</v>
      </c>
      <c r="AF377" s="97" t="str">
        <f t="shared" si="93"/>
        <v>2019-5</v>
      </c>
      <c r="AG377" s="97">
        <f t="shared" si="94"/>
        <v>2</v>
      </c>
      <c r="AH377" s="97" t="str">
        <f t="shared" si="99"/>
        <v>Weekdays</v>
      </c>
      <c r="AI377" s="98">
        <f t="shared" si="103"/>
        <v>3</v>
      </c>
    </row>
    <row r="378" spans="2:35" ht="21.75" customHeight="1" x14ac:dyDescent="0.25">
      <c r="B378" s="19" t="s">
        <v>410</v>
      </c>
      <c r="C378" s="20" t="s">
        <v>18</v>
      </c>
      <c r="D378" s="19" t="s">
        <v>19</v>
      </c>
      <c r="E378" s="19" t="s">
        <v>27</v>
      </c>
      <c r="F378" s="19" t="s">
        <v>21</v>
      </c>
      <c r="G378" s="19" t="s">
        <v>32</v>
      </c>
      <c r="H378" s="72">
        <v>67.09</v>
      </c>
      <c r="I378" s="22">
        <v>5</v>
      </c>
      <c r="J378" s="72">
        <v>16.772500000000001</v>
      </c>
      <c r="K378" s="72">
        <v>352.22250000000003</v>
      </c>
      <c r="L378" s="24">
        <v>43468</v>
      </c>
      <c r="M378" s="25">
        <v>0.69930555555555551</v>
      </c>
      <c r="N378" s="20" t="s">
        <v>33</v>
      </c>
      <c r="O378" s="72">
        <v>335.45</v>
      </c>
      <c r="P378" s="76">
        <v>4.7619047620000003</v>
      </c>
      <c r="Q378" s="72">
        <v>16.772500000000001</v>
      </c>
      <c r="R378" s="86">
        <v>9.1</v>
      </c>
      <c r="S378" s="72">
        <f t="shared" si="89"/>
        <v>16.772500000000036</v>
      </c>
      <c r="T378" s="92">
        <f t="shared" si="102"/>
        <v>1407.5482000000031</v>
      </c>
      <c r="U378" s="93" t="b">
        <f t="shared" si="90"/>
        <v>0</v>
      </c>
      <c r="V378" s="93" t="b">
        <f t="shared" si="91"/>
        <v>1</v>
      </c>
      <c r="W378" s="93" t="str">
        <f t="shared" si="92"/>
        <v>High Value</v>
      </c>
      <c r="X378" s="96">
        <f t="shared" si="95"/>
        <v>6.7090000000000005</v>
      </c>
      <c r="Y378" s="93">
        <f t="shared" si="100"/>
        <v>3</v>
      </c>
      <c r="Z378" s="93">
        <f t="shared" si="96"/>
        <v>1</v>
      </c>
      <c r="AA378" s="93">
        <f t="shared" si="97"/>
        <v>2019</v>
      </c>
      <c r="AB378" s="97" t="str">
        <f t="shared" si="105"/>
        <v>1-2019</v>
      </c>
      <c r="AC378" s="97" t="str">
        <f t="shared" si="104"/>
        <v>3-1-2019</v>
      </c>
      <c r="AD378" s="97">
        <f t="shared" si="101"/>
        <v>1</v>
      </c>
      <c r="AE378" s="97">
        <f t="shared" si="98"/>
        <v>1</v>
      </c>
      <c r="AF378" s="97" t="str">
        <f t="shared" si="93"/>
        <v>2019-1</v>
      </c>
      <c r="AG378" s="97">
        <f t="shared" si="94"/>
        <v>4</v>
      </c>
      <c r="AH378" s="97" t="str">
        <f t="shared" si="99"/>
        <v>Weekdays</v>
      </c>
      <c r="AI378" s="98">
        <f t="shared" si="103"/>
        <v>5</v>
      </c>
    </row>
    <row r="379" spans="2:35" ht="21.75" customHeight="1" x14ac:dyDescent="0.25">
      <c r="B379" s="19" t="s">
        <v>411</v>
      </c>
      <c r="C379" s="20" t="s">
        <v>18</v>
      </c>
      <c r="D379" s="19" t="s">
        <v>19</v>
      </c>
      <c r="E379" s="19" t="s">
        <v>20</v>
      </c>
      <c r="F379" s="19" t="s">
        <v>21</v>
      </c>
      <c r="G379" s="19" t="s">
        <v>46</v>
      </c>
      <c r="H379" s="72">
        <v>96.7</v>
      </c>
      <c r="I379" s="22">
        <v>5</v>
      </c>
      <c r="J379" s="72">
        <v>24.175000000000001</v>
      </c>
      <c r="K379" s="72">
        <v>507.67500000000001</v>
      </c>
      <c r="L379" s="24">
        <v>43479</v>
      </c>
      <c r="M379" s="25">
        <v>0.53611111111111109</v>
      </c>
      <c r="N379" s="20" t="s">
        <v>23</v>
      </c>
      <c r="O379" s="72">
        <v>483.5</v>
      </c>
      <c r="P379" s="76">
        <v>4.7619047620000003</v>
      </c>
      <c r="Q379" s="72">
        <v>24.175000000000001</v>
      </c>
      <c r="R379" s="86">
        <v>7</v>
      </c>
      <c r="S379" s="72">
        <f t="shared" si="89"/>
        <v>24.175000000000011</v>
      </c>
      <c r="T379" s="92">
        <f t="shared" si="102"/>
        <v>2028.766000000001</v>
      </c>
      <c r="U379" s="93" t="b">
        <f t="shared" si="90"/>
        <v>0</v>
      </c>
      <c r="V379" s="93" t="b">
        <f t="shared" si="91"/>
        <v>1</v>
      </c>
      <c r="W379" s="93" t="str">
        <f t="shared" si="92"/>
        <v>Low Value</v>
      </c>
      <c r="X379" s="96">
        <f t="shared" si="95"/>
        <v>9.6700000000000017</v>
      </c>
      <c r="Y379" s="93">
        <f t="shared" si="100"/>
        <v>14</v>
      </c>
      <c r="Z379" s="93">
        <f t="shared" si="96"/>
        <v>1</v>
      </c>
      <c r="AA379" s="93">
        <f t="shared" si="97"/>
        <v>2019</v>
      </c>
      <c r="AB379" s="97" t="str">
        <f t="shared" si="105"/>
        <v>1-2019</v>
      </c>
      <c r="AC379" s="97" t="str">
        <f t="shared" si="104"/>
        <v>14-1-2019</v>
      </c>
      <c r="AD379" s="97">
        <f t="shared" si="101"/>
        <v>1</v>
      </c>
      <c r="AE379" s="97">
        <f t="shared" si="98"/>
        <v>3</v>
      </c>
      <c r="AF379" s="97" t="str">
        <f t="shared" si="93"/>
        <v>2019-3</v>
      </c>
      <c r="AG379" s="97">
        <f t="shared" si="94"/>
        <v>1</v>
      </c>
      <c r="AH379" s="97" t="str">
        <f t="shared" si="99"/>
        <v>Weekdays</v>
      </c>
      <c r="AI379" s="98">
        <f t="shared" si="103"/>
        <v>2</v>
      </c>
    </row>
    <row r="380" spans="2:35" ht="21.75" customHeight="1" x14ac:dyDescent="0.25">
      <c r="B380" s="19" t="s">
        <v>412</v>
      </c>
      <c r="C380" s="20" t="s">
        <v>42</v>
      </c>
      <c r="D380" s="19" t="s">
        <v>43</v>
      </c>
      <c r="E380" s="19" t="s">
        <v>20</v>
      </c>
      <c r="F380" s="19" t="s">
        <v>21</v>
      </c>
      <c r="G380" s="19" t="s">
        <v>32</v>
      </c>
      <c r="H380" s="72">
        <v>35.380000000000003</v>
      </c>
      <c r="I380" s="22">
        <v>9</v>
      </c>
      <c r="J380" s="72">
        <v>15.920999999999999</v>
      </c>
      <c r="K380" s="72">
        <v>334.34100000000001</v>
      </c>
      <c r="L380" s="24">
        <v>43470</v>
      </c>
      <c r="M380" s="25">
        <v>0.82638888888888884</v>
      </c>
      <c r="N380" s="20" t="s">
        <v>33</v>
      </c>
      <c r="O380" s="72">
        <v>318.42</v>
      </c>
      <c r="P380" s="76">
        <v>4.7619047620000003</v>
      </c>
      <c r="Q380" s="72">
        <v>15.920999999999999</v>
      </c>
      <c r="R380" s="86">
        <v>9.6</v>
      </c>
      <c r="S380" s="72">
        <f t="shared" si="89"/>
        <v>15.920999999999992</v>
      </c>
      <c r="T380" s="92">
        <f t="shared" si="102"/>
        <v>1336.0903199999993</v>
      </c>
      <c r="U380" s="93" t="b">
        <f t="shared" si="90"/>
        <v>1</v>
      </c>
      <c r="V380" s="93" t="b">
        <f t="shared" si="91"/>
        <v>1</v>
      </c>
      <c r="W380" s="93" t="str">
        <f t="shared" si="92"/>
        <v>High Value</v>
      </c>
      <c r="X380" s="96">
        <f t="shared" si="95"/>
        <v>3.5380000000000003</v>
      </c>
      <c r="Y380" s="93">
        <f t="shared" si="100"/>
        <v>5</v>
      </c>
      <c r="Z380" s="93">
        <f t="shared" si="96"/>
        <v>1</v>
      </c>
      <c r="AA380" s="93">
        <f t="shared" si="97"/>
        <v>2019</v>
      </c>
      <c r="AB380" s="97" t="str">
        <f t="shared" si="105"/>
        <v>1-2019</v>
      </c>
      <c r="AC380" s="97" t="str">
        <f t="shared" si="104"/>
        <v>5-1-2019</v>
      </c>
      <c r="AD380" s="97">
        <f t="shared" si="101"/>
        <v>1</v>
      </c>
      <c r="AE380" s="97">
        <f t="shared" si="98"/>
        <v>1</v>
      </c>
      <c r="AF380" s="97" t="str">
        <f t="shared" si="93"/>
        <v>2019-1</v>
      </c>
      <c r="AG380" s="97">
        <f t="shared" si="94"/>
        <v>6</v>
      </c>
      <c r="AH380" s="97" t="str">
        <f t="shared" si="99"/>
        <v>Weekends</v>
      </c>
      <c r="AI380" s="98">
        <f t="shared" si="103"/>
        <v>7</v>
      </c>
    </row>
    <row r="381" spans="2:35" ht="21.75" customHeight="1" x14ac:dyDescent="0.25">
      <c r="B381" s="19" t="s">
        <v>413</v>
      </c>
      <c r="C381" s="20" t="s">
        <v>25</v>
      </c>
      <c r="D381" s="19" t="s">
        <v>26</v>
      </c>
      <c r="E381" s="19" t="s">
        <v>27</v>
      </c>
      <c r="F381" s="19" t="s">
        <v>31</v>
      </c>
      <c r="G381" s="19" t="s">
        <v>36</v>
      </c>
      <c r="H381" s="72">
        <v>95.49</v>
      </c>
      <c r="I381" s="22">
        <v>7</v>
      </c>
      <c r="J381" s="72">
        <v>33.421500000000002</v>
      </c>
      <c r="K381" s="72">
        <v>701.85149999999999</v>
      </c>
      <c r="L381" s="24">
        <v>43518</v>
      </c>
      <c r="M381" s="25">
        <v>0.76180555555555551</v>
      </c>
      <c r="N381" s="20" t="s">
        <v>23</v>
      </c>
      <c r="O381" s="72">
        <v>668.43</v>
      </c>
      <c r="P381" s="76">
        <v>4.7619047620000003</v>
      </c>
      <c r="Q381" s="72">
        <v>33.421500000000002</v>
      </c>
      <c r="R381" s="86">
        <v>8.6999999999999993</v>
      </c>
      <c r="S381" s="72">
        <f t="shared" si="89"/>
        <v>33.421500000000037</v>
      </c>
      <c r="T381" s="92">
        <f t="shared" si="102"/>
        <v>2804.7322800000034</v>
      </c>
      <c r="U381" s="93" t="b">
        <f t="shared" si="90"/>
        <v>0</v>
      </c>
      <c r="V381" s="93" t="b">
        <f t="shared" si="91"/>
        <v>1</v>
      </c>
      <c r="W381" s="93" t="str">
        <f t="shared" si="92"/>
        <v>High Value</v>
      </c>
      <c r="X381" s="96">
        <f t="shared" si="95"/>
        <v>9.5489999999999995</v>
      </c>
      <c r="Y381" s="93">
        <f t="shared" si="100"/>
        <v>22</v>
      </c>
      <c r="Z381" s="93">
        <f t="shared" si="96"/>
        <v>2</v>
      </c>
      <c r="AA381" s="93">
        <f t="shared" si="97"/>
        <v>2019</v>
      </c>
      <c r="AB381" s="97" t="str">
        <f t="shared" si="105"/>
        <v>2-2019</v>
      </c>
      <c r="AC381" s="97" t="str">
        <f t="shared" si="104"/>
        <v>22-2-2019</v>
      </c>
      <c r="AD381" s="97">
        <f t="shared" si="101"/>
        <v>1</v>
      </c>
      <c r="AE381" s="97">
        <f t="shared" si="98"/>
        <v>8</v>
      </c>
      <c r="AF381" s="97" t="str">
        <f t="shared" si="93"/>
        <v>2019-8</v>
      </c>
      <c r="AG381" s="97">
        <f t="shared" si="94"/>
        <v>5</v>
      </c>
      <c r="AH381" s="97" t="str">
        <f t="shared" si="99"/>
        <v>Weekdays</v>
      </c>
      <c r="AI381" s="98">
        <f t="shared" si="103"/>
        <v>6</v>
      </c>
    </row>
    <row r="382" spans="2:35" ht="21.75" customHeight="1" x14ac:dyDescent="0.25">
      <c r="B382" s="19" t="s">
        <v>414</v>
      </c>
      <c r="C382" s="20" t="s">
        <v>25</v>
      </c>
      <c r="D382" s="19" t="s">
        <v>26</v>
      </c>
      <c r="E382" s="19" t="s">
        <v>20</v>
      </c>
      <c r="F382" s="19" t="s">
        <v>31</v>
      </c>
      <c r="G382" s="19" t="s">
        <v>46</v>
      </c>
      <c r="H382" s="72">
        <v>96.98</v>
      </c>
      <c r="I382" s="22">
        <v>4</v>
      </c>
      <c r="J382" s="72">
        <v>19.396000000000001</v>
      </c>
      <c r="K382" s="72">
        <v>407.31599999999997</v>
      </c>
      <c r="L382" s="24">
        <v>43502</v>
      </c>
      <c r="M382" s="25">
        <v>0.72222222222222221</v>
      </c>
      <c r="N382" s="20" t="s">
        <v>23</v>
      </c>
      <c r="O382" s="72">
        <v>387.92</v>
      </c>
      <c r="P382" s="76">
        <v>4.7619047620000003</v>
      </c>
      <c r="Q382" s="72">
        <v>19.396000000000001</v>
      </c>
      <c r="R382" s="86">
        <v>9.4</v>
      </c>
      <c r="S382" s="72">
        <f t="shared" si="89"/>
        <v>19.395999999999958</v>
      </c>
      <c r="T382" s="92">
        <f t="shared" si="102"/>
        <v>1627.7123199999965</v>
      </c>
      <c r="U382" s="93" t="b">
        <f t="shared" si="90"/>
        <v>0</v>
      </c>
      <c r="V382" s="93" t="b">
        <f t="shared" si="91"/>
        <v>1</v>
      </c>
      <c r="W382" s="93" t="str">
        <f t="shared" si="92"/>
        <v>High Value</v>
      </c>
      <c r="X382" s="96">
        <f t="shared" si="95"/>
        <v>9.6980000000000004</v>
      </c>
      <c r="Y382" s="93">
        <f t="shared" si="100"/>
        <v>6</v>
      </c>
      <c r="Z382" s="93">
        <f t="shared" si="96"/>
        <v>2</v>
      </c>
      <c r="AA382" s="93">
        <f t="shared" si="97"/>
        <v>2019</v>
      </c>
      <c r="AB382" s="97" t="str">
        <f t="shared" si="105"/>
        <v>2-2019</v>
      </c>
      <c r="AC382" s="97" t="str">
        <f t="shared" si="104"/>
        <v>6-2-2019</v>
      </c>
      <c r="AD382" s="97">
        <f t="shared" si="101"/>
        <v>1</v>
      </c>
      <c r="AE382" s="97">
        <f t="shared" si="98"/>
        <v>6</v>
      </c>
      <c r="AF382" s="97" t="str">
        <f t="shared" si="93"/>
        <v>2019-6</v>
      </c>
      <c r="AG382" s="97">
        <f t="shared" si="94"/>
        <v>3</v>
      </c>
      <c r="AH382" s="97" t="str">
        <f t="shared" si="99"/>
        <v>Weekdays</v>
      </c>
      <c r="AI382" s="98">
        <f t="shared" si="103"/>
        <v>4</v>
      </c>
    </row>
    <row r="383" spans="2:35" ht="21.75" customHeight="1" x14ac:dyDescent="0.25">
      <c r="B383" s="19" t="s">
        <v>415</v>
      </c>
      <c r="C383" s="20" t="s">
        <v>42</v>
      </c>
      <c r="D383" s="19" t="s">
        <v>43</v>
      </c>
      <c r="E383" s="19" t="s">
        <v>27</v>
      </c>
      <c r="F383" s="19" t="s">
        <v>21</v>
      </c>
      <c r="G383" s="19" t="s">
        <v>28</v>
      </c>
      <c r="H383" s="72">
        <v>23.65</v>
      </c>
      <c r="I383" s="22">
        <v>4</v>
      </c>
      <c r="J383" s="72">
        <v>4.7300000000000004</v>
      </c>
      <c r="K383" s="72">
        <v>99.33</v>
      </c>
      <c r="L383" s="24">
        <v>43495</v>
      </c>
      <c r="M383" s="25">
        <v>0.56388888888888888</v>
      </c>
      <c r="N383" s="20" t="s">
        <v>33</v>
      </c>
      <c r="O383" s="72">
        <v>94.6</v>
      </c>
      <c r="P383" s="76">
        <v>4.7619047620000003</v>
      </c>
      <c r="Q383" s="72">
        <v>4.7300000000000004</v>
      </c>
      <c r="R383" s="86">
        <v>4</v>
      </c>
      <c r="S383" s="72">
        <f t="shared" si="89"/>
        <v>4.730000000000004</v>
      </c>
      <c r="T383" s="92">
        <f t="shared" si="102"/>
        <v>396.94160000000034</v>
      </c>
      <c r="U383" s="93" t="b">
        <f t="shared" si="90"/>
        <v>0</v>
      </c>
      <c r="V383" s="93" t="b">
        <f t="shared" si="91"/>
        <v>0</v>
      </c>
      <c r="W383" s="93" t="str">
        <f t="shared" si="92"/>
        <v>Low Value</v>
      </c>
      <c r="X383" s="96" t="str">
        <f t="shared" si="95"/>
        <v>Value not found</v>
      </c>
      <c r="Y383" s="93">
        <f t="shared" si="100"/>
        <v>30</v>
      </c>
      <c r="Z383" s="93">
        <f t="shared" si="96"/>
        <v>1</v>
      </c>
      <c r="AA383" s="93">
        <f t="shared" si="97"/>
        <v>2019</v>
      </c>
      <c r="AB383" s="97" t="str">
        <f t="shared" si="105"/>
        <v>1-2019</v>
      </c>
      <c r="AC383" s="97" t="str">
        <f t="shared" si="104"/>
        <v>30-1-2019</v>
      </c>
      <c r="AD383" s="97">
        <f t="shared" si="101"/>
        <v>1</v>
      </c>
      <c r="AE383" s="97">
        <f t="shared" si="98"/>
        <v>5</v>
      </c>
      <c r="AF383" s="97" t="str">
        <f t="shared" si="93"/>
        <v>2019-5</v>
      </c>
      <c r="AG383" s="97">
        <f t="shared" si="94"/>
        <v>3</v>
      </c>
      <c r="AH383" s="97" t="str">
        <f t="shared" si="99"/>
        <v>Weekdays</v>
      </c>
      <c r="AI383" s="98">
        <f t="shared" si="103"/>
        <v>4</v>
      </c>
    </row>
    <row r="384" spans="2:35" ht="21.75" customHeight="1" x14ac:dyDescent="0.25">
      <c r="B384" s="19" t="s">
        <v>416</v>
      </c>
      <c r="C384" s="20" t="s">
        <v>18</v>
      </c>
      <c r="D384" s="19" t="s">
        <v>19</v>
      </c>
      <c r="E384" s="19" t="s">
        <v>20</v>
      </c>
      <c r="F384" s="19" t="s">
        <v>31</v>
      </c>
      <c r="G384" s="19" t="s">
        <v>36</v>
      </c>
      <c r="H384" s="72">
        <v>82.33</v>
      </c>
      <c r="I384" s="22">
        <v>4</v>
      </c>
      <c r="J384" s="72">
        <v>16.466000000000001</v>
      </c>
      <c r="K384" s="72">
        <v>345.786</v>
      </c>
      <c r="L384" s="24">
        <v>43476</v>
      </c>
      <c r="M384" s="25">
        <v>0.44236111111111109</v>
      </c>
      <c r="N384" s="20" t="s">
        <v>33</v>
      </c>
      <c r="O384" s="72">
        <v>329.32</v>
      </c>
      <c r="P384" s="76">
        <v>4.7619047620000003</v>
      </c>
      <c r="Q384" s="72">
        <v>16.466000000000001</v>
      </c>
      <c r="R384" s="86">
        <v>7.5</v>
      </c>
      <c r="S384" s="72">
        <f t="shared" si="89"/>
        <v>16.466000000000008</v>
      </c>
      <c r="T384" s="92">
        <f t="shared" si="102"/>
        <v>1381.8267200000007</v>
      </c>
      <c r="U384" s="93" t="b">
        <f t="shared" si="90"/>
        <v>0</v>
      </c>
      <c r="V384" s="93" t="b">
        <f t="shared" si="91"/>
        <v>1</v>
      </c>
      <c r="W384" s="93" t="str">
        <f t="shared" si="92"/>
        <v>High Value</v>
      </c>
      <c r="X384" s="96">
        <f t="shared" si="95"/>
        <v>8.2330000000000005</v>
      </c>
      <c r="Y384" s="93">
        <f t="shared" si="100"/>
        <v>11</v>
      </c>
      <c r="Z384" s="93">
        <f t="shared" si="96"/>
        <v>1</v>
      </c>
      <c r="AA384" s="93">
        <f t="shared" si="97"/>
        <v>2019</v>
      </c>
      <c r="AB384" s="97" t="str">
        <f t="shared" si="105"/>
        <v>1-2019</v>
      </c>
      <c r="AC384" s="97" t="str">
        <f t="shared" si="104"/>
        <v>11-1-2019</v>
      </c>
      <c r="AD384" s="97">
        <f t="shared" si="101"/>
        <v>1</v>
      </c>
      <c r="AE384" s="97">
        <f t="shared" si="98"/>
        <v>2</v>
      </c>
      <c r="AF384" s="97" t="str">
        <f t="shared" si="93"/>
        <v>2019-2</v>
      </c>
      <c r="AG384" s="97">
        <f t="shared" si="94"/>
        <v>5</v>
      </c>
      <c r="AH384" s="97" t="str">
        <f t="shared" si="99"/>
        <v>Weekdays</v>
      </c>
      <c r="AI384" s="98">
        <f t="shared" si="103"/>
        <v>6</v>
      </c>
    </row>
    <row r="385" spans="2:35" ht="21.75" customHeight="1" x14ac:dyDescent="0.25">
      <c r="B385" s="19" t="s">
        <v>417</v>
      </c>
      <c r="C385" s="20" t="s">
        <v>25</v>
      </c>
      <c r="D385" s="19" t="s">
        <v>26</v>
      </c>
      <c r="E385" s="19" t="s">
        <v>27</v>
      </c>
      <c r="F385" s="19" t="s">
        <v>21</v>
      </c>
      <c r="G385" s="19" t="s">
        <v>28</v>
      </c>
      <c r="H385" s="72">
        <v>26.61</v>
      </c>
      <c r="I385" s="22">
        <v>2</v>
      </c>
      <c r="J385" s="72">
        <v>2.661</v>
      </c>
      <c r="K385" s="72">
        <v>55.881</v>
      </c>
      <c r="L385" s="24">
        <v>43543</v>
      </c>
      <c r="M385" s="25">
        <v>0.60763888888888884</v>
      </c>
      <c r="N385" s="20" t="s">
        <v>29</v>
      </c>
      <c r="O385" s="72">
        <v>53.22</v>
      </c>
      <c r="P385" s="76">
        <v>4.7619047620000003</v>
      </c>
      <c r="Q385" s="72">
        <v>2.661</v>
      </c>
      <c r="R385" s="86">
        <v>4.2</v>
      </c>
      <c r="S385" s="72">
        <f t="shared" si="89"/>
        <v>2.6610000000000014</v>
      </c>
      <c r="T385" s="92">
        <f t="shared" si="102"/>
        <v>223.31112000000013</v>
      </c>
      <c r="U385" s="93" t="b">
        <f t="shared" si="90"/>
        <v>0</v>
      </c>
      <c r="V385" s="93" t="b">
        <f t="shared" si="91"/>
        <v>0</v>
      </c>
      <c r="W385" s="93" t="str">
        <f t="shared" si="92"/>
        <v>Low Value</v>
      </c>
      <c r="X385" s="96" t="str">
        <f t="shared" si="95"/>
        <v>Value not found</v>
      </c>
      <c r="Y385" s="93">
        <f t="shared" si="100"/>
        <v>19</v>
      </c>
      <c r="Z385" s="93">
        <f t="shared" si="96"/>
        <v>3</v>
      </c>
      <c r="AA385" s="93">
        <f t="shared" si="97"/>
        <v>2019</v>
      </c>
      <c r="AB385" s="97" t="str">
        <f t="shared" si="105"/>
        <v>3-2019</v>
      </c>
      <c r="AC385" s="97" t="str">
        <f t="shared" si="104"/>
        <v>19-3-2019</v>
      </c>
      <c r="AD385" s="97">
        <f t="shared" si="101"/>
        <v>1</v>
      </c>
      <c r="AE385" s="97">
        <f t="shared" si="98"/>
        <v>12</v>
      </c>
      <c r="AF385" s="97" t="str">
        <f t="shared" si="93"/>
        <v>2019-12</v>
      </c>
      <c r="AG385" s="97">
        <f t="shared" si="94"/>
        <v>2</v>
      </c>
      <c r="AH385" s="97" t="str">
        <f t="shared" si="99"/>
        <v>Weekdays</v>
      </c>
      <c r="AI385" s="98">
        <f t="shared" si="103"/>
        <v>3</v>
      </c>
    </row>
    <row r="386" spans="2:35" ht="21.75" customHeight="1" x14ac:dyDescent="0.25">
      <c r="B386" s="19" t="s">
        <v>418</v>
      </c>
      <c r="C386" s="20" t="s">
        <v>42</v>
      </c>
      <c r="D386" s="19" t="s">
        <v>43</v>
      </c>
      <c r="E386" s="19" t="s">
        <v>27</v>
      </c>
      <c r="F386" s="19" t="s">
        <v>21</v>
      </c>
      <c r="G386" s="19" t="s">
        <v>44</v>
      </c>
      <c r="H386" s="72">
        <v>99.69</v>
      </c>
      <c r="I386" s="22">
        <v>5</v>
      </c>
      <c r="J386" s="72">
        <v>24.922499999999999</v>
      </c>
      <c r="K386" s="72">
        <v>523.37249999999995</v>
      </c>
      <c r="L386" s="24">
        <v>43479</v>
      </c>
      <c r="M386" s="25">
        <v>0.50624999999999998</v>
      </c>
      <c r="N386" s="20" t="s">
        <v>29</v>
      </c>
      <c r="O386" s="72">
        <v>498.45</v>
      </c>
      <c r="P386" s="76">
        <v>4.7619047620000003</v>
      </c>
      <c r="Q386" s="72">
        <v>24.922499999999999</v>
      </c>
      <c r="R386" s="86">
        <v>9.9</v>
      </c>
      <c r="S386" s="72">
        <f t="shared" si="89"/>
        <v>24.922499999999957</v>
      </c>
      <c r="T386" s="92">
        <f t="shared" si="102"/>
        <v>2091.4961999999964</v>
      </c>
      <c r="U386" s="93" t="b">
        <f t="shared" si="90"/>
        <v>0</v>
      </c>
      <c r="V386" s="93" t="b">
        <f t="shared" si="91"/>
        <v>1</v>
      </c>
      <c r="W386" s="93" t="str">
        <f t="shared" si="92"/>
        <v>High Value</v>
      </c>
      <c r="X386" s="96">
        <f t="shared" si="95"/>
        <v>9.9690000000000012</v>
      </c>
      <c r="Y386" s="93">
        <f t="shared" si="100"/>
        <v>14</v>
      </c>
      <c r="Z386" s="93">
        <f t="shared" si="96"/>
        <v>1</v>
      </c>
      <c r="AA386" s="93">
        <f t="shared" si="97"/>
        <v>2019</v>
      </c>
      <c r="AB386" s="97" t="str">
        <f t="shared" si="105"/>
        <v>1-2019</v>
      </c>
      <c r="AC386" s="97" t="str">
        <f t="shared" si="104"/>
        <v>14-1-2019</v>
      </c>
      <c r="AD386" s="97">
        <f t="shared" si="101"/>
        <v>1</v>
      </c>
      <c r="AE386" s="97">
        <f t="shared" si="98"/>
        <v>3</v>
      </c>
      <c r="AF386" s="97" t="str">
        <f t="shared" si="93"/>
        <v>2019-3</v>
      </c>
      <c r="AG386" s="97">
        <f t="shared" si="94"/>
        <v>1</v>
      </c>
      <c r="AH386" s="97" t="str">
        <f t="shared" si="99"/>
        <v>Weekdays</v>
      </c>
      <c r="AI386" s="98">
        <f t="shared" si="103"/>
        <v>2</v>
      </c>
    </row>
    <row r="387" spans="2:35" ht="21.75" customHeight="1" x14ac:dyDescent="0.25">
      <c r="B387" s="19" t="s">
        <v>419</v>
      </c>
      <c r="C387" s="20" t="s">
        <v>25</v>
      </c>
      <c r="D387" s="19" t="s">
        <v>26</v>
      </c>
      <c r="E387" s="19" t="s">
        <v>20</v>
      </c>
      <c r="F387" s="19" t="s">
        <v>21</v>
      </c>
      <c r="G387" s="19" t="s">
        <v>44</v>
      </c>
      <c r="H387" s="72">
        <v>74.89</v>
      </c>
      <c r="I387" s="22">
        <v>4</v>
      </c>
      <c r="J387" s="72">
        <v>14.978</v>
      </c>
      <c r="K387" s="72">
        <v>314.53800000000001</v>
      </c>
      <c r="L387" s="24">
        <v>43525</v>
      </c>
      <c r="M387" s="25">
        <v>0.64722222222222225</v>
      </c>
      <c r="N387" s="20" t="s">
        <v>23</v>
      </c>
      <c r="O387" s="72">
        <v>299.56</v>
      </c>
      <c r="P387" s="76">
        <v>4.7619047620000003</v>
      </c>
      <c r="Q387" s="72">
        <v>14.978</v>
      </c>
      <c r="R387" s="86">
        <v>4.2</v>
      </c>
      <c r="S387" s="72">
        <f t="shared" si="89"/>
        <v>14.978000000000009</v>
      </c>
      <c r="T387" s="92">
        <f t="shared" si="102"/>
        <v>1256.9537600000008</v>
      </c>
      <c r="U387" s="93" t="b">
        <f t="shared" si="90"/>
        <v>0</v>
      </c>
      <c r="V387" s="93" t="b">
        <f t="shared" si="91"/>
        <v>0</v>
      </c>
      <c r="W387" s="93" t="str">
        <f t="shared" si="92"/>
        <v>Low Value</v>
      </c>
      <c r="X387" s="96" t="str">
        <f t="shared" si="95"/>
        <v>Value not found</v>
      </c>
      <c r="Y387" s="93">
        <f t="shared" si="100"/>
        <v>1</v>
      </c>
      <c r="Z387" s="93">
        <f t="shared" si="96"/>
        <v>3</v>
      </c>
      <c r="AA387" s="93">
        <f t="shared" si="97"/>
        <v>2019</v>
      </c>
      <c r="AB387" s="97" t="str">
        <f t="shared" si="105"/>
        <v>3-2019</v>
      </c>
      <c r="AC387" s="97" t="str">
        <f t="shared" si="104"/>
        <v>1-3-2019</v>
      </c>
      <c r="AD387" s="97">
        <f t="shared" si="101"/>
        <v>1</v>
      </c>
      <c r="AE387" s="97">
        <f t="shared" si="98"/>
        <v>9</v>
      </c>
      <c r="AF387" s="97" t="str">
        <f t="shared" si="93"/>
        <v>2019-9</v>
      </c>
      <c r="AG387" s="97">
        <f t="shared" si="94"/>
        <v>5</v>
      </c>
      <c r="AH387" s="97" t="str">
        <f t="shared" si="99"/>
        <v>Weekdays</v>
      </c>
      <c r="AI387" s="98">
        <f t="shared" si="103"/>
        <v>6</v>
      </c>
    </row>
    <row r="388" spans="2:35" ht="21.75" customHeight="1" x14ac:dyDescent="0.25">
      <c r="B388" s="19" t="s">
        <v>420</v>
      </c>
      <c r="C388" s="20" t="s">
        <v>18</v>
      </c>
      <c r="D388" s="19" t="s">
        <v>19</v>
      </c>
      <c r="E388" s="19" t="s">
        <v>27</v>
      </c>
      <c r="F388" s="19" t="s">
        <v>21</v>
      </c>
      <c r="G388" s="19" t="s">
        <v>44</v>
      </c>
      <c r="H388" s="72">
        <v>40.94</v>
      </c>
      <c r="I388" s="22">
        <v>5</v>
      </c>
      <c r="J388" s="72">
        <v>10.234999999999999</v>
      </c>
      <c r="K388" s="72">
        <v>214.935</v>
      </c>
      <c r="L388" s="24">
        <v>43471</v>
      </c>
      <c r="M388" s="25">
        <v>0.58194444444444449</v>
      </c>
      <c r="N388" s="20" t="s">
        <v>23</v>
      </c>
      <c r="O388" s="72">
        <v>204.7</v>
      </c>
      <c r="P388" s="76">
        <v>4.7619047620000003</v>
      </c>
      <c r="Q388" s="72">
        <v>10.234999999999999</v>
      </c>
      <c r="R388" s="86">
        <v>9.9</v>
      </c>
      <c r="S388" s="72">
        <f t="shared" si="89"/>
        <v>10.235000000000014</v>
      </c>
      <c r="T388" s="92">
        <f t="shared" si="102"/>
        <v>858.92120000000114</v>
      </c>
      <c r="U388" s="93" t="b">
        <f t="shared" si="90"/>
        <v>0</v>
      </c>
      <c r="V388" s="93" t="b">
        <f t="shared" si="91"/>
        <v>1</v>
      </c>
      <c r="W388" s="93" t="str">
        <f t="shared" si="92"/>
        <v>High Value</v>
      </c>
      <c r="X388" s="96">
        <f t="shared" si="95"/>
        <v>4.0940000000000003</v>
      </c>
      <c r="Y388" s="93">
        <f t="shared" si="100"/>
        <v>6</v>
      </c>
      <c r="Z388" s="93">
        <f t="shared" si="96"/>
        <v>1</v>
      </c>
      <c r="AA388" s="93">
        <f t="shared" si="97"/>
        <v>2019</v>
      </c>
      <c r="AB388" s="97" t="str">
        <f t="shared" si="105"/>
        <v>1-2019</v>
      </c>
      <c r="AC388" s="97" t="str">
        <f t="shared" si="104"/>
        <v>6-1-2019</v>
      </c>
      <c r="AD388" s="97">
        <f t="shared" si="101"/>
        <v>1</v>
      </c>
      <c r="AE388" s="97">
        <f t="shared" si="98"/>
        <v>1</v>
      </c>
      <c r="AF388" s="97" t="str">
        <f t="shared" si="93"/>
        <v>2019-1</v>
      </c>
      <c r="AG388" s="97">
        <f t="shared" si="94"/>
        <v>7</v>
      </c>
      <c r="AH388" s="97" t="str">
        <f t="shared" si="99"/>
        <v>Weekends</v>
      </c>
      <c r="AI388" s="98">
        <f t="shared" si="103"/>
        <v>1</v>
      </c>
    </row>
    <row r="389" spans="2:35" ht="21.75" customHeight="1" x14ac:dyDescent="0.25">
      <c r="B389" s="19" t="s">
        <v>421</v>
      </c>
      <c r="C389" s="20" t="s">
        <v>42</v>
      </c>
      <c r="D389" s="19" t="s">
        <v>43</v>
      </c>
      <c r="E389" s="19" t="s">
        <v>20</v>
      </c>
      <c r="F389" s="19" t="s">
        <v>31</v>
      </c>
      <c r="G389" s="19" t="s">
        <v>36</v>
      </c>
      <c r="H389" s="72">
        <v>75.819999999999993</v>
      </c>
      <c r="I389" s="22">
        <v>1</v>
      </c>
      <c r="J389" s="72">
        <v>3.7909999999999999</v>
      </c>
      <c r="K389" s="72">
        <v>79.611000000000004</v>
      </c>
      <c r="L389" s="24">
        <v>43496</v>
      </c>
      <c r="M389" s="25">
        <v>0.55486111111111114</v>
      </c>
      <c r="N389" s="20" t="s">
        <v>29</v>
      </c>
      <c r="O389" s="72">
        <v>75.819999999999993</v>
      </c>
      <c r="P389" s="76">
        <v>4.7619047620000003</v>
      </c>
      <c r="Q389" s="72">
        <v>3.7909999999999999</v>
      </c>
      <c r="R389" s="86">
        <v>5.8</v>
      </c>
      <c r="S389" s="72">
        <f t="shared" ref="S389:S452" si="106">K389-O389</f>
        <v>3.791000000000011</v>
      </c>
      <c r="T389" s="92">
        <f t="shared" si="102"/>
        <v>318.14072000000095</v>
      </c>
      <c r="U389" s="93" t="b">
        <f t="shared" ref="U389:U452" si="107">AND(I389&gt;7,R389&gt;7.1)</f>
        <v>0</v>
      </c>
      <c r="V389" s="93" t="b">
        <f t="shared" ref="V389:V452" si="108">OR(S389&gt;33,R389&gt;6.2)</f>
        <v>0</v>
      </c>
      <c r="W389" s="93" t="str">
        <f t="shared" ref="W389:W452" si="109">IF(R389&gt;7.3,"High Value","Low Value")</f>
        <v>Low Value</v>
      </c>
      <c r="X389" s="96" t="str">
        <f t="shared" si="95"/>
        <v>Value not found</v>
      </c>
      <c r="Y389" s="93">
        <f t="shared" si="100"/>
        <v>31</v>
      </c>
      <c r="Z389" s="93">
        <f t="shared" si="96"/>
        <v>1</v>
      </c>
      <c r="AA389" s="93">
        <f t="shared" si="97"/>
        <v>2019</v>
      </c>
      <c r="AB389" s="97" t="str">
        <f t="shared" si="105"/>
        <v>1-2019</v>
      </c>
      <c r="AC389" s="97" t="str">
        <f t="shared" si="104"/>
        <v>31-1-2019</v>
      </c>
      <c r="AD389" s="97">
        <f t="shared" si="101"/>
        <v>1</v>
      </c>
      <c r="AE389" s="97">
        <f t="shared" si="98"/>
        <v>5</v>
      </c>
      <c r="AF389" s="97" t="str">
        <f t="shared" ref="AF389:AF452" si="110">CONCATENATE(AA389,"-",AE389)</f>
        <v>2019-5</v>
      </c>
      <c r="AG389" s="97">
        <f t="shared" ref="AG389:AG452" si="111">WEEKDAY(L389,2)</f>
        <v>4</v>
      </c>
      <c r="AH389" s="97" t="str">
        <f t="shared" si="99"/>
        <v>Weekdays</v>
      </c>
      <c r="AI389" s="98">
        <f t="shared" si="103"/>
        <v>5</v>
      </c>
    </row>
    <row r="390" spans="2:35" ht="21.75" customHeight="1" x14ac:dyDescent="0.25">
      <c r="B390" s="19" t="s">
        <v>422</v>
      </c>
      <c r="C390" s="20" t="s">
        <v>25</v>
      </c>
      <c r="D390" s="19" t="s">
        <v>26</v>
      </c>
      <c r="E390" s="19" t="s">
        <v>27</v>
      </c>
      <c r="F390" s="19" t="s">
        <v>31</v>
      </c>
      <c r="G390" s="19" t="s">
        <v>44</v>
      </c>
      <c r="H390" s="72">
        <v>46.77</v>
      </c>
      <c r="I390" s="22">
        <v>6</v>
      </c>
      <c r="J390" s="72">
        <v>14.031000000000001</v>
      </c>
      <c r="K390" s="72">
        <v>294.65100000000001</v>
      </c>
      <c r="L390" s="24">
        <v>43535</v>
      </c>
      <c r="M390" s="25">
        <v>0.56736111111111109</v>
      </c>
      <c r="N390" s="20" t="s">
        <v>29</v>
      </c>
      <c r="O390" s="72">
        <v>280.62</v>
      </c>
      <c r="P390" s="76">
        <v>4.7619047620000003</v>
      </c>
      <c r="Q390" s="72">
        <v>14.031000000000001</v>
      </c>
      <c r="R390" s="86">
        <v>6</v>
      </c>
      <c r="S390" s="72">
        <f t="shared" si="106"/>
        <v>14.031000000000006</v>
      </c>
      <c r="T390" s="92">
        <f t="shared" si="102"/>
        <v>1177.4815200000005</v>
      </c>
      <c r="U390" s="93" t="b">
        <f t="shared" si="107"/>
        <v>0</v>
      </c>
      <c r="V390" s="93" t="b">
        <f t="shared" si="108"/>
        <v>0</v>
      </c>
      <c r="W390" s="93" t="str">
        <f t="shared" si="109"/>
        <v>Low Value</v>
      </c>
      <c r="X390" s="96" t="str">
        <f t="shared" ref="X390:X453" si="112">IF(R390&gt;6.9,H390*0.1,"Value not found")</f>
        <v>Value not found</v>
      </c>
      <c r="Y390" s="93">
        <f t="shared" si="100"/>
        <v>11</v>
      </c>
      <c r="Z390" s="93">
        <f t="shared" ref="Z390:Z453" si="113">MONTH(L390)</f>
        <v>3</v>
      </c>
      <c r="AA390" s="93">
        <f t="shared" ref="AA390:AA453" si="114">YEAR(L390)</f>
        <v>2019</v>
      </c>
      <c r="AB390" s="97" t="str">
        <f t="shared" si="105"/>
        <v>3-2019</v>
      </c>
      <c r="AC390" s="97" t="str">
        <f t="shared" si="104"/>
        <v>11-3-2019</v>
      </c>
      <c r="AD390" s="97">
        <f t="shared" si="101"/>
        <v>1</v>
      </c>
      <c r="AE390" s="97">
        <f t="shared" ref="AE390:AE453" si="115">WEEKNUM(L390,2)</f>
        <v>11</v>
      </c>
      <c r="AF390" s="97" t="str">
        <f t="shared" si="110"/>
        <v>2019-11</v>
      </c>
      <c r="AG390" s="97">
        <f t="shared" si="111"/>
        <v>1</v>
      </c>
      <c r="AH390" s="97" t="str">
        <f t="shared" ref="AH390:AH453" si="116">IF(AG390&gt;=6,"Weekends","Weekdays")</f>
        <v>Weekdays</v>
      </c>
      <c r="AI390" s="98">
        <f t="shared" si="103"/>
        <v>2</v>
      </c>
    </row>
    <row r="391" spans="2:35" ht="21.75" customHeight="1" x14ac:dyDescent="0.25">
      <c r="B391" s="19" t="s">
        <v>423</v>
      </c>
      <c r="C391" s="20" t="s">
        <v>18</v>
      </c>
      <c r="D391" s="19" t="s">
        <v>19</v>
      </c>
      <c r="E391" s="19" t="s">
        <v>27</v>
      </c>
      <c r="F391" s="19" t="s">
        <v>21</v>
      </c>
      <c r="G391" s="19" t="s">
        <v>22</v>
      </c>
      <c r="H391" s="72">
        <v>32.32</v>
      </c>
      <c r="I391" s="22">
        <v>10</v>
      </c>
      <c r="J391" s="72">
        <v>16.16</v>
      </c>
      <c r="K391" s="72">
        <v>339.36</v>
      </c>
      <c r="L391" s="24">
        <v>43516</v>
      </c>
      <c r="M391" s="25">
        <v>0.7006944444444444</v>
      </c>
      <c r="N391" s="20" t="s">
        <v>33</v>
      </c>
      <c r="O391" s="72">
        <v>323.2</v>
      </c>
      <c r="P391" s="76">
        <v>4.7619047620000003</v>
      </c>
      <c r="Q391" s="72">
        <v>16.16</v>
      </c>
      <c r="R391" s="86">
        <v>10</v>
      </c>
      <c r="S391" s="72">
        <f t="shared" si="106"/>
        <v>16.160000000000025</v>
      </c>
      <c r="T391" s="92">
        <f t="shared" si="102"/>
        <v>1356.1472000000022</v>
      </c>
      <c r="U391" s="93" t="b">
        <f t="shared" si="107"/>
        <v>1</v>
      </c>
      <c r="V391" s="93" t="b">
        <f t="shared" si="108"/>
        <v>1</v>
      </c>
      <c r="W391" s="93" t="str">
        <f t="shared" si="109"/>
        <v>High Value</v>
      </c>
      <c r="X391" s="96">
        <f t="shared" si="112"/>
        <v>3.2320000000000002</v>
      </c>
      <c r="Y391" s="93">
        <f t="shared" ref="Y391:Y454" si="117">DAY(L391)</f>
        <v>20</v>
      </c>
      <c r="Z391" s="93">
        <f t="shared" si="113"/>
        <v>2</v>
      </c>
      <c r="AA391" s="93">
        <f t="shared" si="114"/>
        <v>2019</v>
      </c>
      <c r="AB391" s="97" t="str">
        <f t="shared" si="105"/>
        <v>2-2019</v>
      </c>
      <c r="AC391" s="97" t="str">
        <f t="shared" si="104"/>
        <v>20-2-2019</v>
      </c>
      <c r="AD391" s="97">
        <f t="shared" ref="AD391:AD454" si="118">ROUNDUP(Z391/3,0)</f>
        <v>1</v>
      </c>
      <c r="AE391" s="97">
        <f t="shared" si="115"/>
        <v>8</v>
      </c>
      <c r="AF391" s="97" t="str">
        <f t="shared" si="110"/>
        <v>2019-8</v>
      </c>
      <c r="AG391" s="97">
        <f t="shared" si="111"/>
        <v>3</v>
      </c>
      <c r="AH391" s="97" t="str">
        <f t="shared" si="116"/>
        <v>Weekdays</v>
      </c>
      <c r="AI391" s="98">
        <f t="shared" si="103"/>
        <v>4</v>
      </c>
    </row>
    <row r="392" spans="2:35" ht="21.75" customHeight="1" x14ac:dyDescent="0.25">
      <c r="B392" s="19" t="s">
        <v>424</v>
      </c>
      <c r="C392" s="20" t="s">
        <v>25</v>
      </c>
      <c r="D392" s="19" t="s">
        <v>26</v>
      </c>
      <c r="E392" s="19" t="s">
        <v>20</v>
      </c>
      <c r="F392" s="19" t="s">
        <v>21</v>
      </c>
      <c r="G392" s="19" t="s">
        <v>46</v>
      </c>
      <c r="H392" s="72">
        <v>54.07</v>
      </c>
      <c r="I392" s="22">
        <v>9</v>
      </c>
      <c r="J392" s="72">
        <v>24.331499999999998</v>
      </c>
      <c r="K392" s="72">
        <v>510.9615</v>
      </c>
      <c r="L392" s="24">
        <v>43492</v>
      </c>
      <c r="M392" s="25">
        <v>0.62152777777777779</v>
      </c>
      <c r="N392" s="20" t="s">
        <v>23</v>
      </c>
      <c r="O392" s="72">
        <v>486.63</v>
      </c>
      <c r="P392" s="76">
        <v>4.7619047620000003</v>
      </c>
      <c r="Q392" s="72">
        <v>24.331499999999998</v>
      </c>
      <c r="R392" s="86">
        <v>9.5</v>
      </c>
      <c r="S392" s="72">
        <f t="shared" si="106"/>
        <v>24.331500000000005</v>
      </c>
      <c r="T392" s="92">
        <f t="shared" ref="T392:T455" si="119">S392*$T$2</f>
        <v>2041.8994800000005</v>
      </c>
      <c r="U392" s="93" t="b">
        <f t="shared" si="107"/>
        <v>1</v>
      </c>
      <c r="V392" s="93" t="b">
        <f t="shared" si="108"/>
        <v>1</v>
      </c>
      <c r="W392" s="93" t="str">
        <f t="shared" si="109"/>
        <v>High Value</v>
      </c>
      <c r="X392" s="96">
        <f t="shared" si="112"/>
        <v>5.407</v>
      </c>
      <c r="Y392" s="93">
        <f t="shared" si="117"/>
        <v>27</v>
      </c>
      <c r="Z392" s="93">
        <f t="shared" si="113"/>
        <v>1</v>
      </c>
      <c r="AA392" s="93">
        <f t="shared" si="114"/>
        <v>2019</v>
      </c>
      <c r="AB392" s="97" t="str">
        <f t="shared" si="105"/>
        <v>1-2019</v>
      </c>
      <c r="AC392" s="97" t="str">
        <f t="shared" si="104"/>
        <v>27-1-2019</v>
      </c>
      <c r="AD392" s="97">
        <f t="shared" si="118"/>
        <v>1</v>
      </c>
      <c r="AE392" s="97">
        <f t="shared" si="115"/>
        <v>4</v>
      </c>
      <c r="AF392" s="97" t="str">
        <f t="shared" si="110"/>
        <v>2019-4</v>
      </c>
      <c r="AG392" s="97">
        <f t="shared" si="111"/>
        <v>7</v>
      </c>
      <c r="AH392" s="97" t="str">
        <f t="shared" si="116"/>
        <v>Weekends</v>
      </c>
      <c r="AI392" s="98">
        <f t="shared" si="103"/>
        <v>1</v>
      </c>
    </row>
    <row r="393" spans="2:35" ht="21.75" customHeight="1" x14ac:dyDescent="0.25">
      <c r="B393" s="19" t="s">
        <v>425</v>
      </c>
      <c r="C393" s="20" t="s">
        <v>42</v>
      </c>
      <c r="D393" s="19" t="s">
        <v>43</v>
      </c>
      <c r="E393" s="19" t="s">
        <v>27</v>
      </c>
      <c r="F393" s="19" t="s">
        <v>31</v>
      </c>
      <c r="G393" s="19" t="s">
        <v>44</v>
      </c>
      <c r="H393" s="72">
        <v>18.22</v>
      </c>
      <c r="I393" s="22">
        <v>7</v>
      </c>
      <c r="J393" s="72">
        <v>6.3769999999999998</v>
      </c>
      <c r="K393" s="72">
        <v>133.917</v>
      </c>
      <c r="L393" s="24">
        <v>43534</v>
      </c>
      <c r="M393" s="25">
        <v>0.58611111111111114</v>
      </c>
      <c r="N393" s="20" t="s">
        <v>33</v>
      </c>
      <c r="O393" s="72">
        <v>127.54</v>
      </c>
      <c r="P393" s="76">
        <v>4.7619047620000003</v>
      </c>
      <c r="Q393" s="72">
        <v>6.3769999999999998</v>
      </c>
      <c r="R393" s="86">
        <v>6.6</v>
      </c>
      <c r="S393" s="72">
        <f t="shared" si="106"/>
        <v>6.3769999999999953</v>
      </c>
      <c r="T393" s="92">
        <f t="shared" si="119"/>
        <v>535.15783999999962</v>
      </c>
      <c r="U393" s="93" t="b">
        <f t="shared" si="107"/>
        <v>0</v>
      </c>
      <c r="V393" s="93" t="b">
        <f t="shared" si="108"/>
        <v>1</v>
      </c>
      <c r="W393" s="93" t="str">
        <f t="shared" si="109"/>
        <v>Low Value</v>
      </c>
      <c r="X393" s="96" t="str">
        <f t="shared" si="112"/>
        <v>Value not found</v>
      </c>
      <c r="Y393" s="93">
        <f t="shared" si="117"/>
        <v>10</v>
      </c>
      <c r="Z393" s="93">
        <f t="shared" si="113"/>
        <v>3</v>
      </c>
      <c r="AA393" s="93">
        <f t="shared" si="114"/>
        <v>2019</v>
      </c>
      <c r="AB393" s="97" t="str">
        <f t="shared" si="105"/>
        <v>3-2019</v>
      </c>
      <c r="AC393" s="97" t="str">
        <f t="shared" si="104"/>
        <v>10-3-2019</v>
      </c>
      <c r="AD393" s="97">
        <f t="shared" si="118"/>
        <v>1</v>
      </c>
      <c r="AE393" s="97">
        <f t="shared" si="115"/>
        <v>10</v>
      </c>
      <c r="AF393" s="97" t="str">
        <f t="shared" si="110"/>
        <v>2019-10</v>
      </c>
      <c r="AG393" s="97">
        <f t="shared" si="111"/>
        <v>7</v>
      </c>
      <c r="AH393" s="97" t="str">
        <f t="shared" si="116"/>
        <v>Weekends</v>
      </c>
      <c r="AI393" s="98">
        <f t="shared" si="103"/>
        <v>1</v>
      </c>
    </row>
    <row r="394" spans="2:35" ht="21.75" customHeight="1" x14ac:dyDescent="0.25">
      <c r="B394" s="19" t="s">
        <v>426</v>
      </c>
      <c r="C394" s="20" t="s">
        <v>25</v>
      </c>
      <c r="D394" s="19" t="s">
        <v>26</v>
      </c>
      <c r="E394" s="19" t="s">
        <v>20</v>
      </c>
      <c r="F394" s="19" t="s">
        <v>21</v>
      </c>
      <c r="G394" s="19" t="s">
        <v>46</v>
      </c>
      <c r="H394" s="72">
        <v>80.48</v>
      </c>
      <c r="I394" s="22">
        <v>3</v>
      </c>
      <c r="J394" s="72">
        <v>12.071999999999999</v>
      </c>
      <c r="K394" s="72">
        <v>253.512</v>
      </c>
      <c r="L394" s="24">
        <v>43511</v>
      </c>
      <c r="M394" s="25">
        <v>0.52152777777777781</v>
      </c>
      <c r="N394" s="20" t="s">
        <v>29</v>
      </c>
      <c r="O394" s="72">
        <v>241.44</v>
      </c>
      <c r="P394" s="76">
        <v>4.7619047620000003</v>
      </c>
      <c r="Q394" s="72">
        <v>12.071999999999999</v>
      </c>
      <c r="R394" s="86">
        <v>8.1</v>
      </c>
      <c r="S394" s="72">
        <f t="shared" si="106"/>
        <v>12.072000000000003</v>
      </c>
      <c r="T394" s="92">
        <f t="shared" si="119"/>
        <v>1013.0822400000003</v>
      </c>
      <c r="U394" s="93" t="b">
        <f t="shared" si="107"/>
        <v>0</v>
      </c>
      <c r="V394" s="93" t="b">
        <f t="shared" si="108"/>
        <v>1</v>
      </c>
      <c r="W394" s="93" t="str">
        <f t="shared" si="109"/>
        <v>High Value</v>
      </c>
      <c r="X394" s="96">
        <f t="shared" si="112"/>
        <v>8.048</v>
      </c>
      <c r="Y394" s="93">
        <f t="shared" si="117"/>
        <v>15</v>
      </c>
      <c r="Z394" s="93">
        <f t="shared" si="113"/>
        <v>2</v>
      </c>
      <c r="AA394" s="93">
        <f t="shared" si="114"/>
        <v>2019</v>
      </c>
      <c r="AB394" s="97" t="str">
        <f t="shared" si="105"/>
        <v>2-2019</v>
      </c>
      <c r="AC394" s="97" t="str">
        <f t="shared" si="104"/>
        <v>15-2-2019</v>
      </c>
      <c r="AD394" s="97">
        <f t="shared" si="118"/>
        <v>1</v>
      </c>
      <c r="AE394" s="97">
        <f t="shared" si="115"/>
        <v>7</v>
      </c>
      <c r="AF394" s="97" t="str">
        <f t="shared" si="110"/>
        <v>2019-7</v>
      </c>
      <c r="AG394" s="97">
        <f t="shared" si="111"/>
        <v>5</v>
      </c>
      <c r="AH394" s="97" t="str">
        <f t="shared" si="116"/>
        <v>Weekdays</v>
      </c>
      <c r="AI394" s="98">
        <f t="shared" si="103"/>
        <v>6</v>
      </c>
    </row>
    <row r="395" spans="2:35" ht="21.75" customHeight="1" x14ac:dyDescent="0.25">
      <c r="B395" s="19" t="s">
        <v>427</v>
      </c>
      <c r="C395" s="20" t="s">
        <v>42</v>
      </c>
      <c r="D395" s="19" t="s">
        <v>43</v>
      </c>
      <c r="E395" s="19" t="s">
        <v>27</v>
      </c>
      <c r="F395" s="19" t="s">
        <v>21</v>
      </c>
      <c r="G395" s="19" t="s">
        <v>46</v>
      </c>
      <c r="H395" s="72">
        <v>37.950000000000003</v>
      </c>
      <c r="I395" s="22">
        <v>10</v>
      </c>
      <c r="J395" s="72">
        <v>18.975000000000001</v>
      </c>
      <c r="K395" s="72">
        <v>398.47500000000002</v>
      </c>
      <c r="L395" s="24">
        <v>43491</v>
      </c>
      <c r="M395" s="25">
        <v>0.61875000000000002</v>
      </c>
      <c r="N395" s="20" t="s">
        <v>29</v>
      </c>
      <c r="O395" s="72">
        <v>379.5</v>
      </c>
      <c r="P395" s="76">
        <v>4.7619047620000003</v>
      </c>
      <c r="Q395" s="72">
        <v>18.975000000000001</v>
      </c>
      <c r="R395" s="86">
        <v>9.6999999999999993</v>
      </c>
      <c r="S395" s="72">
        <f t="shared" si="106"/>
        <v>18.975000000000023</v>
      </c>
      <c r="T395" s="92">
        <f t="shared" si="119"/>
        <v>1592.3820000000019</v>
      </c>
      <c r="U395" s="93" t="b">
        <f t="shared" si="107"/>
        <v>1</v>
      </c>
      <c r="V395" s="93" t="b">
        <f t="shared" si="108"/>
        <v>1</v>
      </c>
      <c r="W395" s="93" t="str">
        <f t="shared" si="109"/>
        <v>High Value</v>
      </c>
      <c r="X395" s="96">
        <f t="shared" si="112"/>
        <v>3.7950000000000004</v>
      </c>
      <c r="Y395" s="93">
        <f t="shared" si="117"/>
        <v>26</v>
      </c>
      <c r="Z395" s="93">
        <f t="shared" si="113"/>
        <v>1</v>
      </c>
      <c r="AA395" s="93">
        <f t="shared" si="114"/>
        <v>2019</v>
      </c>
      <c r="AB395" s="97" t="str">
        <f t="shared" si="105"/>
        <v>1-2019</v>
      </c>
      <c r="AC395" s="97" t="str">
        <f t="shared" si="104"/>
        <v>26-1-2019</v>
      </c>
      <c r="AD395" s="97">
        <f t="shared" si="118"/>
        <v>1</v>
      </c>
      <c r="AE395" s="97">
        <f t="shared" si="115"/>
        <v>4</v>
      </c>
      <c r="AF395" s="97" t="str">
        <f t="shared" si="110"/>
        <v>2019-4</v>
      </c>
      <c r="AG395" s="97">
        <f t="shared" si="111"/>
        <v>6</v>
      </c>
      <c r="AH395" s="97" t="str">
        <f t="shared" si="116"/>
        <v>Weekends</v>
      </c>
      <c r="AI395" s="98">
        <f t="shared" si="103"/>
        <v>7</v>
      </c>
    </row>
    <row r="396" spans="2:35" ht="21.75" customHeight="1" x14ac:dyDescent="0.25">
      <c r="B396" s="19" t="s">
        <v>428</v>
      </c>
      <c r="C396" s="20" t="s">
        <v>18</v>
      </c>
      <c r="D396" s="19" t="s">
        <v>19</v>
      </c>
      <c r="E396" s="19" t="s">
        <v>20</v>
      </c>
      <c r="F396" s="19" t="s">
        <v>31</v>
      </c>
      <c r="G396" s="19" t="s">
        <v>28</v>
      </c>
      <c r="H396" s="72">
        <v>76.819999999999993</v>
      </c>
      <c r="I396" s="22">
        <v>1</v>
      </c>
      <c r="J396" s="72">
        <v>3.8410000000000002</v>
      </c>
      <c r="K396" s="72">
        <v>80.661000000000001</v>
      </c>
      <c r="L396" s="24">
        <v>43509</v>
      </c>
      <c r="M396" s="25">
        <v>0.76875000000000004</v>
      </c>
      <c r="N396" s="20" t="s">
        <v>23</v>
      </c>
      <c r="O396" s="72">
        <v>76.819999999999993</v>
      </c>
      <c r="P396" s="76">
        <v>4.7619047620000003</v>
      </c>
      <c r="Q396" s="72">
        <v>3.8410000000000002</v>
      </c>
      <c r="R396" s="86">
        <v>7.2</v>
      </c>
      <c r="S396" s="72">
        <f t="shared" si="106"/>
        <v>3.8410000000000082</v>
      </c>
      <c r="T396" s="92">
        <f t="shared" si="119"/>
        <v>322.3367200000007</v>
      </c>
      <c r="U396" s="93" t="b">
        <f t="shared" si="107"/>
        <v>0</v>
      </c>
      <c r="V396" s="93" t="b">
        <f t="shared" si="108"/>
        <v>1</v>
      </c>
      <c r="W396" s="93" t="str">
        <f t="shared" si="109"/>
        <v>Low Value</v>
      </c>
      <c r="X396" s="96">
        <f t="shared" si="112"/>
        <v>7.6819999999999995</v>
      </c>
      <c r="Y396" s="93">
        <f t="shared" si="117"/>
        <v>13</v>
      </c>
      <c r="Z396" s="93">
        <f t="shared" si="113"/>
        <v>2</v>
      </c>
      <c r="AA396" s="93">
        <f t="shared" si="114"/>
        <v>2019</v>
      </c>
      <c r="AB396" s="97" t="str">
        <f t="shared" si="105"/>
        <v>2-2019</v>
      </c>
      <c r="AC396" s="97" t="str">
        <f t="shared" si="104"/>
        <v>13-2-2019</v>
      </c>
      <c r="AD396" s="97">
        <f t="shared" si="118"/>
        <v>1</v>
      </c>
      <c r="AE396" s="97">
        <f t="shared" si="115"/>
        <v>7</v>
      </c>
      <c r="AF396" s="97" t="str">
        <f t="shared" si="110"/>
        <v>2019-7</v>
      </c>
      <c r="AG396" s="97">
        <f t="shared" si="111"/>
        <v>3</v>
      </c>
      <c r="AH396" s="97" t="str">
        <f t="shared" si="116"/>
        <v>Weekdays</v>
      </c>
      <c r="AI396" s="98">
        <f t="shared" si="103"/>
        <v>4</v>
      </c>
    </row>
    <row r="397" spans="2:35" ht="21.75" customHeight="1" x14ac:dyDescent="0.25">
      <c r="B397" s="19" t="s">
        <v>429</v>
      </c>
      <c r="C397" s="20" t="s">
        <v>18</v>
      </c>
      <c r="D397" s="19" t="s">
        <v>19</v>
      </c>
      <c r="E397" s="19" t="s">
        <v>20</v>
      </c>
      <c r="F397" s="19" t="s">
        <v>21</v>
      </c>
      <c r="G397" s="19" t="s">
        <v>36</v>
      </c>
      <c r="H397" s="72">
        <v>52.26</v>
      </c>
      <c r="I397" s="22">
        <v>10</v>
      </c>
      <c r="J397" s="72">
        <v>26.13</v>
      </c>
      <c r="K397" s="72">
        <v>548.73</v>
      </c>
      <c r="L397" s="24">
        <v>43533</v>
      </c>
      <c r="M397" s="25">
        <v>0.53125</v>
      </c>
      <c r="N397" s="20" t="s">
        <v>33</v>
      </c>
      <c r="O397" s="72">
        <v>522.6</v>
      </c>
      <c r="P397" s="76">
        <v>4.7619047620000003</v>
      </c>
      <c r="Q397" s="72">
        <v>26.13</v>
      </c>
      <c r="R397" s="86">
        <v>6.2</v>
      </c>
      <c r="S397" s="72">
        <f t="shared" si="106"/>
        <v>26.129999999999995</v>
      </c>
      <c r="T397" s="92">
        <f t="shared" si="119"/>
        <v>2192.8295999999996</v>
      </c>
      <c r="U397" s="93" t="b">
        <f t="shared" si="107"/>
        <v>0</v>
      </c>
      <c r="V397" s="93" t="b">
        <f t="shared" si="108"/>
        <v>0</v>
      </c>
      <c r="W397" s="93" t="str">
        <f t="shared" si="109"/>
        <v>Low Value</v>
      </c>
      <c r="X397" s="96" t="str">
        <f t="shared" si="112"/>
        <v>Value not found</v>
      </c>
      <c r="Y397" s="93">
        <f t="shared" si="117"/>
        <v>9</v>
      </c>
      <c r="Z397" s="93">
        <f t="shared" si="113"/>
        <v>3</v>
      </c>
      <c r="AA397" s="93">
        <f t="shared" si="114"/>
        <v>2019</v>
      </c>
      <c r="AB397" s="97" t="str">
        <f t="shared" si="105"/>
        <v>3-2019</v>
      </c>
      <c r="AC397" s="97" t="str">
        <f t="shared" si="104"/>
        <v>9-3-2019</v>
      </c>
      <c r="AD397" s="97">
        <f t="shared" si="118"/>
        <v>1</v>
      </c>
      <c r="AE397" s="97">
        <f t="shared" si="115"/>
        <v>10</v>
      </c>
      <c r="AF397" s="97" t="str">
        <f t="shared" si="110"/>
        <v>2019-10</v>
      </c>
      <c r="AG397" s="97">
        <f t="shared" si="111"/>
        <v>6</v>
      </c>
      <c r="AH397" s="97" t="str">
        <f t="shared" si="116"/>
        <v>Weekends</v>
      </c>
      <c r="AI397" s="98">
        <f t="shared" si="103"/>
        <v>7</v>
      </c>
    </row>
    <row r="398" spans="2:35" ht="21.75" customHeight="1" x14ac:dyDescent="0.25">
      <c r="B398" s="19" t="s">
        <v>430</v>
      </c>
      <c r="C398" s="20" t="s">
        <v>18</v>
      </c>
      <c r="D398" s="19" t="s">
        <v>19</v>
      </c>
      <c r="E398" s="19" t="s">
        <v>27</v>
      </c>
      <c r="F398" s="19" t="s">
        <v>21</v>
      </c>
      <c r="G398" s="19" t="s">
        <v>22</v>
      </c>
      <c r="H398" s="72">
        <v>79.739999999999995</v>
      </c>
      <c r="I398" s="22">
        <v>1</v>
      </c>
      <c r="J398" s="72">
        <v>3.9870000000000001</v>
      </c>
      <c r="K398" s="72">
        <v>83.727000000000004</v>
      </c>
      <c r="L398" s="24">
        <v>43530</v>
      </c>
      <c r="M398" s="25">
        <v>0.44166666666666665</v>
      </c>
      <c r="N398" s="20" t="s">
        <v>23</v>
      </c>
      <c r="O398" s="72">
        <v>79.739999999999995</v>
      </c>
      <c r="P398" s="76">
        <v>4.7619047620000003</v>
      </c>
      <c r="Q398" s="72">
        <v>3.9870000000000001</v>
      </c>
      <c r="R398" s="86">
        <v>7.3</v>
      </c>
      <c r="S398" s="72">
        <f t="shared" si="106"/>
        <v>3.987000000000009</v>
      </c>
      <c r="T398" s="92">
        <f t="shared" si="119"/>
        <v>334.58904000000075</v>
      </c>
      <c r="U398" s="93" t="b">
        <f t="shared" si="107"/>
        <v>0</v>
      </c>
      <c r="V398" s="93" t="b">
        <f t="shared" si="108"/>
        <v>1</v>
      </c>
      <c r="W398" s="93" t="str">
        <f t="shared" si="109"/>
        <v>Low Value</v>
      </c>
      <c r="X398" s="96">
        <f t="shared" si="112"/>
        <v>7.9740000000000002</v>
      </c>
      <c r="Y398" s="93">
        <f t="shared" si="117"/>
        <v>6</v>
      </c>
      <c r="Z398" s="93">
        <f t="shared" si="113"/>
        <v>3</v>
      </c>
      <c r="AA398" s="93">
        <f t="shared" si="114"/>
        <v>2019</v>
      </c>
      <c r="AB398" s="97" t="str">
        <f t="shared" si="105"/>
        <v>3-2019</v>
      </c>
      <c r="AC398" s="97" t="str">
        <f t="shared" si="104"/>
        <v>6-3-2019</v>
      </c>
      <c r="AD398" s="97">
        <f t="shared" si="118"/>
        <v>1</v>
      </c>
      <c r="AE398" s="97">
        <f t="shared" si="115"/>
        <v>10</v>
      </c>
      <c r="AF398" s="97" t="str">
        <f t="shared" si="110"/>
        <v>2019-10</v>
      </c>
      <c r="AG398" s="97">
        <f t="shared" si="111"/>
        <v>3</v>
      </c>
      <c r="AH398" s="97" t="str">
        <f t="shared" si="116"/>
        <v>Weekdays</v>
      </c>
      <c r="AI398" s="98">
        <f t="shared" si="103"/>
        <v>4</v>
      </c>
    </row>
    <row r="399" spans="2:35" ht="21.75" customHeight="1" x14ac:dyDescent="0.25">
      <c r="B399" s="19" t="s">
        <v>431</v>
      </c>
      <c r="C399" s="20" t="s">
        <v>18</v>
      </c>
      <c r="D399" s="19" t="s">
        <v>19</v>
      </c>
      <c r="E399" s="19" t="s">
        <v>27</v>
      </c>
      <c r="F399" s="19" t="s">
        <v>21</v>
      </c>
      <c r="G399" s="19" t="s">
        <v>22</v>
      </c>
      <c r="H399" s="72">
        <v>77.5</v>
      </c>
      <c r="I399" s="22">
        <v>5</v>
      </c>
      <c r="J399" s="72">
        <v>19.375</v>
      </c>
      <c r="K399" s="72">
        <v>406.875</v>
      </c>
      <c r="L399" s="24">
        <v>43489</v>
      </c>
      <c r="M399" s="25">
        <v>0.85833333333333328</v>
      </c>
      <c r="N399" s="20" t="s">
        <v>23</v>
      </c>
      <c r="O399" s="72">
        <v>387.5</v>
      </c>
      <c r="P399" s="76">
        <v>4.7619047620000003</v>
      </c>
      <c r="Q399" s="72">
        <v>19.375</v>
      </c>
      <c r="R399" s="86">
        <v>4.3</v>
      </c>
      <c r="S399" s="72">
        <f t="shared" si="106"/>
        <v>19.375</v>
      </c>
      <c r="T399" s="92">
        <f t="shared" si="119"/>
        <v>1625.95</v>
      </c>
      <c r="U399" s="93" t="b">
        <f t="shared" si="107"/>
        <v>0</v>
      </c>
      <c r="V399" s="93" t="b">
        <f t="shared" si="108"/>
        <v>0</v>
      </c>
      <c r="W399" s="93" t="str">
        <f t="shared" si="109"/>
        <v>Low Value</v>
      </c>
      <c r="X399" s="96" t="str">
        <f t="shared" si="112"/>
        <v>Value not found</v>
      </c>
      <c r="Y399" s="93">
        <f t="shared" si="117"/>
        <v>24</v>
      </c>
      <c r="Z399" s="93">
        <f t="shared" si="113"/>
        <v>1</v>
      </c>
      <c r="AA399" s="93">
        <f t="shared" si="114"/>
        <v>2019</v>
      </c>
      <c r="AB399" s="97" t="str">
        <f t="shared" si="105"/>
        <v>1-2019</v>
      </c>
      <c r="AC399" s="97" t="str">
        <f t="shared" si="104"/>
        <v>24-1-2019</v>
      </c>
      <c r="AD399" s="97">
        <f t="shared" si="118"/>
        <v>1</v>
      </c>
      <c r="AE399" s="97">
        <f t="shared" si="115"/>
        <v>4</v>
      </c>
      <c r="AF399" s="97" t="str">
        <f t="shared" si="110"/>
        <v>2019-4</v>
      </c>
      <c r="AG399" s="97">
        <f t="shared" si="111"/>
        <v>4</v>
      </c>
      <c r="AH399" s="97" t="str">
        <f t="shared" si="116"/>
        <v>Weekdays</v>
      </c>
      <c r="AI399" s="98">
        <f t="shared" si="103"/>
        <v>5</v>
      </c>
    </row>
    <row r="400" spans="2:35" ht="21.75" customHeight="1" x14ac:dyDescent="0.25">
      <c r="B400" s="19" t="s">
        <v>432</v>
      </c>
      <c r="C400" s="20" t="s">
        <v>18</v>
      </c>
      <c r="D400" s="19" t="s">
        <v>19</v>
      </c>
      <c r="E400" s="19" t="s">
        <v>27</v>
      </c>
      <c r="F400" s="19" t="s">
        <v>21</v>
      </c>
      <c r="G400" s="19" t="s">
        <v>44</v>
      </c>
      <c r="H400" s="72">
        <v>54.27</v>
      </c>
      <c r="I400" s="22">
        <v>5</v>
      </c>
      <c r="J400" s="72">
        <v>13.567500000000001</v>
      </c>
      <c r="K400" s="72">
        <v>284.91750000000002</v>
      </c>
      <c r="L400" s="24">
        <v>43537</v>
      </c>
      <c r="M400" s="25">
        <v>0.59444444444444444</v>
      </c>
      <c r="N400" s="20" t="s">
        <v>23</v>
      </c>
      <c r="O400" s="72">
        <v>271.35000000000002</v>
      </c>
      <c r="P400" s="76">
        <v>4.7619047620000003</v>
      </c>
      <c r="Q400" s="72">
        <v>13.567500000000001</v>
      </c>
      <c r="R400" s="86">
        <v>4.5999999999999996</v>
      </c>
      <c r="S400" s="72">
        <f t="shared" si="106"/>
        <v>13.567499999999995</v>
      </c>
      <c r="T400" s="92">
        <f t="shared" si="119"/>
        <v>1138.5845999999997</v>
      </c>
      <c r="U400" s="93" t="b">
        <f t="shared" si="107"/>
        <v>0</v>
      </c>
      <c r="V400" s="93" t="b">
        <f t="shared" si="108"/>
        <v>0</v>
      </c>
      <c r="W400" s="93" t="str">
        <f t="shared" si="109"/>
        <v>Low Value</v>
      </c>
      <c r="X400" s="96" t="str">
        <f t="shared" si="112"/>
        <v>Value not found</v>
      </c>
      <c r="Y400" s="93">
        <f t="shared" si="117"/>
        <v>13</v>
      </c>
      <c r="Z400" s="93">
        <f t="shared" si="113"/>
        <v>3</v>
      </c>
      <c r="AA400" s="93">
        <f t="shared" si="114"/>
        <v>2019</v>
      </c>
      <c r="AB400" s="97" t="str">
        <f t="shared" si="105"/>
        <v>3-2019</v>
      </c>
      <c r="AC400" s="97" t="str">
        <f t="shared" si="104"/>
        <v>13-3-2019</v>
      </c>
      <c r="AD400" s="97">
        <f t="shared" si="118"/>
        <v>1</v>
      </c>
      <c r="AE400" s="97">
        <f t="shared" si="115"/>
        <v>11</v>
      </c>
      <c r="AF400" s="97" t="str">
        <f t="shared" si="110"/>
        <v>2019-11</v>
      </c>
      <c r="AG400" s="97">
        <f t="shared" si="111"/>
        <v>3</v>
      </c>
      <c r="AH400" s="97" t="str">
        <f t="shared" si="116"/>
        <v>Weekdays</v>
      </c>
      <c r="AI400" s="98">
        <f t="shared" si="103"/>
        <v>4</v>
      </c>
    </row>
    <row r="401" spans="2:35" ht="21.75" customHeight="1" x14ac:dyDescent="0.25">
      <c r="B401" s="19" t="s">
        <v>433</v>
      </c>
      <c r="C401" s="20" t="s">
        <v>42</v>
      </c>
      <c r="D401" s="19" t="s">
        <v>43</v>
      </c>
      <c r="E401" s="19" t="s">
        <v>27</v>
      </c>
      <c r="F401" s="19" t="s">
        <v>31</v>
      </c>
      <c r="G401" s="19" t="s">
        <v>32</v>
      </c>
      <c r="H401" s="72">
        <v>13.59</v>
      </c>
      <c r="I401" s="22">
        <v>9</v>
      </c>
      <c r="J401" s="72">
        <v>6.1154999999999999</v>
      </c>
      <c r="K401" s="72">
        <v>128.4255</v>
      </c>
      <c r="L401" s="24">
        <v>43539</v>
      </c>
      <c r="M401" s="25">
        <v>0.43472222222222223</v>
      </c>
      <c r="N401" s="20" t="s">
        <v>29</v>
      </c>
      <c r="O401" s="72">
        <v>122.31</v>
      </c>
      <c r="P401" s="76">
        <v>4.7619047620000003</v>
      </c>
      <c r="Q401" s="72">
        <v>6.1154999999999999</v>
      </c>
      <c r="R401" s="86">
        <v>5.8</v>
      </c>
      <c r="S401" s="72">
        <f t="shared" si="106"/>
        <v>6.1154999999999973</v>
      </c>
      <c r="T401" s="92">
        <f t="shared" si="119"/>
        <v>513.21275999999978</v>
      </c>
      <c r="U401" s="93" t="b">
        <f t="shared" si="107"/>
        <v>0</v>
      </c>
      <c r="V401" s="93" t="b">
        <f t="shared" si="108"/>
        <v>0</v>
      </c>
      <c r="W401" s="93" t="str">
        <f t="shared" si="109"/>
        <v>Low Value</v>
      </c>
      <c r="X401" s="96" t="str">
        <f t="shared" si="112"/>
        <v>Value not found</v>
      </c>
      <c r="Y401" s="93">
        <f t="shared" si="117"/>
        <v>15</v>
      </c>
      <c r="Z401" s="93">
        <f t="shared" si="113"/>
        <v>3</v>
      </c>
      <c r="AA401" s="93">
        <f t="shared" si="114"/>
        <v>2019</v>
      </c>
      <c r="AB401" s="97" t="str">
        <f t="shared" si="105"/>
        <v>3-2019</v>
      </c>
      <c r="AC401" s="97" t="str">
        <f t="shared" si="104"/>
        <v>15-3-2019</v>
      </c>
      <c r="AD401" s="97">
        <f t="shared" si="118"/>
        <v>1</v>
      </c>
      <c r="AE401" s="97">
        <f t="shared" si="115"/>
        <v>11</v>
      </c>
      <c r="AF401" s="97" t="str">
        <f t="shared" si="110"/>
        <v>2019-11</v>
      </c>
      <c r="AG401" s="97">
        <f t="shared" si="111"/>
        <v>5</v>
      </c>
      <c r="AH401" s="97" t="str">
        <f t="shared" si="116"/>
        <v>Weekdays</v>
      </c>
      <c r="AI401" s="98">
        <f t="shared" si="103"/>
        <v>6</v>
      </c>
    </row>
    <row r="402" spans="2:35" ht="21.75" customHeight="1" x14ac:dyDescent="0.25">
      <c r="B402" s="19" t="s">
        <v>434</v>
      </c>
      <c r="C402" s="20" t="s">
        <v>42</v>
      </c>
      <c r="D402" s="19" t="s">
        <v>43</v>
      </c>
      <c r="E402" s="19" t="s">
        <v>20</v>
      </c>
      <c r="F402" s="19" t="s">
        <v>21</v>
      </c>
      <c r="G402" s="19" t="s">
        <v>22</v>
      </c>
      <c r="H402" s="72">
        <v>41.06</v>
      </c>
      <c r="I402" s="22">
        <v>6</v>
      </c>
      <c r="J402" s="72">
        <v>12.318</v>
      </c>
      <c r="K402" s="72">
        <v>258.678</v>
      </c>
      <c r="L402" s="24">
        <v>43529</v>
      </c>
      <c r="M402" s="25">
        <v>0.5625</v>
      </c>
      <c r="N402" s="20" t="s">
        <v>33</v>
      </c>
      <c r="O402" s="72">
        <v>246.36</v>
      </c>
      <c r="P402" s="76">
        <v>4.7619047620000003</v>
      </c>
      <c r="Q402" s="72">
        <v>12.318</v>
      </c>
      <c r="R402" s="86">
        <v>8.3000000000000007</v>
      </c>
      <c r="S402" s="72">
        <f t="shared" si="106"/>
        <v>12.317999999999984</v>
      </c>
      <c r="T402" s="92">
        <f t="shared" si="119"/>
        <v>1033.7265599999987</v>
      </c>
      <c r="U402" s="93" t="b">
        <f t="shared" si="107"/>
        <v>0</v>
      </c>
      <c r="V402" s="93" t="b">
        <f t="shared" si="108"/>
        <v>1</v>
      </c>
      <c r="W402" s="93" t="str">
        <f t="shared" si="109"/>
        <v>High Value</v>
      </c>
      <c r="X402" s="96">
        <f t="shared" si="112"/>
        <v>4.1060000000000008</v>
      </c>
      <c r="Y402" s="93">
        <f t="shared" si="117"/>
        <v>5</v>
      </c>
      <c r="Z402" s="93">
        <f t="shared" si="113"/>
        <v>3</v>
      </c>
      <c r="AA402" s="93">
        <f t="shared" si="114"/>
        <v>2019</v>
      </c>
      <c r="AB402" s="97" t="str">
        <f t="shared" si="105"/>
        <v>3-2019</v>
      </c>
      <c r="AC402" s="97" t="str">
        <f t="shared" si="104"/>
        <v>5-3-2019</v>
      </c>
      <c r="AD402" s="97">
        <f t="shared" si="118"/>
        <v>1</v>
      </c>
      <c r="AE402" s="97">
        <f t="shared" si="115"/>
        <v>10</v>
      </c>
      <c r="AF402" s="97" t="str">
        <f t="shared" si="110"/>
        <v>2019-10</v>
      </c>
      <c r="AG402" s="97">
        <f t="shared" si="111"/>
        <v>2</v>
      </c>
      <c r="AH402" s="97" t="str">
        <f t="shared" si="116"/>
        <v>Weekdays</v>
      </c>
      <c r="AI402" s="98">
        <f t="shared" ref="AI402:AI465" si="120">WEEKDAY(L402,1)</f>
        <v>3</v>
      </c>
    </row>
    <row r="403" spans="2:35" ht="21.75" customHeight="1" x14ac:dyDescent="0.25">
      <c r="B403" s="19" t="s">
        <v>435</v>
      </c>
      <c r="C403" s="20" t="s">
        <v>42</v>
      </c>
      <c r="D403" s="19" t="s">
        <v>43</v>
      </c>
      <c r="E403" s="19" t="s">
        <v>20</v>
      </c>
      <c r="F403" s="19" t="s">
        <v>31</v>
      </c>
      <c r="G403" s="19" t="s">
        <v>28</v>
      </c>
      <c r="H403" s="72">
        <v>19.239999999999998</v>
      </c>
      <c r="I403" s="22">
        <v>9</v>
      </c>
      <c r="J403" s="72">
        <v>8.6579999999999995</v>
      </c>
      <c r="K403" s="72">
        <v>181.81800000000001</v>
      </c>
      <c r="L403" s="24">
        <v>43528</v>
      </c>
      <c r="M403" s="25">
        <v>0.68611111111111112</v>
      </c>
      <c r="N403" s="20" t="s">
        <v>29</v>
      </c>
      <c r="O403" s="72">
        <v>173.16</v>
      </c>
      <c r="P403" s="76">
        <v>4.7619047620000003</v>
      </c>
      <c r="Q403" s="72">
        <v>8.6579999999999995</v>
      </c>
      <c r="R403" s="86">
        <v>8</v>
      </c>
      <c r="S403" s="72">
        <f t="shared" si="106"/>
        <v>8.6580000000000155</v>
      </c>
      <c r="T403" s="92">
        <f t="shared" si="119"/>
        <v>726.57936000000132</v>
      </c>
      <c r="U403" s="93" t="b">
        <f t="shared" si="107"/>
        <v>1</v>
      </c>
      <c r="V403" s="93" t="b">
        <f t="shared" si="108"/>
        <v>1</v>
      </c>
      <c r="W403" s="93" t="str">
        <f t="shared" si="109"/>
        <v>High Value</v>
      </c>
      <c r="X403" s="96">
        <f t="shared" si="112"/>
        <v>1.9239999999999999</v>
      </c>
      <c r="Y403" s="93">
        <f t="shared" si="117"/>
        <v>4</v>
      </c>
      <c r="Z403" s="93">
        <f t="shared" si="113"/>
        <v>3</v>
      </c>
      <c r="AA403" s="93">
        <f t="shared" si="114"/>
        <v>2019</v>
      </c>
      <c r="AB403" s="97" t="str">
        <f t="shared" si="105"/>
        <v>3-2019</v>
      </c>
      <c r="AC403" s="97" t="str">
        <f t="shared" si="104"/>
        <v>4-3-2019</v>
      </c>
      <c r="AD403" s="97">
        <f t="shared" si="118"/>
        <v>1</v>
      </c>
      <c r="AE403" s="97">
        <f t="shared" si="115"/>
        <v>10</v>
      </c>
      <c r="AF403" s="97" t="str">
        <f t="shared" si="110"/>
        <v>2019-10</v>
      </c>
      <c r="AG403" s="97">
        <f t="shared" si="111"/>
        <v>1</v>
      </c>
      <c r="AH403" s="97" t="str">
        <f t="shared" si="116"/>
        <v>Weekdays</v>
      </c>
      <c r="AI403" s="98">
        <f t="shared" si="120"/>
        <v>2</v>
      </c>
    </row>
    <row r="404" spans="2:35" ht="21.75" customHeight="1" x14ac:dyDescent="0.25">
      <c r="B404" s="19" t="s">
        <v>436</v>
      </c>
      <c r="C404" s="20" t="s">
        <v>25</v>
      </c>
      <c r="D404" s="19" t="s">
        <v>26</v>
      </c>
      <c r="E404" s="19" t="s">
        <v>27</v>
      </c>
      <c r="F404" s="19" t="s">
        <v>21</v>
      </c>
      <c r="G404" s="19" t="s">
        <v>44</v>
      </c>
      <c r="H404" s="72">
        <v>39.43</v>
      </c>
      <c r="I404" s="22">
        <v>6</v>
      </c>
      <c r="J404" s="72">
        <v>11.829000000000001</v>
      </c>
      <c r="K404" s="72">
        <v>248.40899999999999</v>
      </c>
      <c r="L404" s="24">
        <v>43549</v>
      </c>
      <c r="M404" s="25">
        <v>0.84583333333333333</v>
      </c>
      <c r="N404" s="20" t="s">
        <v>33</v>
      </c>
      <c r="O404" s="72">
        <v>236.58</v>
      </c>
      <c r="P404" s="76">
        <v>4.7619047620000003</v>
      </c>
      <c r="Q404" s="72">
        <v>11.829000000000001</v>
      </c>
      <c r="R404" s="86">
        <v>9.4</v>
      </c>
      <c r="S404" s="72">
        <f t="shared" si="106"/>
        <v>11.828999999999979</v>
      </c>
      <c r="T404" s="92">
        <f t="shared" si="119"/>
        <v>992.68967999999825</v>
      </c>
      <c r="U404" s="93" t="b">
        <f t="shared" si="107"/>
        <v>0</v>
      </c>
      <c r="V404" s="93" t="b">
        <f t="shared" si="108"/>
        <v>1</v>
      </c>
      <c r="W404" s="93" t="str">
        <f t="shared" si="109"/>
        <v>High Value</v>
      </c>
      <c r="X404" s="96">
        <f t="shared" si="112"/>
        <v>3.9430000000000001</v>
      </c>
      <c r="Y404" s="93">
        <f t="shared" si="117"/>
        <v>25</v>
      </c>
      <c r="Z404" s="93">
        <f t="shared" si="113"/>
        <v>3</v>
      </c>
      <c r="AA404" s="93">
        <f t="shared" si="114"/>
        <v>2019</v>
      </c>
      <c r="AB404" s="97" t="str">
        <f t="shared" si="105"/>
        <v>3-2019</v>
      </c>
      <c r="AC404" s="97" t="str">
        <f t="shared" si="104"/>
        <v>25-3-2019</v>
      </c>
      <c r="AD404" s="97">
        <f t="shared" si="118"/>
        <v>1</v>
      </c>
      <c r="AE404" s="97">
        <f t="shared" si="115"/>
        <v>13</v>
      </c>
      <c r="AF404" s="97" t="str">
        <f t="shared" si="110"/>
        <v>2019-13</v>
      </c>
      <c r="AG404" s="97">
        <f t="shared" si="111"/>
        <v>1</v>
      </c>
      <c r="AH404" s="97" t="str">
        <f t="shared" si="116"/>
        <v>Weekdays</v>
      </c>
      <c r="AI404" s="98">
        <f t="shared" si="120"/>
        <v>2</v>
      </c>
    </row>
    <row r="405" spans="2:35" ht="21.75" customHeight="1" x14ac:dyDescent="0.25">
      <c r="B405" s="19" t="s">
        <v>437</v>
      </c>
      <c r="C405" s="20" t="s">
        <v>25</v>
      </c>
      <c r="D405" s="19" t="s">
        <v>26</v>
      </c>
      <c r="E405" s="19" t="s">
        <v>27</v>
      </c>
      <c r="F405" s="19" t="s">
        <v>31</v>
      </c>
      <c r="G405" s="19" t="s">
        <v>32</v>
      </c>
      <c r="H405" s="72">
        <v>46.22</v>
      </c>
      <c r="I405" s="22">
        <v>4</v>
      </c>
      <c r="J405" s="72">
        <v>9.2439999999999998</v>
      </c>
      <c r="K405" s="72">
        <v>194.124</v>
      </c>
      <c r="L405" s="24">
        <v>43536</v>
      </c>
      <c r="M405" s="25">
        <v>0.83611111111111114</v>
      </c>
      <c r="N405" s="20" t="s">
        <v>33</v>
      </c>
      <c r="O405" s="72">
        <v>184.88</v>
      </c>
      <c r="P405" s="76">
        <v>4.7619047620000003</v>
      </c>
      <c r="Q405" s="72">
        <v>9.2439999999999998</v>
      </c>
      <c r="R405" s="86">
        <v>6.2</v>
      </c>
      <c r="S405" s="72">
        <f t="shared" si="106"/>
        <v>9.2439999999999998</v>
      </c>
      <c r="T405" s="92">
        <f t="shared" si="119"/>
        <v>775.75648000000001</v>
      </c>
      <c r="U405" s="93" t="b">
        <f t="shared" si="107"/>
        <v>0</v>
      </c>
      <c r="V405" s="93" t="b">
        <f t="shared" si="108"/>
        <v>0</v>
      </c>
      <c r="W405" s="93" t="str">
        <f t="shared" si="109"/>
        <v>Low Value</v>
      </c>
      <c r="X405" s="96" t="str">
        <f t="shared" si="112"/>
        <v>Value not found</v>
      </c>
      <c r="Y405" s="93">
        <f t="shared" si="117"/>
        <v>12</v>
      </c>
      <c r="Z405" s="93">
        <f t="shared" si="113"/>
        <v>3</v>
      </c>
      <c r="AA405" s="93">
        <f t="shared" si="114"/>
        <v>2019</v>
      </c>
      <c r="AB405" s="97" t="str">
        <f t="shared" si="105"/>
        <v>3-2019</v>
      </c>
      <c r="AC405" s="97" t="str">
        <f t="shared" si="104"/>
        <v>12-3-2019</v>
      </c>
      <c r="AD405" s="97">
        <f t="shared" si="118"/>
        <v>1</v>
      </c>
      <c r="AE405" s="97">
        <f t="shared" si="115"/>
        <v>11</v>
      </c>
      <c r="AF405" s="97" t="str">
        <f t="shared" si="110"/>
        <v>2019-11</v>
      </c>
      <c r="AG405" s="97">
        <f t="shared" si="111"/>
        <v>2</v>
      </c>
      <c r="AH405" s="97" t="str">
        <f t="shared" si="116"/>
        <v>Weekdays</v>
      </c>
      <c r="AI405" s="98">
        <f t="shared" si="120"/>
        <v>3</v>
      </c>
    </row>
    <row r="406" spans="2:35" ht="21.75" customHeight="1" x14ac:dyDescent="0.25">
      <c r="B406" s="19" t="s">
        <v>438</v>
      </c>
      <c r="C406" s="20" t="s">
        <v>25</v>
      </c>
      <c r="D406" s="19" t="s">
        <v>26</v>
      </c>
      <c r="E406" s="19" t="s">
        <v>20</v>
      </c>
      <c r="F406" s="19" t="s">
        <v>31</v>
      </c>
      <c r="G406" s="19" t="s">
        <v>32</v>
      </c>
      <c r="H406" s="72">
        <v>13.98</v>
      </c>
      <c r="I406" s="22">
        <v>1</v>
      </c>
      <c r="J406" s="72">
        <v>0.69899999999999995</v>
      </c>
      <c r="K406" s="72">
        <v>14.679</v>
      </c>
      <c r="L406" s="24">
        <v>43500</v>
      </c>
      <c r="M406" s="25">
        <v>0.56805555555555554</v>
      </c>
      <c r="N406" s="20" t="s">
        <v>23</v>
      </c>
      <c r="O406" s="72">
        <v>13.98</v>
      </c>
      <c r="P406" s="76">
        <v>4.7619047620000003</v>
      </c>
      <c r="Q406" s="72">
        <v>0.69899999999999995</v>
      </c>
      <c r="R406" s="86">
        <v>9.8000000000000007</v>
      </c>
      <c r="S406" s="72">
        <f t="shared" si="106"/>
        <v>0.69899999999999984</v>
      </c>
      <c r="T406" s="92">
        <f t="shared" si="119"/>
        <v>58.660079999999986</v>
      </c>
      <c r="U406" s="93" t="b">
        <f t="shared" si="107"/>
        <v>0</v>
      </c>
      <c r="V406" s="93" t="b">
        <f t="shared" si="108"/>
        <v>1</v>
      </c>
      <c r="W406" s="93" t="str">
        <f t="shared" si="109"/>
        <v>High Value</v>
      </c>
      <c r="X406" s="96">
        <f t="shared" si="112"/>
        <v>1.3980000000000001</v>
      </c>
      <c r="Y406" s="93">
        <f t="shared" si="117"/>
        <v>4</v>
      </c>
      <c r="Z406" s="93">
        <f t="shared" si="113"/>
        <v>2</v>
      </c>
      <c r="AA406" s="93">
        <f t="shared" si="114"/>
        <v>2019</v>
      </c>
      <c r="AB406" s="97" t="str">
        <f t="shared" si="105"/>
        <v>2-2019</v>
      </c>
      <c r="AC406" s="97" t="str">
        <f t="shared" si="104"/>
        <v>4-2-2019</v>
      </c>
      <c r="AD406" s="97">
        <f t="shared" si="118"/>
        <v>1</v>
      </c>
      <c r="AE406" s="97">
        <f t="shared" si="115"/>
        <v>6</v>
      </c>
      <c r="AF406" s="97" t="str">
        <f t="shared" si="110"/>
        <v>2019-6</v>
      </c>
      <c r="AG406" s="97">
        <f t="shared" si="111"/>
        <v>1</v>
      </c>
      <c r="AH406" s="97" t="str">
        <f t="shared" si="116"/>
        <v>Weekdays</v>
      </c>
      <c r="AI406" s="98">
        <f t="shared" si="120"/>
        <v>2</v>
      </c>
    </row>
    <row r="407" spans="2:35" ht="21.75" customHeight="1" x14ac:dyDescent="0.25">
      <c r="B407" s="19" t="s">
        <v>439</v>
      </c>
      <c r="C407" s="20" t="s">
        <v>42</v>
      </c>
      <c r="D407" s="19" t="s">
        <v>43</v>
      </c>
      <c r="E407" s="19" t="s">
        <v>27</v>
      </c>
      <c r="F407" s="19" t="s">
        <v>21</v>
      </c>
      <c r="G407" s="19" t="s">
        <v>46</v>
      </c>
      <c r="H407" s="72">
        <v>39.75</v>
      </c>
      <c r="I407" s="22">
        <v>5</v>
      </c>
      <c r="J407" s="72">
        <v>9.9375</v>
      </c>
      <c r="K407" s="72">
        <v>208.6875</v>
      </c>
      <c r="L407" s="24">
        <v>43518</v>
      </c>
      <c r="M407" s="25">
        <v>0.4465277777777778</v>
      </c>
      <c r="N407" s="20" t="s">
        <v>23</v>
      </c>
      <c r="O407" s="72">
        <v>198.75</v>
      </c>
      <c r="P407" s="76">
        <v>4.7619047620000003</v>
      </c>
      <c r="Q407" s="72">
        <v>9.9375</v>
      </c>
      <c r="R407" s="86">
        <v>9.6</v>
      </c>
      <c r="S407" s="72">
        <f t="shared" si="106"/>
        <v>9.9375</v>
      </c>
      <c r="T407" s="92">
        <f t="shared" si="119"/>
        <v>833.95500000000004</v>
      </c>
      <c r="U407" s="93" t="b">
        <f t="shared" si="107"/>
        <v>0</v>
      </c>
      <c r="V407" s="93" t="b">
        <f t="shared" si="108"/>
        <v>1</v>
      </c>
      <c r="W407" s="93" t="str">
        <f t="shared" si="109"/>
        <v>High Value</v>
      </c>
      <c r="X407" s="96">
        <f t="shared" si="112"/>
        <v>3.9750000000000001</v>
      </c>
      <c r="Y407" s="93">
        <f t="shared" si="117"/>
        <v>22</v>
      </c>
      <c r="Z407" s="93">
        <f t="shared" si="113"/>
        <v>2</v>
      </c>
      <c r="AA407" s="93">
        <f t="shared" si="114"/>
        <v>2019</v>
      </c>
      <c r="AB407" s="97" t="str">
        <f t="shared" si="105"/>
        <v>2-2019</v>
      </c>
      <c r="AC407" s="97" t="str">
        <f t="shared" si="104"/>
        <v>22-2-2019</v>
      </c>
      <c r="AD407" s="97">
        <f t="shared" si="118"/>
        <v>1</v>
      </c>
      <c r="AE407" s="97">
        <f t="shared" si="115"/>
        <v>8</v>
      </c>
      <c r="AF407" s="97" t="str">
        <f t="shared" si="110"/>
        <v>2019-8</v>
      </c>
      <c r="AG407" s="97">
        <f t="shared" si="111"/>
        <v>5</v>
      </c>
      <c r="AH407" s="97" t="str">
        <f t="shared" si="116"/>
        <v>Weekdays</v>
      </c>
      <c r="AI407" s="98">
        <f t="shared" si="120"/>
        <v>6</v>
      </c>
    </row>
    <row r="408" spans="2:35" ht="21.75" customHeight="1" x14ac:dyDescent="0.25">
      <c r="B408" s="19" t="s">
        <v>440</v>
      </c>
      <c r="C408" s="20" t="s">
        <v>25</v>
      </c>
      <c r="D408" s="19" t="s">
        <v>26</v>
      </c>
      <c r="E408" s="19" t="s">
        <v>20</v>
      </c>
      <c r="F408" s="19" t="s">
        <v>21</v>
      </c>
      <c r="G408" s="19" t="s">
        <v>46</v>
      </c>
      <c r="H408" s="72">
        <v>97.79</v>
      </c>
      <c r="I408" s="22">
        <v>7</v>
      </c>
      <c r="J408" s="72">
        <v>34.226500000000001</v>
      </c>
      <c r="K408" s="72">
        <v>718.75649999999996</v>
      </c>
      <c r="L408" s="24">
        <v>43512</v>
      </c>
      <c r="M408" s="25">
        <v>0.72916666666666663</v>
      </c>
      <c r="N408" s="20" t="s">
        <v>23</v>
      </c>
      <c r="O408" s="72">
        <v>684.53</v>
      </c>
      <c r="P408" s="76">
        <v>4.7619047620000003</v>
      </c>
      <c r="Q408" s="72">
        <v>34.226500000000001</v>
      </c>
      <c r="R408" s="86">
        <v>4.9000000000000004</v>
      </c>
      <c r="S408" s="72">
        <f t="shared" si="106"/>
        <v>34.226499999999987</v>
      </c>
      <c r="T408" s="92">
        <f t="shared" si="119"/>
        <v>2872.2878799999989</v>
      </c>
      <c r="U408" s="93" t="b">
        <f t="shared" si="107"/>
        <v>0</v>
      </c>
      <c r="V408" s="93" t="b">
        <f t="shared" si="108"/>
        <v>1</v>
      </c>
      <c r="W408" s="93" t="str">
        <f t="shared" si="109"/>
        <v>Low Value</v>
      </c>
      <c r="X408" s="96" t="str">
        <f t="shared" si="112"/>
        <v>Value not found</v>
      </c>
      <c r="Y408" s="93">
        <f t="shared" si="117"/>
        <v>16</v>
      </c>
      <c r="Z408" s="93">
        <f t="shared" si="113"/>
        <v>2</v>
      </c>
      <c r="AA408" s="93">
        <f t="shared" si="114"/>
        <v>2019</v>
      </c>
      <c r="AB408" s="97" t="str">
        <f t="shared" si="105"/>
        <v>2-2019</v>
      </c>
      <c r="AC408" s="97" t="str">
        <f t="shared" si="104"/>
        <v>16-2-2019</v>
      </c>
      <c r="AD408" s="97">
        <f t="shared" si="118"/>
        <v>1</v>
      </c>
      <c r="AE408" s="97">
        <f t="shared" si="115"/>
        <v>7</v>
      </c>
      <c r="AF408" s="97" t="str">
        <f t="shared" si="110"/>
        <v>2019-7</v>
      </c>
      <c r="AG408" s="97">
        <f t="shared" si="111"/>
        <v>6</v>
      </c>
      <c r="AH408" s="97" t="str">
        <f t="shared" si="116"/>
        <v>Weekends</v>
      </c>
      <c r="AI408" s="98">
        <f t="shared" si="120"/>
        <v>7</v>
      </c>
    </row>
    <row r="409" spans="2:35" ht="21.75" customHeight="1" x14ac:dyDescent="0.25">
      <c r="B409" s="19" t="s">
        <v>441</v>
      </c>
      <c r="C409" s="20" t="s">
        <v>18</v>
      </c>
      <c r="D409" s="19" t="s">
        <v>19</v>
      </c>
      <c r="E409" s="19" t="s">
        <v>20</v>
      </c>
      <c r="F409" s="19" t="s">
        <v>31</v>
      </c>
      <c r="G409" s="19" t="s">
        <v>36</v>
      </c>
      <c r="H409" s="72">
        <v>67.260000000000005</v>
      </c>
      <c r="I409" s="22">
        <v>4</v>
      </c>
      <c r="J409" s="72">
        <v>13.452</v>
      </c>
      <c r="K409" s="72">
        <v>282.49200000000002</v>
      </c>
      <c r="L409" s="24">
        <v>43484</v>
      </c>
      <c r="M409" s="25">
        <v>0.64444444444444449</v>
      </c>
      <c r="N409" s="20" t="s">
        <v>33</v>
      </c>
      <c r="O409" s="72">
        <v>269.04000000000002</v>
      </c>
      <c r="P409" s="76">
        <v>4.7619047620000003</v>
      </c>
      <c r="Q409" s="72">
        <v>13.452</v>
      </c>
      <c r="R409" s="86">
        <v>8</v>
      </c>
      <c r="S409" s="72">
        <f t="shared" si="106"/>
        <v>13.451999999999998</v>
      </c>
      <c r="T409" s="92">
        <f t="shared" si="119"/>
        <v>1128.8918399999998</v>
      </c>
      <c r="U409" s="93" t="b">
        <f t="shared" si="107"/>
        <v>0</v>
      </c>
      <c r="V409" s="93" t="b">
        <f t="shared" si="108"/>
        <v>1</v>
      </c>
      <c r="W409" s="93" t="str">
        <f t="shared" si="109"/>
        <v>High Value</v>
      </c>
      <c r="X409" s="96">
        <f t="shared" si="112"/>
        <v>6.7260000000000009</v>
      </c>
      <c r="Y409" s="93">
        <f t="shared" si="117"/>
        <v>19</v>
      </c>
      <c r="Z409" s="93">
        <f t="shared" si="113"/>
        <v>1</v>
      </c>
      <c r="AA409" s="93">
        <f t="shared" si="114"/>
        <v>2019</v>
      </c>
      <c r="AB409" s="97" t="str">
        <f t="shared" si="105"/>
        <v>1-2019</v>
      </c>
      <c r="AC409" s="97" t="str">
        <f t="shared" si="104"/>
        <v>19-1-2019</v>
      </c>
      <c r="AD409" s="97">
        <f t="shared" si="118"/>
        <v>1</v>
      </c>
      <c r="AE409" s="97">
        <f t="shared" si="115"/>
        <v>3</v>
      </c>
      <c r="AF409" s="97" t="str">
        <f t="shared" si="110"/>
        <v>2019-3</v>
      </c>
      <c r="AG409" s="97">
        <f t="shared" si="111"/>
        <v>6</v>
      </c>
      <c r="AH409" s="97" t="str">
        <f t="shared" si="116"/>
        <v>Weekends</v>
      </c>
      <c r="AI409" s="98">
        <f t="shared" si="120"/>
        <v>7</v>
      </c>
    </row>
    <row r="410" spans="2:35" ht="21.75" customHeight="1" x14ac:dyDescent="0.25">
      <c r="B410" s="19" t="s">
        <v>442</v>
      </c>
      <c r="C410" s="20" t="s">
        <v>18</v>
      </c>
      <c r="D410" s="19" t="s">
        <v>19</v>
      </c>
      <c r="E410" s="19" t="s">
        <v>27</v>
      </c>
      <c r="F410" s="19" t="s">
        <v>31</v>
      </c>
      <c r="G410" s="19" t="s">
        <v>44</v>
      </c>
      <c r="H410" s="72">
        <v>13.79</v>
      </c>
      <c r="I410" s="22">
        <v>5</v>
      </c>
      <c r="J410" s="72">
        <v>3.4474999999999998</v>
      </c>
      <c r="K410" s="72">
        <v>72.397499999999994</v>
      </c>
      <c r="L410" s="24">
        <v>43476</v>
      </c>
      <c r="M410" s="25">
        <v>0.79652777777777772</v>
      </c>
      <c r="N410" s="20" t="s">
        <v>33</v>
      </c>
      <c r="O410" s="72">
        <v>68.95</v>
      </c>
      <c r="P410" s="76">
        <v>4.7619047620000003</v>
      </c>
      <c r="Q410" s="72">
        <v>3.4474999999999998</v>
      </c>
      <c r="R410" s="86">
        <v>7.8</v>
      </c>
      <c r="S410" s="72">
        <f t="shared" si="106"/>
        <v>3.4474999999999909</v>
      </c>
      <c r="T410" s="92">
        <f t="shared" si="119"/>
        <v>289.31419999999923</v>
      </c>
      <c r="U410" s="93" t="b">
        <f t="shared" si="107"/>
        <v>0</v>
      </c>
      <c r="V410" s="93" t="b">
        <f t="shared" si="108"/>
        <v>1</v>
      </c>
      <c r="W410" s="93" t="str">
        <f t="shared" si="109"/>
        <v>High Value</v>
      </c>
      <c r="X410" s="96">
        <f t="shared" si="112"/>
        <v>1.379</v>
      </c>
      <c r="Y410" s="93">
        <f t="shared" si="117"/>
        <v>11</v>
      </c>
      <c r="Z410" s="93">
        <f t="shared" si="113"/>
        <v>1</v>
      </c>
      <c r="AA410" s="93">
        <f t="shared" si="114"/>
        <v>2019</v>
      </c>
      <c r="AB410" s="97" t="str">
        <f t="shared" si="105"/>
        <v>1-2019</v>
      </c>
      <c r="AC410" s="97" t="str">
        <f t="shared" si="104"/>
        <v>11-1-2019</v>
      </c>
      <c r="AD410" s="97">
        <f t="shared" si="118"/>
        <v>1</v>
      </c>
      <c r="AE410" s="97">
        <f t="shared" si="115"/>
        <v>2</v>
      </c>
      <c r="AF410" s="97" t="str">
        <f t="shared" si="110"/>
        <v>2019-2</v>
      </c>
      <c r="AG410" s="97">
        <f t="shared" si="111"/>
        <v>5</v>
      </c>
      <c r="AH410" s="97" t="str">
        <f t="shared" si="116"/>
        <v>Weekdays</v>
      </c>
      <c r="AI410" s="98">
        <f t="shared" si="120"/>
        <v>6</v>
      </c>
    </row>
    <row r="411" spans="2:35" ht="21.75" customHeight="1" x14ac:dyDescent="0.25">
      <c r="B411" s="19" t="s">
        <v>443</v>
      </c>
      <c r="C411" s="20" t="s">
        <v>42</v>
      </c>
      <c r="D411" s="19" t="s">
        <v>43</v>
      </c>
      <c r="E411" s="19" t="s">
        <v>20</v>
      </c>
      <c r="F411" s="19" t="s">
        <v>21</v>
      </c>
      <c r="G411" s="19" t="s">
        <v>46</v>
      </c>
      <c r="H411" s="72">
        <v>68.709999999999994</v>
      </c>
      <c r="I411" s="22">
        <v>4</v>
      </c>
      <c r="J411" s="72">
        <v>13.742000000000001</v>
      </c>
      <c r="K411" s="72">
        <v>288.58199999999999</v>
      </c>
      <c r="L411" s="24">
        <v>43469</v>
      </c>
      <c r="M411" s="25">
        <v>0.79236111111111107</v>
      </c>
      <c r="N411" s="20" t="s">
        <v>29</v>
      </c>
      <c r="O411" s="72">
        <v>274.83999999999997</v>
      </c>
      <c r="P411" s="76">
        <v>4.7619047620000003</v>
      </c>
      <c r="Q411" s="72">
        <v>13.742000000000001</v>
      </c>
      <c r="R411" s="86">
        <v>4.0999999999999996</v>
      </c>
      <c r="S411" s="72">
        <f t="shared" si="106"/>
        <v>13.742000000000019</v>
      </c>
      <c r="T411" s="92">
        <f t="shared" si="119"/>
        <v>1153.2286400000016</v>
      </c>
      <c r="U411" s="93" t="b">
        <f t="shared" si="107"/>
        <v>0</v>
      </c>
      <c r="V411" s="93" t="b">
        <f t="shared" si="108"/>
        <v>0</v>
      </c>
      <c r="W411" s="93" t="str">
        <f t="shared" si="109"/>
        <v>Low Value</v>
      </c>
      <c r="X411" s="96" t="str">
        <f t="shared" si="112"/>
        <v>Value not found</v>
      </c>
      <c r="Y411" s="93">
        <f t="shared" si="117"/>
        <v>4</v>
      </c>
      <c r="Z411" s="93">
        <f t="shared" si="113"/>
        <v>1</v>
      </c>
      <c r="AA411" s="93">
        <f t="shared" si="114"/>
        <v>2019</v>
      </c>
      <c r="AB411" s="97" t="str">
        <f t="shared" si="105"/>
        <v>1-2019</v>
      </c>
      <c r="AC411" s="97" t="str">
        <f t="shared" si="104"/>
        <v>4-1-2019</v>
      </c>
      <c r="AD411" s="97">
        <f t="shared" si="118"/>
        <v>1</v>
      </c>
      <c r="AE411" s="97">
        <f t="shared" si="115"/>
        <v>1</v>
      </c>
      <c r="AF411" s="97" t="str">
        <f t="shared" si="110"/>
        <v>2019-1</v>
      </c>
      <c r="AG411" s="97">
        <f t="shared" si="111"/>
        <v>5</v>
      </c>
      <c r="AH411" s="97" t="str">
        <f t="shared" si="116"/>
        <v>Weekdays</v>
      </c>
      <c r="AI411" s="98">
        <f t="shared" si="120"/>
        <v>6</v>
      </c>
    </row>
    <row r="412" spans="2:35" ht="21.75" customHeight="1" x14ac:dyDescent="0.25">
      <c r="B412" s="19" t="s">
        <v>444</v>
      </c>
      <c r="C412" s="20" t="s">
        <v>18</v>
      </c>
      <c r="D412" s="19" t="s">
        <v>19</v>
      </c>
      <c r="E412" s="19" t="s">
        <v>27</v>
      </c>
      <c r="F412" s="19" t="s">
        <v>21</v>
      </c>
      <c r="G412" s="19" t="s">
        <v>32</v>
      </c>
      <c r="H412" s="72">
        <v>56.53</v>
      </c>
      <c r="I412" s="22">
        <v>4</v>
      </c>
      <c r="J412" s="72">
        <v>11.305999999999999</v>
      </c>
      <c r="K412" s="72">
        <v>237.42599999999999</v>
      </c>
      <c r="L412" s="24">
        <v>43528</v>
      </c>
      <c r="M412" s="25">
        <v>0.82499999999999996</v>
      </c>
      <c r="N412" s="20" t="s">
        <v>23</v>
      </c>
      <c r="O412" s="72">
        <v>226.12</v>
      </c>
      <c r="P412" s="76">
        <v>4.7619047620000003</v>
      </c>
      <c r="Q412" s="72">
        <v>11.305999999999999</v>
      </c>
      <c r="R412" s="86">
        <v>5.5</v>
      </c>
      <c r="S412" s="72">
        <f t="shared" si="106"/>
        <v>11.305999999999983</v>
      </c>
      <c r="T412" s="92">
        <f t="shared" si="119"/>
        <v>948.79951999999855</v>
      </c>
      <c r="U412" s="93" t="b">
        <f t="shared" si="107"/>
        <v>0</v>
      </c>
      <c r="V412" s="93" t="b">
        <f t="shared" si="108"/>
        <v>0</v>
      </c>
      <c r="W412" s="93" t="str">
        <f t="shared" si="109"/>
        <v>Low Value</v>
      </c>
      <c r="X412" s="96" t="str">
        <f t="shared" si="112"/>
        <v>Value not found</v>
      </c>
      <c r="Y412" s="93">
        <f t="shared" si="117"/>
        <v>4</v>
      </c>
      <c r="Z412" s="93">
        <f t="shared" si="113"/>
        <v>3</v>
      </c>
      <c r="AA412" s="93">
        <f t="shared" si="114"/>
        <v>2019</v>
      </c>
      <c r="AB412" s="97" t="str">
        <f t="shared" si="105"/>
        <v>3-2019</v>
      </c>
      <c r="AC412" s="97" t="str">
        <f t="shared" si="104"/>
        <v>4-3-2019</v>
      </c>
      <c r="AD412" s="97">
        <f t="shared" si="118"/>
        <v>1</v>
      </c>
      <c r="AE412" s="97">
        <f t="shared" si="115"/>
        <v>10</v>
      </c>
      <c r="AF412" s="97" t="str">
        <f t="shared" si="110"/>
        <v>2019-10</v>
      </c>
      <c r="AG412" s="97">
        <f t="shared" si="111"/>
        <v>1</v>
      </c>
      <c r="AH412" s="97" t="str">
        <f t="shared" si="116"/>
        <v>Weekdays</v>
      </c>
      <c r="AI412" s="98">
        <f t="shared" si="120"/>
        <v>2</v>
      </c>
    </row>
    <row r="413" spans="2:35" ht="21.75" customHeight="1" x14ac:dyDescent="0.25">
      <c r="B413" s="19" t="s">
        <v>445</v>
      </c>
      <c r="C413" s="20" t="s">
        <v>25</v>
      </c>
      <c r="D413" s="19" t="s">
        <v>26</v>
      </c>
      <c r="E413" s="19" t="s">
        <v>27</v>
      </c>
      <c r="F413" s="19" t="s">
        <v>21</v>
      </c>
      <c r="G413" s="19" t="s">
        <v>46</v>
      </c>
      <c r="H413" s="72">
        <v>23.82</v>
      </c>
      <c r="I413" s="22">
        <v>5</v>
      </c>
      <c r="J413" s="72">
        <v>5.9550000000000001</v>
      </c>
      <c r="K413" s="72">
        <v>125.05500000000001</v>
      </c>
      <c r="L413" s="24">
        <v>43493</v>
      </c>
      <c r="M413" s="25">
        <v>0.80833333333333335</v>
      </c>
      <c r="N413" s="20" t="s">
        <v>23</v>
      </c>
      <c r="O413" s="72">
        <v>119.1</v>
      </c>
      <c r="P413" s="76">
        <v>4.7619047620000003</v>
      </c>
      <c r="Q413" s="72">
        <v>5.9550000000000001</v>
      </c>
      <c r="R413" s="86">
        <v>5.4</v>
      </c>
      <c r="S413" s="72">
        <f t="shared" si="106"/>
        <v>5.9550000000000125</v>
      </c>
      <c r="T413" s="92">
        <f t="shared" si="119"/>
        <v>499.74360000000104</v>
      </c>
      <c r="U413" s="93" t="b">
        <f t="shared" si="107"/>
        <v>0</v>
      </c>
      <c r="V413" s="93" t="b">
        <f t="shared" si="108"/>
        <v>0</v>
      </c>
      <c r="W413" s="93" t="str">
        <f t="shared" si="109"/>
        <v>Low Value</v>
      </c>
      <c r="X413" s="96" t="str">
        <f t="shared" si="112"/>
        <v>Value not found</v>
      </c>
      <c r="Y413" s="93">
        <f t="shared" si="117"/>
        <v>28</v>
      </c>
      <c r="Z413" s="93">
        <f t="shared" si="113"/>
        <v>1</v>
      </c>
      <c r="AA413" s="93">
        <f t="shared" si="114"/>
        <v>2019</v>
      </c>
      <c r="AB413" s="97" t="str">
        <f t="shared" si="105"/>
        <v>1-2019</v>
      </c>
      <c r="AC413" s="97" t="str">
        <f t="shared" si="104"/>
        <v>28-1-2019</v>
      </c>
      <c r="AD413" s="97">
        <f t="shared" si="118"/>
        <v>1</v>
      </c>
      <c r="AE413" s="97">
        <f t="shared" si="115"/>
        <v>5</v>
      </c>
      <c r="AF413" s="97" t="str">
        <f t="shared" si="110"/>
        <v>2019-5</v>
      </c>
      <c r="AG413" s="97">
        <f t="shared" si="111"/>
        <v>1</v>
      </c>
      <c r="AH413" s="97" t="str">
        <f t="shared" si="116"/>
        <v>Weekdays</v>
      </c>
      <c r="AI413" s="98">
        <f t="shared" si="120"/>
        <v>2</v>
      </c>
    </row>
    <row r="414" spans="2:35" ht="21.75" customHeight="1" x14ac:dyDescent="0.25">
      <c r="B414" s="19" t="s">
        <v>446</v>
      </c>
      <c r="C414" s="20" t="s">
        <v>42</v>
      </c>
      <c r="D414" s="19" t="s">
        <v>43</v>
      </c>
      <c r="E414" s="19" t="s">
        <v>27</v>
      </c>
      <c r="F414" s="19" t="s">
        <v>21</v>
      </c>
      <c r="G414" s="19" t="s">
        <v>22</v>
      </c>
      <c r="H414" s="72">
        <v>34.21</v>
      </c>
      <c r="I414" s="22">
        <v>10</v>
      </c>
      <c r="J414" s="72">
        <v>17.105</v>
      </c>
      <c r="K414" s="72">
        <v>359.20499999999998</v>
      </c>
      <c r="L414" s="24">
        <v>43467</v>
      </c>
      <c r="M414" s="25">
        <v>0.54166666666666663</v>
      </c>
      <c r="N414" s="20" t="s">
        <v>29</v>
      </c>
      <c r="O414" s="72">
        <v>342.1</v>
      </c>
      <c r="P414" s="76">
        <v>4.7619047620000003</v>
      </c>
      <c r="Q414" s="72">
        <v>17.105</v>
      </c>
      <c r="R414" s="86">
        <v>5.0999999999999996</v>
      </c>
      <c r="S414" s="72">
        <f t="shared" si="106"/>
        <v>17.104999999999961</v>
      </c>
      <c r="T414" s="92">
        <f t="shared" si="119"/>
        <v>1435.4515999999967</v>
      </c>
      <c r="U414" s="93" t="b">
        <f t="shared" si="107"/>
        <v>0</v>
      </c>
      <c r="V414" s="93" t="b">
        <f t="shared" si="108"/>
        <v>0</v>
      </c>
      <c r="W414" s="93" t="str">
        <f t="shared" si="109"/>
        <v>Low Value</v>
      </c>
      <c r="X414" s="96" t="str">
        <f t="shared" si="112"/>
        <v>Value not found</v>
      </c>
      <c r="Y414" s="93">
        <f t="shared" si="117"/>
        <v>2</v>
      </c>
      <c r="Z414" s="93">
        <f t="shared" si="113"/>
        <v>1</v>
      </c>
      <c r="AA414" s="93">
        <f t="shared" si="114"/>
        <v>2019</v>
      </c>
      <c r="AB414" s="97" t="str">
        <f t="shared" si="105"/>
        <v>1-2019</v>
      </c>
      <c r="AC414" s="97" t="str">
        <f t="shared" ref="AC414:AC477" si="121">CONCATENATE(Y414,"-",Z414,"-",AA414)</f>
        <v>2-1-2019</v>
      </c>
      <c r="AD414" s="97">
        <f t="shared" si="118"/>
        <v>1</v>
      </c>
      <c r="AE414" s="97">
        <f t="shared" si="115"/>
        <v>1</v>
      </c>
      <c r="AF414" s="97" t="str">
        <f t="shared" si="110"/>
        <v>2019-1</v>
      </c>
      <c r="AG414" s="97">
        <f t="shared" si="111"/>
        <v>3</v>
      </c>
      <c r="AH414" s="97" t="str">
        <f t="shared" si="116"/>
        <v>Weekdays</v>
      </c>
      <c r="AI414" s="98">
        <f t="shared" si="120"/>
        <v>4</v>
      </c>
    </row>
    <row r="415" spans="2:35" ht="21.75" customHeight="1" x14ac:dyDescent="0.25">
      <c r="B415" s="19" t="s">
        <v>447</v>
      </c>
      <c r="C415" s="20" t="s">
        <v>42</v>
      </c>
      <c r="D415" s="19" t="s">
        <v>43</v>
      </c>
      <c r="E415" s="19" t="s">
        <v>27</v>
      </c>
      <c r="F415" s="19" t="s">
        <v>31</v>
      </c>
      <c r="G415" s="19" t="s">
        <v>36</v>
      </c>
      <c r="H415" s="72">
        <v>21.87</v>
      </c>
      <c r="I415" s="22">
        <v>2</v>
      </c>
      <c r="J415" s="72">
        <v>2.1869999999999998</v>
      </c>
      <c r="K415" s="72">
        <v>45.927</v>
      </c>
      <c r="L415" s="24">
        <v>43490</v>
      </c>
      <c r="M415" s="25">
        <v>0.60347222222222219</v>
      </c>
      <c r="N415" s="20" t="s">
        <v>23</v>
      </c>
      <c r="O415" s="72">
        <v>43.74</v>
      </c>
      <c r="P415" s="76">
        <v>4.7619047620000003</v>
      </c>
      <c r="Q415" s="72">
        <v>2.1869999999999998</v>
      </c>
      <c r="R415" s="86">
        <v>6.9</v>
      </c>
      <c r="S415" s="72">
        <f t="shared" si="106"/>
        <v>2.1869999999999976</v>
      </c>
      <c r="T415" s="92">
        <f t="shared" si="119"/>
        <v>183.5330399999998</v>
      </c>
      <c r="U415" s="93" t="b">
        <f t="shared" si="107"/>
        <v>0</v>
      </c>
      <c r="V415" s="93" t="b">
        <f t="shared" si="108"/>
        <v>1</v>
      </c>
      <c r="W415" s="93" t="str">
        <f t="shared" si="109"/>
        <v>Low Value</v>
      </c>
      <c r="X415" s="96" t="str">
        <f t="shared" si="112"/>
        <v>Value not found</v>
      </c>
      <c r="Y415" s="93">
        <f t="shared" si="117"/>
        <v>25</v>
      </c>
      <c r="Z415" s="93">
        <f t="shared" si="113"/>
        <v>1</v>
      </c>
      <c r="AA415" s="93">
        <f t="shared" si="114"/>
        <v>2019</v>
      </c>
      <c r="AB415" s="97" t="str">
        <f t="shared" si="105"/>
        <v>1-2019</v>
      </c>
      <c r="AC415" s="97" t="str">
        <f t="shared" si="121"/>
        <v>25-1-2019</v>
      </c>
      <c r="AD415" s="97">
        <f t="shared" si="118"/>
        <v>1</v>
      </c>
      <c r="AE415" s="97">
        <f t="shared" si="115"/>
        <v>4</v>
      </c>
      <c r="AF415" s="97" t="str">
        <f t="shared" si="110"/>
        <v>2019-4</v>
      </c>
      <c r="AG415" s="97">
        <f t="shared" si="111"/>
        <v>5</v>
      </c>
      <c r="AH415" s="97" t="str">
        <f t="shared" si="116"/>
        <v>Weekdays</v>
      </c>
      <c r="AI415" s="98">
        <f t="shared" si="120"/>
        <v>6</v>
      </c>
    </row>
    <row r="416" spans="2:35" ht="21.75" customHeight="1" x14ac:dyDescent="0.25">
      <c r="B416" s="19" t="s">
        <v>448</v>
      </c>
      <c r="C416" s="20" t="s">
        <v>18</v>
      </c>
      <c r="D416" s="19" t="s">
        <v>19</v>
      </c>
      <c r="E416" s="19" t="s">
        <v>20</v>
      </c>
      <c r="F416" s="19" t="s">
        <v>31</v>
      </c>
      <c r="G416" s="19" t="s">
        <v>22</v>
      </c>
      <c r="H416" s="72">
        <v>20.97</v>
      </c>
      <c r="I416" s="22">
        <v>5</v>
      </c>
      <c r="J416" s="72">
        <v>5.2424999999999997</v>
      </c>
      <c r="K416" s="72">
        <v>110.0925</v>
      </c>
      <c r="L416" s="24">
        <v>43469</v>
      </c>
      <c r="M416" s="25">
        <v>0.55625000000000002</v>
      </c>
      <c r="N416" s="20" t="s">
        <v>29</v>
      </c>
      <c r="O416" s="72">
        <v>104.85</v>
      </c>
      <c r="P416" s="76">
        <v>4.7619047620000003</v>
      </c>
      <c r="Q416" s="72">
        <v>5.2424999999999997</v>
      </c>
      <c r="R416" s="86">
        <v>7.8</v>
      </c>
      <c r="S416" s="72">
        <f t="shared" si="106"/>
        <v>5.2425000000000068</v>
      </c>
      <c r="T416" s="92">
        <f t="shared" si="119"/>
        <v>439.95060000000058</v>
      </c>
      <c r="U416" s="93" t="b">
        <f t="shared" si="107"/>
        <v>0</v>
      </c>
      <c r="V416" s="93" t="b">
        <f t="shared" si="108"/>
        <v>1</v>
      </c>
      <c r="W416" s="93" t="str">
        <f t="shared" si="109"/>
        <v>High Value</v>
      </c>
      <c r="X416" s="96">
        <f t="shared" si="112"/>
        <v>2.097</v>
      </c>
      <c r="Y416" s="93">
        <f t="shared" si="117"/>
        <v>4</v>
      </c>
      <c r="Z416" s="93">
        <f t="shared" si="113"/>
        <v>1</v>
      </c>
      <c r="AA416" s="93">
        <f t="shared" si="114"/>
        <v>2019</v>
      </c>
      <c r="AB416" s="97" t="str">
        <f t="shared" si="105"/>
        <v>1-2019</v>
      </c>
      <c r="AC416" s="97" t="str">
        <f t="shared" si="121"/>
        <v>4-1-2019</v>
      </c>
      <c r="AD416" s="97">
        <f t="shared" si="118"/>
        <v>1</v>
      </c>
      <c r="AE416" s="97">
        <f t="shared" si="115"/>
        <v>1</v>
      </c>
      <c r="AF416" s="97" t="str">
        <f t="shared" si="110"/>
        <v>2019-1</v>
      </c>
      <c r="AG416" s="97">
        <f t="shared" si="111"/>
        <v>5</v>
      </c>
      <c r="AH416" s="97" t="str">
        <f t="shared" si="116"/>
        <v>Weekdays</v>
      </c>
      <c r="AI416" s="98">
        <f t="shared" si="120"/>
        <v>6</v>
      </c>
    </row>
    <row r="417" spans="2:35" ht="21.75" customHeight="1" x14ac:dyDescent="0.25">
      <c r="B417" s="19" t="s">
        <v>449</v>
      </c>
      <c r="C417" s="20" t="s">
        <v>18</v>
      </c>
      <c r="D417" s="19" t="s">
        <v>19</v>
      </c>
      <c r="E417" s="19" t="s">
        <v>27</v>
      </c>
      <c r="F417" s="19" t="s">
        <v>31</v>
      </c>
      <c r="G417" s="19" t="s">
        <v>36</v>
      </c>
      <c r="H417" s="72">
        <v>25.84</v>
      </c>
      <c r="I417" s="22">
        <v>3</v>
      </c>
      <c r="J417" s="72">
        <v>3.8759999999999999</v>
      </c>
      <c r="K417" s="72">
        <v>81.396000000000001</v>
      </c>
      <c r="L417" s="24">
        <v>43534</v>
      </c>
      <c r="M417" s="25">
        <v>0.78819444444444442</v>
      </c>
      <c r="N417" s="20" t="s">
        <v>23</v>
      </c>
      <c r="O417" s="72">
        <v>77.52</v>
      </c>
      <c r="P417" s="76">
        <v>4.7619047620000003</v>
      </c>
      <c r="Q417" s="72">
        <v>3.8759999999999999</v>
      </c>
      <c r="R417" s="86">
        <v>6.6</v>
      </c>
      <c r="S417" s="72">
        <f t="shared" si="106"/>
        <v>3.8760000000000048</v>
      </c>
      <c r="T417" s="92">
        <f t="shared" si="119"/>
        <v>325.27392000000043</v>
      </c>
      <c r="U417" s="93" t="b">
        <f t="shared" si="107"/>
        <v>0</v>
      </c>
      <c r="V417" s="93" t="b">
        <f t="shared" si="108"/>
        <v>1</v>
      </c>
      <c r="W417" s="93" t="str">
        <f t="shared" si="109"/>
        <v>Low Value</v>
      </c>
      <c r="X417" s="96" t="str">
        <f t="shared" si="112"/>
        <v>Value not found</v>
      </c>
      <c r="Y417" s="93">
        <f t="shared" si="117"/>
        <v>10</v>
      </c>
      <c r="Z417" s="93">
        <f t="shared" si="113"/>
        <v>3</v>
      </c>
      <c r="AA417" s="93">
        <f t="shared" si="114"/>
        <v>2019</v>
      </c>
      <c r="AB417" s="97" t="str">
        <f t="shared" si="105"/>
        <v>3-2019</v>
      </c>
      <c r="AC417" s="97" t="str">
        <f t="shared" si="121"/>
        <v>10-3-2019</v>
      </c>
      <c r="AD417" s="97">
        <f t="shared" si="118"/>
        <v>1</v>
      </c>
      <c r="AE417" s="97">
        <f t="shared" si="115"/>
        <v>10</v>
      </c>
      <c r="AF417" s="97" t="str">
        <f t="shared" si="110"/>
        <v>2019-10</v>
      </c>
      <c r="AG417" s="97">
        <f t="shared" si="111"/>
        <v>7</v>
      </c>
      <c r="AH417" s="97" t="str">
        <f t="shared" si="116"/>
        <v>Weekends</v>
      </c>
      <c r="AI417" s="98">
        <f t="shared" si="120"/>
        <v>1</v>
      </c>
    </row>
    <row r="418" spans="2:35" ht="21.75" customHeight="1" x14ac:dyDescent="0.25">
      <c r="B418" s="19" t="s">
        <v>450</v>
      </c>
      <c r="C418" s="20" t="s">
        <v>18</v>
      </c>
      <c r="D418" s="19" t="s">
        <v>19</v>
      </c>
      <c r="E418" s="19" t="s">
        <v>27</v>
      </c>
      <c r="F418" s="19" t="s">
        <v>31</v>
      </c>
      <c r="G418" s="19" t="s">
        <v>32</v>
      </c>
      <c r="H418" s="72">
        <v>50.93</v>
      </c>
      <c r="I418" s="22">
        <v>8</v>
      </c>
      <c r="J418" s="72">
        <v>20.372</v>
      </c>
      <c r="K418" s="72">
        <v>427.81200000000001</v>
      </c>
      <c r="L418" s="24">
        <v>43546</v>
      </c>
      <c r="M418" s="25">
        <v>0.81666666666666665</v>
      </c>
      <c r="N418" s="20" t="s">
        <v>23</v>
      </c>
      <c r="O418" s="72">
        <v>407.44</v>
      </c>
      <c r="P418" s="76">
        <v>4.7619047620000003</v>
      </c>
      <c r="Q418" s="72">
        <v>20.372</v>
      </c>
      <c r="R418" s="86">
        <v>9.1999999999999993</v>
      </c>
      <c r="S418" s="72">
        <f t="shared" si="106"/>
        <v>20.372000000000014</v>
      </c>
      <c r="T418" s="92">
        <f t="shared" si="119"/>
        <v>1709.6182400000012</v>
      </c>
      <c r="U418" s="93" t="b">
        <f t="shared" si="107"/>
        <v>1</v>
      </c>
      <c r="V418" s="93" t="b">
        <f t="shared" si="108"/>
        <v>1</v>
      </c>
      <c r="W418" s="93" t="str">
        <f t="shared" si="109"/>
        <v>High Value</v>
      </c>
      <c r="X418" s="96">
        <f t="shared" si="112"/>
        <v>5.093</v>
      </c>
      <c r="Y418" s="93">
        <f t="shared" si="117"/>
        <v>22</v>
      </c>
      <c r="Z418" s="93">
        <f t="shared" si="113"/>
        <v>3</v>
      </c>
      <c r="AA418" s="93">
        <f t="shared" si="114"/>
        <v>2019</v>
      </c>
      <c r="AB418" s="97" t="str">
        <f t="shared" si="105"/>
        <v>3-2019</v>
      </c>
      <c r="AC418" s="97" t="str">
        <f t="shared" si="121"/>
        <v>22-3-2019</v>
      </c>
      <c r="AD418" s="97">
        <f t="shared" si="118"/>
        <v>1</v>
      </c>
      <c r="AE418" s="97">
        <f t="shared" si="115"/>
        <v>12</v>
      </c>
      <c r="AF418" s="97" t="str">
        <f t="shared" si="110"/>
        <v>2019-12</v>
      </c>
      <c r="AG418" s="97">
        <f t="shared" si="111"/>
        <v>5</v>
      </c>
      <c r="AH418" s="97" t="str">
        <f t="shared" si="116"/>
        <v>Weekdays</v>
      </c>
      <c r="AI418" s="98">
        <f t="shared" si="120"/>
        <v>6</v>
      </c>
    </row>
    <row r="419" spans="2:35" ht="21.75" customHeight="1" x14ac:dyDescent="0.25">
      <c r="B419" s="19" t="s">
        <v>451</v>
      </c>
      <c r="C419" s="20" t="s">
        <v>42</v>
      </c>
      <c r="D419" s="19" t="s">
        <v>43</v>
      </c>
      <c r="E419" s="19" t="s">
        <v>27</v>
      </c>
      <c r="F419" s="19" t="s">
        <v>31</v>
      </c>
      <c r="G419" s="19" t="s">
        <v>22</v>
      </c>
      <c r="H419" s="72">
        <v>96.11</v>
      </c>
      <c r="I419" s="22">
        <v>1</v>
      </c>
      <c r="J419" s="72">
        <v>4.8055000000000003</v>
      </c>
      <c r="K419" s="72">
        <v>100.91549999999999</v>
      </c>
      <c r="L419" s="24">
        <v>43490</v>
      </c>
      <c r="M419" s="25">
        <v>0.68611111111111112</v>
      </c>
      <c r="N419" s="20" t="s">
        <v>23</v>
      </c>
      <c r="O419" s="72">
        <v>96.11</v>
      </c>
      <c r="P419" s="76">
        <v>4.7619047620000003</v>
      </c>
      <c r="Q419" s="72">
        <v>4.8055000000000003</v>
      </c>
      <c r="R419" s="86">
        <v>7.8</v>
      </c>
      <c r="S419" s="72">
        <f t="shared" si="106"/>
        <v>4.805499999999995</v>
      </c>
      <c r="T419" s="92">
        <f t="shared" si="119"/>
        <v>403.2775599999996</v>
      </c>
      <c r="U419" s="93" t="b">
        <f t="shared" si="107"/>
        <v>0</v>
      </c>
      <c r="V419" s="93" t="b">
        <f t="shared" si="108"/>
        <v>1</v>
      </c>
      <c r="W419" s="93" t="str">
        <f t="shared" si="109"/>
        <v>High Value</v>
      </c>
      <c r="X419" s="96">
        <f t="shared" si="112"/>
        <v>9.6110000000000007</v>
      </c>
      <c r="Y419" s="93">
        <f t="shared" si="117"/>
        <v>25</v>
      </c>
      <c r="Z419" s="93">
        <f t="shared" si="113"/>
        <v>1</v>
      </c>
      <c r="AA419" s="93">
        <f t="shared" si="114"/>
        <v>2019</v>
      </c>
      <c r="AB419" s="97" t="str">
        <f t="shared" si="105"/>
        <v>1-2019</v>
      </c>
      <c r="AC419" s="97" t="str">
        <f t="shared" si="121"/>
        <v>25-1-2019</v>
      </c>
      <c r="AD419" s="97">
        <f t="shared" si="118"/>
        <v>1</v>
      </c>
      <c r="AE419" s="97">
        <f t="shared" si="115"/>
        <v>4</v>
      </c>
      <c r="AF419" s="97" t="str">
        <f t="shared" si="110"/>
        <v>2019-4</v>
      </c>
      <c r="AG419" s="97">
        <f t="shared" si="111"/>
        <v>5</v>
      </c>
      <c r="AH419" s="97" t="str">
        <f t="shared" si="116"/>
        <v>Weekdays</v>
      </c>
      <c r="AI419" s="98">
        <f t="shared" si="120"/>
        <v>6</v>
      </c>
    </row>
    <row r="420" spans="2:35" ht="21.75" customHeight="1" x14ac:dyDescent="0.25">
      <c r="B420" s="19" t="s">
        <v>452</v>
      </c>
      <c r="C420" s="20" t="s">
        <v>25</v>
      </c>
      <c r="D420" s="19" t="s">
        <v>26</v>
      </c>
      <c r="E420" s="19" t="s">
        <v>27</v>
      </c>
      <c r="F420" s="19" t="s">
        <v>21</v>
      </c>
      <c r="G420" s="19" t="s">
        <v>32</v>
      </c>
      <c r="H420" s="72">
        <v>45.38</v>
      </c>
      <c r="I420" s="22">
        <v>4</v>
      </c>
      <c r="J420" s="72">
        <v>9.0760000000000005</v>
      </c>
      <c r="K420" s="72">
        <v>190.596</v>
      </c>
      <c r="L420" s="24">
        <v>43473</v>
      </c>
      <c r="M420" s="25">
        <v>0.57499999999999996</v>
      </c>
      <c r="N420" s="20" t="s">
        <v>33</v>
      </c>
      <c r="O420" s="72">
        <v>181.52</v>
      </c>
      <c r="P420" s="76">
        <v>4.7619047620000003</v>
      </c>
      <c r="Q420" s="72">
        <v>9.0760000000000005</v>
      </c>
      <c r="R420" s="86">
        <v>8.6999999999999993</v>
      </c>
      <c r="S420" s="72">
        <f t="shared" si="106"/>
        <v>9.0759999999999934</v>
      </c>
      <c r="T420" s="92">
        <f t="shared" si="119"/>
        <v>761.65791999999942</v>
      </c>
      <c r="U420" s="93" t="b">
        <f t="shared" si="107"/>
        <v>0</v>
      </c>
      <c r="V420" s="93" t="b">
        <f t="shared" si="108"/>
        <v>1</v>
      </c>
      <c r="W420" s="93" t="str">
        <f t="shared" si="109"/>
        <v>High Value</v>
      </c>
      <c r="X420" s="96">
        <f t="shared" si="112"/>
        <v>4.5380000000000003</v>
      </c>
      <c r="Y420" s="93">
        <f t="shared" si="117"/>
        <v>8</v>
      </c>
      <c r="Z420" s="93">
        <f t="shared" si="113"/>
        <v>1</v>
      </c>
      <c r="AA420" s="93">
        <f t="shared" si="114"/>
        <v>2019</v>
      </c>
      <c r="AB420" s="97" t="str">
        <f t="shared" si="105"/>
        <v>1-2019</v>
      </c>
      <c r="AC420" s="97" t="str">
        <f t="shared" si="121"/>
        <v>8-1-2019</v>
      </c>
      <c r="AD420" s="97">
        <f t="shared" si="118"/>
        <v>1</v>
      </c>
      <c r="AE420" s="97">
        <f t="shared" si="115"/>
        <v>2</v>
      </c>
      <c r="AF420" s="97" t="str">
        <f t="shared" si="110"/>
        <v>2019-2</v>
      </c>
      <c r="AG420" s="97">
        <f t="shared" si="111"/>
        <v>2</v>
      </c>
      <c r="AH420" s="97" t="str">
        <f t="shared" si="116"/>
        <v>Weekdays</v>
      </c>
      <c r="AI420" s="98">
        <f t="shared" si="120"/>
        <v>3</v>
      </c>
    </row>
    <row r="421" spans="2:35" ht="21.75" customHeight="1" x14ac:dyDescent="0.25">
      <c r="B421" s="19" t="s">
        <v>453</v>
      </c>
      <c r="C421" s="20" t="s">
        <v>25</v>
      </c>
      <c r="D421" s="19" t="s">
        <v>26</v>
      </c>
      <c r="E421" s="19" t="s">
        <v>20</v>
      </c>
      <c r="F421" s="19" t="s">
        <v>21</v>
      </c>
      <c r="G421" s="19" t="s">
        <v>22</v>
      </c>
      <c r="H421" s="72">
        <v>81.510000000000005</v>
      </c>
      <c r="I421" s="22">
        <v>1</v>
      </c>
      <c r="J421" s="72">
        <v>4.0754999999999999</v>
      </c>
      <c r="K421" s="72">
        <v>85.585499999999996</v>
      </c>
      <c r="L421" s="24">
        <v>43487</v>
      </c>
      <c r="M421" s="25">
        <v>0.45624999999999999</v>
      </c>
      <c r="N421" s="20" t="s">
        <v>23</v>
      </c>
      <c r="O421" s="72">
        <v>81.510000000000005</v>
      </c>
      <c r="P421" s="76">
        <v>4.7619047620000003</v>
      </c>
      <c r="Q421" s="72">
        <v>4.0754999999999999</v>
      </c>
      <c r="R421" s="86">
        <v>9.1999999999999993</v>
      </c>
      <c r="S421" s="72">
        <f t="shared" si="106"/>
        <v>4.075499999999991</v>
      </c>
      <c r="T421" s="92">
        <f t="shared" si="119"/>
        <v>342.01595999999927</v>
      </c>
      <c r="U421" s="93" t="b">
        <f t="shared" si="107"/>
        <v>0</v>
      </c>
      <c r="V421" s="93" t="b">
        <f t="shared" si="108"/>
        <v>1</v>
      </c>
      <c r="W421" s="93" t="str">
        <f t="shared" si="109"/>
        <v>High Value</v>
      </c>
      <c r="X421" s="96">
        <f t="shared" si="112"/>
        <v>8.1510000000000016</v>
      </c>
      <c r="Y421" s="93">
        <f t="shared" si="117"/>
        <v>22</v>
      </c>
      <c r="Z421" s="93">
        <f t="shared" si="113"/>
        <v>1</v>
      </c>
      <c r="AA421" s="93">
        <f t="shared" si="114"/>
        <v>2019</v>
      </c>
      <c r="AB421" s="97" t="str">
        <f t="shared" si="105"/>
        <v>1-2019</v>
      </c>
      <c r="AC421" s="97" t="str">
        <f t="shared" si="121"/>
        <v>22-1-2019</v>
      </c>
      <c r="AD421" s="97">
        <f t="shared" si="118"/>
        <v>1</v>
      </c>
      <c r="AE421" s="97">
        <f t="shared" si="115"/>
        <v>4</v>
      </c>
      <c r="AF421" s="97" t="str">
        <f t="shared" si="110"/>
        <v>2019-4</v>
      </c>
      <c r="AG421" s="97">
        <f t="shared" si="111"/>
        <v>2</v>
      </c>
      <c r="AH421" s="97" t="str">
        <f t="shared" si="116"/>
        <v>Weekdays</v>
      </c>
      <c r="AI421" s="98">
        <f t="shared" si="120"/>
        <v>3</v>
      </c>
    </row>
    <row r="422" spans="2:35" ht="21.75" customHeight="1" x14ac:dyDescent="0.25">
      <c r="B422" s="19" t="s">
        <v>454</v>
      </c>
      <c r="C422" s="20" t="s">
        <v>42</v>
      </c>
      <c r="D422" s="19" t="s">
        <v>43</v>
      </c>
      <c r="E422" s="19" t="s">
        <v>27</v>
      </c>
      <c r="F422" s="19" t="s">
        <v>21</v>
      </c>
      <c r="G422" s="19" t="s">
        <v>22</v>
      </c>
      <c r="H422" s="72">
        <v>57.22</v>
      </c>
      <c r="I422" s="22">
        <v>2</v>
      </c>
      <c r="J422" s="72">
        <v>5.7220000000000004</v>
      </c>
      <c r="K422" s="72">
        <v>120.16200000000001</v>
      </c>
      <c r="L422" s="24">
        <v>43477</v>
      </c>
      <c r="M422" s="25">
        <v>0.71736111111111112</v>
      </c>
      <c r="N422" s="20" t="s">
        <v>23</v>
      </c>
      <c r="O422" s="72">
        <v>114.44</v>
      </c>
      <c r="P422" s="76">
        <v>4.7619047620000003</v>
      </c>
      <c r="Q422" s="72">
        <v>5.7220000000000004</v>
      </c>
      <c r="R422" s="86">
        <v>8.3000000000000007</v>
      </c>
      <c r="S422" s="72">
        <f t="shared" si="106"/>
        <v>5.7220000000000084</v>
      </c>
      <c r="T422" s="92">
        <f t="shared" si="119"/>
        <v>480.1902400000007</v>
      </c>
      <c r="U422" s="93" t="b">
        <f t="shared" si="107"/>
        <v>0</v>
      </c>
      <c r="V422" s="93" t="b">
        <f t="shared" si="108"/>
        <v>1</v>
      </c>
      <c r="W422" s="93" t="str">
        <f t="shared" si="109"/>
        <v>High Value</v>
      </c>
      <c r="X422" s="96">
        <f t="shared" si="112"/>
        <v>5.7220000000000004</v>
      </c>
      <c r="Y422" s="93">
        <f t="shared" si="117"/>
        <v>12</v>
      </c>
      <c r="Z422" s="93">
        <f t="shared" si="113"/>
        <v>1</v>
      </c>
      <c r="AA422" s="93">
        <f t="shared" si="114"/>
        <v>2019</v>
      </c>
      <c r="AB422" s="97" t="str">
        <f t="shared" si="105"/>
        <v>1-2019</v>
      </c>
      <c r="AC422" s="97" t="str">
        <f t="shared" si="121"/>
        <v>12-1-2019</v>
      </c>
      <c r="AD422" s="97">
        <f t="shared" si="118"/>
        <v>1</v>
      </c>
      <c r="AE422" s="97">
        <f t="shared" si="115"/>
        <v>2</v>
      </c>
      <c r="AF422" s="97" t="str">
        <f t="shared" si="110"/>
        <v>2019-2</v>
      </c>
      <c r="AG422" s="97">
        <f t="shared" si="111"/>
        <v>6</v>
      </c>
      <c r="AH422" s="97" t="str">
        <f t="shared" si="116"/>
        <v>Weekends</v>
      </c>
      <c r="AI422" s="98">
        <f t="shared" si="120"/>
        <v>7</v>
      </c>
    </row>
    <row r="423" spans="2:35" ht="21.75" customHeight="1" x14ac:dyDescent="0.25">
      <c r="B423" s="19" t="s">
        <v>455</v>
      </c>
      <c r="C423" s="20" t="s">
        <v>18</v>
      </c>
      <c r="D423" s="19" t="s">
        <v>19</v>
      </c>
      <c r="E423" s="19" t="s">
        <v>20</v>
      </c>
      <c r="F423" s="19" t="s">
        <v>21</v>
      </c>
      <c r="G423" s="19" t="s">
        <v>28</v>
      </c>
      <c r="H423" s="72">
        <v>25.22</v>
      </c>
      <c r="I423" s="22">
        <v>7</v>
      </c>
      <c r="J423" s="72">
        <v>8.827</v>
      </c>
      <c r="K423" s="72">
        <v>185.36699999999999</v>
      </c>
      <c r="L423" s="24">
        <v>43500</v>
      </c>
      <c r="M423" s="25">
        <v>0.43263888888888891</v>
      </c>
      <c r="N423" s="20" t="s">
        <v>29</v>
      </c>
      <c r="O423" s="72">
        <v>176.54</v>
      </c>
      <c r="P423" s="76">
        <v>4.7619047620000003</v>
      </c>
      <c r="Q423" s="72">
        <v>8.827</v>
      </c>
      <c r="R423" s="86">
        <v>8.1999999999999993</v>
      </c>
      <c r="S423" s="72">
        <f t="shared" si="106"/>
        <v>8.8269999999999982</v>
      </c>
      <c r="T423" s="92">
        <f t="shared" si="119"/>
        <v>740.76183999999989</v>
      </c>
      <c r="U423" s="93" t="b">
        <f t="shared" si="107"/>
        <v>0</v>
      </c>
      <c r="V423" s="93" t="b">
        <f t="shared" si="108"/>
        <v>1</v>
      </c>
      <c r="W423" s="93" t="str">
        <f t="shared" si="109"/>
        <v>High Value</v>
      </c>
      <c r="X423" s="96">
        <f t="shared" si="112"/>
        <v>2.5220000000000002</v>
      </c>
      <c r="Y423" s="93">
        <f t="shared" si="117"/>
        <v>4</v>
      </c>
      <c r="Z423" s="93">
        <f t="shared" si="113"/>
        <v>2</v>
      </c>
      <c r="AA423" s="93">
        <f t="shared" si="114"/>
        <v>2019</v>
      </c>
      <c r="AB423" s="97" t="str">
        <f t="shared" si="105"/>
        <v>2-2019</v>
      </c>
      <c r="AC423" s="97" t="str">
        <f t="shared" si="121"/>
        <v>4-2-2019</v>
      </c>
      <c r="AD423" s="97">
        <f t="shared" si="118"/>
        <v>1</v>
      </c>
      <c r="AE423" s="97">
        <f t="shared" si="115"/>
        <v>6</v>
      </c>
      <c r="AF423" s="97" t="str">
        <f t="shared" si="110"/>
        <v>2019-6</v>
      </c>
      <c r="AG423" s="97">
        <f t="shared" si="111"/>
        <v>1</v>
      </c>
      <c r="AH423" s="97" t="str">
        <f t="shared" si="116"/>
        <v>Weekdays</v>
      </c>
      <c r="AI423" s="98">
        <f t="shared" si="120"/>
        <v>2</v>
      </c>
    </row>
    <row r="424" spans="2:35" ht="21.75" customHeight="1" x14ac:dyDescent="0.25">
      <c r="B424" s="19" t="s">
        <v>456</v>
      </c>
      <c r="C424" s="20" t="s">
        <v>25</v>
      </c>
      <c r="D424" s="19" t="s">
        <v>26</v>
      </c>
      <c r="E424" s="19" t="s">
        <v>20</v>
      </c>
      <c r="F424" s="19" t="s">
        <v>21</v>
      </c>
      <c r="G424" s="19" t="s">
        <v>44</v>
      </c>
      <c r="H424" s="72">
        <v>38.6</v>
      </c>
      <c r="I424" s="22">
        <v>3</v>
      </c>
      <c r="J424" s="72">
        <v>5.79</v>
      </c>
      <c r="K424" s="72">
        <v>121.59</v>
      </c>
      <c r="L424" s="24">
        <v>43552</v>
      </c>
      <c r="M424" s="25">
        <v>0.58125000000000004</v>
      </c>
      <c r="N424" s="20" t="s">
        <v>23</v>
      </c>
      <c r="O424" s="72">
        <v>115.8</v>
      </c>
      <c r="P424" s="76">
        <v>4.7619047620000003</v>
      </c>
      <c r="Q424" s="72">
        <v>5.79</v>
      </c>
      <c r="R424" s="86">
        <v>7.5</v>
      </c>
      <c r="S424" s="72">
        <f t="shared" si="106"/>
        <v>5.7900000000000063</v>
      </c>
      <c r="T424" s="92">
        <f t="shared" si="119"/>
        <v>485.89680000000055</v>
      </c>
      <c r="U424" s="93" t="b">
        <f t="shared" si="107"/>
        <v>0</v>
      </c>
      <c r="V424" s="93" t="b">
        <f t="shared" si="108"/>
        <v>1</v>
      </c>
      <c r="W424" s="93" t="str">
        <f t="shared" si="109"/>
        <v>High Value</v>
      </c>
      <c r="X424" s="96">
        <f t="shared" si="112"/>
        <v>3.8600000000000003</v>
      </c>
      <c r="Y424" s="93">
        <f t="shared" si="117"/>
        <v>28</v>
      </c>
      <c r="Z424" s="93">
        <f t="shared" si="113"/>
        <v>3</v>
      </c>
      <c r="AA424" s="93">
        <f t="shared" si="114"/>
        <v>2019</v>
      </c>
      <c r="AB424" s="97" t="str">
        <f t="shared" si="105"/>
        <v>3-2019</v>
      </c>
      <c r="AC424" s="97" t="str">
        <f t="shared" si="121"/>
        <v>28-3-2019</v>
      </c>
      <c r="AD424" s="97">
        <f t="shared" si="118"/>
        <v>1</v>
      </c>
      <c r="AE424" s="97">
        <f t="shared" si="115"/>
        <v>13</v>
      </c>
      <c r="AF424" s="97" t="str">
        <f t="shared" si="110"/>
        <v>2019-13</v>
      </c>
      <c r="AG424" s="97">
        <f t="shared" si="111"/>
        <v>4</v>
      </c>
      <c r="AH424" s="97" t="str">
        <f t="shared" si="116"/>
        <v>Weekdays</v>
      </c>
      <c r="AI424" s="98">
        <f t="shared" si="120"/>
        <v>5</v>
      </c>
    </row>
    <row r="425" spans="2:35" ht="21.75" customHeight="1" x14ac:dyDescent="0.25">
      <c r="B425" s="19" t="s">
        <v>457</v>
      </c>
      <c r="C425" s="20" t="s">
        <v>25</v>
      </c>
      <c r="D425" s="19" t="s">
        <v>26</v>
      </c>
      <c r="E425" s="19" t="s">
        <v>27</v>
      </c>
      <c r="F425" s="19" t="s">
        <v>21</v>
      </c>
      <c r="G425" s="19" t="s">
        <v>28</v>
      </c>
      <c r="H425" s="72">
        <v>84.05</v>
      </c>
      <c r="I425" s="22">
        <v>3</v>
      </c>
      <c r="J425" s="72">
        <v>12.6075</v>
      </c>
      <c r="K425" s="72">
        <v>264.75749999999999</v>
      </c>
      <c r="L425" s="24">
        <v>43488</v>
      </c>
      <c r="M425" s="25">
        <v>0.56180555555555556</v>
      </c>
      <c r="N425" s="20" t="s">
        <v>29</v>
      </c>
      <c r="O425" s="72">
        <v>252.15</v>
      </c>
      <c r="P425" s="76">
        <v>4.7619047620000003</v>
      </c>
      <c r="Q425" s="72">
        <v>12.6075</v>
      </c>
      <c r="R425" s="86">
        <v>9.8000000000000007</v>
      </c>
      <c r="S425" s="72">
        <f t="shared" si="106"/>
        <v>12.607499999999987</v>
      </c>
      <c r="T425" s="92">
        <f t="shared" si="119"/>
        <v>1058.0213999999989</v>
      </c>
      <c r="U425" s="93" t="b">
        <f t="shared" si="107"/>
        <v>0</v>
      </c>
      <c r="V425" s="93" t="b">
        <f t="shared" si="108"/>
        <v>1</v>
      </c>
      <c r="W425" s="93" t="str">
        <f t="shared" si="109"/>
        <v>High Value</v>
      </c>
      <c r="X425" s="96">
        <f t="shared" si="112"/>
        <v>8.4049999999999994</v>
      </c>
      <c r="Y425" s="93">
        <f t="shared" si="117"/>
        <v>23</v>
      </c>
      <c r="Z425" s="93">
        <f t="shared" si="113"/>
        <v>1</v>
      </c>
      <c r="AA425" s="93">
        <f t="shared" si="114"/>
        <v>2019</v>
      </c>
      <c r="AB425" s="97" t="str">
        <f t="shared" ref="AB425:AB488" si="122">CONCATENATE(Z425,"-",AA425)</f>
        <v>1-2019</v>
      </c>
      <c r="AC425" s="97" t="str">
        <f t="shared" si="121"/>
        <v>23-1-2019</v>
      </c>
      <c r="AD425" s="97">
        <f t="shared" si="118"/>
        <v>1</v>
      </c>
      <c r="AE425" s="97">
        <f t="shared" si="115"/>
        <v>4</v>
      </c>
      <c r="AF425" s="97" t="str">
        <f t="shared" si="110"/>
        <v>2019-4</v>
      </c>
      <c r="AG425" s="97">
        <f t="shared" si="111"/>
        <v>3</v>
      </c>
      <c r="AH425" s="97" t="str">
        <f t="shared" si="116"/>
        <v>Weekdays</v>
      </c>
      <c r="AI425" s="98">
        <f t="shared" si="120"/>
        <v>4</v>
      </c>
    </row>
    <row r="426" spans="2:35" ht="21.75" customHeight="1" x14ac:dyDescent="0.25">
      <c r="B426" s="19" t="s">
        <v>458</v>
      </c>
      <c r="C426" s="20" t="s">
        <v>25</v>
      </c>
      <c r="D426" s="19" t="s">
        <v>26</v>
      </c>
      <c r="E426" s="19" t="s">
        <v>20</v>
      </c>
      <c r="F426" s="19" t="s">
        <v>21</v>
      </c>
      <c r="G426" s="19" t="s">
        <v>46</v>
      </c>
      <c r="H426" s="72">
        <v>97.21</v>
      </c>
      <c r="I426" s="22">
        <v>10</v>
      </c>
      <c r="J426" s="72">
        <v>48.604999999999997</v>
      </c>
      <c r="K426" s="72">
        <v>1020.705</v>
      </c>
      <c r="L426" s="24">
        <v>43504</v>
      </c>
      <c r="M426" s="25">
        <v>0.54166666666666663</v>
      </c>
      <c r="N426" s="20" t="s">
        <v>33</v>
      </c>
      <c r="O426" s="72">
        <v>972.1</v>
      </c>
      <c r="P426" s="76">
        <v>4.7619047620000003</v>
      </c>
      <c r="Q426" s="72">
        <v>48.604999999999997</v>
      </c>
      <c r="R426" s="86">
        <v>8.6999999999999993</v>
      </c>
      <c r="S426" s="72">
        <f t="shared" si="106"/>
        <v>48.605000000000018</v>
      </c>
      <c r="T426" s="92">
        <f t="shared" si="119"/>
        <v>4078.9316000000017</v>
      </c>
      <c r="U426" s="93" t="b">
        <f t="shared" si="107"/>
        <v>1</v>
      </c>
      <c r="V426" s="93" t="b">
        <f t="shared" si="108"/>
        <v>1</v>
      </c>
      <c r="W426" s="93" t="str">
        <f t="shared" si="109"/>
        <v>High Value</v>
      </c>
      <c r="X426" s="96">
        <f t="shared" si="112"/>
        <v>9.7210000000000001</v>
      </c>
      <c r="Y426" s="93">
        <f t="shared" si="117"/>
        <v>8</v>
      </c>
      <c r="Z426" s="93">
        <f t="shared" si="113"/>
        <v>2</v>
      </c>
      <c r="AA426" s="93">
        <f t="shared" si="114"/>
        <v>2019</v>
      </c>
      <c r="AB426" s="97" t="str">
        <f t="shared" si="122"/>
        <v>2-2019</v>
      </c>
      <c r="AC426" s="97" t="str">
        <f t="shared" si="121"/>
        <v>8-2-2019</v>
      </c>
      <c r="AD426" s="97">
        <f t="shared" si="118"/>
        <v>1</v>
      </c>
      <c r="AE426" s="97">
        <f t="shared" si="115"/>
        <v>6</v>
      </c>
      <c r="AF426" s="97" t="str">
        <f t="shared" si="110"/>
        <v>2019-6</v>
      </c>
      <c r="AG426" s="97">
        <f t="shared" si="111"/>
        <v>5</v>
      </c>
      <c r="AH426" s="97" t="str">
        <f t="shared" si="116"/>
        <v>Weekdays</v>
      </c>
      <c r="AI426" s="98">
        <f t="shared" si="120"/>
        <v>6</v>
      </c>
    </row>
    <row r="427" spans="2:35" ht="21.75" customHeight="1" x14ac:dyDescent="0.25">
      <c r="B427" s="19" t="s">
        <v>459</v>
      </c>
      <c r="C427" s="20" t="s">
        <v>42</v>
      </c>
      <c r="D427" s="19" t="s">
        <v>43</v>
      </c>
      <c r="E427" s="19" t="s">
        <v>20</v>
      </c>
      <c r="F427" s="19" t="s">
        <v>31</v>
      </c>
      <c r="G427" s="19" t="s">
        <v>46</v>
      </c>
      <c r="H427" s="72">
        <v>25.42</v>
      </c>
      <c r="I427" s="22">
        <v>8</v>
      </c>
      <c r="J427" s="72">
        <v>10.167999999999999</v>
      </c>
      <c r="K427" s="72">
        <v>213.52799999999999</v>
      </c>
      <c r="L427" s="24">
        <v>43543</v>
      </c>
      <c r="M427" s="25">
        <v>0.8208333333333333</v>
      </c>
      <c r="N427" s="20" t="s">
        <v>33</v>
      </c>
      <c r="O427" s="72">
        <v>203.36</v>
      </c>
      <c r="P427" s="76">
        <v>4.7619047620000003</v>
      </c>
      <c r="Q427" s="72">
        <v>10.167999999999999</v>
      </c>
      <c r="R427" s="86">
        <v>6.7</v>
      </c>
      <c r="S427" s="72">
        <f t="shared" si="106"/>
        <v>10.167999999999978</v>
      </c>
      <c r="T427" s="92">
        <f t="shared" si="119"/>
        <v>853.29855999999813</v>
      </c>
      <c r="U427" s="93" t="b">
        <f t="shared" si="107"/>
        <v>0</v>
      </c>
      <c r="V427" s="93" t="b">
        <f t="shared" si="108"/>
        <v>1</v>
      </c>
      <c r="W427" s="93" t="str">
        <f t="shared" si="109"/>
        <v>Low Value</v>
      </c>
      <c r="X427" s="96" t="str">
        <f t="shared" si="112"/>
        <v>Value not found</v>
      </c>
      <c r="Y427" s="93">
        <f t="shared" si="117"/>
        <v>19</v>
      </c>
      <c r="Z427" s="93">
        <f t="shared" si="113"/>
        <v>3</v>
      </c>
      <c r="AA427" s="93">
        <f t="shared" si="114"/>
        <v>2019</v>
      </c>
      <c r="AB427" s="97" t="str">
        <f t="shared" si="122"/>
        <v>3-2019</v>
      </c>
      <c r="AC427" s="97" t="str">
        <f t="shared" si="121"/>
        <v>19-3-2019</v>
      </c>
      <c r="AD427" s="97">
        <f t="shared" si="118"/>
        <v>1</v>
      </c>
      <c r="AE427" s="97">
        <f t="shared" si="115"/>
        <v>12</v>
      </c>
      <c r="AF427" s="97" t="str">
        <f t="shared" si="110"/>
        <v>2019-12</v>
      </c>
      <c r="AG427" s="97">
        <f t="shared" si="111"/>
        <v>2</v>
      </c>
      <c r="AH427" s="97" t="str">
        <f t="shared" si="116"/>
        <v>Weekdays</v>
      </c>
      <c r="AI427" s="98">
        <f t="shared" si="120"/>
        <v>3</v>
      </c>
    </row>
    <row r="428" spans="2:35" ht="21.75" customHeight="1" x14ac:dyDescent="0.25">
      <c r="B428" s="19" t="s">
        <v>460</v>
      </c>
      <c r="C428" s="20" t="s">
        <v>25</v>
      </c>
      <c r="D428" s="19" t="s">
        <v>26</v>
      </c>
      <c r="E428" s="19" t="s">
        <v>27</v>
      </c>
      <c r="F428" s="19" t="s">
        <v>31</v>
      </c>
      <c r="G428" s="19" t="s">
        <v>46</v>
      </c>
      <c r="H428" s="72">
        <v>16.28</v>
      </c>
      <c r="I428" s="22">
        <v>1</v>
      </c>
      <c r="J428" s="72">
        <v>0.81399999999999995</v>
      </c>
      <c r="K428" s="72">
        <v>17.094000000000001</v>
      </c>
      <c r="L428" s="24">
        <v>43533</v>
      </c>
      <c r="M428" s="25">
        <v>0.65</v>
      </c>
      <c r="N428" s="20" t="s">
        <v>29</v>
      </c>
      <c r="O428" s="72">
        <v>16.28</v>
      </c>
      <c r="P428" s="76">
        <v>4.7619047620000003</v>
      </c>
      <c r="Q428" s="72">
        <v>0.81399999999999995</v>
      </c>
      <c r="R428" s="86">
        <v>5</v>
      </c>
      <c r="S428" s="72">
        <f t="shared" si="106"/>
        <v>0.81400000000000006</v>
      </c>
      <c r="T428" s="92">
        <f t="shared" si="119"/>
        <v>68.310880000000012</v>
      </c>
      <c r="U428" s="93" t="b">
        <f t="shared" si="107"/>
        <v>0</v>
      </c>
      <c r="V428" s="93" t="b">
        <f t="shared" si="108"/>
        <v>0</v>
      </c>
      <c r="W428" s="93" t="str">
        <f t="shared" si="109"/>
        <v>Low Value</v>
      </c>
      <c r="X428" s="96" t="str">
        <f t="shared" si="112"/>
        <v>Value not found</v>
      </c>
      <c r="Y428" s="93">
        <f t="shared" si="117"/>
        <v>9</v>
      </c>
      <c r="Z428" s="93">
        <f t="shared" si="113"/>
        <v>3</v>
      </c>
      <c r="AA428" s="93">
        <f t="shared" si="114"/>
        <v>2019</v>
      </c>
      <c r="AB428" s="97" t="str">
        <f t="shared" si="122"/>
        <v>3-2019</v>
      </c>
      <c r="AC428" s="97" t="str">
        <f t="shared" si="121"/>
        <v>9-3-2019</v>
      </c>
      <c r="AD428" s="97">
        <f t="shared" si="118"/>
        <v>1</v>
      </c>
      <c r="AE428" s="97">
        <f t="shared" si="115"/>
        <v>10</v>
      </c>
      <c r="AF428" s="97" t="str">
        <f t="shared" si="110"/>
        <v>2019-10</v>
      </c>
      <c r="AG428" s="97">
        <f t="shared" si="111"/>
        <v>6</v>
      </c>
      <c r="AH428" s="97" t="str">
        <f t="shared" si="116"/>
        <v>Weekends</v>
      </c>
      <c r="AI428" s="98">
        <f t="shared" si="120"/>
        <v>7</v>
      </c>
    </row>
    <row r="429" spans="2:35" ht="21.75" customHeight="1" x14ac:dyDescent="0.25">
      <c r="B429" s="19" t="s">
        <v>461</v>
      </c>
      <c r="C429" s="20" t="s">
        <v>42</v>
      </c>
      <c r="D429" s="19" t="s">
        <v>43</v>
      </c>
      <c r="E429" s="19" t="s">
        <v>20</v>
      </c>
      <c r="F429" s="19" t="s">
        <v>31</v>
      </c>
      <c r="G429" s="19" t="s">
        <v>46</v>
      </c>
      <c r="H429" s="72">
        <v>40.61</v>
      </c>
      <c r="I429" s="22">
        <v>9</v>
      </c>
      <c r="J429" s="72">
        <v>18.2745</v>
      </c>
      <c r="K429" s="72">
        <v>383.7645</v>
      </c>
      <c r="L429" s="24">
        <v>43467</v>
      </c>
      <c r="M429" s="25">
        <v>0.56944444444444442</v>
      </c>
      <c r="N429" s="20" t="s">
        <v>29</v>
      </c>
      <c r="O429" s="72">
        <v>365.49</v>
      </c>
      <c r="P429" s="76">
        <v>4.7619047620000003</v>
      </c>
      <c r="Q429" s="72">
        <v>18.2745</v>
      </c>
      <c r="R429" s="86">
        <v>7</v>
      </c>
      <c r="S429" s="72">
        <f t="shared" si="106"/>
        <v>18.274499999999989</v>
      </c>
      <c r="T429" s="92">
        <f t="shared" si="119"/>
        <v>1533.5960399999992</v>
      </c>
      <c r="U429" s="93" t="b">
        <f t="shared" si="107"/>
        <v>0</v>
      </c>
      <c r="V429" s="93" t="b">
        <f t="shared" si="108"/>
        <v>1</v>
      </c>
      <c r="W429" s="93" t="str">
        <f t="shared" si="109"/>
        <v>Low Value</v>
      </c>
      <c r="X429" s="96">
        <f t="shared" si="112"/>
        <v>4.0609999999999999</v>
      </c>
      <c r="Y429" s="93">
        <f t="shared" si="117"/>
        <v>2</v>
      </c>
      <c r="Z429" s="93">
        <f t="shared" si="113"/>
        <v>1</v>
      </c>
      <c r="AA429" s="93">
        <f t="shared" si="114"/>
        <v>2019</v>
      </c>
      <c r="AB429" s="97" t="str">
        <f t="shared" si="122"/>
        <v>1-2019</v>
      </c>
      <c r="AC429" s="97" t="str">
        <f t="shared" si="121"/>
        <v>2-1-2019</v>
      </c>
      <c r="AD429" s="97">
        <f t="shared" si="118"/>
        <v>1</v>
      </c>
      <c r="AE429" s="97">
        <f t="shared" si="115"/>
        <v>1</v>
      </c>
      <c r="AF429" s="97" t="str">
        <f t="shared" si="110"/>
        <v>2019-1</v>
      </c>
      <c r="AG429" s="97">
        <f t="shared" si="111"/>
        <v>3</v>
      </c>
      <c r="AH429" s="97" t="str">
        <f t="shared" si="116"/>
        <v>Weekdays</v>
      </c>
      <c r="AI429" s="98">
        <f t="shared" si="120"/>
        <v>4</v>
      </c>
    </row>
    <row r="430" spans="2:35" ht="21.75" customHeight="1" x14ac:dyDescent="0.25">
      <c r="B430" s="19" t="s">
        <v>462</v>
      </c>
      <c r="C430" s="20" t="s">
        <v>18</v>
      </c>
      <c r="D430" s="19" t="s">
        <v>19</v>
      </c>
      <c r="E430" s="19" t="s">
        <v>20</v>
      </c>
      <c r="F430" s="19" t="s">
        <v>31</v>
      </c>
      <c r="G430" s="19" t="s">
        <v>22</v>
      </c>
      <c r="H430" s="72">
        <v>53.17</v>
      </c>
      <c r="I430" s="22">
        <v>7</v>
      </c>
      <c r="J430" s="72">
        <v>18.609500000000001</v>
      </c>
      <c r="K430" s="72">
        <v>390.79950000000002</v>
      </c>
      <c r="L430" s="24">
        <v>43486</v>
      </c>
      <c r="M430" s="25">
        <v>0.75069444444444444</v>
      </c>
      <c r="N430" s="20" t="s">
        <v>29</v>
      </c>
      <c r="O430" s="72">
        <v>372.19</v>
      </c>
      <c r="P430" s="76">
        <v>4.7619047620000003</v>
      </c>
      <c r="Q430" s="72">
        <v>18.609500000000001</v>
      </c>
      <c r="R430" s="86">
        <v>8.9</v>
      </c>
      <c r="S430" s="72">
        <f t="shared" si="106"/>
        <v>18.609500000000025</v>
      </c>
      <c r="T430" s="92">
        <f t="shared" si="119"/>
        <v>1561.7092400000022</v>
      </c>
      <c r="U430" s="93" t="b">
        <f t="shared" si="107"/>
        <v>0</v>
      </c>
      <c r="V430" s="93" t="b">
        <f t="shared" si="108"/>
        <v>1</v>
      </c>
      <c r="W430" s="93" t="str">
        <f t="shared" si="109"/>
        <v>High Value</v>
      </c>
      <c r="X430" s="96">
        <f t="shared" si="112"/>
        <v>5.3170000000000002</v>
      </c>
      <c r="Y430" s="93">
        <f t="shared" si="117"/>
        <v>21</v>
      </c>
      <c r="Z430" s="93">
        <f t="shared" si="113"/>
        <v>1</v>
      </c>
      <c r="AA430" s="93">
        <f t="shared" si="114"/>
        <v>2019</v>
      </c>
      <c r="AB430" s="97" t="str">
        <f t="shared" si="122"/>
        <v>1-2019</v>
      </c>
      <c r="AC430" s="97" t="str">
        <f t="shared" si="121"/>
        <v>21-1-2019</v>
      </c>
      <c r="AD430" s="97">
        <f t="shared" si="118"/>
        <v>1</v>
      </c>
      <c r="AE430" s="97">
        <f t="shared" si="115"/>
        <v>4</v>
      </c>
      <c r="AF430" s="97" t="str">
        <f t="shared" si="110"/>
        <v>2019-4</v>
      </c>
      <c r="AG430" s="97">
        <f t="shared" si="111"/>
        <v>1</v>
      </c>
      <c r="AH430" s="97" t="str">
        <f t="shared" si="116"/>
        <v>Weekdays</v>
      </c>
      <c r="AI430" s="98">
        <f t="shared" si="120"/>
        <v>2</v>
      </c>
    </row>
    <row r="431" spans="2:35" ht="21.75" customHeight="1" x14ac:dyDescent="0.25">
      <c r="B431" s="19" t="s">
        <v>463</v>
      </c>
      <c r="C431" s="20" t="s">
        <v>42</v>
      </c>
      <c r="D431" s="19" t="s">
        <v>43</v>
      </c>
      <c r="E431" s="19" t="s">
        <v>20</v>
      </c>
      <c r="F431" s="19" t="s">
        <v>21</v>
      </c>
      <c r="G431" s="19" t="s">
        <v>44</v>
      </c>
      <c r="H431" s="72">
        <v>20.87</v>
      </c>
      <c r="I431" s="22">
        <v>3</v>
      </c>
      <c r="J431" s="72">
        <v>3.1305000000000001</v>
      </c>
      <c r="K431" s="72">
        <v>65.740499999999997</v>
      </c>
      <c r="L431" s="24">
        <v>43544</v>
      </c>
      <c r="M431" s="25">
        <v>0.57847222222222228</v>
      </c>
      <c r="N431" s="20" t="s">
        <v>33</v>
      </c>
      <c r="O431" s="72">
        <v>62.61</v>
      </c>
      <c r="P431" s="76">
        <v>4.7619047620000003</v>
      </c>
      <c r="Q431" s="72">
        <v>3.1305000000000001</v>
      </c>
      <c r="R431" s="86">
        <v>8</v>
      </c>
      <c r="S431" s="72">
        <f t="shared" si="106"/>
        <v>3.1304999999999978</v>
      </c>
      <c r="T431" s="92">
        <f t="shared" si="119"/>
        <v>262.71155999999985</v>
      </c>
      <c r="U431" s="93" t="b">
        <f t="shared" si="107"/>
        <v>0</v>
      </c>
      <c r="V431" s="93" t="b">
        <f t="shared" si="108"/>
        <v>1</v>
      </c>
      <c r="W431" s="93" t="str">
        <f t="shared" si="109"/>
        <v>High Value</v>
      </c>
      <c r="X431" s="96">
        <f t="shared" si="112"/>
        <v>2.0870000000000002</v>
      </c>
      <c r="Y431" s="93">
        <f t="shared" si="117"/>
        <v>20</v>
      </c>
      <c r="Z431" s="93">
        <f t="shared" si="113"/>
        <v>3</v>
      </c>
      <c r="AA431" s="93">
        <f t="shared" si="114"/>
        <v>2019</v>
      </c>
      <c r="AB431" s="97" t="str">
        <f t="shared" si="122"/>
        <v>3-2019</v>
      </c>
      <c r="AC431" s="97" t="str">
        <f t="shared" si="121"/>
        <v>20-3-2019</v>
      </c>
      <c r="AD431" s="97">
        <f t="shared" si="118"/>
        <v>1</v>
      </c>
      <c r="AE431" s="97">
        <f t="shared" si="115"/>
        <v>12</v>
      </c>
      <c r="AF431" s="97" t="str">
        <f t="shared" si="110"/>
        <v>2019-12</v>
      </c>
      <c r="AG431" s="97">
        <f t="shared" si="111"/>
        <v>3</v>
      </c>
      <c r="AH431" s="97" t="str">
        <f t="shared" si="116"/>
        <v>Weekdays</v>
      </c>
      <c r="AI431" s="98">
        <f t="shared" si="120"/>
        <v>4</v>
      </c>
    </row>
    <row r="432" spans="2:35" ht="21.75" customHeight="1" x14ac:dyDescent="0.25">
      <c r="B432" s="19" t="s">
        <v>464</v>
      </c>
      <c r="C432" s="20" t="s">
        <v>42</v>
      </c>
      <c r="D432" s="19" t="s">
        <v>43</v>
      </c>
      <c r="E432" s="19" t="s">
        <v>27</v>
      </c>
      <c r="F432" s="19" t="s">
        <v>31</v>
      </c>
      <c r="G432" s="19" t="s">
        <v>36</v>
      </c>
      <c r="H432" s="72">
        <v>67.27</v>
      </c>
      <c r="I432" s="22">
        <v>5</v>
      </c>
      <c r="J432" s="72">
        <v>16.817499999999999</v>
      </c>
      <c r="K432" s="72">
        <v>353.16750000000002</v>
      </c>
      <c r="L432" s="24">
        <v>43523</v>
      </c>
      <c r="M432" s="25">
        <v>0.7270833333333333</v>
      </c>
      <c r="N432" s="20" t="s">
        <v>29</v>
      </c>
      <c r="O432" s="72">
        <v>336.35</v>
      </c>
      <c r="P432" s="76">
        <v>4.7619047620000003</v>
      </c>
      <c r="Q432" s="72">
        <v>16.817499999999999</v>
      </c>
      <c r="R432" s="86">
        <v>6.9</v>
      </c>
      <c r="S432" s="72">
        <f t="shared" si="106"/>
        <v>16.817499999999995</v>
      </c>
      <c r="T432" s="92">
        <f t="shared" si="119"/>
        <v>1411.3245999999997</v>
      </c>
      <c r="U432" s="93" t="b">
        <f t="shared" si="107"/>
        <v>0</v>
      </c>
      <c r="V432" s="93" t="b">
        <f t="shared" si="108"/>
        <v>1</v>
      </c>
      <c r="W432" s="93" t="str">
        <f t="shared" si="109"/>
        <v>Low Value</v>
      </c>
      <c r="X432" s="96" t="str">
        <f t="shared" si="112"/>
        <v>Value not found</v>
      </c>
      <c r="Y432" s="93">
        <f t="shared" si="117"/>
        <v>27</v>
      </c>
      <c r="Z432" s="93">
        <f t="shared" si="113"/>
        <v>2</v>
      </c>
      <c r="AA432" s="93">
        <f t="shared" si="114"/>
        <v>2019</v>
      </c>
      <c r="AB432" s="97" t="str">
        <f t="shared" si="122"/>
        <v>2-2019</v>
      </c>
      <c r="AC432" s="97" t="str">
        <f t="shared" si="121"/>
        <v>27-2-2019</v>
      </c>
      <c r="AD432" s="97">
        <f t="shared" si="118"/>
        <v>1</v>
      </c>
      <c r="AE432" s="97">
        <f t="shared" si="115"/>
        <v>9</v>
      </c>
      <c r="AF432" s="97" t="str">
        <f t="shared" si="110"/>
        <v>2019-9</v>
      </c>
      <c r="AG432" s="97">
        <f t="shared" si="111"/>
        <v>3</v>
      </c>
      <c r="AH432" s="97" t="str">
        <f t="shared" si="116"/>
        <v>Weekdays</v>
      </c>
      <c r="AI432" s="98">
        <f t="shared" si="120"/>
        <v>4</v>
      </c>
    </row>
    <row r="433" spans="2:35" ht="21.75" customHeight="1" x14ac:dyDescent="0.25">
      <c r="B433" s="19" t="s">
        <v>465</v>
      </c>
      <c r="C433" s="20" t="s">
        <v>18</v>
      </c>
      <c r="D433" s="19" t="s">
        <v>19</v>
      </c>
      <c r="E433" s="19" t="s">
        <v>20</v>
      </c>
      <c r="F433" s="19" t="s">
        <v>21</v>
      </c>
      <c r="G433" s="19" t="s">
        <v>32</v>
      </c>
      <c r="H433" s="72">
        <v>90.65</v>
      </c>
      <c r="I433" s="22">
        <v>10</v>
      </c>
      <c r="J433" s="72">
        <v>45.325000000000003</v>
      </c>
      <c r="K433" s="72">
        <v>951.82500000000005</v>
      </c>
      <c r="L433" s="24">
        <v>43532</v>
      </c>
      <c r="M433" s="25">
        <v>0.45347222222222222</v>
      </c>
      <c r="N433" s="20" t="s">
        <v>23</v>
      </c>
      <c r="O433" s="72">
        <v>906.5</v>
      </c>
      <c r="P433" s="76">
        <v>4.7619047620000003</v>
      </c>
      <c r="Q433" s="72">
        <v>45.325000000000003</v>
      </c>
      <c r="R433" s="86">
        <v>7.3</v>
      </c>
      <c r="S433" s="72">
        <f t="shared" si="106"/>
        <v>45.325000000000045</v>
      </c>
      <c r="T433" s="92">
        <f t="shared" si="119"/>
        <v>3803.6740000000041</v>
      </c>
      <c r="U433" s="93" t="b">
        <f t="shared" si="107"/>
        <v>1</v>
      </c>
      <c r="V433" s="93" t="b">
        <f t="shared" si="108"/>
        <v>1</v>
      </c>
      <c r="W433" s="93" t="str">
        <f t="shared" si="109"/>
        <v>Low Value</v>
      </c>
      <c r="X433" s="96">
        <f t="shared" si="112"/>
        <v>9.0650000000000013</v>
      </c>
      <c r="Y433" s="93">
        <f t="shared" si="117"/>
        <v>8</v>
      </c>
      <c r="Z433" s="93">
        <f t="shared" si="113"/>
        <v>3</v>
      </c>
      <c r="AA433" s="93">
        <f t="shared" si="114"/>
        <v>2019</v>
      </c>
      <c r="AB433" s="97" t="str">
        <f t="shared" si="122"/>
        <v>3-2019</v>
      </c>
      <c r="AC433" s="97" t="str">
        <f t="shared" si="121"/>
        <v>8-3-2019</v>
      </c>
      <c r="AD433" s="97">
        <f t="shared" si="118"/>
        <v>1</v>
      </c>
      <c r="AE433" s="97">
        <f t="shared" si="115"/>
        <v>10</v>
      </c>
      <c r="AF433" s="97" t="str">
        <f t="shared" si="110"/>
        <v>2019-10</v>
      </c>
      <c r="AG433" s="97">
        <f t="shared" si="111"/>
        <v>5</v>
      </c>
      <c r="AH433" s="97" t="str">
        <f t="shared" si="116"/>
        <v>Weekdays</v>
      </c>
      <c r="AI433" s="98">
        <f t="shared" si="120"/>
        <v>6</v>
      </c>
    </row>
    <row r="434" spans="2:35" ht="21.75" customHeight="1" x14ac:dyDescent="0.25">
      <c r="B434" s="19" t="s">
        <v>466</v>
      </c>
      <c r="C434" s="20" t="s">
        <v>42</v>
      </c>
      <c r="D434" s="19" t="s">
        <v>43</v>
      </c>
      <c r="E434" s="19" t="s">
        <v>27</v>
      </c>
      <c r="F434" s="19" t="s">
        <v>31</v>
      </c>
      <c r="G434" s="19" t="s">
        <v>46</v>
      </c>
      <c r="H434" s="72">
        <v>69.08</v>
      </c>
      <c r="I434" s="22">
        <v>2</v>
      </c>
      <c r="J434" s="72">
        <v>6.9080000000000004</v>
      </c>
      <c r="K434" s="72">
        <v>145.06800000000001</v>
      </c>
      <c r="L434" s="24">
        <v>43496</v>
      </c>
      <c r="M434" s="25">
        <v>0.82499999999999996</v>
      </c>
      <c r="N434" s="20" t="s">
        <v>33</v>
      </c>
      <c r="O434" s="72">
        <v>138.16</v>
      </c>
      <c r="P434" s="76">
        <v>4.7619047620000003</v>
      </c>
      <c r="Q434" s="72">
        <v>6.9080000000000004</v>
      </c>
      <c r="R434" s="86">
        <v>6.9</v>
      </c>
      <c r="S434" s="72">
        <f t="shared" si="106"/>
        <v>6.9080000000000155</v>
      </c>
      <c r="T434" s="92">
        <f t="shared" si="119"/>
        <v>579.7193600000013</v>
      </c>
      <c r="U434" s="93" t="b">
        <f t="shared" si="107"/>
        <v>0</v>
      </c>
      <c r="V434" s="93" t="b">
        <f t="shared" si="108"/>
        <v>1</v>
      </c>
      <c r="W434" s="93" t="str">
        <f t="shared" si="109"/>
        <v>Low Value</v>
      </c>
      <c r="X434" s="96" t="str">
        <f t="shared" si="112"/>
        <v>Value not found</v>
      </c>
      <c r="Y434" s="93">
        <f t="shared" si="117"/>
        <v>31</v>
      </c>
      <c r="Z434" s="93">
        <f t="shared" si="113"/>
        <v>1</v>
      </c>
      <c r="AA434" s="93">
        <f t="shared" si="114"/>
        <v>2019</v>
      </c>
      <c r="AB434" s="97" t="str">
        <f t="shared" si="122"/>
        <v>1-2019</v>
      </c>
      <c r="AC434" s="97" t="str">
        <f t="shared" si="121"/>
        <v>31-1-2019</v>
      </c>
      <c r="AD434" s="97">
        <f t="shared" si="118"/>
        <v>1</v>
      </c>
      <c r="AE434" s="97">
        <f t="shared" si="115"/>
        <v>5</v>
      </c>
      <c r="AF434" s="97" t="str">
        <f t="shared" si="110"/>
        <v>2019-5</v>
      </c>
      <c r="AG434" s="97">
        <f t="shared" si="111"/>
        <v>4</v>
      </c>
      <c r="AH434" s="97" t="str">
        <f t="shared" si="116"/>
        <v>Weekdays</v>
      </c>
      <c r="AI434" s="98">
        <f t="shared" si="120"/>
        <v>5</v>
      </c>
    </row>
    <row r="435" spans="2:35" ht="21.75" customHeight="1" x14ac:dyDescent="0.25">
      <c r="B435" s="19" t="s">
        <v>467</v>
      </c>
      <c r="C435" s="20" t="s">
        <v>25</v>
      </c>
      <c r="D435" s="19" t="s">
        <v>26</v>
      </c>
      <c r="E435" s="19" t="s">
        <v>27</v>
      </c>
      <c r="F435" s="19" t="s">
        <v>31</v>
      </c>
      <c r="G435" s="19" t="s">
        <v>44</v>
      </c>
      <c r="H435" s="72">
        <v>43.27</v>
      </c>
      <c r="I435" s="22">
        <v>2</v>
      </c>
      <c r="J435" s="72">
        <v>4.327</v>
      </c>
      <c r="K435" s="72">
        <v>90.867000000000004</v>
      </c>
      <c r="L435" s="24">
        <v>43532</v>
      </c>
      <c r="M435" s="25">
        <v>0.70347222222222228</v>
      </c>
      <c r="N435" s="20" t="s">
        <v>23</v>
      </c>
      <c r="O435" s="72">
        <v>86.54</v>
      </c>
      <c r="P435" s="76">
        <v>4.7619047620000003</v>
      </c>
      <c r="Q435" s="72">
        <v>4.327</v>
      </c>
      <c r="R435" s="86">
        <v>5.7</v>
      </c>
      <c r="S435" s="72">
        <f t="shared" si="106"/>
        <v>4.3269999999999982</v>
      </c>
      <c r="T435" s="92">
        <f t="shared" si="119"/>
        <v>363.12183999999985</v>
      </c>
      <c r="U435" s="93" t="b">
        <f t="shared" si="107"/>
        <v>0</v>
      </c>
      <c r="V435" s="93" t="b">
        <f t="shared" si="108"/>
        <v>0</v>
      </c>
      <c r="W435" s="93" t="str">
        <f t="shared" si="109"/>
        <v>Low Value</v>
      </c>
      <c r="X435" s="96" t="str">
        <f t="shared" si="112"/>
        <v>Value not found</v>
      </c>
      <c r="Y435" s="93">
        <f t="shared" si="117"/>
        <v>8</v>
      </c>
      <c r="Z435" s="93">
        <f t="shared" si="113"/>
        <v>3</v>
      </c>
      <c r="AA435" s="93">
        <f t="shared" si="114"/>
        <v>2019</v>
      </c>
      <c r="AB435" s="97" t="str">
        <f t="shared" si="122"/>
        <v>3-2019</v>
      </c>
      <c r="AC435" s="97" t="str">
        <f t="shared" si="121"/>
        <v>8-3-2019</v>
      </c>
      <c r="AD435" s="97">
        <f t="shared" si="118"/>
        <v>1</v>
      </c>
      <c r="AE435" s="97">
        <f t="shared" si="115"/>
        <v>10</v>
      </c>
      <c r="AF435" s="97" t="str">
        <f t="shared" si="110"/>
        <v>2019-10</v>
      </c>
      <c r="AG435" s="97">
        <f t="shared" si="111"/>
        <v>5</v>
      </c>
      <c r="AH435" s="97" t="str">
        <f t="shared" si="116"/>
        <v>Weekdays</v>
      </c>
      <c r="AI435" s="98">
        <f t="shared" si="120"/>
        <v>6</v>
      </c>
    </row>
    <row r="436" spans="2:35" ht="21.75" customHeight="1" x14ac:dyDescent="0.25">
      <c r="B436" s="19" t="s">
        <v>468</v>
      </c>
      <c r="C436" s="20" t="s">
        <v>18</v>
      </c>
      <c r="D436" s="19" t="s">
        <v>19</v>
      </c>
      <c r="E436" s="19" t="s">
        <v>27</v>
      </c>
      <c r="F436" s="19" t="s">
        <v>21</v>
      </c>
      <c r="G436" s="19" t="s">
        <v>28</v>
      </c>
      <c r="H436" s="72">
        <v>23.46</v>
      </c>
      <c r="I436" s="22">
        <v>6</v>
      </c>
      <c r="J436" s="72">
        <v>7.0380000000000003</v>
      </c>
      <c r="K436" s="72">
        <v>147.798</v>
      </c>
      <c r="L436" s="24">
        <v>43478</v>
      </c>
      <c r="M436" s="25">
        <v>0.80138888888888893</v>
      </c>
      <c r="N436" s="20" t="s">
        <v>23</v>
      </c>
      <c r="O436" s="72">
        <v>140.76</v>
      </c>
      <c r="P436" s="76">
        <v>4.7619047620000003</v>
      </c>
      <c r="Q436" s="72">
        <v>7.0380000000000003</v>
      </c>
      <c r="R436" s="86">
        <v>6.4</v>
      </c>
      <c r="S436" s="72">
        <f t="shared" si="106"/>
        <v>7.0380000000000109</v>
      </c>
      <c r="T436" s="92">
        <f t="shared" si="119"/>
        <v>590.62896000000092</v>
      </c>
      <c r="U436" s="93" t="b">
        <f t="shared" si="107"/>
        <v>0</v>
      </c>
      <c r="V436" s="93" t="b">
        <f t="shared" si="108"/>
        <v>1</v>
      </c>
      <c r="W436" s="93" t="str">
        <f t="shared" si="109"/>
        <v>Low Value</v>
      </c>
      <c r="X436" s="96" t="str">
        <f t="shared" si="112"/>
        <v>Value not found</v>
      </c>
      <c r="Y436" s="93">
        <f t="shared" si="117"/>
        <v>13</v>
      </c>
      <c r="Z436" s="93">
        <f t="shared" si="113"/>
        <v>1</v>
      </c>
      <c r="AA436" s="93">
        <f t="shared" si="114"/>
        <v>2019</v>
      </c>
      <c r="AB436" s="97" t="str">
        <f t="shared" si="122"/>
        <v>1-2019</v>
      </c>
      <c r="AC436" s="97" t="str">
        <f t="shared" si="121"/>
        <v>13-1-2019</v>
      </c>
      <c r="AD436" s="97">
        <f t="shared" si="118"/>
        <v>1</v>
      </c>
      <c r="AE436" s="97">
        <f t="shared" si="115"/>
        <v>2</v>
      </c>
      <c r="AF436" s="97" t="str">
        <f t="shared" si="110"/>
        <v>2019-2</v>
      </c>
      <c r="AG436" s="97">
        <f t="shared" si="111"/>
        <v>7</v>
      </c>
      <c r="AH436" s="97" t="str">
        <f t="shared" si="116"/>
        <v>Weekends</v>
      </c>
      <c r="AI436" s="98">
        <f t="shared" si="120"/>
        <v>1</v>
      </c>
    </row>
    <row r="437" spans="2:35" ht="21.75" customHeight="1" x14ac:dyDescent="0.25">
      <c r="B437" s="19" t="s">
        <v>469</v>
      </c>
      <c r="C437" s="20" t="s">
        <v>42</v>
      </c>
      <c r="D437" s="19" t="s">
        <v>43</v>
      </c>
      <c r="E437" s="19" t="s">
        <v>27</v>
      </c>
      <c r="F437" s="19" t="s">
        <v>31</v>
      </c>
      <c r="G437" s="19" t="s">
        <v>46</v>
      </c>
      <c r="H437" s="72">
        <v>95.54</v>
      </c>
      <c r="I437" s="22">
        <v>7</v>
      </c>
      <c r="J437" s="72">
        <v>33.439</v>
      </c>
      <c r="K437" s="72">
        <v>702.21900000000005</v>
      </c>
      <c r="L437" s="24">
        <v>43533</v>
      </c>
      <c r="M437" s="25">
        <v>0.60833333333333328</v>
      </c>
      <c r="N437" s="20" t="s">
        <v>33</v>
      </c>
      <c r="O437" s="72">
        <v>668.78</v>
      </c>
      <c r="P437" s="76">
        <v>4.7619047620000003</v>
      </c>
      <c r="Q437" s="72">
        <v>33.439</v>
      </c>
      <c r="R437" s="86">
        <v>9.6</v>
      </c>
      <c r="S437" s="72">
        <f t="shared" si="106"/>
        <v>33.439000000000078</v>
      </c>
      <c r="T437" s="92">
        <f t="shared" si="119"/>
        <v>2806.2008800000067</v>
      </c>
      <c r="U437" s="93" t="b">
        <f t="shared" si="107"/>
        <v>0</v>
      </c>
      <c r="V437" s="93" t="b">
        <f t="shared" si="108"/>
        <v>1</v>
      </c>
      <c r="W437" s="93" t="str">
        <f t="shared" si="109"/>
        <v>High Value</v>
      </c>
      <c r="X437" s="96">
        <f t="shared" si="112"/>
        <v>9.5540000000000003</v>
      </c>
      <c r="Y437" s="93">
        <f t="shared" si="117"/>
        <v>9</v>
      </c>
      <c r="Z437" s="93">
        <f t="shared" si="113"/>
        <v>3</v>
      </c>
      <c r="AA437" s="93">
        <f t="shared" si="114"/>
        <v>2019</v>
      </c>
      <c r="AB437" s="97" t="str">
        <f t="shared" si="122"/>
        <v>3-2019</v>
      </c>
      <c r="AC437" s="97" t="str">
        <f t="shared" si="121"/>
        <v>9-3-2019</v>
      </c>
      <c r="AD437" s="97">
        <f t="shared" si="118"/>
        <v>1</v>
      </c>
      <c r="AE437" s="97">
        <f t="shared" si="115"/>
        <v>10</v>
      </c>
      <c r="AF437" s="97" t="str">
        <f t="shared" si="110"/>
        <v>2019-10</v>
      </c>
      <c r="AG437" s="97">
        <f t="shared" si="111"/>
        <v>6</v>
      </c>
      <c r="AH437" s="97" t="str">
        <f t="shared" si="116"/>
        <v>Weekends</v>
      </c>
      <c r="AI437" s="98">
        <f t="shared" si="120"/>
        <v>7</v>
      </c>
    </row>
    <row r="438" spans="2:35" ht="21.75" customHeight="1" x14ac:dyDescent="0.25">
      <c r="B438" s="19" t="s">
        <v>470</v>
      </c>
      <c r="C438" s="20" t="s">
        <v>42</v>
      </c>
      <c r="D438" s="19" t="s">
        <v>43</v>
      </c>
      <c r="E438" s="19" t="s">
        <v>27</v>
      </c>
      <c r="F438" s="19" t="s">
        <v>21</v>
      </c>
      <c r="G438" s="19" t="s">
        <v>46</v>
      </c>
      <c r="H438" s="72">
        <v>47.44</v>
      </c>
      <c r="I438" s="22">
        <v>1</v>
      </c>
      <c r="J438" s="72">
        <v>2.3719999999999999</v>
      </c>
      <c r="K438" s="72">
        <v>49.811999999999998</v>
      </c>
      <c r="L438" s="24">
        <v>43518</v>
      </c>
      <c r="M438" s="25">
        <v>0.7631944444444444</v>
      </c>
      <c r="N438" s="20" t="s">
        <v>33</v>
      </c>
      <c r="O438" s="72">
        <v>47.44</v>
      </c>
      <c r="P438" s="76">
        <v>4.7619047620000003</v>
      </c>
      <c r="Q438" s="72">
        <v>2.3719999999999999</v>
      </c>
      <c r="R438" s="86">
        <v>6.8</v>
      </c>
      <c r="S438" s="72">
        <f t="shared" si="106"/>
        <v>2.3719999999999999</v>
      </c>
      <c r="T438" s="92">
        <f t="shared" si="119"/>
        <v>199.05823999999998</v>
      </c>
      <c r="U438" s="93" t="b">
        <f t="shared" si="107"/>
        <v>0</v>
      </c>
      <c r="V438" s="93" t="b">
        <f t="shared" si="108"/>
        <v>1</v>
      </c>
      <c r="W438" s="93" t="str">
        <f t="shared" si="109"/>
        <v>Low Value</v>
      </c>
      <c r="X438" s="96" t="str">
        <f t="shared" si="112"/>
        <v>Value not found</v>
      </c>
      <c r="Y438" s="93">
        <f t="shared" si="117"/>
        <v>22</v>
      </c>
      <c r="Z438" s="93">
        <f t="shared" si="113"/>
        <v>2</v>
      </c>
      <c r="AA438" s="93">
        <f t="shared" si="114"/>
        <v>2019</v>
      </c>
      <c r="AB438" s="97" t="str">
        <f t="shared" si="122"/>
        <v>2-2019</v>
      </c>
      <c r="AC438" s="97" t="str">
        <f t="shared" si="121"/>
        <v>22-2-2019</v>
      </c>
      <c r="AD438" s="97">
        <f t="shared" si="118"/>
        <v>1</v>
      </c>
      <c r="AE438" s="97">
        <f t="shared" si="115"/>
        <v>8</v>
      </c>
      <c r="AF438" s="97" t="str">
        <f t="shared" si="110"/>
        <v>2019-8</v>
      </c>
      <c r="AG438" s="97">
        <f t="shared" si="111"/>
        <v>5</v>
      </c>
      <c r="AH438" s="97" t="str">
        <f t="shared" si="116"/>
        <v>Weekdays</v>
      </c>
      <c r="AI438" s="98">
        <f t="shared" si="120"/>
        <v>6</v>
      </c>
    </row>
    <row r="439" spans="2:35" ht="21.75" customHeight="1" x14ac:dyDescent="0.25">
      <c r="B439" s="19" t="s">
        <v>471</v>
      </c>
      <c r="C439" s="20" t="s">
        <v>25</v>
      </c>
      <c r="D439" s="19" t="s">
        <v>26</v>
      </c>
      <c r="E439" s="19" t="s">
        <v>27</v>
      </c>
      <c r="F439" s="19" t="s">
        <v>31</v>
      </c>
      <c r="G439" s="19" t="s">
        <v>36</v>
      </c>
      <c r="H439" s="72">
        <v>99.24</v>
      </c>
      <c r="I439" s="22">
        <v>9</v>
      </c>
      <c r="J439" s="72">
        <v>44.658000000000001</v>
      </c>
      <c r="K439" s="72">
        <v>937.81799999999998</v>
      </c>
      <c r="L439" s="24">
        <v>43543</v>
      </c>
      <c r="M439" s="25">
        <v>0.79791666666666672</v>
      </c>
      <c r="N439" s="20" t="s">
        <v>23</v>
      </c>
      <c r="O439" s="72">
        <v>893.16</v>
      </c>
      <c r="P439" s="76">
        <v>4.7619047620000003</v>
      </c>
      <c r="Q439" s="72">
        <v>44.658000000000001</v>
      </c>
      <c r="R439" s="86">
        <v>9</v>
      </c>
      <c r="S439" s="72">
        <f t="shared" si="106"/>
        <v>44.658000000000015</v>
      </c>
      <c r="T439" s="92">
        <f t="shared" si="119"/>
        <v>3747.6993600000014</v>
      </c>
      <c r="U439" s="93" t="b">
        <f t="shared" si="107"/>
        <v>1</v>
      </c>
      <c r="V439" s="93" t="b">
        <f t="shared" si="108"/>
        <v>1</v>
      </c>
      <c r="W439" s="93" t="str">
        <f t="shared" si="109"/>
        <v>High Value</v>
      </c>
      <c r="X439" s="96">
        <f t="shared" si="112"/>
        <v>9.9239999999999995</v>
      </c>
      <c r="Y439" s="93">
        <f t="shared" si="117"/>
        <v>19</v>
      </c>
      <c r="Z439" s="93">
        <f t="shared" si="113"/>
        <v>3</v>
      </c>
      <c r="AA439" s="93">
        <f t="shared" si="114"/>
        <v>2019</v>
      </c>
      <c r="AB439" s="97" t="str">
        <f t="shared" si="122"/>
        <v>3-2019</v>
      </c>
      <c r="AC439" s="97" t="str">
        <f t="shared" si="121"/>
        <v>19-3-2019</v>
      </c>
      <c r="AD439" s="97">
        <f t="shared" si="118"/>
        <v>1</v>
      </c>
      <c r="AE439" s="97">
        <f t="shared" si="115"/>
        <v>12</v>
      </c>
      <c r="AF439" s="97" t="str">
        <f t="shared" si="110"/>
        <v>2019-12</v>
      </c>
      <c r="AG439" s="97">
        <f t="shared" si="111"/>
        <v>2</v>
      </c>
      <c r="AH439" s="97" t="str">
        <f t="shared" si="116"/>
        <v>Weekdays</v>
      </c>
      <c r="AI439" s="98">
        <f t="shared" si="120"/>
        <v>3</v>
      </c>
    </row>
    <row r="440" spans="2:35" ht="21.75" customHeight="1" x14ac:dyDescent="0.25">
      <c r="B440" s="19" t="s">
        <v>472</v>
      </c>
      <c r="C440" s="20" t="s">
        <v>25</v>
      </c>
      <c r="D440" s="19" t="s">
        <v>26</v>
      </c>
      <c r="E440" s="19" t="s">
        <v>20</v>
      </c>
      <c r="F440" s="19" t="s">
        <v>31</v>
      </c>
      <c r="G440" s="19" t="s">
        <v>36</v>
      </c>
      <c r="H440" s="72">
        <v>82.93</v>
      </c>
      <c r="I440" s="22">
        <v>4</v>
      </c>
      <c r="J440" s="72">
        <v>16.585999999999999</v>
      </c>
      <c r="K440" s="72">
        <v>348.30599999999998</v>
      </c>
      <c r="L440" s="24">
        <v>43485</v>
      </c>
      <c r="M440" s="25">
        <v>0.70208333333333328</v>
      </c>
      <c r="N440" s="20" t="s">
        <v>23</v>
      </c>
      <c r="O440" s="72">
        <v>331.72</v>
      </c>
      <c r="P440" s="76">
        <v>4.7619047620000003</v>
      </c>
      <c r="Q440" s="72">
        <v>16.585999999999999</v>
      </c>
      <c r="R440" s="86">
        <v>9.6</v>
      </c>
      <c r="S440" s="72">
        <f t="shared" si="106"/>
        <v>16.585999999999956</v>
      </c>
      <c r="T440" s="92">
        <f t="shared" si="119"/>
        <v>1391.8971199999962</v>
      </c>
      <c r="U440" s="93" t="b">
        <f t="shared" si="107"/>
        <v>0</v>
      </c>
      <c r="V440" s="93" t="b">
        <f t="shared" si="108"/>
        <v>1</v>
      </c>
      <c r="W440" s="93" t="str">
        <f t="shared" si="109"/>
        <v>High Value</v>
      </c>
      <c r="X440" s="96">
        <f t="shared" si="112"/>
        <v>8.293000000000001</v>
      </c>
      <c r="Y440" s="93">
        <f t="shared" si="117"/>
        <v>20</v>
      </c>
      <c r="Z440" s="93">
        <f t="shared" si="113"/>
        <v>1</v>
      </c>
      <c r="AA440" s="93">
        <f t="shared" si="114"/>
        <v>2019</v>
      </c>
      <c r="AB440" s="97" t="str">
        <f t="shared" si="122"/>
        <v>1-2019</v>
      </c>
      <c r="AC440" s="97" t="str">
        <f t="shared" si="121"/>
        <v>20-1-2019</v>
      </c>
      <c r="AD440" s="97">
        <f t="shared" si="118"/>
        <v>1</v>
      </c>
      <c r="AE440" s="97">
        <f t="shared" si="115"/>
        <v>3</v>
      </c>
      <c r="AF440" s="97" t="str">
        <f t="shared" si="110"/>
        <v>2019-3</v>
      </c>
      <c r="AG440" s="97">
        <f t="shared" si="111"/>
        <v>7</v>
      </c>
      <c r="AH440" s="97" t="str">
        <f t="shared" si="116"/>
        <v>Weekends</v>
      </c>
      <c r="AI440" s="98">
        <f t="shared" si="120"/>
        <v>1</v>
      </c>
    </row>
    <row r="441" spans="2:35" ht="21.75" customHeight="1" x14ac:dyDescent="0.25">
      <c r="B441" s="19" t="s">
        <v>473</v>
      </c>
      <c r="C441" s="20" t="s">
        <v>18</v>
      </c>
      <c r="D441" s="19" t="s">
        <v>19</v>
      </c>
      <c r="E441" s="19" t="s">
        <v>27</v>
      </c>
      <c r="F441" s="19" t="s">
        <v>31</v>
      </c>
      <c r="G441" s="19" t="s">
        <v>32</v>
      </c>
      <c r="H441" s="72">
        <v>33.99</v>
      </c>
      <c r="I441" s="22">
        <v>6</v>
      </c>
      <c r="J441" s="72">
        <v>10.196999999999999</v>
      </c>
      <c r="K441" s="72">
        <v>214.137</v>
      </c>
      <c r="L441" s="24">
        <v>43532</v>
      </c>
      <c r="M441" s="25">
        <v>0.65069444444444446</v>
      </c>
      <c r="N441" s="20" t="s">
        <v>33</v>
      </c>
      <c r="O441" s="72">
        <v>203.94</v>
      </c>
      <c r="P441" s="76">
        <v>4.7619047620000003</v>
      </c>
      <c r="Q441" s="72">
        <v>10.196999999999999</v>
      </c>
      <c r="R441" s="86">
        <v>7.7</v>
      </c>
      <c r="S441" s="72">
        <f t="shared" si="106"/>
        <v>10.197000000000003</v>
      </c>
      <c r="T441" s="92">
        <f t="shared" si="119"/>
        <v>855.73224000000027</v>
      </c>
      <c r="U441" s="93" t="b">
        <f t="shared" si="107"/>
        <v>0</v>
      </c>
      <c r="V441" s="93" t="b">
        <f t="shared" si="108"/>
        <v>1</v>
      </c>
      <c r="W441" s="93" t="str">
        <f t="shared" si="109"/>
        <v>High Value</v>
      </c>
      <c r="X441" s="96">
        <f t="shared" si="112"/>
        <v>3.3990000000000005</v>
      </c>
      <c r="Y441" s="93">
        <f t="shared" si="117"/>
        <v>8</v>
      </c>
      <c r="Z441" s="93">
        <f t="shared" si="113"/>
        <v>3</v>
      </c>
      <c r="AA441" s="93">
        <f t="shared" si="114"/>
        <v>2019</v>
      </c>
      <c r="AB441" s="97" t="str">
        <f t="shared" si="122"/>
        <v>3-2019</v>
      </c>
      <c r="AC441" s="97" t="str">
        <f t="shared" si="121"/>
        <v>8-3-2019</v>
      </c>
      <c r="AD441" s="97">
        <f t="shared" si="118"/>
        <v>1</v>
      </c>
      <c r="AE441" s="97">
        <f t="shared" si="115"/>
        <v>10</v>
      </c>
      <c r="AF441" s="97" t="str">
        <f t="shared" si="110"/>
        <v>2019-10</v>
      </c>
      <c r="AG441" s="97">
        <f t="shared" si="111"/>
        <v>5</v>
      </c>
      <c r="AH441" s="97" t="str">
        <f t="shared" si="116"/>
        <v>Weekdays</v>
      </c>
      <c r="AI441" s="98">
        <f t="shared" si="120"/>
        <v>6</v>
      </c>
    </row>
    <row r="442" spans="2:35" ht="21.75" customHeight="1" x14ac:dyDescent="0.25">
      <c r="B442" s="19" t="s">
        <v>474</v>
      </c>
      <c r="C442" s="20" t="s">
        <v>25</v>
      </c>
      <c r="D442" s="19" t="s">
        <v>26</v>
      </c>
      <c r="E442" s="19" t="s">
        <v>20</v>
      </c>
      <c r="F442" s="19" t="s">
        <v>31</v>
      </c>
      <c r="G442" s="19" t="s">
        <v>44</v>
      </c>
      <c r="H442" s="72">
        <v>17.04</v>
      </c>
      <c r="I442" s="22">
        <v>4</v>
      </c>
      <c r="J442" s="72">
        <v>3.4079999999999999</v>
      </c>
      <c r="K442" s="72">
        <v>71.567999999999998</v>
      </c>
      <c r="L442" s="24">
        <v>43532</v>
      </c>
      <c r="M442" s="25">
        <v>0.84375</v>
      </c>
      <c r="N442" s="20" t="s">
        <v>23</v>
      </c>
      <c r="O442" s="72">
        <v>68.16</v>
      </c>
      <c r="P442" s="76">
        <v>4.7619047620000003</v>
      </c>
      <c r="Q442" s="72">
        <v>3.4079999999999999</v>
      </c>
      <c r="R442" s="86">
        <v>7</v>
      </c>
      <c r="S442" s="72">
        <f t="shared" si="106"/>
        <v>3.4080000000000013</v>
      </c>
      <c r="T442" s="92">
        <f t="shared" si="119"/>
        <v>285.99936000000014</v>
      </c>
      <c r="U442" s="93" t="b">
        <f t="shared" si="107"/>
        <v>0</v>
      </c>
      <c r="V442" s="93" t="b">
        <f t="shared" si="108"/>
        <v>1</v>
      </c>
      <c r="W442" s="93" t="str">
        <f t="shared" si="109"/>
        <v>Low Value</v>
      </c>
      <c r="X442" s="96">
        <f t="shared" si="112"/>
        <v>1.704</v>
      </c>
      <c r="Y442" s="93">
        <f t="shared" si="117"/>
        <v>8</v>
      </c>
      <c r="Z442" s="93">
        <f t="shared" si="113"/>
        <v>3</v>
      </c>
      <c r="AA442" s="93">
        <f t="shared" si="114"/>
        <v>2019</v>
      </c>
      <c r="AB442" s="97" t="str">
        <f t="shared" si="122"/>
        <v>3-2019</v>
      </c>
      <c r="AC442" s="97" t="str">
        <f t="shared" si="121"/>
        <v>8-3-2019</v>
      </c>
      <c r="AD442" s="97">
        <f t="shared" si="118"/>
        <v>1</v>
      </c>
      <c r="AE442" s="97">
        <f t="shared" si="115"/>
        <v>10</v>
      </c>
      <c r="AF442" s="97" t="str">
        <f t="shared" si="110"/>
        <v>2019-10</v>
      </c>
      <c r="AG442" s="97">
        <f t="shared" si="111"/>
        <v>5</v>
      </c>
      <c r="AH442" s="97" t="str">
        <f t="shared" si="116"/>
        <v>Weekdays</v>
      </c>
      <c r="AI442" s="98">
        <f t="shared" si="120"/>
        <v>6</v>
      </c>
    </row>
    <row r="443" spans="2:35" ht="21.75" customHeight="1" x14ac:dyDescent="0.25">
      <c r="B443" s="19" t="s">
        <v>475</v>
      </c>
      <c r="C443" s="20" t="s">
        <v>25</v>
      </c>
      <c r="D443" s="19" t="s">
        <v>26</v>
      </c>
      <c r="E443" s="19" t="s">
        <v>27</v>
      </c>
      <c r="F443" s="19" t="s">
        <v>21</v>
      </c>
      <c r="G443" s="19" t="s">
        <v>28</v>
      </c>
      <c r="H443" s="72">
        <v>40.86</v>
      </c>
      <c r="I443" s="22">
        <v>8</v>
      </c>
      <c r="J443" s="72">
        <v>16.344000000000001</v>
      </c>
      <c r="K443" s="72">
        <v>343.22399999999999</v>
      </c>
      <c r="L443" s="24">
        <v>43503</v>
      </c>
      <c r="M443" s="25">
        <v>0.60972222222222228</v>
      </c>
      <c r="N443" s="20" t="s">
        <v>33</v>
      </c>
      <c r="O443" s="72">
        <v>326.88</v>
      </c>
      <c r="P443" s="76">
        <v>4.7619047620000003</v>
      </c>
      <c r="Q443" s="72">
        <v>16.344000000000001</v>
      </c>
      <c r="R443" s="86">
        <v>6.5</v>
      </c>
      <c r="S443" s="72">
        <f t="shared" si="106"/>
        <v>16.343999999999994</v>
      </c>
      <c r="T443" s="92">
        <f t="shared" si="119"/>
        <v>1371.5884799999994</v>
      </c>
      <c r="U443" s="93" t="b">
        <f t="shared" si="107"/>
        <v>0</v>
      </c>
      <c r="V443" s="93" t="b">
        <f t="shared" si="108"/>
        <v>1</v>
      </c>
      <c r="W443" s="93" t="str">
        <f t="shared" si="109"/>
        <v>Low Value</v>
      </c>
      <c r="X443" s="96" t="str">
        <f t="shared" si="112"/>
        <v>Value not found</v>
      </c>
      <c r="Y443" s="93">
        <f t="shared" si="117"/>
        <v>7</v>
      </c>
      <c r="Z443" s="93">
        <f t="shared" si="113"/>
        <v>2</v>
      </c>
      <c r="AA443" s="93">
        <f t="shared" si="114"/>
        <v>2019</v>
      </c>
      <c r="AB443" s="97" t="str">
        <f t="shared" si="122"/>
        <v>2-2019</v>
      </c>
      <c r="AC443" s="97" t="str">
        <f t="shared" si="121"/>
        <v>7-2-2019</v>
      </c>
      <c r="AD443" s="97">
        <f t="shared" si="118"/>
        <v>1</v>
      </c>
      <c r="AE443" s="97">
        <f t="shared" si="115"/>
        <v>6</v>
      </c>
      <c r="AF443" s="97" t="str">
        <f t="shared" si="110"/>
        <v>2019-6</v>
      </c>
      <c r="AG443" s="97">
        <f t="shared" si="111"/>
        <v>4</v>
      </c>
      <c r="AH443" s="97" t="str">
        <f t="shared" si="116"/>
        <v>Weekdays</v>
      </c>
      <c r="AI443" s="98">
        <f t="shared" si="120"/>
        <v>5</v>
      </c>
    </row>
    <row r="444" spans="2:35" ht="21.75" customHeight="1" x14ac:dyDescent="0.25">
      <c r="B444" s="19" t="s">
        <v>476</v>
      </c>
      <c r="C444" s="20" t="s">
        <v>25</v>
      </c>
      <c r="D444" s="19" t="s">
        <v>26</v>
      </c>
      <c r="E444" s="19" t="s">
        <v>20</v>
      </c>
      <c r="F444" s="19" t="s">
        <v>31</v>
      </c>
      <c r="G444" s="19" t="s">
        <v>44</v>
      </c>
      <c r="H444" s="72">
        <v>17.440000000000001</v>
      </c>
      <c r="I444" s="22">
        <v>5</v>
      </c>
      <c r="J444" s="72">
        <v>4.3600000000000003</v>
      </c>
      <c r="K444" s="72">
        <v>91.56</v>
      </c>
      <c r="L444" s="24">
        <v>43480</v>
      </c>
      <c r="M444" s="25">
        <v>0.80902777777777779</v>
      </c>
      <c r="N444" s="20" t="s">
        <v>29</v>
      </c>
      <c r="O444" s="72">
        <v>87.2</v>
      </c>
      <c r="P444" s="76">
        <v>4.7619047620000003</v>
      </c>
      <c r="Q444" s="72">
        <v>4.3600000000000003</v>
      </c>
      <c r="R444" s="86">
        <v>8.1</v>
      </c>
      <c r="S444" s="72">
        <f t="shared" si="106"/>
        <v>4.3599999999999994</v>
      </c>
      <c r="T444" s="92">
        <f t="shared" si="119"/>
        <v>365.89119999999997</v>
      </c>
      <c r="U444" s="93" t="b">
        <f t="shared" si="107"/>
        <v>0</v>
      </c>
      <c r="V444" s="93" t="b">
        <f t="shared" si="108"/>
        <v>1</v>
      </c>
      <c r="W444" s="93" t="str">
        <f t="shared" si="109"/>
        <v>High Value</v>
      </c>
      <c r="X444" s="96">
        <f t="shared" si="112"/>
        <v>1.7440000000000002</v>
      </c>
      <c r="Y444" s="93">
        <f t="shared" si="117"/>
        <v>15</v>
      </c>
      <c r="Z444" s="93">
        <f t="shared" si="113"/>
        <v>1</v>
      </c>
      <c r="AA444" s="93">
        <f t="shared" si="114"/>
        <v>2019</v>
      </c>
      <c r="AB444" s="97" t="str">
        <f t="shared" si="122"/>
        <v>1-2019</v>
      </c>
      <c r="AC444" s="97" t="str">
        <f t="shared" si="121"/>
        <v>15-1-2019</v>
      </c>
      <c r="AD444" s="97">
        <f t="shared" si="118"/>
        <v>1</v>
      </c>
      <c r="AE444" s="97">
        <f t="shared" si="115"/>
        <v>3</v>
      </c>
      <c r="AF444" s="97" t="str">
        <f t="shared" si="110"/>
        <v>2019-3</v>
      </c>
      <c r="AG444" s="97">
        <f t="shared" si="111"/>
        <v>2</v>
      </c>
      <c r="AH444" s="97" t="str">
        <f t="shared" si="116"/>
        <v>Weekdays</v>
      </c>
      <c r="AI444" s="98">
        <f t="shared" si="120"/>
        <v>3</v>
      </c>
    </row>
    <row r="445" spans="2:35" ht="21.75" customHeight="1" x14ac:dyDescent="0.25">
      <c r="B445" s="19" t="s">
        <v>477</v>
      </c>
      <c r="C445" s="20" t="s">
        <v>42</v>
      </c>
      <c r="D445" s="19" t="s">
        <v>43</v>
      </c>
      <c r="E445" s="19" t="s">
        <v>20</v>
      </c>
      <c r="F445" s="19" t="s">
        <v>21</v>
      </c>
      <c r="G445" s="19" t="s">
        <v>36</v>
      </c>
      <c r="H445" s="72">
        <v>88.43</v>
      </c>
      <c r="I445" s="22">
        <v>8</v>
      </c>
      <c r="J445" s="72">
        <v>35.372</v>
      </c>
      <c r="K445" s="72">
        <v>742.81200000000001</v>
      </c>
      <c r="L445" s="24">
        <v>43546</v>
      </c>
      <c r="M445" s="25">
        <v>0.81597222222222221</v>
      </c>
      <c r="N445" s="20" t="s">
        <v>33</v>
      </c>
      <c r="O445" s="72">
        <v>707.44</v>
      </c>
      <c r="P445" s="76">
        <v>4.7619047620000003</v>
      </c>
      <c r="Q445" s="72">
        <v>35.372</v>
      </c>
      <c r="R445" s="86">
        <v>4.3</v>
      </c>
      <c r="S445" s="72">
        <f t="shared" si="106"/>
        <v>35.371999999999957</v>
      </c>
      <c r="T445" s="92">
        <f t="shared" si="119"/>
        <v>2968.4182399999963</v>
      </c>
      <c r="U445" s="93" t="b">
        <f t="shared" si="107"/>
        <v>0</v>
      </c>
      <c r="V445" s="93" t="b">
        <f t="shared" si="108"/>
        <v>1</v>
      </c>
      <c r="W445" s="93" t="str">
        <f t="shared" si="109"/>
        <v>Low Value</v>
      </c>
      <c r="X445" s="96" t="str">
        <f t="shared" si="112"/>
        <v>Value not found</v>
      </c>
      <c r="Y445" s="93">
        <f t="shared" si="117"/>
        <v>22</v>
      </c>
      <c r="Z445" s="93">
        <f t="shared" si="113"/>
        <v>3</v>
      </c>
      <c r="AA445" s="93">
        <f t="shared" si="114"/>
        <v>2019</v>
      </c>
      <c r="AB445" s="97" t="str">
        <f t="shared" si="122"/>
        <v>3-2019</v>
      </c>
      <c r="AC445" s="97" t="str">
        <f t="shared" si="121"/>
        <v>22-3-2019</v>
      </c>
      <c r="AD445" s="97">
        <f t="shared" si="118"/>
        <v>1</v>
      </c>
      <c r="AE445" s="97">
        <f t="shared" si="115"/>
        <v>12</v>
      </c>
      <c r="AF445" s="97" t="str">
        <f t="shared" si="110"/>
        <v>2019-12</v>
      </c>
      <c r="AG445" s="97">
        <f t="shared" si="111"/>
        <v>5</v>
      </c>
      <c r="AH445" s="97" t="str">
        <f t="shared" si="116"/>
        <v>Weekdays</v>
      </c>
      <c r="AI445" s="98">
        <f t="shared" si="120"/>
        <v>6</v>
      </c>
    </row>
    <row r="446" spans="2:35" ht="21.75" customHeight="1" x14ac:dyDescent="0.25">
      <c r="B446" s="19" t="s">
        <v>478</v>
      </c>
      <c r="C446" s="20" t="s">
        <v>18</v>
      </c>
      <c r="D446" s="19" t="s">
        <v>19</v>
      </c>
      <c r="E446" s="19" t="s">
        <v>20</v>
      </c>
      <c r="F446" s="19" t="s">
        <v>21</v>
      </c>
      <c r="G446" s="19" t="s">
        <v>32</v>
      </c>
      <c r="H446" s="72">
        <v>89.21</v>
      </c>
      <c r="I446" s="22">
        <v>9</v>
      </c>
      <c r="J446" s="72">
        <v>40.144500000000001</v>
      </c>
      <c r="K446" s="72">
        <v>843.03449999999998</v>
      </c>
      <c r="L446" s="24">
        <v>43480</v>
      </c>
      <c r="M446" s="25">
        <v>0.65416666666666667</v>
      </c>
      <c r="N446" s="20" t="s">
        <v>33</v>
      </c>
      <c r="O446" s="72">
        <v>802.89</v>
      </c>
      <c r="P446" s="76">
        <v>4.7619047620000003</v>
      </c>
      <c r="Q446" s="72">
        <v>40.144500000000001</v>
      </c>
      <c r="R446" s="86">
        <v>6.5</v>
      </c>
      <c r="S446" s="72">
        <f t="shared" si="106"/>
        <v>40.144499999999994</v>
      </c>
      <c r="T446" s="92">
        <f t="shared" si="119"/>
        <v>3368.9264399999997</v>
      </c>
      <c r="U446" s="93" t="b">
        <f t="shared" si="107"/>
        <v>0</v>
      </c>
      <c r="V446" s="93" t="b">
        <f t="shared" si="108"/>
        <v>1</v>
      </c>
      <c r="W446" s="93" t="str">
        <f t="shared" si="109"/>
        <v>Low Value</v>
      </c>
      <c r="X446" s="96" t="str">
        <f t="shared" si="112"/>
        <v>Value not found</v>
      </c>
      <c r="Y446" s="93">
        <f t="shared" si="117"/>
        <v>15</v>
      </c>
      <c r="Z446" s="93">
        <f t="shared" si="113"/>
        <v>1</v>
      </c>
      <c r="AA446" s="93">
        <f t="shared" si="114"/>
        <v>2019</v>
      </c>
      <c r="AB446" s="97" t="str">
        <f t="shared" si="122"/>
        <v>1-2019</v>
      </c>
      <c r="AC446" s="97" t="str">
        <f t="shared" si="121"/>
        <v>15-1-2019</v>
      </c>
      <c r="AD446" s="97">
        <f t="shared" si="118"/>
        <v>1</v>
      </c>
      <c r="AE446" s="97">
        <f t="shared" si="115"/>
        <v>3</v>
      </c>
      <c r="AF446" s="97" t="str">
        <f t="shared" si="110"/>
        <v>2019-3</v>
      </c>
      <c r="AG446" s="97">
        <f t="shared" si="111"/>
        <v>2</v>
      </c>
      <c r="AH446" s="97" t="str">
        <f t="shared" si="116"/>
        <v>Weekdays</v>
      </c>
      <c r="AI446" s="98">
        <f t="shared" si="120"/>
        <v>3</v>
      </c>
    </row>
    <row r="447" spans="2:35" ht="21.75" customHeight="1" x14ac:dyDescent="0.25">
      <c r="B447" s="19" t="s">
        <v>479</v>
      </c>
      <c r="C447" s="20" t="s">
        <v>25</v>
      </c>
      <c r="D447" s="19" t="s">
        <v>26</v>
      </c>
      <c r="E447" s="19" t="s">
        <v>27</v>
      </c>
      <c r="F447" s="19" t="s">
        <v>31</v>
      </c>
      <c r="G447" s="19" t="s">
        <v>46</v>
      </c>
      <c r="H447" s="72">
        <v>12.78</v>
      </c>
      <c r="I447" s="22">
        <v>1</v>
      </c>
      <c r="J447" s="72">
        <v>0.63900000000000001</v>
      </c>
      <c r="K447" s="72">
        <v>13.419</v>
      </c>
      <c r="L447" s="24">
        <v>43473</v>
      </c>
      <c r="M447" s="25">
        <v>0.59097222222222223</v>
      </c>
      <c r="N447" s="20" t="s">
        <v>23</v>
      </c>
      <c r="O447" s="72">
        <v>12.78</v>
      </c>
      <c r="P447" s="76">
        <v>4.7619047620000003</v>
      </c>
      <c r="Q447" s="72">
        <v>0.63900000000000001</v>
      </c>
      <c r="R447" s="86">
        <v>9.5</v>
      </c>
      <c r="S447" s="72">
        <f t="shared" si="106"/>
        <v>0.63900000000000112</v>
      </c>
      <c r="T447" s="92">
        <f t="shared" si="119"/>
        <v>53.624880000000097</v>
      </c>
      <c r="U447" s="93" t="b">
        <f t="shared" si="107"/>
        <v>0</v>
      </c>
      <c r="V447" s="93" t="b">
        <f t="shared" si="108"/>
        <v>1</v>
      </c>
      <c r="W447" s="93" t="str">
        <f t="shared" si="109"/>
        <v>High Value</v>
      </c>
      <c r="X447" s="96">
        <f t="shared" si="112"/>
        <v>1.278</v>
      </c>
      <c r="Y447" s="93">
        <f t="shared" si="117"/>
        <v>8</v>
      </c>
      <c r="Z447" s="93">
        <f t="shared" si="113"/>
        <v>1</v>
      </c>
      <c r="AA447" s="93">
        <f t="shared" si="114"/>
        <v>2019</v>
      </c>
      <c r="AB447" s="97" t="str">
        <f t="shared" si="122"/>
        <v>1-2019</v>
      </c>
      <c r="AC447" s="97" t="str">
        <f t="shared" si="121"/>
        <v>8-1-2019</v>
      </c>
      <c r="AD447" s="97">
        <f t="shared" si="118"/>
        <v>1</v>
      </c>
      <c r="AE447" s="97">
        <f t="shared" si="115"/>
        <v>2</v>
      </c>
      <c r="AF447" s="97" t="str">
        <f t="shared" si="110"/>
        <v>2019-2</v>
      </c>
      <c r="AG447" s="97">
        <f t="shared" si="111"/>
        <v>2</v>
      </c>
      <c r="AH447" s="97" t="str">
        <f t="shared" si="116"/>
        <v>Weekdays</v>
      </c>
      <c r="AI447" s="98">
        <f t="shared" si="120"/>
        <v>3</v>
      </c>
    </row>
    <row r="448" spans="2:35" ht="21.75" customHeight="1" x14ac:dyDescent="0.25">
      <c r="B448" s="19" t="s">
        <v>480</v>
      </c>
      <c r="C448" s="20" t="s">
        <v>18</v>
      </c>
      <c r="D448" s="19" t="s">
        <v>19</v>
      </c>
      <c r="E448" s="19" t="s">
        <v>27</v>
      </c>
      <c r="F448" s="19" t="s">
        <v>21</v>
      </c>
      <c r="G448" s="19" t="s">
        <v>36</v>
      </c>
      <c r="H448" s="72">
        <v>19.100000000000001</v>
      </c>
      <c r="I448" s="22">
        <v>7</v>
      </c>
      <c r="J448" s="72">
        <v>6.6849999999999996</v>
      </c>
      <c r="K448" s="72">
        <v>140.38499999999999</v>
      </c>
      <c r="L448" s="24">
        <v>43480</v>
      </c>
      <c r="M448" s="25">
        <v>0.4465277777777778</v>
      </c>
      <c r="N448" s="20" t="s">
        <v>29</v>
      </c>
      <c r="O448" s="72">
        <v>133.69999999999999</v>
      </c>
      <c r="P448" s="76">
        <v>4.7619047620000003</v>
      </c>
      <c r="Q448" s="72">
        <v>6.6849999999999996</v>
      </c>
      <c r="R448" s="86">
        <v>9.6999999999999993</v>
      </c>
      <c r="S448" s="72">
        <f t="shared" si="106"/>
        <v>6.6850000000000023</v>
      </c>
      <c r="T448" s="92">
        <f t="shared" si="119"/>
        <v>561.00520000000017</v>
      </c>
      <c r="U448" s="93" t="b">
        <f t="shared" si="107"/>
        <v>0</v>
      </c>
      <c r="V448" s="93" t="b">
        <f t="shared" si="108"/>
        <v>1</v>
      </c>
      <c r="W448" s="93" t="str">
        <f t="shared" si="109"/>
        <v>High Value</v>
      </c>
      <c r="X448" s="96">
        <f t="shared" si="112"/>
        <v>1.9100000000000001</v>
      </c>
      <c r="Y448" s="93">
        <f t="shared" si="117"/>
        <v>15</v>
      </c>
      <c r="Z448" s="93">
        <f t="shared" si="113"/>
        <v>1</v>
      </c>
      <c r="AA448" s="93">
        <f t="shared" si="114"/>
        <v>2019</v>
      </c>
      <c r="AB448" s="97" t="str">
        <f t="shared" si="122"/>
        <v>1-2019</v>
      </c>
      <c r="AC448" s="97" t="str">
        <f t="shared" si="121"/>
        <v>15-1-2019</v>
      </c>
      <c r="AD448" s="97">
        <f t="shared" si="118"/>
        <v>1</v>
      </c>
      <c r="AE448" s="97">
        <f t="shared" si="115"/>
        <v>3</v>
      </c>
      <c r="AF448" s="97" t="str">
        <f t="shared" si="110"/>
        <v>2019-3</v>
      </c>
      <c r="AG448" s="97">
        <f t="shared" si="111"/>
        <v>2</v>
      </c>
      <c r="AH448" s="97" t="str">
        <f t="shared" si="116"/>
        <v>Weekdays</v>
      </c>
      <c r="AI448" s="98">
        <f t="shared" si="120"/>
        <v>3</v>
      </c>
    </row>
    <row r="449" spans="2:35" ht="21.75" customHeight="1" x14ac:dyDescent="0.25">
      <c r="B449" s="19" t="s">
        <v>481</v>
      </c>
      <c r="C449" s="20" t="s">
        <v>42</v>
      </c>
      <c r="D449" s="19" t="s">
        <v>43</v>
      </c>
      <c r="E449" s="19" t="s">
        <v>20</v>
      </c>
      <c r="F449" s="19" t="s">
        <v>21</v>
      </c>
      <c r="G449" s="19" t="s">
        <v>22</v>
      </c>
      <c r="H449" s="72">
        <v>19.149999999999999</v>
      </c>
      <c r="I449" s="22">
        <v>1</v>
      </c>
      <c r="J449" s="72">
        <v>0.95750000000000002</v>
      </c>
      <c r="K449" s="72">
        <v>20.107500000000002</v>
      </c>
      <c r="L449" s="24">
        <v>43493</v>
      </c>
      <c r="M449" s="25">
        <v>0.74861111111111112</v>
      </c>
      <c r="N449" s="20" t="s">
        <v>33</v>
      </c>
      <c r="O449" s="72">
        <v>19.149999999999999</v>
      </c>
      <c r="P449" s="76">
        <v>4.7619047620000003</v>
      </c>
      <c r="Q449" s="72">
        <v>0.95750000000000002</v>
      </c>
      <c r="R449" s="86">
        <v>9.5</v>
      </c>
      <c r="S449" s="72">
        <f t="shared" si="106"/>
        <v>0.95750000000000313</v>
      </c>
      <c r="T449" s="92">
        <f t="shared" si="119"/>
        <v>80.353400000000264</v>
      </c>
      <c r="U449" s="93" t="b">
        <f t="shared" si="107"/>
        <v>0</v>
      </c>
      <c r="V449" s="93" t="b">
        <f t="shared" si="108"/>
        <v>1</v>
      </c>
      <c r="W449" s="93" t="str">
        <f t="shared" si="109"/>
        <v>High Value</v>
      </c>
      <c r="X449" s="96">
        <f t="shared" si="112"/>
        <v>1.915</v>
      </c>
      <c r="Y449" s="93">
        <f t="shared" si="117"/>
        <v>28</v>
      </c>
      <c r="Z449" s="93">
        <f t="shared" si="113"/>
        <v>1</v>
      </c>
      <c r="AA449" s="93">
        <f t="shared" si="114"/>
        <v>2019</v>
      </c>
      <c r="AB449" s="97" t="str">
        <f t="shared" si="122"/>
        <v>1-2019</v>
      </c>
      <c r="AC449" s="97" t="str">
        <f t="shared" si="121"/>
        <v>28-1-2019</v>
      </c>
      <c r="AD449" s="97">
        <f t="shared" si="118"/>
        <v>1</v>
      </c>
      <c r="AE449" s="97">
        <f t="shared" si="115"/>
        <v>5</v>
      </c>
      <c r="AF449" s="97" t="str">
        <f t="shared" si="110"/>
        <v>2019-5</v>
      </c>
      <c r="AG449" s="97">
        <f t="shared" si="111"/>
        <v>1</v>
      </c>
      <c r="AH449" s="97" t="str">
        <f t="shared" si="116"/>
        <v>Weekdays</v>
      </c>
      <c r="AI449" s="98">
        <f t="shared" si="120"/>
        <v>2</v>
      </c>
    </row>
    <row r="450" spans="2:35" ht="21.75" customHeight="1" x14ac:dyDescent="0.25">
      <c r="B450" s="19" t="s">
        <v>482</v>
      </c>
      <c r="C450" s="20" t="s">
        <v>25</v>
      </c>
      <c r="D450" s="19" t="s">
        <v>26</v>
      </c>
      <c r="E450" s="19" t="s">
        <v>20</v>
      </c>
      <c r="F450" s="19" t="s">
        <v>31</v>
      </c>
      <c r="G450" s="19" t="s">
        <v>44</v>
      </c>
      <c r="H450" s="72">
        <v>27.66</v>
      </c>
      <c r="I450" s="22">
        <v>10</v>
      </c>
      <c r="J450" s="72">
        <v>13.83</v>
      </c>
      <c r="K450" s="72">
        <v>290.43</v>
      </c>
      <c r="L450" s="24">
        <v>43510</v>
      </c>
      <c r="M450" s="25">
        <v>0.47638888888888886</v>
      </c>
      <c r="N450" s="20" t="s">
        <v>33</v>
      </c>
      <c r="O450" s="72">
        <v>276.60000000000002</v>
      </c>
      <c r="P450" s="76">
        <v>4.7619047620000003</v>
      </c>
      <c r="Q450" s="72">
        <v>13.83</v>
      </c>
      <c r="R450" s="86">
        <v>8.9</v>
      </c>
      <c r="S450" s="72">
        <f t="shared" si="106"/>
        <v>13.829999999999984</v>
      </c>
      <c r="T450" s="92">
        <f t="shared" si="119"/>
        <v>1160.6135999999988</v>
      </c>
      <c r="U450" s="93" t="b">
        <f t="shared" si="107"/>
        <v>1</v>
      </c>
      <c r="V450" s="93" t="b">
        <f t="shared" si="108"/>
        <v>1</v>
      </c>
      <c r="W450" s="93" t="str">
        <f t="shared" si="109"/>
        <v>High Value</v>
      </c>
      <c r="X450" s="96">
        <f t="shared" si="112"/>
        <v>2.766</v>
      </c>
      <c r="Y450" s="93">
        <f t="shared" si="117"/>
        <v>14</v>
      </c>
      <c r="Z450" s="93">
        <f t="shared" si="113"/>
        <v>2</v>
      </c>
      <c r="AA450" s="93">
        <f t="shared" si="114"/>
        <v>2019</v>
      </c>
      <c r="AB450" s="97" t="str">
        <f t="shared" si="122"/>
        <v>2-2019</v>
      </c>
      <c r="AC450" s="97" t="str">
        <f t="shared" si="121"/>
        <v>14-2-2019</v>
      </c>
      <c r="AD450" s="97">
        <f t="shared" si="118"/>
        <v>1</v>
      </c>
      <c r="AE450" s="97">
        <f t="shared" si="115"/>
        <v>7</v>
      </c>
      <c r="AF450" s="97" t="str">
        <f t="shared" si="110"/>
        <v>2019-7</v>
      </c>
      <c r="AG450" s="97">
        <f t="shared" si="111"/>
        <v>4</v>
      </c>
      <c r="AH450" s="97" t="str">
        <f t="shared" si="116"/>
        <v>Weekdays</v>
      </c>
      <c r="AI450" s="98">
        <f t="shared" si="120"/>
        <v>5</v>
      </c>
    </row>
    <row r="451" spans="2:35" ht="21.75" customHeight="1" x14ac:dyDescent="0.25">
      <c r="B451" s="19" t="s">
        <v>483</v>
      </c>
      <c r="C451" s="20" t="s">
        <v>25</v>
      </c>
      <c r="D451" s="19" t="s">
        <v>26</v>
      </c>
      <c r="E451" s="19" t="s">
        <v>27</v>
      </c>
      <c r="F451" s="19" t="s">
        <v>31</v>
      </c>
      <c r="G451" s="19" t="s">
        <v>46</v>
      </c>
      <c r="H451" s="72">
        <v>45.74</v>
      </c>
      <c r="I451" s="22">
        <v>3</v>
      </c>
      <c r="J451" s="72">
        <v>6.8609999999999998</v>
      </c>
      <c r="K451" s="72">
        <v>144.08099999999999</v>
      </c>
      <c r="L451" s="24">
        <v>43534</v>
      </c>
      <c r="M451" s="25">
        <v>0.73472222222222228</v>
      </c>
      <c r="N451" s="20" t="s">
        <v>33</v>
      </c>
      <c r="O451" s="72">
        <v>137.22</v>
      </c>
      <c r="P451" s="76">
        <v>4.7619047620000003</v>
      </c>
      <c r="Q451" s="72">
        <v>6.8609999999999998</v>
      </c>
      <c r="R451" s="86">
        <v>6.5</v>
      </c>
      <c r="S451" s="72">
        <f t="shared" si="106"/>
        <v>6.86099999999999</v>
      </c>
      <c r="T451" s="92">
        <f t="shared" si="119"/>
        <v>575.77511999999922</v>
      </c>
      <c r="U451" s="93" t="b">
        <f t="shared" si="107"/>
        <v>0</v>
      </c>
      <c r="V451" s="93" t="b">
        <f t="shared" si="108"/>
        <v>1</v>
      </c>
      <c r="W451" s="93" t="str">
        <f t="shared" si="109"/>
        <v>Low Value</v>
      </c>
      <c r="X451" s="96" t="str">
        <f t="shared" si="112"/>
        <v>Value not found</v>
      </c>
      <c r="Y451" s="93">
        <f t="shared" si="117"/>
        <v>10</v>
      </c>
      <c r="Z451" s="93">
        <f t="shared" si="113"/>
        <v>3</v>
      </c>
      <c r="AA451" s="93">
        <f t="shared" si="114"/>
        <v>2019</v>
      </c>
      <c r="AB451" s="97" t="str">
        <f t="shared" si="122"/>
        <v>3-2019</v>
      </c>
      <c r="AC451" s="97" t="str">
        <f t="shared" si="121"/>
        <v>10-3-2019</v>
      </c>
      <c r="AD451" s="97">
        <f t="shared" si="118"/>
        <v>1</v>
      </c>
      <c r="AE451" s="97">
        <f t="shared" si="115"/>
        <v>10</v>
      </c>
      <c r="AF451" s="97" t="str">
        <f t="shared" si="110"/>
        <v>2019-10</v>
      </c>
      <c r="AG451" s="97">
        <f t="shared" si="111"/>
        <v>7</v>
      </c>
      <c r="AH451" s="97" t="str">
        <f t="shared" si="116"/>
        <v>Weekends</v>
      </c>
      <c r="AI451" s="98">
        <f t="shared" si="120"/>
        <v>1</v>
      </c>
    </row>
    <row r="452" spans="2:35" ht="21.75" customHeight="1" x14ac:dyDescent="0.25">
      <c r="B452" s="19" t="s">
        <v>484</v>
      </c>
      <c r="C452" s="20" t="s">
        <v>42</v>
      </c>
      <c r="D452" s="19" t="s">
        <v>43</v>
      </c>
      <c r="E452" s="19" t="s">
        <v>20</v>
      </c>
      <c r="F452" s="19" t="s">
        <v>21</v>
      </c>
      <c r="G452" s="19" t="s">
        <v>22</v>
      </c>
      <c r="H452" s="72">
        <v>27.07</v>
      </c>
      <c r="I452" s="22">
        <v>1</v>
      </c>
      <c r="J452" s="72">
        <v>1.3534999999999999</v>
      </c>
      <c r="K452" s="72">
        <v>28.423500000000001</v>
      </c>
      <c r="L452" s="24">
        <v>43477</v>
      </c>
      <c r="M452" s="25">
        <v>0.83819444444444446</v>
      </c>
      <c r="N452" s="20" t="s">
        <v>33</v>
      </c>
      <c r="O452" s="72">
        <v>27.07</v>
      </c>
      <c r="P452" s="76">
        <v>4.7619047620000003</v>
      </c>
      <c r="Q452" s="72">
        <v>1.3534999999999999</v>
      </c>
      <c r="R452" s="86">
        <v>5.3</v>
      </c>
      <c r="S452" s="72">
        <f t="shared" si="106"/>
        <v>1.3535000000000004</v>
      </c>
      <c r="T452" s="92">
        <f t="shared" si="119"/>
        <v>113.58572000000004</v>
      </c>
      <c r="U452" s="93" t="b">
        <f t="shared" si="107"/>
        <v>0</v>
      </c>
      <c r="V452" s="93" t="b">
        <f t="shared" si="108"/>
        <v>0</v>
      </c>
      <c r="W452" s="93" t="str">
        <f t="shared" si="109"/>
        <v>Low Value</v>
      </c>
      <c r="X452" s="96" t="str">
        <f t="shared" si="112"/>
        <v>Value not found</v>
      </c>
      <c r="Y452" s="93">
        <f t="shared" si="117"/>
        <v>12</v>
      </c>
      <c r="Z452" s="93">
        <f t="shared" si="113"/>
        <v>1</v>
      </c>
      <c r="AA452" s="93">
        <f t="shared" si="114"/>
        <v>2019</v>
      </c>
      <c r="AB452" s="97" t="str">
        <f t="shared" si="122"/>
        <v>1-2019</v>
      </c>
      <c r="AC452" s="97" t="str">
        <f t="shared" si="121"/>
        <v>12-1-2019</v>
      </c>
      <c r="AD452" s="97">
        <f t="shared" si="118"/>
        <v>1</v>
      </c>
      <c r="AE452" s="97">
        <f t="shared" si="115"/>
        <v>2</v>
      </c>
      <c r="AF452" s="97" t="str">
        <f t="shared" si="110"/>
        <v>2019-2</v>
      </c>
      <c r="AG452" s="97">
        <f t="shared" si="111"/>
        <v>6</v>
      </c>
      <c r="AH452" s="97" t="str">
        <f t="shared" si="116"/>
        <v>Weekends</v>
      </c>
      <c r="AI452" s="98">
        <f t="shared" si="120"/>
        <v>7</v>
      </c>
    </row>
    <row r="453" spans="2:35" ht="21.75" customHeight="1" x14ac:dyDescent="0.25">
      <c r="B453" s="19" t="s">
        <v>485</v>
      </c>
      <c r="C453" s="20" t="s">
        <v>42</v>
      </c>
      <c r="D453" s="19" t="s">
        <v>43</v>
      </c>
      <c r="E453" s="19" t="s">
        <v>20</v>
      </c>
      <c r="F453" s="19" t="s">
        <v>21</v>
      </c>
      <c r="G453" s="19" t="s">
        <v>36</v>
      </c>
      <c r="H453" s="72">
        <v>39.119999999999997</v>
      </c>
      <c r="I453" s="22">
        <v>1</v>
      </c>
      <c r="J453" s="72">
        <v>1.956</v>
      </c>
      <c r="K453" s="72">
        <v>41.076000000000001</v>
      </c>
      <c r="L453" s="24">
        <v>43550</v>
      </c>
      <c r="M453" s="25">
        <v>0.4597222222222222</v>
      </c>
      <c r="N453" s="20" t="s">
        <v>33</v>
      </c>
      <c r="O453" s="72">
        <v>39.119999999999997</v>
      </c>
      <c r="P453" s="76">
        <v>4.7619047620000003</v>
      </c>
      <c r="Q453" s="72">
        <v>1.956</v>
      </c>
      <c r="R453" s="86">
        <v>9.6</v>
      </c>
      <c r="S453" s="72">
        <f t="shared" ref="S453:S516" si="123">K453-O453</f>
        <v>1.9560000000000031</v>
      </c>
      <c r="T453" s="92">
        <f t="shared" si="119"/>
        <v>164.14752000000027</v>
      </c>
      <c r="U453" s="93" t="b">
        <f t="shared" ref="U453:U516" si="124">AND(I453&gt;7,R453&gt;7.1)</f>
        <v>0</v>
      </c>
      <c r="V453" s="93" t="b">
        <f t="shared" ref="V453:V516" si="125">OR(S453&gt;33,R453&gt;6.2)</f>
        <v>1</v>
      </c>
      <c r="W453" s="93" t="str">
        <f t="shared" ref="W453:W516" si="126">IF(R453&gt;7.3,"High Value","Low Value")</f>
        <v>High Value</v>
      </c>
      <c r="X453" s="96">
        <f t="shared" si="112"/>
        <v>3.9119999999999999</v>
      </c>
      <c r="Y453" s="93">
        <f t="shared" si="117"/>
        <v>26</v>
      </c>
      <c r="Z453" s="93">
        <f t="shared" si="113"/>
        <v>3</v>
      </c>
      <c r="AA453" s="93">
        <f t="shared" si="114"/>
        <v>2019</v>
      </c>
      <c r="AB453" s="97" t="str">
        <f t="shared" si="122"/>
        <v>3-2019</v>
      </c>
      <c r="AC453" s="97" t="str">
        <f t="shared" si="121"/>
        <v>26-3-2019</v>
      </c>
      <c r="AD453" s="97">
        <f t="shared" si="118"/>
        <v>1</v>
      </c>
      <c r="AE453" s="97">
        <f t="shared" si="115"/>
        <v>13</v>
      </c>
      <c r="AF453" s="97" t="str">
        <f t="shared" ref="AF453:AF516" si="127">CONCATENATE(AA453,"-",AE453)</f>
        <v>2019-13</v>
      </c>
      <c r="AG453" s="97">
        <f t="shared" ref="AG453:AG516" si="128">WEEKDAY(L453,2)</f>
        <v>2</v>
      </c>
      <c r="AH453" s="97" t="str">
        <f t="shared" si="116"/>
        <v>Weekdays</v>
      </c>
      <c r="AI453" s="98">
        <f t="shared" si="120"/>
        <v>3</v>
      </c>
    </row>
    <row r="454" spans="2:35" ht="21.75" customHeight="1" x14ac:dyDescent="0.25">
      <c r="B454" s="19" t="s">
        <v>486</v>
      </c>
      <c r="C454" s="20" t="s">
        <v>42</v>
      </c>
      <c r="D454" s="19" t="s">
        <v>43</v>
      </c>
      <c r="E454" s="19" t="s">
        <v>27</v>
      </c>
      <c r="F454" s="19" t="s">
        <v>21</v>
      </c>
      <c r="G454" s="19" t="s">
        <v>28</v>
      </c>
      <c r="H454" s="72">
        <v>74.709999999999994</v>
      </c>
      <c r="I454" s="22">
        <v>6</v>
      </c>
      <c r="J454" s="72">
        <v>22.413</v>
      </c>
      <c r="K454" s="72">
        <v>470.673</v>
      </c>
      <c r="L454" s="24">
        <v>43466</v>
      </c>
      <c r="M454" s="25">
        <v>0.79652777777777772</v>
      </c>
      <c r="N454" s="20" t="s">
        <v>29</v>
      </c>
      <c r="O454" s="72">
        <v>448.26</v>
      </c>
      <c r="P454" s="76">
        <v>4.7619047620000003</v>
      </c>
      <c r="Q454" s="72">
        <v>22.413</v>
      </c>
      <c r="R454" s="86">
        <v>6.7</v>
      </c>
      <c r="S454" s="72">
        <f t="shared" si="123"/>
        <v>22.413000000000011</v>
      </c>
      <c r="T454" s="92">
        <f t="shared" si="119"/>
        <v>1880.8989600000009</v>
      </c>
      <c r="U454" s="93" t="b">
        <f t="shared" si="124"/>
        <v>0</v>
      </c>
      <c r="V454" s="93" t="b">
        <f t="shared" si="125"/>
        <v>1</v>
      </c>
      <c r="W454" s="93" t="str">
        <f t="shared" si="126"/>
        <v>Low Value</v>
      </c>
      <c r="X454" s="96" t="str">
        <f t="shared" ref="X454:X517" si="129">IF(R454&gt;6.9,H454*0.1,"Value not found")</f>
        <v>Value not found</v>
      </c>
      <c r="Y454" s="93">
        <f t="shared" si="117"/>
        <v>1</v>
      </c>
      <c r="Z454" s="93">
        <f t="shared" ref="Z454:Z517" si="130">MONTH(L454)</f>
        <v>1</v>
      </c>
      <c r="AA454" s="93">
        <f t="shared" ref="AA454:AA517" si="131">YEAR(L454)</f>
        <v>2019</v>
      </c>
      <c r="AB454" s="97" t="str">
        <f t="shared" si="122"/>
        <v>1-2019</v>
      </c>
      <c r="AC454" s="97" t="str">
        <f t="shared" si="121"/>
        <v>1-1-2019</v>
      </c>
      <c r="AD454" s="97">
        <f t="shared" si="118"/>
        <v>1</v>
      </c>
      <c r="AE454" s="97">
        <f t="shared" ref="AE454:AE517" si="132">WEEKNUM(L454,2)</f>
        <v>1</v>
      </c>
      <c r="AF454" s="97" t="str">
        <f t="shared" si="127"/>
        <v>2019-1</v>
      </c>
      <c r="AG454" s="97">
        <f t="shared" si="128"/>
        <v>2</v>
      </c>
      <c r="AH454" s="97" t="str">
        <f t="shared" ref="AH454:AH517" si="133">IF(AG454&gt;=6,"Weekends","Weekdays")</f>
        <v>Weekdays</v>
      </c>
      <c r="AI454" s="98">
        <f t="shared" si="120"/>
        <v>3</v>
      </c>
    </row>
    <row r="455" spans="2:35" ht="21.75" customHeight="1" x14ac:dyDescent="0.25">
      <c r="B455" s="19" t="s">
        <v>487</v>
      </c>
      <c r="C455" s="20" t="s">
        <v>42</v>
      </c>
      <c r="D455" s="19" t="s">
        <v>43</v>
      </c>
      <c r="E455" s="19" t="s">
        <v>27</v>
      </c>
      <c r="F455" s="19" t="s">
        <v>31</v>
      </c>
      <c r="G455" s="19" t="s">
        <v>28</v>
      </c>
      <c r="H455" s="72">
        <v>22.01</v>
      </c>
      <c r="I455" s="22">
        <v>6</v>
      </c>
      <c r="J455" s="72">
        <v>6.6029999999999998</v>
      </c>
      <c r="K455" s="72">
        <v>138.66300000000001</v>
      </c>
      <c r="L455" s="24">
        <v>43467</v>
      </c>
      <c r="M455" s="25">
        <v>0.78472222222222221</v>
      </c>
      <c r="N455" s="20" t="s">
        <v>29</v>
      </c>
      <c r="O455" s="72">
        <v>132.06</v>
      </c>
      <c r="P455" s="76">
        <v>4.7619047620000003</v>
      </c>
      <c r="Q455" s="72">
        <v>6.6029999999999998</v>
      </c>
      <c r="R455" s="86">
        <v>7.6</v>
      </c>
      <c r="S455" s="72">
        <f t="shared" si="123"/>
        <v>6.6030000000000086</v>
      </c>
      <c r="T455" s="92">
        <f t="shared" si="119"/>
        <v>554.12376000000074</v>
      </c>
      <c r="U455" s="93" t="b">
        <f t="shared" si="124"/>
        <v>0</v>
      </c>
      <c r="V455" s="93" t="b">
        <f t="shared" si="125"/>
        <v>1</v>
      </c>
      <c r="W455" s="93" t="str">
        <f t="shared" si="126"/>
        <v>High Value</v>
      </c>
      <c r="X455" s="96">
        <f t="shared" si="129"/>
        <v>2.2010000000000001</v>
      </c>
      <c r="Y455" s="93">
        <f t="shared" ref="Y455:Y518" si="134">DAY(L455)</f>
        <v>2</v>
      </c>
      <c r="Z455" s="93">
        <f t="shared" si="130"/>
        <v>1</v>
      </c>
      <c r="AA455" s="93">
        <f t="shared" si="131"/>
        <v>2019</v>
      </c>
      <c r="AB455" s="97" t="str">
        <f t="shared" si="122"/>
        <v>1-2019</v>
      </c>
      <c r="AC455" s="97" t="str">
        <f t="shared" si="121"/>
        <v>2-1-2019</v>
      </c>
      <c r="AD455" s="97">
        <f t="shared" ref="AD455:AD518" si="135">ROUNDUP(Z455/3,0)</f>
        <v>1</v>
      </c>
      <c r="AE455" s="97">
        <f t="shared" si="132"/>
        <v>1</v>
      </c>
      <c r="AF455" s="97" t="str">
        <f t="shared" si="127"/>
        <v>2019-1</v>
      </c>
      <c r="AG455" s="97">
        <f t="shared" si="128"/>
        <v>3</v>
      </c>
      <c r="AH455" s="97" t="str">
        <f t="shared" si="133"/>
        <v>Weekdays</v>
      </c>
      <c r="AI455" s="98">
        <f t="shared" si="120"/>
        <v>4</v>
      </c>
    </row>
    <row r="456" spans="2:35" ht="21.75" customHeight="1" x14ac:dyDescent="0.25">
      <c r="B456" s="19" t="s">
        <v>488</v>
      </c>
      <c r="C456" s="20" t="s">
        <v>18</v>
      </c>
      <c r="D456" s="19" t="s">
        <v>19</v>
      </c>
      <c r="E456" s="19" t="s">
        <v>27</v>
      </c>
      <c r="F456" s="19" t="s">
        <v>21</v>
      </c>
      <c r="G456" s="19" t="s">
        <v>44</v>
      </c>
      <c r="H456" s="72">
        <v>63.61</v>
      </c>
      <c r="I456" s="22">
        <v>5</v>
      </c>
      <c r="J456" s="72">
        <v>15.9025</v>
      </c>
      <c r="K456" s="72">
        <v>333.95249999999999</v>
      </c>
      <c r="L456" s="24">
        <v>43540</v>
      </c>
      <c r="M456" s="25">
        <v>0.52986111111111112</v>
      </c>
      <c r="N456" s="20" t="s">
        <v>23</v>
      </c>
      <c r="O456" s="72">
        <v>318.05</v>
      </c>
      <c r="P456" s="76">
        <v>4.7619047620000003</v>
      </c>
      <c r="Q456" s="72">
        <v>15.9025</v>
      </c>
      <c r="R456" s="86">
        <v>4.8</v>
      </c>
      <c r="S456" s="72">
        <f t="shared" si="123"/>
        <v>15.902499999999975</v>
      </c>
      <c r="T456" s="92">
        <f t="shared" ref="T456:T519" si="136">S456*$T$2</f>
        <v>1334.537799999998</v>
      </c>
      <c r="U456" s="93" t="b">
        <f t="shared" si="124"/>
        <v>0</v>
      </c>
      <c r="V456" s="93" t="b">
        <f t="shared" si="125"/>
        <v>0</v>
      </c>
      <c r="W456" s="93" t="str">
        <f t="shared" si="126"/>
        <v>Low Value</v>
      </c>
      <c r="X456" s="96" t="str">
        <f t="shared" si="129"/>
        <v>Value not found</v>
      </c>
      <c r="Y456" s="93">
        <f t="shared" si="134"/>
        <v>16</v>
      </c>
      <c r="Z456" s="93">
        <f t="shared" si="130"/>
        <v>3</v>
      </c>
      <c r="AA456" s="93">
        <f t="shared" si="131"/>
        <v>2019</v>
      </c>
      <c r="AB456" s="97" t="str">
        <f t="shared" si="122"/>
        <v>3-2019</v>
      </c>
      <c r="AC456" s="97" t="str">
        <f t="shared" si="121"/>
        <v>16-3-2019</v>
      </c>
      <c r="AD456" s="97">
        <f t="shared" si="135"/>
        <v>1</v>
      </c>
      <c r="AE456" s="97">
        <f t="shared" si="132"/>
        <v>11</v>
      </c>
      <c r="AF456" s="97" t="str">
        <f t="shared" si="127"/>
        <v>2019-11</v>
      </c>
      <c r="AG456" s="97">
        <f t="shared" si="128"/>
        <v>6</v>
      </c>
      <c r="AH456" s="97" t="str">
        <f t="shared" si="133"/>
        <v>Weekends</v>
      </c>
      <c r="AI456" s="98">
        <f t="shared" si="120"/>
        <v>7</v>
      </c>
    </row>
    <row r="457" spans="2:35" ht="21.75" customHeight="1" x14ac:dyDescent="0.25">
      <c r="B457" s="19" t="s">
        <v>489</v>
      </c>
      <c r="C457" s="20" t="s">
        <v>18</v>
      </c>
      <c r="D457" s="19" t="s">
        <v>19</v>
      </c>
      <c r="E457" s="19" t="s">
        <v>27</v>
      </c>
      <c r="F457" s="19" t="s">
        <v>31</v>
      </c>
      <c r="G457" s="19" t="s">
        <v>22</v>
      </c>
      <c r="H457" s="72">
        <v>25</v>
      </c>
      <c r="I457" s="22">
        <v>1</v>
      </c>
      <c r="J457" s="72">
        <v>1.25</v>
      </c>
      <c r="K457" s="72">
        <v>26.25</v>
      </c>
      <c r="L457" s="24">
        <v>43527</v>
      </c>
      <c r="M457" s="25">
        <v>0.63124999999999998</v>
      </c>
      <c r="N457" s="20" t="s">
        <v>23</v>
      </c>
      <c r="O457" s="72">
        <v>25</v>
      </c>
      <c r="P457" s="76">
        <v>4.7619047620000003</v>
      </c>
      <c r="Q457" s="72">
        <v>1.25</v>
      </c>
      <c r="R457" s="86">
        <v>5.5</v>
      </c>
      <c r="S457" s="72">
        <f t="shared" si="123"/>
        <v>1.25</v>
      </c>
      <c r="T457" s="92">
        <f t="shared" si="136"/>
        <v>104.9</v>
      </c>
      <c r="U457" s="93" t="b">
        <f t="shared" si="124"/>
        <v>0</v>
      </c>
      <c r="V457" s="93" t="b">
        <f t="shared" si="125"/>
        <v>0</v>
      </c>
      <c r="W457" s="93" t="str">
        <f t="shared" si="126"/>
        <v>Low Value</v>
      </c>
      <c r="X457" s="96" t="str">
        <f t="shared" si="129"/>
        <v>Value not found</v>
      </c>
      <c r="Y457" s="93">
        <f t="shared" si="134"/>
        <v>3</v>
      </c>
      <c r="Z457" s="93">
        <f t="shared" si="130"/>
        <v>3</v>
      </c>
      <c r="AA457" s="93">
        <f t="shared" si="131"/>
        <v>2019</v>
      </c>
      <c r="AB457" s="97" t="str">
        <f t="shared" si="122"/>
        <v>3-2019</v>
      </c>
      <c r="AC457" s="97" t="str">
        <f t="shared" si="121"/>
        <v>3-3-2019</v>
      </c>
      <c r="AD457" s="97">
        <f t="shared" si="135"/>
        <v>1</v>
      </c>
      <c r="AE457" s="97">
        <f t="shared" si="132"/>
        <v>9</v>
      </c>
      <c r="AF457" s="97" t="str">
        <f t="shared" si="127"/>
        <v>2019-9</v>
      </c>
      <c r="AG457" s="97">
        <f t="shared" si="128"/>
        <v>7</v>
      </c>
      <c r="AH457" s="97" t="str">
        <f t="shared" si="133"/>
        <v>Weekends</v>
      </c>
      <c r="AI457" s="98">
        <f t="shared" si="120"/>
        <v>1</v>
      </c>
    </row>
    <row r="458" spans="2:35" ht="21.75" customHeight="1" x14ac:dyDescent="0.25">
      <c r="B458" s="19" t="s">
        <v>490</v>
      </c>
      <c r="C458" s="20" t="s">
        <v>18</v>
      </c>
      <c r="D458" s="19" t="s">
        <v>19</v>
      </c>
      <c r="E458" s="19" t="s">
        <v>20</v>
      </c>
      <c r="F458" s="19" t="s">
        <v>31</v>
      </c>
      <c r="G458" s="19" t="s">
        <v>28</v>
      </c>
      <c r="H458" s="72">
        <v>20.77</v>
      </c>
      <c r="I458" s="22">
        <v>4</v>
      </c>
      <c r="J458" s="72">
        <v>4.1539999999999999</v>
      </c>
      <c r="K458" s="72">
        <v>87.233999999999995</v>
      </c>
      <c r="L458" s="24">
        <v>43496</v>
      </c>
      <c r="M458" s="25">
        <v>0.57430555555555551</v>
      </c>
      <c r="N458" s="20" t="s">
        <v>29</v>
      </c>
      <c r="O458" s="72">
        <v>83.08</v>
      </c>
      <c r="P458" s="76">
        <v>4.7619047620000003</v>
      </c>
      <c r="Q458" s="72">
        <v>4.1539999999999999</v>
      </c>
      <c r="R458" s="86">
        <v>4.7</v>
      </c>
      <c r="S458" s="72">
        <f t="shared" si="123"/>
        <v>4.1539999999999964</v>
      </c>
      <c r="T458" s="92">
        <f t="shared" si="136"/>
        <v>348.60367999999971</v>
      </c>
      <c r="U458" s="93" t="b">
        <f t="shared" si="124"/>
        <v>0</v>
      </c>
      <c r="V458" s="93" t="b">
        <f t="shared" si="125"/>
        <v>0</v>
      </c>
      <c r="W458" s="93" t="str">
        <f t="shared" si="126"/>
        <v>Low Value</v>
      </c>
      <c r="X458" s="96" t="str">
        <f t="shared" si="129"/>
        <v>Value not found</v>
      </c>
      <c r="Y458" s="93">
        <f t="shared" si="134"/>
        <v>31</v>
      </c>
      <c r="Z458" s="93">
        <f t="shared" si="130"/>
        <v>1</v>
      </c>
      <c r="AA458" s="93">
        <f t="shared" si="131"/>
        <v>2019</v>
      </c>
      <c r="AB458" s="97" t="str">
        <f t="shared" si="122"/>
        <v>1-2019</v>
      </c>
      <c r="AC458" s="97" t="str">
        <f t="shared" si="121"/>
        <v>31-1-2019</v>
      </c>
      <c r="AD458" s="97">
        <f t="shared" si="135"/>
        <v>1</v>
      </c>
      <c r="AE458" s="97">
        <f t="shared" si="132"/>
        <v>5</v>
      </c>
      <c r="AF458" s="97" t="str">
        <f t="shared" si="127"/>
        <v>2019-5</v>
      </c>
      <c r="AG458" s="97">
        <f t="shared" si="128"/>
        <v>4</v>
      </c>
      <c r="AH458" s="97" t="str">
        <f t="shared" si="133"/>
        <v>Weekdays</v>
      </c>
      <c r="AI458" s="98">
        <f t="shared" si="120"/>
        <v>5</v>
      </c>
    </row>
    <row r="459" spans="2:35" ht="21.75" customHeight="1" x14ac:dyDescent="0.25">
      <c r="B459" s="19" t="s">
        <v>491</v>
      </c>
      <c r="C459" s="20" t="s">
        <v>42</v>
      </c>
      <c r="D459" s="19" t="s">
        <v>43</v>
      </c>
      <c r="E459" s="19" t="s">
        <v>20</v>
      </c>
      <c r="F459" s="19" t="s">
        <v>21</v>
      </c>
      <c r="G459" s="19" t="s">
        <v>46</v>
      </c>
      <c r="H459" s="72">
        <v>29.56</v>
      </c>
      <c r="I459" s="22">
        <v>5</v>
      </c>
      <c r="J459" s="72">
        <v>7.39</v>
      </c>
      <c r="K459" s="72">
        <v>155.19</v>
      </c>
      <c r="L459" s="24">
        <v>43509</v>
      </c>
      <c r="M459" s="25">
        <v>0.70763888888888893</v>
      </c>
      <c r="N459" s="20" t="s">
        <v>29</v>
      </c>
      <c r="O459" s="72">
        <v>147.80000000000001</v>
      </c>
      <c r="P459" s="76">
        <v>4.7619047620000003</v>
      </c>
      <c r="Q459" s="72">
        <v>7.39</v>
      </c>
      <c r="R459" s="86">
        <v>6.9</v>
      </c>
      <c r="S459" s="72">
        <f t="shared" si="123"/>
        <v>7.3899999999999864</v>
      </c>
      <c r="T459" s="92">
        <f t="shared" si="136"/>
        <v>620.1687999999989</v>
      </c>
      <c r="U459" s="93" t="b">
        <f t="shared" si="124"/>
        <v>0</v>
      </c>
      <c r="V459" s="93" t="b">
        <f t="shared" si="125"/>
        <v>1</v>
      </c>
      <c r="W459" s="93" t="str">
        <f t="shared" si="126"/>
        <v>Low Value</v>
      </c>
      <c r="X459" s="96" t="str">
        <f t="shared" si="129"/>
        <v>Value not found</v>
      </c>
      <c r="Y459" s="93">
        <f t="shared" si="134"/>
        <v>13</v>
      </c>
      <c r="Z459" s="93">
        <f t="shared" si="130"/>
        <v>2</v>
      </c>
      <c r="AA459" s="93">
        <f t="shared" si="131"/>
        <v>2019</v>
      </c>
      <c r="AB459" s="97" t="str">
        <f t="shared" si="122"/>
        <v>2-2019</v>
      </c>
      <c r="AC459" s="97" t="str">
        <f t="shared" si="121"/>
        <v>13-2-2019</v>
      </c>
      <c r="AD459" s="97">
        <f t="shared" si="135"/>
        <v>1</v>
      </c>
      <c r="AE459" s="97">
        <f t="shared" si="132"/>
        <v>7</v>
      </c>
      <c r="AF459" s="97" t="str">
        <f t="shared" si="127"/>
        <v>2019-7</v>
      </c>
      <c r="AG459" s="97">
        <f t="shared" si="128"/>
        <v>3</v>
      </c>
      <c r="AH459" s="97" t="str">
        <f t="shared" si="133"/>
        <v>Weekdays</v>
      </c>
      <c r="AI459" s="98">
        <f t="shared" si="120"/>
        <v>4</v>
      </c>
    </row>
    <row r="460" spans="2:35" ht="21.75" customHeight="1" x14ac:dyDescent="0.25">
      <c r="B460" s="19" t="s">
        <v>492</v>
      </c>
      <c r="C460" s="20" t="s">
        <v>42</v>
      </c>
      <c r="D460" s="19" t="s">
        <v>43</v>
      </c>
      <c r="E460" s="19" t="s">
        <v>20</v>
      </c>
      <c r="F460" s="19" t="s">
        <v>21</v>
      </c>
      <c r="G460" s="19" t="s">
        <v>44</v>
      </c>
      <c r="H460" s="72">
        <v>77.400000000000006</v>
      </c>
      <c r="I460" s="22">
        <v>9</v>
      </c>
      <c r="J460" s="72">
        <v>34.83</v>
      </c>
      <c r="K460" s="72">
        <v>731.43</v>
      </c>
      <c r="L460" s="24">
        <v>43511</v>
      </c>
      <c r="M460" s="25">
        <v>0.59375</v>
      </c>
      <c r="N460" s="20" t="s">
        <v>33</v>
      </c>
      <c r="O460" s="72">
        <v>696.6</v>
      </c>
      <c r="P460" s="76">
        <v>4.7619047620000003</v>
      </c>
      <c r="Q460" s="72">
        <v>34.83</v>
      </c>
      <c r="R460" s="86">
        <v>4.5</v>
      </c>
      <c r="S460" s="72">
        <f t="shared" si="123"/>
        <v>34.829999999999927</v>
      </c>
      <c r="T460" s="92">
        <f t="shared" si="136"/>
        <v>2922.9335999999939</v>
      </c>
      <c r="U460" s="93" t="b">
        <f t="shared" si="124"/>
        <v>0</v>
      </c>
      <c r="V460" s="93" t="b">
        <f t="shared" si="125"/>
        <v>1</v>
      </c>
      <c r="W460" s="93" t="str">
        <f t="shared" si="126"/>
        <v>Low Value</v>
      </c>
      <c r="X460" s="96" t="str">
        <f t="shared" si="129"/>
        <v>Value not found</v>
      </c>
      <c r="Y460" s="93">
        <f t="shared" si="134"/>
        <v>15</v>
      </c>
      <c r="Z460" s="93">
        <f t="shared" si="130"/>
        <v>2</v>
      </c>
      <c r="AA460" s="93">
        <f t="shared" si="131"/>
        <v>2019</v>
      </c>
      <c r="AB460" s="97" t="str">
        <f t="shared" si="122"/>
        <v>2-2019</v>
      </c>
      <c r="AC460" s="97" t="str">
        <f t="shared" si="121"/>
        <v>15-2-2019</v>
      </c>
      <c r="AD460" s="97">
        <f t="shared" si="135"/>
        <v>1</v>
      </c>
      <c r="AE460" s="97">
        <f t="shared" si="132"/>
        <v>7</v>
      </c>
      <c r="AF460" s="97" t="str">
        <f t="shared" si="127"/>
        <v>2019-7</v>
      </c>
      <c r="AG460" s="97">
        <f t="shared" si="128"/>
        <v>5</v>
      </c>
      <c r="AH460" s="97" t="str">
        <f t="shared" si="133"/>
        <v>Weekdays</v>
      </c>
      <c r="AI460" s="98">
        <f t="shared" si="120"/>
        <v>6</v>
      </c>
    </row>
    <row r="461" spans="2:35" ht="21.75" customHeight="1" x14ac:dyDescent="0.25">
      <c r="B461" s="19" t="s">
        <v>493</v>
      </c>
      <c r="C461" s="20" t="s">
        <v>42</v>
      </c>
      <c r="D461" s="19" t="s">
        <v>43</v>
      </c>
      <c r="E461" s="19" t="s">
        <v>27</v>
      </c>
      <c r="F461" s="19" t="s">
        <v>31</v>
      </c>
      <c r="G461" s="19" t="s">
        <v>28</v>
      </c>
      <c r="H461" s="72">
        <v>79.39</v>
      </c>
      <c r="I461" s="22">
        <v>10</v>
      </c>
      <c r="J461" s="72">
        <v>39.695</v>
      </c>
      <c r="K461" s="72">
        <v>833.59500000000003</v>
      </c>
      <c r="L461" s="24">
        <v>43503</v>
      </c>
      <c r="M461" s="25">
        <v>0.85</v>
      </c>
      <c r="N461" s="20" t="s">
        <v>29</v>
      </c>
      <c r="O461" s="72">
        <v>793.9</v>
      </c>
      <c r="P461" s="76">
        <v>4.7619047620000003</v>
      </c>
      <c r="Q461" s="72">
        <v>39.695</v>
      </c>
      <c r="R461" s="86">
        <v>6.2</v>
      </c>
      <c r="S461" s="72">
        <f t="shared" si="123"/>
        <v>39.69500000000005</v>
      </c>
      <c r="T461" s="92">
        <f t="shared" si="136"/>
        <v>3331.2044000000042</v>
      </c>
      <c r="U461" s="93" t="b">
        <f t="shared" si="124"/>
        <v>0</v>
      </c>
      <c r="V461" s="93" t="b">
        <f t="shared" si="125"/>
        <v>1</v>
      </c>
      <c r="W461" s="93" t="str">
        <f t="shared" si="126"/>
        <v>Low Value</v>
      </c>
      <c r="X461" s="96" t="str">
        <f t="shared" si="129"/>
        <v>Value not found</v>
      </c>
      <c r="Y461" s="93">
        <f t="shared" si="134"/>
        <v>7</v>
      </c>
      <c r="Z461" s="93">
        <f t="shared" si="130"/>
        <v>2</v>
      </c>
      <c r="AA461" s="93">
        <f t="shared" si="131"/>
        <v>2019</v>
      </c>
      <c r="AB461" s="97" t="str">
        <f t="shared" si="122"/>
        <v>2-2019</v>
      </c>
      <c r="AC461" s="97" t="str">
        <f t="shared" si="121"/>
        <v>7-2-2019</v>
      </c>
      <c r="AD461" s="97">
        <f t="shared" si="135"/>
        <v>1</v>
      </c>
      <c r="AE461" s="97">
        <f t="shared" si="132"/>
        <v>6</v>
      </c>
      <c r="AF461" s="97" t="str">
        <f t="shared" si="127"/>
        <v>2019-6</v>
      </c>
      <c r="AG461" s="97">
        <f t="shared" si="128"/>
        <v>4</v>
      </c>
      <c r="AH461" s="97" t="str">
        <f t="shared" si="133"/>
        <v>Weekdays</v>
      </c>
      <c r="AI461" s="98">
        <f t="shared" si="120"/>
        <v>5</v>
      </c>
    </row>
    <row r="462" spans="2:35" ht="21.75" customHeight="1" x14ac:dyDescent="0.25">
      <c r="B462" s="19" t="s">
        <v>494</v>
      </c>
      <c r="C462" s="20" t="s">
        <v>25</v>
      </c>
      <c r="D462" s="19" t="s">
        <v>26</v>
      </c>
      <c r="E462" s="19" t="s">
        <v>20</v>
      </c>
      <c r="F462" s="19" t="s">
        <v>21</v>
      </c>
      <c r="G462" s="19" t="s">
        <v>28</v>
      </c>
      <c r="H462" s="72">
        <v>46.57</v>
      </c>
      <c r="I462" s="22">
        <v>10</v>
      </c>
      <c r="J462" s="72">
        <v>23.285</v>
      </c>
      <c r="K462" s="72">
        <v>488.98500000000001</v>
      </c>
      <c r="L462" s="24">
        <v>43492</v>
      </c>
      <c r="M462" s="25">
        <v>0.58194444444444449</v>
      </c>
      <c r="N462" s="20" t="s">
        <v>29</v>
      </c>
      <c r="O462" s="72">
        <v>465.7</v>
      </c>
      <c r="P462" s="76">
        <v>4.7619047620000003</v>
      </c>
      <c r="Q462" s="72">
        <v>23.285</v>
      </c>
      <c r="R462" s="86">
        <v>7.6</v>
      </c>
      <c r="S462" s="72">
        <f t="shared" si="123"/>
        <v>23.285000000000025</v>
      </c>
      <c r="T462" s="92">
        <f t="shared" si="136"/>
        <v>1954.0772000000022</v>
      </c>
      <c r="U462" s="93" t="b">
        <f t="shared" si="124"/>
        <v>1</v>
      </c>
      <c r="V462" s="93" t="b">
        <f t="shared" si="125"/>
        <v>1</v>
      </c>
      <c r="W462" s="93" t="str">
        <f t="shared" si="126"/>
        <v>High Value</v>
      </c>
      <c r="X462" s="96">
        <f t="shared" si="129"/>
        <v>4.657</v>
      </c>
      <c r="Y462" s="93">
        <f t="shared" si="134"/>
        <v>27</v>
      </c>
      <c r="Z462" s="93">
        <f t="shared" si="130"/>
        <v>1</v>
      </c>
      <c r="AA462" s="93">
        <f t="shared" si="131"/>
        <v>2019</v>
      </c>
      <c r="AB462" s="97" t="str">
        <f t="shared" si="122"/>
        <v>1-2019</v>
      </c>
      <c r="AC462" s="97" t="str">
        <f t="shared" si="121"/>
        <v>27-1-2019</v>
      </c>
      <c r="AD462" s="97">
        <f t="shared" si="135"/>
        <v>1</v>
      </c>
      <c r="AE462" s="97">
        <f t="shared" si="132"/>
        <v>4</v>
      </c>
      <c r="AF462" s="97" t="str">
        <f t="shared" si="127"/>
        <v>2019-4</v>
      </c>
      <c r="AG462" s="97">
        <f t="shared" si="128"/>
        <v>7</v>
      </c>
      <c r="AH462" s="97" t="str">
        <f t="shared" si="133"/>
        <v>Weekends</v>
      </c>
      <c r="AI462" s="98">
        <f t="shared" si="120"/>
        <v>1</v>
      </c>
    </row>
    <row r="463" spans="2:35" ht="21.75" customHeight="1" x14ac:dyDescent="0.25">
      <c r="B463" s="19" t="s">
        <v>495</v>
      </c>
      <c r="C463" s="20" t="s">
        <v>25</v>
      </c>
      <c r="D463" s="19" t="s">
        <v>26</v>
      </c>
      <c r="E463" s="19" t="s">
        <v>27</v>
      </c>
      <c r="F463" s="19" t="s">
        <v>31</v>
      </c>
      <c r="G463" s="19" t="s">
        <v>44</v>
      </c>
      <c r="H463" s="72">
        <v>35.89</v>
      </c>
      <c r="I463" s="22">
        <v>1</v>
      </c>
      <c r="J463" s="72">
        <v>1.7945</v>
      </c>
      <c r="K463" s="72">
        <v>37.6845</v>
      </c>
      <c r="L463" s="24">
        <v>43519</v>
      </c>
      <c r="M463" s="25">
        <v>0.70277777777777772</v>
      </c>
      <c r="N463" s="20" t="s">
        <v>33</v>
      </c>
      <c r="O463" s="72">
        <v>35.89</v>
      </c>
      <c r="P463" s="76">
        <v>4.7619047620000003</v>
      </c>
      <c r="Q463" s="72">
        <v>1.7945</v>
      </c>
      <c r="R463" s="86">
        <v>7.9</v>
      </c>
      <c r="S463" s="72">
        <f t="shared" si="123"/>
        <v>1.7944999999999993</v>
      </c>
      <c r="T463" s="92">
        <f t="shared" si="136"/>
        <v>150.59443999999993</v>
      </c>
      <c r="U463" s="93" t="b">
        <f t="shared" si="124"/>
        <v>0</v>
      </c>
      <c r="V463" s="93" t="b">
        <f t="shared" si="125"/>
        <v>1</v>
      </c>
      <c r="W463" s="93" t="str">
        <f t="shared" si="126"/>
        <v>High Value</v>
      </c>
      <c r="X463" s="96">
        <f t="shared" si="129"/>
        <v>3.5890000000000004</v>
      </c>
      <c r="Y463" s="93">
        <f t="shared" si="134"/>
        <v>23</v>
      </c>
      <c r="Z463" s="93">
        <f t="shared" si="130"/>
        <v>2</v>
      </c>
      <c r="AA463" s="93">
        <f t="shared" si="131"/>
        <v>2019</v>
      </c>
      <c r="AB463" s="97" t="str">
        <f t="shared" si="122"/>
        <v>2-2019</v>
      </c>
      <c r="AC463" s="97" t="str">
        <f t="shared" si="121"/>
        <v>23-2-2019</v>
      </c>
      <c r="AD463" s="97">
        <f t="shared" si="135"/>
        <v>1</v>
      </c>
      <c r="AE463" s="97">
        <f t="shared" si="132"/>
        <v>8</v>
      </c>
      <c r="AF463" s="97" t="str">
        <f t="shared" si="127"/>
        <v>2019-8</v>
      </c>
      <c r="AG463" s="97">
        <f t="shared" si="128"/>
        <v>6</v>
      </c>
      <c r="AH463" s="97" t="str">
        <f t="shared" si="133"/>
        <v>Weekends</v>
      </c>
      <c r="AI463" s="98">
        <f t="shared" si="120"/>
        <v>7</v>
      </c>
    </row>
    <row r="464" spans="2:35" ht="21.75" customHeight="1" x14ac:dyDescent="0.25">
      <c r="B464" s="19" t="s">
        <v>496</v>
      </c>
      <c r="C464" s="20" t="s">
        <v>25</v>
      </c>
      <c r="D464" s="19" t="s">
        <v>26</v>
      </c>
      <c r="E464" s="19" t="s">
        <v>27</v>
      </c>
      <c r="F464" s="19" t="s">
        <v>31</v>
      </c>
      <c r="G464" s="19" t="s">
        <v>44</v>
      </c>
      <c r="H464" s="72">
        <v>40.520000000000003</v>
      </c>
      <c r="I464" s="22">
        <v>5</v>
      </c>
      <c r="J464" s="72">
        <v>10.130000000000001</v>
      </c>
      <c r="K464" s="72">
        <v>212.73</v>
      </c>
      <c r="L464" s="24">
        <v>43499</v>
      </c>
      <c r="M464" s="25">
        <v>0.6381944444444444</v>
      </c>
      <c r="N464" s="20" t="s">
        <v>29</v>
      </c>
      <c r="O464" s="72">
        <v>202.6</v>
      </c>
      <c r="P464" s="76">
        <v>4.7619047620000003</v>
      </c>
      <c r="Q464" s="72">
        <v>10.130000000000001</v>
      </c>
      <c r="R464" s="86">
        <v>4.5</v>
      </c>
      <c r="S464" s="72">
        <f t="shared" si="123"/>
        <v>10.129999999999995</v>
      </c>
      <c r="T464" s="92">
        <f t="shared" si="136"/>
        <v>850.10959999999966</v>
      </c>
      <c r="U464" s="93" t="b">
        <f t="shared" si="124"/>
        <v>0</v>
      </c>
      <c r="V464" s="93" t="b">
        <f t="shared" si="125"/>
        <v>0</v>
      </c>
      <c r="W464" s="93" t="str">
        <f t="shared" si="126"/>
        <v>Low Value</v>
      </c>
      <c r="X464" s="96" t="str">
        <f t="shared" si="129"/>
        <v>Value not found</v>
      </c>
      <c r="Y464" s="93">
        <f t="shared" si="134"/>
        <v>3</v>
      </c>
      <c r="Z464" s="93">
        <f t="shared" si="130"/>
        <v>2</v>
      </c>
      <c r="AA464" s="93">
        <f t="shared" si="131"/>
        <v>2019</v>
      </c>
      <c r="AB464" s="97" t="str">
        <f t="shared" si="122"/>
        <v>2-2019</v>
      </c>
      <c r="AC464" s="97" t="str">
        <f t="shared" si="121"/>
        <v>3-2-2019</v>
      </c>
      <c r="AD464" s="97">
        <f t="shared" si="135"/>
        <v>1</v>
      </c>
      <c r="AE464" s="97">
        <f t="shared" si="132"/>
        <v>5</v>
      </c>
      <c r="AF464" s="97" t="str">
        <f t="shared" si="127"/>
        <v>2019-5</v>
      </c>
      <c r="AG464" s="97">
        <f t="shared" si="128"/>
        <v>7</v>
      </c>
      <c r="AH464" s="97" t="str">
        <f t="shared" si="133"/>
        <v>Weekends</v>
      </c>
      <c r="AI464" s="98">
        <f t="shared" si="120"/>
        <v>1</v>
      </c>
    </row>
    <row r="465" spans="2:35" ht="21.75" customHeight="1" x14ac:dyDescent="0.25">
      <c r="B465" s="19" t="s">
        <v>497</v>
      </c>
      <c r="C465" s="20" t="s">
        <v>42</v>
      </c>
      <c r="D465" s="19" t="s">
        <v>43</v>
      </c>
      <c r="E465" s="19" t="s">
        <v>20</v>
      </c>
      <c r="F465" s="19" t="s">
        <v>21</v>
      </c>
      <c r="G465" s="19" t="s">
        <v>44</v>
      </c>
      <c r="H465" s="72">
        <v>73.05</v>
      </c>
      <c r="I465" s="22">
        <v>10</v>
      </c>
      <c r="J465" s="72">
        <v>36.524999999999999</v>
      </c>
      <c r="K465" s="72">
        <v>767.02499999999998</v>
      </c>
      <c r="L465" s="24">
        <v>43527</v>
      </c>
      <c r="M465" s="25">
        <v>0.51736111111111116</v>
      </c>
      <c r="N465" s="20" t="s">
        <v>33</v>
      </c>
      <c r="O465" s="72">
        <v>730.5</v>
      </c>
      <c r="P465" s="76">
        <v>4.7619047620000003</v>
      </c>
      <c r="Q465" s="72">
        <v>36.524999999999999</v>
      </c>
      <c r="R465" s="86">
        <v>8.6999999999999993</v>
      </c>
      <c r="S465" s="72">
        <f t="shared" si="123"/>
        <v>36.524999999999977</v>
      </c>
      <c r="T465" s="92">
        <f t="shared" si="136"/>
        <v>3065.1779999999981</v>
      </c>
      <c r="U465" s="93" t="b">
        <f t="shared" si="124"/>
        <v>1</v>
      </c>
      <c r="V465" s="93" t="b">
        <f t="shared" si="125"/>
        <v>1</v>
      </c>
      <c r="W465" s="93" t="str">
        <f t="shared" si="126"/>
        <v>High Value</v>
      </c>
      <c r="X465" s="96">
        <f t="shared" si="129"/>
        <v>7.3049999999999997</v>
      </c>
      <c r="Y465" s="93">
        <f t="shared" si="134"/>
        <v>3</v>
      </c>
      <c r="Z465" s="93">
        <f t="shared" si="130"/>
        <v>3</v>
      </c>
      <c r="AA465" s="93">
        <f t="shared" si="131"/>
        <v>2019</v>
      </c>
      <c r="AB465" s="97" t="str">
        <f t="shared" si="122"/>
        <v>3-2019</v>
      </c>
      <c r="AC465" s="97" t="str">
        <f t="shared" si="121"/>
        <v>3-3-2019</v>
      </c>
      <c r="AD465" s="97">
        <f t="shared" si="135"/>
        <v>1</v>
      </c>
      <c r="AE465" s="97">
        <f t="shared" si="132"/>
        <v>9</v>
      </c>
      <c r="AF465" s="97" t="str">
        <f t="shared" si="127"/>
        <v>2019-9</v>
      </c>
      <c r="AG465" s="97">
        <f t="shared" si="128"/>
        <v>7</v>
      </c>
      <c r="AH465" s="97" t="str">
        <f t="shared" si="133"/>
        <v>Weekends</v>
      </c>
      <c r="AI465" s="98">
        <f t="shared" si="120"/>
        <v>1</v>
      </c>
    </row>
    <row r="466" spans="2:35" ht="21.75" customHeight="1" x14ac:dyDescent="0.25">
      <c r="B466" s="19" t="s">
        <v>498</v>
      </c>
      <c r="C466" s="20" t="s">
        <v>25</v>
      </c>
      <c r="D466" s="19" t="s">
        <v>26</v>
      </c>
      <c r="E466" s="19" t="s">
        <v>27</v>
      </c>
      <c r="F466" s="19" t="s">
        <v>21</v>
      </c>
      <c r="G466" s="19" t="s">
        <v>36</v>
      </c>
      <c r="H466" s="72">
        <v>73.95</v>
      </c>
      <c r="I466" s="22">
        <v>4</v>
      </c>
      <c r="J466" s="72">
        <v>14.79</v>
      </c>
      <c r="K466" s="72">
        <v>310.58999999999997</v>
      </c>
      <c r="L466" s="24">
        <v>43499</v>
      </c>
      <c r="M466" s="25">
        <v>0.41805555555555557</v>
      </c>
      <c r="N466" s="20" t="s">
        <v>29</v>
      </c>
      <c r="O466" s="72">
        <v>295.8</v>
      </c>
      <c r="P466" s="76">
        <v>4.7619047620000003</v>
      </c>
      <c r="Q466" s="72">
        <v>14.79</v>
      </c>
      <c r="R466" s="86">
        <v>6.1</v>
      </c>
      <c r="S466" s="72">
        <f t="shared" si="123"/>
        <v>14.789999999999964</v>
      </c>
      <c r="T466" s="92">
        <f t="shared" si="136"/>
        <v>1241.176799999997</v>
      </c>
      <c r="U466" s="93" t="b">
        <f t="shared" si="124"/>
        <v>0</v>
      </c>
      <c r="V466" s="93" t="b">
        <f t="shared" si="125"/>
        <v>0</v>
      </c>
      <c r="W466" s="93" t="str">
        <f t="shared" si="126"/>
        <v>Low Value</v>
      </c>
      <c r="X466" s="96" t="str">
        <f t="shared" si="129"/>
        <v>Value not found</v>
      </c>
      <c r="Y466" s="93">
        <f t="shared" si="134"/>
        <v>3</v>
      </c>
      <c r="Z466" s="93">
        <f t="shared" si="130"/>
        <v>2</v>
      </c>
      <c r="AA466" s="93">
        <f t="shared" si="131"/>
        <v>2019</v>
      </c>
      <c r="AB466" s="97" t="str">
        <f t="shared" si="122"/>
        <v>2-2019</v>
      </c>
      <c r="AC466" s="97" t="str">
        <f t="shared" si="121"/>
        <v>3-2-2019</v>
      </c>
      <c r="AD466" s="97">
        <f t="shared" si="135"/>
        <v>1</v>
      </c>
      <c r="AE466" s="97">
        <f t="shared" si="132"/>
        <v>5</v>
      </c>
      <c r="AF466" s="97" t="str">
        <f t="shared" si="127"/>
        <v>2019-5</v>
      </c>
      <c r="AG466" s="97">
        <f t="shared" si="128"/>
        <v>7</v>
      </c>
      <c r="AH466" s="97" t="str">
        <f t="shared" si="133"/>
        <v>Weekends</v>
      </c>
      <c r="AI466" s="98">
        <f t="shared" ref="AI466:AI529" si="137">WEEKDAY(L466,1)</f>
        <v>1</v>
      </c>
    </row>
    <row r="467" spans="2:35" ht="21.75" customHeight="1" x14ac:dyDescent="0.25">
      <c r="B467" s="19" t="s">
        <v>499</v>
      </c>
      <c r="C467" s="20" t="s">
        <v>25</v>
      </c>
      <c r="D467" s="19" t="s">
        <v>26</v>
      </c>
      <c r="E467" s="19" t="s">
        <v>20</v>
      </c>
      <c r="F467" s="19" t="s">
        <v>21</v>
      </c>
      <c r="G467" s="19" t="s">
        <v>44</v>
      </c>
      <c r="H467" s="72">
        <v>22.62</v>
      </c>
      <c r="I467" s="22">
        <v>1</v>
      </c>
      <c r="J467" s="72">
        <v>1.131</v>
      </c>
      <c r="K467" s="72">
        <v>23.751000000000001</v>
      </c>
      <c r="L467" s="24">
        <v>43541</v>
      </c>
      <c r="M467" s="25">
        <v>0.79027777777777775</v>
      </c>
      <c r="N467" s="20" t="s">
        <v>29</v>
      </c>
      <c r="O467" s="72">
        <v>22.62</v>
      </c>
      <c r="P467" s="76">
        <v>4.7619047620000003</v>
      </c>
      <c r="Q467" s="72">
        <v>1.131</v>
      </c>
      <c r="R467" s="86">
        <v>6.4</v>
      </c>
      <c r="S467" s="72">
        <f t="shared" si="123"/>
        <v>1.1310000000000002</v>
      </c>
      <c r="T467" s="92">
        <f t="shared" si="136"/>
        <v>94.91352000000002</v>
      </c>
      <c r="U467" s="93" t="b">
        <f t="shared" si="124"/>
        <v>0</v>
      </c>
      <c r="V467" s="93" t="b">
        <f t="shared" si="125"/>
        <v>1</v>
      </c>
      <c r="W467" s="93" t="str">
        <f t="shared" si="126"/>
        <v>Low Value</v>
      </c>
      <c r="X467" s="96" t="str">
        <f t="shared" si="129"/>
        <v>Value not found</v>
      </c>
      <c r="Y467" s="93">
        <f t="shared" si="134"/>
        <v>17</v>
      </c>
      <c r="Z467" s="93">
        <f t="shared" si="130"/>
        <v>3</v>
      </c>
      <c r="AA467" s="93">
        <f t="shared" si="131"/>
        <v>2019</v>
      </c>
      <c r="AB467" s="97" t="str">
        <f t="shared" si="122"/>
        <v>3-2019</v>
      </c>
      <c r="AC467" s="97" t="str">
        <f t="shared" si="121"/>
        <v>17-3-2019</v>
      </c>
      <c r="AD467" s="97">
        <f t="shared" si="135"/>
        <v>1</v>
      </c>
      <c r="AE467" s="97">
        <f t="shared" si="132"/>
        <v>11</v>
      </c>
      <c r="AF467" s="97" t="str">
        <f t="shared" si="127"/>
        <v>2019-11</v>
      </c>
      <c r="AG467" s="97">
        <f t="shared" si="128"/>
        <v>7</v>
      </c>
      <c r="AH467" s="97" t="str">
        <f t="shared" si="133"/>
        <v>Weekends</v>
      </c>
      <c r="AI467" s="98">
        <f t="shared" si="137"/>
        <v>1</v>
      </c>
    </row>
    <row r="468" spans="2:35" ht="21.75" customHeight="1" x14ac:dyDescent="0.25">
      <c r="B468" s="19" t="s">
        <v>500</v>
      </c>
      <c r="C468" s="20" t="s">
        <v>18</v>
      </c>
      <c r="D468" s="19" t="s">
        <v>19</v>
      </c>
      <c r="E468" s="19" t="s">
        <v>20</v>
      </c>
      <c r="F468" s="19" t="s">
        <v>31</v>
      </c>
      <c r="G468" s="19" t="s">
        <v>44</v>
      </c>
      <c r="H468" s="72">
        <v>51.34</v>
      </c>
      <c r="I468" s="22">
        <v>5</v>
      </c>
      <c r="J468" s="72">
        <v>12.835000000000001</v>
      </c>
      <c r="K468" s="72">
        <v>269.53500000000003</v>
      </c>
      <c r="L468" s="24">
        <v>43552</v>
      </c>
      <c r="M468" s="25">
        <v>0.64652777777777781</v>
      </c>
      <c r="N468" s="20" t="s">
        <v>33</v>
      </c>
      <c r="O468" s="72">
        <v>256.7</v>
      </c>
      <c r="P468" s="76">
        <v>4.7619047620000003</v>
      </c>
      <c r="Q468" s="72">
        <v>12.835000000000001</v>
      </c>
      <c r="R468" s="86">
        <v>9.1</v>
      </c>
      <c r="S468" s="72">
        <f t="shared" si="123"/>
        <v>12.835000000000036</v>
      </c>
      <c r="T468" s="92">
        <f t="shared" si="136"/>
        <v>1077.113200000003</v>
      </c>
      <c r="U468" s="93" t="b">
        <f t="shared" si="124"/>
        <v>0</v>
      </c>
      <c r="V468" s="93" t="b">
        <f t="shared" si="125"/>
        <v>1</v>
      </c>
      <c r="W468" s="93" t="str">
        <f t="shared" si="126"/>
        <v>High Value</v>
      </c>
      <c r="X468" s="96">
        <f t="shared" si="129"/>
        <v>5.1340000000000003</v>
      </c>
      <c r="Y468" s="93">
        <f t="shared" si="134"/>
        <v>28</v>
      </c>
      <c r="Z468" s="93">
        <f t="shared" si="130"/>
        <v>3</v>
      </c>
      <c r="AA468" s="93">
        <f t="shared" si="131"/>
        <v>2019</v>
      </c>
      <c r="AB468" s="97" t="str">
        <f t="shared" si="122"/>
        <v>3-2019</v>
      </c>
      <c r="AC468" s="97" t="str">
        <f t="shared" si="121"/>
        <v>28-3-2019</v>
      </c>
      <c r="AD468" s="97">
        <f t="shared" si="135"/>
        <v>1</v>
      </c>
      <c r="AE468" s="97">
        <f t="shared" si="132"/>
        <v>13</v>
      </c>
      <c r="AF468" s="97" t="str">
        <f t="shared" si="127"/>
        <v>2019-13</v>
      </c>
      <c r="AG468" s="97">
        <f t="shared" si="128"/>
        <v>4</v>
      </c>
      <c r="AH468" s="97" t="str">
        <f t="shared" si="133"/>
        <v>Weekdays</v>
      </c>
      <c r="AI468" s="98">
        <f t="shared" si="137"/>
        <v>5</v>
      </c>
    </row>
    <row r="469" spans="2:35" ht="21.75" customHeight="1" x14ac:dyDescent="0.25">
      <c r="B469" s="19" t="s">
        <v>501</v>
      </c>
      <c r="C469" s="20" t="s">
        <v>25</v>
      </c>
      <c r="D469" s="19" t="s">
        <v>26</v>
      </c>
      <c r="E469" s="19" t="s">
        <v>20</v>
      </c>
      <c r="F469" s="19" t="s">
        <v>21</v>
      </c>
      <c r="G469" s="19" t="s">
        <v>36</v>
      </c>
      <c r="H469" s="72">
        <v>54.55</v>
      </c>
      <c r="I469" s="22">
        <v>10</v>
      </c>
      <c r="J469" s="72">
        <v>27.274999999999999</v>
      </c>
      <c r="K469" s="72">
        <v>572.77499999999998</v>
      </c>
      <c r="L469" s="24">
        <v>43526</v>
      </c>
      <c r="M469" s="25">
        <v>0.47361111111111109</v>
      </c>
      <c r="N469" s="20" t="s">
        <v>33</v>
      </c>
      <c r="O469" s="72">
        <v>545.5</v>
      </c>
      <c r="P469" s="76">
        <v>4.7619047620000003</v>
      </c>
      <c r="Q469" s="72">
        <v>27.274999999999999</v>
      </c>
      <c r="R469" s="86">
        <v>7.1</v>
      </c>
      <c r="S469" s="72">
        <f t="shared" si="123"/>
        <v>27.274999999999977</v>
      </c>
      <c r="T469" s="92">
        <f t="shared" si="136"/>
        <v>2288.9179999999983</v>
      </c>
      <c r="U469" s="93" t="b">
        <f t="shared" si="124"/>
        <v>0</v>
      </c>
      <c r="V469" s="93" t="b">
        <f t="shared" si="125"/>
        <v>1</v>
      </c>
      <c r="W469" s="93" t="str">
        <f t="shared" si="126"/>
        <v>Low Value</v>
      </c>
      <c r="X469" s="96">
        <f t="shared" si="129"/>
        <v>5.4550000000000001</v>
      </c>
      <c r="Y469" s="93">
        <f t="shared" si="134"/>
        <v>2</v>
      </c>
      <c r="Z469" s="93">
        <f t="shared" si="130"/>
        <v>3</v>
      </c>
      <c r="AA469" s="93">
        <f t="shared" si="131"/>
        <v>2019</v>
      </c>
      <c r="AB469" s="97" t="str">
        <f t="shared" si="122"/>
        <v>3-2019</v>
      </c>
      <c r="AC469" s="97" t="str">
        <f t="shared" si="121"/>
        <v>2-3-2019</v>
      </c>
      <c r="AD469" s="97">
        <f t="shared" si="135"/>
        <v>1</v>
      </c>
      <c r="AE469" s="97">
        <f t="shared" si="132"/>
        <v>9</v>
      </c>
      <c r="AF469" s="97" t="str">
        <f t="shared" si="127"/>
        <v>2019-9</v>
      </c>
      <c r="AG469" s="97">
        <f t="shared" si="128"/>
        <v>6</v>
      </c>
      <c r="AH469" s="97" t="str">
        <f t="shared" si="133"/>
        <v>Weekends</v>
      </c>
      <c r="AI469" s="98">
        <f t="shared" si="137"/>
        <v>7</v>
      </c>
    </row>
    <row r="470" spans="2:35" ht="21.75" customHeight="1" x14ac:dyDescent="0.25">
      <c r="B470" s="19" t="s">
        <v>502</v>
      </c>
      <c r="C470" s="20" t="s">
        <v>25</v>
      </c>
      <c r="D470" s="19" t="s">
        <v>26</v>
      </c>
      <c r="E470" s="19" t="s">
        <v>20</v>
      </c>
      <c r="F470" s="19" t="s">
        <v>21</v>
      </c>
      <c r="G470" s="19" t="s">
        <v>22</v>
      </c>
      <c r="H470" s="72">
        <v>37.15</v>
      </c>
      <c r="I470" s="22">
        <v>7</v>
      </c>
      <c r="J470" s="72">
        <v>13.0025</v>
      </c>
      <c r="K470" s="72">
        <v>273.05250000000001</v>
      </c>
      <c r="L470" s="24">
        <v>43504</v>
      </c>
      <c r="M470" s="25">
        <v>0.55000000000000004</v>
      </c>
      <c r="N470" s="20" t="s">
        <v>33</v>
      </c>
      <c r="O470" s="72">
        <v>260.05</v>
      </c>
      <c r="P470" s="76">
        <v>4.7619047620000003</v>
      </c>
      <c r="Q470" s="72">
        <v>13.0025</v>
      </c>
      <c r="R470" s="86">
        <v>7.7</v>
      </c>
      <c r="S470" s="72">
        <f t="shared" si="123"/>
        <v>13.002499999999998</v>
      </c>
      <c r="T470" s="92">
        <f t="shared" si="136"/>
        <v>1091.1697999999999</v>
      </c>
      <c r="U470" s="93" t="b">
        <f t="shared" si="124"/>
        <v>0</v>
      </c>
      <c r="V470" s="93" t="b">
        <f t="shared" si="125"/>
        <v>1</v>
      </c>
      <c r="W470" s="93" t="str">
        <f t="shared" si="126"/>
        <v>High Value</v>
      </c>
      <c r="X470" s="96">
        <f t="shared" si="129"/>
        <v>3.7149999999999999</v>
      </c>
      <c r="Y470" s="93">
        <f t="shared" si="134"/>
        <v>8</v>
      </c>
      <c r="Z470" s="93">
        <f t="shared" si="130"/>
        <v>2</v>
      </c>
      <c r="AA470" s="93">
        <f t="shared" si="131"/>
        <v>2019</v>
      </c>
      <c r="AB470" s="97" t="str">
        <f t="shared" si="122"/>
        <v>2-2019</v>
      </c>
      <c r="AC470" s="97" t="str">
        <f t="shared" si="121"/>
        <v>8-2-2019</v>
      </c>
      <c r="AD470" s="97">
        <f t="shared" si="135"/>
        <v>1</v>
      </c>
      <c r="AE470" s="97">
        <f t="shared" si="132"/>
        <v>6</v>
      </c>
      <c r="AF470" s="97" t="str">
        <f t="shared" si="127"/>
        <v>2019-6</v>
      </c>
      <c r="AG470" s="97">
        <f t="shared" si="128"/>
        <v>5</v>
      </c>
      <c r="AH470" s="97" t="str">
        <f t="shared" si="133"/>
        <v>Weekdays</v>
      </c>
      <c r="AI470" s="98">
        <f t="shared" si="137"/>
        <v>6</v>
      </c>
    </row>
    <row r="471" spans="2:35" ht="21.75" customHeight="1" x14ac:dyDescent="0.25">
      <c r="B471" s="19" t="s">
        <v>503</v>
      </c>
      <c r="C471" s="20" t="s">
        <v>42</v>
      </c>
      <c r="D471" s="19" t="s">
        <v>43</v>
      </c>
      <c r="E471" s="19" t="s">
        <v>27</v>
      </c>
      <c r="F471" s="19" t="s">
        <v>31</v>
      </c>
      <c r="G471" s="19" t="s">
        <v>36</v>
      </c>
      <c r="H471" s="72">
        <v>37.020000000000003</v>
      </c>
      <c r="I471" s="22">
        <v>6</v>
      </c>
      <c r="J471" s="72">
        <v>11.106</v>
      </c>
      <c r="K471" s="72">
        <v>233.226</v>
      </c>
      <c r="L471" s="24">
        <v>43546</v>
      </c>
      <c r="M471" s="25">
        <v>0.7729166666666667</v>
      </c>
      <c r="N471" s="20" t="s">
        <v>29</v>
      </c>
      <c r="O471" s="72">
        <v>222.12</v>
      </c>
      <c r="P471" s="76">
        <v>4.7619047620000003</v>
      </c>
      <c r="Q471" s="72">
        <v>11.106</v>
      </c>
      <c r="R471" s="86">
        <v>4.5</v>
      </c>
      <c r="S471" s="72">
        <f t="shared" si="123"/>
        <v>11.105999999999995</v>
      </c>
      <c r="T471" s="92">
        <f t="shared" si="136"/>
        <v>932.01551999999958</v>
      </c>
      <c r="U471" s="93" t="b">
        <f t="shared" si="124"/>
        <v>0</v>
      </c>
      <c r="V471" s="93" t="b">
        <f t="shared" si="125"/>
        <v>0</v>
      </c>
      <c r="W471" s="93" t="str">
        <f t="shared" si="126"/>
        <v>Low Value</v>
      </c>
      <c r="X471" s="96" t="str">
        <f t="shared" si="129"/>
        <v>Value not found</v>
      </c>
      <c r="Y471" s="93">
        <f t="shared" si="134"/>
        <v>22</v>
      </c>
      <c r="Z471" s="93">
        <f t="shared" si="130"/>
        <v>3</v>
      </c>
      <c r="AA471" s="93">
        <f t="shared" si="131"/>
        <v>2019</v>
      </c>
      <c r="AB471" s="97" t="str">
        <f t="shared" si="122"/>
        <v>3-2019</v>
      </c>
      <c r="AC471" s="97" t="str">
        <f t="shared" si="121"/>
        <v>22-3-2019</v>
      </c>
      <c r="AD471" s="97">
        <f t="shared" si="135"/>
        <v>1</v>
      </c>
      <c r="AE471" s="97">
        <f t="shared" si="132"/>
        <v>12</v>
      </c>
      <c r="AF471" s="97" t="str">
        <f t="shared" si="127"/>
        <v>2019-12</v>
      </c>
      <c r="AG471" s="97">
        <f t="shared" si="128"/>
        <v>5</v>
      </c>
      <c r="AH471" s="97" t="str">
        <f t="shared" si="133"/>
        <v>Weekdays</v>
      </c>
      <c r="AI471" s="98">
        <f t="shared" si="137"/>
        <v>6</v>
      </c>
    </row>
    <row r="472" spans="2:35" ht="21.75" customHeight="1" x14ac:dyDescent="0.25">
      <c r="B472" s="19" t="s">
        <v>504</v>
      </c>
      <c r="C472" s="20" t="s">
        <v>25</v>
      </c>
      <c r="D472" s="19" t="s">
        <v>26</v>
      </c>
      <c r="E472" s="19" t="s">
        <v>27</v>
      </c>
      <c r="F472" s="19" t="s">
        <v>31</v>
      </c>
      <c r="G472" s="19" t="s">
        <v>44</v>
      </c>
      <c r="H472" s="72">
        <v>21.58</v>
      </c>
      <c r="I472" s="22">
        <v>1</v>
      </c>
      <c r="J472" s="72">
        <v>1.079</v>
      </c>
      <c r="K472" s="72">
        <v>22.658999999999999</v>
      </c>
      <c r="L472" s="24">
        <v>43505</v>
      </c>
      <c r="M472" s="25">
        <v>0.41805555555555557</v>
      </c>
      <c r="N472" s="20" t="s">
        <v>23</v>
      </c>
      <c r="O472" s="72">
        <v>21.58</v>
      </c>
      <c r="P472" s="76">
        <v>4.7619047620000003</v>
      </c>
      <c r="Q472" s="72">
        <v>1.079</v>
      </c>
      <c r="R472" s="86">
        <v>7.2</v>
      </c>
      <c r="S472" s="72">
        <f t="shared" si="123"/>
        <v>1.0790000000000006</v>
      </c>
      <c r="T472" s="92">
        <f t="shared" si="136"/>
        <v>90.549680000000052</v>
      </c>
      <c r="U472" s="93" t="b">
        <f t="shared" si="124"/>
        <v>0</v>
      </c>
      <c r="V472" s="93" t="b">
        <f t="shared" si="125"/>
        <v>1</v>
      </c>
      <c r="W472" s="93" t="str">
        <f t="shared" si="126"/>
        <v>Low Value</v>
      </c>
      <c r="X472" s="96">
        <f t="shared" si="129"/>
        <v>2.1579999999999999</v>
      </c>
      <c r="Y472" s="93">
        <f t="shared" si="134"/>
        <v>9</v>
      </c>
      <c r="Z472" s="93">
        <f t="shared" si="130"/>
        <v>2</v>
      </c>
      <c r="AA472" s="93">
        <f t="shared" si="131"/>
        <v>2019</v>
      </c>
      <c r="AB472" s="97" t="str">
        <f t="shared" si="122"/>
        <v>2-2019</v>
      </c>
      <c r="AC472" s="97" t="str">
        <f t="shared" si="121"/>
        <v>9-2-2019</v>
      </c>
      <c r="AD472" s="97">
        <f t="shared" si="135"/>
        <v>1</v>
      </c>
      <c r="AE472" s="97">
        <f t="shared" si="132"/>
        <v>6</v>
      </c>
      <c r="AF472" s="97" t="str">
        <f t="shared" si="127"/>
        <v>2019-6</v>
      </c>
      <c r="AG472" s="97">
        <f t="shared" si="128"/>
        <v>6</v>
      </c>
      <c r="AH472" s="97" t="str">
        <f t="shared" si="133"/>
        <v>Weekends</v>
      </c>
      <c r="AI472" s="98">
        <f t="shared" si="137"/>
        <v>7</v>
      </c>
    </row>
    <row r="473" spans="2:35" ht="21.75" customHeight="1" x14ac:dyDescent="0.25">
      <c r="B473" s="19" t="s">
        <v>505</v>
      </c>
      <c r="C473" s="20" t="s">
        <v>25</v>
      </c>
      <c r="D473" s="19" t="s">
        <v>26</v>
      </c>
      <c r="E473" s="19" t="s">
        <v>20</v>
      </c>
      <c r="F473" s="19" t="s">
        <v>21</v>
      </c>
      <c r="G473" s="19" t="s">
        <v>28</v>
      </c>
      <c r="H473" s="72">
        <v>98.84</v>
      </c>
      <c r="I473" s="22">
        <v>1</v>
      </c>
      <c r="J473" s="72">
        <v>4.9420000000000002</v>
      </c>
      <c r="K473" s="72">
        <v>103.782</v>
      </c>
      <c r="L473" s="24">
        <v>43511</v>
      </c>
      <c r="M473" s="25">
        <v>0.47291666666666665</v>
      </c>
      <c r="N473" s="20" t="s">
        <v>29</v>
      </c>
      <c r="O473" s="72">
        <v>98.84</v>
      </c>
      <c r="P473" s="76">
        <v>4.7619047620000003</v>
      </c>
      <c r="Q473" s="72">
        <v>4.9420000000000002</v>
      </c>
      <c r="R473" s="86">
        <v>8.4</v>
      </c>
      <c r="S473" s="72">
        <f t="shared" si="123"/>
        <v>4.9419999999999931</v>
      </c>
      <c r="T473" s="92">
        <f t="shared" si="136"/>
        <v>414.73263999999944</v>
      </c>
      <c r="U473" s="93" t="b">
        <f t="shared" si="124"/>
        <v>0</v>
      </c>
      <c r="V473" s="93" t="b">
        <f t="shared" si="125"/>
        <v>1</v>
      </c>
      <c r="W473" s="93" t="str">
        <f t="shared" si="126"/>
        <v>High Value</v>
      </c>
      <c r="X473" s="96">
        <f t="shared" si="129"/>
        <v>9.8840000000000003</v>
      </c>
      <c r="Y473" s="93">
        <f t="shared" si="134"/>
        <v>15</v>
      </c>
      <c r="Z473" s="93">
        <f t="shared" si="130"/>
        <v>2</v>
      </c>
      <c r="AA473" s="93">
        <f t="shared" si="131"/>
        <v>2019</v>
      </c>
      <c r="AB473" s="97" t="str">
        <f t="shared" si="122"/>
        <v>2-2019</v>
      </c>
      <c r="AC473" s="97" t="str">
        <f t="shared" si="121"/>
        <v>15-2-2019</v>
      </c>
      <c r="AD473" s="97">
        <f t="shared" si="135"/>
        <v>1</v>
      </c>
      <c r="AE473" s="97">
        <f t="shared" si="132"/>
        <v>7</v>
      </c>
      <c r="AF473" s="97" t="str">
        <f t="shared" si="127"/>
        <v>2019-7</v>
      </c>
      <c r="AG473" s="97">
        <f t="shared" si="128"/>
        <v>5</v>
      </c>
      <c r="AH473" s="97" t="str">
        <f t="shared" si="133"/>
        <v>Weekdays</v>
      </c>
      <c r="AI473" s="98">
        <f t="shared" si="137"/>
        <v>6</v>
      </c>
    </row>
    <row r="474" spans="2:35" ht="21.75" customHeight="1" x14ac:dyDescent="0.25">
      <c r="B474" s="19" t="s">
        <v>506</v>
      </c>
      <c r="C474" s="20" t="s">
        <v>25</v>
      </c>
      <c r="D474" s="19" t="s">
        <v>26</v>
      </c>
      <c r="E474" s="19" t="s">
        <v>20</v>
      </c>
      <c r="F474" s="19" t="s">
        <v>21</v>
      </c>
      <c r="G474" s="19" t="s">
        <v>32</v>
      </c>
      <c r="H474" s="72">
        <v>83.77</v>
      </c>
      <c r="I474" s="22">
        <v>6</v>
      </c>
      <c r="J474" s="72">
        <v>25.131</v>
      </c>
      <c r="K474" s="72">
        <v>527.75099999999998</v>
      </c>
      <c r="L474" s="24">
        <v>43488</v>
      </c>
      <c r="M474" s="25">
        <v>0.50694444444444442</v>
      </c>
      <c r="N474" s="20" t="s">
        <v>23</v>
      </c>
      <c r="O474" s="72">
        <v>502.62</v>
      </c>
      <c r="P474" s="76">
        <v>4.7619047620000003</v>
      </c>
      <c r="Q474" s="72">
        <v>25.131</v>
      </c>
      <c r="R474" s="86">
        <v>5.4</v>
      </c>
      <c r="S474" s="72">
        <f t="shared" si="123"/>
        <v>25.130999999999972</v>
      </c>
      <c r="T474" s="92">
        <f t="shared" si="136"/>
        <v>2108.9935199999977</v>
      </c>
      <c r="U474" s="93" t="b">
        <f t="shared" si="124"/>
        <v>0</v>
      </c>
      <c r="V474" s="93" t="b">
        <f t="shared" si="125"/>
        <v>0</v>
      </c>
      <c r="W474" s="93" t="str">
        <f t="shared" si="126"/>
        <v>Low Value</v>
      </c>
      <c r="X474" s="96" t="str">
        <f t="shared" si="129"/>
        <v>Value not found</v>
      </c>
      <c r="Y474" s="93">
        <f t="shared" si="134"/>
        <v>23</v>
      </c>
      <c r="Z474" s="93">
        <f t="shared" si="130"/>
        <v>1</v>
      </c>
      <c r="AA474" s="93">
        <f t="shared" si="131"/>
        <v>2019</v>
      </c>
      <c r="AB474" s="97" t="str">
        <f t="shared" si="122"/>
        <v>1-2019</v>
      </c>
      <c r="AC474" s="97" t="str">
        <f t="shared" si="121"/>
        <v>23-1-2019</v>
      </c>
      <c r="AD474" s="97">
        <f t="shared" si="135"/>
        <v>1</v>
      </c>
      <c r="AE474" s="97">
        <f t="shared" si="132"/>
        <v>4</v>
      </c>
      <c r="AF474" s="97" t="str">
        <f t="shared" si="127"/>
        <v>2019-4</v>
      </c>
      <c r="AG474" s="97">
        <f t="shared" si="128"/>
        <v>3</v>
      </c>
      <c r="AH474" s="97" t="str">
        <f t="shared" si="133"/>
        <v>Weekdays</v>
      </c>
      <c r="AI474" s="98">
        <f t="shared" si="137"/>
        <v>4</v>
      </c>
    </row>
    <row r="475" spans="2:35" ht="21.75" customHeight="1" x14ac:dyDescent="0.25">
      <c r="B475" s="19" t="s">
        <v>507</v>
      </c>
      <c r="C475" s="20" t="s">
        <v>18</v>
      </c>
      <c r="D475" s="19" t="s">
        <v>19</v>
      </c>
      <c r="E475" s="19" t="s">
        <v>20</v>
      </c>
      <c r="F475" s="19" t="s">
        <v>21</v>
      </c>
      <c r="G475" s="19" t="s">
        <v>36</v>
      </c>
      <c r="H475" s="72">
        <v>40.049999999999997</v>
      </c>
      <c r="I475" s="22">
        <v>4</v>
      </c>
      <c r="J475" s="72">
        <v>8.01</v>
      </c>
      <c r="K475" s="72">
        <v>168.21</v>
      </c>
      <c r="L475" s="24">
        <v>43490</v>
      </c>
      <c r="M475" s="25">
        <v>0.4861111111111111</v>
      </c>
      <c r="N475" s="20" t="s">
        <v>29</v>
      </c>
      <c r="O475" s="72">
        <v>160.19999999999999</v>
      </c>
      <c r="P475" s="76">
        <v>4.7619047620000003</v>
      </c>
      <c r="Q475" s="72">
        <v>8.01</v>
      </c>
      <c r="R475" s="86">
        <v>9.6999999999999993</v>
      </c>
      <c r="S475" s="72">
        <f t="shared" si="123"/>
        <v>8.0100000000000193</v>
      </c>
      <c r="T475" s="92">
        <f t="shared" si="136"/>
        <v>672.19920000000161</v>
      </c>
      <c r="U475" s="93" t="b">
        <f t="shared" si="124"/>
        <v>0</v>
      </c>
      <c r="V475" s="93" t="b">
        <f t="shared" si="125"/>
        <v>1</v>
      </c>
      <c r="W475" s="93" t="str">
        <f t="shared" si="126"/>
        <v>High Value</v>
      </c>
      <c r="X475" s="96">
        <f t="shared" si="129"/>
        <v>4.0049999999999999</v>
      </c>
      <c r="Y475" s="93">
        <f t="shared" si="134"/>
        <v>25</v>
      </c>
      <c r="Z475" s="93">
        <f t="shared" si="130"/>
        <v>1</v>
      </c>
      <c r="AA475" s="93">
        <f t="shared" si="131"/>
        <v>2019</v>
      </c>
      <c r="AB475" s="97" t="str">
        <f t="shared" si="122"/>
        <v>1-2019</v>
      </c>
      <c r="AC475" s="97" t="str">
        <f t="shared" si="121"/>
        <v>25-1-2019</v>
      </c>
      <c r="AD475" s="97">
        <f t="shared" si="135"/>
        <v>1</v>
      </c>
      <c r="AE475" s="97">
        <f t="shared" si="132"/>
        <v>4</v>
      </c>
      <c r="AF475" s="97" t="str">
        <f t="shared" si="127"/>
        <v>2019-4</v>
      </c>
      <c r="AG475" s="97">
        <f t="shared" si="128"/>
        <v>5</v>
      </c>
      <c r="AH475" s="97" t="str">
        <f t="shared" si="133"/>
        <v>Weekdays</v>
      </c>
      <c r="AI475" s="98">
        <f t="shared" si="137"/>
        <v>6</v>
      </c>
    </row>
    <row r="476" spans="2:35" ht="21.75" customHeight="1" x14ac:dyDescent="0.25">
      <c r="B476" s="19" t="s">
        <v>508</v>
      </c>
      <c r="C476" s="20" t="s">
        <v>18</v>
      </c>
      <c r="D476" s="19" t="s">
        <v>19</v>
      </c>
      <c r="E476" s="19" t="s">
        <v>20</v>
      </c>
      <c r="F476" s="19" t="s">
        <v>31</v>
      </c>
      <c r="G476" s="19" t="s">
        <v>46</v>
      </c>
      <c r="H476" s="72">
        <v>43.13</v>
      </c>
      <c r="I476" s="22">
        <v>10</v>
      </c>
      <c r="J476" s="72">
        <v>21.565000000000001</v>
      </c>
      <c r="K476" s="72">
        <v>452.86500000000001</v>
      </c>
      <c r="L476" s="24">
        <v>43498</v>
      </c>
      <c r="M476" s="25">
        <v>0.77152777777777781</v>
      </c>
      <c r="N476" s="20" t="s">
        <v>33</v>
      </c>
      <c r="O476" s="72">
        <v>431.3</v>
      </c>
      <c r="P476" s="76">
        <v>4.7619047620000003</v>
      </c>
      <c r="Q476" s="72">
        <v>21.565000000000001</v>
      </c>
      <c r="R476" s="86">
        <v>5.5</v>
      </c>
      <c r="S476" s="72">
        <f t="shared" si="123"/>
        <v>21.564999999999998</v>
      </c>
      <c r="T476" s="92">
        <f t="shared" si="136"/>
        <v>1809.7348</v>
      </c>
      <c r="U476" s="93" t="b">
        <f t="shared" si="124"/>
        <v>0</v>
      </c>
      <c r="V476" s="93" t="b">
        <f t="shared" si="125"/>
        <v>0</v>
      </c>
      <c r="W476" s="93" t="str">
        <f t="shared" si="126"/>
        <v>Low Value</v>
      </c>
      <c r="X476" s="96" t="str">
        <f t="shared" si="129"/>
        <v>Value not found</v>
      </c>
      <c r="Y476" s="93">
        <f t="shared" si="134"/>
        <v>2</v>
      </c>
      <c r="Z476" s="93">
        <f t="shared" si="130"/>
        <v>2</v>
      </c>
      <c r="AA476" s="93">
        <f t="shared" si="131"/>
        <v>2019</v>
      </c>
      <c r="AB476" s="97" t="str">
        <f t="shared" si="122"/>
        <v>2-2019</v>
      </c>
      <c r="AC476" s="97" t="str">
        <f t="shared" si="121"/>
        <v>2-2-2019</v>
      </c>
      <c r="AD476" s="97">
        <f t="shared" si="135"/>
        <v>1</v>
      </c>
      <c r="AE476" s="97">
        <f t="shared" si="132"/>
        <v>5</v>
      </c>
      <c r="AF476" s="97" t="str">
        <f t="shared" si="127"/>
        <v>2019-5</v>
      </c>
      <c r="AG476" s="97">
        <f t="shared" si="128"/>
        <v>6</v>
      </c>
      <c r="AH476" s="97" t="str">
        <f t="shared" si="133"/>
        <v>Weekends</v>
      </c>
      <c r="AI476" s="98">
        <f t="shared" si="137"/>
        <v>7</v>
      </c>
    </row>
    <row r="477" spans="2:35" ht="21.75" customHeight="1" x14ac:dyDescent="0.25">
      <c r="B477" s="19" t="s">
        <v>509</v>
      </c>
      <c r="C477" s="20" t="s">
        <v>42</v>
      </c>
      <c r="D477" s="19" t="s">
        <v>43</v>
      </c>
      <c r="E477" s="19" t="s">
        <v>20</v>
      </c>
      <c r="F477" s="19" t="s">
        <v>31</v>
      </c>
      <c r="G477" s="19" t="s">
        <v>22</v>
      </c>
      <c r="H477" s="72">
        <v>72.569999999999993</v>
      </c>
      <c r="I477" s="22">
        <v>8</v>
      </c>
      <c r="J477" s="72">
        <v>29.027999999999999</v>
      </c>
      <c r="K477" s="72">
        <v>609.58799999999997</v>
      </c>
      <c r="L477" s="24">
        <v>43554</v>
      </c>
      <c r="M477" s="25">
        <v>0.74861111111111112</v>
      </c>
      <c r="N477" s="20" t="s">
        <v>29</v>
      </c>
      <c r="O477" s="72">
        <v>580.55999999999995</v>
      </c>
      <c r="P477" s="76">
        <v>4.7619047620000003</v>
      </c>
      <c r="Q477" s="72">
        <v>29.027999999999999</v>
      </c>
      <c r="R477" s="86">
        <v>4.5999999999999996</v>
      </c>
      <c r="S477" s="72">
        <f t="shared" si="123"/>
        <v>29.02800000000002</v>
      </c>
      <c r="T477" s="92">
        <f t="shared" si="136"/>
        <v>2436.0297600000017</v>
      </c>
      <c r="U477" s="93" t="b">
        <f t="shared" si="124"/>
        <v>0</v>
      </c>
      <c r="V477" s="93" t="b">
        <f t="shared" si="125"/>
        <v>0</v>
      </c>
      <c r="W477" s="93" t="str">
        <f t="shared" si="126"/>
        <v>Low Value</v>
      </c>
      <c r="X477" s="96" t="str">
        <f t="shared" si="129"/>
        <v>Value not found</v>
      </c>
      <c r="Y477" s="93">
        <f t="shared" si="134"/>
        <v>30</v>
      </c>
      <c r="Z477" s="93">
        <f t="shared" si="130"/>
        <v>3</v>
      </c>
      <c r="AA477" s="93">
        <f t="shared" si="131"/>
        <v>2019</v>
      </c>
      <c r="AB477" s="97" t="str">
        <f t="shared" si="122"/>
        <v>3-2019</v>
      </c>
      <c r="AC477" s="97" t="str">
        <f t="shared" si="121"/>
        <v>30-3-2019</v>
      </c>
      <c r="AD477" s="97">
        <f t="shared" si="135"/>
        <v>1</v>
      </c>
      <c r="AE477" s="97">
        <f t="shared" si="132"/>
        <v>13</v>
      </c>
      <c r="AF477" s="97" t="str">
        <f t="shared" si="127"/>
        <v>2019-13</v>
      </c>
      <c r="AG477" s="97">
        <f t="shared" si="128"/>
        <v>6</v>
      </c>
      <c r="AH477" s="97" t="str">
        <f t="shared" si="133"/>
        <v>Weekends</v>
      </c>
      <c r="AI477" s="98">
        <f t="shared" si="137"/>
        <v>7</v>
      </c>
    </row>
    <row r="478" spans="2:35" ht="21.75" customHeight="1" x14ac:dyDescent="0.25">
      <c r="B478" s="19" t="s">
        <v>510</v>
      </c>
      <c r="C478" s="20" t="s">
        <v>18</v>
      </c>
      <c r="D478" s="19" t="s">
        <v>19</v>
      </c>
      <c r="E478" s="19" t="s">
        <v>20</v>
      </c>
      <c r="F478" s="19" t="s">
        <v>21</v>
      </c>
      <c r="G478" s="19" t="s">
        <v>28</v>
      </c>
      <c r="H478" s="72">
        <v>64.44</v>
      </c>
      <c r="I478" s="22">
        <v>5</v>
      </c>
      <c r="J478" s="72">
        <v>16.11</v>
      </c>
      <c r="K478" s="72">
        <v>338.31</v>
      </c>
      <c r="L478" s="24">
        <v>43554</v>
      </c>
      <c r="M478" s="25">
        <v>0.71111111111111114</v>
      </c>
      <c r="N478" s="20" t="s">
        <v>29</v>
      </c>
      <c r="O478" s="72">
        <v>322.2</v>
      </c>
      <c r="P478" s="76">
        <v>4.7619047620000003</v>
      </c>
      <c r="Q478" s="72">
        <v>16.11</v>
      </c>
      <c r="R478" s="86">
        <v>6.6</v>
      </c>
      <c r="S478" s="72">
        <f t="shared" si="123"/>
        <v>16.110000000000014</v>
      </c>
      <c r="T478" s="92">
        <f t="shared" si="136"/>
        <v>1351.9512000000011</v>
      </c>
      <c r="U478" s="93" t="b">
        <f t="shared" si="124"/>
        <v>0</v>
      </c>
      <c r="V478" s="93" t="b">
        <f t="shared" si="125"/>
        <v>1</v>
      </c>
      <c r="W478" s="93" t="str">
        <f t="shared" si="126"/>
        <v>Low Value</v>
      </c>
      <c r="X478" s="96" t="str">
        <f t="shared" si="129"/>
        <v>Value not found</v>
      </c>
      <c r="Y478" s="93">
        <f t="shared" si="134"/>
        <v>30</v>
      </c>
      <c r="Z478" s="93">
        <f t="shared" si="130"/>
        <v>3</v>
      </c>
      <c r="AA478" s="93">
        <f t="shared" si="131"/>
        <v>2019</v>
      </c>
      <c r="AB478" s="97" t="str">
        <f t="shared" si="122"/>
        <v>3-2019</v>
      </c>
      <c r="AC478" s="97" t="str">
        <f t="shared" ref="AC478:AC541" si="138">CONCATENATE(Y478,"-",Z478,"-",AA478)</f>
        <v>30-3-2019</v>
      </c>
      <c r="AD478" s="97">
        <f t="shared" si="135"/>
        <v>1</v>
      </c>
      <c r="AE478" s="97">
        <f t="shared" si="132"/>
        <v>13</v>
      </c>
      <c r="AF478" s="97" t="str">
        <f t="shared" si="127"/>
        <v>2019-13</v>
      </c>
      <c r="AG478" s="97">
        <f t="shared" si="128"/>
        <v>6</v>
      </c>
      <c r="AH478" s="97" t="str">
        <f t="shared" si="133"/>
        <v>Weekends</v>
      </c>
      <c r="AI478" s="98">
        <f t="shared" si="137"/>
        <v>7</v>
      </c>
    </row>
    <row r="479" spans="2:35" ht="21.75" customHeight="1" x14ac:dyDescent="0.25">
      <c r="B479" s="19" t="s">
        <v>511</v>
      </c>
      <c r="C479" s="20" t="s">
        <v>18</v>
      </c>
      <c r="D479" s="19" t="s">
        <v>19</v>
      </c>
      <c r="E479" s="19" t="s">
        <v>27</v>
      </c>
      <c r="F479" s="19" t="s">
        <v>31</v>
      </c>
      <c r="G479" s="19" t="s">
        <v>22</v>
      </c>
      <c r="H479" s="72">
        <v>65.180000000000007</v>
      </c>
      <c r="I479" s="22">
        <v>3</v>
      </c>
      <c r="J479" s="72">
        <v>9.7769999999999992</v>
      </c>
      <c r="K479" s="72">
        <v>205.31700000000001</v>
      </c>
      <c r="L479" s="24">
        <v>43521</v>
      </c>
      <c r="M479" s="25">
        <v>0.85763888888888884</v>
      </c>
      <c r="N479" s="20" t="s">
        <v>33</v>
      </c>
      <c r="O479" s="72">
        <v>195.54</v>
      </c>
      <c r="P479" s="76">
        <v>4.7619047620000003</v>
      </c>
      <c r="Q479" s="72">
        <v>9.7769999999999992</v>
      </c>
      <c r="R479" s="86">
        <v>6.3</v>
      </c>
      <c r="S479" s="72">
        <f t="shared" si="123"/>
        <v>9.7770000000000152</v>
      </c>
      <c r="T479" s="92">
        <f t="shared" si="136"/>
        <v>820.4858400000013</v>
      </c>
      <c r="U479" s="93" t="b">
        <f t="shared" si="124"/>
        <v>0</v>
      </c>
      <c r="V479" s="93" t="b">
        <f t="shared" si="125"/>
        <v>1</v>
      </c>
      <c r="W479" s="93" t="str">
        <f t="shared" si="126"/>
        <v>Low Value</v>
      </c>
      <c r="X479" s="96" t="str">
        <f t="shared" si="129"/>
        <v>Value not found</v>
      </c>
      <c r="Y479" s="93">
        <f t="shared" si="134"/>
        <v>25</v>
      </c>
      <c r="Z479" s="93">
        <f t="shared" si="130"/>
        <v>2</v>
      </c>
      <c r="AA479" s="93">
        <f t="shared" si="131"/>
        <v>2019</v>
      </c>
      <c r="AB479" s="97" t="str">
        <f t="shared" si="122"/>
        <v>2-2019</v>
      </c>
      <c r="AC479" s="97" t="str">
        <f t="shared" si="138"/>
        <v>25-2-2019</v>
      </c>
      <c r="AD479" s="97">
        <f t="shared" si="135"/>
        <v>1</v>
      </c>
      <c r="AE479" s="97">
        <f t="shared" si="132"/>
        <v>9</v>
      </c>
      <c r="AF479" s="97" t="str">
        <f t="shared" si="127"/>
        <v>2019-9</v>
      </c>
      <c r="AG479" s="97">
        <f t="shared" si="128"/>
        <v>1</v>
      </c>
      <c r="AH479" s="97" t="str">
        <f t="shared" si="133"/>
        <v>Weekdays</v>
      </c>
      <c r="AI479" s="98">
        <f t="shared" si="137"/>
        <v>2</v>
      </c>
    </row>
    <row r="480" spans="2:35" ht="21.75" customHeight="1" x14ac:dyDescent="0.25">
      <c r="B480" s="19" t="s">
        <v>512</v>
      </c>
      <c r="C480" s="20" t="s">
        <v>18</v>
      </c>
      <c r="D480" s="19" t="s">
        <v>19</v>
      </c>
      <c r="E480" s="19" t="s">
        <v>27</v>
      </c>
      <c r="F480" s="19" t="s">
        <v>21</v>
      </c>
      <c r="G480" s="19" t="s">
        <v>36</v>
      </c>
      <c r="H480" s="72">
        <v>33.26</v>
      </c>
      <c r="I480" s="22">
        <v>5</v>
      </c>
      <c r="J480" s="72">
        <v>8.3149999999999995</v>
      </c>
      <c r="K480" s="72">
        <v>174.61500000000001</v>
      </c>
      <c r="L480" s="24">
        <v>43542</v>
      </c>
      <c r="M480" s="25">
        <v>0.67361111111111116</v>
      </c>
      <c r="N480" s="20" t="s">
        <v>33</v>
      </c>
      <c r="O480" s="72">
        <v>166.3</v>
      </c>
      <c r="P480" s="76">
        <v>4.7619047620000003</v>
      </c>
      <c r="Q480" s="72">
        <v>8.3149999999999995</v>
      </c>
      <c r="R480" s="86">
        <v>4.2</v>
      </c>
      <c r="S480" s="72">
        <f t="shared" si="123"/>
        <v>8.3149999999999977</v>
      </c>
      <c r="T480" s="92">
        <f t="shared" si="136"/>
        <v>697.79479999999978</v>
      </c>
      <c r="U480" s="93" t="b">
        <f t="shared" si="124"/>
        <v>0</v>
      </c>
      <c r="V480" s="93" t="b">
        <f t="shared" si="125"/>
        <v>0</v>
      </c>
      <c r="W480" s="93" t="str">
        <f t="shared" si="126"/>
        <v>Low Value</v>
      </c>
      <c r="X480" s="96" t="str">
        <f t="shared" si="129"/>
        <v>Value not found</v>
      </c>
      <c r="Y480" s="93">
        <f t="shared" si="134"/>
        <v>18</v>
      </c>
      <c r="Z480" s="93">
        <f t="shared" si="130"/>
        <v>3</v>
      </c>
      <c r="AA480" s="93">
        <f t="shared" si="131"/>
        <v>2019</v>
      </c>
      <c r="AB480" s="97" t="str">
        <f t="shared" si="122"/>
        <v>3-2019</v>
      </c>
      <c r="AC480" s="97" t="str">
        <f t="shared" si="138"/>
        <v>18-3-2019</v>
      </c>
      <c r="AD480" s="97">
        <f t="shared" si="135"/>
        <v>1</v>
      </c>
      <c r="AE480" s="97">
        <f t="shared" si="132"/>
        <v>12</v>
      </c>
      <c r="AF480" s="97" t="str">
        <f t="shared" si="127"/>
        <v>2019-12</v>
      </c>
      <c r="AG480" s="97">
        <f t="shared" si="128"/>
        <v>1</v>
      </c>
      <c r="AH480" s="97" t="str">
        <f t="shared" si="133"/>
        <v>Weekdays</v>
      </c>
      <c r="AI480" s="98">
        <f t="shared" si="137"/>
        <v>2</v>
      </c>
    </row>
    <row r="481" spans="2:35" ht="21.75" customHeight="1" x14ac:dyDescent="0.25">
      <c r="B481" s="19" t="s">
        <v>513</v>
      </c>
      <c r="C481" s="20" t="s">
        <v>25</v>
      </c>
      <c r="D481" s="19" t="s">
        <v>26</v>
      </c>
      <c r="E481" s="19" t="s">
        <v>27</v>
      </c>
      <c r="F481" s="19" t="s">
        <v>31</v>
      </c>
      <c r="G481" s="19" t="s">
        <v>28</v>
      </c>
      <c r="H481" s="72">
        <v>84.07</v>
      </c>
      <c r="I481" s="22">
        <v>4</v>
      </c>
      <c r="J481" s="72">
        <v>16.814</v>
      </c>
      <c r="K481" s="72">
        <v>353.09399999999999</v>
      </c>
      <c r="L481" s="24">
        <v>43531</v>
      </c>
      <c r="M481" s="25">
        <v>0.70416666666666672</v>
      </c>
      <c r="N481" s="20" t="s">
        <v>23</v>
      </c>
      <c r="O481" s="72">
        <v>336.28</v>
      </c>
      <c r="P481" s="76">
        <v>4.7619047620000003</v>
      </c>
      <c r="Q481" s="72">
        <v>16.814</v>
      </c>
      <c r="R481" s="86">
        <v>4.4000000000000004</v>
      </c>
      <c r="S481" s="72">
        <f t="shared" si="123"/>
        <v>16.814000000000021</v>
      </c>
      <c r="T481" s="92">
        <f t="shared" si="136"/>
        <v>1411.0308800000018</v>
      </c>
      <c r="U481" s="93" t="b">
        <f t="shared" si="124"/>
        <v>0</v>
      </c>
      <c r="V481" s="93" t="b">
        <f t="shared" si="125"/>
        <v>0</v>
      </c>
      <c r="W481" s="93" t="str">
        <f t="shared" si="126"/>
        <v>Low Value</v>
      </c>
      <c r="X481" s="96" t="str">
        <f t="shared" si="129"/>
        <v>Value not found</v>
      </c>
      <c r="Y481" s="93">
        <f t="shared" si="134"/>
        <v>7</v>
      </c>
      <c r="Z481" s="93">
        <f t="shared" si="130"/>
        <v>3</v>
      </c>
      <c r="AA481" s="93">
        <f t="shared" si="131"/>
        <v>2019</v>
      </c>
      <c r="AB481" s="97" t="str">
        <f t="shared" si="122"/>
        <v>3-2019</v>
      </c>
      <c r="AC481" s="97" t="str">
        <f t="shared" si="138"/>
        <v>7-3-2019</v>
      </c>
      <c r="AD481" s="97">
        <f t="shared" si="135"/>
        <v>1</v>
      </c>
      <c r="AE481" s="97">
        <f t="shared" si="132"/>
        <v>10</v>
      </c>
      <c r="AF481" s="97" t="str">
        <f t="shared" si="127"/>
        <v>2019-10</v>
      </c>
      <c r="AG481" s="97">
        <f t="shared" si="128"/>
        <v>4</v>
      </c>
      <c r="AH481" s="97" t="str">
        <f t="shared" si="133"/>
        <v>Weekdays</v>
      </c>
      <c r="AI481" s="98">
        <f t="shared" si="137"/>
        <v>5</v>
      </c>
    </row>
    <row r="482" spans="2:35" ht="21.75" customHeight="1" x14ac:dyDescent="0.25">
      <c r="B482" s="19" t="s">
        <v>514</v>
      </c>
      <c r="C482" s="20" t="s">
        <v>42</v>
      </c>
      <c r="D482" s="19" t="s">
        <v>43</v>
      </c>
      <c r="E482" s="19" t="s">
        <v>27</v>
      </c>
      <c r="F482" s="19" t="s">
        <v>31</v>
      </c>
      <c r="G482" s="19" t="s">
        <v>36</v>
      </c>
      <c r="H482" s="72">
        <v>34.369999999999997</v>
      </c>
      <c r="I482" s="22">
        <v>10</v>
      </c>
      <c r="J482" s="72">
        <v>17.184999999999999</v>
      </c>
      <c r="K482" s="72">
        <v>360.88499999999999</v>
      </c>
      <c r="L482" s="24">
        <v>43540</v>
      </c>
      <c r="M482" s="25">
        <v>0.42430555555555555</v>
      </c>
      <c r="N482" s="20" t="s">
        <v>23</v>
      </c>
      <c r="O482" s="72">
        <v>343.7</v>
      </c>
      <c r="P482" s="76">
        <v>4.7619047620000003</v>
      </c>
      <c r="Q482" s="72">
        <v>17.184999999999999</v>
      </c>
      <c r="R482" s="86">
        <v>6.7</v>
      </c>
      <c r="S482" s="72">
        <f t="shared" si="123"/>
        <v>17.185000000000002</v>
      </c>
      <c r="T482" s="92">
        <f t="shared" si="136"/>
        <v>1442.1652000000001</v>
      </c>
      <c r="U482" s="93" t="b">
        <f t="shared" si="124"/>
        <v>0</v>
      </c>
      <c r="V482" s="93" t="b">
        <f t="shared" si="125"/>
        <v>1</v>
      </c>
      <c r="W482" s="93" t="str">
        <f t="shared" si="126"/>
        <v>Low Value</v>
      </c>
      <c r="X482" s="96" t="str">
        <f t="shared" si="129"/>
        <v>Value not found</v>
      </c>
      <c r="Y482" s="93">
        <f t="shared" si="134"/>
        <v>16</v>
      </c>
      <c r="Z482" s="93">
        <f t="shared" si="130"/>
        <v>3</v>
      </c>
      <c r="AA482" s="93">
        <f t="shared" si="131"/>
        <v>2019</v>
      </c>
      <c r="AB482" s="97" t="str">
        <f t="shared" si="122"/>
        <v>3-2019</v>
      </c>
      <c r="AC482" s="97" t="str">
        <f t="shared" si="138"/>
        <v>16-3-2019</v>
      </c>
      <c r="AD482" s="97">
        <f t="shared" si="135"/>
        <v>1</v>
      </c>
      <c r="AE482" s="97">
        <f t="shared" si="132"/>
        <v>11</v>
      </c>
      <c r="AF482" s="97" t="str">
        <f t="shared" si="127"/>
        <v>2019-11</v>
      </c>
      <c r="AG482" s="97">
        <f t="shared" si="128"/>
        <v>6</v>
      </c>
      <c r="AH482" s="97" t="str">
        <f t="shared" si="133"/>
        <v>Weekends</v>
      </c>
      <c r="AI482" s="98">
        <f t="shared" si="137"/>
        <v>7</v>
      </c>
    </row>
    <row r="483" spans="2:35" ht="21.75" customHeight="1" x14ac:dyDescent="0.25">
      <c r="B483" s="19" t="s">
        <v>515</v>
      </c>
      <c r="C483" s="20" t="s">
        <v>18</v>
      </c>
      <c r="D483" s="19" t="s">
        <v>19</v>
      </c>
      <c r="E483" s="19" t="s">
        <v>27</v>
      </c>
      <c r="F483" s="19" t="s">
        <v>31</v>
      </c>
      <c r="G483" s="19" t="s">
        <v>28</v>
      </c>
      <c r="H483" s="72">
        <v>38.6</v>
      </c>
      <c r="I483" s="22">
        <v>1</v>
      </c>
      <c r="J483" s="72">
        <v>1.93</v>
      </c>
      <c r="K483" s="72">
        <v>40.53</v>
      </c>
      <c r="L483" s="24">
        <v>43494</v>
      </c>
      <c r="M483" s="25">
        <v>0.47638888888888886</v>
      </c>
      <c r="N483" s="20" t="s">
        <v>23</v>
      </c>
      <c r="O483" s="72">
        <v>38.6</v>
      </c>
      <c r="P483" s="76">
        <v>4.7619047620000003</v>
      </c>
      <c r="Q483" s="72">
        <v>1.93</v>
      </c>
      <c r="R483" s="86">
        <v>6.7</v>
      </c>
      <c r="S483" s="72">
        <f t="shared" si="123"/>
        <v>1.9299999999999997</v>
      </c>
      <c r="T483" s="92">
        <f t="shared" si="136"/>
        <v>161.96559999999997</v>
      </c>
      <c r="U483" s="93" t="b">
        <f t="shared" si="124"/>
        <v>0</v>
      </c>
      <c r="V483" s="93" t="b">
        <f t="shared" si="125"/>
        <v>1</v>
      </c>
      <c r="W483" s="93" t="str">
        <f t="shared" si="126"/>
        <v>Low Value</v>
      </c>
      <c r="X483" s="96" t="str">
        <f t="shared" si="129"/>
        <v>Value not found</v>
      </c>
      <c r="Y483" s="93">
        <f t="shared" si="134"/>
        <v>29</v>
      </c>
      <c r="Z483" s="93">
        <f t="shared" si="130"/>
        <v>1</v>
      </c>
      <c r="AA483" s="93">
        <f t="shared" si="131"/>
        <v>2019</v>
      </c>
      <c r="AB483" s="97" t="str">
        <f t="shared" si="122"/>
        <v>1-2019</v>
      </c>
      <c r="AC483" s="97" t="str">
        <f t="shared" si="138"/>
        <v>29-1-2019</v>
      </c>
      <c r="AD483" s="97">
        <f t="shared" si="135"/>
        <v>1</v>
      </c>
      <c r="AE483" s="97">
        <f t="shared" si="132"/>
        <v>5</v>
      </c>
      <c r="AF483" s="97" t="str">
        <f t="shared" si="127"/>
        <v>2019-5</v>
      </c>
      <c r="AG483" s="97">
        <f t="shared" si="128"/>
        <v>2</v>
      </c>
      <c r="AH483" s="97" t="str">
        <f t="shared" si="133"/>
        <v>Weekdays</v>
      </c>
      <c r="AI483" s="98">
        <f t="shared" si="137"/>
        <v>3</v>
      </c>
    </row>
    <row r="484" spans="2:35" ht="21.75" customHeight="1" x14ac:dyDescent="0.25">
      <c r="B484" s="19" t="s">
        <v>516</v>
      </c>
      <c r="C484" s="20" t="s">
        <v>25</v>
      </c>
      <c r="D484" s="19" t="s">
        <v>26</v>
      </c>
      <c r="E484" s="19" t="s">
        <v>27</v>
      </c>
      <c r="F484" s="19" t="s">
        <v>31</v>
      </c>
      <c r="G484" s="19" t="s">
        <v>44</v>
      </c>
      <c r="H484" s="72">
        <v>65.97</v>
      </c>
      <c r="I484" s="22">
        <v>8</v>
      </c>
      <c r="J484" s="72">
        <v>26.388000000000002</v>
      </c>
      <c r="K484" s="72">
        <v>554.14800000000002</v>
      </c>
      <c r="L484" s="24">
        <v>43498</v>
      </c>
      <c r="M484" s="25">
        <v>0.85347222222222219</v>
      </c>
      <c r="N484" s="20" t="s">
        <v>29</v>
      </c>
      <c r="O484" s="72">
        <v>527.76</v>
      </c>
      <c r="P484" s="76">
        <v>4.7619047620000003</v>
      </c>
      <c r="Q484" s="72">
        <v>26.388000000000002</v>
      </c>
      <c r="R484" s="86">
        <v>8.4</v>
      </c>
      <c r="S484" s="72">
        <f t="shared" si="123"/>
        <v>26.388000000000034</v>
      </c>
      <c r="T484" s="92">
        <f t="shared" si="136"/>
        <v>2214.4809600000031</v>
      </c>
      <c r="U484" s="93" t="b">
        <f t="shared" si="124"/>
        <v>1</v>
      </c>
      <c r="V484" s="93" t="b">
        <f t="shared" si="125"/>
        <v>1</v>
      </c>
      <c r="W484" s="93" t="str">
        <f t="shared" si="126"/>
        <v>High Value</v>
      </c>
      <c r="X484" s="96">
        <f t="shared" si="129"/>
        <v>6.5970000000000004</v>
      </c>
      <c r="Y484" s="93">
        <f t="shared" si="134"/>
        <v>2</v>
      </c>
      <c r="Z484" s="93">
        <f t="shared" si="130"/>
        <v>2</v>
      </c>
      <c r="AA484" s="93">
        <f t="shared" si="131"/>
        <v>2019</v>
      </c>
      <c r="AB484" s="97" t="str">
        <f t="shared" si="122"/>
        <v>2-2019</v>
      </c>
      <c r="AC484" s="97" t="str">
        <f t="shared" si="138"/>
        <v>2-2-2019</v>
      </c>
      <c r="AD484" s="97">
        <f t="shared" si="135"/>
        <v>1</v>
      </c>
      <c r="AE484" s="97">
        <f t="shared" si="132"/>
        <v>5</v>
      </c>
      <c r="AF484" s="97" t="str">
        <f t="shared" si="127"/>
        <v>2019-5</v>
      </c>
      <c r="AG484" s="97">
        <f t="shared" si="128"/>
        <v>6</v>
      </c>
      <c r="AH484" s="97" t="str">
        <f t="shared" si="133"/>
        <v>Weekends</v>
      </c>
      <c r="AI484" s="98">
        <f t="shared" si="137"/>
        <v>7</v>
      </c>
    </row>
    <row r="485" spans="2:35" ht="21.75" customHeight="1" x14ac:dyDescent="0.25">
      <c r="B485" s="19" t="s">
        <v>517</v>
      </c>
      <c r="C485" s="20" t="s">
        <v>25</v>
      </c>
      <c r="D485" s="19" t="s">
        <v>26</v>
      </c>
      <c r="E485" s="19" t="s">
        <v>27</v>
      </c>
      <c r="F485" s="19" t="s">
        <v>21</v>
      </c>
      <c r="G485" s="19" t="s">
        <v>28</v>
      </c>
      <c r="H485" s="72">
        <v>32.799999999999997</v>
      </c>
      <c r="I485" s="22">
        <v>10</v>
      </c>
      <c r="J485" s="72">
        <v>16.399999999999999</v>
      </c>
      <c r="K485" s="72">
        <v>344.4</v>
      </c>
      <c r="L485" s="24">
        <v>43511</v>
      </c>
      <c r="M485" s="25">
        <v>0.5083333333333333</v>
      </c>
      <c r="N485" s="20" t="s">
        <v>29</v>
      </c>
      <c r="O485" s="72">
        <v>328</v>
      </c>
      <c r="P485" s="76">
        <v>4.7619047620000003</v>
      </c>
      <c r="Q485" s="72">
        <v>16.399999999999999</v>
      </c>
      <c r="R485" s="86">
        <v>6.2</v>
      </c>
      <c r="S485" s="72">
        <f t="shared" si="123"/>
        <v>16.399999999999977</v>
      </c>
      <c r="T485" s="92">
        <f t="shared" si="136"/>
        <v>1376.2879999999982</v>
      </c>
      <c r="U485" s="93" t="b">
        <f t="shared" si="124"/>
        <v>0</v>
      </c>
      <c r="V485" s="93" t="b">
        <f t="shared" si="125"/>
        <v>0</v>
      </c>
      <c r="W485" s="93" t="str">
        <f t="shared" si="126"/>
        <v>Low Value</v>
      </c>
      <c r="X485" s="96" t="str">
        <f t="shared" si="129"/>
        <v>Value not found</v>
      </c>
      <c r="Y485" s="93">
        <f t="shared" si="134"/>
        <v>15</v>
      </c>
      <c r="Z485" s="93">
        <f t="shared" si="130"/>
        <v>2</v>
      </c>
      <c r="AA485" s="93">
        <f t="shared" si="131"/>
        <v>2019</v>
      </c>
      <c r="AB485" s="97" t="str">
        <f t="shared" si="122"/>
        <v>2-2019</v>
      </c>
      <c r="AC485" s="97" t="str">
        <f t="shared" si="138"/>
        <v>15-2-2019</v>
      </c>
      <c r="AD485" s="97">
        <f t="shared" si="135"/>
        <v>1</v>
      </c>
      <c r="AE485" s="97">
        <f t="shared" si="132"/>
        <v>7</v>
      </c>
      <c r="AF485" s="97" t="str">
        <f t="shared" si="127"/>
        <v>2019-7</v>
      </c>
      <c r="AG485" s="97">
        <f t="shared" si="128"/>
        <v>5</v>
      </c>
      <c r="AH485" s="97" t="str">
        <f t="shared" si="133"/>
        <v>Weekdays</v>
      </c>
      <c r="AI485" s="98">
        <f t="shared" si="137"/>
        <v>6</v>
      </c>
    </row>
    <row r="486" spans="2:35" ht="21.75" customHeight="1" x14ac:dyDescent="0.25">
      <c r="B486" s="19" t="s">
        <v>518</v>
      </c>
      <c r="C486" s="20" t="s">
        <v>18</v>
      </c>
      <c r="D486" s="19" t="s">
        <v>19</v>
      </c>
      <c r="E486" s="19" t="s">
        <v>27</v>
      </c>
      <c r="F486" s="19" t="s">
        <v>31</v>
      </c>
      <c r="G486" s="19" t="s">
        <v>36</v>
      </c>
      <c r="H486" s="72">
        <v>37.14</v>
      </c>
      <c r="I486" s="22">
        <v>5</v>
      </c>
      <c r="J486" s="72">
        <v>9.2850000000000001</v>
      </c>
      <c r="K486" s="72">
        <v>194.98500000000001</v>
      </c>
      <c r="L486" s="24">
        <v>43473</v>
      </c>
      <c r="M486" s="25">
        <v>0.54513888888888884</v>
      </c>
      <c r="N486" s="20" t="s">
        <v>23</v>
      </c>
      <c r="O486" s="72">
        <v>185.7</v>
      </c>
      <c r="P486" s="76">
        <v>4.7619047620000003</v>
      </c>
      <c r="Q486" s="72">
        <v>9.2850000000000001</v>
      </c>
      <c r="R486" s="86">
        <v>5</v>
      </c>
      <c r="S486" s="72">
        <f t="shared" si="123"/>
        <v>9.285000000000025</v>
      </c>
      <c r="T486" s="92">
        <f t="shared" si="136"/>
        <v>779.19720000000211</v>
      </c>
      <c r="U486" s="93" t="b">
        <f t="shared" si="124"/>
        <v>0</v>
      </c>
      <c r="V486" s="93" t="b">
        <f t="shared" si="125"/>
        <v>0</v>
      </c>
      <c r="W486" s="93" t="str">
        <f t="shared" si="126"/>
        <v>Low Value</v>
      </c>
      <c r="X486" s="96" t="str">
        <f t="shared" si="129"/>
        <v>Value not found</v>
      </c>
      <c r="Y486" s="93">
        <f t="shared" si="134"/>
        <v>8</v>
      </c>
      <c r="Z486" s="93">
        <f t="shared" si="130"/>
        <v>1</v>
      </c>
      <c r="AA486" s="93">
        <f t="shared" si="131"/>
        <v>2019</v>
      </c>
      <c r="AB486" s="97" t="str">
        <f t="shared" si="122"/>
        <v>1-2019</v>
      </c>
      <c r="AC486" s="97" t="str">
        <f t="shared" si="138"/>
        <v>8-1-2019</v>
      </c>
      <c r="AD486" s="97">
        <f t="shared" si="135"/>
        <v>1</v>
      </c>
      <c r="AE486" s="97">
        <f t="shared" si="132"/>
        <v>2</v>
      </c>
      <c r="AF486" s="97" t="str">
        <f t="shared" si="127"/>
        <v>2019-2</v>
      </c>
      <c r="AG486" s="97">
        <f t="shared" si="128"/>
        <v>2</v>
      </c>
      <c r="AH486" s="97" t="str">
        <f t="shared" si="133"/>
        <v>Weekdays</v>
      </c>
      <c r="AI486" s="98">
        <f t="shared" si="137"/>
        <v>3</v>
      </c>
    </row>
    <row r="487" spans="2:35" ht="21.75" customHeight="1" x14ac:dyDescent="0.25">
      <c r="B487" s="19" t="s">
        <v>519</v>
      </c>
      <c r="C487" s="20" t="s">
        <v>42</v>
      </c>
      <c r="D487" s="19" t="s">
        <v>43</v>
      </c>
      <c r="E487" s="19" t="s">
        <v>20</v>
      </c>
      <c r="F487" s="19" t="s">
        <v>31</v>
      </c>
      <c r="G487" s="19" t="s">
        <v>32</v>
      </c>
      <c r="H487" s="72">
        <v>60.38</v>
      </c>
      <c r="I487" s="22">
        <v>10</v>
      </c>
      <c r="J487" s="72">
        <v>30.19</v>
      </c>
      <c r="K487" s="72">
        <v>633.99</v>
      </c>
      <c r="L487" s="24">
        <v>43508</v>
      </c>
      <c r="M487" s="25">
        <v>0.67986111111111114</v>
      </c>
      <c r="N487" s="20" t="s">
        <v>29</v>
      </c>
      <c r="O487" s="72">
        <v>603.79999999999995</v>
      </c>
      <c r="P487" s="76">
        <v>4.7619047620000003</v>
      </c>
      <c r="Q487" s="72">
        <v>30.19</v>
      </c>
      <c r="R487" s="86">
        <v>6</v>
      </c>
      <c r="S487" s="72">
        <f t="shared" si="123"/>
        <v>30.190000000000055</v>
      </c>
      <c r="T487" s="92">
        <f t="shared" si="136"/>
        <v>2533.5448000000047</v>
      </c>
      <c r="U487" s="93" t="b">
        <f t="shared" si="124"/>
        <v>0</v>
      </c>
      <c r="V487" s="93" t="b">
        <f t="shared" si="125"/>
        <v>0</v>
      </c>
      <c r="W487" s="93" t="str">
        <f t="shared" si="126"/>
        <v>Low Value</v>
      </c>
      <c r="X487" s="96" t="str">
        <f t="shared" si="129"/>
        <v>Value not found</v>
      </c>
      <c r="Y487" s="93">
        <f t="shared" si="134"/>
        <v>12</v>
      </c>
      <c r="Z487" s="93">
        <f t="shared" si="130"/>
        <v>2</v>
      </c>
      <c r="AA487" s="93">
        <f t="shared" si="131"/>
        <v>2019</v>
      </c>
      <c r="AB487" s="97" t="str">
        <f t="shared" si="122"/>
        <v>2-2019</v>
      </c>
      <c r="AC487" s="97" t="str">
        <f t="shared" si="138"/>
        <v>12-2-2019</v>
      </c>
      <c r="AD487" s="97">
        <f t="shared" si="135"/>
        <v>1</v>
      </c>
      <c r="AE487" s="97">
        <f t="shared" si="132"/>
        <v>7</v>
      </c>
      <c r="AF487" s="97" t="str">
        <f t="shared" si="127"/>
        <v>2019-7</v>
      </c>
      <c r="AG487" s="97">
        <f t="shared" si="128"/>
        <v>2</v>
      </c>
      <c r="AH487" s="97" t="str">
        <f t="shared" si="133"/>
        <v>Weekdays</v>
      </c>
      <c r="AI487" s="98">
        <f t="shared" si="137"/>
        <v>3</v>
      </c>
    </row>
    <row r="488" spans="2:35" ht="21.75" customHeight="1" x14ac:dyDescent="0.25">
      <c r="B488" s="19" t="s">
        <v>520</v>
      </c>
      <c r="C488" s="20" t="s">
        <v>25</v>
      </c>
      <c r="D488" s="19" t="s">
        <v>26</v>
      </c>
      <c r="E488" s="19" t="s">
        <v>20</v>
      </c>
      <c r="F488" s="19" t="s">
        <v>21</v>
      </c>
      <c r="G488" s="19" t="s">
        <v>36</v>
      </c>
      <c r="H488" s="72">
        <v>36.979999999999997</v>
      </c>
      <c r="I488" s="22">
        <v>10</v>
      </c>
      <c r="J488" s="72">
        <v>18.489999999999998</v>
      </c>
      <c r="K488" s="72">
        <v>388.29</v>
      </c>
      <c r="L488" s="24">
        <v>43466</v>
      </c>
      <c r="M488" s="25">
        <v>0.82499999999999996</v>
      </c>
      <c r="N488" s="20" t="s">
        <v>33</v>
      </c>
      <c r="O488" s="72">
        <v>369.8</v>
      </c>
      <c r="P488" s="76">
        <v>4.7619047620000003</v>
      </c>
      <c r="Q488" s="72">
        <v>18.489999999999998</v>
      </c>
      <c r="R488" s="86">
        <v>7</v>
      </c>
      <c r="S488" s="72">
        <f t="shared" si="123"/>
        <v>18.490000000000009</v>
      </c>
      <c r="T488" s="92">
        <f t="shared" si="136"/>
        <v>1551.6808000000008</v>
      </c>
      <c r="U488" s="93" t="b">
        <f t="shared" si="124"/>
        <v>0</v>
      </c>
      <c r="V488" s="93" t="b">
        <f t="shared" si="125"/>
        <v>1</v>
      </c>
      <c r="W488" s="93" t="str">
        <f t="shared" si="126"/>
        <v>Low Value</v>
      </c>
      <c r="X488" s="96">
        <f t="shared" si="129"/>
        <v>3.698</v>
      </c>
      <c r="Y488" s="93">
        <f t="shared" si="134"/>
        <v>1</v>
      </c>
      <c r="Z488" s="93">
        <f t="shared" si="130"/>
        <v>1</v>
      </c>
      <c r="AA488" s="93">
        <f t="shared" si="131"/>
        <v>2019</v>
      </c>
      <c r="AB488" s="97" t="str">
        <f t="shared" si="122"/>
        <v>1-2019</v>
      </c>
      <c r="AC488" s="97" t="str">
        <f t="shared" si="138"/>
        <v>1-1-2019</v>
      </c>
      <c r="AD488" s="97">
        <f t="shared" si="135"/>
        <v>1</v>
      </c>
      <c r="AE488" s="97">
        <f t="shared" si="132"/>
        <v>1</v>
      </c>
      <c r="AF488" s="97" t="str">
        <f t="shared" si="127"/>
        <v>2019-1</v>
      </c>
      <c r="AG488" s="97">
        <f t="shared" si="128"/>
        <v>2</v>
      </c>
      <c r="AH488" s="97" t="str">
        <f t="shared" si="133"/>
        <v>Weekdays</v>
      </c>
      <c r="AI488" s="98">
        <f t="shared" si="137"/>
        <v>3</v>
      </c>
    </row>
    <row r="489" spans="2:35" ht="21.75" customHeight="1" x14ac:dyDescent="0.25">
      <c r="B489" s="19" t="s">
        <v>521</v>
      </c>
      <c r="C489" s="20" t="s">
        <v>42</v>
      </c>
      <c r="D489" s="19" t="s">
        <v>43</v>
      </c>
      <c r="E489" s="19" t="s">
        <v>20</v>
      </c>
      <c r="F489" s="19" t="s">
        <v>21</v>
      </c>
      <c r="G489" s="19" t="s">
        <v>36</v>
      </c>
      <c r="H489" s="72">
        <v>49.49</v>
      </c>
      <c r="I489" s="22">
        <v>4</v>
      </c>
      <c r="J489" s="72">
        <v>9.8979999999999997</v>
      </c>
      <c r="K489" s="72">
        <v>207.858</v>
      </c>
      <c r="L489" s="24">
        <v>43545</v>
      </c>
      <c r="M489" s="25">
        <v>0.64236111111111116</v>
      </c>
      <c r="N489" s="20" t="s">
        <v>23</v>
      </c>
      <c r="O489" s="72">
        <v>197.96</v>
      </c>
      <c r="P489" s="76">
        <v>4.7619047620000003</v>
      </c>
      <c r="Q489" s="72">
        <v>9.8979999999999997</v>
      </c>
      <c r="R489" s="86">
        <v>6.6</v>
      </c>
      <c r="S489" s="72">
        <f t="shared" si="123"/>
        <v>9.8979999999999961</v>
      </c>
      <c r="T489" s="92">
        <f t="shared" si="136"/>
        <v>830.6401599999997</v>
      </c>
      <c r="U489" s="93" t="b">
        <f t="shared" si="124"/>
        <v>0</v>
      </c>
      <c r="V489" s="93" t="b">
        <f t="shared" si="125"/>
        <v>1</v>
      </c>
      <c r="W489" s="93" t="str">
        <f t="shared" si="126"/>
        <v>Low Value</v>
      </c>
      <c r="X489" s="96" t="str">
        <f t="shared" si="129"/>
        <v>Value not found</v>
      </c>
      <c r="Y489" s="93">
        <f t="shared" si="134"/>
        <v>21</v>
      </c>
      <c r="Z489" s="93">
        <f t="shared" si="130"/>
        <v>3</v>
      </c>
      <c r="AA489" s="93">
        <f t="shared" si="131"/>
        <v>2019</v>
      </c>
      <c r="AB489" s="97" t="str">
        <f t="shared" ref="AB489:AB552" si="139">CONCATENATE(Z489,"-",AA489)</f>
        <v>3-2019</v>
      </c>
      <c r="AC489" s="97" t="str">
        <f t="shared" si="138"/>
        <v>21-3-2019</v>
      </c>
      <c r="AD489" s="97">
        <f t="shared" si="135"/>
        <v>1</v>
      </c>
      <c r="AE489" s="97">
        <f t="shared" si="132"/>
        <v>12</v>
      </c>
      <c r="AF489" s="97" t="str">
        <f t="shared" si="127"/>
        <v>2019-12</v>
      </c>
      <c r="AG489" s="97">
        <f t="shared" si="128"/>
        <v>4</v>
      </c>
      <c r="AH489" s="97" t="str">
        <f t="shared" si="133"/>
        <v>Weekdays</v>
      </c>
      <c r="AI489" s="98">
        <f t="shared" si="137"/>
        <v>5</v>
      </c>
    </row>
    <row r="490" spans="2:35" ht="21.75" customHeight="1" x14ac:dyDescent="0.25">
      <c r="B490" s="19" t="s">
        <v>522</v>
      </c>
      <c r="C490" s="20" t="s">
        <v>42</v>
      </c>
      <c r="D490" s="19" t="s">
        <v>43</v>
      </c>
      <c r="E490" s="19" t="s">
        <v>27</v>
      </c>
      <c r="F490" s="19" t="s">
        <v>21</v>
      </c>
      <c r="G490" s="19" t="s">
        <v>46</v>
      </c>
      <c r="H490" s="72">
        <v>41.09</v>
      </c>
      <c r="I490" s="22">
        <v>10</v>
      </c>
      <c r="J490" s="72">
        <v>20.545000000000002</v>
      </c>
      <c r="K490" s="72">
        <v>431.44499999999999</v>
      </c>
      <c r="L490" s="24">
        <v>43524</v>
      </c>
      <c r="M490" s="25">
        <v>0.61250000000000004</v>
      </c>
      <c r="N490" s="20" t="s">
        <v>29</v>
      </c>
      <c r="O490" s="72">
        <v>410.9</v>
      </c>
      <c r="P490" s="76">
        <v>4.7619047620000003</v>
      </c>
      <c r="Q490" s="72">
        <v>20.545000000000002</v>
      </c>
      <c r="R490" s="86">
        <v>7.3</v>
      </c>
      <c r="S490" s="72">
        <f t="shared" si="123"/>
        <v>20.545000000000016</v>
      </c>
      <c r="T490" s="92">
        <f t="shared" si="136"/>
        <v>1724.1364000000015</v>
      </c>
      <c r="U490" s="93" t="b">
        <f t="shared" si="124"/>
        <v>1</v>
      </c>
      <c r="V490" s="93" t="b">
        <f t="shared" si="125"/>
        <v>1</v>
      </c>
      <c r="W490" s="93" t="str">
        <f t="shared" si="126"/>
        <v>Low Value</v>
      </c>
      <c r="X490" s="96">
        <f t="shared" si="129"/>
        <v>4.1090000000000009</v>
      </c>
      <c r="Y490" s="93">
        <f t="shared" si="134"/>
        <v>28</v>
      </c>
      <c r="Z490" s="93">
        <f t="shared" si="130"/>
        <v>2</v>
      </c>
      <c r="AA490" s="93">
        <f t="shared" si="131"/>
        <v>2019</v>
      </c>
      <c r="AB490" s="97" t="str">
        <f t="shared" si="139"/>
        <v>2-2019</v>
      </c>
      <c r="AC490" s="97" t="str">
        <f t="shared" si="138"/>
        <v>28-2-2019</v>
      </c>
      <c r="AD490" s="97">
        <f t="shared" si="135"/>
        <v>1</v>
      </c>
      <c r="AE490" s="97">
        <f t="shared" si="132"/>
        <v>9</v>
      </c>
      <c r="AF490" s="97" t="str">
        <f t="shared" si="127"/>
        <v>2019-9</v>
      </c>
      <c r="AG490" s="97">
        <f t="shared" si="128"/>
        <v>4</v>
      </c>
      <c r="AH490" s="97" t="str">
        <f t="shared" si="133"/>
        <v>Weekdays</v>
      </c>
      <c r="AI490" s="98">
        <f t="shared" si="137"/>
        <v>5</v>
      </c>
    </row>
    <row r="491" spans="2:35" ht="21.75" customHeight="1" x14ac:dyDescent="0.25">
      <c r="B491" s="19" t="s">
        <v>523</v>
      </c>
      <c r="C491" s="20" t="s">
        <v>18</v>
      </c>
      <c r="D491" s="19" t="s">
        <v>19</v>
      </c>
      <c r="E491" s="19" t="s">
        <v>27</v>
      </c>
      <c r="F491" s="19" t="s">
        <v>31</v>
      </c>
      <c r="G491" s="19" t="s">
        <v>46</v>
      </c>
      <c r="H491" s="72">
        <v>37.15</v>
      </c>
      <c r="I491" s="22">
        <v>4</v>
      </c>
      <c r="J491" s="72">
        <v>7.43</v>
      </c>
      <c r="K491" s="72">
        <v>156.03</v>
      </c>
      <c r="L491" s="24">
        <v>43547</v>
      </c>
      <c r="M491" s="25">
        <v>0.79097222222222219</v>
      </c>
      <c r="N491" s="20" t="s">
        <v>23</v>
      </c>
      <c r="O491" s="72">
        <v>148.6</v>
      </c>
      <c r="P491" s="76">
        <v>4.7619047620000003</v>
      </c>
      <c r="Q491" s="72">
        <v>7.43</v>
      </c>
      <c r="R491" s="86">
        <v>8.3000000000000007</v>
      </c>
      <c r="S491" s="72">
        <f t="shared" si="123"/>
        <v>7.4300000000000068</v>
      </c>
      <c r="T491" s="92">
        <f t="shared" si="136"/>
        <v>623.52560000000062</v>
      </c>
      <c r="U491" s="93" t="b">
        <f t="shared" si="124"/>
        <v>0</v>
      </c>
      <c r="V491" s="93" t="b">
        <f t="shared" si="125"/>
        <v>1</v>
      </c>
      <c r="W491" s="93" t="str">
        <f t="shared" si="126"/>
        <v>High Value</v>
      </c>
      <c r="X491" s="96">
        <f t="shared" si="129"/>
        <v>3.7149999999999999</v>
      </c>
      <c r="Y491" s="93">
        <f t="shared" si="134"/>
        <v>23</v>
      </c>
      <c r="Z491" s="93">
        <f t="shared" si="130"/>
        <v>3</v>
      </c>
      <c r="AA491" s="93">
        <f t="shared" si="131"/>
        <v>2019</v>
      </c>
      <c r="AB491" s="97" t="str">
        <f t="shared" si="139"/>
        <v>3-2019</v>
      </c>
      <c r="AC491" s="97" t="str">
        <f t="shared" si="138"/>
        <v>23-3-2019</v>
      </c>
      <c r="AD491" s="97">
        <f t="shared" si="135"/>
        <v>1</v>
      </c>
      <c r="AE491" s="97">
        <f t="shared" si="132"/>
        <v>12</v>
      </c>
      <c r="AF491" s="97" t="str">
        <f t="shared" si="127"/>
        <v>2019-12</v>
      </c>
      <c r="AG491" s="97">
        <f t="shared" si="128"/>
        <v>6</v>
      </c>
      <c r="AH491" s="97" t="str">
        <f t="shared" si="133"/>
        <v>Weekends</v>
      </c>
      <c r="AI491" s="98">
        <f t="shared" si="137"/>
        <v>7</v>
      </c>
    </row>
    <row r="492" spans="2:35" ht="21.75" customHeight="1" x14ac:dyDescent="0.25">
      <c r="B492" s="19" t="s">
        <v>524</v>
      </c>
      <c r="C492" s="20" t="s">
        <v>25</v>
      </c>
      <c r="D492" s="19" t="s">
        <v>26</v>
      </c>
      <c r="E492" s="19" t="s">
        <v>27</v>
      </c>
      <c r="F492" s="19" t="s">
        <v>31</v>
      </c>
      <c r="G492" s="19" t="s">
        <v>32</v>
      </c>
      <c r="H492" s="72">
        <v>22.96</v>
      </c>
      <c r="I492" s="22">
        <v>1</v>
      </c>
      <c r="J492" s="72">
        <v>1.1479999999999999</v>
      </c>
      <c r="K492" s="72">
        <v>24.108000000000001</v>
      </c>
      <c r="L492" s="24">
        <v>43495</v>
      </c>
      <c r="M492" s="25">
        <v>0.86597222222222225</v>
      </c>
      <c r="N492" s="20" t="s">
        <v>29</v>
      </c>
      <c r="O492" s="72">
        <v>22.96</v>
      </c>
      <c r="P492" s="76">
        <v>4.7619047620000003</v>
      </c>
      <c r="Q492" s="72">
        <v>1.1479999999999999</v>
      </c>
      <c r="R492" s="86">
        <v>4.3</v>
      </c>
      <c r="S492" s="72">
        <f t="shared" si="123"/>
        <v>1.1479999999999997</v>
      </c>
      <c r="T492" s="92">
        <f t="shared" si="136"/>
        <v>96.340159999999969</v>
      </c>
      <c r="U492" s="93" t="b">
        <f t="shared" si="124"/>
        <v>0</v>
      </c>
      <c r="V492" s="93" t="b">
        <f t="shared" si="125"/>
        <v>0</v>
      </c>
      <c r="W492" s="93" t="str">
        <f t="shared" si="126"/>
        <v>Low Value</v>
      </c>
      <c r="X492" s="96" t="str">
        <f t="shared" si="129"/>
        <v>Value not found</v>
      </c>
      <c r="Y492" s="93">
        <f t="shared" si="134"/>
        <v>30</v>
      </c>
      <c r="Z492" s="93">
        <f t="shared" si="130"/>
        <v>1</v>
      </c>
      <c r="AA492" s="93">
        <f t="shared" si="131"/>
        <v>2019</v>
      </c>
      <c r="AB492" s="97" t="str">
        <f t="shared" si="139"/>
        <v>1-2019</v>
      </c>
      <c r="AC492" s="97" t="str">
        <f t="shared" si="138"/>
        <v>30-1-2019</v>
      </c>
      <c r="AD492" s="97">
        <f t="shared" si="135"/>
        <v>1</v>
      </c>
      <c r="AE492" s="97">
        <f t="shared" si="132"/>
        <v>5</v>
      </c>
      <c r="AF492" s="97" t="str">
        <f t="shared" si="127"/>
        <v>2019-5</v>
      </c>
      <c r="AG492" s="97">
        <f t="shared" si="128"/>
        <v>3</v>
      </c>
      <c r="AH492" s="97" t="str">
        <f t="shared" si="133"/>
        <v>Weekdays</v>
      </c>
      <c r="AI492" s="98">
        <f t="shared" si="137"/>
        <v>4</v>
      </c>
    </row>
    <row r="493" spans="2:35" ht="21.75" customHeight="1" x14ac:dyDescent="0.25">
      <c r="B493" s="19" t="s">
        <v>525</v>
      </c>
      <c r="C493" s="20" t="s">
        <v>42</v>
      </c>
      <c r="D493" s="19" t="s">
        <v>43</v>
      </c>
      <c r="E493" s="19" t="s">
        <v>20</v>
      </c>
      <c r="F493" s="19" t="s">
        <v>21</v>
      </c>
      <c r="G493" s="19" t="s">
        <v>32</v>
      </c>
      <c r="H493" s="72">
        <v>77.680000000000007</v>
      </c>
      <c r="I493" s="22">
        <v>9</v>
      </c>
      <c r="J493" s="72">
        <v>34.956000000000003</v>
      </c>
      <c r="K493" s="72">
        <v>734.07600000000002</v>
      </c>
      <c r="L493" s="24">
        <v>43500</v>
      </c>
      <c r="M493" s="25">
        <v>0.55625000000000002</v>
      </c>
      <c r="N493" s="20" t="s">
        <v>23</v>
      </c>
      <c r="O493" s="72">
        <v>699.12</v>
      </c>
      <c r="P493" s="76">
        <v>4.7619047620000003</v>
      </c>
      <c r="Q493" s="72">
        <v>34.956000000000003</v>
      </c>
      <c r="R493" s="86">
        <v>9.8000000000000007</v>
      </c>
      <c r="S493" s="72">
        <f t="shared" si="123"/>
        <v>34.956000000000017</v>
      </c>
      <c r="T493" s="92">
        <f t="shared" si="136"/>
        <v>2933.5075200000015</v>
      </c>
      <c r="U493" s="93" t="b">
        <f t="shared" si="124"/>
        <v>1</v>
      </c>
      <c r="V493" s="93" t="b">
        <f t="shared" si="125"/>
        <v>1</v>
      </c>
      <c r="W493" s="93" t="str">
        <f t="shared" si="126"/>
        <v>High Value</v>
      </c>
      <c r="X493" s="96">
        <f t="shared" si="129"/>
        <v>7.7680000000000007</v>
      </c>
      <c r="Y493" s="93">
        <f t="shared" si="134"/>
        <v>4</v>
      </c>
      <c r="Z493" s="93">
        <f t="shared" si="130"/>
        <v>2</v>
      </c>
      <c r="AA493" s="93">
        <f t="shared" si="131"/>
        <v>2019</v>
      </c>
      <c r="AB493" s="97" t="str">
        <f t="shared" si="139"/>
        <v>2-2019</v>
      </c>
      <c r="AC493" s="97" t="str">
        <f t="shared" si="138"/>
        <v>4-2-2019</v>
      </c>
      <c r="AD493" s="97">
        <f t="shared" si="135"/>
        <v>1</v>
      </c>
      <c r="AE493" s="97">
        <f t="shared" si="132"/>
        <v>6</v>
      </c>
      <c r="AF493" s="97" t="str">
        <f t="shared" si="127"/>
        <v>2019-6</v>
      </c>
      <c r="AG493" s="97">
        <f t="shared" si="128"/>
        <v>1</v>
      </c>
      <c r="AH493" s="97" t="str">
        <f t="shared" si="133"/>
        <v>Weekdays</v>
      </c>
      <c r="AI493" s="98">
        <f t="shared" si="137"/>
        <v>2</v>
      </c>
    </row>
    <row r="494" spans="2:35" ht="21.75" customHeight="1" x14ac:dyDescent="0.25">
      <c r="B494" s="19" t="s">
        <v>526</v>
      </c>
      <c r="C494" s="20" t="s">
        <v>42</v>
      </c>
      <c r="D494" s="19" t="s">
        <v>43</v>
      </c>
      <c r="E494" s="19" t="s">
        <v>27</v>
      </c>
      <c r="F494" s="19" t="s">
        <v>21</v>
      </c>
      <c r="G494" s="19" t="s">
        <v>46</v>
      </c>
      <c r="H494" s="72">
        <v>34.700000000000003</v>
      </c>
      <c r="I494" s="22">
        <v>2</v>
      </c>
      <c r="J494" s="72">
        <v>3.47</v>
      </c>
      <c r="K494" s="72">
        <v>72.87</v>
      </c>
      <c r="L494" s="24">
        <v>43537</v>
      </c>
      <c r="M494" s="25">
        <v>0.82499999999999996</v>
      </c>
      <c r="N494" s="20" t="s">
        <v>23</v>
      </c>
      <c r="O494" s="72">
        <v>69.400000000000006</v>
      </c>
      <c r="P494" s="76">
        <v>4.7619047620000003</v>
      </c>
      <c r="Q494" s="72">
        <v>3.47</v>
      </c>
      <c r="R494" s="86">
        <v>8.1999999999999993</v>
      </c>
      <c r="S494" s="72">
        <f t="shared" si="123"/>
        <v>3.4699999999999989</v>
      </c>
      <c r="T494" s="92">
        <f t="shared" si="136"/>
        <v>291.2023999999999</v>
      </c>
      <c r="U494" s="93" t="b">
        <f t="shared" si="124"/>
        <v>0</v>
      </c>
      <c r="V494" s="93" t="b">
        <f t="shared" si="125"/>
        <v>1</v>
      </c>
      <c r="W494" s="93" t="str">
        <f t="shared" si="126"/>
        <v>High Value</v>
      </c>
      <c r="X494" s="96">
        <f t="shared" si="129"/>
        <v>3.4700000000000006</v>
      </c>
      <c r="Y494" s="93">
        <f t="shared" si="134"/>
        <v>13</v>
      </c>
      <c r="Z494" s="93">
        <f t="shared" si="130"/>
        <v>3</v>
      </c>
      <c r="AA494" s="93">
        <f t="shared" si="131"/>
        <v>2019</v>
      </c>
      <c r="AB494" s="97" t="str">
        <f t="shared" si="139"/>
        <v>3-2019</v>
      </c>
      <c r="AC494" s="97" t="str">
        <f t="shared" si="138"/>
        <v>13-3-2019</v>
      </c>
      <c r="AD494" s="97">
        <f t="shared" si="135"/>
        <v>1</v>
      </c>
      <c r="AE494" s="97">
        <f t="shared" si="132"/>
        <v>11</v>
      </c>
      <c r="AF494" s="97" t="str">
        <f t="shared" si="127"/>
        <v>2019-11</v>
      </c>
      <c r="AG494" s="97">
        <f t="shared" si="128"/>
        <v>3</v>
      </c>
      <c r="AH494" s="97" t="str">
        <f t="shared" si="133"/>
        <v>Weekdays</v>
      </c>
      <c r="AI494" s="98">
        <f t="shared" si="137"/>
        <v>4</v>
      </c>
    </row>
    <row r="495" spans="2:35" ht="21.75" customHeight="1" x14ac:dyDescent="0.25">
      <c r="B495" s="19" t="s">
        <v>527</v>
      </c>
      <c r="C495" s="20" t="s">
        <v>18</v>
      </c>
      <c r="D495" s="19" t="s">
        <v>19</v>
      </c>
      <c r="E495" s="19" t="s">
        <v>20</v>
      </c>
      <c r="F495" s="19" t="s">
        <v>21</v>
      </c>
      <c r="G495" s="19" t="s">
        <v>46</v>
      </c>
      <c r="H495" s="72">
        <v>19.66</v>
      </c>
      <c r="I495" s="22">
        <v>10</v>
      </c>
      <c r="J495" s="72">
        <v>9.83</v>
      </c>
      <c r="K495" s="72">
        <v>206.43</v>
      </c>
      <c r="L495" s="24">
        <v>43539</v>
      </c>
      <c r="M495" s="25">
        <v>0.76388888888888884</v>
      </c>
      <c r="N495" s="20" t="s">
        <v>33</v>
      </c>
      <c r="O495" s="72">
        <v>196.6</v>
      </c>
      <c r="P495" s="76">
        <v>4.7619047620000003</v>
      </c>
      <c r="Q495" s="72">
        <v>9.83</v>
      </c>
      <c r="R495" s="86">
        <v>7.2</v>
      </c>
      <c r="S495" s="72">
        <f t="shared" si="123"/>
        <v>9.8300000000000125</v>
      </c>
      <c r="T495" s="92">
        <f t="shared" si="136"/>
        <v>824.93360000000109</v>
      </c>
      <c r="U495" s="93" t="b">
        <f t="shared" si="124"/>
        <v>1</v>
      </c>
      <c r="V495" s="93" t="b">
        <f t="shared" si="125"/>
        <v>1</v>
      </c>
      <c r="W495" s="93" t="str">
        <f t="shared" si="126"/>
        <v>Low Value</v>
      </c>
      <c r="X495" s="96">
        <f t="shared" si="129"/>
        <v>1.9660000000000002</v>
      </c>
      <c r="Y495" s="93">
        <f t="shared" si="134"/>
        <v>15</v>
      </c>
      <c r="Z495" s="93">
        <f t="shared" si="130"/>
        <v>3</v>
      </c>
      <c r="AA495" s="93">
        <f t="shared" si="131"/>
        <v>2019</v>
      </c>
      <c r="AB495" s="97" t="str">
        <f t="shared" si="139"/>
        <v>3-2019</v>
      </c>
      <c r="AC495" s="97" t="str">
        <f t="shared" si="138"/>
        <v>15-3-2019</v>
      </c>
      <c r="AD495" s="97">
        <f t="shared" si="135"/>
        <v>1</v>
      </c>
      <c r="AE495" s="97">
        <f t="shared" si="132"/>
        <v>11</v>
      </c>
      <c r="AF495" s="97" t="str">
        <f t="shared" si="127"/>
        <v>2019-11</v>
      </c>
      <c r="AG495" s="97">
        <f t="shared" si="128"/>
        <v>5</v>
      </c>
      <c r="AH495" s="97" t="str">
        <f t="shared" si="133"/>
        <v>Weekdays</v>
      </c>
      <c r="AI495" s="98">
        <f t="shared" si="137"/>
        <v>6</v>
      </c>
    </row>
    <row r="496" spans="2:35" ht="21.75" customHeight="1" x14ac:dyDescent="0.25">
      <c r="B496" s="19" t="s">
        <v>528</v>
      </c>
      <c r="C496" s="20" t="s">
        <v>42</v>
      </c>
      <c r="D496" s="19" t="s">
        <v>43</v>
      </c>
      <c r="E496" s="19" t="s">
        <v>20</v>
      </c>
      <c r="F496" s="19" t="s">
        <v>21</v>
      </c>
      <c r="G496" s="19" t="s">
        <v>22</v>
      </c>
      <c r="H496" s="72">
        <v>25.32</v>
      </c>
      <c r="I496" s="22">
        <v>8</v>
      </c>
      <c r="J496" s="72">
        <v>10.128</v>
      </c>
      <c r="K496" s="72">
        <v>212.68799999999999</v>
      </c>
      <c r="L496" s="24">
        <v>43529</v>
      </c>
      <c r="M496" s="25">
        <v>0.85</v>
      </c>
      <c r="N496" s="20" t="s">
        <v>23</v>
      </c>
      <c r="O496" s="72">
        <v>202.56</v>
      </c>
      <c r="P496" s="76">
        <v>4.7619047620000003</v>
      </c>
      <c r="Q496" s="72">
        <v>10.128</v>
      </c>
      <c r="R496" s="86">
        <v>8.6999999999999993</v>
      </c>
      <c r="S496" s="72">
        <f t="shared" si="123"/>
        <v>10.127999999999986</v>
      </c>
      <c r="T496" s="92">
        <f t="shared" si="136"/>
        <v>849.94175999999879</v>
      </c>
      <c r="U496" s="93" t="b">
        <f t="shared" si="124"/>
        <v>1</v>
      </c>
      <c r="V496" s="93" t="b">
        <f t="shared" si="125"/>
        <v>1</v>
      </c>
      <c r="W496" s="93" t="str">
        <f t="shared" si="126"/>
        <v>High Value</v>
      </c>
      <c r="X496" s="96">
        <f t="shared" si="129"/>
        <v>2.532</v>
      </c>
      <c r="Y496" s="93">
        <f t="shared" si="134"/>
        <v>5</v>
      </c>
      <c r="Z496" s="93">
        <f t="shared" si="130"/>
        <v>3</v>
      </c>
      <c r="AA496" s="93">
        <f t="shared" si="131"/>
        <v>2019</v>
      </c>
      <c r="AB496" s="97" t="str">
        <f t="shared" si="139"/>
        <v>3-2019</v>
      </c>
      <c r="AC496" s="97" t="str">
        <f t="shared" si="138"/>
        <v>5-3-2019</v>
      </c>
      <c r="AD496" s="97">
        <f t="shared" si="135"/>
        <v>1</v>
      </c>
      <c r="AE496" s="97">
        <f t="shared" si="132"/>
        <v>10</v>
      </c>
      <c r="AF496" s="97" t="str">
        <f t="shared" si="127"/>
        <v>2019-10</v>
      </c>
      <c r="AG496" s="97">
        <f t="shared" si="128"/>
        <v>2</v>
      </c>
      <c r="AH496" s="97" t="str">
        <f t="shared" si="133"/>
        <v>Weekdays</v>
      </c>
      <c r="AI496" s="98">
        <f t="shared" si="137"/>
        <v>3</v>
      </c>
    </row>
    <row r="497" spans="2:35" ht="21.75" customHeight="1" x14ac:dyDescent="0.25">
      <c r="B497" s="19" t="s">
        <v>529</v>
      </c>
      <c r="C497" s="20" t="s">
        <v>25</v>
      </c>
      <c r="D497" s="19" t="s">
        <v>26</v>
      </c>
      <c r="E497" s="19" t="s">
        <v>20</v>
      </c>
      <c r="F497" s="19" t="s">
        <v>21</v>
      </c>
      <c r="G497" s="19" t="s">
        <v>32</v>
      </c>
      <c r="H497" s="72">
        <v>12.12</v>
      </c>
      <c r="I497" s="22">
        <v>10</v>
      </c>
      <c r="J497" s="72">
        <v>6.06</v>
      </c>
      <c r="K497" s="72">
        <v>127.26</v>
      </c>
      <c r="L497" s="24">
        <v>43529</v>
      </c>
      <c r="M497" s="25">
        <v>0.57222222222222219</v>
      </c>
      <c r="N497" s="20" t="s">
        <v>33</v>
      </c>
      <c r="O497" s="72">
        <v>121.2</v>
      </c>
      <c r="P497" s="76">
        <v>4.7619047620000003</v>
      </c>
      <c r="Q497" s="72">
        <v>6.06</v>
      </c>
      <c r="R497" s="86">
        <v>8.4</v>
      </c>
      <c r="S497" s="72">
        <f t="shared" si="123"/>
        <v>6.0600000000000023</v>
      </c>
      <c r="T497" s="92">
        <f t="shared" si="136"/>
        <v>508.55520000000018</v>
      </c>
      <c r="U497" s="93" t="b">
        <f t="shared" si="124"/>
        <v>1</v>
      </c>
      <c r="V497" s="93" t="b">
        <f t="shared" si="125"/>
        <v>1</v>
      </c>
      <c r="W497" s="93" t="str">
        <f t="shared" si="126"/>
        <v>High Value</v>
      </c>
      <c r="X497" s="96">
        <f t="shared" si="129"/>
        <v>1.212</v>
      </c>
      <c r="Y497" s="93">
        <f t="shared" si="134"/>
        <v>5</v>
      </c>
      <c r="Z497" s="93">
        <f t="shared" si="130"/>
        <v>3</v>
      </c>
      <c r="AA497" s="93">
        <f t="shared" si="131"/>
        <v>2019</v>
      </c>
      <c r="AB497" s="97" t="str">
        <f t="shared" si="139"/>
        <v>3-2019</v>
      </c>
      <c r="AC497" s="97" t="str">
        <f t="shared" si="138"/>
        <v>5-3-2019</v>
      </c>
      <c r="AD497" s="97">
        <f t="shared" si="135"/>
        <v>1</v>
      </c>
      <c r="AE497" s="97">
        <f t="shared" si="132"/>
        <v>10</v>
      </c>
      <c r="AF497" s="97" t="str">
        <f t="shared" si="127"/>
        <v>2019-10</v>
      </c>
      <c r="AG497" s="97">
        <f t="shared" si="128"/>
        <v>2</v>
      </c>
      <c r="AH497" s="97" t="str">
        <f t="shared" si="133"/>
        <v>Weekdays</v>
      </c>
      <c r="AI497" s="98">
        <f t="shared" si="137"/>
        <v>3</v>
      </c>
    </row>
    <row r="498" spans="2:35" ht="21.75" customHeight="1" x14ac:dyDescent="0.25">
      <c r="B498" s="19" t="s">
        <v>530</v>
      </c>
      <c r="C498" s="20" t="s">
        <v>42</v>
      </c>
      <c r="D498" s="19" t="s">
        <v>43</v>
      </c>
      <c r="E498" s="19" t="s">
        <v>27</v>
      </c>
      <c r="F498" s="19" t="s">
        <v>31</v>
      </c>
      <c r="G498" s="19" t="s">
        <v>46</v>
      </c>
      <c r="H498" s="72">
        <v>99.89</v>
      </c>
      <c r="I498" s="22">
        <v>2</v>
      </c>
      <c r="J498" s="72">
        <v>9.9890000000000008</v>
      </c>
      <c r="K498" s="72">
        <v>209.76900000000001</v>
      </c>
      <c r="L498" s="24">
        <v>43522</v>
      </c>
      <c r="M498" s="25">
        <v>0.49166666666666664</v>
      </c>
      <c r="N498" s="20" t="s">
        <v>23</v>
      </c>
      <c r="O498" s="72">
        <v>199.78</v>
      </c>
      <c r="P498" s="76">
        <v>4.7619047620000003</v>
      </c>
      <c r="Q498" s="72">
        <v>9.9890000000000008</v>
      </c>
      <c r="R498" s="86">
        <v>7.1</v>
      </c>
      <c r="S498" s="72">
        <f t="shared" si="123"/>
        <v>9.9890000000000043</v>
      </c>
      <c r="T498" s="92">
        <f t="shared" si="136"/>
        <v>838.27688000000035</v>
      </c>
      <c r="U498" s="93" t="b">
        <f t="shared" si="124"/>
        <v>0</v>
      </c>
      <c r="V498" s="93" t="b">
        <f t="shared" si="125"/>
        <v>1</v>
      </c>
      <c r="W498" s="93" t="str">
        <f t="shared" si="126"/>
        <v>Low Value</v>
      </c>
      <c r="X498" s="96">
        <f t="shared" si="129"/>
        <v>9.9890000000000008</v>
      </c>
      <c r="Y498" s="93">
        <f t="shared" si="134"/>
        <v>26</v>
      </c>
      <c r="Z498" s="93">
        <f t="shared" si="130"/>
        <v>2</v>
      </c>
      <c r="AA498" s="93">
        <f t="shared" si="131"/>
        <v>2019</v>
      </c>
      <c r="AB498" s="97" t="str">
        <f t="shared" si="139"/>
        <v>2-2019</v>
      </c>
      <c r="AC498" s="97" t="str">
        <f t="shared" si="138"/>
        <v>26-2-2019</v>
      </c>
      <c r="AD498" s="97">
        <f t="shared" si="135"/>
        <v>1</v>
      </c>
      <c r="AE498" s="97">
        <f t="shared" si="132"/>
        <v>9</v>
      </c>
      <c r="AF498" s="97" t="str">
        <f t="shared" si="127"/>
        <v>2019-9</v>
      </c>
      <c r="AG498" s="97">
        <f t="shared" si="128"/>
        <v>2</v>
      </c>
      <c r="AH498" s="97" t="str">
        <f t="shared" si="133"/>
        <v>Weekdays</v>
      </c>
      <c r="AI498" s="98">
        <f t="shared" si="137"/>
        <v>3</v>
      </c>
    </row>
    <row r="499" spans="2:35" ht="21.75" customHeight="1" x14ac:dyDescent="0.25">
      <c r="B499" s="19" t="s">
        <v>531</v>
      </c>
      <c r="C499" s="20" t="s">
        <v>42</v>
      </c>
      <c r="D499" s="19" t="s">
        <v>43</v>
      </c>
      <c r="E499" s="19" t="s">
        <v>27</v>
      </c>
      <c r="F499" s="19" t="s">
        <v>31</v>
      </c>
      <c r="G499" s="19" t="s">
        <v>36</v>
      </c>
      <c r="H499" s="72">
        <v>75.92</v>
      </c>
      <c r="I499" s="22">
        <v>8</v>
      </c>
      <c r="J499" s="72">
        <v>30.367999999999999</v>
      </c>
      <c r="K499" s="72">
        <v>637.72799999999995</v>
      </c>
      <c r="L499" s="24">
        <v>43544</v>
      </c>
      <c r="M499" s="25">
        <v>0.59305555555555556</v>
      </c>
      <c r="N499" s="20" t="s">
        <v>29</v>
      </c>
      <c r="O499" s="72">
        <v>607.36</v>
      </c>
      <c r="P499" s="76">
        <v>4.7619047620000003</v>
      </c>
      <c r="Q499" s="72">
        <v>30.367999999999999</v>
      </c>
      <c r="R499" s="86">
        <v>5.5</v>
      </c>
      <c r="S499" s="72">
        <f t="shared" si="123"/>
        <v>30.367999999999938</v>
      </c>
      <c r="T499" s="92">
        <f t="shared" si="136"/>
        <v>2548.4825599999949</v>
      </c>
      <c r="U499" s="93" t="b">
        <f t="shared" si="124"/>
        <v>0</v>
      </c>
      <c r="V499" s="93" t="b">
        <f t="shared" si="125"/>
        <v>0</v>
      </c>
      <c r="W499" s="93" t="str">
        <f t="shared" si="126"/>
        <v>Low Value</v>
      </c>
      <c r="X499" s="96" t="str">
        <f t="shared" si="129"/>
        <v>Value not found</v>
      </c>
      <c r="Y499" s="93">
        <f t="shared" si="134"/>
        <v>20</v>
      </c>
      <c r="Z499" s="93">
        <f t="shared" si="130"/>
        <v>3</v>
      </c>
      <c r="AA499" s="93">
        <f t="shared" si="131"/>
        <v>2019</v>
      </c>
      <c r="AB499" s="97" t="str">
        <f t="shared" si="139"/>
        <v>3-2019</v>
      </c>
      <c r="AC499" s="97" t="str">
        <f t="shared" si="138"/>
        <v>20-3-2019</v>
      </c>
      <c r="AD499" s="97">
        <f t="shared" si="135"/>
        <v>1</v>
      </c>
      <c r="AE499" s="97">
        <f t="shared" si="132"/>
        <v>12</v>
      </c>
      <c r="AF499" s="97" t="str">
        <f t="shared" si="127"/>
        <v>2019-12</v>
      </c>
      <c r="AG499" s="97">
        <f t="shared" si="128"/>
        <v>3</v>
      </c>
      <c r="AH499" s="97" t="str">
        <f t="shared" si="133"/>
        <v>Weekdays</v>
      </c>
      <c r="AI499" s="98">
        <f t="shared" si="137"/>
        <v>4</v>
      </c>
    </row>
    <row r="500" spans="2:35" ht="21.75" customHeight="1" x14ac:dyDescent="0.25">
      <c r="B500" s="19" t="s">
        <v>532</v>
      </c>
      <c r="C500" s="20" t="s">
        <v>25</v>
      </c>
      <c r="D500" s="19" t="s">
        <v>26</v>
      </c>
      <c r="E500" s="19" t="s">
        <v>27</v>
      </c>
      <c r="F500" s="19" t="s">
        <v>21</v>
      </c>
      <c r="G500" s="19" t="s">
        <v>28</v>
      </c>
      <c r="H500" s="72">
        <v>63.22</v>
      </c>
      <c r="I500" s="22">
        <v>2</v>
      </c>
      <c r="J500" s="72">
        <v>6.3220000000000001</v>
      </c>
      <c r="K500" s="72">
        <v>132.762</v>
      </c>
      <c r="L500" s="24">
        <v>43466</v>
      </c>
      <c r="M500" s="25">
        <v>0.66041666666666665</v>
      </c>
      <c r="N500" s="20" t="s">
        <v>29</v>
      </c>
      <c r="O500" s="72">
        <v>126.44</v>
      </c>
      <c r="P500" s="76">
        <v>4.7619047620000003</v>
      </c>
      <c r="Q500" s="72">
        <v>6.3220000000000001</v>
      </c>
      <c r="R500" s="86">
        <v>8.5</v>
      </c>
      <c r="S500" s="72">
        <f t="shared" si="123"/>
        <v>6.3220000000000027</v>
      </c>
      <c r="T500" s="92">
        <f t="shared" si="136"/>
        <v>530.54224000000022</v>
      </c>
      <c r="U500" s="93" t="b">
        <f t="shared" si="124"/>
        <v>0</v>
      </c>
      <c r="V500" s="93" t="b">
        <f t="shared" si="125"/>
        <v>1</v>
      </c>
      <c r="W500" s="93" t="str">
        <f t="shared" si="126"/>
        <v>High Value</v>
      </c>
      <c r="X500" s="96">
        <f t="shared" si="129"/>
        <v>6.3220000000000001</v>
      </c>
      <c r="Y500" s="93">
        <f t="shared" si="134"/>
        <v>1</v>
      </c>
      <c r="Z500" s="93">
        <f t="shared" si="130"/>
        <v>1</v>
      </c>
      <c r="AA500" s="93">
        <f t="shared" si="131"/>
        <v>2019</v>
      </c>
      <c r="AB500" s="97" t="str">
        <f t="shared" si="139"/>
        <v>1-2019</v>
      </c>
      <c r="AC500" s="97" t="str">
        <f t="shared" si="138"/>
        <v>1-1-2019</v>
      </c>
      <c r="AD500" s="97">
        <f t="shared" si="135"/>
        <v>1</v>
      </c>
      <c r="AE500" s="97">
        <f t="shared" si="132"/>
        <v>1</v>
      </c>
      <c r="AF500" s="97" t="str">
        <f t="shared" si="127"/>
        <v>2019-1</v>
      </c>
      <c r="AG500" s="97">
        <f t="shared" si="128"/>
        <v>2</v>
      </c>
      <c r="AH500" s="97" t="str">
        <f t="shared" si="133"/>
        <v>Weekdays</v>
      </c>
      <c r="AI500" s="98">
        <f t="shared" si="137"/>
        <v>3</v>
      </c>
    </row>
    <row r="501" spans="2:35" ht="21.75" customHeight="1" x14ac:dyDescent="0.25">
      <c r="B501" s="19" t="s">
        <v>533</v>
      </c>
      <c r="C501" s="20" t="s">
        <v>25</v>
      </c>
      <c r="D501" s="19" t="s">
        <v>26</v>
      </c>
      <c r="E501" s="19" t="s">
        <v>27</v>
      </c>
      <c r="F501" s="19" t="s">
        <v>21</v>
      </c>
      <c r="G501" s="19" t="s">
        <v>44</v>
      </c>
      <c r="H501" s="72">
        <v>90.24</v>
      </c>
      <c r="I501" s="22">
        <v>6</v>
      </c>
      <c r="J501" s="72">
        <v>27.071999999999999</v>
      </c>
      <c r="K501" s="72">
        <v>568.51199999999994</v>
      </c>
      <c r="L501" s="24">
        <v>43492</v>
      </c>
      <c r="M501" s="25">
        <v>0.47013888888888888</v>
      </c>
      <c r="N501" s="20" t="s">
        <v>29</v>
      </c>
      <c r="O501" s="72">
        <v>541.44000000000005</v>
      </c>
      <c r="P501" s="76">
        <v>4.7619047620000003</v>
      </c>
      <c r="Q501" s="72">
        <v>27.071999999999999</v>
      </c>
      <c r="R501" s="86">
        <v>6.2</v>
      </c>
      <c r="S501" s="72">
        <f t="shared" si="123"/>
        <v>27.071999999999889</v>
      </c>
      <c r="T501" s="92">
        <f t="shared" si="136"/>
        <v>2271.8822399999908</v>
      </c>
      <c r="U501" s="93" t="b">
        <f t="shared" si="124"/>
        <v>0</v>
      </c>
      <c r="V501" s="93" t="b">
        <f t="shared" si="125"/>
        <v>0</v>
      </c>
      <c r="W501" s="93" t="str">
        <f t="shared" si="126"/>
        <v>Low Value</v>
      </c>
      <c r="X501" s="96" t="str">
        <f t="shared" si="129"/>
        <v>Value not found</v>
      </c>
      <c r="Y501" s="93">
        <f t="shared" si="134"/>
        <v>27</v>
      </c>
      <c r="Z501" s="93">
        <f t="shared" si="130"/>
        <v>1</v>
      </c>
      <c r="AA501" s="93">
        <f t="shared" si="131"/>
        <v>2019</v>
      </c>
      <c r="AB501" s="97" t="str">
        <f t="shared" si="139"/>
        <v>1-2019</v>
      </c>
      <c r="AC501" s="97" t="str">
        <f t="shared" si="138"/>
        <v>27-1-2019</v>
      </c>
      <c r="AD501" s="97">
        <f t="shared" si="135"/>
        <v>1</v>
      </c>
      <c r="AE501" s="97">
        <f t="shared" si="132"/>
        <v>4</v>
      </c>
      <c r="AF501" s="97" t="str">
        <f t="shared" si="127"/>
        <v>2019-4</v>
      </c>
      <c r="AG501" s="97">
        <f t="shared" si="128"/>
        <v>7</v>
      </c>
      <c r="AH501" s="97" t="str">
        <f t="shared" si="133"/>
        <v>Weekends</v>
      </c>
      <c r="AI501" s="98">
        <f t="shared" si="137"/>
        <v>1</v>
      </c>
    </row>
    <row r="502" spans="2:35" ht="21.75" customHeight="1" x14ac:dyDescent="0.25">
      <c r="B502" s="19" t="s">
        <v>534</v>
      </c>
      <c r="C502" s="20" t="s">
        <v>42</v>
      </c>
      <c r="D502" s="19" t="s">
        <v>43</v>
      </c>
      <c r="E502" s="19" t="s">
        <v>20</v>
      </c>
      <c r="F502" s="19" t="s">
        <v>21</v>
      </c>
      <c r="G502" s="19" t="s">
        <v>36</v>
      </c>
      <c r="H502" s="72">
        <v>98.13</v>
      </c>
      <c r="I502" s="22">
        <v>1</v>
      </c>
      <c r="J502" s="72">
        <v>4.9065000000000003</v>
      </c>
      <c r="K502" s="72">
        <v>103.0365</v>
      </c>
      <c r="L502" s="24">
        <v>43486</v>
      </c>
      <c r="M502" s="25">
        <v>0.73333333333333328</v>
      </c>
      <c r="N502" s="20" t="s">
        <v>29</v>
      </c>
      <c r="O502" s="72">
        <v>98.13</v>
      </c>
      <c r="P502" s="76">
        <v>4.7619047620000003</v>
      </c>
      <c r="Q502" s="72">
        <v>4.9065000000000003</v>
      </c>
      <c r="R502" s="86">
        <v>8.9</v>
      </c>
      <c r="S502" s="72">
        <f t="shared" si="123"/>
        <v>4.9065000000000083</v>
      </c>
      <c r="T502" s="92">
        <f t="shared" si="136"/>
        <v>411.75348000000071</v>
      </c>
      <c r="U502" s="93" t="b">
        <f t="shared" si="124"/>
        <v>0</v>
      </c>
      <c r="V502" s="93" t="b">
        <f t="shared" si="125"/>
        <v>1</v>
      </c>
      <c r="W502" s="93" t="str">
        <f t="shared" si="126"/>
        <v>High Value</v>
      </c>
      <c r="X502" s="96">
        <f t="shared" si="129"/>
        <v>9.8130000000000006</v>
      </c>
      <c r="Y502" s="93">
        <f t="shared" si="134"/>
        <v>21</v>
      </c>
      <c r="Z502" s="93">
        <f t="shared" si="130"/>
        <v>1</v>
      </c>
      <c r="AA502" s="93">
        <f t="shared" si="131"/>
        <v>2019</v>
      </c>
      <c r="AB502" s="97" t="str">
        <f t="shared" si="139"/>
        <v>1-2019</v>
      </c>
      <c r="AC502" s="97" t="str">
        <f t="shared" si="138"/>
        <v>21-1-2019</v>
      </c>
      <c r="AD502" s="97">
        <f t="shared" si="135"/>
        <v>1</v>
      </c>
      <c r="AE502" s="97">
        <f t="shared" si="132"/>
        <v>4</v>
      </c>
      <c r="AF502" s="97" t="str">
        <f t="shared" si="127"/>
        <v>2019-4</v>
      </c>
      <c r="AG502" s="97">
        <f t="shared" si="128"/>
        <v>1</v>
      </c>
      <c r="AH502" s="97" t="str">
        <f t="shared" si="133"/>
        <v>Weekdays</v>
      </c>
      <c r="AI502" s="98">
        <f t="shared" si="137"/>
        <v>2</v>
      </c>
    </row>
    <row r="503" spans="2:35" ht="21.75" customHeight="1" x14ac:dyDescent="0.25">
      <c r="B503" s="19" t="s">
        <v>535</v>
      </c>
      <c r="C503" s="20" t="s">
        <v>18</v>
      </c>
      <c r="D503" s="19" t="s">
        <v>19</v>
      </c>
      <c r="E503" s="19" t="s">
        <v>20</v>
      </c>
      <c r="F503" s="19" t="s">
        <v>21</v>
      </c>
      <c r="G503" s="19" t="s">
        <v>36</v>
      </c>
      <c r="H503" s="72">
        <v>51.52</v>
      </c>
      <c r="I503" s="22">
        <v>8</v>
      </c>
      <c r="J503" s="72">
        <v>20.608000000000001</v>
      </c>
      <c r="K503" s="72">
        <v>432.76799999999997</v>
      </c>
      <c r="L503" s="24">
        <v>43498</v>
      </c>
      <c r="M503" s="25">
        <v>0.65763888888888888</v>
      </c>
      <c r="N503" s="20" t="s">
        <v>29</v>
      </c>
      <c r="O503" s="72">
        <v>412.16</v>
      </c>
      <c r="P503" s="76">
        <v>4.7619047620000003</v>
      </c>
      <c r="Q503" s="72">
        <v>20.608000000000001</v>
      </c>
      <c r="R503" s="86">
        <v>9.6</v>
      </c>
      <c r="S503" s="72">
        <f t="shared" si="123"/>
        <v>20.607999999999947</v>
      </c>
      <c r="T503" s="92">
        <f t="shared" si="136"/>
        <v>1729.4233599999957</v>
      </c>
      <c r="U503" s="93" t="b">
        <f t="shared" si="124"/>
        <v>1</v>
      </c>
      <c r="V503" s="93" t="b">
        <f t="shared" si="125"/>
        <v>1</v>
      </c>
      <c r="W503" s="93" t="str">
        <f t="shared" si="126"/>
        <v>High Value</v>
      </c>
      <c r="X503" s="96">
        <f t="shared" si="129"/>
        <v>5.152000000000001</v>
      </c>
      <c r="Y503" s="93">
        <f t="shared" si="134"/>
        <v>2</v>
      </c>
      <c r="Z503" s="93">
        <f t="shared" si="130"/>
        <v>2</v>
      </c>
      <c r="AA503" s="93">
        <f t="shared" si="131"/>
        <v>2019</v>
      </c>
      <c r="AB503" s="97" t="str">
        <f t="shared" si="139"/>
        <v>2-2019</v>
      </c>
      <c r="AC503" s="97" t="str">
        <f t="shared" si="138"/>
        <v>2-2-2019</v>
      </c>
      <c r="AD503" s="97">
        <f t="shared" si="135"/>
        <v>1</v>
      </c>
      <c r="AE503" s="97">
        <f t="shared" si="132"/>
        <v>5</v>
      </c>
      <c r="AF503" s="97" t="str">
        <f t="shared" si="127"/>
        <v>2019-5</v>
      </c>
      <c r="AG503" s="97">
        <f t="shared" si="128"/>
        <v>6</v>
      </c>
      <c r="AH503" s="97" t="str">
        <f t="shared" si="133"/>
        <v>Weekends</v>
      </c>
      <c r="AI503" s="98">
        <f t="shared" si="137"/>
        <v>7</v>
      </c>
    </row>
    <row r="504" spans="2:35" ht="21.75" customHeight="1" x14ac:dyDescent="0.25">
      <c r="B504" s="19" t="s">
        <v>536</v>
      </c>
      <c r="C504" s="20" t="s">
        <v>42</v>
      </c>
      <c r="D504" s="19" t="s">
        <v>43</v>
      </c>
      <c r="E504" s="19" t="s">
        <v>20</v>
      </c>
      <c r="F504" s="19" t="s">
        <v>31</v>
      </c>
      <c r="G504" s="19" t="s">
        <v>36</v>
      </c>
      <c r="H504" s="72">
        <v>73.97</v>
      </c>
      <c r="I504" s="22">
        <v>1</v>
      </c>
      <c r="J504" s="72">
        <v>3.6985000000000001</v>
      </c>
      <c r="K504" s="72">
        <v>77.668499999999995</v>
      </c>
      <c r="L504" s="24">
        <v>43499</v>
      </c>
      <c r="M504" s="25">
        <v>0.66180555555555554</v>
      </c>
      <c r="N504" s="20" t="s">
        <v>33</v>
      </c>
      <c r="O504" s="72">
        <v>73.97</v>
      </c>
      <c r="P504" s="76">
        <v>4.7619047620000003</v>
      </c>
      <c r="Q504" s="72">
        <v>3.6985000000000001</v>
      </c>
      <c r="R504" s="86">
        <v>5.4</v>
      </c>
      <c r="S504" s="72">
        <f t="shared" si="123"/>
        <v>3.6984999999999957</v>
      </c>
      <c r="T504" s="92">
        <f t="shared" si="136"/>
        <v>310.37811999999963</v>
      </c>
      <c r="U504" s="93" t="b">
        <f t="shared" si="124"/>
        <v>0</v>
      </c>
      <c r="V504" s="93" t="b">
        <f t="shared" si="125"/>
        <v>0</v>
      </c>
      <c r="W504" s="93" t="str">
        <f t="shared" si="126"/>
        <v>Low Value</v>
      </c>
      <c r="X504" s="96" t="str">
        <f t="shared" si="129"/>
        <v>Value not found</v>
      </c>
      <c r="Y504" s="93">
        <f t="shared" si="134"/>
        <v>3</v>
      </c>
      <c r="Z504" s="93">
        <f t="shared" si="130"/>
        <v>2</v>
      </c>
      <c r="AA504" s="93">
        <f t="shared" si="131"/>
        <v>2019</v>
      </c>
      <c r="AB504" s="97" t="str">
        <f t="shared" si="139"/>
        <v>2-2019</v>
      </c>
      <c r="AC504" s="97" t="str">
        <f t="shared" si="138"/>
        <v>3-2-2019</v>
      </c>
      <c r="AD504" s="97">
        <f t="shared" si="135"/>
        <v>1</v>
      </c>
      <c r="AE504" s="97">
        <f t="shared" si="132"/>
        <v>5</v>
      </c>
      <c r="AF504" s="97" t="str">
        <f t="shared" si="127"/>
        <v>2019-5</v>
      </c>
      <c r="AG504" s="97">
        <f t="shared" si="128"/>
        <v>7</v>
      </c>
      <c r="AH504" s="97" t="str">
        <f t="shared" si="133"/>
        <v>Weekends</v>
      </c>
      <c r="AI504" s="98">
        <f t="shared" si="137"/>
        <v>1</v>
      </c>
    </row>
    <row r="505" spans="2:35" ht="21.75" customHeight="1" x14ac:dyDescent="0.25">
      <c r="B505" s="19" t="s">
        <v>537</v>
      </c>
      <c r="C505" s="20" t="s">
        <v>25</v>
      </c>
      <c r="D505" s="19" t="s">
        <v>26</v>
      </c>
      <c r="E505" s="19" t="s">
        <v>20</v>
      </c>
      <c r="F505" s="19" t="s">
        <v>21</v>
      </c>
      <c r="G505" s="19" t="s">
        <v>46</v>
      </c>
      <c r="H505" s="72">
        <v>31.9</v>
      </c>
      <c r="I505" s="22">
        <v>1</v>
      </c>
      <c r="J505" s="72">
        <v>1.595</v>
      </c>
      <c r="K505" s="72">
        <v>33.494999999999997</v>
      </c>
      <c r="L505" s="24">
        <v>43470</v>
      </c>
      <c r="M505" s="25">
        <v>0.52777777777777779</v>
      </c>
      <c r="N505" s="20" t="s">
        <v>23</v>
      </c>
      <c r="O505" s="72">
        <v>31.9</v>
      </c>
      <c r="P505" s="76">
        <v>4.7619047620000003</v>
      </c>
      <c r="Q505" s="72">
        <v>1.595</v>
      </c>
      <c r="R505" s="86">
        <v>9.1</v>
      </c>
      <c r="S505" s="72">
        <f t="shared" si="123"/>
        <v>1.5949999999999989</v>
      </c>
      <c r="T505" s="92">
        <f t="shared" si="136"/>
        <v>133.8523999999999</v>
      </c>
      <c r="U505" s="93" t="b">
        <f t="shared" si="124"/>
        <v>0</v>
      </c>
      <c r="V505" s="93" t="b">
        <f t="shared" si="125"/>
        <v>1</v>
      </c>
      <c r="W505" s="93" t="str">
        <f t="shared" si="126"/>
        <v>High Value</v>
      </c>
      <c r="X505" s="96">
        <f t="shared" si="129"/>
        <v>3.19</v>
      </c>
      <c r="Y505" s="93">
        <f t="shared" si="134"/>
        <v>5</v>
      </c>
      <c r="Z505" s="93">
        <f t="shared" si="130"/>
        <v>1</v>
      </c>
      <c r="AA505" s="93">
        <f t="shared" si="131"/>
        <v>2019</v>
      </c>
      <c r="AB505" s="97" t="str">
        <f t="shared" si="139"/>
        <v>1-2019</v>
      </c>
      <c r="AC505" s="97" t="str">
        <f t="shared" si="138"/>
        <v>5-1-2019</v>
      </c>
      <c r="AD505" s="97">
        <f t="shared" si="135"/>
        <v>1</v>
      </c>
      <c r="AE505" s="97">
        <f t="shared" si="132"/>
        <v>1</v>
      </c>
      <c r="AF505" s="97" t="str">
        <f t="shared" si="127"/>
        <v>2019-1</v>
      </c>
      <c r="AG505" s="97">
        <f t="shared" si="128"/>
        <v>6</v>
      </c>
      <c r="AH505" s="97" t="str">
        <f t="shared" si="133"/>
        <v>Weekends</v>
      </c>
      <c r="AI505" s="98">
        <f t="shared" si="137"/>
        <v>7</v>
      </c>
    </row>
    <row r="506" spans="2:35" ht="21.75" customHeight="1" x14ac:dyDescent="0.25">
      <c r="B506" s="19" t="s">
        <v>538</v>
      </c>
      <c r="C506" s="20" t="s">
        <v>25</v>
      </c>
      <c r="D506" s="19" t="s">
        <v>26</v>
      </c>
      <c r="E506" s="19" t="s">
        <v>27</v>
      </c>
      <c r="F506" s="19" t="s">
        <v>31</v>
      </c>
      <c r="G506" s="19" t="s">
        <v>32</v>
      </c>
      <c r="H506" s="72">
        <v>69.400000000000006</v>
      </c>
      <c r="I506" s="22">
        <v>2</v>
      </c>
      <c r="J506" s="72">
        <v>6.94</v>
      </c>
      <c r="K506" s="72">
        <v>145.74</v>
      </c>
      <c r="L506" s="24">
        <v>43492</v>
      </c>
      <c r="M506" s="25">
        <v>0.82499999999999996</v>
      </c>
      <c r="N506" s="20" t="s">
        <v>23</v>
      </c>
      <c r="O506" s="72">
        <v>138.80000000000001</v>
      </c>
      <c r="P506" s="76">
        <v>4.7619047620000003</v>
      </c>
      <c r="Q506" s="72">
        <v>6.94</v>
      </c>
      <c r="R506" s="86">
        <v>9</v>
      </c>
      <c r="S506" s="72">
        <f t="shared" si="123"/>
        <v>6.9399999999999977</v>
      </c>
      <c r="T506" s="92">
        <f t="shared" si="136"/>
        <v>582.4047999999998</v>
      </c>
      <c r="U506" s="93" t="b">
        <f t="shared" si="124"/>
        <v>0</v>
      </c>
      <c r="V506" s="93" t="b">
        <f t="shared" si="125"/>
        <v>1</v>
      </c>
      <c r="W506" s="93" t="str">
        <f t="shared" si="126"/>
        <v>High Value</v>
      </c>
      <c r="X506" s="96">
        <f t="shared" si="129"/>
        <v>6.9400000000000013</v>
      </c>
      <c r="Y506" s="93">
        <f t="shared" si="134"/>
        <v>27</v>
      </c>
      <c r="Z506" s="93">
        <f t="shared" si="130"/>
        <v>1</v>
      </c>
      <c r="AA506" s="93">
        <f t="shared" si="131"/>
        <v>2019</v>
      </c>
      <c r="AB506" s="97" t="str">
        <f t="shared" si="139"/>
        <v>1-2019</v>
      </c>
      <c r="AC506" s="97" t="str">
        <f t="shared" si="138"/>
        <v>27-1-2019</v>
      </c>
      <c r="AD506" s="97">
        <f t="shared" si="135"/>
        <v>1</v>
      </c>
      <c r="AE506" s="97">
        <f t="shared" si="132"/>
        <v>4</v>
      </c>
      <c r="AF506" s="97" t="str">
        <f t="shared" si="127"/>
        <v>2019-4</v>
      </c>
      <c r="AG506" s="97">
        <f t="shared" si="128"/>
        <v>7</v>
      </c>
      <c r="AH506" s="97" t="str">
        <f t="shared" si="133"/>
        <v>Weekends</v>
      </c>
      <c r="AI506" s="98">
        <f t="shared" si="137"/>
        <v>1</v>
      </c>
    </row>
    <row r="507" spans="2:35" ht="21.75" customHeight="1" x14ac:dyDescent="0.25">
      <c r="B507" s="19" t="s">
        <v>539</v>
      </c>
      <c r="C507" s="20" t="s">
        <v>42</v>
      </c>
      <c r="D507" s="19" t="s">
        <v>43</v>
      </c>
      <c r="E507" s="19" t="s">
        <v>27</v>
      </c>
      <c r="F507" s="19" t="s">
        <v>21</v>
      </c>
      <c r="G507" s="19" t="s">
        <v>36</v>
      </c>
      <c r="H507" s="72">
        <v>93.31</v>
      </c>
      <c r="I507" s="22">
        <v>2</v>
      </c>
      <c r="J507" s="72">
        <v>9.3309999999999995</v>
      </c>
      <c r="K507" s="72">
        <v>195.95099999999999</v>
      </c>
      <c r="L507" s="24">
        <v>43549</v>
      </c>
      <c r="M507" s="25">
        <v>0.74513888888888891</v>
      </c>
      <c r="N507" s="20" t="s">
        <v>29</v>
      </c>
      <c r="O507" s="72">
        <v>186.62</v>
      </c>
      <c r="P507" s="76">
        <v>4.7619047620000003</v>
      </c>
      <c r="Q507" s="72">
        <v>9.3309999999999995</v>
      </c>
      <c r="R507" s="86">
        <v>6.3</v>
      </c>
      <c r="S507" s="72">
        <f t="shared" si="123"/>
        <v>9.3309999999999889</v>
      </c>
      <c r="T507" s="92">
        <f t="shared" si="136"/>
        <v>783.05751999999904</v>
      </c>
      <c r="U507" s="93" t="b">
        <f t="shared" si="124"/>
        <v>0</v>
      </c>
      <c r="V507" s="93" t="b">
        <f t="shared" si="125"/>
        <v>1</v>
      </c>
      <c r="W507" s="93" t="str">
        <f t="shared" si="126"/>
        <v>Low Value</v>
      </c>
      <c r="X507" s="96" t="str">
        <f t="shared" si="129"/>
        <v>Value not found</v>
      </c>
      <c r="Y507" s="93">
        <f t="shared" si="134"/>
        <v>25</v>
      </c>
      <c r="Z507" s="93">
        <f t="shared" si="130"/>
        <v>3</v>
      </c>
      <c r="AA507" s="93">
        <f t="shared" si="131"/>
        <v>2019</v>
      </c>
      <c r="AB507" s="97" t="str">
        <f t="shared" si="139"/>
        <v>3-2019</v>
      </c>
      <c r="AC507" s="97" t="str">
        <f t="shared" si="138"/>
        <v>25-3-2019</v>
      </c>
      <c r="AD507" s="97">
        <f t="shared" si="135"/>
        <v>1</v>
      </c>
      <c r="AE507" s="97">
        <f t="shared" si="132"/>
        <v>13</v>
      </c>
      <c r="AF507" s="97" t="str">
        <f t="shared" si="127"/>
        <v>2019-13</v>
      </c>
      <c r="AG507" s="97">
        <f t="shared" si="128"/>
        <v>1</v>
      </c>
      <c r="AH507" s="97" t="str">
        <f t="shared" si="133"/>
        <v>Weekdays</v>
      </c>
      <c r="AI507" s="98">
        <f t="shared" si="137"/>
        <v>2</v>
      </c>
    </row>
    <row r="508" spans="2:35" ht="21.75" customHeight="1" x14ac:dyDescent="0.25">
      <c r="B508" s="19" t="s">
        <v>540</v>
      </c>
      <c r="C508" s="20" t="s">
        <v>42</v>
      </c>
      <c r="D508" s="19" t="s">
        <v>43</v>
      </c>
      <c r="E508" s="19" t="s">
        <v>27</v>
      </c>
      <c r="F508" s="19" t="s">
        <v>31</v>
      </c>
      <c r="G508" s="19" t="s">
        <v>36</v>
      </c>
      <c r="H508" s="72">
        <v>88.45</v>
      </c>
      <c r="I508" s="22">
        <v>1</v>
      </c>
      <c r="J508" s="72">
        <v>4.4225000000000003</v>
      </c>
      <c r="K508" s="72">
        <v>92.872500000000002</v>
      </c>
      <c r="L508" s="24">
        <v>43521</v>
      </c>
      <c r="M508" s="25">
        <v>0.69166666666666665</v>
      </c>
      <c r="N508" s="20" t="s">
        <v>33</v>
      </c>
      <c r="O508" s="72">
        <v>88.45</v>
      </c>
      <c r="P508" s="76">
        <v>4.7619047620000003</v>
      </c>
      <c r="Q508" s="72">
        <v>4.4225000000000003</v>
      </c>
      <c r="R508" s="86">
        <v>9.5</v>
      </c>
      <c r="S508" s="72">
        <f t="shared" si="123"/>
        <v>4.4224999999999994</v>
      </c>
      <c r="T508" s="92">
        <f t="shared" si="136"/>
        <v>371.13619999999997</v>
      </c>
      <c r="U508" s="93" t="b">
        <f t="shared" si="124"/>
        <v>0</v>
      </c>
      <c r="V508" s="93" t="b">
        <f t="shared" si="125"/>
        <v>1</v>
      </c>
      <c r="W508" s="93" t="str">
        <f t="shared" si="126"/>
        <v>High Value</v>
      </c>
      <c r="X508" s="96">
        <f t="shared" si="129"/>
        <v>8.8450000000000006</v>
      </c>
      <c r="Y508" s="93">
        <f t="shared" si="134"/>
        <v>25</v>
      </c>
      <c r="Z508" s="93">
        <f t="shared" si="130"/>
        <v>2</v>
      </c>
      <c r="AA508" s="93">
        <f t="shared" si="131"/>
        <v>2019</v>
      </c>
      <c r="AB508" s="97" t="str">
        <f t="shared" si="139"/>
        <v>2-2019</v>
      </c>
      <c r="AC508" s="97" t="str">
        <f t="shared" si="138"/>
        <v>25-2-2019</v>
      </c>
      <c r="AD508" s="97">
        <f t="shared" si="135"/>
        <v>1</v>
      </c>
      <c r="AE508" s="97">
        <f t="shared" si="132"/>
        <v>9</v>
      </c>
      <c r="AF508" s="97" t="str">
        <f t="shared" si="127"/>
        <v>2019-9</v>
      </c>
      <c r="AG508" s="97">
        <f t="shared" si="128"/>
        <v>1</v>
      </c>
      <c r="AH508" s="97" t="str">
        <f t="shared" si="133"/>
        <v>Weekdays</v>
      </c>
      <c r="AI508" s="98">
        <f t="shared" si="137"/>
        <v>2</v>
      </c>
    </row>
    <row r="509" spans="2:35" ht="21.75" customHeight="1" x14ac:dyDescent="0.25">
      <c r="B509" s="19" t="s">
        <v>541</v>
      </c>
      <c r="C509" s="20" t="s">
        <v>18</v>
      </c>
      <c r="D509" s="19" t="s">
        <v>19</v>
      </c>
      <c r="E509" s="19" t="s">
        <v>20</v>
      </c>
      <c r="F509" s="19" t="s">
        <v>31</v>
      </c>
      <c r="G509" s="19" t="s">
        <v>28</v>
      </c>
      <c r="H509" s="72">
        <v>24.18</v>
      </c>
      <c r="I509" s="22">
        <v>8</v>
      </c>
      <c r="J509" s="72">
        <v>9.6720000000000006</v>
      </c>
      <c r="K509" s="72">
        <v>203.11199999999999</v>
      </c>
      <c r="L509" s="24">
        <v>43493</v>
      </c>
      <c r="M509" s="25">
        <v>0.87083333333333335</v>
      </c>
      <c r="N509" s="20" t="s">
        <v>23</v>
      </c>
      <c r="O509" s="72">
        <v>193.44</v>
      </c>
      <c r="P509" s="76">
        <v>4.7619047620000003</v>
      </c>
      <c r="Q509" s="72">
        <v>9.6720000000000006</v>
      </c>
      <c r="R509" s="86">
        <v>9.8000000000000007</v>
      </c>
      <c r="S509" s="72">
        <f t="shared" si="123"/>
        <v>9.671999999999997</v>
      </c>
      <c r="T509" s="92">
        <f t="shared" si="136"/>
        <v>811.67423999999971</v>
      </c>
      <c r="U509" s="93" t="b">
        <f t="shared" si="124"/>
        <v>1</v>
      </c>
      <c r="V509" s="93" t="b">
        <f t="shared" si="125"/>
        <v>1</v>
      </c>
      <c r="W509" s="93" t="str">
        <f t="shared" si="126"/>
        <v>High Value</v>
      </c>
      <c r="X509" s="96">
        <f t="shared" si="129"/>
        <v>2.4180000000000001</v>
      </c>
      <c r="Y509" s="93">
        <f t="shared" si="134"/>
        <v>28</v>
      </c>
      <c r="Z509" s="93">
        <f t="shared" si="130"/>
        <v>1</v>
      </c>
      <c r="AA509" s="93">
        <f t="shared" si="131"/>
        <v>2019</v>
      </c>
      <c r="AB509" s="97" t="str">
        <f t="shared" si="139"/>
        <v>1-2019</v>
      </c>
      <c r="AC509" s="97" t="str">
        <f t="shared" si="138"/>
        <v>28-1-2019</v>
      </c>
      <c r="AD509" s="97">
        <f t="shared" si="135"/>
        <v>1</v>
      </c>
      <c r="AE509" s="97">
        <f t="shared" si="132"/>
        <v>5</v>
      </c>
      <c r="AF509" s="97" t="str">
        <f t="shared" si="127"/>
        <v>2019-5</v>
      </c>
      <c r="AG509" s="97">
        <f t="shared" si="128"/>
        <v>1</v>
      </c>
      <c r="AH509" s="97" t="str">
        <f t="shared" si="133"/>
        <v>Weekdays</v>
      </c>
      <c r="AI509" s="98">
        <f t="shared" si="137"/>
        <v>2</v>
      </c>
    </row>
    <row r="510" spans="2:35" ht="21.75" customHeight="1" x14ac:dyDescent="0.25">
      <c r="B510" s="19" t="s">
        <v>542</v>
      </c>
      <c r="C510" s="20" t="s">
        <v>42</v>
      </c>
      <c r="D510" s="19" t="s">
        <v>43</v>
      </c>
      <c r="E510" s="19" t="s">
        <v>20</v>
      </c>
      <c r="F510" s="19" t="s">
        <v>21</v>
      </c>
      <c r="G510" s="19" t="s">
        <v>36</v>
      </c>
      <c r="H510" s="72">
        <v>48.5</v>
      </c>
      <c r="I510" s="22">
        <v>3</v>
      </c>
      <c r="J510" s="72">
        <v>7.2750000000000004</v>
      </c>
      <c r="K510" s="72">
        <v>152.77500000000001</v>
      </c>
      <c r="L510" s="24">
        <v>43473</v>
      </c>
      <c r="M510" s="25">
        <v>0.53472222222222221</v>
      </c>
      <c r="N510" s="20" t="s">
        <v>29</v>
      </c>
      <c r="O510" s="72">
        <v>145.5</v>
      </c>
      <c r="P510" s="76">
        <v>4.7619047620000003</v>
      </c>
      <c r="Q510" s="72">
        <v>7.2750000000000004</v>
      </c>
      <c r="R510" s="86">
        <v>6.7</v>
      </c>
      <c r="S510" s="72">
        <f t="shared" si="123"/>
        <v>7.2750000000000057</v>
      </c>
      <c r="T510" s="92">
        <f t="shared" si="136"/>
        <v>610.51800000000048</v>
      </c>
      <c r="U510" s="93" t="b">
        <f t="shared" si="124"/>
        <v>0</v>
      </c>
      <c r="V510" s="93" t="b">
        <f t="shared" si="125"/>
        <v>1</v>
      </c>
      <c r="W510" s="93" t="str">
        <f t="shared" si="126"/>
        <v>Low Value</v>
      </c>
      <c r="X510" s="96" t="str">
        <f t="shared" si="129"/>
        <v>Value not found</v>
      </c>
      <c r="Y510" s="93">
        <f t="shared" si="134"/>
        <v>8</v>
      </c>
      <c r="Z510" s="93">
        <f t="shared" si="130"/>
        <v>1</v>
      </c>
      <c r="AA510" s="93">
        <f t="shared" si="131"/>
        <v>2019</v>
      </c>
      <c r="AB510" s="97" t="str">
        <f t="shared" si="139"/>
        <v>1-2019</v>
      </c>
      <c r="AC510" s="97" t="str">
        <f t="shared" si="138"/>
        <v>8-1-2019</v>
      </c>
      <c r="AD510" s="97">
        <f t="shared" si="135"/>
        <v>1</v>
      </c>
      <c r="AE510" s="97">
        <f t="shared" si="132"/>
        <v>2</v>
      </c>
      <c r="AF510" s="97" t="str">
        <f t="shared" si="127"/>
        <v>2019-2</v>
      </c>
      <c r="AG510" s="97">
        <f t="shared" si="128"/>
        <v>2</v>
      </c>
      <c r="AH510" s="97" t="str">
        <f t="shared" si="133"/>
        <v>Weekdays</v>
      </c>
      <c r="AI510" s="98">
        <f t="shared" si="137"/>
        <v>3</v>
      </c>
    </row>
    <row r="511" spans="2:35" ht="21.75" customHeight="1" x14ac:dyDescent="0.25">
      <c r="B511" s="19" t="s">
        <v>543</v>
      </c>
      <c r="C511" s="20" t="s">
        <v>42</v>
      </c>
      <c r="D511" s="19" t="s">
        <v>43</v>
      </c>
      <c r="E511" s="19" t="s">
        <v>27</v>
      </c>
      <c r="F511" s="19" t="s">
        <v>21</v>
      </c>
      <c r="G511" s="19" t="s">
        <v>44</v>
      </c>
      <c r="H511" s="72">
        <v>84.05</v>
      </c>
      <c r="I511" s="22">
        <v>6</v>
      </c>
      <c r="J511" s="72">
        <v>25.215</v>
      </c>
      <c r="K511" s="72">
        <v>529.51499999999999</v>
      </c>
      <c r="L511" s="24">
        <v>43494</v>
      </c>
      <c r="M511" s="25">
        <v>0.45</v>
      </c>
      <c r="N511" s="20" t="s">
        <v>33</v>
      </c>
      <c r="O511" s="72">
        <v>504.3</v>
      </c>
      <c r="P511" s="76">
        <v>4.7619047620000003</v>
      </c>
      <c r="Q511" s="72">
        <v>25.215</v>
      </c>
      <c r="R511" s="86">
        <v>7.7</v>
      </c>
      <c r="S511" s="72">
        <f t="shared" si="123"/>
        <v>25.214999999999975</v>
      </c>
      <c r="T511" s="92">
        <f t="shared" si="136"/>
        <v>2116.0427999999979</v>
      </c>
      <c r="U511" s="93" t="b">
        <f t="shared" si="124"/>
        <v>0</v>
      </c>
      <c r="V511" s="93" t="b">
        <f t="shared" si="125"/>
        <v>1</v>
      </c>
      <c r="W511" s="93" t="str">
        <f t="shared" si="126"/>
        <v>High Value</v>
      </c>
      <c r="X511" s="96">
        <f t="shared" si="129"/>
        <v>8.4049999999999994</v>
      </c>
      <c r="Y511" s="93">
        <f t="shared" si="134"/>
        <v>29</v>
      </c>
      <c r="Z511" s="93">
        <f t="shared" si="130"/>
        <v>1</v>
      </c>
      <c r="AA511" s="93">
        <f t="shared" si="131"/>
        <v>2019</v>
      </c>
      <c r="AB511" s="97" t="str">
        <f t="shared" si="139"/>
        <v>1-2019</v>
      </c>
      <c r="AC511" s="97" t="str">
        <f t="shared" si="138"/>
        <v>29-1-2019</v>
      </c>
      <c r="AD511" s="97">
        <f t="shared" si="135"/>
        <v>1</v>
      </c>
      <c r="AE511" s="97">
        <f t="shared" si="132"/>
        <v>5</v>
      </c>
      <c r="AF511" s="97" t="str">
        <f t="shared" si="127"/>
        <v>2019-5</v>
      </c>
      <c r="AG511" s="97">
        <f t="shared" si="128"/>
        <v>2</v>
      </c>
      <c r="AH511" s="97" t="str">
        <f t="shared" si="133"/>
        <v>Weekdays</v>
      </c>
      <c r="AI511" s="98">
        <f t="shared" si="137"/>
        <v>3</v>
      </c>
    </row>
    <row r="512" spans="2:35" ht="21.75" customHeight="1" x14ac:dyDescent="0.25">
      <c r="B512" s="19" t="s">
        <v>544</v>
      </c>
      <c r="C512" s="20" t="s">
        <v>42</v>
      </c>
      <c r="D512" s="19" t="s">
        <v>43</v>
      </c>
      <c r="E512" s="19" t="s">
        <v>20</v>
      </c>
      <c r="F512" s="19" t="s">
        <v>31</v>
      </c>
      <c r="G512" s="19" t="s">
        <v>22</v>
      </c>
      <c r="H512" s="72">
        <v>61.29</v>
      </c>
      <c r="I512" s="22">
        <v>5</v>
      </c>
      <c r="J512" s="72">
        <v>15.3225</v>
      </c>
      <c r="K512" s="72">
        <v>321.77249999999998</v>
      </c>
      <c r="L512" s="24">
        <v>43553</v>
      </c>
      <c r="M512" s="25">
        <v>0.60277777777777775</v>
      </c>
      <c r="N512" s="20" t="s">
        <v>29</v>
      </c>
      <c r="O512" s="72">
        <v>306.45</v>
      </c>
      <c r="P512" s="76">
        <v>4.7619047620000003</v>
      </c>
      <c r="Q512" s="72">
        <v>15.3225</v>
      </c>
      <c r="R512" s="86">
        <v>7</v>
      </c>
      <c r="S512" s="72">
        <f t="shared" si="123"/>
        <v>15.322499999999991</v>
      </c>
      <c r="T512" s="92">
        <f t="shared" si="136"/>
        <v>1285.8641999999993</v>
      </c>
      <c r="U512" s="93" t="b">
        <f t="shared" si="124"/>
        <v>0</v>
      </c>
      <c r="V512" s="93" t="b">
        <f t="shared" si="125"/>
        <v>1</v>
      </c>
      <c r="W512" s="93" t="str">
        <f t="shared" si="126"/>
        <v>Low Value</v>
      </c>
      <c r="X512" s="96">
        <f t="shared" si="129"/>
        <v>6.1290000000000004</v>
      </c>
      <c r="Y512" s="93">
        <f t="shared" si="134"/>
        <v>29</v>
      </c>
      <c r="Z512" s="93">
        <f t="shared" si="130"/>
        <v>3</v>
      </c>
      <c r="AA512" s="93">
        <f t="shared" si="131"/>
        <v>2019</v>
      </c>
      <c r="AB512" s="97" t="str">
        <f t="shared" si="139"/>
        <v>3-2019</v>
      </c>
      <c r="AC512" s="97" t="str">
        <f t="shared" si="138"/>
        <v>29-3-2019</v>
      </c>
      <c r="AD512" s="97">
        <f t="shared" si="135"/>
        <v>1</v>
      </c>
      <c r="AE512" s="97">
        <f t="shared" si="132"/>
        <v>13</v>
      </c>
      <c r="AF512" s="97" t="str">
        <f t="shared" si="127"/>
        <v>2019-13</v>
      </c>
      <c r="AG512" s="97">
        <f t="shared" si="128"/>
        <v>5</v>
      </c>
      <c r="AH512" s="97" t="str">
        <f t="shared" si="133"/>
        <v>Weekdays</v>
      </c>
      <c r="AI512" s="98">
        <f t="shared" si="137"/>
        <v>6</v>
      </c>
    </row>
    <row r="513" spans="2:35" ht="21.75" customHeight="1" x14ac:dyDescent="0.25">
      <c r="B513" s="19" t="s">
        <v>545</v>
      </c>
      <c r="C513" s="20" t="s">
        <v>25</v>
      </c>
      <c r="D513" s="19" t="s">
        <v>26</v>
      </c>
      <c r="E513" s="19" t="s">
        <v>20</v>
      </c>
      <c r="F513" s="19" t="s">
        <v>21</v>
      </c>
      <c r="G513" s="19" t="s">
        <v>32</v>
      </c>
      <c r="H513" s="72">
        <v>15.95</v>
      </c>
      <c r="I513" s="22">
        <v>6</v>
      </c>
      <c r="J513" s="72">
        <v>4.7850000000000001</v>
      </c>
      <c r="K513" s="72">
        <v>100.485</v>
      </c>
      <c r="L513" s="24">
        <v>43505</v>
      </c>
      <c r="M513" s="25">
        <v>0.71875</v>
      </c>
      <c r="N513" s="20" t="s">
        <v>33</v>
      </c>
      <c r="O513" s="72">
        <v>95.7</v>
      </c>
      <c r="P513" s="76">
        <v>4.7619047620000003</v>
      </c>
      <c r="Q513" s="72">
        <v>4.7850000000000001</v>
      </c>
      <c r="R513" s="86">
        <v>5.0999999999999996</v>
      </c>
      <c r="S513" s="72">
        <f t="shared" si="123"/>
        <v>4.7849999999999966</v>
      </c>
      <c r="T513" s="92">
        <f t="shared" si="136"/>
        <v>401.55719999999974</v>
      </c>
      <c r="U513" s="93" t="b">
        <f t="shared" si="124"/>
        <v>0</v>
      </c>
      <c r="V513" s="93" t="b">
        <f t="shared" si="125"/>
        <v>0</v>
      </c>
      <c r="W513" s="93" t="str">
        <f t="shared" si="126"/>
        <v>Low Value</v>
      </c>
      <c r="X513" s="96" t="str">
        <f t="shared" si="129"/>
        <v>Value not found</v>
      </c>
      <c r="Y513" s="93">
        <f t="shared" si="134"/>
        <v>9</v>
      </c>
      <c r="Z513" s="93">
        <f t="shared" si="130"/>
        <v>2</v>
      </c>
      <c r="AA513" s="93">
        <f t="shared" si="131"/>
        <v>2019</v>
      </c>
      <c r="AB513" s="97" t="str">
        <f t="shared" si="139"/>
        <v>2-2019</v>
      </c>
      <c r="AC513" s="97" t="str">
        <f t="shared" si="138"/>
        <v>9-2-2019</v>
      </c>
      <c r="AD513" s="97">
        <f t="shared" si="135"/>
        <v>1</v>
      </c>
      <c r="AE513" s="97">
        <f t="shared" si="132"/>
        <v>6</v>
      </c>
      <c r="AF513" s="97" t="str">
        <f t="shared" si="127"/>
        <v>2019-6</v>
      </c>
      <c r="AG513" s="97">
        <f t="shared" si="128"/>
        <v>6</v>
      </c>
      <c r="AH513" s="97" t="str">
        <f t="shared" si="133"/>
        <v>Weekends</v>
      </c>
      <c r="AI513" s="98">
        <f t="shared" si="137"/>
        <v>7</v>
      </c>
    </row>
    <row r="514" spans="2:35" ht="21.75" customHeight="1" x14ac:dyDescent="0.25">
      <c r="B514" s="19" t="s">
        <v>546</v>
      </c>
      <c r="C514" s="20" t="s">
        <v>42</v>
      </c>
      <c r="D514" s="19" t="s">
        <v>43</v>
      </c>
      <c r="E514" s="19" t="s">
        <v>20</v>
      </c>
      <c r="F514" s="19" t="s">
        <v>21</v>
      </c>
      <c r="G514" s="19" t="s">
        <v>36</v>
      </c>
      <c r="H514" s="72">
        <v>90.74</v>
      </c>
      <c r="I514" s="22">
        <v>7</v>
      </c>
      <c r="J514" s="72">
        <v>31.759</v>
      </c>
      <c r="K514" s="72">
        <v>666.93899999999996</v>
      </c>
      <c r="L514" s="24">
        <v>43481</v>
      </c>
      <c r="M514" s="25">
        <v>0.75208333333333333</v>
      </c>
      <c r="N514" s="20" t="s">
        <v>33</v>
      </c>
      <c r="O514" s="72">
        <v>635.17999999999995</v>
      </c>
      <c r="P514" s="76">
        <v>4.7619047620000003</v>
      </c>
      <c r="Q514" s="72">
        <v>31.759</v>
      </c>
      <c r="R514" s="86">
        <v>6.2</v>
      </c>
      <c r="S514" s="72">
        <f t="shared" si="123"/>
        <v>31.759000000000015</v>
      </c>
      <c r="T514" s="92">
        <f t="shared" si="136"/>
        <v>2665.2152800000013</v>
      </c>
      <c r="U514" s="93" t="b">
        <f t="shared" si="124"/>
        <v>0</v>
      </c>
      <c r="V514" s="93" t="b">
        <f t="shared" si="125"/>
        <v>0</v>
      </c>
      <c r="W514" s="93" t="str">
        <f t="shared" si="126"/>
        <v>Low Value</v>
      </c>
      <c r="X514" s="96" t="str">
        <f t="shared" si="129"/>
        <v>Value not found</v>
      </c>
      <c r="Y514" s="93">
        <f t="shared" si="134"/>
        <v>16</v>
      </c>
      <c r="Z514" s="93">
        <f t="shared" si="130"/>
        <v>1</v>
      </c>
      <c r="AA514" s="93">
        <f t="shared" si="131"/>
        <v>2019</v>
      </c>
      <c r="AB514" s="97" t="str">
        <f t="shared" si="139"/>
        <v>1-2019</v>
      </c>
      <c r="AC514" s="97" t="str">
        <f t="shared" si="138"/>
        <v>16-1-2019</v>
      </c>
      <c r="AD514" s="97">
        <f t="shared" si="135"/>
        <v>1</v>
      </c>
      <c r="AE514" s="97">
        <f t="shared" si="132"/>
        <v>3</v>
      </c>
      <c r="AF514" s="97" t="str">
        <f t="shared" si="127"/>
        <v>2019-3</v>
      </c>
      <c r="AG514" s="97">
        <f t="shared" si="128"/>
        <v>3</v>
      </c>
      <c r="AH514" s="97" t="str">
        <f t="shared" si="133"/>
        <v>Weekdays</v>
      </c>
      <c r="AI514" s="98">
        <f t="shared" si="137"/>
        <v>4</v>
      </c>
    </row>
    <row r="515" spans="2:35" ht="21.75" customHeight="1" x14ac:dyDescent="0.25">
      <c r="B515" s="19" t="s">
        <v>547</v>
      </c>
      <c r="C515" s="20" t="s">
        <v>18</v>
      </c>
      <c r="D515" s="19" t="s">
        <v>19</v>
      </c>
      <c r="E515" s="19" t="s">
        <v>27</v>
      </c>
      <c r="F515" s="19" t="s">
        <v>21</v>
      </c>
      <c r="G515" s="19" t="s">
        <v>32</v>
      </c>
      <c r="H515" s="72">
        <v>42.91</v>
      </c>
      <c r="I515" s="22">
        <v>5</v>
      </c>
      <c r="J515" s="72">
        <v>10.727499999999999</v>
      </c>
      <c r="K515" s="72">
        <v>225.2775</v>
      </c>
      <c r="L515" s="24">
        <v>43470</v>
      </c>
      <c r="M515" s="25">
        <v>0.72847222222222219</v>
      </c>
      <c r="N515" s="20" t="s">
        <v>23</v>
      </c>
      <c r="O515" s="72">
        <v>214.55</v>
      </c>
      <c r="P515" s="76">
        <v>4.7619047620000003</v>
      </c>
      <c r="Q515" s="72">
        <v>10.727499999999999</v>
      </c>
      <c r="R515" s="86">
        <v>6.1</v>
      </c>
      <c r="S515" s="72">
        <f t="shared" si="123"/>
        <v>10.727499999999992</v>
      </c>
      <c r="T515" s="92">
        <f t="shared" si="136"/>
        <v>900.25179999999932</v>
      </c>
      <c r="U515" s="93" t="b">
        <f t="shared" si="124"/>
        <v>0</v>
      </c>
      <c r="V515" s="93" t="b">
        <f t="shared" si="125"/>
        <v>0</v>
      </c>
      <c r="W515" s="93" t="str">
        <f t="shared" si="126"/>
        <v>Low Value</v>
      </c>
      <c r="X515" s="96" t="str">
        <f t="shared" si="129"/>
        <v>Value not found</v>
      </c>
      <c r="Y515" s="93">
        <f t="shared" si="134"/>
        <v>5</v>
      </c>
      <c r="Z515" s="93">
        <f t="shared" si="130"/>
        <v>1</v>
      </c>
      <c r="AA515" s="93">
        <f t="shared" si="131"/>
        <v>2019</v>
      </c>
      <c r="AB515" s="97" t="str">
        <f t="shared" si="139"/>
        <v>1-2019</v>
      </c>
      <c r="AC515" s="97" t="str">
        <f t="shared" si="138"/>
        <v>5-1-2019</v>
      </c>
      <c r="AD515" s="97">
        <f t="shared" si="135"/>
        <v>1</v>
      </c>
      <c r="AE515" s="97">
        <f t="shared" si="132"/>
        <v>1</v>
      </c>
      <c r="AF515" s="97" t="str">
        <f t="shared" si="127"/>
        <v>2019-1</v>
      </c>
      <c r="AG515" s="97">
        <f t="shared" si="128"/>
        <v>6</v>
      </c>
      <c r="AH515" s="97" t="str">
        <f t="shared" si="133"/>
        <v>Weekends</v>
      </c>
      <c r="AI515" s="98">
        <f t="shared" si="137"/>
        <v>7</v>
      </c>
    </row>
    <row r="516" spans="2:35" ht="21.75" customHeight="1" x14ac:dyDescent="0.25">
      <c r="B516" s="19" t="s">
        <v>548</v>
      </c>
      <c r="C516" s="20" t="s">
        <v>18</v>
      </c>
      <c r="D516" s="19" t="s">
        <v>19</v>
      </c>
      <c r="E516" s="19" t="s">
        <v>27</v>
      </c>
      <c r="F516" s="19" t="s">
        <v>21</v>
      </c>
      <c r="G516" s="19" t="s">
        <v>46</v>
      </c>
      <c r="H516" s="72">
        <v>54.28</v>
      </c>
      <c r="I516" s="22">
        <v>7</v>
      </c>
      <c r="J516" s="72">
        <v>18.998000000000001</v>
      </c>
      <c r="K516" s="72">
        <v>398.95800000000003</v>
      </c>
      <c r="L516" s="24">
        <v>43492</v>
      </c>
      <c r="M516" s="25">
        <v>0.75347222222222221</v>
      </c>
      <c r="N516" s="20" t="s">
        <v>23</v>
      </c>
      <c r="O516" s="72">
        <v>379.96</v>
      </c>
      <c r="P516" s="76">
        <v>4.7619047620000003</v>
      </c>
      <c r="Q516" s="72">
        <v>18.998000000000001</v>
      </c>
      <c r="R516" s="86">
        <v>9.3000000000000007</v>
      </c>
      <c r="S516" s="72">
        <f t="shared" si="123"/>
        <v>18.998000000000047</v>
      </c>
      <c r="T516" s="92">
        <f t="shared" si="136"/>
        <v>1594.312160000004</v>
      </c>
      <c r="U516" s="93" t="b">
        <f t="shared" si="124"/>
        <v>0</v>
      </c>
      <c r="V516" s="93" t="b">
        <f t="shared" si="125"/>
        <v>1</v>
      </c>
      <c r="W516" s="93" t="str">
        <f t="shared" si="126"/>
        <v>High Value</v>
      </c>
      <c r="X516" s="96">
        <f t="shared" si="129"/>
        <v>5.4280000000000008</v>
      </c>
      <c r="Y516" s="93">
        <f t="shared" si="134"/>
        <v>27</v>
      </c>
      <c r="Z516" s="93">
        <f t="shared" si="130"/>
        <v>1</v>
      </c>
      <c r="AA516" s="93">
        <f t="shared" si="131"/>
        <v>2019</v>
      </c>
      <c r="AB516" s="97" t="str">
        <f t="shared" si="139"/>
        <v>1-2019</v>
      </c>
      <c r="AC516" s="97" t="str">
        <f t="shared" si="138"/>
        <v>27-1-2019</v>
      </c>
      <c r="AD516" s="97">
        <f t="shared" si="135"/>
        <v>1</v>
      </c>
      <c r="AE516" s="97">
        <f t="shared" si="132"/>
        <v>4</v>
      </c>
      <c r="AF516" s="97" t="str">
        <f t="shared" si="127"/>
        <v>2019-4</v>
      </c>
      <c r="AG516" s="97">
        <f t="shared" si="128"/>
        <v>7</v>
      </c>
      <c r="AH516" s="97" t="str">
        <f t="shared" si="133"/>
        <v>Weekends</v>
      </c>
      <c r="AI516" s="98">
        <f t="shared" si="137"/>
        <v>1</v>
      </c>
    </row>
    <row r="517" spans="2:35" ht="21.75" customHeight="1" x14ac:dyDescent="0.25">
      <c r="B517" s="19" t="s">
        <v>549</v>
      </c>
      <c r="C517" s="20" t="s">
        <v>18</v>
      </c>
      <c r="D517" s="19" t="s">
        <v>19</v>
      </c>
      <c r="E517" s="19" t="s">
        <v>27</v>
      </c>
      <c r="F517" s="19" t="s">
        <v>31</v>
      </c>
      <c r="G517" s="19" t="s">
        <v>28</v>
      </c>
      <c r="H517" s="72">
        <v>99.55</v>
      </c>
      <c r="I517" s="22">
        <v>7</v>
      </c>
      <c r="J517" s="72">
        <v>34.842500000000001</v>
      </c>
      <c r="K517" s="72">
        <v>731.6925</v>
      </c>
      <c r="L517" s="24">
        <v>43538</v>
      </c>
      <c r="M517" s="25">
        <v>0.50486111111111109</v>
      </c>
      <c r="N517" s="20" t="s">
        <v>29</v>
      </c>
      <c r="O517" s="72">
        <v>696.85</v>
      </c>
      <c r="P517" s="76">
        <v>4.7619047620000003</v>
      </c>
      <c r="Q517" s="72">
        <v>34.842500000000001</v>
      </c>
      <c r="R517" s="86">
        <v>7.6</v>
      </c>
      <c r="S517" s="72">
        <f t="shared" ref="S517:S580" si="140">K517-O517</f>
        <v>34.842499999999973</v>
      </c>
      <c r="T517" s="92">
        <f t="shared" si="136"/>
        <v>2923.9825999999975</v>
      </c>
      <c r="U517" s="93" t="b">
        <f t="shared" ref="U517:U580" si="141">AND(I517&gt;7,R517&gt;7.1)</f>
        <v>0</v>
      </c>
      <c r="V517" s="93" t="b">
        <f t="shared" ref="V517:V580" si="142">OR(S517&gt;33,R517&gt;6.2)</f>
        <v>1</v>
      </c>
      <c r="W517" s="93" t="str">
        <f t="shared" ref="W517:W580" si="143">IF(R517&gt;7.3,"High Value","Low Value")</f>
        <v>High Value</v>
      </c>
      <c r="X517" s="96">
        <f t="shared" si="129"/>
        <v>9.9550000000000001</v>
      </c>
      <c r="Y517" s="93">
        <f t="shared" si="134"/>
        <v>14</v>
      </c>
      <c r="Z517" s="93">
        <f t="shared" si="130"/>
        <v>3</v>
      </c>
      <c r="AA517" s="93">
        <f t="shared" si="131"/>
        <v>2019</v>
      </c>
      <c r="AB517" s="97" t="str">
        <f t="shared" si="139"/>
        <v>3-2019</v>
      </c>
      <c r="AC517" s="97" t="str">
        <f t="shared" si="138"/>
        <v>14-3-2019</v>
      </c>
      <c r="AD517" s="97">
        <f t="shared" si="135"/>
        <v>1</v>
      </c>
      <c r="AE517" s="97">
        <f t="shared" si="132"/>
        <v>11</v>
      </c>
      <c r="AF517" s="97" t="str">
        <f t="shared" ref="AF517:AF580" si="144">CONCATENATE(AA517,"-",AE517)</f>
        <v>2019-11</v>
      </c>
      <c r="AG517" s="97">
        <f t="shared" ref="AG517:AG580" si="145">WEEKDAY(L517,2)</f>
        <v>4</v>
      </c>
      <c r="AH517" s="97" t="str">
        <f t="shared" si="133"/>
        <v>Weekdays</v>
      </c>
      <c r="AI517" s="98">
        <f t="shared" si="137"/>
        <v>5</v>
      </c>
    </row>
    <row r="518" spans="2:35" ht="21.75" customHeight="1" x14ac:dyDescent="0.25">
      <c r="B518" s="19" t="s">
        <v>550</v>
      </c>
      <c r="C518" s="20" t="s">
        <v>25</v>
      </c>
      <c r="D518" s="19" t="s">
        <v>26</v>
      </c>
      <c r="E518" s="19" t="s">
        <v>20</v>
      </c>
      <c r="F518" s="19" t="s">
        <v>31</v>
      </c>
      <c r="G518" s="19" t="s">
        <v>36</v>
      </c>
      <c r="H518" s="72">
        <v>58.39</v>
      </c>
      <c r="I518" s="22">
        <v>7</v>
      </c>
      <c r="J518" s="72">
        <v>20.436499999999999</v>
      </c>
      <c r="K518" s="72">
        <v>429.16649999999998</v>
      </c>
      <c r="L518" s="24">
        <v>43519</v>
      </c>
      <c r="M518" s="25">
        <v>0.8256944444444444</v>
      </c>
      <c r="N518" s="20" t="s">
        <v>33</v>
      </c>
      <c r="O518" s="72">
        <v>408.73</v>
      </c>
      <c r="P518" s="76">
        <v>4.7619047620000003</v>
      </c>
      <c r="Q518" s="72">
        <v>20.436499999999999</v>
      </c>
      <c r="R518" s="86">
        <v>8.1999999999999993</v>
      </c>
      <c r="S518" s="72">
        <f t="shared" si="140"/>
        <v>20.436499999999967</v>
      </c>
      <c r="T518" s="92">
        <f t="shared" si="136"/>
        <v>1715.0310799999972</v>
      </c>
      <c r="U518" s="93" t="b">
        <f t="shared" si="141"/>
        <v>0</v>
      </c>
      <c r="V518" s="93" t="b">
        <f t="shared" si="142"/>
        <v>1</v>
      </c>
      <c r="W518" s="93" t="str">
        <f t="shared" si="143"/>
        <v>High Value</v>
      </c>
      <c r="X518" s="96">
        <f t="shared" ref="X518:X581" si="146">IF(R518&gt;6.9,H518*0.1,"Value not found")</f>
        <v>5.8390000000000004</v>
      </c>
      <c r="Y518" s="93">
        <f t="shared" si="134"/>
        <v>23</v>
      </c>
      <c r="Z518" s="93">
        <f t="shared" ref="Z518:Z581" si="147">MONTH(L518)</f>
        <v>2</v>
      </c>
      <c r="AA518" s="93">
        <f t="shared" ref="AA518:AA581" si="148">YEAR(L518)</f>
        <v>2019</v>
      </c>
      <c r="AB518" s="97" t="str">
        <f t="shared" si="139"/>
        <v>2-2019</v>
      </c>
      <c r="AC518" s="97" t="str">
        <f t="shared" si="138"/>
        <v>23-2-2019</v>
      </c>
      <c r="AD518" s="97">
        <f t="shared" si="135"/>
        <v>1</v>
      </c>
      <c r="AE518" s="97">
        <f t="shared" ref="AE518:AE581" si="149">WEEKNUM(L518,2)</f>
        <v>8</v>
      </c>
      <c r="AF518" s="97" t="str">
        <f t="shared" si="144"/>
        <v>2019-8</v>
      </c>
      <c r="AG518" s="97">
        <f t="shared" si="145"/>
        <v>6</v>
      </c>
      <c r="AH518" s="97" t="str">
        <f t="shared" ref="AH518:AH581" si="150">IF(AG518&gt;=6,"Weekends","Weekdays")</f>
        <v>Weekends</v>
      </c>
      <c r="AI518" s="98">
        <f t="shared" si="137"/>
        <v>7</v>
      </c>
    </row>
    <row r="519" spans="2:35" ht="21.75" customHeight="1" x14ac:dyDescent="0.25">
      <c r="B519" s="19" t="s">
        <v>551</v>
      </c>
      <c r="C519" s="20" t="s">
        <v>25</v>
      </c>
      <c r="D519" s="19" t="s">
        <v>26</v>
      </c>
      <c r="E519" s="19" t="s">
        <v>20</v>
      </c>
      <c r="F519" s="19" t="s">
        <v>21</v>
      </c>
      <c r="G519" s="19" t="s">
        <v>46</v>
      </c>
      <c r="H519" s="72">
        <v>51.47</v>
      </c>
      <c r="I519" s="22">
        <v>1</v>
      </c>
      <c r="J519" s="72">
        <v>2.5735000000000001</v>
      </c>
      <c r="K519" s="72">
        <v>54.043500000000002</v>
      </c>
      <c r="L519" s="24">
        <v>43542</v>
      </c>
      <c r="M519" s="25">
        <v>0.66111111111111109</v>
      </c>
      <c r="N519" s="20" t="s">
        <v>23</v>
      </c>
      <c r="O519" s="72">
        <v>51.47</v>
      </c>
      <c r="P519" s="76">
        <v>4.7619047620000003</v>
      </c>
      <c r="Q519" s="72">
        <v>2.5735000000000001</v>
      </c>
      <c r="R519" s="86">
        <v>8.5</v>
      </c>
      <c r="S519" s="72">
        <f t="shared" si="140"/>
        <v>2.5735000000000028</v>
      </c>
      <c r="T519" s="92">
        <f t="shared" si="136"/>
        <v>215.96812000000023</v>
      </c>
      <c r="U519" s="93" t="b">
        <f t="shared" si="141"/>
        <v>0</v>
      </c>
      <c r="V519" s="93" t="b">
        <f t="shared" si="142"/>
        <v>1</v>
      </c>
      <c r="W519" s="93" t="str">
        <f t="shared" si="143"/>
        <v>High Value</v>
      </c>
      <c r="X519" s="96">
        <f t="shared" si="146"/>
        <v>5.1470000000000002</v>
      </c>
      <c r="Y519" s="93">
        <f t="shared" ref="Y519:Y582" si="151">DAY(L519)</f>
        <v>18</v>
      </c>
      <c r="Z519" s="93">
        <f t="shared" si="147"/>
        <v>3</v>
      </c>
      <c r="AA519" s="93">
        <f t="shared" si="148"/>
        <v>2019</v>
      </c>
      <c r="AB519" s="97" t="str">
        <f t="shared" si="139"/>
        <v>3-2019</v>
      </c>
      <c r="AC519" s="97" t="str">
        <f t="shared" si="138"/>
        <v>18-3-2019</v>
      </c>
      <c r="AD519" s="97">
        <f t="shared" ref="AD519:AD582" si="152">ROUNDUP(Z519/3,0)</f>
        <v>1</v>
      </c>
      <c r="AE519" s="97">
        <f t="shared" si="149"/>
        <v>12</v>
      </c>
      <c r="AF519" s="97" t="str">
        <f t="shared" si="144"/>
        <v>2019-12</v>
      </c>
      <c r="AG519" s="97">
        <f t="shared" si="145"/>
        <v>1</v>
      </c>
      <c r="AH519" s="97" t="str">
        <f t="shared" si="150"/>
        <v>Weekdays</v>
      </c>
      <c r="AI519" s="98">
        <f t="shared" si="137"/>
        <v>2</v>
      </c>
    </row>
    <row r="520" spans="2:35" ht="21.75" customHeight="1" x14ac:dyDescent="0.25">
      <c r="B520" s="19" t="s">
        <v>552</v>
      </c>
      <c r="C520" s="20" t="s">
        <v>42</v>
      </c>
      <c r="D520" s="19" t="s">
        <v>43</v>
      </c>
      <c r="E520" s="19" t="s">
        <v>20</v>
      </c>
      <c r="F520" s="19" t="s">
        <v>31</v>
      </c>
      <c r="G520" s="19" t="s">
        <v>22</v>
      </c>
      <c r="H520" s="72">
        <v>54.86</v>
      </c>
      <c r="I520" s="22">
        <v>5</v>
      </c>
      <c r="J520" s="72">
        <v>13.715</v>
      </c>
      <c r="K520" s="72">
        <v>288.01499999999999</v>
      </c>
      <c r="L520" s="24">
        <v>43553</v>
      </c>
      <c r="M520" s="25">
        <v>0.7</v>
      </c>
      <c r="N520" s="20" t="s">
        <v>23</v>
      </c>
      <c r="O520" s="72">
        <v>274.3</v>
      </c>
      <c r="P520" s="76">
        <v>4.7619047620000003</v>
      </c>
      <c r="Q520" s="72">
        <v>13.715</v>
      </c>
      <c r="R520" s="86">
        <v>9.8000000000000007</v>
      </c>
      <c r="S520" s="72">
        <f t="shared" si="140"/>
        <v>13.714999999999975</v>
      </c>
      <c r="T520" s="92">
        <f t="shared" ref="T520:T583" si="153">S520*$T$2</f>
        <v>1150.962799999998</v>
      </c>
      <c r="U520" s="93" t="b">
        <f t="shared" si="141"/>
        <v>0</v>
      </c>
      <c r="V520" s="93" t="b">
        <f t="shared" si="142"/>
        <v>1</v>
      </c>
      <c r="W520" s="93" t="str">
        <f t="shared" si="143"/>
        <v>High Value</v>
      </c>
      <c r="X520" s="96">
        <f t="shared" si="146"/>
        <v>5.4860000000000007</v>
      </c>
      <c r="Y520" s="93">
        <f t="shared" si="151"/>
        <v>29</v>
      </c>
      <c r="Z520" s="93">
        <f t="shared" si="147"/>
        <v>3</v>
      </c>
      <c r="AA520" s="93">
        <f t="shared" si="148"/>
        <v>2019</v>
      </c>
      <c r="AB520" s="97" t="str">
        <f t="shared" si="139"/>
        <v>3-2019</v>
      </c>
      <c r="AC520" s="97" t="str">
        <f t="shared" si="138"/>
        <v>29-3-2019</v>
      </c>
      <c r="AD520" s="97">
        <f t="shared" si="152"/>
        <v>1</v>
      </c>
      <c r="AE520" s="97">
        <f t="shared" si="149"/>
        <v>13</v>
      </c>
      <c r="AF520" s="97" t="str">
        <f t="shared" si="144"/>
        <v>2019-13</v>
      </c>
      <c r="AG520" s="97">
        <f t="shared" si="145"/>
        <v>5</v>
      </c>
      <c r="AH520" s="97" t="str">
        <f t="shared" si="150"/>
        <v>Weekdays</v>
      </c>
      <c r="AI520" s="98">
        <f t="shared" si="137"/>
        <v>6</v>
      </c>
    </row>
    <row r="521" spans="2:35" ht="21.75" customHeight="1" x14ac:dyDescent="0.25">
      <c r="B521" s="19" t="s">
        <v>553</v>
      </c>
      <c r="C521" s="20" t="s">
        <v>25</v>
      </c>
      <c r="D521" s="19" t="s">
        <v>26</v>
      </c>
      <c r="E521" s="19" t="s">
        <v>20</v>
      </c>
      <c r="F521" s="19" t="s">
        <v>31</v>
      </c>
      <c r="G521" s="19" t="s">
        <v>32</v>
      </c>
      <c r="H521" s="72">
        <v>39.39</v>
      </c>
      <c r="I521" s="22">
        <v>5</v>
      </c>
      <c r="J521" s="72">
        <v>9.8475000000000001</v>
      </c>
      <c r="K521" s="72">
        <v>206.79750000000001</v>
      </c>
      <c r="L521" s="24">
        <v>43487</v>
      </c>
      <c r="M521" s="25">
        <v>0.86527777777777781</v>
      </c>
      <c r="N521" s="20" t="s">
        <v>33</v>
      </c>
      <c r="O521" s="72">
        <v>196.95</v>
      </c>
      <c r="P521" s="76">
        <v>4.7619047620000003</v>
      </c>
      <c r="Q521" s="72">
        <v>9.8475000000000001</v>
      </c>
      <c r="R521" s="86">
        <v>8.6999999999999993</v>
      </c>
      <c r="S521" s="72">
        <f t="shared" si="140"/>
        <v>9.847500000000025</v>
      </c>
      <c r="T521" s="92">
        <f t="shared" si="153"/>
        <v>826.40220000000215</v>
      </c>
      <c r="U521" s="93" t="b">
        <f t="shared" si="141"/>
        <v>0</v>
      </c>
      <c r="V521" s="93" t="b">
        <f t="shared" si="142"/>
        <v>1</v>
      </c>
      <c r="W521" s="93" t="str">
        <f t="shared" si="143"/>
        <v>High Value</v>
      </c>
      <c r="X521" s="96">
        <f t="shared" si="146"/>
        <v>3.9390000000000001</v>
      </c>
      <c r="Y521" s="93">
        <f t="shared" si="151"/>
        <v>22</v>
      </c>
      <c r="Z521" s="93">
        <f t="shared" si="147"/>
        <v>1</v>
      </c>
      <c r="AA521" s="93">
        <f t="shared" si="148"/>
        <v>2019</v>
      </c>
      <c r="AB521" s="97" t="str">
        <f t="shared" si="139"/>
        <v>1-2019</v>
      </c>
      <c r="AC521" s="97" t="str">
        <f t="shared" si="138"/>
        <v>22-1-2019</v>
      </c>
      <c r="AD521" s="97">
        <f t="shared" si="152"/>
        <v>1</v>
      </c>
      <c r="AE521" s="97">
        <f t="shared" si="149"/>
        <v>4</v>
      </c>
      <c r="AF521" s="97" t="str">
        <f t="shared" si="144"/>
        <v>2019-4</v>
      </c>
      <c r="AG521" s="97">
        <f t="shared" si="145"/>
        <v>2</v>
      </c>
      <c r="AH521" s="97" t="str">
        <f t="shared" si="150"/>
        <v>Weekdays</v>
      </c>
      <c r="AI521" s="98">
        <f t="shared" si="137"/>
        <v>3</v>
      </c>
    </row>
    <row r="522" spans="2:35" ht="21.75" customHeight="1" x14ac:dyDescent="0.25">
      <c r="B522" s="19" t="s">
        <v>554</v>
      </c>
      <c r="C522" s="20" t="s">
        <v>18</v>
      </c>
      <c r="D522" s="19" t="s">
        <v>19</v>
      </c>
      <c r="E522" s="19" t="s">
        <v>27</v>
      </c>
      <c r="F522" s="19" t="s">
        <v>31</v>
      </c>
      <c r="G522" s="19" t="s">
        <v>32</v>
      </c>
      <c r="H522" s="72">
        <v>34.729999999999997</v>
      </c>
      <c r="I522" s="22">
        <v>2</v>
      </c>
      <c r="J522" s="72">
        <v>3.4729999999999999</v>
      </c>
      <c r="K522" s="72">
        <v>72.933000000000007</v>
      </c>
      <c r="L522" s="24">
        <v>43525</v>
      </c>
      <c r="M522" s="25">
        <v>0.75972222222222219</v>
      </c>
      <c r="N522" s="20" t="s">
        <v>23</v>
      </c>
      <c r="O522" s="72">
        <v>69.459999999999994</v>
      </c>
      <c r="P522" s="76">
        <v>4.7619047620000003</v>
      </c>
      <c r="Q522" s="72">
        <v>3.4729999999999999</v>
      </c>
      <c r="R522" s="86">
        <v>9.6999999999999993</v>
      </c>
      <c r="S522" s="72">
        <f t="shared" si="140"/>
        <v>3.4730000000000132</v>
      </c>
      <c r="T522" s="92">
        <f t="shared" si="153"/>
        <v>291.45416000000114</v>
      </c>
      <c r="U522" s="93" t="b">
        <f t="shared" si="141"/>
        <v>0</v>
      </c>
      <c r="V522" s="93" t="b">
        <f t="shared" si="142"/>
        <v>1</v>
      </c>
      <c r="W522" s="93" t="str">
        <f t="shared" si="143"/>
        <v>High Value</v>
      </c>
      <c r="X522" s="96">
        <f t="shared" si="146"/>
        <v>3.4729999999999999</v>
      </c>
      <c r="Y522" s="93">
        <f t="shared" si="151"/>
        <v>1</v>
      </c>
      <c r="Z522" s="93">
        <f t="shared" si="147"/>
        <v>3</v>
      </c>
      <c r="AA522" s="93">
        <f t="shared" si="148"/>
        <v>2019</v>
      </c>
      <c r="AB522" s="97" t="str">
        <f t="shared" si="139"/>
        <v>3-2019</v>
      </c>
      <c r="AC522" s="97" t="str">
        <f t="shared" si="138"/>
        <v>1-3-2019</v>
      </c>
      <c r="AD522" s="97">
        <f t="shared" si="152"/>
        <v>1</v>
      </c>
      <c r="AE522" s="97">
        <f t="shared" si="149"/>
        <v>9</v>
      </c>
      <c r="AF522" s="97" t="str">
        <f t="shared" si="144"/>
        <v>2019-9</v>
      </c>
      <c r="AG522" s="97">
        <f t="shared" si="145"/>
        <v>5</v>
      </c>
      <c r="AH522" s="97" t="str">
        <f t="shared" si="150"/>
        <v>Weekdays</v>
      </c>
      <c r="AI522" s="98">
        <f t="shared" si="137"/>
        <v>6</v>
      </c>
    </row>
    <row r="523" spans="2:35" ht="21.75" customHeight="1" x14ac:dyDescent="0.25">
      <c r="B523" s="19" t="s">
        <v>555</v>
      </c>
      <c r="C523" s="20" t="s">
        <v>25</v>
      </c>
      <c r="D523" s="19" t="s">
        <v>26</v>
      </c>
      <c r="E523" s="19" t="s">
        <v>20</v>
      </c>
      <c r="F523" s="19" t="s">
        <v>31</v>
      </c>
      <c r="G523" s="19" t="s">
        <v>36</v>
      </c>
      <c r="H523" s="72">
        <v>71.92</v>
      </c>
      <c r="I523" s="22">
        <v>5</v>
      </c>
      <c r="J523" s="72">
        <v>17.98</v>
      </c>
      <c r="K523" s="72">
        <v>377.58</v>
      </c>
      <c r="L523" s="24">
        <v>43482</v>
      </c>
      <c r="M523" s="25">
        <v>0.62847222222222221</v>
      </c>
      <c r="N523" s="20" t="s">
        <v>33</v>
      </c>
      <c r="O523" s="72">
        <v>359.6</v>
      </c>
      <c r="P523" s="76">
        <v>4.7619047620000003</v>
      </c>
      <c r="Q523" s="72">
        <v>17.98</v>
      </c>
      <c r="R523" s="86">
        <v>4.3</v>
      </c>
      <c r="S523" s="72">
        <f t="shared" si="140"/>
        <v>17.979999999999961</v>
      </c>
      <c r="T523" s="92">
        <f t="shared" si="153"/>
        <v>1508.8815999999968</v>
      </c>
      <c r="U523" s="93" t="b">
        <f t="shared" si="141"/>
        <v>0</v>
      </c>
      <c r="V523" s="93" t="b">
        <f t="shared" si="142"/>
        <v>0</v>
      </c>
      <c r="W523" s="93" t="str">
        <f t="shared" si="143"/>
        <v>Low Value</v>
      </c>
      <c r="X523" s="96" t="str">
        <f t="shared" si="146"/>
        <v>Value not found</v>
      </c>
      <c r="Y523" s="93">
        <f t="shared" si="151"/>
        <v>17</v>
      </c>
      <c r="Z523" s="93">
        <f t="shared" si="147"/>
        <v>1</v>
      </c>
      <c r="AA523" s="93">
        <f t="shared" si="148"/>
        <v>2019</v>
      </c>
      <c r="AB523" s="97" t="str">
        <f t="shared" si="139"/>
        <v>1-2019</v>
      </c>
      <c r="AC523" s="97" t="str">
        <f t="shared" si="138"/>
        <v>17-1-2019</v>
      </c>
      <c r="AD523" s="97">
        <f t="shared" si="152"/>
        <v>1</v>
      </c>
      <c r="AE523" s="97">
        <f t="shared" si="149"/>
        <v>3</v>
      </c>
      <c r="AF523" s="97" t="str">
        <f t="shared" si="144"/>
        <v>2019-3</v>
      </c>
      <c r="AG523" s="97">
        <f t="shared" si="145"/>
        <v>4</v>
      </c>
      <c r="AH523" s="97" t="str">
        <f t="shared" si="150"/>
        <v>Weekdays</v>
      </c>
      <c r="AI523" s="98">
        <f t="shared" si="137"/>
        <v>5</v>
      </c>
    </row>
    <row r="524" spans="2:35" ht="21.75" customHeight="1" x14ac:dyDescent="0.25">
      <c r="B524" s="19" t="s">
        <v>556</v>
      </c>
      <c r="C524" s="20" t="s">
        <v>42</v>
      </c>
      <c r="D524" s="19" t="s">
        <v>43</v>
      </c>
      <c r="E524" s="19" t="s">
        <v>27</v>
      </c>
      <c r="F524" s="19" t="s">
        <v>21</v>
      </c>
      <c r="G524" s="19" t="s">
        <v>28</v>
      </c>
      <c r="H524" s="72">
        <v>45.71</v>
      </c>
      <c r="I524" s="22">
        <v>3</v>
      </c>
      <c r="J524" s="72">
        <v>6.8564999999999996</v>
      </c>
      <c r="K524" s="72">
        <v>143.98650000000001</v>
      </c>
      <c r="L524" s="24">
        <v>43550</v>
      </c>
      <c r="M524" s="25">
        <v>0.44027777777777777</v>
      </c>
      <c r="N524" s="20" t="s">
        <v>33</v>
      </c>
      <c r="O524" s="72">
        <v>137.13</v>
      </c>
      <c r="P524" s="76">
        <v>4.7619047620000003</v>
      </c>
      <c r="Q524" s="72">
        <v>6.8564999999999996</v>
      </c>
      <c r="R524" s="86">
        <v>7.7</v>
      </c>
      <c r="S524" s="72">
        <f t="shared" si="140"/>
        <v>6.8565000000000111</v>
      </c>
      <c r="T524" s="92">
        <f t="shared" si="153"/>
        <v>575.397480000001</v>
      </c>
      <c r="U524" s="93" t="b">
        <f t="shared" si="141"/>
        <v>0</v>
      </c>
      <c r="V524" s="93" t="b">
        <f t="shared" si="142"/>
        <v>1</v>
      </c>
      <c r="W524" s="93" t="str">
        <f t="shared" si="143"/>
        <v>High Value</v>
      </c>
      <c r="X524" s="96">
        <f t="shared" si="146"/>
        <v>4.5710000000000006</v>
      </c>
      <c r="Y524" s="93">
        <f t="shared" si="151"/>
        <v>26</v>
      </c>
      <c r="Z524" s="93">
        <f t="shared" si="147"/>
        <v>3</v>
      </c>
      <c r="AA524" s="93">
        <f t="shared" si="148"/>
        <v>2019</v>
      </c>
      <c r="AB524" s="97" t="str">
        <f t="shared" si="139"/>
        <v>3-2019</v>
      </c>
      <c r="AC524" s="97" t="str">
        <f t="shared" si="138"/>
        <v>26-3-2019</v>
      </c>
      <c r="AD524" s="97">
        <f t="shared" si="152"/>
        <v>1</v>
      </c>
      <c r="AE524" s="97">
        <f t="shared" si="149"/>
        <v>13</v>
      </c>
      <c r="AF524" s="97" t="str">
        <f t="shared" si="144"/>
        <v>2019-13</v>
      </c>
      <c r="AG524" s="97">
        <f t="shared" si="145"/>
        <v>2</v>
      </c>
      <c r="AH524" s="97" t="str">
        <f t="shared" si="150"/>
        <v>Weekdays</v>
      </c>
      <c r="AI524" s="98">
        <f t="shared" si="137"/>
        <v>3</v>
      </c>
    </row>
    <row r="525" spans="2:35" ht="21.75" customHeight="1" x14ac:dyDescent="0.25">
      <c r="B525" s="19" t="s">
        <v>557</v>
      </c>
      <c r="C525" s="20" t="s">
        <v>25</v>
      </c>
      <c r="D525" s="19" t="s">
        <v>26</v>
      </c>
      <c r="E525" s="19" t="s">
        <v>20</v>
      </c>
      <c r="F525" s="19" t="s">
        <v>21</v>
      </c>
      <c r="G525" s="19" t="s">
        <v>32</v>
      </c>
      <c r="H525" s="72">
        <v>83.17</v>
      </c>
      <c r="I525" s="22">
        <v>6</v>
      </c>
      <c r="J525" s="72">
        <v>24.951000000000001</v>
      </c>
      <c r="K525" s="72">
        <v>523.971</v>
      </c>
      <c r="L525" s="24">
        <v>43544</v>
      </c>
      <c r="M525" s="25">
        <v>0.47430555555555554</v>
      </c>
      <c r="N525" s="20" t="s">
        <v>29</v>
      </c>
      <c r="O525" s="72">
        <v>499.02</v>
      </c>
      <c r="P525" s="76">
        <v>4.7619047620000003</v>
      </c>
      <c r="Q525" s="72">
        <v>24.951000000000001</v>
      </c>
      <c r="R525" s="86">
        <v>7.3</v>
      </c>
      <c r="S525" s="72">
        <f t="shared" si="140"/>
        <v>24.951000000000022</v>
      </c>
      <c r="T525" s="92">
        <f t="shared" si="153"/>
        <v>2093.8879200000019</v>
      </c>
      <c r="U525" s="93" t="b">
        <f t="shared" si="141"/>
        <v>0</v>
      </c>
      <c r="V525" s="93" t="b">
        <f t="shared" si="142"/>
        <v>1</v>
      </c>
      <c r="W525" s="93" t="str">
        <f t="shared" si="143"/>
        <v>Low Value</v>
      </c>
      <c r="X525" s="96">
        <f t="shared" si="146"/>
        <v>8.3170000000000002</v>
      </c>
      <c r="Y525" s="93">
        <f t="shared" si="151"/>
        <v>20</v>
      </c>
      <c r="Z525" s="93">
        <f t="shared" si="147"/>
        <v>3</v>
      </c>
      <c r="AA525" s="93">
        <f t="shared" si="148"/>
        <v>2019</v>
      </c>
      <c r="AB525" s="97" t="str">
        <f t="shared" si="139"/>
        <v>3-2019</v>
      </c>
      <c r="AC525" s="97" t="str">
        <f t="shared" si="138"/>
        <v>20-3-2019</v>
      </c>
      <c r="AD525" s="97">
        <f t="shared" si="152"/>
        <v>1</v>
      </c>
      <c r="AE525" s="97">
        <f t="shared" si="149"/>
        <v>12</v>
      </c>
      <c r="AF525" s="97" t="str">
        <f t="shared" si="144"/>
        <v>2019-12</v>
      </c>
      <c r="AG525" s="97">
        <f t="shared" si="145"/>
        <v>3</v>
      </c>
      <c r="AH525" s="97" t="str">
        <f t="shared" si="150"/>
        <v>Weekdays</v>
      </c>
      <c r="AI525" s="98">
        <f t="shared" si="137"/>
        <v>4</v>
      </c>
    </row>
    <row r="526" spans="2:35" ht="21.75" customHeight="1" x14ac:dyDescent="0.25">
      <c r="B526" s="19" t="s">
        <v>558</v>
      </c>
      <c r="C526" s="20" t="s">
        <v>18</v>
      </c>
      <c r="D526" s="19" t="s">
        <v>19</v>
      </c>
      <c r="E526" s="19" t="s">
        <v>20</v>
      </c>
      <c r="F526" s="19" t="s">
        <v>21</v>
      </c>
      <c r="G526" s="19" t="s">
        <v>32</v>
      </c>
      <c r="H526" s="72">
        <v>37.44</v>
      </c>
      <c r="I526" s="22">
        <v>6</v>
      </c>
      <c r="J526" s="72">
        <v>11.231999999999999</v>
      </c>
      <c r="K526" s="72">
        <v>235.87200000000001</v>
      </c>
      <c r="L526" s="24">
        <v>43502</v>
      </c>
      <c r="M526" s="25">
        <v>0.57986111111111116</v>
      </c>
      <c r="N526" s="20" t="s">
        <v>33</v>
      </c>
      <c r="O526" s="72">
        <v>224.64</v>
      </c>
      <c r="P526" s="76">
        <v>4.7619047620000003</v>
      </c>
      <c r="Q526" s="72">
        <v>11.231999999999999</v>
      </c>
      <c r="R526" s="86">
        <v>5.9</v>
      </c>
      <c r="S526" s="72">
        <f t="shared" si="140"/>
        <v>11.232000000000028</v>
      </c>
      <c r="T526" s="92">
        <f t="shared" si="153"/>
        <v>942.58944000000236</v>
      </c>
      <c r="U526" s="93" t="b">
        <f t="shared" si="141"/>
        <v>0</v>
      </c>
      <c r="V526" s="93" t="b">
        <f t="shared" si="142"/>
        <v>0</v>
      </c>
      <c r="W526" s="93" t="str">
        <f t="shared" si="143"/>
        <v>Low Value</v>
      </c>
      <c r="X526" s="96" t="str">
        <f t="shared" si="146"/>
        <v>Value not found</v>
      </c>
      <c r="Y526" s="93">
        <f t="shared" si="151"/>
        <v>6</v>
      </c>
      <c r="Z526" s="93">
        <f t="shared" si="147"/>
        <v>2</v>
      </c>
      <c r="AA526" s="93">
        <f t="shared" si="148"/>
        <v>2019</v>
      </c>
      <c r="AB526" s="97" t="str">
        <f t="shared" si="139"/>
        <v>2-2019</v>
      </c>
      <c r="AC526" s="97" t="str">
        <f t="shared" si="138"/>
        <v>6-2-2019</v>
      </c>
      <c r="AD526" s="97">
        <f t="shared" si="152"/>
        <v>1</v>
      </c>
      <c r="AE526" s="97">
        <f t="shared" si="149"/>
        <v>6</v>
      </c>
      <c r="AF526" s="97" t="str">
        <f t="shared" si="144"/>
        <v>2019-6</v>
      </c>
      <c r="AG526" s="97">
        <f t="shared" si="145"/>
        <v>3</v>
      </c>
      <c r="AH526" s="97" t="str">
        <f t="shared" si="150"/>
        <v>Weekdays</v>
      </c>
      <c r="AI526" s="98">
        <f t="shared" si="137"/>
        <v>4</v>
      </c>
    </row>
    <row r="527" spans="2:35" ht="21.75" customHeight="1" x14ac:dyDescent="0.25">
      <c r="B527" s="19" t="s">
        <v>559</v>
      </c>
      <c r="C527" s="20" t="s">
        <v>25</v>
      </c>
      <c r="D527" s="19" t="s">
        <v>26</v>
      </c>
      <c r="E527" s="19" t="s">
        <v>27</v>
      </c>
      <c r="F527" s="19" t="s">
        <v>31</v>
      </c>
      <c r="G527" s="19" t="s">
        <v>22</v>
      </c>
      <c r="H527" s="72">
        <v>62.87</v>
      </c>
      <c r="I527" s="22">
        <v>2</v>
      </c>
      <c r="J527" s="72">
        <v>6.2869999999999999</v>
      </c>
      <c r="K527" s="72">
        <v>132.02699999999999</v>
      </c>
      <c r="L527" s="24">
        <v>43466</v>
      </c>
      <c r="M527" s="25">
        <v>0.48819444444444443</v>
      </c>
      <c r="N527" s="20" t="s">
        <v>29</v>
      </c>
      <c r="O527" s="72">
        <v>125.74</v>
      </c>
      <c r="P527" s="76">
        <v>4.7619047620000003</v>
      </c>
      <c r="Q527" s="72">
        <v>6.2869999999999999</v>
      </c>
      <c r="R527" s="86">
        <v>5</v>
      </c>
      <c r="S527" s="72">
        <f t="shared" si="140"/>
        <v>6.2869999999999919</v>
      </c>
      <c r="T527" s="92">
        <f t="shared" si="153"/>
        <v>527.60503999999935</v>
      </c>
      <c r="U527" s="93" t="b">
        <f t="shared" si="141"/>
        <v>0</v>
      </c>
      <c r="V527" s="93" t="b">
        <f t="shared" si="142"/>
        <v>0</v>
      </c>
      <c r="W527" s="93" t="str">
        <f t="shared" si="143"/>
        <v>Low Value</v>
      </c>
      <c r="X527" s="96" t="str">
        <f t="shared" si="146"/>
        <v>Value not found</v>
      </c>
      <c r="Y527" s="93">
        <f t="shared" si="151"/>
        <v>1</v>
      </c>
      <c r="Z527" s="93">
        <f t="shared" si="147"/>
        <v>1</v>
      </c>
      <c r="AA527" s="93">
        <f t="shared" si="148"/>
        <v>2019</v>
      </c>
      <c r="AB527" s="97" t="str">
        <f t="shared" si="139"/>
        <v>1-2019</v>
      </c>
      <c r="AC527" s="97" t="str">
        <f t="shared" si="138"/>
        <v>1-1-2019</v>
      </c>
      <c r="AD527" s="97">
        <f t="shared" si="152"/>
        <v>1</v>
      </c>
      <c r="AE527" s="97">
        <f t="shared" si="149"/>
        <v>1</v>
      </c>
      <c r="AF527" s="97" t="str">
        <f t="shared" si="144"/>
        <v>2019-1</v>
      </c>
      <c r="AG527" s="97">
        <f t="shared" si="145"/>
        <v>2</v>
      </c>
      <c r="AH527" s="97" t="str">
        <f t="shared" si="150"/>
        <v>Weekdays</v>
      </c>
      <c r="AI527" s="98">
        <f t="shared" si="137"/>
        <v>3</v>
      </c>
    </row>
    <row r="528" spans="2:35" ht="21.75" customHeight="1" x14ac:dyDescent="0.25">
      <c r="B528" s="19" t="s">
        <v>560</v>
      </c>
      <c r="C528" s="20" t="s">
        <v>18</v>
      </c>
      <c r="D528" s="19" t="s">
        <v>19</v>
      </c>
      <c r="E528" s="19" t="s">
        <v>27</v>
      </c>
      <c r="F528" s="19" t="s">
        <v>31</v>
      </c>
      <c r="G528" s="19" t="s">
        <v>44</v>
      </c>
      <c r="H528" s="72">
        <v>81.709999999999994</v>
      </c>
      <c r="I528" s="22">
        <v>6</v>
      </c>
      <c r="J528" s="72">
        <v>24.513000000000002</v>
      </c>
      <c r="K528" s="72">
        <v>514.77300000000002</v>
      </c>
      <c r="L528" s="24">
        <v>43492</v>
      </c>
      <c r="M528" s="25">
        <v>0.60833333333333328</v>
      </c>
      <c r="N528" s="20" t="s">
        <v>33</v>
      </c>
      <c r="O528" s="72">
        <v>490.26</v>
      </c>
      <c r="P528" s="76">
        <v>4.7619047620000003</v>
      </c>
      <c r="Q528" s="72">
        <v>24.513000000000002</v>
      </c>
      <c r="R528" s="86">
        <v>8</v>
      </c>
      <c r="S528" s="72">
        <f t="shared" si="140"/>
        <v>24.513000000000034</v>
      </c>
      <c r="T528" s="92">
        <f t="shared" si="153"/>
        <v>2057.1309600000027</v>
      </c>
      <c r="U528" s="93" t="b">
        <f t="shared" si="141"/>
        <v>0</v>
      </c>
      <c r="V528" s="93" t="b">
        <f t="shared" si="142"/>
        <v>1</v>
      </c>
      <c r="W528" s="93" t="str">
        <f t="shared" si="143"/>
        <v>High Value</v>
      </c>
      <c r="X528" s="96">
        <f t="shared" si="146"/>
        <v>8.1709999999999994</v>
      </c>
      <c r="Y528" s="93">
        <f t="shared" si="151"/>
        <v>27</v>
      </c>
      <c r="Z528" s="93">
        <f t="shared" si="147"/>
        <v>1</v>
      </c>
      <c r="AA528" s="93">
        <f t="shared" si="148"/>
        <v>2019</v>
      </c>
      <c r="AB528" s="97" t="str">
        <f t="shared" si="139"/>
        <v>1-2019</v>
      </c>
      <c r="AC528" s="97" t="str">
        <f t="shared" si="138"/>
        <v>27-1-2019</v>
      </c>
      <c r="AD528" s="97">
        <f t="shared" si="152"/>
        <v>1</v>
      </c>
      <c r="AE528" s="97">
        <f t="shared" si="149"/>
        <v>4</v>
      </c>
      <c r="AF528" s="97" t="str">
        <f t="shared" si="144"/>
        <v>2019-4</v>
      </c>
      <c r="AG528" s="97">
        <f t="shared" si="145"/>
        <v>7</v>
      </c>
      <c r="AH528" s="97" t="str">
        <f t="shared" si="150"/>
        <v>Weekends</v>
      </c>
      <c r="AI528" s="98">
        <f t="shared" si="137"/>
        <v>1</v>
      </c>
    </row>
    <row r="529" spans="2:35" ht="21.75" customHeight="1" x14ac:dyDescent="0.25">
      <c r="B529" s="19" t="s">
        <v>561</v>
      </c>
      <c r="C529" s="20" t="s">
        <v>18</v>
      </c>
      <c r="D529" s="19" t="s">
        <v>19</v>
      </c>
      <c r="E529" s="19" t="s">
        <v>20</v>
      </c>
      <c r="F529" s="19" t="s">
        <v>21</v>
      </c>
      <c r="G529" s="19" t="s">
        <v>36</v>
      </c>
      <c r="H529" s="72">
        <v>91.41</v>
      </c>
      <c r="I529" s="22">
        <v>5</v>
      </c>
      <c r="J529" s="72">
        <v>22.852499999999999</v>
      </c>
      <c r="K529" s="72">
        <v>479.90249999999997</v>
      </c>
      <c r="L529" s="24">
        <v>43521</v>
      </c>
      <c r="M529" s="25">
        <v>0.66874999999999996</v>
      </c>
      <c r="N529" s="20" t="s">
        <v>23</v>
      </c>
      <c r="O529" s="72">
        <v>457.05</v>
      </c>
      <c r="P529" s="76">
        <v>4.7619047620000003</v>
      </c>
      <c r="Q529" s="72">
        <v>22.852499999999999</v>
      </c>
      <c r="R529" s="86">
        <v>7.1</v>
      </c>
      <c r="S529" s="72">
        <f t="shared" si="140"/>
        <v>22.852499999999964</v>
      </c>
      <c r="T529" s="92">
        <f t="shared" si="153"/>
        <v>1917.781799999997</v>
      </c>
      <c r="U529" s="93" t="b">
        <f t="shared" si="141"/>
        <v>0</v>
      </c>
      <c r="V529" s="93" t="b">
        <f t="shared" si="142"/>
        <v>1</v>
      </c>
      <c r="W529" s="93" t="str">
        <f t="shared" si="143"/>
        <v>Low Value</v>
      </c>
      <c r="X529" s="96">
        <f t="shared" si="146"/>
        <v>9.141</v>
      </c>
      <c r="Y529" s="93">
        <f t="shared" si="151"/>
        <v>25</v>
      </c>
      <c r="Z529" s="93">
        <f t="shared" si="147"/>
        <v>2</v>
      </c>
      <c r="AA529" s="93">
        <f t="shared" si="148"/>
        <v>2019</v>
      </c>
      <c r="AB529" s="97" t="str">
        <f t="shared" si="139"/>
        <v>2-2019</v>
      </c>
      <c r="AC529" s="97" t="str">
        <f t="shared" si="138"/>
        <v>25-2-2019</v>
      </c>
      <c r="AD529" s="97">
        <f t="shared" si="152"/>
        <v>1</v>
      </c>
      <c r="AE529" s="97">
        <f t="shared" si="149"/>
        <v>9</v>
      </c>
      <c r="AF529" s="97" t="str">
        <f t="shared" si="144"/>
        <v>2019-9</v>
      </c>
      <c r="AG529" s="97">
        <f t="shared" si="145"/>
        <v>1</v>
      </c>
      <c r="AH529" s="97" t="str">
        <f t="shared" si="150"/>
        <v>Weekdays</v>
      </c>
      <c r="AI529" s="98">
        <f t="shared" si="137"/>
        <v>2</v>
      </c>
    </row>
    <row r="530" spans="2:35" ht="21.75" customHeight="1" x14ac:dyDescent="0.25">
      <c r="B530" s="19" t="s">
        <v>562</v>
      </c>
      <c r="C530" s="20" t="s">
        <v>42</v>
      </c>
      <c r="D530" s="19" t="s">
        <v>43</v>
      </c>
      <c r="E530" s="19" t="s">
        <v>27</v>
      </c>
      <c r="F530" s="19" t="s">
        <v>31</v>
      </c>
      <c r="G530" s="19" t="s">
        <v>46</v>
      </c>
      <c r="H530" s="72">
        <v>39.21</v>
      </c>
      <c r="I530" s="22">
        <v>4</v>
      </c>
      <c r="J530" s="72">
        <v>7.8419999999999996</v>
      </c>
      <c r="K530" s="72">
        <v>164.68199999999999</v>
      </c>
      <c r="L530" s="24">
        <v>43481</v>
      </c>
      <c r="M530" s="25">
        <v>0.8354166666666667</v>
      </c>
      <c r="N530" s="20" t="s">
        <v>33</v>
      </c>
      <c r="O530" s="72">
        <v>156.84</v>
      </c>
      <c r="P530" s="76">
        <v>4.7619047620000003</v>
      </c>
      <c r="Q530" s="72">
        <v>7.8419999999999996</v>
      </c>
      <c r="R530" s="86">
        <v>9</v>
      </c>
      <c r="S530" s="72">
        <f t="shared" si="140"/>
        <v>7.8419999999999845</v>
      </c>
      <c r="T530" s="92">
        <f t="shared" si="153"/>
        <v>658.10063999999875</v>
      </c>
      <c r="U530" s="93" t="b">
        <f t="shared" si="141"/>
        <v>0</v>
      </c>
      <c r="V530" s="93" t="b">
        <f t="shared" si="142"/>
        <v>1</v>
      </c>
      <c r="W530" s="93" t="str">
        <f t="shared" si="143"/>
        <v>High Value</v>
      </c>
      <c r="X530" s="96">
        <f t="shared" si="146"/>
        <v>3.9210000000000003</v>
      </c>
      <c r="Y530" s="93">
        <f t="shared" si="151"/>
        <v>16</v>
      </c>
      <c r="Z530" s="93">
        <f t="shared" si="147"/>
        <v>1</v>
      </c>
      <c r="AA530" s="93">
        <f t="shared" si="148"/>
        <v>2019</v>
      </c>
      <c r="AB530" s="97" t="str">
        <f t="shared" si="139"/>
        <v>1-2019</v>
      </c>
      <c r="AC530" s="97" t="str">
        <f t="shared" si="138"/>
        <v>16-1-2019</v>
      </c>
      <c r="AD530" s="97">
        <f t="shared" si="152"/>
        <v>1</v>
      </c>
      <c r="AE530" s="97">
        <f t="shared" si="149"/>
        <v>3</v>
      </c>
      <c r="AF530" s="97" t="str">
        <f t="shared" si="144"/>
        <v>2019-3</v>
      </c>
      <c r="AG530" s="97">
        <f t="shared" si="145"/>
        <v>3</v>
      </c>
      <c r="AH530" s="97" t="str">
        <f t="shared" si="150"/>
        <v>Weekdays</v>
      </c>
      <c r="AI530" s="98">
        <f t="shared" ref="AI530:AI593" si="154">WEEKDAY(L530,1)</f>
        <v>4</v>
      </c>
    </row>
    <row r="531" spans="2:35" ht="21.75" customHeight="1" x14ac:dyDescent="0.25">
      <c r="B531" s="19" t="s">
        <v>563</v>
      </c>
      <c r="C531" s="20" t="s">
        <v>42</v>
      </c>
      <c r="D531" s="19" t="s">
        <v>43</v>
      </c>
      <c r="E531" s="19" t="s">
        <v>20</v>
      </c>
      <c r="F531" s="19" t="s">
        <v>31</v>
      </c>
      <c r="G531" s="19" t="s">
        <v>46</v>
      </c>
      <c r="H531" s="72">
        <v>59.86</v>
      </c>
      <c r="I531" s="22">
        <v>2</v>
      </c>
      <c r="J531" s="72">
        <v>5.9859999999999998</v>
      </c>
      <c r="K531" s="72">
        <v>125.706</v>
      </c>
      <c r="L531" s="24">
        <v>43478</v>
      </c>
      <c r="M531" s="25">
        <v>0.62152777777777779</v>
      </c>
      <c r="N531" s="20" t="s">
        <v>23</v>
      </c>
      <c r="O531" s="72">
        <v>119.72</v>
      </c>
      <c r="P531" s="76">
        <v>4.7619047620000003</v>
      </c>
      <c r="Q531" s="72">
        <v>5.9859999999999998</v>
      </c>
      <c r="R531" s="86">
        <v>6.7</v>
      </c>
      <c r="S531" s="72">
        <f t="shared" si="140"/>
        <v>5.9860000000000042</v>
      </c>
      <c r="T531" s="92">
        <f t="shared" si="153"/>
        <v>502.34512000000035</v>
      </c>
      <c r="U531" s="93" t="b">
        <f t="shared" si="141"/>
        <v>0</v>
      </c>
      <c r="V531" s="93" t="b">
        <f t="shared" si="142"/>
        <v>1</v>
      </c>
      <c r="W531" s="93" t="str">
        <f t="shared" si="143"/>
        <v>Low Value</v>
      </c>
      <c r="X531" s="96" t="str">
        <f t="shared" si="146"/>
        <v>Value not found</v>
      </c>
      <c r="Y531" s="93">
        <f t="shared" si="151"/>
        <v>13</v>
      </c>
      <c r="Z531" s="93">
        <f t="shared" si="147"/>
        <v>1</v>
      </c>
      <c r="AA531" s="93">
        <f t="shared" si="148"/>
        <v>2019</v>
      </c>
      <c r="AB531" s="97" t="str">
        <f t="shared" si="139"/>
        <v>1-2019</v>
      </c>
      <c r="AC531" s="97" t="str">
        <f t="shared" si="138"/>
        <v>13-1-2019</v>
      </c>
      <c r="AD531" s="97">
        <f t="shared" si="152"/>
        <v>1</v>
      </c>
      <c r="AE531" s="97">
        <f t="shared" si="149"/>
        <v>2</v>
      </c>
      <c r="AF531" s="97" t="str">
        <f t="shared" si="144"/>
        <v>2019-2</v>
      </c>
      <c r="AG531" s="97">
        <f t="shared" si="145"/>
        <v>7</v>
      </c>
      <c r="AH531" s="97" t="str">
        <f t="shared" si="150"/>
        <v>Weekends</v>
      </c>
      <c r="AI531" s="98">
        <f t="shared" si="154"/>
        <v>1</v>
      </c>
    </row>
    <row r="532" spans="2:35" ht="21.75" customHeight="1" x14ac:dyDescent="0.25">
      <c r="B532" s="19" t="s">
        <v>564</v>
      </c>
      <c r="C532" s="20" t="s">
        <v>42</v>
      </c>
      <c r="D532" s="19" t="s">
        <v>43</v>
      </c>
      <c r="E532" s="19" t="s">
        <v>20</v>
      </c>
      <c r="F532" s="19" t="s">
        <v>21</v>
      </c>
      <c r="G532" s="19" t="s">
        <v>44</v>
      </c>
      <c r="H532" s="72">
        <v>54.36</v>
      </c>
      <c r="I532" s="22">
        <v>10</v>
      </c>
      <c r="J532" s="72">
        <v>27.18</v>
      </c>
      <c r="K532" s="72">
        <v>570.78</v>
      </c>
      <c r="L532" s="24">
        <v>43503</v>
      </c>
      <c r="M532" s="25">
        <v>0.4777777777777778</v>
      </c>
      <c r="N532" s="20" t="s">
        <v>33</v>
      </c>
      <c r="O532" s="72">
        <v>543.6</v>
      </c>
      <c r="P532" s="76">
        <v>4.7619047620000003</v>
      </c>
      <c r="Q532" s="72">
        <v>27.18</v>
      </c>
      <c r="R532" s="86">
        <v>6.1</v>
      </c>
      <c r="S532" s="72">
        <f t="shared" si="140"/>
        <v>27.17999999999995</v>
      </c>
      <c r="T532" s="92">
        <f t="shared" si="153"/>
        <v>2280.9455999999959</v>
      </c>
      <c r="U532" s="93" t="b">
        <f t="shared" si="141"/>
        <v>0</v>
      </c>
      <c r="V532" s="93" t="b">
        <f t="shared" si="142"/>
        <v>0</v>
      </c>
      <c r="W532" s="93" t="str">
        <f t="shared" si="143"/>
        <v>Low Value</v>
      </c>
      <c r="X532" s="96" t="str">
        <f t="shared" si="146"/>
        <v>Value not found</v>
      </c>
      <c r="Y532" s="93">
        <f t="shared" si="151"/>
        <v>7</v>
      </c>
      <c r="Z532" s="93">
        <f t="shared" si="147"/>
        <v>2</v>
      </c>
      <c r="AA532" s="93">
        <f t="shared" si="148"/>
        <v>2019</v>
      </c>
      <c r="AB532" s="97" t="str">
        <f t="shared" si="139"/>
        <v>2-2019</v>
      </c>
      <c r="AC532" s="97" t="str">
        <f t="shared" si="138"/>
        <v>7-2-2019</v>
      </c>
      <c r="AD532" s="97">
        <f t="shared" si="152"/>
        <v>1</v>
      </c>
      <c r="AE532" s="97">
        <f t="shared" si="149"/>
        <v>6</v>
      </c>
      <c r="AF532" s="97" t="str">
        <f t="shared" si="144"/>
        <v>2019-6</v>
      </c>
      <c r="AG532" s="97">
        <f t="shared" si="145"/>
        <v>4</v>
      </c>
      <c r="AH532" s="97" t="str">
        <f t="shared" si="150"/>
        <v>Weekdays</v>
      </c>
      <c r="AI532" s="98">
        <f t="shared" si="154"/>
        <v>5</v>
      </c>
    </row>
    <row r="533" spans="2:35" ht="21.75" customHeight="1" x14ac:dyDescent="0.25">
      <c r="B533" s="19" t="s">
        <v>565</v>
      </c>
      <c r="C533" s="20" t="s">
        <v>18</v>
      </c>
      <c r="D533" s="19" t="s">
        <v>19</v>
      </c>
      <c r="E533" s="19" t="s">
        <v>27</v>
      </c>
      <c r="F533" s="19" t="s">
        <v>31</v>
      </c>
      <c r="G533" s="19" t="s">
        <v>36</v>
      </c>
      <c r="H533" s="72">
        <v>98.09</v>
      </c>
      <c r="I533" s="22">
        <v>9</v>
      </c>
      <c r="J533" s="72">
        <v>44.140500000000003</v>
      </c>
      <c r="K533" s="72">
        <v>926.95050000000003</v>
      </c>
      <c r="L533" s="24">
        <v>43513</v>
      </c>
      <c r="M533" s="25">
        <v>0.82013888888888886</v>
      </c>
      <c r="N533" s="20" t="s">
        <v>29</v>
      </c>
      <c r="O533" s="72">
        <v>882.81</v>
      </c>
      <c r="P533" s="76">
        <v>4.7619047620000003</v>
      </c>
      <c r="Q533" s="72">
        <v>44.140500000000003</v>
      </c>
      <c r="R533" s="86">
        <v>9.3000000000000007</v>
      </c>
      <c r="S533" s="72">
        <f t="shared" si="140"/>
        <v>44.140500000000088</v>
      </c>
      <c r="T533" s="92">
        <f t="shared" si="153"/>
        <v>3704.2707600000076</v>
      </c>
      <c r="U533" s="93" t="b">
        <f t="shared" si="141"/>
        <v>1</v>
      </c>
      <c r="V533" s="93" t="b">
        <f t="shared" si="142"/>
        <v>1</v>
      </c>
      <c r="W533" s="93" t="str">
        <f t="shared" si="143"/>
        <v>High Value</v>
      </c>
      <c r="X533" s="96">
        <f t="shared" si="146"/>
        <v>9.8090000000000011</v>
      </c>
      <c r="Y533" s="93">
        <f t="shared" si="151"/>
        <v>17</v>
      </c>
      <c r="Z533" s="93">
        <f t="shared" si="147"/>
        <v>2</v>
      </c>
      <c r="AA533" s="93">
        <f t="shared" si="148"/>
        <v>2019</v>
      </c>
      <c r="AB533" s="97" t="str">
        <f t="shared" si="139"/>
        <v>2-2019</v>
      </c>
      <c r="AC533" s="97" t="str">
        <f t="shared" si="138"/>
        <v>17-2-2019</v>
      </c>
      <c r="AD533" s="97">
        <f t="shared" si="152"/>
        <v>1</v>
      </c>
      <c r="AE533" s="97">
        <f t="shared" si="149"/>
        <v>7</v>
      </c>
      <c r="AF533" s="97" t="str">
        <f t="shared" si="144"/>
        <v>2019-7</v>
      </c>
      <c r="AG533" s="97">
        <f t="shared" si="145"/>
        <v>7</v>
      </c>
      <c r="AH533" s="97" t="str">
        <f t="shared" si="150"/>
        <v>Weekends</v>
      </c>
      <c r="AI533" s="98">
        <f t="shared" si="154"/>
        <v>1</v>
      </c>
    </row>
    <row r="534" spans="2:35" ht="21.75" customHeight="1" x14ac:dyDescent="0.25">
      <c r="B534" s="19" t="s">
        <v>566</v>
      </c>
      <c r="C534" s="20" t="s">
        <v>18</v>
      </c>
      <c r="D534" s="19" t="s">
        <v>19</v>
      </c>
      <c r="E534" s="19" t="s">
        <v>27</v>
      </c>
      <c r="F534" s="19" t="s">
        <v>31</v>
      </c>
      <c r="G534" s="19" t="s">
        <v>22</v>
      </c>
      <c r="H534" s="72">
        <v>25.43</v>
      </c>
      <c r="I534" s="22">
        <v>6</v>
      </c>
      <c r="J534" s="72">
        <v>7.6289999999999996</v>
      </c>
      <c r="K534" s="72">
        <v>160.209</v>
      </c>
      <c r="L534" s="24">
        <v>43508</v>
      </c>
      <c r="M534" s="25">
        <v>0.79236111111111107</v>
      </c>
      <c r="N534" s="20" t="s">
        <v>23</v>
      </c>
      <c r="O534" s="72">
        <v>152.58000000000001</v>
      </c>
      <c r="P534" s="76">
        <v>4.7619047620000003</v>
      </c>
      <c r="Q534" s="72">
        <v>7.6289999999999996</v>
      </c>
      <c r="R534" s="86">
        <v>7</v>
      </c>
      <c r="S534" s="72">
        <f t="shared" si="140"/>
        <v>7.6289999999999907</v>
      </c>
      <c r="T534" s="92">
        <f t="shared" si="153"/>
        <v>640.22567999999922</v>
      </c>
      <c r="U534" s="93" t="b">
        <f t="shared" si="141"/>
        <v>0</v>
      </c>
      <c r="V534" s="93" t="b">
        <f t="shared" si="142"/>
        <v>1</v>
      </c>
      <c r="W534" s="93" t="str">
        <f t="shared" si="143"/>
        <v>Low Value</v>
      </c>
      <c r="X534" s="96">
        <f t="shared" si="146"/>
        <v>2.5430000000000001</v>
      </c>
      <c r="Y534" s="93">
        <f t="shared" si="151"/>
        <v>12</v>
      </c>
      <c r="Z534" s="93">
        <f t="shared" si="147"/>
        <v>2</v>
      </c>
      <c r="AA534" s="93">
        <f t="shared" si="148"/>
        <v>2019</v>
      </c>
      <c r="AB534" s="97" t="str">
        <f t="shared" si="139"/>
        <v>2-2019</v>
      </c>
      <c r="AC534" s="97" t="str">
        <f t="shared" si="138"/>
        <v>12-2-2019</v>
      </c>
      <c r="AD534" s="97">
        <f t="shared" si="152"/>
        <v>1</v>
      </c>
      <c r="AE534" s="97">
        <f t="shared" si="149"/>
        <v>7</v>
      </c>
      <c r="AF534" s="97" t="str">
        <f t="shared" si="144"/>
        <v>2019-7</v>
      </c>
      <c r="AG534" s="97">
        <f t="shared" si="145"/>
        <v>2</v>
      </c>
      <c r="AH534" s="97" t="str">
        <f t="shared" si="150"/>
        <v>Weekdays</v>
      </c>
      <c r="AI534" s="98">
        <f t="shared" si="154"/>
        <v>3</v>
      </c>
    </row>
    <row r="535" spans="2:35" ht="21.75" customHeight="1" x14ac:dyDescent="0.25">
      <c r="B535" s="19" t="s">
        <v>567</v>
      </c>
      <c r="C535" s="20" t="s">
        <v>18</v>
      </c>
      <c r="D535" s="19" t="s">
        <v>19</v>
      </c>
      <c r="E535" s="19" t="s">
        <v>20</v>
      </c>
      <c r="F535" s="19" t="s">
        <v>31</v>
      </c>
      <c r="G535" s="19" t="s">
        <v>46</v>
      </c>
      <c r="H535" s="72">
        <v>86.68</v>
      </c>
      <c r="I535" s="22">
        <v>8</v>
      </c>
      <c r="J535" s="72">
        <v>34.671999999999997</v>
      </c>
      <c r="K535" s="72">
        <v>728.11199999999997</v>
      </c>
      <c r="L535" s="24">
        <v>43489</v>
      </c>
      <c r="M535" s="25">
        <v>0.75277777777777777</v>
      </c>
      <c r="N535" s="20" t="s">
        <v>33</v>
      </c>
      <c r="O535" s="72">
        <v>693.44</v>
      </c>
      <c r="P535" s="76">
        <v>4.7619047620000003</v>
      </c>
      <c r="Q535" s="72">
        <v>34.671999999999997</v>
      </c>
      <c r="R535" s="86">
        <v>7.2</v>
      </c>
      <c r="S535" s="72">
        <f t="shared" si="140"/>
        <v>34.671999999999912</v>
      </c>
      <c r="T535" s="92">
        <f t="shared" si="153"/>
        <v>2909.6742399999926</v>
      </c>
      <c r="U535" s="93" t="b">
        <f t="shared" si="141"/>
        <v>1</v>
      </c>
      <c r="V535" s="93" t="b">
        <f t="shared" si="142"/>
        <v>1</v>
      </c>
      <c r="W535" s="93" t="str">
        <f t="shared" si="143"/>
        <v>Low Value</v>
      </c>
      <c r="X535" s="96">
        <f t="shared" si="146"/>
        <v>8.668000000000001</v>
      </c>
      <c r="Y535" s="93">
        <f t="shared" si="151"/>
        <v>24</v>
      </c>
      <c r="Z535" s="93">
        <f t="shared" si="147"/>
        <v>1</v>
      </c>
      <c r="AA535" s="93">
        <f t="shared" si="148"/>
        <v>2019</v>
      </c>
      <c r="AB535" s="97" t="str">
        <f t="shared" si="139"/>
        <v>1-2019</v>
      </c>
      <c r="AC535" s="97" t="str">
        <f t="shared" si="138"/>
        <v>24-1-2019</v>
      </c>
      <c r="AD535" s="97">
        <f t="shared" si="152"/>
        <v>1</v>
      </c>
      <c r="AE535" s="97">
        <f t="shared" si="149"/>
        <v>4</v>
      </c>
      <c r="AF535" s="97" t="str">
        <f t="shared" si="144"/>
        <v>2019-4</v>
      </c>
      <c r="AG535" s="97">
        <f t="shared" si="145"/>
        <v>4</v>
      </c>
      <c r="AH535" s="97" t="str">
        <f t="shared" si="150"/>
        <v>Weekdays</v>
      </c>
      <c r="AI535" s="98">
        <f t="shared" si="154"/>
        <v>5</v>
      </c>
    </row>
    <row r="536" spans="2:35" ht="21.75" customHeight="1" x14ac:dyDescent="0.25">
      <c r="B536" s="19" t="s">
        <v>568</v>
      </c>
      <c r="C536" s="20" t="s">
        <v>42</v>
      </c>
      <c r="D536" s="19" t="s">
        <v>43</v>
      </c>
      <c r="E536" s="19" t="s">
        <v>27</v>
      </c>
      <c r="F536" s="19" t="s">
        <v>31</v>
      </c>
      <c r="G536" s="19" t="s">
        <v>28</v>
      </c>
      <c r="H536" s="72">
        <v>22.95</v>
      </c>
      <c r="I536" s="22">
        <v>10</v>
      </c>
      <c r="J536" s="72">
        <v>11.475</v>
      </c>
      <c r="K536" s="72">
        <v>240.97499999999999</v>
      </c>
      <c r="L536" s="24">
        <v>43502</v>
      </c>
      <c r="M536" s="25">
        <v>0.80555555555555558</v>
      </c>
      <c r="N536" s="20" t="s">
        <v>23</v>
      </c>
      <c r="O536" s="72">
        <v>229.5</v>
      </c>
      <c r="P536" s="76">
        <v>4.7619047620000003</v>
      </c>
      <c r="Q536" s="72">
        <v>11.475</v>
      </c>
      <c r="R536" s="86">
        <v>8.1999999999999993</v>
      </c>
      <c r="S536" s="72">
        <f t="shared" si="140"/>
        <v>11.474999999999994</v>
      </c>
      <c r="T536" s="92">
        <f t="shared" si="153"/>
        <v>962.98199999999952</v>
      </c>
      <c r="U536" s="93" t="b">
        <f t="shared" si="141"/>
        <v>1</v>
      </c>
      <c r="V536" s="93" t="b">
        <f t="shared" si="142"/>
        <v>1</v>
      </c>
      <c r="W536" s="93" t="str">
        <f t="shared" si="143"/>
        <v>High Value</v>
      </c>
      <c r="X536" s="96">
        <f t="shared" si="146"/>
        <v>2.2949999999999999</v>
      </c>
      <c r="Y536" s="93">
        <f t="shared" si="151"/>
        <v>6</v>
      </c>
      <c r="Z536" s="93">
        <f t="shared" si="147"/>
        <v>2</v>
      </c>
      <c r="AA536" s="93">
        <f t="shared" si="148"/>
        <v>2019</v>
      </c>
      <c r="AB536" s="97" t="str">
        <f t="shared" si="139"/>
        <v>2-2019</v>
      </c>
      <c r="AC536" s="97" t="str">
        <f t="shared" si="138"/>
        <v>6-2-2019</v>
      </c>
      <c r="AD536" s="97">
        <f t="shared" si="152"/>
        <v>1</v>
      </c>
      <c r="AE536" s="97">
        <f t="shared" si="149"/>
        <v>6</v>
      </c>
      <c r="AF536" s="97" t="str">
        <f t="shared" si="144"/>
        <v>2019-6</v>
      </c>
      <c r="AG536" s="97">
        <f t="shared" si="145"/>
        <v>3</v>
      </c>
      <c r="AH536" s="97" t="str">
        <f t="shared" si="150"/>
        <v>Weekdays</v>
      </c>
      <c r="AI536" s="98">
        <f t="shared" si="154"/>
        <v>4</v>
      </c>
    </row>
    <row r="537" spans="2:35" ht="21.75" customHeight="1" x14ac:dyDescent="0.25">
      <c r="B537" s="19" t="s">
        <v>569</v>
      </c>
      <c r="C537" s="20" t="s">
        <v>25</v>
      </c>
      <c r="D537" s="19" t="s">
        <v>26</v>
      </c>
      <c r="E537" s="19" t="s">
        <v>27</v>
      </c>
      <c r="F537" s="19" t="s">
        <v>21</v>
      </c>
      <c r="G537" s="19" t="s">
        <v>44</v>
      </c>
      <c r="H537" s="72">
        <v>16.309999999999999</v>
      </c>
      <c r="I537" s="22">
        <v>9</v>
      </c>
      <c r="J537" s="72">
        <v>7.3395000000000001</v>
      </c>
      <c r="K537" s="72">
        <v>154.12950000000001</v>
      </c>
      <c r="L537" s="24">
        <v>43550</v>
      </c>
      <c r="M537" s="25">
        <v>0.43819444444444444</v>
      </c>
      <c r="N537" s="20" t="s">
        <v>23</v>
      </c>
      <c r="O537" s="72">
        <v>146.79</v>
      </c>
      <c r="P537" s="76">
        <v>4.7619047620000003</v>
      </c>
      <c r="Q537" s="72">
        <v>7.3395000000000001</v>
      </c>
      <c r="R537" s="86">
        <v>8.4</v>
      </c>
      <c r="S537" s="72">
        <f t="shared" si="140"/>
        <v>7.3395000000000152</v>
      </c>
      <c r="T537" s="92">
        <f t="shared" si="153"/>
        <v>615.93084000000124</v>
      </c>
      <c r="U537" s="93" t="b">
        <f t="shared" si="141"/>
        <v>1</v>
      </c>
      <c r="V537" s="93" t="b">
        <f t="shared" si="142"/>
        <v>1</v>
      </c>
      <c r="W537" s="93" t="str">
        <f t="shared" si="143"/>
        <v>High Value</v>
      </c>
      <c r="X537" s="96">
        <f t="shared" si="146"/>
        <v>1.631</v>
      </c>
      <c r="Y537" s="93">
        <f t="shared" si="151"/>
        <v>26</v>
      </c>
      <c r="Z537" s="93">
        <f t="shared" si="147"/>
        <v>3</v>
      </c>
      <c r="AA537" s="93">
        <f t="shared" si="148"/>
        <v>2019</v>
      </c>
      <c r="AB537" s="97" t="str">
        <f t="shared" si="139"/>
        <v>3-2019</v>
      </c>
      <c r="AC537" s="97" t="str">
        <f t="shared" si="138"/>
        <v>26-3-2019</v>
      </c>
      <c r="AD537" s="97">
        <f t="shared" si="152"/>
        <v>1</v>
      </c>
      <c r="AE537" s="97">
        <f t="shared" si="149"/>
        <v>13</v>
      </c>
      <c r="AF537" s="97" t="str">
        <f t="shared" si="144"/>
        <v>2019-13</v>
      </c>
      <c r="AG537" s="97">
        <f t="shared" si="145"/>
        <v>2</v>
      </c>
      <c r="AH537" s="97" t="str">
        <f t="shared" si="150"/>
        <v>Weekdays</v>
      </c>
      <c r="AI537" s="98">
        <f t="shared" si="154"/>
        <v>3</v>
      </c>
    </row>
    <row r="538" spans="2:35" ht="21.75" customHeight="1" x14ac:dyDescent="0.25">
      <c r="B538" s="19" t="s">
        <v>570</v>
      </c>
      <c r="C538" s="20" t="s">
        <v>18</v>
      </c>
      <c r="D538" s="19" t="s">
        <v>19</v>
      </c>
      <c r="E538" s="19" t="s">
        <v>27</v>
      </c>
      <c r="F538" s="19" t="s">
        <v>21</v>
      </c>
      <c r="G538" s="19" t="s">
        <v>32</v>
      </c>
      <c r="H538" s="72">
        <v>28.32</v>
      </c>
      <c r="I538" s="22">
        <v>5</v>
      </c>
      <c r="J538" s="72">
        <v>7.08</v>
      </c>
      <c r="K538" s="72">
        <v>148.68</v>
      </c>
      <c r="L538" s="24">
        <v>43535</v>
      </c>
      <c r="M538" s="25">
        <v>0.56111111111111112</v>
      </c>
      <c r="N538" s="20" t="s">
        <v>23</v>
      </c>
      <c r="O538" s="72">
        <v>141.6</v>
      </c>
      <c r="P538" s="76">
        <v>4.7619047620000003</v>
      </c>
      <c r="Q538" s="72">
        <v>7.08</v>
      </c>
      <c r="R538" s="86">
        <v>6.2</v>
      </c>
      <c r="S538" s="72">
        <f t="shared" si="140"/>
        <v>7.0800000000000125</v>
      </c>
      <c r="T538" s="92">
        <f t="shared" si="153"/>
        <v>594.15360000000101</v>
      </c>
      <c r="U538" s="93" t="b">
        <f t="shared" si="141"/>
        <v>0</v>
      </c>
      <c r="V538" s="93" t="b">
        <f t="shared" si="142"/>
        <v>0</v>
      </c>
      <c r="W538" s="93" t="str">
        <f t="shared" si="143"/>
        <v>Low Value</v>
      </c>
      <c r="X538" s="96" t="str">
        <f t="shared" si="146"/>
        <v>Value not found</v>
      </c>
      <c r="Y538" s="93">
        <f t="shared" si="151"/>
        <v>11</v>
      </c>
      <c r="Z538" s="93">
        <f t="shared" si="147"/>
        <v>3</v>
      </c>
      <c r="AA538" s="93">
        <f t="shared" si="148"/>
        <v>2019</v>
      </c>
      <c r="AB538" s="97" t="str">
        <f t="shared" si="139"/>
        <v>3-2019</v>
      </c>
      <c r="AC538" s="97" t="str">
        <f t="shared" si="138"/>
        <v>11-3-2019</v>
      </c>
      <c r="AD538" s="97">
        <f t="shared" si="152"/>
        <v>1</v>
      </c>
      <c r="AE538" s="97">
        <f t="shared" si="149"/>
        <v>11</v>
      </c>
      <c r="AF538" s="97" t="str">
        <f t="shared" si="144"/>
        <v>2019-11</v>
      </c>
      <c r="AG538" s="97">
        <f t="shared" si="145"/>
        <v>1</v>
      </c>
      <c r="AH538" s="97" t="str">
        <f t="shared" si="150"/>
        <v>Weekdays</v>
      </c>
      <c r="AI538" s="98">
        <f t="shared" si="154"/>
        <v>2</v>
      </c>
    </row>
    <row r="539" spans="2:35" ht="21.75" customHeight="1" x14ac:dyDescent="0.25">
      <c r="B539" s="19" t="s">
        <v>571</v>
      </c>
      <c r="C539" s="20" t="s">
        <v>25</v>
      </c>
      <c r="D539" s="19" t="s">
        <v>26</v>
      </c>
      <c r="E539" s="19" t="s">
        <v>27</v>
      </c>
      <c r="F539" s="19" t="s">
        <v>31</v>
      </c>
      <c r="G539" s="19" t="s">
        <v>32</v>
      </c>
      <c r="H539" s="72">
        <v>16.670000000000002</v>
      </c>
      <c r="I539" s="22">
        <v>7</v>
      </c>
      <c r="J539" s="72">
        <v>5.8345000000000002</v>
      </c>
      <c r="K539" s="72">
        <v>122.5245</v>
      </c>
      <c r="L539" s="24">
        <v>43503</v>
      </c>
      <c r="M539" s="25">
        <v>0.48333333333333334</v>
      </c>
      <c r="N539" s="20" t="s">
        <v>23</v>
      </c>
      <c r="O539" s="72">
        <v>116.69</v>
      </c>
      <c r="P539" s="76">
        <v>4.7619047620000003</v>
      </c>
      <c r="Q539" s="72">
        <v>5.8345000000000002</v>
      </c>
      <c r="R539" s="86">
        <v>7.4</v>
      </c>
      <c r="S539" s="72">
        <f t="shared" si="140"/>
        <v>5.8345000000000056</v>
      </c>
      <c r="T539" s="92">
        <f t="shared" si="153"/>
        <v>489.6312400000005</v>
      </c>
      <c r="U539" s="93" t="b">
        <f t="shared" si="141"/>
        <v>0</v>
      </c>
      <c r="V539" s="93" t="b">
        <f t="shared" si="142"/>
        <v>1</v>
      </c>
      <c r="W539" s="93" t="str">
        <f t="shared" si="143"/>
        <v>High Value</v>
      </c>
      <c r="X539" s="96">
        <f t="shared" si="146"/>
        <v>1.6670000000000003</v>
      </c>
      <c r="Y539" s="93">
        <f t="shared" si="151"/>
        <v>7</v>
      </c>
      <c r="Z539" s="93">
        <f t="shared" si="147"/>
        <v>2</v>
      </c>
      <c r="AA539" s="93">
        <f t="shared" si="148"/>
        <v>2019</v>
      </c>
      <c r="AB539" s="97" t="str">
        <f t="shared" si="139"/>
        <v>2-2019</v>
      </c>
      <c r="AC539" s="97" t="str">
        <f t="shared" si="138"/>
        <v>7-2-2019</v>
      </c>
      <c r="AD539" s="97">
        <f t="shared" si="152"/>
        <v>1</v>
      </c>
      <c r="AE539" s="97">
        <f t="shared" si="149"/>
        <v>6</v>
      </c>
      <c r="AF539" s="97" t="str">
        <f t="shared" si="144"/>
        <v>2019-6</v>
      </c>
      <c r="AG539" s="97">
        <f t="shared" si="145"/>
        <v>4</v>
      </c>
      <c r="AH539" s="97" t="str">
        <f t="shared" si="150"/>
        <v>Weekdays</v>
      </c>
      <c r="AI539" s="98">
        <f t="shared" si="154"/>
        <v>5</v>
      </c>
    </row>
    <row r="540" spans="2:35" ht="21.75" customHeight="1" x14ac:dyDescent="0.25">
      <c r="B540" s="19" t="s">
        <v>572</v>
      </c>
      <c r="C540" s="20" t="s">
        <v>42</v>
      </c>
      <c r="D540" s="19" t="s">
        <v>43</v>
      </c>
      <c r="E540" s="19" t="s">
        <v>20</v>
      </c>
      <c r="F540" s="19" t="s">
        <v>21</v>
      </c>
      <c r="G540" s="19" t="s">
        <v>46</v>
      </c>
      <c r="H540" s="72">
        <v>73.959999999999994</v>
      </c>
      <c r="I540" s="22">
        <v>1</v>
      </c>
      <c r="J540" s="72">
        <v>3.698</v>
      </c>
      <c r="K540" s="72">
        <v>77.658000000000001</v>
      </c>
      <c r="L540" s="24">
        <v>43470</v>
      </c>
      <c r="M540" s="25">
        <v>0.48055555555555557</v>
      </c>
      <c r="N540" s="20" t="s">
        <v>33</v>
      </c>
      <c r="O540" s="72">
        <v>73.959999999999994</v>
      </c>
      <c r="P540" s="76">
        <v>4.7619047620000003</v>
      </c>
      <c r="Q540" s="72">
        <v>3.698</v>
      </c>
      <c r="R540" s="86">
        <v>5</v>
      </c>
      <c r="S540" s="72">
        <f t="shared" si="140"/>
        <v>3.6980000000000075</v>
      </c>
      <c r="T540" s="92">
        <f t="shared" si="153"/>
        <v>310.33616000000063</v>
      </c>
      <c r="U540" s="93" t="b">
        <f t="shared" si="141"/>
        <v>0</v>
      </c>
      <c r="V540" s="93" t="b">
        <f t="shared" si="142"/>
        <v>0</v>
      </c>
      <c r="W540" s="93" t="str">
        <f t="shared" si="143"/>
        <v>Low Value</v>
      </c>
      <c r="X540" s="96" t="str">
        <f t="shared" si="146"/>
        <v>Value not found</v>
      </c>
      <c r="Y540" s="93">
        <f t="shared" si="151"/>
        <v>5</v>
      </c>
      <c r="Z540" s="93">
        <f t="shared" si="147"/>
        <v>1</v>
      </c>
      <c r="AA540" s="93">
        <f t="shared" si="148"/>
        <v>2019</v>
      </c>
      <c r="AB540" s="97" t="str">
        <f t="shared" si="139"/>
        <v>1-2019</v>
      </c>
      <c r="AC540" s="97" t="str">
        <f t="shared" si="138"/>
        <v>5-1-2019</v>
      </c>
      <c r="AD540" s="97">
        <f t="shared" si="152"/>
        <v>1</v>
      </c>
      <c r="AE540" s="97">
        <f t="shared" si="149"/>
        <v>1</v>
      </c>
      <c r="AF540" s="97" t="str">
        <f t="shared" si="144"/>
        <v>2019-1</v>
      </c>
      <c r="AG540" s="97">
        <f t="shared" si="145"/>
        <v>6</v>
      </c>
      <c r="AH540" s="97" t="str">
        <f t="shared" si="150"/>
        <v>Weekends</v>
      </c>
      <c r="AI540" s="98">
        <f t="shared" si="154"/>
        <v>7</v>
      </c>
    </row>
    <row r="541" spans="2:35" ht="21.75" customHeight="1" x14ac:dyDescent="0.25">
      <c r="B541" s="19" t="s">
        <v>573</v>
      </c>
      <c r="C541" s="20" t="s">
        <v>18</v>
      </c>
      <c r="D541" s="19" t="s">
        <v>19</v>
      </c>
      <c r="E541" s="19" t="s">
        <v>27</v>
      </c>
      <c r="F541" s="19" t="s">
        <v>31</v>
      </c>
      <c r="G541" s="19" t="s">
        <v>32</v>
      </c>
      <c r="H541" s="72">
        <v>97.94</v>
      </c>
      <c r="I541" s="22">
        <v>1</v>
      </c>
      <c r="J541" s="72">
        <v>4.8970000000000002</v>
      </c>
      <c r="K541" s="72">
        <v>102.837</v>
      </c>
      <c r="L541" s="24">
        <v>43531</v>
      </c>
      <c r="M541" s="25">
        <v>0.48888888888888887</v>
      </c>
      <c r="N541" s="20" t="s">
        <v>23</v>
      </c>
      <c r="O541" s="72">
        <v>97.94</v>
      </c>
      <c r="P541" s="76">
        <v>4.7619047620000003</v>
      </c>
      <c r="Q541" s="72">
        <v>4.8970000000000002</v>
      </c>
      <c r="R541" s="86">
        <v>6.9</v>
      </c>
      <c r="S541" s="72">
        <f t="shared" si="140"/>
        <v>4.8970000000000056</v>
      </c>
      <c r="T541" s="92">
        <f t="shared" si="153"/>
        <v>410.95624000000049</v>
      </c>
      <c r="U541" s="93" t="b">
        <f t="shared" si="141"/>
        <v>0</v>
      </c>
      <c r="V541" s="93" t="b">
        <f t="shared" si="142"/>
        <v>1</v>
      </c>
      <c r="W541" s="93" t="str">
        <f t="shared" si="143"/>
        <v>Low Value</v>
      </c>
      <c r="X541" s="96" t="str">
        <f t="shared" si="146"/>
        <v>Value not found</v>
      </c>
      <c r="Y541" s="93">
        <f t="shared" si="151"/>
        <v>7</v>
      </c>
      <c r="Z541" s="93">
        <f t="shared" si="147"/>
        <v>3</v>
      </c>
      <c r="AA541" s="93">
        <f t="shared" si="148"/>
        <v>2019</v>
      </c>
      <c r="AB541" s="97" t="str">
        <f t="shared" si="139"/>
        <v>3-2019</v>
      </c>
      <c r="AC541" s="97" t="str">
        <f t="shared" si="138"/>
        <v>7-3-2019</v>
      </c>
      <c r="AD541" s="97">
        <f t="shared" si="152"/>
        <v>1</v>
      </c>
      <c r="AE541" s="97">
        <f t="shared" si="149"/>
        <v>10</v>
      </c>
      <c r="AF541" s="97" t="str">
        <f t="shared" si="144"/>
        <v>2019-10</v>
      </c>
      <c r="AG541" s="97">
        <f t="shared" si="145"/>
        <v>4</v>
      </c>
      <c r="AH541" s="97" t="str">
        <f t="shared" si="150"/>
        <v>Weekdays</v>
      </c>
      <c r="AI541" s="98">
        <f t="shared" si="154"/>
        <v>5</v>
      </c>
    </row>
    <row r="542" spans="2:35" ht="21.75" customHeight="1" x14ac:dyDescent="0.25">
      <c r="B542" s="19" t="s">
        <v>574</v>
      </c>
      <c r="C542" s="20" t="s">
        <v>18</v>
      </c>
      <c r="D542" s="19" t="s">
        <v>19</v>
      </c>
      <c r="E542" s="19" t="s">
        <v>27</v>
      </c>
      <c r="F542" s="19" t="s">
        <v>21</v>
      </c>
      <c r="G542" s="19" t="s">
        <v>46</v>
      </c>
      <c r="H542" s="72">
        <v>73.05</v>
      </c>
      <c r="I542" s="22">
        <v>4</v>
      </c>
      <c r="J542" s="72">
        <v>14.61</v>
      </c>
      <c r="K542" s="72">
        <v>306.81</v>
      </c>
      <c r="L542" s="24">
        <v>43521</v>
      </c>
      <c r="M542" s="25">
        <v>0.71944444444444444</v>
      </c>
      <c r="N542" s="20" t="s">
        <v>33</v>
      </c>
      <c r="O542" s="72">
        <v>292.2</v>
      </c>
      <c r="P542" s="76">
        <v>4.7619047620000003</v>
      </c>
      <c r="Q542" s="72">
        <v>14.61</v>
      </c>
      <c r="R542" s="86">
        <v>4.9000000000000004</v>
      </c>
      <c r="S542" s="72">
        <f t="shared" si="140"/>
        <v>14.610000000000014</v>
      </c>
      <c r="T542" s="92">
        <f t="shared" si="153"/>
        <v>1226.0712000000012</v>
      </c>
      <c r="U542" s="93" t="b">
        <f t="shared" si="141"/>
        <v>0</v>
      </c>
      <c r="V542" s="93" t="b">
        <f t="shared" si="142"/>
        <v>0</v>
      </c>
      <c r="W542" s="93" t="str">
        <f t="shared" si="143"/>
        <v>Low Value</v>
      </c>
      <c r="X542" s="96" t="str">
        <f t="shared" si="146"/>
        <v>Value not found</v>
      </c>
      <c r="Y542" s="93">
        <f t="shared" si="151"/>
        <v>25</v>
      </c>
      <c r="Z542" s="93">
        <f t="shared" si="147"/>
        <v>2</v>
      </c>
      <c r="AA542" s="93">
        <f t="shared" si="148"/>
        <v>2019</v>
      </c>
      <c r="AB542" s="97" t="str">
        <f t="shared" si="139"/>
        <v>2-2019</v>
      </c>
      <c r="AC542" s="97" t="str">
        <f t="shared" ref="AC542:AC605" si="155">CONCATENATE(Y542,"-",Z542,"-",AA542)</f>
        <v>25-2-2019</v>
      </c>
      <c r="AD542" s="97">
        <f t="shared" si="152"/>
        <v>1</v>
      </c>
      <c r="AE542" s="97">
        <f t="shared" si="149"/>
        <v>9</v>
      </c>
      <c r="AF542" s="97" t="str">
        <f t="shared" si="144"/>
        <v>2019-9</v>
      </c>
      <c r="AG542" s="97">
        <f t="shared" si="145"/>
        <v>1</v>
      </c>
      <c r="AH542" s="97" t="str">
        <f t="shared" si="150"/>
        <v>Weekdays</v>
      </c>
      <c r="AI542" s="98">
        <f t="shared" si="154"/>
        <v>2</v>
      </c>
    </row>
    <row r="543" spans="2:35" ht="21.75" customHeight="1" x14ac:dyDescent="0.25">
      <c r="B543" s="19" t="s">
        <v>575</v>
      </c>
      <c r="C543" s="20" t="s">
        <v>25</v>
      </c>
      <c r="D543" s="19" t="s">
        <v>26</v>
      </c>
      <c r="E543" s="19" t="s">
        <v>20</v>
      </c>
      <c r="F543" s="19" t="s">
        <v>21</v>
      </c>
      <c r="G543" s="19" t="s">
        <v>44</v>
      </c>
      <c r="H543" s="72">
        <v>87.48</v>
      </c>
      <c r="I543" s="22">
        <v>6</v>
      </c>
      <c r="J543" s="72">
        <v>26.244</v>
      </c>
      <c r="K543" s="72">
        <v>551.12400000000002</v>
      </c>
      <c r="L543" s="24">
        <v>43497</v>
      </c>
      <c r="M543" s="25">
        <v>0.77986111111111112</v>
      </c>
      <c r="N543" s="20" t="s">
        <v>23</v>
      </c>
      <c r="O543" s="72">
        <v>524.88</v>
      </c>
      <c r="P543" s="76">
        <v>4.7619047620000003</v>
      </c>
      <c r="Q543" s="72">
        <v>26.244</v>
      </c>
      <c r="R543" s="86">
        <v>5.0999999999999996</v>
      </c>
      <c r="S543" s="72">
        <f t="shared" si="140"/>
        <v>26.244000000000028</v>
      </c>
      <c r="T543" s="92">
        <f t="shared" si="153"/>
        <v>2202.3964800000026</v>
      </c>
      <c r="U543" s="93" t="b">
        <f t="shared" si="141"/>
        <v>0</v>
      </c>
      <c r="V543" s="93" t="b">
        <f t="shared" si="142"/>
        <v>0</v>
      </c>
      <c r="W543" s="93" t="str">
        <f t="shared" si="143"/>
        <v>Low Value</v>
      </c>
      <c r="X543" s="96" t="str">
        <f t="shared" si="146"/>
        <v>Value not found</v>
      </c>
      <c r="Y543" s="93">
        <f t="shared" si="151"/>
        <v>1</v>
      </c>
      <c r="Z543" s="93">
        <f t="shared" si="147"/>
        <v>2</v>
      </c>
      <c r="AA543" s="93">
        <f t="shared" si="148"/>
        <v>2019</v>
      </c>
      <c r="AB543" s="97" t="str">
        <f t="shared" si="139"/>
        <v>2-2019</v>
      </c>
      <c r="AC543" s="97" t="str">
        <f t="shared" si="155"/>
        <v>1-2-2019</v>
      </c>
      <c r="AD543" s="97">
        <f t="shared" si="152"/>
        <v>1</v>
      </c>
      <c r="AE543" s="97">
        <f t="shared" si="149"/>
        <v>5</v>
      </c>
      <c r="AF543" s="97" t="str">
        <f t="shared" si="144"/>
        <v>2019-5</v>
      </c>
      <c r="AG543" s="97">
        <f t="shared" si="145"/>
        <v>5</v>
      </c>
      <c r="AH543" s="97" t="str">
        <f t="shared" si="150"/>
        <v>Weekdays</v>
      </c>
      <c r="AI543" s="98">
        <f t="shared" si="154"/>
        <v>6</v>
      </c>
    </row>
    <row r="544" spans="2:35" ht="21.75" customHeight="1" x14ac:dyDescent="0.25">
      <c r="B544" s="19" t="s">
        <v>576</v>
      </c>
      <c r="C544" s="20" t="s">
        <v>18</v>
      </c>
      <c r="D544" s="19" t="s">
        <v>19</v>
      </c>
      <c r="E544" s="19" t="s">
        <v>27</v>
      </c>
      <c r="F544" s="19" t="s">
        <v>31</v>
      </c>
      <c r="G544" s="19" t="s">
        <v>32</v>
      </c>
      <c r="H544" s="72">
        <v>30.68</v>
      </c>
      <c r="I544" s="22">
        <v>3</v>
      </c>
      <c r="J544" s="72">
        <v>4.6020000000000003</v>
      </c>
      <c r="K544" s="72">
        <v>96.641999999999996</v>
      </c>
      <c r="L544" s="24">
        <v>43487</v>
      </c>
      <c r="M544" s="25">
        <v>0.45833333333333331</v>
      </c>
      <c r="N544" s="20" t="s">
        <v>23</v>
      </c>
      <c r="O544" s="72">
        <v>92.04</v>
      </c>
      <c r="P544" s="76">
        <v>4.7619047620000003</v>
      </c>
      <c r="Q544" s="72">
        <v>4.6020000000000003</v>
      </c>
      <c r="R544" s="86">
        <v>9.1</v>
      </c>
      <c r="S544" s="72">
        <f t="shared" si="140"/>
        <v>4.6019999999999897</v>
      </c>
      <c r="T544" s="92">
        <f t="shared" si="153"/>
        <v>386.19983999999914</v>
      </c>
      <c r="U544" s="93" t="b">
        <f t="shared" si="141"/>
        <v>0</v>
      </c>
      <c r="V544" s="93" t="b">
        <f t="shared" si="142"/>
        <v>1</v>
      </c>
      <c r="W544" s="93" t="str">
        <f t="shared" si="143"/>
        <v>High Value</v>
      </c>
      <c r="X544" s="96">
        <f t="shared" si="146"/>
        <v>3.0680000000000001</v>
      </c>
      <c r="Y544" s="93">
        <f t="shared" si="151"/>
        <v>22</v>
      </c>
      <c r="Z544" s="93">
        <f t="shared" si="147"/>
        <v>1</v>
      </c>
      <c r="AA544" s="93">
        <f t="shared" si="148"/>
        <v>2019</v>
      </c>
      <c r="AB544" s="97" t="str">
        <f t="shared" si="139"/>
        <v>1-2019</v>
      </c>
      <c r="AC544" s="97" t="str">
        <f t="shared" si="155"/>
        <v>22-1-2019</v>
      </c>
      <c r="AD544" s="97">
        <f t="shared" si="152"/>
        <v>1</v>
      </c>
      <c r="AE544" s="97">
        <f t="shared" si="149"/>
        <v>4</v>
      </c>
      <c r="AF544" s="97" t="str">
        <f t="shared" si="144"/>
        <v>2019-4</v>
      </c>
      <c r="AG544" s="97">
        <f t="shared" si="145"/>
        <v>2</v>
      </c>
      <c r="AH544" s="97" t="str">
        <f t="shared" si="150"/>
        <v>Weekdays</v>
      </c>
      <c r="AI544" s="98">
        <f t="shared" si="154"/>
        <v>3</v>
      </c>
    </row>
    <row r="545" spans="2:35" ht="21.75" customHeight="1" x14ac:dyDescent="0.25">
      <c r="B545" s="19" t="s">
        <v>577</v>
      </c>
      <c r="C545" s="20" t="s">
        <v>25</v>
      </c>
      <c r="D545" s="19" t="s">
        <v>26</v>
      </c>
      <c r="E545" s="19" t="s">
        <v>20</v>
      </c>
      <c r="F545" s="19" t="s">
        <v>31</v>
      </c>
      <c r="G545" s="19" t="s">
        <v>22</v>
      </c>
      <c r="H545" s="72">
        <v>75.88</v>
      </c>
      <c r="I545" s="22">
        <v>1</v>
      </c>
      <c r="J545" s="72">
        <v>3.794</v>
      </c>
      <c r="K545" s="72">
        <v>79.674000000000007</v>
      </c>
      <c r="L545" s="24">
        <v>43468</v>
      </c>
      <c r="M545" s="25">
        <v>0.4375</v>
      </c>
      <c r="N545" s="20" t="s">
        <v>33</v>
      </c>
      <c r="O545" s="72">
        <v>75.88</v>
      </c>
      <c r="P545" s="76">
        <v>4.7619047620000003</v>
      </c>
      <c r="Q545" s="72">
        <v>3.794</v>
      </c>
      <c r="R545" s="86">
        <v>7.1</v>
      </c>
      <c r="S545" s="72">
        <f t="shared" si="140"/>
        <v>3.7940000000000111</v>
      </c>
      <c r="T545" s="92">
        <f t="shared" si="153"/>
        <v>318.39248000000094</v>
      </c>
      <c r="U545" s="93" t="b">
        <f t="shared" si="141"/>
        <v>0</v>
      </c>
      <c r="V545" s="93" t="b">
        <f t="shared" si="142"/>
        <v>1</v>
      </c>
      <c r="W545" s="93" t="str">
        <f t="shared" si="143"/>
        <v>Low Value</v>
      </c>
      <c r="X545" s="96">
        <f t="shared" si="146"/>
        <v>7.5880000000000001</v>
      </c>
      <c r="Y545" s="93">
        <f t="shared" si="151"/>
        <v>3</v>
      </c>
      <c r="Z545" s="93">
        <f t="shared" si="147"/>
        <v>1</v>
      </c>
      <c r="AA545" s="93">
        <f t="shared" si="148"/>
        <v>2019</v>
      </c>
      <c r="AB545" s="97" t="str">
        <f t="shared" si="139"/>
        <v>1-2019</v>
      </c>
      <c r="AC545" s="97" t="str">
        <f t="shared" si="155"/>
        <v>3-1-2019</v>
      </c>
      <c r="AD545" s="97">
        <f t="shared" si="152"/>
        <v>1</v>
      </c>
      <c r="AE545" s="97">
        <f t="shared" si="149"/>
        <v>1</v>
      </c>
      <c r="AF545" s="97" t="str">
        <f t="shared" si="144"/>
        <v>2019-1</v>
      </c>
      <c r="AG545" s="97">
        <f t="shared" si="145"/>
        <v>4</v>
      </c>
      <c r="AH545" s="97" t="str">
        <f t="shared" si="150"/>
        <v>Weekdays</v>
      </c>
      <c r="AI545" s="98">
        <f t="shared" si="154"/>
        <v>5</v>
      </c>
    </row>
    <row r="546" spans="2:35" ht="21.75" customHeight="1" x14ac:dyDescent="0.25">
      <c r="B546" s="19" t="s">
        <v>578</v>
      </c>
      <c r="C546" s="20" t="s">
        <v>42</v>
      </c>
      <c r="D546" s="19" t="s">
        <v>43</v>
      </c>
      <c r="E546" s="19" t="s">
        <v>20</v>
      </c>
      <c r="F546" s="19" t="s">
        <v>21</v>
      </c>
      <c r="G546" s="19" t="s">
        <v>36</v>
      </c>
      <c r="H546" s="72">
        <v>20.18</v>
      </c>
      <c r="I546" s="22">
        <v>4</v>
      </c>
      <c r="J546" s="72">
        <v>4.0359999999999996</v>
      </c>
      <c r="K546" s="72">
        <v>84.756</v>
      </c>
      <c r="L546" s="24">
        <v>43509</v>
      </c>
      <c r="M546" s="25">
        <v>0.50972222222222219</v>
      </c>
      <c r="N546" s="20" t="s">
        <v>33</v>
      </c>
      <c r="O546" s="72">
        <v>80.72</v>
      </c>
      <c r="P546" s="76">
        <v>4.7619047620000003</v>
      </c>
      <c r="Q546" s="72">
        <v>4.0359999999999996</v>
      </c>
      <c r="R546" s="86">
        <v>5</v>
      </c>
      <c r="S546" s="72">
        <f t="shared" si="140"/>
        <v>4.0360000000000014</v>
      </c>
      <c r="T546" s="92">
        <f t="shared" si="153"/>
        <v>338.70112000000012</v>
      </c>
      <c r="U546" s="93" t="b">
        <f t="shared" si="141"/>
        <v>0</v>
      </c>
      <c r="V546" s="93" t="b">
        <f t="shared" si="142"/>
        <v>0</v>
      </c>
      <c r="W546" s="93" t="str">
        <f t="shared" si="143"/>
        <v>Low Value</v>
      </c>
      <c r="X546" s="96" t="str">
        <f t="shared" si="146"/>
        <v>Value not found</v>
      </c>
      <c r="Y546" s="93">
        <f t="shared" si="151"/>
        <v>13</v>
      </c>
      <c r="Z546" s="93">
        <f t="shared" si="147"/>
        <v>2</v>
      </c>
      <c r="AA546" s="93">
        <f t="shared" si="148"/>
        <v>2019</v>
      </c>
      <c r="AB546" s="97" t="str">
        <f t="shared" si="139"/>
        <v>2-2019</v>
      </c>
      <c r="AC546" s="97" t="str">
        <f t="shared" si="155"/>
        <v>13-2-2019</v>
      </c>
      <c r="AD546" s="97">
        <f t="shared" si="152"/>
        <v>1</v>
      </c>
      <c r="AE546" s="97">
        <f t="shared" si="149"/>
        <v>7</v>
      </c>
      <c r="AF546" s="97" t="str">
        <f t="shared" si="144"/>
        <v>2019-7</v>
      </c>
      <c r="AG546" s="97">
        <f t="shared" si="145"/>
        <v>3</v>
      </c>
      <c r="AH546" s="97" t="str">
        <f t="shared" si="150"/>
        <v>Weekdays</v>
      </c>
      <c r="AI546" s="98">
        <f t="shared" si="154"/>
        <v>4</v>
      </c>
    </row>
    <row r="547" spans="2:35" ht="21.75" customHeight="1" x14ac:dyDescent="0.25">
      <c r="B547" s="19" t="s">
        <v>579</v>
      </c>
      <c r="C547" s="20" t="s">
        <v>25</v>
      </c>
      <c r="D547" s="19" t="s">
        <v>26</v>
      </c>
      <c r="E547" s="19" t="s">
        <v>20</v>
      </c>
      <c r="F547" s="19" t="s">
        <v>31</v>
      </c>
      <c r="G547" s="19" t="s">
        <v>28</v>
      </c>
      <c r="H547" s="72">
        <v>18.77</v>
      </c>
      <c r="I547" s="22">
        <v>6</v>
      </c>
      <c r="J547" s="72">
        <v>5.6310000000000002</v>
      </c>
      <c r="K547" s="72">
        <v>118.251</v>
      </c>
      <c r="L547" s="24">
        <v>43493</v>
      </c>
      <c r="M547" s="25">
        <v>0.69652777777777775</v>
      </c>
      <c r="N547" s="20" t="s">
        <v>33</v>
      </c>
      <c r="O547" s="72">
        <v>112.62</v>
      </c>
      <c r="P547" s="76">
        <v>4.7619047620000003</v>
      </c>
      <c r="Q547" s="72">
        <v>5.6310000000000002</v>
      </c>
      <c r="R547" s="86">
        <v>5.5</v>
      </c>
      <c r="S547" s="72">
        <f t="shared" si="140"/>
        <v>5.6310000000000002</v>
      </c>
      <c r="T547" s="92">
        <f t="shared" si="153"/>
        <v>472.55352000000005</v>
      </c>
      <c r="U547" s="93" t="b">
        <f t="shared" si="141"/>
        <v>0</v>
      </c>
      <c r="V547" s="93" t="b">
        <f t="shared" si="142"/>
        <v>0</v>
      </c>
      <c r="W547" s="93" t="str">
        <f t="shared" si="143"/>
        <v>Low Value</v>
      </c>
      <c r="X547" s="96" t="str">
        <f t="shared" si="146"/>
        <v>Value not found</v>
      </c>
      <c r="Y547" s="93">
        <f t="shared" si="151"/>
        <v>28</v>
      </c>
      <c r="Z547" s="93">
        <f t="shared" si="147"/>
        <v>1</v>
      </c>
      <c r="AA547" s="93">
        <f t="shared" si="148"/>
        <v>2019</v>
      </c>
      <c r="AB547" s="97" t="str">
        <f t="shared" si="139"/>
        <v>1-2019</v>
      </c>
      <c r="AC547" s="97" t="str">
        <f t="shared" si="155"/>
        <v>28-1-2019</v>
      </c>
      <c r="AD547" s="97">
        <f t="shared" si="152"/>
        <v>1</v>
      </c>
      <c r="AE547" s="97">
        <f t="shared" si="149"/>
        <v>5</v>
      </c>
      <c r="AF547" s="97" t="str">
        <f t="shared" si="144"/>
        <v>2019-5</v>
      </c>
      <c r="AG547" s="97">
        <f t="shared" si="145"/>
        <v>1</v>
      </c>
      <c r="AH547" s="97" t="str">
        <f t="shared" si="150"/>
        <v>Weekdays</v>
      </c>
      <c r="AI547" s="98">
        <f t="shared" si="154"/>
        <v>2</v>
      </c>
    </row>
    <row r="548" spans="2:35" ht="21.75" customHeight="1" x14ac:dyDescent="0.25">
      <c r="B548" s="19" t="s">
        <v>580</v>
      </c>
      <c r="C548" s="20" t="s">
        <v>42</v>
      </c>
      <c r="D548" s="19" t="s">
        <v>43</v>
      </c>
      <c r="E548" s="19" t="s">
        <v>27</v>
      </c>
      <c r="F548" s="19" t="s">
        <v>21</v>
      </c>
      <c r="G548" s="19" t="s">
        <v>44</v>
      </c>
      <c r="H548" s="72">
        <v>71.2</v>
      </c>
      <c r="I548" s="22">
        <v>1</v>
      </c>
      <c r="J548" s="72">
        <v>3.56</v>
      </c>
      <c r="K548" s="72">
        <v>74.760000000000005</v>
      </c>
      <c r="L548" s="24">
        <v>43470</v>
      </c>
      <c r="M548" s="25">
        <v>0.86111111111111116</v>
      </c>
      <c r="N548" s="20" t="s">
        <v>33</v>
      </c>
      <c r="O548" s="72">
        <v>71.2</v>
      </c>
      <c r="P548" s="76">
        <v>4.7619047620000003</v>
      </c>
      <c r="Q548" s="72">
        <v>3.56</v>
      </c>
      <c r="R548" s="86">
        <v>9.1999999999999993</v>
      </c>
      <c r="S548" s="72">
        <f t="shared" si="140"/>
        <v>3.5600000000000023</v>
      </c>
      <c r="T548" s="92">
        <f t="shared" si="153"/>
        <v>298.75520000000017</v>
      </c>
      <c r="U548" s="93" t="b">
        <f t="shared" si="141"/>
        <v>0</v>
      </c>
      <c r="V548" s="93" t="b">
        <f t="shared" si="142"/>
        <v>1</v>
      </c>
      <c r="W548" s="93" t="str">
        <f t="shared" si="143"/>
        <v>High Value</v>
      </c>
      <c r="X548" s="96">
        <f t="shared" si="146"/>
        <v>7.120000000000001</v>
      </c>
      <c r="Y548" s="93">
        <f t="shared" si="151"/>
        <v>5</v>
      </c>
      <c r="Z548" s="93">
        <f t="shared" si="147"/>
        <v>1</v>
      </c>
      <c r="AA548" s="93">
        <f t="shared" si="148"/>
        <v>2019</v>
      </c>
      <c r="AB548" s="97" t="str">
        <f t="shared" si="139"/>
        <v>1-2019</v>
      </c>
      <c r="AC548" s="97" t="str">
        <f t="shared" si="155"/>
        <v>5-1-2019</v>
      </c>
      <c r="AD548" s="97">
        <f t="shared" si="152"/>
        <v>1</v>
      </c>
      <c r="AE548" s="97">
        <f t="shared" si="149"/>
        <v>1</v>
      </c>
      <c r="AF548" s="97" t="str">
        <f t="shared" si="144"/>
        <v>2019-1</v>
      </c>
      <c r="AG548" s="97">
        <f t="shared" si="145"/>
        <v>6</v>
      </c>
      <c r="AH548" s="97" t="str">
        <f t="shared" si="150"/>
        <v>Weekends</v>
      </c>
      <c r="AI548" s="98">
        <f t="shared" si="154"/>
        <v>7</v>
      </c>
    </row>
    <row r="549" spans="2:35" ht="21.75" customHeight="1" x14ac:dyDescent="0.25">
      <c r="B549" s="19" t="s">
        <v>581</v>
      </c>
      <c r="C549" s="20" t="s">
        <v>42</v>
      </c>
      <c r="D549" s="19" t="s">
        <v>43</v>
      </c>
      <c r="E549" s="19" t="s">
        <v>20</v>
      </c>
      <c r="F549" s="19" t="s">
        <v>31</v>
      </c>
      <c r="G549" s="19" t="s">
        <v>32</v>
      </c>
      <c r="H549" s="72">
        <v>38.81</v>
      </c>
      <c r="I549" s="22">
        <v>4</v>
      </c>
      <c r="J549" s="72">
        <v>7.7619999999999996</v>
      </c>
      <c r="K549" s="72">
        <v>163.00200000000001</v>
      </c>
      <c r="L549" s="24">
        <v>43543</v>
      </c>
      <c r="M549" s="25">
        <v>0.56944444444444442</v>
      </c>
      <c r="N549" s="20" t="s">
        <v>23</v>
      </c>
      <c r="O549" s="72">
        <v>155.24</v>
      </c>
      <c r="P549" s="76">
        <v>4.7619047620000003</v>
      </c>
      <c r="Q549" s="72">
        <v>7.7619999999999996</v>
      </c>
      <c r="R549" s="86">
        <v>4.9000000000000004</v>
      </c>
      <c r="S549" s="72">
        <f t="shared" si="140"/>
        <v>7.7620000000000005</v>
      </c>
      <c r="T549" s="92">
        <f t="shared" si="153"/>
        <v>651.38704000000007</v>
      </c>
      <c r="U549" s="93" t="b">
        <f t="shared" si="141"/>
        <v>0</v>
      </c>
      <c r="V549" s="93" t="b">
        <f t="shared" si="142"/>
        <v>0</v>
      </c>
      <c r="W549" s="93" t="str">
        <f t="shared" si="143"/>
        <v>Low Value</v>
      </c>
      <c r="X549" s="96" t="str">
        <f t="shared" si="146"/>
        <v>Value not found</v>
      </c>
      <c r="Y549" s="93">
        <f t="shared" si="151"/>
        <v>19</v>
      </c>
      <c r="Z549" s="93">
        <f t="shared" si="147"/>
        <v>3</v>
      </c>
      <c r="AA549" s="93">
        <f t="shared" si="148"/>
        <v>2019</v>
      </c>
      <c r="AB549" s="97" t="str">
        <f t="shared" si="139"/>
        <v>3-2019</v>
      </c>
      <c r="AC549" s="97" t="str">
        <f t="shared" si="155"/>
        <v>19-3-2019</v>
      </c>
      <c r="AD549" s="97">
        <f t="shared" si="152"/>
        <v>1</v>
      </c>
      <c r="AE549" s="97">
        <f t="shared" si="149"/>
        <v>12</v>
      </c>
      <c r="AF549" s="97" t="str">
        <f t="shared" si="144"/>
        <v>2019-12</v>
      </c>
      <c r="AG549" s="97">
        <f t="shared" si="145"/>
        <v>2</v>
      </c>
      <c r="AH549" s="97" t="str">
        <f t="shared" si="150"/>
        <v>Weekdays</v>
      </c>
      <c r="AI549" s="98">
        <f t="shared" si="154"/>
        <v>3</v>
      </c>
    </row>
    <row r="550" spans="2:35" ht="21.75" customHeight="1" x14ac:dyDescent="0.25">
      <c r="B550" s="19" t="s">
        <v>582</v>
      </c>
      <c r="C550" s="20" t="s">
        <v>18</v>
      </c>
      <c r="D550" s="19" t="s">
        <v>19</v>
      </c>
      <c r="E550" s="19" t="s">
        <v>27</v>
      </c>
      <c r="F550" s="19" t="s">
        <v>21</v>
      </c>
      <c r="G550" s="19" t="s">
        <v>46</v>
      </c>
      <c r="H550" s="72">
        <v>29.42</v>
      </c>
      <c r="I550" s="22">
        <v>10</v>
      </c>
      <c r="J550" s="72">
        <v>14.71</v>
      </c>
      <c r="K550" s="72">
        <v>308.91000000000003</v>
      </c>
      <c r="L550" s="24">
        <v>43477</v>
      </c>
      <c r="M550" s="25">
        <v>0.68263888888888891</v>
      </c>
      <c r="N550" s="20" t="s">
        <v>23</v>
      </c>
      <c r="O550" s="72">
        <v>294.2</v>
      </c>
      <c r="P550" s="76">
        <v>4.7619047620000003</v>
      </c>
      <c r="Q550" s="72">
        <v>14.71</v>
      </c>
      <c r="R550" s="86">
        <v>8.9</v>
      </c>
      <c r="S550" s="72">
        <f t="shared" si="140"/>
        <v>14.710000000000036</v>
      </c>
      <c r="T550" s="92">
        <f t="shared" si="153"/>
        <v>1234.4632000000031</v>
      </c>
      <c r="U550" s="93" t="b">
        <f t="shared" si="141"/>
        <v>1</v>
      </c>
      <c r="V550" s="93" t="b">
        <f t="shared" si="142"/>
        <v>1</v>
      </c>
      <c r="W550" s="93" t="str">
        <f t="shared" si="143"/>
        <v>High Value</v>
      </c>
      <c r="X550" s="96">
        <f t="shared" si="146"/>
        <v>2.9420000000000002</v>
      </c>
      <c r="Y550" s="93">
        <f t="shared" si="151"/>
        <v>12</v>
      </c>
      <c r="Z550" s="93">
        <f t="shared" si="147"/>
        <v>1</v>
      </c>
      <c r="AA550" s="93">
        <f t="shared" si="148"/>
        <v>2019</v>
      </c>
      <c r="AB550" s="97" t="str">
        <f t="shared" si="139"/>
        <v>1-2019</v>
      </c>
      <c r="AC550" s="97" t="str">
        <f t="shared" si="155"/>
        <v>12-1-2019</v>
      </c>
      <c r="AD550" s="97">
        <f t="shared" si="152"/>
        <v>1</v>
      </c>
      <c r="AE550" s="97">
        <f t="shared" si="149"/>
        <v>2</v>
      </c>
      <c r="AF550" s="97" t="str">
        <f t="shared" si="144"/>
        <v>2019-2</v>
      </c>
      <c r="AG550" s="97">
        <f t="shared" si="145"/>
        <v>6</v>
      </c>
      <c r="AH550" s="97" t="str">
        <f t="shared" si="150"/>
        <v>Weekends</v>
      </c>
      <c r="AI550" s="98">
        <f t="shared" si="154"/>
        <v>7</v>
      </c>
    </row>
    <row r="551" spans="2:35" ht="21.75" customHeight="1" x14ac:dyDescent="0.25">
      <c r="B551" s="19" t="s">
        <v>583</v>
      </c>
      <c r="C551" s="20" t="s">
        <v>18</v>
      </c>
      <c r="D551" s="19" t="s">
        <v>19</v>
      </c>
      <c r="E551" s="19" t="s">
        <v>27</v>
      </c>
      <c r="F551" s="19" t="s">
        <v>31</v>
      </c>
      <c r="G551" s="19" t="s">
        <v>36</v>
      </c>
      <c r="H551" s="72">
        <v>60.95</v>
      </c>
      <c r="I551" s="22">
        <v>9</v>
      </c>
      <c r="J551" s="72">
        <v>27.427499999999998</v>
      </c>
      <c r="K551" s="72">
        <v>575.97749999999996</v>
      </c>
      <c r="L551" s="24">
        <v>43472</v>
      </c>
      <c r="M551" s="25">
        <v>0.50555555555555554</v>
      </c>
      <c r="N551" s="20" t="s">
        <v>33</v>
      </c>
      <c r="O551" s="72">
        <v>548.54999999999995</v>
      </c>
      <c r="P551" s="76">
        <v>4.7619047620000003</v>
      </c>
      <c r="Q551" s="72">
        <v>27.427499999999998</v>
      </c>
      <c r="R551" s="86">
        <v>6</v>
      </c>
      <c r="S551" s="72">
        <f t="shared" si="140"/>
        <v>27.427500000000009</v>
      </c>
      <c r="T551" s="92">
        <f t="shared" si="153"/>
        <v>2301.7158000000009</v>
      </c>
      <c r="U551" s="93" t="b">
        <f t="shared" si="141"/>
        <v>0</v>
      </c>
      <c r="V551" s="93" t="b">
        <f t="shared" si="142"/>
        <v>0</v>
      </c>
      <c r="W551" s="93" t="str">
        <f t="shared" si="143"/>
        <v>Low Value</v>
      </c>
      <c r="X551" s="96" t="str">
        <f t="shared" si="146"/>
        <v>Value not found</v>
      </c>
      <c r="Y551" s="93">
        <f t="shared" si="151"/>
        <v>7</v>
      </c>
      <c r="Z551" s="93">
        <f t="shared" si="147"/>
        <v>1</v>
      </c>
      <c r="AA551" s="93">
        <f t="shared" si="148"/>
        <v>2019</v>
      </c>
      <c r="AB551" s="97" t="str">
        <f t="shared" si="139"/>
        <v>1-2019</v>
      </c>
      <c r="AC551" s="97" t="str">
        <f t="shared" si="155"/>
        <v>7-1-2019</v>
      </c>
      <c r="AD551" s="97">
        <f t="shared" si="152"/>
        <v>1</v>
      </c>
      <c r="AE551" s="97">
        <f t="shared" si="149"/>
        <v>2</v>
      </c>
      <c r="AF551" s="97" t="str">
        <f t="shared" si="144"/>
        <v>2019-2</v>
      </c>
      <c r="AG551" s="97">
        <f t="shared" si="145"/>
        <v>1</v>
      </c>
      <c r="AH551" s="97" t="str">
        <f t="shared" si="150"/>
        <v>Weekdays</v>
      </c>
      <c r="AI551" s="98">
        <f t="shared" si="154"/>
        <v>2</v>
      </c>
    </row>
    <row r="552" spans="2:35" ht="21.75" customHeight="1" x14ac:dyDescent="0.25">
      <c r="B552" s="19" t="s">
        <v>584</v>
      </c>
      <c r="C552" s="20" t="s">
        <v>42</v>
      </c>
      <c r="D552" s="19" t="s">
        <v>43</v>
      </c>
      <c r="E552" s="19" t="s">
        <v>27</v>
      </c>
      <c r="F552" s="19" t="s">
        <v>21</v>
      </c>
      <c r="G552" s="19" t="s">
        <v>36</v>
      </c>
      <c r="H552" s="72">
        <v>51.54</v>
      </c>
      <c r="I552" s="22">
        <v>5</v>
      </c>
      <c r="J552" s="72">
        <v>12.885</v>
      </c>
      <c r="K552" s="72">
        <v>270.58499999999998</v>
      </c>
      <c r="L552" s="24">
        <v>43491</v>
      </c>
      <c r="M552" s="25">
        <v>0.73958333333333337</v>
      </c>
      <c r="N552" s="20" t="s">
        <v>29</v>
      </c>
      <c r="O552" s="72">
        <v>257.7</v>
      </c>
      <c r="P552" s="76">
        <v>4.7619047620000003</v>
      </c>
      <c r="Q552" s="72">
        <v>12.885</v>
      </c>
      <c r="R552" s="86">
        <v>4.2</v>
      </c>
      <c r="S552" s="72">
        <f t="shared" si="140"/>
        <v>12.884999999999991</v>
      </c>
      <c r="T552" s="92">
        <f t="shared" si="153"/>
        <v>1081.3091999999992</v>
      </c>
      <c r="U552" s="93" t="b">
        <f t="shared" si="141"/>
        <v>0</v>
      </c>
      <c r="V552" s="93" t="b">
        <f t="shared" si="142"/>
        <v>0</v>
      </c>
      <c r="W552" s="93" t="str">
        <f t="shared" si="143"/>
        <v>Low Value</v>
      </c>
      <c r="X552" s="96" t="str">
        <f t="shared" si="146"/>
        <v>Value not found</v>
      </c>
      <c r="Y552" s="93">
        <f t="shared" si="151"/>
        <v>26</v>
      </c>
      <c r="Z552" s="93">
        <f t="shared" si="147"/>
        <v>1</v>
      </c>
      <c r="AA552" s="93">
        <f t="shared" si="148"/>
        <v>2019</v>
      </c>
      <c r="AB552" s="97" t="str">
        <f t="shared" si="139"/>
        <v>1-2019</v>
      </c>
      <c r="AC552" s="97" t="str">
        <f t="shared" si="155"/>
        <v>26-1-2019</v>
      </c>
      <c r="AD552" s="97">
        <f t="shared" si="152"/>
        <v>1</v>
      </c>
      <c r="AE552" s="97">
        <f t="shared" si="149"/>
        <v>4</v>
      </c>
      <c r="AF552" s="97" t="str">
        <f t="shared" si="144"/>
        <v>2019-4</v>
      </c>
      <c r="AG552" s="97">
        <f t="shared" si="145"/>
        <v>6</v>
      </c>
      <c r="AH552" s="97" t="str">
        <f t="shared" si="150"/>
        <v>Weekends</v>
      </c>
      <c r="AI552" s="98">
        <f t="shared" si="154"/>
        <v>7</v>
      </c>
    </row>
    <row r="553" spans="2:35" ht="21.75" customHeight="1" x14ac:dyDescent="0.25">
      <c r="B553" s="19" t="s">
        <v>585</v>
      </c>
      <c r="C553" s="20" t="s">
        <v>18</v>
      </c>
      <c r="D553" s="19" t="s">
        <v>19</v>
      </c>
      <c r="E553" s="19" t="s">
        <v>27</v>
      </c>
      <c r="F553" s="19" t="s">
        <v>21</v>
      </c>
      <c r="G553" s="19" t="s">
        <v>28</v>
      </c>
      <c r="H553" s="72">
        <v>66.06</v>
      </c>
      <c r="I553" s="22">
        <v>6</v>
      </c>
      <c r="J553" s="72">
        <v>19.818000000000001</v>
      </c>
      <c r="K553" s="72">
        <v>416.178</v>
      </c>
      <c r="L553" s="24">
        <v>43488</v>
      </c>
      <c r="M553" s="25">
        <v>0.43611111111111112</v>
      </c>
      <c r="N553" s="20" t="s">
        <v>29</v>
      </c>
      <c r="O553" s="72">
        <v>396.36</v>
      </c>
      <c r="P553" s="76">
        <v>4.7619047620000003</v>
      </c>
      <c r="Q553" s="72">
        <v>19.818000000000001</v>
      </c>
      <c r="R553" s="86">
        <v>7.3</v>
      </c>
      <c r="S553" s="72">
        <f t="shared" si="140"/>
        <v>19.817999999999984</v>
      </c>
      <c r="T553" s="92">
        <f t="shared" si="153"/>
        <v>1663.1265599999986</v>
      </c>
      <c r="U553" s="93" t="b">
        <f t="shared" si="141"/>
        <v>0</v>
      </c>
      <c r="V553" s="93" t="b">
        <f t="shared" si="142"/>
        <v>1</v>
      </c>
      <c r="W553" s="93" t="str">
        <f t="shared" si="143"/>
        <v>Low Value</v>
      </c>
      <c r="X553" s="96">
        <f t="shared" si="146"/>
        <v>6.6060000000000008</v>
      </c>
      <c r="Y553" s="93">
        <f t="shared" si="151"/>
        <v>23</v>
      </c>
      <c r="Z553" s="93">
        <f t="shared" si="147"/>
        <v>1</v>
      </c>
      <c r="AA553" s="93">
        <f t="shared" si="148"/>
        <v>2019</v>
      </c>
      <c r="AB553" s="97" t="str">
        <f t="shared" ref="AB553:AB616" si="156">CONCATENATE(Z553,"-",AA553)</f>
        <v>1-2019</v>
      </c>
      <c r="AC553" s="97" t="str">
        <f t="shared" si="155"/>
        <v>23-1-2019</v>
      </c>
      <c r="AD553" s="97">
        <f t="shared" si="152"/>
        <v>1</v>
      </c>
      <c r="AE553" s="97">
        <f t="shared" si="149"/>
        <v>4</v>
      </c>
      <c r="AF553" s="97" t="str">
        <f t="shared" si="144"/>
        <v>2019-4</v>
      </c>
      <c r="AG553" s="97">
        <f t="shared" si="145"/>
        <v>3</v>
      </c>
      <c r="AH553" s="97" t="str">
        <f t="shared" si="150"/>
        <v>Weekdays</v>
      </c>
      <c r="AI553" s="98">
        <f t="shared" si="154"/>
        <v>4</v>
      </c>
    </row>
    <row r="554" spans="2:35" ht="21.75" customHeight="1" x14ac:dyDescent="0.25">
      <c r="B554" s="19" t="s">
        <v>586</v>
      </c>
      <c r="C554" s="20" t="s">
        <v>42</v>
      </c>
      <c r="D554" s="19" t="s">
        <v>43</v>
      </c>
      <c r="E554" s="19" t="s">
        <v>27</v>
      </c>
      <c r="F554" s="19" t="s">
        <v>31</v>
      </c>
      <c r="G554" s="19" t="s">
        <v>46</v>
      </c>
      <c r="H554" s="72">
        <v>57.27</v>
      </c>
      <c r="I554" s="22">
        <v>3</v>
      </c>
      <c r="J554" s="72">
        <v>8.5905000000000005</v>
      </c>
      <c r="K554" s="72">
        <v>180.40049999999999</v>
      </c>
      <c r="L554" s="24">
        <v>43505</v>
      </c>
      <c r="M554" s="25">
        <v>0.85486111111111107</v>
      </c>
      <c r="N554" s="20" t="s">
        <v>23</v>
      </c>
      <c r="O554" s="72">
        <v>171.81</v>
      </c>
      <c r="P554" s="76">
        <v>4.7619047620000003</v>
      </c>
      <c r="Q554" s="72">
        <v>8.5905000000000005</v>
      </c>
      <c r="R554" s="86">
        <v>6.5</v>
      </c>
      <c r="S554" s="72">
        <f t="shared" si="140"/>
        <v>8.5904999999999916</v>
      </c>
      <c r="T554" s="92">
        <f t="shared" si="153"/>
        <v>720.91475999999932</v>
      </c>
      <c r="U554" s="93" t="b">
        <f t="shared" si="141"/>
        <v>0</v>
      </c>
      <c r="V554" s="93" t="b">
        <f t="shared" si="142"/>
        <v>1</v>
      </c>
      <c r="W554" s="93" t="str">
        <f t="shared" si="143"/>
        <v>Low Value</v>
      </c>
      <c r="X554" s="96" t="str">
        <f t="shared" si="146"/>
        <v>Value not found</v>
      </c>
      <c r="Y554" s="93">
        <f t="shared" si="151"/>
        <v>9</v>
      </c>
      <c r="Z554" s="93">
        <f t="shared" si="147"/>
        <v>2</v>
      </c>
      <c r="AA554" s="93">
        <f t="shared" si="148"/>
        <v>2019</v>
      </c>
      <c r="AB554" s="97" t="str">
        <f t="shared" si="156"/>
        <v>2-2019</v>
      </c>
      <c r="AC554" s="97" t="str">
        <f t="shared" si="155"/>
        <v>9-2-2019</v>
      </c>
      <c r="AD554" s="97">
        <f t="shared" si="152"/>
        <v>1</v>
      </c>
      <c r="AE554" s="97">
        <f t="shared" si="149"/>
        <v>6</v>
      </c>
      <c r="AF554" s="97" t="str">
        <f t="shared" si="144"/>
        <v>2019-6</v>
      </c>
      <c r="AG554" s="97">
        <f t="shared" si="145"/>
        <v>6</v>
      </c>
      <c r="AH554" s="97" t="str">
        <f t="shared" si="150"/>
        <v>Weekends</v>
      </c>
      <c r="AI554" s="98">
        <f t="shared" si="154"/>
        <v>7</v>
      </c>
    </row>
    <row r="555" spans="2:35" ht="21.75" customHeight="1" x14ac:dyDescent="0.25">
      <c r="B555" s="19" t="s">
        <v>587</v>
      </c>
      <c r="C555" s="20" t="s">
        <v>42</v>
      </c>
      <c r="D555" s="19" t="s">
        <v>43</v>
      </c>
      <c r="E555" s="19" t="s">
        <v>27</v>
      </c>
      <c r="F555" s="19" t="s">
        <v>21</v>
      </c>
      <c r="G555" s="19" t="s">
        <v>46</v>
      </c>
      <c r="H555" s="72">
        <v>54.31</v>
      </c>
      <c r="I555" s="22">
        <v>9</v>
      </c>
      <c r="J555" s="72">
        <v>24.439499999999999</v>
      </c>
      <c r="K555" s="72">
        <v>513.22950000000003</v>
      </c>
      <c r="L555" s="24">
        <v>43518</v>
      </c>
      <c r="M555" s="25">
        <v>0.45069444444444445</v>
      </c>
      <c r="N555" s="20" t="s">
        <v>29</v>
      </c>
      <c r="O555" s="72">
        <v>488.79</v>
      </c>
      <c r="P555" s="76">
        <v>4.7619047620000003</v>
      </c>
      <c r="Q555" s="72">
        <v>24.439499999999999</v>
      </c>
      <c r="R555" s="86">
        <v>8.9</v>
      </c>
      <c r="S555" s="72">
        <f t="shared" si="140"/>
        <v>24.43950000000001</v>
      </c>
      <c r="T555" s="92">
        <f t="shared" si="153"/>
        <v>2050.9628400000011</v>
      </c>
      <c r="U555" s="93" t="b">
        <f t="shared" si="141"/>
        <v>1</v>
      </c>
      <c r="V555" s="93" t="b">
        <f t="shared" si="142"/>
        <v>1</v>
      </c>
      <c r="W555" s="93" t="str">
        <f t="shared" si="143"/>
        <v>High Value</v>
      </c>
      <c r="X555" s="96">
        <f t="shared" si="146"/>
        <v>5.4310000000000009</v>
      </c>
      <c r="Y555" s="93">
        <f t="shared" si="151"/>
        <v>22</v>
      </c>
      <c r="Z555" s="93">
        <f t="shared" si="147"/>
        <v>2</v>
      </c>
      <c r="AA555" s="93">
        <f t="shared" si="148"/>
        <v>2019</v>
      </c>
      <c r="AB555" s="97" t="str">
        <f t="shared" si="156"/>
        <v>2-2019</v>
      </c>
      <c r="AC555" s="97" t="str">
        <f t="shared" si="155"/>
        <v>22-2-2019</v>
      </c>
      <c r="AD555" s="97">
        <f t="shared" si="152"/>
        <v>1</v>
      </c>
      <c r="AE555" s="97">
        <f t="shared" si="149"/>
        <v>8</v>
      </c>
      <c r="AF555" s="97" t="str">
        <f t="shared" si="144"/>
        <v>2019-8</v>
      </c>
      <c r="AG555" s="97">
        <f t="shared" si="145"/>
        <v>5</v>
      </c>
      <c r="AH555" s="97" t="str">
        <f t="shared" si="150"/>
        <v>Weekdays</v>
      </c>
      <c r="AI555" s="98">
        <f t="shared" si="154"/>
        <v>6</v>
      </c>
    </row>
    <row r="556" spans="2:35" ht="21.75" customHeight="1" x14ac:dyDescent="0.25">
      <c r="B556" s="19" t="s">
        <v>588</v>
      </c>
      <c r="C556" s="20" t="s">
        <v>42</v>
      </c>
      <c r="D556" s="19" t="s">
        <v>43</v>
      </c>
      <c r="E556" s="19" t="s">
        <v>27</v>
      </c>
      <c r="F556" s="19" t="s">
        <v>21</v>
      </c>
      <c r="G556" s="19" t="s">
        <v>22</v>
      </c>
      <c r="H556" s="72">
        <v>58.24</v>
      </c>
      <c r="I556" s="22">
        <v>9</v>
      </c>
      <c r="J556" s="72">
        <v>26.207999999999998</v>
      </c>
      <c r="K556" s="72">
        <v>550.36800000000005</v>
      </c>
      <c r="L556" s="24">
        <v>43501</v>
      </c>
      <c r="M556" s="25">
        <v>0.52361111111111114</v>
      </c>
      <c r="N556" s="20" t="s">
        <v>29</v>
      </c>
      <c r="O556" s="72">
        <v>524.16</v>
      </c>
      <c r="P556" s="76">
        <v>4.7619047620000003</v>
      </c>
      <c r="Q556" s="72">
        <v>26.207999999999998</v>
      </c>
      <c r="R556" s="86">
        <v>9.6999999999999993</v>
      </c>
      <c r="S556" s="72">
        <f t="shared" si="140"/>
        <v>26.208000000000084</v>
      </c>
      <c r="T556" s="92">
        <f t="shared" si="153"/>
        <v>2199.3753600000073</v>
      </c>
      <c r="U556" s="93" t="b">
        <f t="shared" si="141"/>
        <v>1</v>
      </c>
      <c r="V556" s="93" t="b">
        <f t="shared" si="142"/>
        <v>1</v>
      </c>
      <c r="W556" s="93" t="str">
        <f t="shared" si="143"/>
        <v>High Value</v>
      </c>
      <c r="X556" s="96">
        <f t="shared" si="146"/>
        <v>5.8240000000000007</v>
      </c>
      <c r="Y556" s="93">
        <f t="shared" si="151"/>
        <v>5</v>
      </c>
      <c r="Z556" s="93">
        <f t="shared" si="147"/>
        <v>2</v>
      </c>
      <c r="AA556" s="93">
        <f t="shared" si="148"/>
        <v>2019</v>
      </c>
      <c r="AB556" s="97" t="str">
        <f t="shared" si="156"/>
        <v>2-2019</v>
      </c>
      <c r="AC556" s="97" t="str">
        <f t="shared" si="155"/>
        <v>5-2-2019</v>
      </c>
      <c r="AD556" s="97">
        <f t="shared" si="152"/>
        <v>1</v>
      </c>
      <c r="AE556" s="97">
        <f t="shared" si="149"/>
        <v>6</v>
      </c>
      <c r="AF556" s="97" t="str">
        <f t="shared" si="144"/>
        <v>2019-6</v>
      </c>
      <c r="AG556" s="97">
        <f t="shared" si="145"/>
        <v>2</v>
      </c>
      <c r="AH556" s="97" t="str">
        <f t="shared" si="150"/>
        <v>Weekdays</v>
      </c>
      <c r="AI556" s="98">
        <f t="shared" si="154"/>
        <v>3</v>
      </c>
    </row>
    <row r="557" spans="2:35" ht="21.75" customHeight="1" x14ac:dyDescent="0.25">
      <c r="B557" s="19" t="s">
        <v>589</v>
      </c>
      <c r="C557" s="20" t="s">
        <v>25</v>
      </c>
      <c r="D557" s="19" t="s">
        <v>26</v>
      </c>
      <c r="E557" s="19" t="s">
        <v>27</v>
      </c>
      <c r="F557" s="19" t="s">
        <v>31</v>
      </c>
      <c r="G557" s="19" t="s">
        <v>28</v>
      </c>
      <c r="H557" s="72">
        <v>22.21</v>
      </c>
      <c r="I557" s="22">
        <v>6</v>
      </c>
      <c r="J557" s="72">
        <v>6.6630000000000003</v>
      </c>
      <c r="K557" s="72">
        <v>139.923</v>
      </c>
      <c r="L557" s="24">
        <v>43531</v>
      </c>
      <c r="M557" s="25">
        <v>0.43263888888888891</v>
      </c>
      <c r="N557" s="20" t="s">
        <v>33</v>
      </c>
      <c r="O557" s="72">
        <v>133.26</v>
      </c>
      <c r="P557" s="76">
        <v>4.7619047620000003</v>
      </c>
      <c r="Q557" s="72">
        <v>6.6630000000000003</v>
      </c>
      <c r="R557" s="86">
        <v>8.6</v>
      </c>
      <c r="S557" s="72">
        <f t="shared" si="140"/>
        <v>6.6630000000000109</v>
      </c>
      <c r="T557" s="92">
        <f t="shared" si="153"/>
        <v>559.15896000000089</v>
      </c>
      <c r="U557" s="93" t="b">
        <f t="shared" si="141"/>
        <v>0</v>
      </c>
      <c r="V557" s="93" t="b">
        <f t="shared" si="142"/>
        <v>1</v>
      </c>
      <c r="W557" s="93" t="str">
        <f t="shared" si="143"/>
        <v>High Value</v>
      </c>
      <c r="X557" s="96">
        <f t="shared" si="146"/>
        <v>2.2210000000000001</v>
      </c>
      <c r="Y557" s="93">
        <f t="shared" si="151"/>
        <v>7</v>
      </c>
      <c r="Z557" s="93">
        <f t="shared" si="147"/>
        <v>3</v>
      </c>
      <c r="AA557" s="93">
        <f t="shared" si="148"/>
        <v>2019</v>
      </c>
      <c r="AB557" s="97" t="str">
        <f t="shared" si="156"/>
        <v>3-2019</v>
      </c>
      <c r="AC557" s="97" t="str">
        <f t="shared" si="155"/>
        <v>7-3-2019</v>
      </c>
      <c r="AD557" s="97">
        <f t="shared" si="152"/>
        <v>1</v>
      </c>
      <c r="AE557" s="97">
        <f t="shared" si="149"/>
        <v>10</v>
      </c>
      <c r="AF557" s="97" t="str">
        <f t="shared" si="144"/>
        <v>2019-10</v>
      </c>
      <c r="AG557" s="97">
        <f t="shared" si="145"/>
        <v>4</v>
      </c>
      <c r="AH557" s="97" t="str">
        <f t="shared" si="150"/>
        <v>Weekdays</v>
      </c>
      <c r="AI557" s="98">
        <f t="shared" si="154"/>
        <v>5</v>
      </c>
    </row>
    <row r="558" spans="2:35" ht="21.75" customHeight="1" x14ac:dyDescent="0.25">
      <c r="B558" s="19" t="s">
        <v>590</v>
      </c>
      <c r="C558" s="20" t="s">
        <v>18</v>
      </c>
      <c r="D558" s="19" t="s">
        <v>19</v>
      </c>
      <c r="E558" s="19" t="s">
        <v>20</v>
      </c>
      <c r="F558" s="19" t="s">
        <v>31</v>
      </c>
      <c r="G558" s="19" t="s">
        <v>28</v>
      </c>
      <c r="H558" s="72">
        <v>19.32</v>
      </c>
      <c r="I558" s="22">
        <v>7</v>
      </c>
      <c r="J558" s="72">
        <v>6.7619999999999996</v>
      </c>
      <c r="K558" s="72">
        <v>142.00200000000001</v>
      </c>
      <c r="L558" s="24">
        <v>43549</v>
      </c>
      <c r="M558" s="25">
        <v>0.78541666666666665</v>
      </c>
      <c r="N558" s="20" t="s">
        <v>29</v>
      </c>
      <c r="O558" s="72">
        <v>135.24</v>
      </c>
      <c r="P558" s="76">
        <v>4.7619047620000003</v>
      </c>
      <c r="Q558" s="72">
        <v>6.7619999999999996</v>
      </c>
      <c r="R558" s="86">
        <v>6.9</v>
      </c>
      <c r="S558" s="72">
        <f t="shared" si="140"/>
        <v>6.7620000000000005</v>
      </c>
      <c r="T558" s="92">
        <f t="shared" si="153"/>
        <v>567.46704</v>
      </c>
      <c r="U558" s="93" t="b">
        <f t="shared" si="141"/>
        <v>0</v>
      </c>
      <c r="V558" s="93" t="b">
        <f t="shared" si="142"/>
        <v>1</v>
      </c>
      <c r="W558" s="93" t="str">
        <f t="shared" si="143"/>
        <v>Low Value</v>
      </c>
      <c r="X558" s="96" t="str">
        <f t="shared" si="146"/>
        <v>Value not found</v>
      </c>
      <c r="Y558" s="93">
        <f t="shared" si="151"/>
        <v>25</v>
      </c>
      <c r="Z558" s="93">
        <f t="shared" si="147"/>
        <v>3</v>
      </c>
      <c r="AA558" s="93">
        <f t="shared" si="148"/>
        <v>2019</v>
      </c>
      <c r="AB558" s="97" t="str">
        <f t="shared" si="156"/>
        <v>3-2019</v>
      </c>
      <c r="AC558" s="97" t="str">
        <f t="shared" si="155"/>
        <v>25-3-2019</v>
      </c>
      <c r="AD558" s="97">
        <f t="shared" si="152"/>
        <v>1</v>
      </c>
      <c r="AE558" s="97">
        <f t="shared" si="149"/>
        <v>13</v>
      </c>
      <c r="AF558" s="97" t="str">
        <f t="shared" si="144"/>
        <v>2019-13</v>
      </c>
      <c r="AG558" s="97">
        <f t="shared" si="145"/>
        <v>1</v>
      </c>
      <c r="AH558" s="97" t="str">
        <f t="shared" si="150"/>
        <v>Weekdays</v>
      </c>
      <c r="AI558" s="98">
        <f t="shared" si="154"/>
        <v>2</v>
      </c>
    </row>
    <row r="559" spans="2:35" ht="21.75" customHeight="1" x14ac:dyDescent="0.25">
      <c r="B559" s="19" t="s">
        <v>591</v>
      </c>
      <c r="C559" s="20" t="s">
        <v>42</v>
      </c>
      <c r="D559" s="19" t="s">
        <v>43</v>
      </c>
      <c r="E559" s="19" t="s">
        <v>27</v>
      </c>
      <c r="F559" s="19" t="s">
        <v>31</v>
      </c>
      <c r="G559" s="19" t="s">
        <v>32</v>
      </c>
      <c r="H559" s="72">
        <v>37.479999999999997</v>
      </c>
      <c r="I559" s="22">
        <v>3</v>
      </c>
      <c r="J559" s="72">
        <v>5.6219999999999999</v>
      </c>
      <c r="K559" s="72">
        <v>118.062</v>
      </c>
      <c r="L559" s="24">
        <v>43485</v>
      </c>
      <c r="M559" s="25">
        <v>0.57291666666666663</v>
      </c>
      <c r="N559" s="20" t="s">
        <v>33</v>
      </c>
      <c r="O559" s="72">
        <v>112.44</v>
      </c>
      <c r="P559" s="76">
        <v>4.7619047620000003</v>
      </c>
      <c r="Q559" s="72">
        <v>5.6219999999999999</v>
      </c>
      <c r="R559" s="86">
        <v>7.7</v>
      </c>
      <c r="S559" s="72">
        <f t="shared" si="140"/>
        <v>5.6219999999999999</v>
      </c>
      <c r="T559" s="92">
        <f t="shared" si="153"/>
        <v>471.79824000000002</v>
      </c>
      <c r="U559" s="93" t="b">
        <f t="shared" si="141"/>
        <v>0</v>
      </c>
      <c r="V559" s="93" t="b">
        <f t="shared" si="142"/>
        <v>1</v>
      </c>
      <c r="W559" s="93" t="str">
        <f t="shared" si="143"/>
        <v>High Value</v>
      </c>
      <c r="X559" s="96">
        <f t="shared" si="146"/>
        <v>3.7479999999999998</v>
      </c>
      <c r="Y559" s="93">
        <f t="shared" si="151"/>
        <v>20</v>
      </c>
      <c r="Z559" s="93">
        <f t="shared" si="147"/>
        <v>1</v>
      </c>
      <c r="AA559" s="93">
        <f t="shared" si="148"/>
        <v>2019</v>
      </c>
      <c r="AB559" s="97" t="str">
        <f t="shared" si="156"/>
        <v>1-2019</v>
      </c>
      <c r="AC559" s="97" t="str">
        <f t="shared" si="155"/>
        <v>20-1-2019</v>
      </c>
      <c r="AD559" s="97">
        <f t="shared" si="152"/>
        <v>1</v>
      </c>
      <c r="AE559" s="97">
        <f t="shared" si="149"/>
        <v>3</v>
      </c>
      <c r="AF559" s="97" t="str">
        <f t="shared" si="144"/>
        <v>2019-3</v>
      </c>
      <c r="AG559" s="97">
        <f t="shared" si="145"/>
        <v>7</v>
      </c>
      <c r="AH559" s="97" t="str">
        <f t="shared" si="150"/>
        <v>Weekends</v>
      </c>
      <c r="AI559" s="98">
        <f t="shared" si="154"/>
        <v>1</v>
      </c>
    </row>
    <row r="560" spans="2:35" ht="21.75" customHeight="1" x14ac:dyDescent="0.25">
      <c r="B560" s="19" t="s">
        <v>592</v>
      </c>
      <c r="C560" s="20" t="s">
        <v>42</v>
      </c>
      <c r="D560" s="19" t="s">
        <v>43</v>
      </c>
      <c r="E560" s="19" t="s">
        <v>20</v>
      </c>
      <c r="F560" s="19" t="s">
        <v>21</v>
      </c>
      <c r="G560" s="19" t="s">
        <v>46</v>
      </c>
      <c r="H560" s="72">
        <v>72.040000000000006</v>
      </c>
      <c r="I560" s="22">
        <v>2</v>
      </c>
      <c r="J560" s="72">
        <v>7.2039999999999997</v>
      </c>
      <c r="K560" s="72">
        <v>151.28399999999999</v>
      </c>
      <c r="L560" s="24">
        <v>43500</v>
      </c>
      <c r="M560" s="25">
        <v>0.81805555555555554</v>
      </c>
      <c r="N560" s="20" t="s">
        <v>29</v>
      </c>
      <c r="O560" s="72">
        <v>144.08000000000001</v>
      </c>
      <c r="P560" s="76">
        <v>4.7619047620000003</v>
      </c>
      <c r="Q560" s="72">
        <v>7.2039999999999997</v>
      </c>
      <c r="R560" s="86">
        <v>9.5</v>
      </c>
      <c r="S560" s="72">
        <f t="shared" si="140"/>
        <v>7.2039999999999793</v>
      </c>
      <c r="T560" s="92">
        <f t="shared" si="153"/>
        <v>604.55967999999825</v>
      </c>
      <c r="U560" s="93" t="b">
        <f t="shared" si="141"/>
        <v>0</v>
      </c>
      <c r="V560" s="93" t="b">
        <f t="shared" si="142"/>
        <v>1</v>
      </c>
      <c r="W560" s="93" t="str">
        <f t="shared" si="143"/>
        <v>High Value</v>
      </c>
      <c r="X560" s="96">
        <f t="shared" si="146"/>
        <v>7.2040000000000006</v>
      </c>
      <c r="Y560" s="93">
        <f t="shared" si="151"/>
        <v>4</v>
      </c>
      <c r="Z560" s="93">
        <f t="shared" si="147"/>
        <v>2</v>
      </c>
      <c r="AA560" s="93">
        <f t="shared" si="148"/>
        <v>2019</v>
      </c>
      <c r="AB560" s="97" t="str">
        <f t="shared" si="156"/>
        <v>2-2019</v>
      </c>
      <c r="AC560" s="97" t="str">
        <f t="shared" si="155"/>
        <v>4-2-2019</v>
      </c>
      <c r="AD560" s="97">
        <f t="shared" si="152"/>
        <v>1</v>
      </c>
      <c r="AE560" s="97">
        <f t="shared" si="149"/>
        <v>6</v>
      </c>
      <c r="AF560" s="97" t="str">
        <f t="shared" si="144"/>
        <v>2019-6</v>
      </c>
      <c r="AG560" s="97">
        <f t="shared" si="145"/>
        <v>1</v>
      </c>
      <c r="AH560" s="97" t="str">
        <f t="shared" si="150"/>
        <v>Weekdays</v>
      </c>
      <c r="AI560" s="98">
        <f t="shared" si="154"/>
        <v>2</v>
      </c>
    </row>
    <row r="561" spans="2:35" ht="21.75" customHeight="1" x14ac:dyDescent="0.25">
      <c r="B561" s="19" t="s">
        <v>593</v>
      </c>
      <c r="C561" s="20" t="s">
        <v>25</v>
      </c>
      <c r="D561" s="19" t="s">
        <v>26</v>
      </c>
      <c r="E561" s="19" t="s">
        <v>20</v>
      </c>
      <c r="F561" s="19" t="s">
        <v>21</v>
      </c>
      <c r="G561" s="19" t="s">
        <v>44</v>
      </c>
      <c r="H561" s="72">
        <v>98.52</v>
      </c>
      <c r="I561" s="22">
        <v>10</v>
      </c>
      <c r="J561" s="72">
        <v>49.26</v>
      </c>
      <c r="K561" s="72">
        <v>1034.46</v>
      </c>
      <c r="L561" s="24">
        <v>43495</v>
      </c>
      <c r="M561" s="25">
        <v>0.84930555555555554</v>
      </c>
      <c r="N561" s="20" t="s">
        <v>23</v>
      </c>
      <c r="O561" s="72">
        <v>985.2</v>
      </c>
      <c r="P561" s="76">
        <v>4.7619047620000003</v>
      </c>
      <c r="Q561" s="72">
        <v>49.26</v>
      </c>
      <c r="R561" s="86">
        <v>4.5</v>
      </c>
      <c r="S561" s="72">
        <f t="shared" si="140"/>
        <v>49.259999999999991</v>
      </c>
      <c r="T561" s="92">
        <f t="shared" si="153"/>
        <v>4133.8991999999989</v>
      </c>
      <c r="U561" s="93" t="b">
        <f t="shared" si="141"/>
        <v>0</v>
      </c>
      <c r="V561" s="93" t="b">
        <f t="shared" si="142"/>
        <v>1</v>
      </c>
      <c r="W561" s="93" t="str">
        <f t="shared" si="143"/>
        <v>Low Value</v>
      </c>
      <c r="X561" s="96" t="str">
        <f t="shared" si="146"/>
        <v>Value not found</v>
      </c>
      <c r="Y561" s="93">
        <f t="shared" si="151"/>
        <v>30</v>
      </c>
      <c r="Z561" s="93">
        <f t="shared" si="147"/>
        <v>1</v>
      </c>
      <c r="AA561" s="93">
        <f t="shared" si="148"/>
        <v>2019</v>
      </c>
      <c r="AB561" s="97" t="str">
        <f t="shared" si="156"/>
        <v>1-2019</v>
      </c>
      <c r="AC561" s="97" t="str">
        <f t="shared" si="155"/>
        <v>30-1-2019</v>
      </c>
      <c r="AD561" s="97">
        <f t="shared" si="152"/>
        <v>1</v>
      </c>
      <c r="AE561" s="97">
        <f t="shared" si="149"/>
        <v>5</v>
      </c>
      <c r="AF561" s="97" t="str">
        <f t="shared" si="144"/>
        <v>2019-5</v>
      </c>
      <c r="AG561" s="97">
        <f t="shared" si="145"/>
        <v>3</v>
      </c>
      <c r="AH561" s="97" t="str">
        <f t="shared" si="150"/>
        <v>Weekdays</v>
      </c>
      <c r="AI561" s="98">
        <f t="shared" si="154"/>
        <v>4</v>
      </c>
    </row>
    <row r="562" spans="2:35" ht="21.75" customHeight="1" x14ac:dyDescent="0.25">
      <c r="B562" s="19" t="s">
        <v>594</v>
      </c>
      <c r="C562" s="20" t="s">
        <v>18</v>
      </c>
      <c r="D562" s="19" t="s">
        <v>19</v>
      </c>
      <c r="E562" s="19" t="s">
        <v>20</v>
      </c>
      <c r="F562" s="19" t="s">
        <v>31</v>
      </c>
      <c r="G562" s="19" t="s">
        <v>44</v>
      </c>
      <c r="H562" s="72">
        <v>41.66</v>
      </c>
      <c r="I562" s="22">
        <v>6</v>
      </c>
      <c r="J562" s="72">
        <v>12.497999999999999</v>
      </c>
      <c r="K562" s="72">
        <v>262.45800000000003</v>
      </c>
      <c r="L562" s="24">
        <v>43467</v>
      </c>
      <c r="M562" s="25">
        <v>0.64166666666666672</v>
      </c>
      <c r="N562" s="20" t="s">
        <v>23</v>
      </c>
      <c r="O562" s="72">
        <v>249.96</v>
      </c>
      <c r="P562" s="76">
        <v>4.7619047620000003</v>
      </c>
      <c r="Q562" s="72">
        <v>12.497999999999999</v>
      </c>
      <c r="R562" s="86">
        <v>5.6</v>
      </c>
      <c r="S562" s="72">
        <f t="shared" si="140"/>
        <v>12.498000000000019</v>
      </c>
      <c r="T562" s="92">
        <f t="shared" si="153"/>
        <v>1048.8321600000015</v>
      </c>
      <c r="U562" s="93" t="b">
        <f t="shared" si="141"/>
        <v>0</v>
      </c>
      <c r="V562" s="93" t="b">
        <f t="shared" si="142"/>
        <v>0</v>
      </c>
      <c r="W562" s="93" t="str">
        <f t="shared" si="143"/>
        <v>Low Value</v>
      </c>
      <c r="X562" s="96" t="str">
        <f t="shared" si="146"/>
        <v>Value not found</v>
      </c>
      <c r="Y562" s="93">
        <f t="shared" si="151"/>
        <v>2</v>
      </c>
      <c r="Z562" s="93">
        <f t="shared" si="147"/>
        <v>1</v>
      </c>
      <c r="AA562" s="93">
        <f t="shared" si="148"/>
        <v>2019</v>
      </c>
      <c r="AB562" s="97" t="str">
        <f t="shared" si="156"/>
        <v>1-2019</v>
      </c>
      <c r="AC562" s="97" t="str">
        <f t="shared" si="155"/>
        <v>2-1-2019</v>
      </c>
      <c r="AD562" s="97">
        <f t="shared" si="152"/>
        <v>1</v>
      </c>
      <c r="AE562" s="97">
        <f t="shared" si="149"/>
        <v>1</v>
      </c>
      <c r="AF562" s="97" t="str">
        <f t="shared" si="144"/>
        <v>2019-1</v>
      </c>
      <c r="AG562" s="97">
        <f t="shared" si="145"/>
        <v>3</v>
      </c>
      <c r="AH562" s="97" t="str">
        <f t="shared" si="150"/>
        <v>Weekdays</v>
      </c>
      <c r="AI562" s="98">
        <f t="shared" si="154"/>
        <v>4</v>
      </c>
    </row>
    <row r="563" spans="2:35" ht="21.75" customHeight="1" x14ac:dyDescent="0.25">
      <c r="B563" s="19" t="s">
        <v>595</v>
      </c>
      <c r="C563" s="20" t="s">
        <v>18</v>
      </c>
      <c r="D563" s="19" t="s">
        <v>19</v>
      </c>
      <c r="E563" s="19" t="s">
        <v>20</v>
      </c>
      <c r="F563" s="19" t="s">
        <v>21</v>
      </c>
      <c r="G563" s="19" t="s">
        <v>32</v>
      </c>
      <c r="H563" s="72">
        <v>72.42</v>
      </c>
      <c r="I563" s="22">
        <v>3</v>
      </c>
      <c r="J563" s="72">
        <v>10.863</v>
      </c>
      <c r="K563" s="72">
        <v>228.12299999999999</v>
      </c>
      <c r="L563" s="24">
        <v>43553</v>
      </c>
      <c r="M563" s="25">
        <v>0.70416666666666672</v>
      </c>
      <c r="N563" s="20" t="s">
        <v>23</v>
      </c>
      <c r="O563" s="72">
        <v>217.26</v>
      </c>
      <c r="P563" s="76">
        <v>4.7619047620000003</v>
      </c>
      <c r="Q563" s="72">
        <v>10.863</v>
      </c>
      <c r="R563" s="86">
        <v>8.1999999999999993</v>
      </c>
      <c r="S563" s="72">
        <f t="shared" si="140"/>
        <v>10.863</v>
      </c>
      <c r="T563" s="92">
        <f t="shared" si="153"/>
        <v>911.62296000000003</v>
      </c>
      <c r="U563" s="93" t="b">
        <f t="shared" si="141"/>
        <v>0</v>
      </c>
      <c r="V563" s="93" t="b">
        <f t="shared" si="142"/>
        <v>1</v>
      </c>
      <c r="W563" s="93" t="str">
        <f t="shared" si="143"/>
        <v>High Value</v>
      </c>
      <c r="X563" s="96">
        <f t="shared" si="146"/>
        <v>7.2420000000000009</v>
      </c>
      <c r="Y563" s="93">
        <f t="shared" si="151"/>
        <v>29</v>
      </c>
      <c r="Z563" s="93">
        <f t="shared" si="147"/>
        <v>3</v>
      </c>
      <c r="AA563" s="93">
        <f t="shared" si="148"/>
        <v>2019</v>
      </c>
      <c r="AB563" s="97" t="str">
        <f t="shared" si="156"/>
        <v>3-2019</v>
      </c>
      <c r="AC563" s="97" t="str">
        <f t="shared" si="155"/>
        <v>29-3-2019</v>
      </c>
      <c r="AD563" s="97">
        <f t="shared" si="152"/>
        <v>1</v>
      </c>
      <c r="AE563" s="97">
        <f t="shared" si="149"/>
        <v>13</v>
      </c>
      <c r="AF563" s="97" t="str">
        <f t="shared" si="144"/>
        <v>2019-13</v>
      </c>
      <c r="AG563" s="97">
        <f t="shared" si="145"/>
        <v>5</v>
      </c>
      <c r="AH563" s="97" t="str">
        <f t="shared" si="150"/>
        <v>Weekdays</v>
      </c>
      <c r="AI563" s="98">
        <f t="shared" si="154"/>
        <v>6</v>
      </c>
    </row>
    <row r="564" spans="2:35" ht="21.75" customHeight="1" x14ac:dyDescent="0.25">
      <c r="B564" s="19" t="s">
        <v>596</v>
      </c>
      <c r="C564" s="20" t="s">
        <v>42</v>
      </c>
      <c r="D564" s="19" t="s">
        <v>43</v>
      </c>
      <c r="E564" s="19" t="s">
        <v>27</v>
      </c>
      <c r="F564" s="19" t="s">
        <v>31</v>
      </c>
      <c r="G564" s="19" t="s">
        <v>28</v>
      </c>
      <c r="H564" s="72">
        <v>21.58</v>
      </c>
      <c r="I564" s="22">
        <v>9</v>
      </c>
      <c r="J564" s="72">
        <v>9.7110000000000003</v>
      </c>
      <c r="K564" s="72">
        <v>203.93100000000001</v>
      </c>
      <c r="L564" s="24">
        <v>43538</v>
      </c>
      <c r="M564" s="25">
        <v>0.52222222222222225</v>
      </c>
      <c r="N564" s="20" t="s">
        <v>29</v>
      </c>
      <c r="O564" s="72">
        <v>194.22</v>
      </c>
      <c r="P564" s="76">
        <v>4.7619047620000003</v>
      </c>
      <c r="Q564" s="72">
        <v>9.7110000000000003</v>
      </c>
      <c r="R564" s="86">
        <v>7.3</v>
      </c>
      <c r="S564" s="72">
        <f t="shared" si="140"/>
        <v>9.7110000000000127</v>
      </c>
      <c r="T564" s="92">
        <f t="shared" si="153"/>
        <v>814.94712000000106</v>
      </c>
      <c r="U564" s="93" t="b">
        <f t="shared" si="141"/>
        <v>1</v>
      </c>
      <c r="V564" s="93" t="b">
        <f t="shared" si="142"/>
        <v>1</v>
      </c>
      <c r="W564" s="93" t="str">
        <f t="shared" si="143"/>
        <v>Low Value</v>
      </c>
      <c r="X564" s="96">
        <f t="shared" si="146"/>
        <v>2.1579999999999999</v>
      </c>
      <c r="Y564" s="93">
        <f t="shared" si="151"/>
        <v>14</v>
      </c>
      <c r="Z564" s="93">
        <f t="shared" si="147"/>
        <v>3</v>
      </c>
      <c r="AA564" s="93">
        <f t="shared" si="148"/>
        <v>2019</v>
      </c>
      <c r="AB564" s="97" t="str">
        <f t="shared" si="156"/>
        <v>3-2019</v>
      </c>
      <c r="AC564" s="97" t="str">
        <f t="shared" si="155"/>
        <v>14-3-2019</v>
      </c>
      <c r="AD564" s="97">
        <f t="shared" si="152"/>
        <v>1</v>
      </c>
      <c r="AE564" s="97">
        <f t="shared" si="149"/>
        <v>11</v>
      </c>
      <c r="AF564" s="97" t="str">
        <f t="shared" si="144"/>
        <v>2019-11</v>
      </c>
      <c r="AG564" s="97">
        <f t="shared" si="145"/>
        <v>4</v>
      </c>
      <c r="AH564" s="97" t="str">
        <f t="shared" si="150"/>
        <v>Weekdays</v>
      </c>
      <c r="AI564" s="98">
        <f t="shared" si="154"/>
        <v>5</v>
      </c>
    </row>
    <row r="565" spans="2:35" ht="21.75" customHeight="1" x14ac:dyDescent="0.25">
      <c r="B565" s="19" t="s">
        <v>597</v>
      </c>
      <c r="C565" s="20" t="s">
        <v>25</v>
      </c>
      <c r="D565" s="19" t="s">
        <v>26</v>
      </c>
      <c r="E565" s="19" t="s">
        <v>27</v>
      </c>
      <c r="F565" s="19" t="s">
        <v>31</v>
      </c>
      <c r="G565" s="19" t="s">
        <v>44</v>
      </c>
      <c r="H565" s="72">
        <v>89.2</v>
      </c>
      <c r="I565" s="22">
        <v>10</v>
      </c>
      <c r="J565" s="72">
        <v>44.6</v>
      </c>
      <c r="K565" s="72">
        <v>936.6</v>
      </c>
      <c r="L565" s="24">
        <v>43507</v>
      </c>
      <c r="M565" s="25">
        <v>0.65416666666666667</v>
      </c>
      <c r="N565" s="20" t="s">
        <v>33</v>
      </c>
      <c r="O565" s="72">
        <v>892</v>
      </c>
      <c r="P565" s="76">
        <v>4.7619047620000003</v>
      </c>
      <c r="Q565" s="72">
        <v>44.6</v>
      </c>
      <c r="R565" s="86">
        <v>4.4000000000000004</v>
      </c>
      <c r="S565" s="72">
        <f t="shared" si="140"/>
        <v>44.600000000000023</v>
      </c>
      <c r="T565" s="92">
        <f t="shared" si="153"/>
        <v>3742.8320000000022</v>
      </c>
      <c r="U565" s="93" t="b">
        <f t="shared" si="141"/>
        <v>0</v>
      </c>
      <c r="V565" s="93" t="b">
        <f t="shared" si="142"/>
        <v>1</v>
      </c>
      <c r="W565" s="93" t="str">
        <f t="shared" si="143"/>
        <v>Low Value</v>
      </c>
      <c r="X565" s="96" t="str">
        <f t="shared" si="146"/>
        <v>Value not found</v>
      </c>
      <c r="Y565" s="93">
        <f t="shared" si="151"/>
        <v>11</v>
      </c>
      <c r="Z565" s="93">
        <f t="shared" si="147"/>
        <v>2</v>
      </c>
      <c r="AA565" s="93">
        <f t="shared" si="148"/>
        <v>2019</v>
      </c>
      <c r="AB565" s="97" t="str">
        <f t="shared" si="156"/>
        <v>2-2019</v>
      </c>
      <c r="AC565" s="97" t="str">
        <f t="shared" si="155"/>
        <v>11-2-2019</v>
      </c>
      <c r="AD565" s="97">
        <f t="shared" si="152"/>
        <v>1</v>
      </c>
      <c r="AE565" s="97">
        <f t="shared" si="149"/>
        <v>7</v>
      </c>
      <c r="AF565" s="97" t="str">
        <f t="shared" si="144"/>
        <v>2019-7</v>
      </c>
      <c r="AG565" s="97">
        <f t="shared" si="145"/>
        <v>1</v>
      </c>
      <c r="AH565" s="97" t="str">
        <f t="shared" si="150"/>
        <v>Weekdays</v>
      </c>
      <c r="AI565" s="98">
        <f t="shared" si="154"/>
        <v>2</v>
      </c>
    </row>
    <row r="566" spans="2:35" ht="21.75" customHeight="1" x14ac:dyDescent="0.25">
      <c r="B566" s="19" t="s">
        <v>598</v>
      </c>
      <c r="C566" s="20" t="s">
        <v>42</v>
      </c>
      <c r="D566" s="19" t="s">
        <v>43</v>
      </c>
      <c r="E566" s="19" t="s">
        <v>27</v>
      </c>
      <c r="F566" s="19" t="s">
        <v>21</v>
      </c>
      <c r="G566" s="19" t="s">
        <v>28</v>
      </c>
      <c r="H566" s="72">
        <v>42.42</v>
      </c>
      <c r="I566" s="22">
        <v>8</v>
      </c>
      <c r="J566" s="72">
        <v>16.968</v>
      </c>
      <c r="K566" s="72">
        <v>356.32799999999997</v>
      </c>
      <c r="L566" s="24">
        <v>43495</v>
      </c>
      <c r="M566" s="25">
        <v>0.58194444444444449</v>
      </c>
      <c r="N566" s="20" t="s">
        <v>23</v>
      </c>
      <c r="O566" s="72">
        <v>339.36</v>
      </c>
      <c r="P566" s="76">
        <v>4.7619047620000003</v>
      </c>
      <c r="Q566" s="72">
        <v>16.968</v>
      </c>
      <c r="R566" s="86">
        <v>5.7</v>
      </c>
      <c r="S566" s="72">
        <f t="shared" si="140"/>
        <v>16.967999999999961</v>
      </c>
      <c r="T566" s="92">
        <f t="shared" si="153"/>
        <v>1423.9545599999967</v>
      </c>
      <c r="U566" s="93" t="b">
        <f t="shared" si="141"/>
        <v>0</v>
      </c>
      <c r="V566" s="93" t="b">
        <f t="shared" si="142"/>
        <v>0</v>
      </c>
      <c r="W566" s="93" t="str">
        <f t="shared" si="143"/>
        <v>Low Value</v>
      </c>
      <c r="X566" s="96" t="str">
        <f t="shared" si="146"/>
        <v>Value not found</v>
      </c>
      <c r="Y566" s="93">
        <f t="shared" si="151"/>
        <v>30</v>
      </c>
      <c r="Z566" s="93">
        <f t="shared" si="147"/>
        <v>1</v>
      </c>
      <c r="AA566" s="93">
        <f t="shared" si="148"/>
        <v>2019</v>
      </c>
      <c r="AB566" s="97" t="str">
        <f t="shared" si="156"/>
        <v>1-2019</v>
      </c>
      <c r="AC566" s="97" t="str">
        <f t="shared" si="155"/>
        <v>30-1-2019</v>
      </c>
      <c r="AD566" s="97">
        <f t="shared" si="152"/>
        <v>1</v>
      </c>
      <c r="AE566" s="97">
        <f t="shared" si="149"/>
        <v>5</v>
      </c>
      <c r="AF566" s="97" t="str">
        <f t="shared" si="144"/>
        <v>2019-5</v>
      </c>
      <c r="AG566" s="97">
        <f t="shared" si="145"/>
        <v>3</v>
      </c>
      <c r="AH566" s="97" t="str">
        <f t="shared" si="150"/>
        <v>Weekdays</v>
      </c>
      <c r="AI566" s="98">
        <f t="shared" si="154"/>
        <v>4</v>
      </c>
    </row>
    <row r="567" spans="2:35" ht="21.75" customHeight="1" x14ac:dyDescent="0.25">
      <c r="B567" s="19" t="s">
        <v>599</v>
      </c>
      <c r="C567" s="20" t="s">
        <v>18</v>
      </c>
      <c r="D567" s="19" t="s">
        <v>19</v>
      </c>
      <c r="E567" s="19" t="s">
        <v>20</v>
      </c>
      <c r="F567" s="19" t="s">
        <v>31</v>
      </c>
      <c r="G567" s="19" t="s">
        <v>28</v>
      </c>
      <c r="H567" s="72">
        <v>74.510000000000005</v>
      </c>
      <c r="I567" s="22">
        <v>6</v>
      </c>
      <c r="J567" s="72">
        <v>22.353000000000002</v>
      </c>
      <c r="K567" s="72">
        <v>469.41300000000001</v>
      </c>
      <c r="L567" s="24">
        <v>43544</v>
      </c>
      <c r="M567" s="25">
        <v>0.63055555555555554</v>
      </c>
      <c r="N567" s="20" t="s">
        <v>23</v>
      </c>
      <c r="O567" s="72">
        <v>447.06</v>
      </c>
      <c r="P567" s="76">
        <v>4.7619047620000003</v>
      </c>
      <c r="Q567" s="72">
        <v>22.353000000000002</v>
      </c>
      <c r="R567" s="86">
        <v>5</v>
      </c>
      <c r="S567" s="72">
        <f t="shared" si="140"/>
        <v>22.353000000000009</v>
      </c>
      <c r="T567" s="92">
        <f t="shared" si="153"/>
        <v>1875.8637600000009</v>
      </c>
      <c r="U567" s="93" t="b">
        <f t="shared" si="141"/>
        <v>0</v>
      </c>
      <c r="V567" s="93" t="b">
        <f t="shared" si="142"/>
        <v>0</v>
      </c>
      <c r="W567" s="93" t="str">
        <f t="shared" si="143"/>
        <v>Low Value</v>
      </c>
      <c r="X567" s="96" t="str">
        <f t="shared" si="146"/>
        <v>Value not found</v>
      </c>
      <c r="Y567" s="93">
        <f t="shared" si="151"/>
        <v>20</v>
      </c>
      <c r="Z567" s="93">
        <f t="shared" si="147"/>
        <v>3</v>
      </c>
      <c r="AA567" s="93">
        <f t="shared" si="148"/>
        <v>2019</v>
      </c>
      <c r="AB567" s="97" t="str">
        <f t="shared" si="156"/>
        <v>3-2019</v>
      </c>
      <c r="AC567" s="97" t="str">
        <f t="shared" si="155"/>
        <v>20-3-2019</v>
      </c>
      <c r="AD567" s="97">
        <f t="shared" si="152"/>
        <v>1</v>
      </c>
      <c r="AE567" s="97">
        <f t="shared" si="149"/>
        <v>12</v>
      </c>
      <c r="AF567" s="97" t="str">
        <f t="shared" si="144"/>
        <v>2019-12</v>
      </c>
      <c r="AG567" s="97">
        <f t="shared" si="145"/>
        <v>3</v>
      </c>
      <c r="AH567" s="97" t="str">
        <f t="shared" si="150"/>
        <v>Weekdays</v>
      </c>
      <c r="AI567" s="98">
        <f t="shared" si="154"/>
        <v>4</v>
      </c>
    </row>
    <row r="568" spans="2:35" ht="21.75" customHeight="1" x14ac:dyDescent="0.25">
      <c r="B568" s="19" t="s">
        <v>600</v>
      </c>
      <c r="C568" s="20" t="s">
        <v>42</v>
      </c>
      <c r="D568" s="19" t="s">
        <v>43</v>
      </c>
      <c r="E568" s="19" t="s">
        <v>27</v>
      </c>
      <c r="F568" s="19" t="s">
        <v>31</v>
      </c>
      <c r="G568" s="19" t="s">
        <v>46</v>
      </c>
      <c r="H568" s="72">
        <v>99.25</v>
      </c>
      <c r="I568" s="22">
        <v>2</v>
      </c>
      <c r="J568" s="72">
        <v>9.9250000000000007</v>
      </c>
      <c r="K568" s="72">
        <v>208.42500000000001</v>
      </c>
      <c r="L568" s="24">
        <v>43544</v>
      </c>
      <c r="M568" s="25">
        <v>0.54305555555555551</v>
      </c>
      <c r="N568" s="20" t="s">
        <v>29</v>
      </c>
      <c r="O568" s="72">
        <v>198.5</v>
      </c>
      <c r="P568" s="76">
        <v>4.7619047620000003</v>
      </c>
      <c r="Q568" s="72">
        <v>9.9250000000000007</v>
      </c>
      <c r="R568" s="86">
        <v>9</v>
      </c>
      <c r="S568" s="72">
        <f t="shared" si="140"/>
        <v>9.9250000000000114</v>
      </c>
      <c r="T568" s="92">
        <f t="shared" si="153"/>
        <v>832.90600000000097</v>
      </c>
      <c r="U568" s="93" t="b">
        <f t="shared" si="141"/>
        <v>0</v>
      </c>
      <c r="V568" s="93" t="b">
        <f t="shared" si="142"/>
        <v>1</v>
      </c>
      <c r="W568" s="93" t="str">
        <f t="shared" si="143"/>
        <v>High Value</v>
      </c>
      <c r="X568" s="96">
        <f t="shared" si="146"/>
        <v>9.9250000000000007</v>
      </c>
      <c r="Y568" s="93">
        <f t="shared" si="151"/>
        <v>20</v>
      </c>
      <c r="Z568" s="93">
        <f t="shared" si="147"/>
        <v>3</v>
      </c>
      <c r="AA568" s="93">
        <f t="shared" si="148"/>
        <v>2019</v>
      </c>
      <c r="AB568" s="97" t="str">
        <f t="shared" si="156"/>
        <v>3-2019</v>
      </c>
      <c r="AC568" s="97" t="str">
        <f t="shared" si="155"/>
        <v>20-3-2019</v>
      </c>
      <c r="AD568" s="97">
        <f t="shared" si="152"/>
        <v>1</v>
      </c>
      <c r="AE568" s="97">
        <f t="shared" si="149"/>
        <v>12</v>
      </c>
      <c r="AF568" s="97" t="str">
        <f t="shared" si="144"/>
        <v>2019-12</v>
      </c>
      <c r="AG568" s="97">
        <f t="shared" si="145"/>
        <v>3</v>
      </c>
      <c r="AH568" s="97" t="str">
        <f t="shared" si="150"/>
        <v>Weekdays</v>
      </c>
      <c r="AI568" s="98">
        <f t="shared" si="154"/>
        <v>4</v>
      </c>
    </row>
    <row r="569" spans="2:35" ht="21.75" customHeight="1" x14ac:dyDescent="0.25">
      <c r="B569" s="19" t="s">
        <v>601</v>
      </c>
      <c r="C569" s="20" t="s">
        <v>18</v>
      </c>
      <c r="D569" s="19" t="s">
        <v>19</v>
      </c>
      <c r="E569" s="19" t="s">
        <v>27</v>
      </c>
      <c r="F569" s="19" t="s">
        <v>21</v>
      </c>
      <c r="G569" s="19" t="s">
        <v>44</v>
      </c>
      <c r="H569" s="72">
        <v>81.209999999999994</v>
      </c>
      <c r="I569" s="22">
        <v>10</v>
      </c>
      <c r="J569" s="72">
        <v>40.604999999999997</v>
      </c>
      <c r="K569" s="72">
        <v>852.70500000000004</v>
      </c>
      <c r="L569" s="24">
        <v>43482</v>
      </c>
      <c r="M569" s="25">
        <v>0.54236111111111107</v>
      </c>
      <c r="N569" s="20" t="s">
        <v>33</v>
      </c>
      <c r="O569" s="72">
        <v>812.1</v>
      </c>
      <c r="P569" s="76">
        <v>4.7619047620000003</v>
      </c>
      <c r="Q569" s="72">
        <v>40.604999999999997</v>
      </c>
      <c r="R569" s="86">
        <v>6.3</v>
      </c>
      <c r="S569" s="72">
        <f t="shared" si="140"/>
        <v>40.605000000000018</v>
      </c>
      <c r="T569" s="92">
        <f t="shared" si="153"/>
        <v>3407.5716000000016</v>
      </c>
      <c r="U569" s="93" t="b">
        <f t="shared" si="141"/>
        <v>0</v>
      </c>
      <c r="V569" s="93" t="b">
        <f t="shared" si="142"/>
        <v>1</v>
      </c>
      <c r="W569" s="93" t="str">
        <f t="shared" si="143"/>
        <v>Low Value</v>
      </c>
      <c r="X569" s="96" t="str">
        <f t="shared" si="146"/>
        <v>Value not found</v>
      </c>
      <c r="Y569" s="93">
        <f t="shared" si="151"/>
        <v>17</v>
      </c>
      <c r="Z569" s="93">
        <f t="shared" si="147"/>
        <v>1</v>
      </c>
      <c r="AA569" s="93">
        <f t="shared" si="148"/>
        <v>2019</v>
      </c>
      <c r="AB569" s="97" t="str">
        <f t="shared" si="156"/>
        <v>1-2019</v>
      </c>
      <c r="AC569" s="97" t="str">
        <f t="shared" si="155"/>
        <v>17-1-2019</v>
      </c>
      <c r="AD569" s="97">
        <f t="shared" si="152"/>
        <v>1</v>
      </c>
      <c r="AE569" s="97">
        <f t="shared" si="149"/>
        <v>3</v>
      </c>
      <c r="AF569" s="97" t="str">
        <f t="shared" si="144"/>
        <v>2019-3</v>
      </c>
      <c r="AG569" s="97">
        <f t="shared" si="145"/>
        <v>4</v>
      </c>
      <c r="AH569" s="97" t="str">
        <f t="shared" si="150"/>
        <v>Weekdays</v>
      </c>
      <c r="AI569" s="98">
        <f t="shared" si="154"/>
        <v>5</v>
      </c>
    </row>
    <row r="570" spans="2:35" ht="21.75" customHeight="1" x14ac:dyDescent="0.25">
      <c r="B570" s="19" t="s">
        <v>602</v>
      </c>
      <c r="C570" s="20" t="s">
        <v>25</v>
      </c>
      <c r="D570" s="19" t="s">
        <v>26</v>
      </c>
      <c r="E570" s="19" t="s">
        <v>27</v>
      </c>
      <c r="F570" s="19" t="s">
        <v>21</v>
      </c>
      <c r="G570" s="19" t="s">
        <v>36</v>
      </c>
      <c r="H570" s="72">
        <v>49.33</v>
      </c>
      <c r="I570" s="22">
        <v>10</v>
      </c>
      <c r="J570" s="72">
        <v>24.664999999999999</v>
      </c>
      <c r="K570" s="72">
        <v>517.96500000000003</v>
      </c>
      <c r="L570" s="24">
        <v>43499</v>
      </c>
      <c r="M570" s="25">
        <v>0.69444444444444442</v>
      </c>
      <c r="N570" s="20" t="s">
        <v>33</v>
      </c>
      <c r="O570" s="72">
        <v>493.3</v>
      </c>
      <c r="P570" s="76">
        <v>4.7619047620000003</v>
      </c>
      <c r="Q570" s="72">
        <v>24.664999999999999</v>
      </c>
      <c r="R570" s="86">
        <v>9.4</v>
      </c>
      <c r="S570" s="72">
        <f t="shared" si="140"/>
        <v>24.66500000000002</v>
      </c>
      <c r="T570" s="92">
        <f t="shared" si="153"/>
        <v>2069.8868000000016</v>
      </c>
      <c r="U570" s="93" t="b">
        <f t="shared" si="141"/>
        <v>1</v>
      </c>
      <c r="V570" s="93" t="b">
        <f t="shared" si="142"/>
        <v>1</v>
      </c>
      <c r="W570" s="93" t="str">
        <f t="shared" si="143"/>
        <v>High Value</v>
      </c>
      <c r="X570" s="96">
        <f t="shared" si="146"/>
        <v>4.9329999999999998</v>
      </c>
      <c r="Y570" s="93">
        <f t="shared" si="151"/>
        <v>3</v>
      </c>
      <c r="Z570" s="93">
        <f t="shared" si="147"/>
        <v>2</v>
      </c>
      <c r="AA570" s="93">
        <f t="shared" si="148"/>
        <v>2019</v>
      </c>
      <c r="AB570" s="97" t="str">
        <f t="shared" si="156"/>
        <v>2-2019</v>
      </c>
      <c r="AC570" s="97" t="str">
        <f t="shared" si="155"/>
        <v>3-2-2019</v>
      </c>
      <c r="AD570" s="97">
        <f t="shared" si="152"/>
        <v>1</v>
      </c>
      <c r="AE570" s="97">
        <f t="shared" si="149"/>
        <v>5</v>
      </c>
      <c r="AF570" s="97" t="str">
        <f t="shared" si="144"/>
        <v>2019-5</v>
      </c>
      <c r="AG570" s="97">
        <f t="shared" si="145"/>
        <v>7</v>
      </c>
      <c r="AH570" s="97" t="str">
        <f t="shared" si="150"/>
        <v>Weekends</v>
      </c>
      <c r="AI570" s="98">
        <f t="shared" si="154"/>
        <v>1</v>
      </c>
    </row>
    <row r="571" spans="2:35" ht="21.75" customHeight="1" x14ac:dyDescent="0.25">
      <c r="B571" s="19" t="s">
        <v>603</v>
      </c>
      <c r="C571" s="20" t="s">
        <v>18</v>
      </c>
      <c r="D571" s="19" t="s">
        <v>19</v>
      </c>
      <c r="E571" s="19" t="s">
        <v>27</v>
      </c>
      <c r="F571" s="19" t="s">
        <v>21</v>
      </c>
      <c r="G571" s="19" t="s">
        <v>46</v>
      </c>
      <c r="H571" s="72">
        <v>65.739999999999995</v>
      </c>
      <c r="I571" s="22">
        <v>9</v>
      </c>
      <c r="J571" s="72">
        <v>29.582999999999998</v>
      </c>
      <c r="K571" s="72">
        <v>621.24300000000005</v>
      </c>
      <c r="L571" s="24">
        <v>43466</v>
      </c>
      <c r="M571" s="25">
        <v>0.57986111111111116</v>
      </c>
      <c r="N571" s="20" t="s">
        <v>29</v>
      </c>
      <c r="O571" s="72">
        <v>591.66</v>
      </c>
      <c r="P571" s="76">
        <v>4.7619047620000003</v>
      </c>
      <c r="Q571" s="72">
        <v>29.582999999999998</v>
      </c>
      <c r="R571" s="86">
        <v>7.7</v>
      </c>
      <c r="S571" s="72">
        <f t="shared" si="140"/>
        <v>29.583000000000084</v>
      </c>
      <c r="T571" s="92">
        <f t="shared" si="153"/>
        <v>2482.6053600000073</v>
      </c>
      <c r="U571" s="93" t="b">
        <f t="shared" si="141"/>
        <v>1</v>
      </c>
      <c r="V571" s="93" t="b">
        <f t="shared" si="142"/>
        <v>1</v>
      </c>
      <c r="W571" s="93" t="str">
        <f t="shared" si="143"/>
        <v>High Value</v>
      </c>
      <c r="X571" s="96">
        <f t="shared" si="146"/>
        <v>6.5739999999999998</v>
      </c>
      <c r="Y571" s="93">
        <f t="shared" si="151"/>
        <v>1</v>
      </c>
      <c r="Z571" s="93">
        <f t="shared" si="147"/>
        <v>1</v>
      </c>
      <c r="AA571" s="93">
        <f t="shared" si="148"/>
        <v>2019</v>
      </c>
      <c r="AB571" s="97" t="str">
        <f t="shared" si="156"/>
        <v>1-2019</v>
      </c>
      <c r="AC571" s="97" t="str">
        <f t="shared" si="155"/>
        <v>1-1-2019</v>
      </c>
      <c r="AD571" s="97">
        <f t="shared" si="152"/>
        <v>1</v>
      </c>
      <c r="AE571" s="97">
        <f t="shared" si="149"/>
        <v>1</v>
      </c>
      <c r="AF571" s="97" t="str">
        <f t="shared" si="144"/>
        <v>2019-1</v>
      </c>
      <c r="AG571" s="97">
        <f t="shared" si="145"/>
        <v>2</v>
      </c>
      <c r="AH571" s="97" t="str">
        <f t="shared" si="150"/>
        <v>Weekdays</v>
      </c>
      <c r="AI571" s="98">
        <f t="shared" si="154"/>
        <v>3</v>
      </c>
    </row>
    <row r="572" spans="2:35" ht="21.75" customHeight="1" x14ac:dyDescent="0.25">
      <c r="B572" s="19" t="s">
        <v>604</v>
      </c>
      <c r="C572" s="20" t="s">
        <v>42</v>
      </c>
      <c r="D572" s="19" t="s">
        <v>43</v>
      </c>
      <c r="E572" s="19" t="s">
        <v>27</v>
      </c>
      <c r="F572" s="19" t="s">
        <v>21</v>
      </c>
      <c r="G572" s="19" t="s">
        <v>46</v>
      </c>
      <c r="H572" s="72">
        <v>79.86</v>
      </c>
      <c r="I572" s="22">
        <v>7</v>
      </c>
      <c r="J572" s="72">
        <v>27.951000000000001</v>
      </c>
      <c r="K572" s="72">
        <v>586.971</v>
      </c>
      <c r="L572" s="24">
        <v>43475</v>
      </c>
      <c r="M572" s="25">
        <v>0.43958333333333333</v>
      </c>
      <c r="N572" s="20" t="s">
        <v>33</v>
      </c>
      <c r="O572" s="72">
        <v>559.02</v>
      </c>
      <c r="P572" s="76">
        <v>4.7619047620000003</v>
      </c>
      <c r="Q572" s="72">
        <v>27.951000000000001</v>
      </c>
      <c r="R572" s="86">
        <v>5.5</v>
      </c>
      <c r="S572" s="72">
        <f t="shared" si="140"/>
        <v>27.951000000000022</v>
      </c>
      <c r="T572" s="92">
        <f t="shared" si="153"/>
        <v>2345.6479200000017</v>
      </c>
      <c r="U572" s="93" t="b">
        <f t="shared" si="141"/>
        <v>0</v>
      </c>
      <c r="V572" s="93" t="b">
        <f t="shared" si="142"/>
        <v>0</v>
      </c>
      <c r="W572" s="93" t="str">
        <f t="shared" si="143"/>
        <v>Low Value</v>
      </c>
      <c r="X572" s="96" t="str">
        <f t="shared" si="146"/>
        <v>Value not found</v>
      </c>
      <c r="Y572" s="93">
        <f t="shared" si="151"/>
        <v>10</v>
      </c>
      <c r="Z572" s="93">
        <f t="shared" si="147"/>
        <v>1</v>
      </c>
      <c r="AA572" s="93">
        <f t="shared" si="148"/>
        <v>2019</v>
      </c>
      <c r="AB572" s="97" t="str">
        <f t="shared" si="156"/>
        <v>1-2019</v>
      </c>
      <c r="AC572" s="97" t="str">
        <f t="shared" si="155"/>
        <v>10-1-2019</v>
      </c>
      <c r="AD572" s="97">
        <f t="shared" si="152"/>
        <v>1</v>
      </c>
      <c r="AE572" s="97">
        <f t="shared" si="149"/>
        <v>2</v>
      </c>
      <c r="AF572" s="97" t="str">
        <f t="shared" si="144"/>
        <v>2019-2</v>
      </c>
      <c r="AG572" s="97">
        <f t="shared" si="145"/>
        <v>4</v>
      </c>
      <c r="AH572" s="97" t="str">
        <f t="shared" si="150"/>
        <v>Weekdays</v>
      </c>
      <c r="AI572" s="98">
        <f t="shared" si="154"/>
        <v>5</v>
      </c>
    </row>
    <row r="573" spans="2:35" ht="21.75" customHeight="1" x14ac:dyDescent="0.25">
      <c r="B573" s="19" t="s">
        <v>605</v>
      </c>
      <c r="C573" s="20" t="s">
        <v>25</v>
      </c>
      <c r="D573" s="19" t="s">
        <v>26</v>
      </c>
      <c r="E573" s="19" t="s">
        <v>27</v>
      </c>
      <c r="F573" s="19" t="s">
        <v>21</v>
      </c>
      <c r="G573" s="19" t="s">
        <v>36</v>
      </c>
      <c r="H573" s="72">
        <v>73.98</v>
      </c>
      <c r="I573" s="22">
        <v>7</v>
      </c>
      <c r="J573" s="72">
        <v>25.893000000000001</v>
      </c>
      <c r="K573" s="72">
        <v>543.75300000000004</v>
      </c>
      <c r="L573" s="24">
        <v>43526</v>
      </c>
      <c r="M573" s="25">
        <v>0.6958333333333333</v>
      </c>
      <c r="N573" s="20" t="s">
        <v>23</v>
      </c>
      <c r="O573" s="72">
        <v>517.86</v>
      </c>
      <c r="P573" s="76">
        <v>4.7619047620000003</v>
      </c>
      <c r="Q573" s="72">
        <v>25.893000000000001</v>
      </c>
      <c r="R573" s="86">
        <v>4.0999999999999996</v>
      </c>
      <c r="S573" s="72">
        <f t="shared" si="140"/>
        <v>25.893000000000029</v>
      </c>
      <c r="T573" s="92">
        <f t="shared" si="153"/>
        <v>2172.9405600000023</v>
      </c>
      <c r="U573" s="93" t="b">
        <f t="shared" si="141"/>
        <v>0</v>
      </c>
      <c r="V573" s="93" t="b">
        <f t="shared" si="142"/>
        <v>0</v>
      </c>
      <c r="W573" s="93" t="str">
        <f t="shared" si="143"/>
        <v>Low Value</v>
      </c>
      <c r="X573" s="96" t="str">
        <f t="shared" si="146"/>
        <v>Value not found</v>
      </c>
      <c r="Y573" s="93">
        <f t="shared" si="151"/>
        <v>2</v>
      </c>
      <c r="Z573" s="93">
        <f t="shared" si="147"/>
        <v>3</v>
      </c>
      <c r="AA573" s="93">
        <f t="shared" si="148"/>
        <v>2019</v>
      </c>
      <c r="AB573" s="97" t="str">
        <f t="shared" si="156"/>
        <v>3-2019</v>
      </c>
      <c r="AC573" s="97" t="str">
        <f t="shared" si="155"/>
        <v>2-3-2019</v>
      </c>
      <c r="AD573" s="97">
        <f t="shared" si="152"/>
        <v>1</v>
      </c>
      <c r="AE573" s="97">
        <f t="shared" si="149"/>
        <v>9</v>
      </c>
      <c r="AF573" s="97" t="str">
        <f t="shared" si="144"/>
        <v>2019-9</v>
      </c>
      <c r="AG573" s="97">
        <f t="shared" si="145"/>
        <v>6</v>
      </c>
      <c r="AH573" s="97" t="str">
        <f t="shared" si="150"/>
        <v>Weekends</v>
      </c>
      <c r="AI573" s="98">
        <f t="shared" si="154"/>
        <v>7</v>
      </c>
    </row>
    <row r="574" spans="2:35" ht="21.75" customHeight="1" x14ac:dyDescent="0.25">
      <c r="B574" s="19" t="s">
        <v>606</v>
      </c>
      <c r="C574" s="20" t="s">
        <v>42</v>
      </c>
      <c r="D574" s="19" t="s">
        <v>43</v>
      </c>
      <c r="E574" s="19" t="s">
        <v>20</v>
      </c>
      <c r="F574" s="19" t="s">
        <v>21</v>
      </c>
      <c r="G574" s="19" t="s">
        <v>32</v>
      </c>
      <c r="H574" s="72">
        <v>82.04</v>
      </c>
      <c r="I574" s="22">
        <v>5</v>
      </c>
      <c r="J574" s="72">
        <v>20.51</v>
      </c>
      <c r="K574" s="72">
        <v>430.71</v>
      </c>
      <c r="L574" s="24">
        <v>43521</v>
      </c>
      <c r="M574" s="25">
        <v>0.71944444444444444</v>
      </c>
      <c r="N574" s="20" t="s">
        <v>33</v>
      </c>
      <c r="O574" s="72">
        <v>410.2</v>
      </c>
      <c r="P574" s="76">
        <v>4.7619047620000003</v>
      </c>
      <c r="Q574" s="72">
        <v>20.51</v>
      </c>
      <c r="R574" s="86">
        <v>7.6</v>
      </c>
      <c r="S574" s="72">
        <f t="shared" si="140"/>
        <v>20.509999999999991</v>
      </c>
      <c r="T574" s="92">
        <f t="shared" si="153"/>
        <v>1721.1991999999993</v>
      </c>
      <c r="U574" s="93" t="b">
        <f t="shared" si="141"/>
        <v>0</v>
      </c>
      <c r="V574" s="93" t="b">
        <f t="shared" si="142"/>
        <v>1</v>
      </c>
      <c r="W574" s="93" t="str">
        <f t="shared" si="143"/>
        <v>High Value</v>
      </c>
      <c r="X574" s="96">
        <f t="shared" si="146"/>
        <v>8.2040000000000006</v>
      </c>
      <c r="Y574" s="93">
        <f t="shared" si="151"/>
        <v>25</v>
      </c>
      <c r="Z574" s="93">
        <f t="shared" si="147"/>
        <v>2</v>
      </c>
      <c r="AA574" s="93">
        <f t="shared" si="148"/>
        <v>2019</v>
      </c>
      <c r="AB574" s="97" t="str">
        <f t="shared" si="156"/>
        <v>2-2019</v>
      </c>
      <c r="AC574" s="97" t="str">
        <f t="shared" si="155"/>
        <v>25-2-2019</v>
      </c>
      <c r="AD574" s="97">
        <f t="shared" si="152"/>
        <v>1</v>
      </c>
      <c r="AE574" s="97">
        <f t="shared" si="149"/>
        <v>9</v>
      </c>
      <c r="AF574" s="97" t="str">
        <f t="shared" si="144"/>
        <v>2019-9</v>
      </c>
      <c r="AG574" s="97">
        <f t="shared" si="145"/>
        <v>1</v>
      </c>
      <c r="AH574" s="97" t="str">
        <f t="shared" si="150"/>
        <v>Weekdays</v>
      </c>
      <c r="AI574" s="98">
        <f t="shared" si="154"/>
        <v>2</v>
      </c>
    </row>
    <row r="575" spans="2:35" ht="21.75" customHeight="1" x14ac:dyDescent="0.25">
      <c r="B575" s="19" t="s">
        <v>607</v>
      </c>
      <c r="C575" s="20" t="s">
        <v>42</v>
      </c>
      <c r="D575" s="19" t="s">
        <v>43</v>
      </c>
      <c r="E575" s="19" t="s">
        <v>20</v>
      </c>
      <c r="F575" s="19" t="s">
        <v>31</v>
      </c>
      <c r="G575" s="19" t="s">
        <v>36</v>
      </c>
      <c r="H575" s="72">
        <v>26.67</v>
      </c>
      <c r="I575" s="22">
        <v>10</v>
      </c>
      <c r="J575" s="72">
        <v>13.335000000000001</v>
      </c>
      <c r="K575" s="72">
        <v>280.03500000000003</v>
      </c>
      <c r="L575" s="24">
        <v>43494</v>
      </c>
      <c r="M575" s="25">
        <v>0.49166666666666664</v>
      </c>
      <c r="N575" s="20" t="s">
        <v>29</v>
      </c>
      <c r="O575" s="72">
        <v>266.7</v>
      </c>
      <c r="P575" s="76">
        <v>4.7619047620000003</v>
      </c>
      <c r="Q575" s="72">
        <v>13.335000000000001</v>
      </c>
      <c r="R575" s="86">
        <v>8.6</v>
      </c>
      <c r="S575" s="72">
        <f t="shared" si="140"/>
        <v>13.335000000000036</v>
      </c>
      <c r="T575" s="92">
        <f t="shared" si="153"/>
        <v>1119.073200000003</v>
      </c>
      <c r="U575" s="93" t="b">
        <f t="shared" si="141"/>
        <v>1</v>
      </c>
      <c r="V575" s="93" t="b">
        <f t="shared" si="142"/>
        <v>1</v>
      </c>
      <c r="W575" s="93" t="str">
        <f t="shared" si="143"/>
        <v>High Value</v>
      </c>
      <c r="X575" s="96">
        <f t="shared" si="146"/>
        <v>2.6670000000000003</v>
      </c>
      <c r="Y575" s="93">
        <f t="shared" si="151"/>
        <v>29</v>
      </c>
      <c r="Z575" s="93">
        <f t="shared" si="147"/>
        <v>1</v>
      </c>
      <c r="AA575" s="93">
        <f t="shared" si="148"/>
        <v>2019</v>
      </c>
      <c r="AB575" s="97" t="str">
        <f t="shared" si="156"/>
        <v>1-2019</v>
      </c>
      <c r="AC575" s="97" t="str">
        <f t="shared" si="155"/>
        <v>29-1-2019</v>
      </c>
      <c r="AD575" s="97">
        <f t="shared" si="152"/>
        <v>1</v>
      </c>
      <c r="AE575" s="97">
        <f t="shared" si="149"/>
        <v>5</v>
      </c>
      <c r="AF575" s="97" t="str">
        <f t="shared" si="144"/>
        <v>2019-5</v>
      </c>
      <c r="AG575" s="97">
        <f t="shared" si="145"/>
        <v>2</v>
      </c>
      <c r="AH575" s="97" t="str">
        <f t="shared" si="150"/>
        <v>Weekdays</v>
      </c>
      <c r="AI575" s="98">
        <f t="shared" si="154"/>
        <v>3</v>
      </c>
    </row>
    <row r="576" spans="2:35" ht="21.75" customHeight="1" x14ac:dyDescent="0.25">
      <c r="B576" s="19" t="s">
        <v>608</v>
      </c>
      <c r="C576" s="20" t="s">
        <v>18</v>
      </c>
      <c r="D576" s="19" t="s">
        <v>19</v>
      </c>
      <c r="E576" s="19" t="s">
        <v>20</v>
      </c>
      <c r="F576" s="19" t="s">
        <v>31</v>
      </c>
      <c r="G576" s="19" t="s">
        <v>44</v>
      </c>
      <c r="H576" s="72">
        <v>10.130000000000001</v>
      </c>
      <c r="I576" s="22">
        <v>7</v>
      </c>
      <c r="J576" s="72">
        <v>3.5455000000000001</v>
      </c>
      <c r="K576" s="72">
        <v>74.455500000000001</v>
      </c>
      <c r="L576" s="24">
        <v>43534</v>
      </c>
      <c r="M576" s="25">
        <v>0.81597222222222221</v>
      </c>
      <c r="N576" s="20" t="s">
        <v>23</v>
      </c>
      <c r="O576" s="72">
        <v>70.91</v>
      </c>
      <c r="P576" s="76">
        <v>4.7619047620000003</v>
      </c>
      <c r="Q576" s="72">
        <v>3.5455000000000001</v>
      </c>
      <c r="R576" s="86">
        <v>8.3000000000000007</v>
      </c>
      <c r="S576" s="72">
        <f t="shared" si="140"/>
        <v>3.5455000000000041</v>
      </c>
      <c r="T576" s="92">
        <f t="shared" si="153"/>
        <v>297.53836000000035</v>
      </c>
      <c r="U576" s="93" t="b">
        <f t="shared" si="141"/>
        <v>0</v>
      </c>
      <c r="V576" s="93" t="b">
        <f t="shared" si="142"/>
        <v>1</v>
      </c>
      <c r="W576" s="93" t="str">
        <f t="shared" si="143"/>
        <v>High Value</v>
      </c>
      <c r="X576" s="96">
        <f t="shared" si="146"/>
        <v>1.0130000000000001</v>
      </c>
      <c r="Y576" s="93">
        <f t="shared" si="151"/>
        <v>10</v>
      </c>
      <c r="Z576" s="93">
        <f t="shared" si="147"/>
        <v>3</v>
      </c>
      <c r="AA576" s="93">
        <f t="shared" si="148"/>
        <v>2019</v>
      </c>
      <c r="AB576" s="97" t="str">
        <f t="shared" si="156"/>
        <v>3-2019</v>
      </c>
      <c r="AC576" s="97" t="str">
        <f t="shared" si="155"/>
        <v>10-3-2019</v>
      </c>
      <c r="AD576" s="97">
        <f t="shared" si="152"/>
        <v>1</v>
      </c>
      <c r="AE576" s="97">
        <f t="shared" si="149"/>
        <v>10</v>
      </c>
      <c r="AF576" s="97" t="str">
        <f t="shared" si="144"/>
        <v>2019-10</v>
      </c>
      <c r="AG576" s="97">
        <f t="shared" si="145"/>
        <v>7</v>
      </c>
      <c r="AH576" s="97" t="str">
        <f t="shared" si="150"/>
        <v>Weekends</v>
      </c>
      <c r="AI576" s="98">
        <f t="shared" si="154"/>
        <v>1</v>
      </c>
    </row>
    <row r="577" spans="2:35" ht="21.75" customHeight="1" x14ac:dyDescent="0.25">
      <c r="B577" s="19" t="s">
        <v>609</v>
      </c>
      <c r="C577" s="20" t="s">
        <v>42</v>
      </c>
      <c r="D577" s="19" t="s">
        <v>43</v>
      </c>
      <c r="E577" s="19" t="s">
        <v>27</v>
      </c>
      <c r="F577" s="19" t="s">
        <v>31</v>
      </c>
      <c r="G577" s="19" t="s">
        <v>44</v>
      </c>
      <c r="H577" s="72">
        <v>72.39</v>
      </c>
      <c r="I577" s="22">
        <v>2</v>
      </c>
      <c r="J577" s="72">
        <v>7.2389999999999999</v>
      </c>
      <c r="K577" s="72">
        <v>152.01900000000001</v>
      </c>
      <c r="L577" s="24">
        <v>43478</v>
      </c>
      <c r="M577" s="25">
        <v>0.82986111111111116</v>
      </c>
      <c r="N577" s="20" t="s">
        <v>33</v>
      </c>
      <c r="O577" s="72">
        <v>144.78</v>
      </c>
      <c r="P577" s="76">
        <v>4.7619047620000003</v>
      </c>
      <c r="Q577" s="72">
        <v>7.2389999999999999</v>
      </c>
      <c r="R577" s="86">
        <v>8.1</v>
      </c>
      <c r="S577" s="72">
        <f t="shared" si="140"/>
        <v>7.2390000000000043</v>
      </c>
      <c r="T577" s="92">
        <f t="shared" si="153"/>
        <v>607.49688000000037</v>
      </c>
      <c r="U577" s="93" t="b">
        <f t="shared" si="141"/>
        <v>0</v>
      </c>
      <c r="V577" s="93" t="b">
        <f t="shared" si="142"/>
        <v>1</v>
      </c>
      <c r="W577" s="93" t="str">
        <f t="shared" si="143"/>
        <v>High Value</v>
      </c>
      <c r="X577" s="96">
        <f t="shared" si="146"/>
        <v>7.2390000000000008</v>
      </c>
      <c r="Y577" s="93">
        <f t="shared" si="151"/>
        <v>13</v>
      </c>
      <c r="Z577" s="93">
        <f t="shared" si="147"/>
        <v>1</v>
      </c>
      <c r="AA577" s="93">
        <f t="shared" si="148"/>
        <v>2019</v>
      </c>
      <c r="AB577" s="97" t="str">
        <f t="shared" si="156"/>
        <v>1-2019</v>
      </c>
      <c r="AC577" s="97" t="str">
        <f t="shared" si="155"/>
        <v>13-1-2019</v>
      </c>
      <c r="AD577" s="97">
        <f t="shared" si="152"/>
        <v>1</v>
      </c>
      <c r="AE577" s="97">
        <f t="shared" si="149"/>
        <v>2</v>
      </c>
      <c r="AF577" s="97" t="str">
        <f t="shared" si="144"/>
        <v>2019-2</v>
      </c>
      <c r="AG577" s="97">
        <f t="shared" si="145"/>
        <v>7</v>
      </c>
      <c r="AH577" s="97" t="str">
        <f t="shared" si="150"/>
        <v>Weekends</v>
      </c>
      <c r="AI577" s="98">
        <f t="shared" si="154"/>
        <v>1</v>
      </c>
    </row>
    <row r="578" spans="2:35" ht="21.75" customHeight="1" x14ac:dyDescent="0.25">
      <c r="B578" s="19" t="s">
        <v>610</v>
      </c>
      <c r="C578" s="20" t="s">
        <v>18</v>
      </c>
      <c r="D578" s="19" t="s">
        <v>19</v>
      </c>
      <c r="E578" s="19" t="s">
        <v>27</v>
      </c>
      <c r="F578" s="19" t="s">
        <v>31</v>
      </c>
      <c r="G578" s="19" t="s">
        <v>36</v>
      </c>
      <c r="H578" s="72">
        <v>85.91</v>
      </c>
      <c r="I578" s="22">
        <v>5</v>
      </c>
      <c r="J578" s="72">
        <v>21.477499999999999</v>
      </c>
      <c r="K578" s="72">
        <v>451.02749999999997</v>
      </c>
      <c r="L578" s="24">
        <v>43546</v>
      </c>
      <c r="M578" s="25">
        <v>0.60624999999999996</v>
      </c>
      <c r="N578" s="20" t="s">
        <v>33</v>
      </c>
      <c r="O578" s="72">
        <v>429.55</v>
      </c>
      <c r="P578" s="76">
        <v>4.7619047620000003</v>
      </c>
      <c r="Q578" s="72">
        <v>21.477499999999999</v>
      </c>
      <c r="R578" s="86">
        <v>8.6</v>
      </c>
      <c r="S578" s="72">
        <f t="shared" si="140"/>
        <v>21.477499999999964</v>
      </c>
      <c r="T578" s="92">
        <f t="shared" si="153"/>
        <v>1802.3917999999969</v>
      </c>
      <c r="U578" s="93" t="b">
        <f t="shared" si="141"/>
        <v>0</v>
      </c>
      <c r="V578" s="93" t="b">
        <f t="shared" si="142"/>
        <v>1</v>
      </c>
      <c r="W578" s="93" t="str">
        <f t="shared" si="143"/>
        <v>High Value</v>
      </c>
      <c r="X578" s="96">
        <f t="shared" si="146"/>
        <v>8.5909999999999993</v>
      </c>
      <c r="Y578" s="93">
        <f t="shared" si="151"/>
        <v>22</v>
      </c>
      <c r="Z578" s="93">
        <f t="shared" si="147"/>
        <v>3</v>
      </c>
      <c r="AA578" s="93">
        <f t="shared" si="148"/>
        <v>2019</v>
      </c>
      <c r="AB578" s="97" t="str">
        <f t="shared" si="156"/>
        <v>3-2019</v>
      </c>
      <c r="AC578" s="97" t="str">
        <f t="shared" si="155"/>
        <v>22-3-2019</v>
      </c>
      <c r="AD578" s="97">
        <f t="shared" si="152"/>
        <v>1</v>
      </c>
      <c r="AE578" s="97">
        <f t="shared" si="149"/>
        <v>12</v>
      </c>
      <c r="AF578" s="97" t="str">
        <f t="shared" si="144"/>
        <v>2019-12</v>
      </c>
      <c r="AG578" s="97">
        <f t="shared" si="145"/>
        <v>5</v>
      </c>
      <c r="AH578" s="97" t="str">
        <f t="shared" si="150"/>
        <v>Weekdays</v>
      </c>
      <c r="AI578" s="98">
        <f t="shared" si="154"/>
        <v>6</v>
      </c>
    </row>
    <row r="579" spans="2:35" ht="21.75" customHeight="1" x14ac:dyDescent="0.25">
      <c r="B579" s="19" t="s">
        <v>611</v>
      </c>
      <c r="C579" s="20" t="s">
        <v>42</v>
      </c>
      <c r="D579" s="19" t="s">
        <v>43</v>
      </c>
      <c r="E579" s="19" t="s">
        <v>20</v>
      </c>
      <c r="F579" s="19" t="s">
        <v>31</v>
      </c>
      <c r="G579" s="19" t="s">
        <v>46</v>
      </c>
      <c r="H579" s="72">
        <v>81.31</v>
      </c>
      <c r="I579" s="22">
        <v>7</v>
      </c>
      <c r="J579" s="72">
        <v>28.458500000000001</v>
      </c>
      <c r="K579" s="72">
        <v>597.62850000000003</v>
      </c>
      <c r="L579" s="24">
        <v>43525</v>
      </c>
      <c r="M579" s="25">
        <v>0.8256944444444444</v>
      </c>
      <c r="N579" s="20" t="s">
        <v>23</v>
      </c>
      <c r="O579" s="72">
        <v>569.16999999999996</v>
      </c>
      <c r="P579" s="76">
        <v>4.7619047620000003</v>
      </c>
      <c r="Q579" s="72">
        <v>28.458500000000001</v>
      </c>
      <c r="R579" s="86">
        <v>6.3</v>
      </c>
      <c r="S579" s="72">
        <f t="shared" si="140"/>
        <v>28.458500000000072</v>
      </c>
      <c r="T579" s="92">
        <f t="shared" si="153"/>
        <v>2388.2373200000061</v>
      </c>
      <c r="U579" s="93" t="b">
        <f t="shared" si="141"/>
        <v>0</v>
      </c>
      <c r="V579" s="93" t="b">
        <f t="shared" si="142"/>
        <v>1</v>
      </c>
      <c r="W579" s="93" t="str">
        <f t="shared" si="143"/>
        <v>Low Value</v>
      </c>
      <c r="X579" s="96" t="str">
        <f t="shared" si="146"/>
        <v>Value not found</v>
      </c>
      <c r="Y579" s="93">
        <f t="shared" si="151"/>
        <v>1</v>
      </c>
      <c r="Z579" s="93">
        <f t="shared" si="147"/>
        <v>3</v>
      </c>
      <c r="AA579" s="93">
        <f t="shared" si="148"/>
        <v>2019</v>
      </c>
      <c r="AB579" s="97" t="str">
        <f t="shared" si="156"/>
        <v>3-2019</v>
      </c>
      <c r="AC579" s="97" t="str">
        <f t="shared" si="155"/>
        <v>1-3-2019</v>
      </c>
      <c r="AD579" s="97">
        <f t="shared" si="152"/>
        <v>1</v>
      </c>
      <c r="AE579" s="97">
        <f t="shared" si="149"/>
        <v>9</v>
      </c>
      <c r="AF579" s="97" t="str">
        <f t="shared" si="144"/>
        <v>2019-9</v>
      </c>
      <c r="AG579" s="97">
        <f t="shared" si="145"/>
        <v>5</v>
      </c>
      <c r="AH579" s="97" t="str">
        <f t="shared" si="150"/>
        <v>Weekdays</v>
      </c>
      <c r="AI579" s="98">
        <f t="shared" si="154"/>
        <v>6</v>
      </c>
    </row>
    <row r="580" spans="2:35" ht="21.75" customHeight="1" x14ac:dyDescent="0.25">
      <c r="B580" s="19" t="s">
        <v>612</v>
      </c>
      <c r="C580" s="20" t="s">
        <v>42</v>
      </c>
      <c r="D580" s="19" t="s">
        <v>43</v>
      </c>
      <c r="E580" s="19" t="s">
        <v>27</v>
      </c>
      <c r="F580" s="19" t="s">
        <v>31</v>
      </c>
      <c r="G580" s="19" t="s">
        <v>44</v>
      </c>
      <c r="H580" s="72">
        <v>60.3</v>
      </c>
      <c r="I580" s="22">
        <v>4</v>
      </c>
      <c r="J580" s="72">
        <v>12.06</v>
      </c>
      <c r="K580" s="72">
        <v>253.26</v>
      </c>
      <c r="L580" s="24">
        <v>43516</v>
      </c>
      <c r="M580" s="25">
        <v>0.77986111111111112</v>
      </c>
      <c r="N580" s="20" t="s">
        <v>29</v>
      </c>
      <c r="O580" s="72">
        <v>241.2</v>
      </c>
      <c r="P580" s="76">
        <v>4.7619047620000003</v>
      </c>
      <c r="Q580" s="72">
        <v>12.06</v>
      </c>
      <c r="R580" s="86">
        <v>5.8</v>
      </c>
      <c r="S580" s="72">
        <f t="shared" si="140"/>
        <v>12.060000000000002</v>
      </c>
      <c r="T580" s="92">
        <f t="shared" si="153"/>
        <v>1012.0752000000002</v>
      </c>
      <c r="U580" s="93" t="b">
        <f t="shared" si="141"/>
        <v>0</v>
      </c>
      <c r="V580" s="93" t="b">
        <f t="shared" si="142"/>
        <v>0</v>
      </c>
      <c r="W580" s="93" t="str">
        <f t="shared" si="143"/>
        <v>Low Value</v>
      </c>
      <c r="X580" s="96" t="str">
        <f t="shared" si="146"/>
        <v>Value not found</v>
      </c>
      <c r="Y580" s="93">
        <f t="shared" si="151"/>
        <v>20</v>
      </c>
      <c r="Z580" s="93">
        <f t="shared" si="147"/>
        <v>2</v>
      </c>
      <c r="AA580" s="93">
        <f t="shared" si="148"/>
        <v>2019</v>
      </c>
      <c r="AB580" s="97" t="str">
        <f t="shared" si="156"/>
        <v>2-2019</v>
      </c>
      <c r="AC580" s="97" t="str">
        <f t="shared" si="155"/>
        <v>20-2-2019</v>
      </c>
      <c r="AD580" s="97">
        <f t="shared" si="152"/>
        <v>1</v>
      </c>
      <c r="AE580" s="97">
        <f t="shared" si="149"/>
        <v>8</v>
      </c>
      <c r="AF580" s="97" t="str">
        <f t="shared" si="144"/>
        <v>2019-8</v>
      </c>
      <c r="AG580" s="97">
        <f t="shared" si="145"/>
        <v>3</v>
      </c>
      <c r="AH580" s="97" t="str">
        <f t="shared" si="150"/>
        <v>Weekdays</v>
      </c>
      <c r="AI580" s="98">
        <f t="shared" si="154"/>
        <v>4</v>
      </c>
    </row>
    <row r="581" spans="2:35" ht="21.75" customHeight="1" x14ac:dyDescent="0.25">
      <c r="B581" s="19" t="s">
        <v>613</v>
      </c>
      <c r="C581" s="20" t="s">
        <v>25</v>
      </c>
      <c r="D581" s="19" t="s">
        <v>26</v>
      </c>
      <c r="E581" s="19" t="s">
        <v>27</v>
      </c>
      <c r="F581" s="19" t="s">
        <v>31</v>
      </c>
      <c r="G581" s="19" t="s">
        <v>44</v>
      </c>
      <c r="H581" s="72">
        <v>31.77</v>
      </c>
      <c r="I581" s="22">
        <v>4</v>
      </c>
      <c r="J581" s="72">
        <v>6.3540000000000001</v>
      </c>
      <c r="K581" s="72">
        <v>133.434</v>
      </c>
      <c r="L581" s="24">
        <v>43479</v>
      </c>
      <c r="M581" s="25">
        <v>0.61319444444444449</v>
      </c>
      <c r="N581" s="20" t="s">
        <v>23</v>
      </c>
      <c r="O581" s="72">
        <v>127.08</v>
      </c>
      <c r="P581" s="76">
        <v>4.7619047620000003</v>
      </c>
      <c r="Q581" s="72">
        <v>6.3540000000000001</v>
      </c>
      <c r="R581" s="86">
        <v>6.2</v>
      </c>
      <c r="S581" s="72">
        <f t="shared" ref="S581:S644" si="157">K581-O581</f>
        <v>6.3539999999999992</v>
      </c>
      <c r="T581" s="92">
        <f t="shared" si="153"/>
        <v>533.22767999999996</v>
      </c>
      <c r="U581" s="93" t="b">
        <f t="shared" ref="U581:U644" si="158">AND(I581&gt;7,R581&gt;7.1)</f>
        <v>0</v>
      </c>
      <c r="V581" s="93" t="b">
        <f t="shared" ref="V581:V644" si="159">OR(S581&gt;33,R581&gt;6.2)</f>
        <v>0</v>
      </c>
      <c r="W581" s="93" t="str">
        <f t="shared" ref="W581:W644" si="160">IF(R581&gt;7.3,"High Value","Low Value")</f>
        <v>Low Value</v>
      </c>
      <c r="X581" s="96" t="str">
        <f t="shared" si="146"/>
        <v>Value not found</v>
      </c>
      <c r="Y581" s="93">
        <f t="shared" si="151"/>
        <v>14</v>
      </c>
      <c r="Z581" s="93">
        <f t="shared" si="147"/>
        <v>1</v>
      </c>
      <c r="AA581" s="93">
        <f t="shared" si="148"/>
        <v>2019</v>
      </c>
      <c r="AB581" s="97" t="str">
        <f t="shared" si="156"/>
        <v>1-2019</v>
      </c>
      <c r="AC581" s="97" t="str">
        <f t="shared" si="155"/>
        <v>14-1-2019</v>
      </c>
      <c r="AD581" s="97">
        <f t="shared" si="152"/>
        <v>1</v>
      </c>
      <c r="AE581" s="97">
        <f t="shared" si="149"/>
        <v>3</v>
      </c>
      <c r="AF581" s="97" t="str">
        <f t="shared" ref="AF581:AF644" si="161">CONCATENATE(AA581,"-",AE581)</f>
        <v>2019-3</v>
      </c>
      <c r="AG581" s="97">
        <f t="shared" ref="AG581:AG644" si="162">WEEKDAY(L581,2)</f>
        <v>1</v>
      </c>
      <c r="AH581" s="97" t="str">
        <f t="shared" si="150"/>
        <v>Weekdays</v>
      </c>
      <c r="AI581" s="98">
        <f t="shared" si="154"/>
        <v>2</v>
      </c>
    </row>
    <row r="582" spans="2:35" ht="21.75" customHeight="1" x14ac:dyDescent="0.25">
      <c r="B582" s="19" t="s">
        <v>614</v>
      </c>
      <c r="C582" s="20" t="s">
        <v>18</v>
      </c>
      <c r="D582" s="19" t="s">
        <v>19</v>
      </c>
      <c r="E582" s="19" t="s">
        <v>27</v>
      </c>
      <c r="F582" s="19" t="s">
        <v>21</v>
      </c>
      <c r="G582" s="19" t="s">
        <v>22</v>
      </c>
      <c r="H582" s="72">
        <v>64.27</v>
      </c>
      <c r="I582" s="22">
        <v>4</v>
      </c>
      <c r="J582" s="72">
        <v>12.853999999999999</v>
      </c>
      <c r="K582" s="72">
        <v>269.93400000000003</v>
      </c>
      <c r="L582" s="24">
        <v>43550</v>
      </c>
      <c r="M582" s="25">
        <v>0.57916666666666672</v>
      </c>
      <c r="N582" s="20" t="s">
        <v>29</v>
      </c>
      <c r="O582" s="72">
        <v>257.08</v>
      </c>
      <c r="P582" s="76">
        <v>4.7619047620000003</v>
      </c>
      <c r="Q582" s="72">
        <v>12.853999999999999</v>
      </c>
      <c r="R582" s="86">
        <v>7.7</v>
      </c>
      <c r="S582" s="72">
        <f t="shared" si="157"/>
        <v>12.854000000000042</v>
      </c>
      <c r="T582" s="92">
        <f t="shared" si="153"/>
        <v>1078.7076800000036</v>
      </c>
      <c r="U582" s="93" t="b">
        <f t="shared" si="158"/>
        <v>0</v>
      </c>
      <c r="V582" s="93" t="b">
        <f t="shared" si="159"/>
        <v>1</v>
      </c>
      <c r="W582" s="93" t="str">
        <f t="shared" si="160"/>
        <v>High Value</v>
      </c>
      <c r="X582" s="96">
        <f t="shared" ref="X582:X645" si="163">IF(R582&gt;6.9,H582*0.1,"Value not found")</f>
        <v>6.4269999999999996</v>
      </c>
      <c r="Y582" s="93">
        <f t="shared" si="151"/>
        <v>26</v>
      </c>
      <c r="Z582" s="93">
        <f t="shared" ref="Z582:Z645" si="164">MONTH(L582)</f>
        <v>3</v>
      </c>
      <c r="AA582" s="93">
        <f t="shared" ref="AA582:AA645" si="165">YEAR(L582)</f>
        <v>2019</v>
      </c>
      <c r="AB582" s="97" t="str">
        <f t="shared" si="156"/>
        <v>3-2019</v>
      </c>
      <c r="AC582" s="97" t="str">
        <f t="shared" si="155"/>
        <v>26-3-2019</v>
      </c>
      <c r="AD582" s="97">
        <f t="shared" si="152"/>
        <v>1</v>
      </c>
      <c r="AE582" s="97">
        <f t="shared" ref="AE582:AE645" si="166">WEEKNUM(L582,2)</f>
        <v>13</v>
      </c>
      <c r="AF582" s="97" t="str">
        <f t="shared" si="161"/>
        <v>2019-13</v>
      </c>
      <c r="AG582" s="97">
        <f t="shared" si="162"/>
        <v>2</v>
      </c>
      <c r="AH582" s="97" t="str">
        <f t="shared" ref="AH582:AH645" si="167">IF(AG582&gt;=6,"Weekends","Weekdays")</f>
        <v>Weekdays</v>
      </c>
      <c r="AI582" s="98">
        <f t="shared" si="154"/>
        <v>3</v>
      </c>
    </row>
    <row r="583" spans="2:35" ht="21.75" customHeight="1" x14ac:dyDescent="0.25">
      <c r="B583" s="19" t="s">
        <v>615</v>
      </c>
      <c r="C583" s="20" t="s">
        <v>42</v>
      </c>
      <c r="D583" s="19" t="s">
        <v>43</v>
      </c>
      <c r="E583" s="19" t="s">
        <v>27</v>
      </c>
      <c r="F583" s="19" t="s">
        <v>31</v>
      </c>
      <c r="G583" s="19" t="s">
        <v>22</v>
      </c>
      <c r="H583" s="72">
        <v>69.510000000000005</v>
      </c>
      <c r="I583" s="22">
        <v>2</v>
      </c>
      <c r="J583" s="72">
        <v>6.9509999999999996</v>
      </c>
      <c r="K583" s="72">
        <v>145.971</v>
      </c>
      <c r="L583" s="24">
        <v>43525</v>
      </c>
      <c r="M583" s="25">
        <v>0.51041666666666663</v>
      </c>
      <c r="N583" s="20" t="s">
        <v>23</v>
      </c>
      <c r="O583" s="72">
        <v>139.02000000000001</v>
      </c>
      <c r="P583" s="76">
        <v>4.7619047620000003</v>
      </c>
      <c r="Q583" s="72">
        <v>6.9509999999999996</v>
      </c>
      <c r="R583" s="86">
        <v>8.1</v>
      </c>
      <c r="S583" s="72">
        <f t="shared" si="157"/>
        <v>6.9509999999999934</v>
      </c>
      <c r="T583" s="92">
        <f t="shared" si="153"/>
        <v>583.32791999999949</v>
      </c>
      <c r="U583" s="93" t="b">
        <f t="shared" si="158"/>
        <v>0</v>
      </c>
      <c r="V583" s="93" t="b">
        <f t="shared" si="159"/>
        <v>1</v>
      </c>
      <c r="W583" s="93" t="str">
        <f t="shared" si="160"/>
        <v>High Value</v>
      </c>
      <c r="X583" s="96">
        <f t="shared" si="163"/>
        <v>6.9510000000000005</v>
      </c>
      <c r="Y583" s="93">
        <f t="shared" ref="Y583:Y646" si="168">DAY(L583)</f>
        <v>1</v>
      </c>
      <c r="Z583" s="93">
        <f t="shared" si="164"/>
        <v>3</v>
      </c>
      <c r="AA583" s="93">
        <f t="shared" si="165"/>
        <v>2019</v>
      </c>
      <c r="AB583" s="97" t="str">
        <f t="shared" si="156"/>
        <v>3-2019</v>
      </c>
      <c r="AC583" s="97" t="str">
        <f t="shared" si="155"/>
        <v>1-3-2019</v>
      </c>
      <c r="AD583" s="97">
        <f t="shared" ref="AD583:AD646" si="169">ROUNDUP(Z583/3,0)</f>
        <v>1</v>
      </c>
      <c r="AE583" s="97">
        <f t="shared" si="166"/>
        <v>9</v>
      </c>
      <c r="AF583" s="97" t="str">
        <f t="shared" si="161"/>
        <v>2019-9</v>
      </c>
      <c r="AG583" s="97">
        <f t="shared" si="162"/>
        <v>5</v>
      </c>
      <c r="AH583" s="97" t="str">
        <f t="shared" si="167"/>
        <v>Weekdays</v>
      </c>
      <c r="AI583" s="98">
        <f t="shared" si="154"/>
        <v>6</v>
      </c>
    </row>
    <row r="584" spans="2:35" ht="21.75" customHeight="1" x14ac:dyDescent="0.25">
      <c r="B584" s="19" t="s">
        <v>616</v>
      </c>
      <c r="C584" s="20" t="s">
        <v>25</v>
      </c>
      <c r="D584" s="19" t="s">
        <v>26</v>
      </c>
      <c r="E584" s="19" t="s">
        <v>27</v>
      </c>
      <c r="F584" s="19" t="s">
        <v>31</v>
      </c>
      <c r="G584" s="19" t="s">
        <v>44</v>
      </c>
      <c r="H584" s="72">
        <v>27.22</v>
      </c>
      <c r="I584" s="22">
        <v>3</v>
      </c>
      <c r="J584" s="72">
        <v>4.0830000000000002</v>
      </c>
      <c r="K584" s="72">
        <v>85.742999999999995</v>
      </c>
      <c r="L584" s="24">
        <v>43472</v>
      </c>
      <c r="M584" s="25">
        <v>0.52569444444444446</v>
      </c>
      <c r="N584" s="20" t="s">
        <v>29</v>
      </c>
      <c r="O584" s="72">
        <v>81.66</v>
      </c>
      <c r="P584" s="76">
        <v>4.7619047620000003</v>
      </c>
      <c r="Q584" s="72">
        <v>4.0830000000000002</v>
      </c>
      <c r="R584" s="86">
        <v>7.3</v>
      </c>
      <c r="S584" s="72">
        <f t="shared" si="157"/>
        <v>4.0829999999999984</v>
      </c>
      <c r="T584" s="92">
        <f t="shared" ref="T584:T647" si="170">S584*$T$2</f>
        <v>342.64535999999987</v>
      </c>
      <c r="U584" s="93" t="b">
        <f t="shared" si="158"/>
        <v>0</v>
      </c>
      <c r="V584" s="93" t="b">
        <f t="shared" si="159"/>
        <v>1</v>
      </c>
      <c r="W584" s="93" t="str">
        <f t="shared" si="160"/>
        <v>Low Value</v>
      </c>
      <c r="X584" s="96">
        <f t="shared" si="163"/>
        <v>2.722</v>
      </c>
      <c r="Y584" s="93">
        <f t="shared" si="168"/>
        <v>7</v>
      </c>
      <c r="Z584" s="93">
        <f t="shared" si="164"/>
        <v>1</v>
      </c>
      <c r="AA584" s="93">
        <f t="shared" si="165"/>
        <v>2019</v>
      </c>
      <c r="AB584" s="97" t="str">
        <f t="shared" si="156"/>
        <v>1-2019</v>
      </c>
      <c r="AC584" s="97" t="str">
        <f t="shared" si="155"/>
        <v>7-1-2019</v>
      </c>
      <c r="AD584" s="97">
        <f t="shared" si="169"/>
        <v>1</v>
      </c>
      <c r="AE584" s="97">
        <f t="shared" si="166"/>
        <v>2</v>
      </c>
      <c r="AF584" s="97" t="str">
        <f t="shared" si="161"/>
        <v>2019-2</v>
      </c>
      <c r="AG584" s="97">
        <f t="shared" si="162"/>
        <v>1</v>
      </c>
      <c r="AH584" s="97" t="str">
        <f t="shared" si="167"/>
        <v>Weekdays</v>
      </c>
      <c r="AI584" s="98">
        <f t="shared" si="154"/>
        <v>2</v>
      </c>
    </row>
    <row r="585" spans="2:35" ht="21.75" customHeight="1" x14ac:dyDescent="0.25">
      <c r="B585" s="19" t="s">
        <v>617</v>
      </c>
      <c r="C585" s="20" t="s">
        <v>18</v>
      </c>
      <c r="D585" s="19" t="s">
        <v>19</v>
      </c>
      <c r="E585" s="19" t="s">
        <v>20</v>
      </c>
      <c r="F585" s="19" t="s">
        <v>21</v>
      </c>
      <c r="G585" s="19" t="s">
        <v>22</v>
      </c>
      <c r="H585" s="72">
        <v>77.680000000000007</v>
      </c>
      <c r="I585" s="22">
        <v>4</v>
      </c>
      <c r="J585" s="72">
        <v>15.536</v>
      </c>
      <c r="K585" s="72">
        <v>326.25599999999997</v>
      </c>
      <c r="L585" s="24">
        <v>43497</v>
      </c>
      <c r="M585" s="25">
        <v>0.82916666666666672</v>
      </c>
      <c r="N585" s="20" t="s">
        <v>29</v>
      </c>
      <c r="O585" s="72">
        <v>310.72000000000003</v>
      </c>
      <c r="P585" s="76">
        <v>4.7619047620000003</v>
      </c>
      <c r="Q585" s="72">
        <v>15.536</v>
      </c>
      <c r="R585" s="86">
        <v>8.4</v>
      </c>
      <c r="S585" s="72">
        <f t="shared" si="157"/>
        <v>15.535999999999945</v>
      </c>
      <c r="T585" s="92">
        <f t="shared" si="170"/>
        <v>1303.7811199999953</v>
      </c>
      <c r="U585" s="93" t="b">
        <f t="shared" si="158"/>
        <v>0</v>
      </c>
      <c r="V585" s="93" t="b">
        <f t="shared" si="159"/>
        <v>1</v>
      </c>
      <c r="W585" s="93" t="str">
        <f t="shared" si="160"/>
        <v>High Value</v>
      </c>
      <c r="X585" s="96">
        <f t="shared" si="163"/>
        <v>7.7680000000000007</v>
      </c>
      <c r="Y585" s="93">
        <f t="shared" si="168"/>
        <v>1</v>
      </c>
      <c r="Z585" s="93">
        <f t="shared" si="164"/>
        <v>2</v>
      </c>
      <c r="AA585" s="93">
        <f t="shared" si="165"/>
        <v>2019</v>
      </c>
      <c r="AB585" s="97" t="str">
        <f t="shared" si="156"/>
        <v>2-2019</v>
      </c>
      <c r="AC585" s="97" t="str">
        <f t="shared" si="155"/>
        <v>1-2-2019</v>
      </c>
      <c r="AD585" s="97">
        <f t="shared" si="169"/>
        <v>1</v>
      </c>
      <c r="AE585" s="97">
        <f t="shared" si="166"/>
        <v>5</v>
      </c>
      <c r="AF585" s="97" t="str">
        <f t="shared" si="161"/>
        <v>2019-5</v>
      </c>
      <c r="AG585" s="97">
        <f t="shared" si="162"/>
        <v>5</v>
      </c>
      <c r="AH585" s="97" t="str">
        <f t="shared" si="167"/>
        <v>Weekdays</v>
      </c>
      <c r="AI585" s="98">
        <f t="shared" si="154"/>
        <v>6</v>
      </c>
    </row>
    <row r="586" spans="2:35" ht="21.75" customHeight="1" x14ac:dyDescent="0.25">
      <c r="B586" s="19" t="s">
        <v>618</v>
      </c>
      <c r="C586" s="20" t="s">
        <v>25</v>
      </c>
      <c r="D586" s="19" t="s">
        <v>26</v>
      </c>
      <c r="E586" s="19" t="s">
        <v>20</v>
      </c>
      <c r="F586" s="19" t="s">
        <v>21</v>
      </c>
      <c r="G586" s="19" t="s">
        <v>46</v>
      </c>
      <c r="H586" s="72">
        <v>92.98</v>
      </c>
      <c r="I586" s="22">
        <v>2</v>
      </c>
      <c r="J586" s="72">
        <v>9.298</v>
      </c>
      <c r="K586" s="72">
        <v>195.25800000000001</v>
      </c>
      <c r="L586" s="24">
        <v>43509</v>
      </c>
      <c r="M586" s="25">
        <v>0.62916666666666665</v>
      </c>
      <c r="N586" s="20" t="s">
        <v>33</v>
      </c>
      <c r="O586" s="72">
        <v>185.96</v>
      </c>
      <c r="P586" s="76">
        <v>4.7619047620000003</v>
      </c>
      <c r="Q586" s="72">
        <v>9.298</v>
      </c>
      <c r="R586" s="86">
        <v>8</v>
      </c>
      <c r="S586" s="72">
        <f t="shared" si="157"/>
        <v>9.2980000000000018</v>
      </c>
      <c r="T586" s="92">
        <f t="shared" si="170"/>
        <v>780.28816000000018</v>
      </c>
      <c r="U586" s="93" t="b">
        <f t="shared" si="158"/>
        <v>0</v>
      </c>
      <c r="V586" s="93" t="b">
        <f t="shared" si="159"/>
        <v>1</v>
      </c>
      <c r="W586" s="93" t="str">
        <f t="shared" si="160"/>
        <v>High Value</v>
      </c>
      <c r="X586" s="96">
        <f t="shared" si="163"/>
        <v>9.298</v>
      </c>
      <c r="Y586" s="93">
        <f t="shared" si="168"/>
        <v>13</v>
      </c>
      <c r="Z586" s="93">
        <f t="shared" si="164"/>
        <v>2</v>
      </c>
      <c r="AA586" s="93">
        <f t="shared" si="165"/>
        <v>2019</v>
      </c>
      <c r="AB586" s="97" t="str">
        <f t="shared" si="156"/>
        <v>2-2019</v>
      </c>
      <c r="AC586" s="97" t="str">
        <f t="shared" si="155"/>
        <v>13-2-2019</v>
      </c>
      <c r="AD586" s="97">
        <f t="shared" si="169"/>
        <v>1</v>
      </c>
      <c r="AE586" s="97">
        <f t="shared" si="166"/>
        <v>7</v>
      </c>
      <c r="AF586" s="97" t="str">
        <f t="shared" si="161"/>
        <v>2019-7</v>
      </c>
      <c r="AG586" s="97">
        <f t="shared" si="162"/>
        <v>3</v>
      </c>
      <c r="AH586" s="97" t="str">
        <f t="shared" si="167"/>
        <v>Weekdays</v>
      </c>
      <c r="AI586" s="98">
        <f t="shared" si="154"/>
        <v>4</v>
      </c>
    </row>
    <row r="587" spans="2:35" ht="21.75" customHeight="1" x14ac:dyDescent="0.25">
      <c r="B587" s="19" t="s">
        <v>619</v>
      </c>
      <c r="C587" s="20" t="s">
        <v>42</v>
      </c>
      <c r="D587" s="19" t="s">
        <v>43</v>
      </c>
      <c r="E587" s="19" t="s">
        <v>20</v>
      </c>
      <c r="F587" s="19" t="s">
        <v>21</v>
      </c>
      <c r="G587" s="19" t="s">
        <v>46</v>
      </c>
      <c r="H587" s="72">
        <v>18.079999999999998</v>
      </c>
      <c r="I587" s="22">
        <v>4</v>
      </c>
      <c r="J587" s="72">
        <v>3.6160000000000001</v>
      </c>
      <c r="K587" s="72">
        <v>75.936000000000007</v>
      </c>
      <c r="L587" s="24">
        <v>43479</v>
      </c>
      <c r="M587" s="25">
        <v>0.75208333333333333</v>
      </c>
      <c r="N587" s="20" t="s">
        <v>33</v>
      </c>
      <c r="O587" s="72">
        <v>72.319999999999993</v>
      </c>
      <c r="P587" s="76">
        <v>4.7619047620000003</v>
      </c>
      <c r="Q587" s="72">
        <v>3.6160000000000001</v>
      </c>
      <c r="R587" s="86">
        <v>9.5</v>
      </c>
      <c r="S587" s="72">
        <f t="shared" si="157"/>
        <v>3.6160000000000139</v>
      </c>
      <c r="T587" s="92">
        <f t="shared" si="170"/>
        <v>303.45472000000115</v>
      </c>
      <c r="U587" s="93" t="b">
        <f t="shared" si="158"/>
        <v>0</v>
      </c>
      <c r="V587" s="93" t="b">
        <f t="shared" si="159"/>
        <v>1</v>
      </c>
      <c r="W587" s="93" t="str">
        <f t="shared" si="160"/>
        <v>High Value</v>
      </c>
      <c r="X587" s="96">
        <f t="shared" si="163"/>
        <v>1.8079999999999998</v>
      </c>
      <c r="Y587" s="93">
        <f t="shared" si="168"/>
        <v>14</v>
      </c>
      <c r="Z587" s="93">
        <f t="shared" si="164"/>
        <v>1</v>
      </c>
      <c r="AA587" s="93">
        <f t="shared" si="165"/>
        <v>2019</v>
      </c>
      <c r="AB587" s="97" t="str">
        <f t="shared" si="156"/>
        <v>1-2019</v>
      </c>
      <c r="AC587" s="97" t="str">
        <f t="shared" si="155"/>
        <v>14-1-2019</v>
      </c>
      <c r="AD587" s="97">
        <f t="shared" si="169"/>
        <v>1</v>
      </c>
      <c r="AE587" s="97">
        <f t="shared" si="166"/>
        <v>3</v>
      </c>
      <c r="AF587" s="97" t="str">
        <f t="shared" si="161"/>
        <v>2019-3</v>
      </c>
      <c r="AG587" s="97">
        <f t="shared" si="162"/>
        <v>1</v>
      </c>
      <c r="AH587" s="97" t="str">
        <f t="shared" si="167"/>
        <v>Weekdays</v>
      </c>
      <c r="AI587" s="98">
        <f t="shared" si="154"/>
        <v>2</v>
      </c>
    </row>
    <row r="588" spans="2:35" ht="21.75" customHeight="1" x14ac:dyDescent="0.25">
      <c r="B588" s="19" t="s">
        <v>620</v>
      </c>
      <c r="C588" s="20" t="s">
        <v>42</v>
      </c>
      <c r="D588" s="19" t="s">
        <v>43</v>
      </c>
      <c r="E588" s="19" t="s">
        <v>27</v>
      </c>
      <c r="F588" s="19" t="s">
        <v>31</v>
      </c>
      <c r="G588" s="19" t="s">
        <v>36</v>
      </c>
      <c r="H588" s="72">
        <v>63.06</v>
      </c>
      <c r="I588" s="22">
        <v>3</v>
      </c>
      <c r="J588" s="72">
        <v>9.4589999999999996</v>
      </c>
      <c r="K588" s="72">
        <v>198.63900000000001</v>
      </c>
      <c r="L588" s="24">
        <v>43484</v>
      </c>
      <c r="M588" s="25">
        <v>0.66527777777777775</v>
      </c>
      <c r="N588" s="20" t="s">
        <v>23</v>
      </c>
      <c r="O588" s="72">
        <v>189.18</v>
      </c>
      <c r="P588" s="76">
        <v>4.7619047620000003</v>
      </c>
      <c r="Q588" s="72">
        <v>9.4589999999999996</v>
      </c>
      <c r="R588" s="86">
        <v>7</v>
      </c>
      <c r="S588" s="72">
        <f t="shared" si="157"/>
        <v>9.4590000000000032</v>
      </c>
      <c r="T588" s="92">
        <f t="shared" si="170"/>
        <v>793.79928000000029</v>
      </c>
      <c r="U588" s="93" t="b">
        <f t="shared" si="158"/>
        <v>0</v>
      </c>
      <c r="V588" s="93" t="b">
        <f t="shared" si="159"/>
        <v>1</v>
      </c>
      <c r="W588" s="93" t="str">
        <f t="shared" si="160"/>
        <v>Low Value</v>
      </c>
      <c r="X588" s="96">
        <f t="shared" si="163"/>
        <v>6.3060000000000009</v>
      </c>
      <c r="Y588" s="93">
        <f t="shared" si="168"/>
        <v>19</v>
      </c>
      <c r="Z588" s="93">
        <f t="shared" si="164"/>
        <v>1</v>
      </c>
      <c r="AA588" s="93">
        <f t="shared" si="165"/>
        <v>2019</v>
      </c>
      <c r="AB588" s="97" t="str">
        <f t="shared" si="156"/>
        <v>1-2019</v>
      </c>
      <c r="AC588" s="97" t="str">
        <f t="shared" si="155"/>
        <v>19-1-2019</v>
      </c>
      <c r="AD588" s="97">
        <f t="shared" si="169"/>
        <v>1</v>
      </c>
      <c r="AE588" s="97">
        <f t="shared" si="166"/>
        <v>3</v>
      </c>
      <c r="AF588" s="97" t="str">
        <f t="shared" si="161"/>
        <v>2019-3</v>
      </c>
      <c r="AG588" s="97">
        <f t="shared" si="162"/>
        <v>6</v>
      </c>
      <c r="AH588" s="97" t="str">
        <f t="shared" si="167"/>
        <v>Weekends</v>
      </c>
      <c r="AI588" s="98">
        <f t="shared" si="154"/>
        <v>7</v>
      </c>
    </row>
    <row r="589" spans="2:35" ht="21.75" customHeight="1" x14ac:dyDescent="0.25">
      <c r="B589" s="19" t="s">
        <v>621</v>
      </c>
      <c r="C589" s="20" t="s">
        <v>18</v>
      </c>
      <c r="D589" s="19" t="s">
        <v>19</v>
      </c>
      <c r="E589" s="19" t="s">
        <v>27</v>
      </c>
      <c r="F589" s="19" t="s">
        <v>31</v>
      </c>
      <c r="G589" s="19" t="s">
        <v>22</v>
      </c>
      <c r="H589" s="72">
        <v>51.71</v>
      </c>
      <c r="I589" s="22">
        <v>4</v>
      </c>
      <c r="J589" s="72">
        <v>10.342000000000001</v>
      </c>
      <c r="K589" s="72">
        <v>217.18199999999999</v>
      </c>
      <c r="L589" s="24">
        <v>43533</v>
      </c>
      <c r="M589" s="25">
        <v>0.57847222222222228</v>
      </c>
      <c r="N589" s="20" t="s">
        <v>33</v>
      </c>
      <c r="O589" s="72">
        <v>206.84</v>
      </c>
      <c r="P589" s="76">
        <v>4.7619047620000003</v>
      </c>
      <c r="Q589" s="72">
        <v>10.342000000000001</v>
      </c>
      <c r="R589" s="86">
        <v>9.8000000000000007</v>
      </c>
      <c r="S589" s="72">
        <f t="shared" si="157"/>
        <v>10.341999999999985</v>
      </c>
      <c r="T589" s="92">
        <f t="shared" si="170"/>
        <v>867.9006399999987</v>
      </c>
      <c r="U589" s="93" t="b">
        <f t="shared" si="158"/>
        <v>0</v>
      </c>
      <c r="V589" s="93" t="b">
        <f t="shared" si="159"/>
        <v>1</v>
      </c>
      <c r="W589" s="93" t="str">
        <f t="shared" si="160"/>
        <v>High Value</v>
      </c>
      <c r="X589" s="96">
        <f t="shared" si="163"/>
        <v>5.1710000000000003</v>
      </c>
      <c r="Y589" s="93">
        <f t="shared" si="168"/>
        <v>9</v>
      </c>
      <c r="Z589" s="93">
        <f t="shared" si="164"/>
        <v>3</v>
      </c>
      <c r="AA589" s="93">
        <f t="shared" si="165"/>
        <v>2019</v>
      </c>
      <c r="AB589" s="97" t="str">
        <f t="shared" si="156"/>
        <v>3-2019</v>
      </c>
      <c r="AC589" s="97" t="str">
        <f t="shared" si="155"/>
        <v>9-3-2019</v>
      </c>
      <c r="AD589" s="97">
        <f t="shared" si="169"/>
        <v>1</v>
      </c>
      <c r="AE589" s="97">
        <f t="shared" si="166"/>
        <v>10</v>
      </c>
      <c r="AF589" s="97" t="str">
        <f t="shared" si="161"/>
        <v>2019-10</v>
      </c>
      <c r="AG589" s="97">
        <f t="shared" si="162"/>
        <v>6</v>
      </c>
      <c r="AH589" s="97" t="str">
        <f t="shared" si="167"/>
        <v>Weekends</v>
      </c>
      <c r="AI589" s="98">
        <f t="shared" si="154"/>
        <v>7</v>
      </c>
    </row>
    <row r="590" spans="2:35" ht="21.75" customHeight="1" x14ac:dyDescent="0.25">
      <c r="B590" s="19" t="s">
        <v>622</v>
      </c>
      <c r="C590" s="20" t="s">
        <v>18</v>
      </c>
      <c r="D590" s="19" t="s">
        <v>19</v>
      </c>
      <c r="E590" s="19" t="s">
        <v>27</v>
      </c>
      <c r="F590" s="19" t="s">
        <v>21</v>
      </c>
      <c r="G590" s="19" t="s">
        <v>44</v>
      </c>
      <c r="H590" s="72">
        <v>52.34</v>
      </c>
      <c r="I590" s="22">
        <v>3</v>
      </c>
      <c r="J590" s="72">
        <v>7.851</v>
      </c>
      <c r="K590" s="72">
        <v>164.87100000000001</v>
      </c>
      <c r="L590" s="24">
        <v>43551</v>
      </c>
      <c r="M590" s="25">
        <v>0.5854166666666667</v>
      </c>
      <c r="N590" s="20" t="s">
        <v>29</v>
      </c>
      <c r="O590" s="72">
        <v>157.02000000000001</v>
      </c>
      <c r="P590" s="76">
        <v>4.7619047620000003</v>
      </c>
      <c r="Q590" s="72">
        <v>7.851</v>
      </c>
      <c r="R590" s="86">
        <v>9.1999999999999993</v>
      </c>
      <c r="S590" s="72">
        <f t="shared" si="157"/>
        <v>7.8509999999999991</v>
      </c>
      <c r="T590" s="92">
        <f t="shared" si="170"/>
        <v>658.85591999999997</v>
      </c>
      <c r="U590" s="93" t="b">
        <f t="shared" si="158"/>
        <v>0</v>
      </c>
      <c r="V590" s="93" t="b">
        <f t="shared" si="159"/>
        <v>1</v>
      </c>
      <c r="W590" s="93" t="str">
        <f t="shared" si="160"/>
        <v>High Value</v>
      </c>
      <c r="X590" s="96">
        <f t="shared" si="163"/>
        <v>5.2340000000000009</v>
      </c>
      <c r="Y590" s="93">
        <f t="shared" si="168"/>
        <v>27</v>
      </c>
      <c r="Z590" s="93">
        <f t="shared" si="164"/>
        <v>3</v>
      </c>
      <c r="AA590" s="93">
        <f t="shared" si="165"/>
        <v>2019</v>
      </c>
      <c r="AB590" s="97" t="str">
        <f t="shared" si="156"/>
        <v>3-2019</v>
      </c>
      <c r="AC590" s="97" t="str">
        <f t="shared" si="155"/>
        <v>27-3-2019</v>
      </c>
      <c r="AD590" s="97">
        <f t="shared" si="169"/>
        <v>1</v>
      </c>
      <c r="AE590" s="97">
        <f t="shared" si="166"/>
        <v>13</v>
      </c>
      <c r="AF590" s="97" t="str">
        <f t="shared" si="161"/>
        <v>2019-13</v>
      </c>
      <c r="AG590" s="97">
        <f t="shared" si="162"/>
        <v>3</v>
      </c>
      <c r="AH590" s="97" t="str">
        <f t="shared" si="167"/>
        <v>Weekdays</v>
      </c>
      <c r="AI590" s="98">
        <f t="shared" si="154"/>
        <v>4</v>
      </c>
    </row>
    <row r="591" spans="2:35" ht="21.75" customHeight="1" x14ac:dyDescent="0.25">
      <c r="B591" s="19" t="s">
        <v>623</v>
      </c>
      <c r="C591" s="20" t="s">
        <v>18</v>
      </c>
      <c r="D591" s="19" t="s">
        <v>19</v>
      </c>
      <c r="E591" s="19" t="s">
        <v>27</v>
      </c>
      <c r="F591" s="19" t="s">
        <v>21</v>
      </c>
      <c r="G591" s="19" t="s">
        <v>36</v>
      </c>
      <c r="H591" s="72">
        <v>43.06</v>
      </c>
      <c r="I591" s="22">
        <v>5</v>
      </c>
      <c r="J591" s="72">
        <v>10.765000000000001</v>
      </c>
      <c r="K591" s="72">
        <v>226.065</v>
      </c>
      <c r="L591" s="24">
        <v>43500</v>
      </c>
      <c r="M591" s="25">
        <v>0.69305555555555554</v>
      </c>
      <c r="N591" s="20" t="s">
        <v>23</v>
      </c>
      <c r="O591" s="72">
        <v>215.3</v>
      </c>
      <c r="P591" s="76">
        <v>4.7619047620000003</v>
      </c>
      <c r="Q591" s="72">
        <v>10.765000000000001</v>
      </c>
      <c r="R591" s="86">
        <v>7.7</v>
      </c>
      <c r="S591" s="72">
        <f t="shared" si="157"/>
        <v>10.764999999999986</v>
      </c>
      <c r="T591" s="92">
        <f t="shared" si="170"/>
        <v>903.39879999999891</v>
      </c>
      <c r="U591" s="93" t="b">
        <f t="shared" si="158"/>
        <v>0</v>
      </c>
      <c r="V591" s="93" t="b">
        <f t="shared" si="159"/>
        <v>1</v>
      </c>
      <c r="W591" s="93" t="str">
        <f t="shared" si="160"/>
        <v>High Value</v>
      </c>
      <c r="X591" s="96">
        <f t="shared" si="163"/>
        <v>4.306</v>
      </c>
      <c r="Y591" s="93">
        <f t="shared" si="168"/>
        <v>4</v>
      </c>
      <c r="Z591" s="93">
        <f t="shared" si="164"/>
        <v>2</v>
      </c>
      <c r="AA591" s="93">
        <f t="shared" si="165"/>
        <v>2019</v>
      </c>
      <c r="AB591" s="97" t="str">
        <f t="shared" si="156"/>
        <v>2-2019</v>
      </c>
      <c r="AC591" s="97" t="str">
        <f t="shared" si="155"/>
        <v>4-2-2019</v>
      </c>
      <c r="AD591" s="97">
        <f t="shared" si="169"/>
        <v>1</v>
      </c>
      <c r="AE591" s="97">
        <f t="shared" si="166"/>
        <v>6</v>
      </c>
      <c r="AF591" s="97" t="str">
        <f t="shared" si="161"/>
        <v>2019-6</v>
      </c>
      <c r="AG591" s="97">
        <f t="shared" si="162"/>
        <v>1</v>
      </c>
      <c r="AH591" s="97" t="str">
        <f t="shared" si="167"/>
        <v>Weekdays</v>
      </c>
      <c r="AI591" s="98">
        <f t="shared" si="154"/>
        <v>2</v>
      </c>
    </row>
    <row r="592" spans="2:35" ht="21.75" customHeight="1" x14ac:dyDescent="0.25">
      <c r="B592" s="19" t="s">
        <v>624</v>
      </c>
      <c r="C592" s="20" t="s">
        <v>25</v>
      </c>
      <c r="D592" s="19" t="s">
        <v>26</v>
      </c>
      <c r="E592" s="19" t="s">
        <v>27</v>
      </c>
      <c r="F592" s="19" t="s">
        <v>31</v>
      </c>
      <c r="G592" s="19" t="s">
        <v>46</v>
      </c>
      <c r="H592" s="72">
        <v>59.61</v>
      </c>
      <c r="I592" s="22">
        <v>10</v>
      </c>
      <c r="J592" s="72">
        <v>29.805</v>
      </c>
      <c r="K592" s="72">
        <v>625.90499999999997</v>
      </c>
      <c r="L592" s="24">
        <v>43538</v>
      </c>
      <c r="M592" s="25">
        <v>0.46319444444444446</v>
      </c>
      <c r="N592" s="20" t="s">
        <v>29</v>
      </c>
      <c r="O592" s="72">
        <v>596.1</v>
      </c>
      <c r="P592" s="76">
        <v>4.7619047620000003</v>
      </c>
      <c r="Q592" s="72">
        <v>29.805</v>
      </c>
      <c r="R592" s="86">
        <v>5.3</v>
      </c>
      <c r="S592" s="72">
        <f t="shared" si="157"/>
        <v>29.80499999999995</v>
      </c>
      <c r="T592" s="92">
        <f t="shared" si="170"/>
        <v>2501.2355999999959</v>
      </c>
      <c r="U592" s="93" t="b">
        <f t="shared" si="158"/>
        <v>0</v>
      </c>
      <c r="V592" s="93" t="b">
        <f t="shared" si="159"/>
        <v>0</v>
      </c>
      <c r="W592" s="93" t="str">
        <f t="shared" si="160"/>
        <v>Low Value</v>
      </c>
      <c r="X592" s="96" t="str">
        <f t="shared" si="163"/>
        <v>Value not found</v>
      </c>
      <c r="Y592" s="93">
        <f t="shared" si="168"/>
        <v>14</v>
      </c>
      <c r="Z592" s="93">
        <f t="shared" si="164"/>
        <v>3</v>
      </c>
      <c r="AA592" s="93">
        <f t="shared" si="165"/>
        <v>2019</v>
      </c>
      <c r="AB592" s="97" t="str">
        <f t="shared" si="156"/>
        <v>3-2019</v>
      </c>
      <c r="AC592" s="97" t="str">
        <f t="shared" si="155"/>
        <v>14-3-2019</v>
      </c>
      <c r="AD592" s="97">
        <f t="shared" si="169"/>
        <v>1</v>
      </c>
      <c r="AE592" s="97">
        <f t="shared" si="166"/>
        <v>11</v>
      </c>
      <c r="AF592" s="97" t="str">
        <f t="shared" si="161"/>
        <v>2019-11</v>
      </c>
      <c r="AG592" s="97">
        <f t="shared" si="162"/>
        <v>4</v>
      </c>
      <c r="AH592" s="97" t="str">
        <f t="shared" si="167"/>
        <v>Weekdays</v>
      </c>
      <c r="AI592" s="98">
        <f t="shared" si="154"/>
        <v>5</v>
      </c>
    </row>
    <row r="593" spans="2:35" ht="21.75" customHeight="1" x14ac:dyDescent="0.25">
      <c r="B593" s="19" t="s">
        <v>625</v>
      </c>
      <c r="C593" s="20" t="s">
        <v>18</v>
      </c>
      <c r="D593" s="19" t="s">
        <v>19</v>
      </c>
      <c r="E593" s="19" t="s">
        <v>27</v>
      </c>
      <c r="F593" s="19" t="s">
        <v>31</v>
      </c>
      <c r="G593" s="19" t="s">
        <v>22</v>
      </c>
      <c r="H593" s="72">
        <v>14.62</v>
      </c>
      <c r="I593" s="22">
        <v>5</v>
      </c>
      <c r="J593" s="72">
        <v>3.6549999999999998</v>
      </c>
      <c r="K593" s="72">
        <v>76.754999999999995</v>
      </c>
      <c r="L593" s="24">
        <v>43528</v>
      </c>
      <c r="M593" s="25">
        <v>0.51597222222222228</v>
      </c>
      <c r="N593" s="20" t="s">
        <v>29</v>
      </c>
      <c r="O593" s="72">
        <v>73.099999999999994</v>
      </c>
      <c r="P593" s="76">
        <v>4.7619047620000003</v>
      </c>
      <c r="Q593" s="72">
        <v>3.6549999999999998</v>
      </c>
      <c r="R593" s="86">
        <v>4.4000000000000004</v>
      </c>
      <c r="S593" s="72">
        <f t="shared" si="157"/>
        <v>3.6550000000000011</v>
      </c>
      <c r="T593" s="92">
        <f t="shared" si="170"/>
        <v>306.72760000000011</v>
      </c>
      <c r="U593" s="93" t="b">
        <f t="shared" si="158"/>
        <v>0</v>
      </c>
      <c r="V593" s="93" t="b">
        <f t="shared" si="159"/>
        <v>0</v>
      </c>
      <c r="W593" s="93" t="str">
        <f t="shared" si="160"/>
        <v>Low Value</v>
      </c>
      <c r="X593" s="96" t="str">
        <f t="shared" si="163"/>
        <v>Value not found</v>
      </c>
      <c r="Y593" s="93">
        <f t="shared" si="168"/>
        <v>4</v>
      </c>
      <c r="Z593" s="93">
        <f t="shared" si="164"/>
        <v>3</v>
      </c>
      <c r="AA593" s="93">
        <f t="shared" si="165"/>
        <v>2019</v>
      </c>
      <c r="AB593" s="97" t="str">
        <f t="shared" si="156"/>
        <v>3-2019</v>
      </c>
      <c r="AC593" s="97" t="str">
        <f t="shared" si="155"/>
        <v>4-3-2019</v>
      </c>
      <c r="AD593" s="97">
        <f t="shared" si="169"/>
        <v>1</v>
      </c>
      <c r="AE593" s="97">
        <f t="shared" si="166"/>
        <v>10</v>
      </c>
      <c r="AF593" s="97" t="str">
        <f t="shared" si="161"/>
        <v>2019-10</v>
      </c>
      <c r="AG593" s="97">
        <f t="shared" si="162"/>
        <v>1</v>
      </c>
      <c r="AH593" s="97" t="str">
        <f t="shared" si="167"/>
        <v>Weekdays</v>
      </c>
      <c r="AI593" s="98">
        <f t="shared" si="154"/>
        <v>2</v>
      </c>
    </row>
    <row r="594" spans="2:35" ht="21.75" customHeight="1" x14ac:dyDescent="0.25">
      <c r="B594" s="19" t="s">
        <v>626</v>
      </c>
      <c r="C594" s="20" t="s">
        <v>25</v>
      </c>
      <c r="D594" s="19" t="s">
        <v>26</v>
      </c>
      <c r="E594" s="19" t="s">
        <v>20</v>
      </c>
      <c r="F594" s="19" t="s">
        <v>31</v>
      </c>
      <c r="G594" s="19" t="s">
        <v>22</v>
      </c>
      <c r="H594" s="72">
        <v>46.53</v>
      </c>
      <c r="I594" s="22">
        <v>6</v>
      </c>
      <c r="J594" s="72">
        <v>13.959</v>
      </c>
      <c r="K594" s="72">
        <v>293.13900000000001</v>
      </c>
      <c r="L594" s="24">
        <v>43527</v>
      </c>
      <c r="M594" s="25">
        <v>0.45416666666666666</v>
      </c>
      <c r="N594" s="20" t="s">
        <v>33</v>
      </c>
      <c r="O594" s="72">
        <v>279.18</v>
      </c>
      <c r="P594" s="76">
        <v>4.7619047620000003</v>
      </c>
      <c r="Q594" s="72">
        <v>13.959</v>
      </c>
      <c r="R594" s="86">
        <v>4.3</v>
      </c>
      <c r="S594" s="72">
        <f t="shared" si="157"/>
        <v>13.959000000000003</v>
      </c>
      <c r="T594" s="92">
        <f t="shared" si="170"/>
        <v>1171.4392800000003</v>
      </c>
      <c r="U594" s="93" t="b">
        <f t="shared" si="158"/>
        <v>0</v>
      </c>
      <c r="V594" s="93" t="b">
        <f t="shared" si="159"/>
        <v>0</v>
      </c>
      <c r="W594" s="93" t="str">
        <f t="shared" si="160"/>
        <v>Low Value</v>
      </c>
      <c r="X594" s="96" t="str">
        <f t="shared" si="163"/>
        <v>Value not found</v>
      </c>
      <c r="Y594" s="93">
        <f t="shared" si="168"/>
        <v>3</v>
      </c>
      <c r="Z594" s="93">
        <f t="shared" si="164"/>
        <v>3</v>
      </c>
      <c r="AA594" s="93">
        <f t="shared" si="165"/>
        <v>2019</v>
      </c>
      <c r="AB594" s="97" t="str">
        <f t="shared" si="156"/>
        <v>3-2019</v>
      </c>
      <c r="AC594" s="97" t="str">
        <f t="shared" si="155"/>
        <v>3-3-2019</v>
      </c>
      <c r="AD594" s="97">
        <f t="shared" si="169"/>
        <v>1</v>
      </c>
      <c r="AE594" s="97">
        <f t="shared" si="166"/>
        <v>9</v>
      </c>
      <c r="AF594" s="97" t="str">
        <f t="shared" si="161"/>
        <v>2019-9</v>
      </c>
      <c r="AG594" s="97">
        <f t="shared" si="162"/>
        <v>7</v>
      </c>
      <c r="AH594" s="97" t="str">
        <f t="shared" si="167"/>
        <v>Weekends</v>
      </c>
      <c r="AI594" s="98">
        <f t="shared" ref="AI594:AI657" si="171">WEEKDAY(L594,1)</f>
        <v>1</v>
      </c>
    </row>
    <row r="595" spans="2:35" ht="21.75" customHeight="1" x14ac:dyDescent="0.25">
      <c r="B595" s="19" t="s">
        <v>627</v>
      </c>
      <c r="C595" s="20" t="s">
        <v>25</v>
      </c>
      <c r="D595" s="19" t="s">
        <v>26</v>
      </c>
      <c r="E595" s="19" t="s">
        <v>20</v>
      </c>
      <c r="F595" s="19" t="s">
        <v>21</v>
      </c>
      <c r="G595" s="19" t="s">
        <v>32</v>
      </c>
      <c r="H595" s="72">
        <v>24.24</v>
      </c>
      <c r="I595" s="22">
        <v>7</v>
      </c>
      <c r="J595" s="72">
        <v>8.484</v>
      </c>
      <c r="K595" s="72">
        <v>178.16399999999999</v>
      </c>
      <c r="L595" s="24">
        <v>43492</v>
      </c>
      <c r="M595" s="25">
        <v>0.73472222222222228</v>
      </c>
      <c r="N595" s="20" t="s">
        <v>23</v>
      </c>
      <c r="O595" s="72">
        <v>169.68</v>
      </c>
      <c r="P595" s="76">
        <v>4.7619047620000003</v>
      </c>
      <c r="Q595" s="72">
        <v>8.484</v>
      </c>
      <c r="R595" s="86">
        <v>9.4</v>
      </c>
      <c r="S595" s="72">
        <f t="shared" si="157"/>
        <v>8.4839999999999804</v>
      </c>
      <c r="T595" s="92">
        <f t="shared" si="170"/>
        <v>711.97727999999836</v>
      </c>
      <c r="U595" s="93" t="b">
        <f t="shared" si="158"/>
        <v>0</v>
      </c>
      <c r="V595" s="93" t="b">
        <f t="shared" si="159"/>
        <v>1</v>
      </c>
      <c r="W595" s="93" t="str">
        <f t="shared" si="160"/>
        <v>High Value</v>
      </c>
      <c r="X595" s="96">
        <f t="shared" si="163"/>
        <v>2.4239999999999999</v>
      </c>
      <c r="Y595" s="93">
        <f t="shared" si="168"/>
        <v>27</v>
      </c>
      <c r="Z595" s="93">
        <f t="shared" si="164"/>
        <v>1</v>
      </c>
      <c r="AA595" s="93">
        <f t="shared" si="165"/>
        <v>2019</v>
      </c>
      <c r="AB595" s="97" t="str">
        <f t="shared" si="156"/>
        <v>1-2019</v>
      </c>
      <c r="AC595" s="97" t="str">
        <f t="shared" si="155"/>
        <v>27-1-2019</v>
      </c>
      <c r="AD595" s="97">
        <f t="shared" si="169"/>
        <v>1</v>
      </c>
      <c r="AE595" s="97">
        <f t="shared" si="166"/>
        <v>4</v>
      </c>
      <c r="AF595" s="97" t="str">
        <f t="shared" si="161"/>
        <v>2019-4</v>
      </c>
      <c r="AG595" s="97">
        <f t="shared" si="162"/>
        <v>7</v>
      </c>
      <c r="AH595" s="97" t="str">
        <f t="shared" si="167"/>
        <v>Weekends</v>
      </c>
      <c r="AI595" s="98">
        <f t="shared" si="171"/>
        <v>1</v>
      </c>
    </row>
    <row r="596" spans="2:35" ht="21.75" customHeight="1" x14ac:dyDescent="0.25">
      <c r="B596" s="19" t="s">
        <v>628</v>
      </c>
      <c r="C596" s="20" t="s">
        <v>18</v>
      </c>
      <c r="D596" s="19" t="s">
        <v>19</v>
      </c>
      <c r="E596" s="19" t="s">
        <v>20</v>
      </c>
      <c r="F596" s="19" t="s">
        <v>21</v>
      </c>
      <c r="G596" s="19" t="s">
        <v>36</v>
      </c>
      <c r="H596" s="72">
        <v>45.58</v>
      </c>
      <c r="I596" s="22">
        <v>1</v>
      </c>
      <c r="J596" s="72">
        <v>2.2789999999999999</v>
      </c>
      <c r="K596" s="72">
        <v>47.859000000000002</v>
      </c>
      <c r="L596" s="24">
        <v>43503</v>
      </c>
      <c r="M596" s="25">
        <v>0.59236111111111112</v>
      </c>
      <c r="N596" s="20" t="s">
        <v>29</v>
      </c>
      <c r="O596" s="72">
        <v>45.58</v>
      </c>
      <c r="P596" s="76">
        <v>4.7619047620000003</v>
      </c>
      <c r="Q596" s="72">
        <v>2.2789999999999999</v>
      </c>
      <c r="R596" s="86">
        <v>9.8000000000000007</v>
      </c>
      <c r="S596" s="72">
        <f t="shared" si="157"/>
        <v>2.2790000000000035</v>
      </c>
      <c r="T596" s="92">
        <f t="shared" si="170"/>
        <v>191.25368000000029</v>
      </c>
      <c r="U596" s="93" t="b">
        <f t="shared" si="158"/>
        <v>0</v>
      </c>
      <c r="V596" s="93" t="b">
        <f t="shared" si="159"/>
        <v>1</v>
      </c>
      <c r="W596" s="93" t="str">
        <f t="shared" si="160"/>
        <v>High Value</v>
      </c>
      <c r="X596" s="96">
        <f t="shared" si="163"/>
        <v>4.5579999999999998</v>
      </c>
      <c r="Y596" s="93">
        <f t="shared" si="168"/>
        <v>7</v>
      </c>
      <c r="Z596" s="93">
        <f t="shared" si="164"/>
        <v>2</v>
      </c>
      <c r="AA596" s="93">
        <f t="shared" si="165"/>
        <v>2019</v>
      </c>
      <c r="AB596" s="97" t="str">
        <f t="shared" si="156"/>
        <v>2-2019</v>
      </c>
      <c r="AC596" s="97" t="str">
        <f t="shared" si="155"/>
        <v>7-2-2019</v>
      </c>
      <c r="AD596" s="97">
        <f t="shared" si="169"/>
        <v>1</v>
      </c>
      <c r="AE596" s="97">
        <f t="shared" si="166"/>
        <v>6</v>
      </c>
      <c r="AF596" s="97" t="str">
        <f t="shared" si="161"/>
        <v>2019-6</v>
      </c>
      <c r="AG596" s="97">
        <f t="shared" si="162"/>
        <v>4</v>
      </c>
      <c r="AH596" s="97" t="str">
        <f t="shared" si="167"/>
        <v>Weekdays</v>
      </c>
      <c r="AI596" s="98">
        <f t="shared" si="171"/>
        <v>5</v>
      </c>
    </row>
    <row r="597" spans="2:35" ht="21.75" customHeight="1" x14ac:dyDescent="0.25">
      <c r="B597" s="19" t="s">
        <v>629</v>
      </c>
      <c r="C597" s="20" t="s">
        <v>18</v>
      </c>
      <c r="D597" s="19" t="s">
        <v>19</v>
      </c>
      <c r="E597" s="19" t="s">
        <v>20</v>
      </c>
      <c r="F597" s="19" t="s">
        <v>21</v>
      </c>
      <c r="G597" s="19" t="s">
        <v>36</v>
      </c>
      <c r="H597" s="72">
        <v>75.2</v>
      </c>
      <c r="I597" s="22">
        <v>3</v>
      </c>
      <c r="J597" s="72">
        <v>11.28</v>
      </c>
      <c r="K597" s="72">
        <v>236.88</v>
      </c>
      <c r="L597" s="24">
        <v>43501</v>
      </c>
      <c r="M597" s="25">
        <v>0.49375000000000002</v>
      </c>
      <c r="N597" s="20" t="s">
        <v>23</v>
      </c>
      <c r="O597" s="72">
        <v>225.6</v>
      </c>
      <c r="P597" s="76">
        <v>4.7619047620000003</v>
      </c>
      <c r="Q597" s="72">
        <v>11.28</v>
      </c>
      <c r="R597" s="86">
        <v>4.8</v>
      </c>
      <c r="S597" s="72">
        <f t="shared" si="157"/>
        <v>11.280000000000001</v>
      </c>
      <c r="T597" s="92">
        <f t="shared" si="170"/>
        <v>946.61760000000015</v>
      </c>
      <c r="U597" s="93" t="b">
        <f t="shared" si="158"/>
        <v>0</v>
      </c>
      <c r="V597" s="93" t="b">
        <f t="shared" si="159"/>
        <v>0</v>
      </c>
      <c r="W597" s="93" t="str">
        <f t="shared" si="160"/>
        <v>Low Value</v>
      </c>
      <c r="X597" s="96" t="str">
        <f t="shared" si="163"/>
        <v>Value not found</v>
      </c>
      <c r="Y597" s="93">
        <f t="shared" si="168"/>
        <v>5</v>
      </c>
      <c r="Z597" s="93">
        <f t="shared" si="164"/>
        <v>2</v>
      </c>
      <c r="AA597" s="93">
        <f t="shared" si="165"/>
        <v>2019</v>
      </c>
      <c r="AB597" s="97" t="str">
        <f t="shared" si="156"/>
        <v>2-2019</v>
      </c>
      <c r="AC597" s="97" t="str">
        <f t="shared" si="155"/>
        <v>5-2-2019</v>
      </c>
      <c r="AD597" s="97">
        <f t="shared" si="169"/>
        <v>1</v>
      </c>
      <c r="AE597" s="97">
        <f t="shared" si="166"/>
        <v>6</v>
      </c>
      <c r="AF597" s="97" t="str">
        <f t="shared" si="161"/>
        <v>2019-6</v>
      </c>
      <c r="AG597" s="97">
        <f t="shared" si="162"/>
        <v>2</v>
      </c>
      <c r="AH597" s="97" t="str">
        <f t="shared" si="167"/>
        <v>Weekdays</v>
      </c>
      <c r="AI597" s="98">
        <f t="shared" si="171"/>
        <v>3</v>
      </c>
    </row>
    <row r="598" spans="2:35" ht="21.75" customHeight="1" x14ac:dyDescent="0.25">
      <c r="B598" s="19" t="s">
        <v>630</v>
      </c>
      <c r="C598" s="20" t="s">
        <v>42</v>
      </c>
      <c r="D598" s="19" t="s">
        <v>43</v>
      </c>
      <c r="E598" s="19" t="s">
        <v>20</v>
      </c>
      <c r="F598" s="19" t="s">
        <v>31</v>
      </c>
      <c r="G598" s="19" t="s">
        <v>36</v>
      </c>
      <c r="H598" s="72">
        <v>96.8</v>
      </c>
      <c r="I598" s="22">
        <v>3</v>
      </c>
      <c r="J598" s="72">
        <v>14.52</v>
      </c>
      <c r="K598" s="72">
        <v>304.92</v>
      </c>
      <c r="L598" s="24">
        <v>43539</v>
      </c>
      <c r="M598" s="25">
        <v>0.54513888888888884</v>
      </c>
      <c r="N598" s="20" t="s">
        <v>29</v>
      </c>
      <c r="O598" s="72">
        <v>290.39999999999998</v>
      </c>
      <c r="P598" s="76">
        <v>4.7619047620000003</v>
      </c>
      <c r="Q598" s="72">
        <v>14.52</v>
      </c>
      <c r="R598" s="86">
        <v>5.3</v>
      </c>
      <c r="S598" s="72">
        <f t="shared" si="157"/>
        <v>14.520000000000039</v>
      </c>
      <c r="T598" s="92">
        <f t="shared" si="170"/>
        <v>1218.5184000000033</v>
      </c>
      <c r="U598" s="93" t="b">
        <f t="shared" si="158"/>
        <v>0</v>
      </c>
      <c r="V598" s="93" t="b">
        <f t="shared" si="159"/>
        <v>0</v>
      </c>
      <c r="W598" s="93" t="str">
        <f t="shared" si="160"/>
        <v>Low Value</v>
      </c>
      <c r="X598" s="96" t="str">
        <f t="shared" si="163"/>
        <v>Value not found</v>
      </c>
      <c r="Y598" s="93">
        <f t="shared" si="168"/>
        <v>15</v>
      </c>
      <c r="Z598" s="93">
        <f t="shared" si="164"/>
        <v>3</v>
      </c>
      <c r="AA598" s="93">
        <f t="shared" si="165"/>
        <v>2019</v>
      </c>
      <c r="AB598" s="97" t="str">
        <f t="shared" si="156"/>
        <v>3-2019</v>
      </c>
      <c r="AC598" s="97" t="str">
        <f t="shared" si="155"/>
        <v>15-3-2019</v>
      </c>
      <c r="AD598" s="97">
        <f t="shared" si="169"/>
        <v>1</v>
      </c>
      <c r="AE598" s="97">
        <f t="shared" si="166"/>
        <v>11</v>
      </c>
      <c r="AF598" s="97" t="str">
        <f t="shared" si="161"/>
        <v>2019-11</v>
      </c>
      <c r="AG598" s="97">
        <f t="shared" si="162"/>
        <v>5</v>
      </c>
      <c r="AH598" s="97" t="str">
        <f t="shared" si="167"/>
        <v>Weekdays</v>
      </c>
      <c r="AI598" s="98">
        <f t="shared" si="171"/>
        <v>6</v>
      </c>
    </row>
    <row r="599" spans="2:35" ht="21.75" customHeight="1" x14ac:dyDescent="0.25">
      <c r="B599" s="19" t="s">
        <v>631</v>
      </c>
      <c r="C599" s="20" t="s">
        <v>42</v>
      </c>
      <c r="D599" s="19" t="s">
        <v>43</v>
      </c>
      <c r="E599" s="19" t="s">
        <v>27</v>
      </c>
      <c r="F599" s="19" t="s">
        <v>31</v>
      </c>
      <c r="G599" s="19" t="s">
        <v>22</v>
      </c>
      <c r="H599" s="72">
        <v>14.82</v>
      </c>
      <c r="I599" s="22">
        <v>3</v>
      </c>
      <c r="J599" s="72">
        <v>2.2229999999999999</v>
      </c>
      <c r="K599" s="72">
        <v>46.683</v>
      </c>
      <c r="L599" s="24">
        <v>43525</v>
      </c>
      <c r="M599" s="25">
        <v>0.47916666666666669</v>
      </c>
      <c r="N599" s="20" t="s">
        <v>33</v>
      </c>
      <c r="O599" s="72">
        <v>44.46</v>
      </c>
      <c r="P599" s="76">
        <v>4.7619047620000003</v>
      </c>
      <c r="Q599" s="72">
        <v>2.2229999999999999</v>
      </c>
      <c r="R599" s="86">
        <v>8.6999999999999993</v>
      </c>
      <c r="S599" s="72">
        <f t="shared" si="157"/>
        <v>2.222999999999999</v>
      </c>
      <c r="T599" s="92">
        <f t="shared" si="170"/>
        <v>186.55415999999991</v>
      </c>
      <c r="U599" s="93" t="b">
        <f t="shared" si="158"/>
        <v>0</v>
      </c>
      <c r="V599" s="93" t="b">
        <f t="shared" si="159"/>
        <v>1</v>
      </c>
      <c r="W599" s="93" t="str">
        <f t="shared" si="160"/>
        <v>High Value</v>
      </c>
      <c r="X599" s="96">
        <f t="shared" si="163"/>
        <v>1.4820000000000002</v>
      </c>
      <c r="Y599" s="93">
        <f t="shared" si="168"/>
        <v>1</v>
      </c>
      <c r="Z599" s="93">
        <f t="shared" si="164"/>
        <v>3</v>
      </c>
      <c r="AA599" s="93">
        <f t="shared" si="165"/>
        <v>2019</v>
      </c>
      <c r="AB599" s="97" t="str">
        <f t="shared" si="156"/>
        <v>3-2019</v>
      </c>
      <c r="AC599" s="97" t="str">
        <f t="shared" si="155"/>
        <v>1-3-2019</v>
      </c>
      <c r="AD599" s="97">
        <f t="shared" si="169"/>
        <v>1</v>
      </c>
      <c r="AE599" s="97">
        <f t="shared" si="166"/>
        <v>9</v>
      </c>
      <c r="AF599" s="97" t="str">
        <f t="shared" si="161"/>
        <v>2019-9</v>
      </c>
      <c r="AG599" s="97">
        <f t="shared" si="162"/>
        <v>5</v>
      </c>
      <c r="AH599" s="97" t="str">
        <f t="shared" si="167"/>
        <v>Weekdays</v>
      </c>
      <c r="AI599" s="98">
        <f t="shared" si="171"/>
        <v>6</v>
      </c>
    </row>
    <row r="600" spans="2:35" ht="21.75" customHeight="1" x14ac:dyDescent="0.25">
      <c r="B600" s="19" t="s">
        <v>632</v>
      </c>
      <c r="C600" s="20" t="s">
        <v>18</v>
      </c>
      <c r="D600" s="19" t="s">
        <v>19</v>
      </c>
      <c r="E600" s="19" t="s">
        <v>27</v>
      </c>
      <c r="F600" s="19" t="s">
        <v>31</v>
      </c>
      <c r="G600" s="19" t="s">
        <v>44</v>
      </c>
      <c r="H600" s="72">
        <v>52.2</v>
      </c>
      <c r="I600" s="22">
        <v>3</v>
      </c>
      <c r="J600" s="72">
        <v>7.83</v>
      </c>
      <c r="K600" s="72">
        <v>164.43</v>
      </c>
      <c r="L600" s="24">
        <v>43511</v>
      </c>
      <c r="M600" s="25">
        <v>0.5625</v>
      </c>
      <c r="N600" s="20" t="s">
        <v>33</v>
      </c>
      <c r="O600" s="72">
        <v>156.6</v>
      </c>
      <c r="P600" s="76">
        <v>4.7619047620000003</v>
      </c>
      <c r="Q600" s="72">
        <v>7.83</v>
      </c>
      <c r="R600" s="86">
        <v>9.5</v>
      </c>
      <c r="S600" s="72">
        <f t="shared" si="157"/>
        <v>7.8300000000000125</v>
      </c>
      <c r="T600" s="92">
        <f t="shared" si="170"/>
        <v>657.09360000000106</v>
      </c>
      <c r="U600" s="93" t="b">
        <f t="shared" si="158"/>
        <v>0</v>
      </c>
      <c r="V600" s="93" t="b">
        <f t="shared" si="159"/>
        <v>1</v>
      </c>
      <c r="W600" s="93" t="str">
        <f t="shared" si="160"/>
        <v>High Value</v>
      </c>
      <c r="X600" s="96">
        <f t="shared" si="163"/>
        <v>5.2200000000000006</v>
      </c>
      <c r="Y600" s="93">
        <f t="shared" si="168"/>
        <v>15</v>
      </c>
      <c r="Z600" s="93">
        <f t="shared" si="164"/>
        <v>2</v>
      </c>
      <c r="AA600" s="93">
        <f t="shared" si="165"/>
        <v>2019</v>
      </c>
      <c r="AB600" s="97" t="str">
        <f t="shared" si="156"/>
        <v>2-2019</v>
      </c>
      <c r="AC600" s="97" t="str">
        <f t="shared" si="155"/>
        <v>15-2-2019</v>
      </c>
      <c r="AD600" s="97">
        <f t="shared" si="169"/>
        <v>1</v>
      </c>
      <c r="AE600" s="97">
        <f t="shared" si="166"/>
        <v>7</v>
      </c>
      <c r="AF600" s="97" t="str">
        <f t="shared" si="161"/>
        <v>2019-7</v>
      </c>
      <c r="AG600" s="97">
        <f t="shared" si="162"/>
        <v>5</v>
      </c>
      <c r="AH600" s="97" t="str">
        <f t="shared" si="167"/>
        <v>Weekdays</v>
      </c>
      <c r="AI600" s="98">
        <f t="shared" si="171"/>
        <v>6</v>
      </c>
    </row>
    <row r="601" spans="2:35" ht="21.75" customHeight="1" x14ac:dyDescent="0.25">
      <c r="B601" s="19" t="s">
        <v>633</v>
      </c>
      <c r="C601" s="20" t="s">
        <v>25</v>
      </c>
      <c r="D601" s="19" t="s">
        <v>26</v>
      </c>
      <c r="E601" s="19" t="s">
        <v>27</v>
      </c>
      <c r="F601" s="19" t="s">
        <v>21</v>
      </c>
      <c r="G601" s="19" t="s">
        <v>36</v>
      </c>
      <c r="H601" s="72">
        <v>46.66</v>
      </c>
      <c r="I601" s="22">
        <v>9</v>
      </c>
      <c r="J601" s="72">
        <v>20.997</v>
      </c>
      <c r="K601" s="72">
        <v>440.93700000000001</v>
      </c>
      <c r="L601" s="24">
        <v>43513</v>
      </c>
      <c r="M601" s="25">
        <v>0.7993055555555556</v>
      </c>
      <c r="N601" s="20" t="s">
        <v>23</v>
      </c>
      <c r="O601" s="72">
        <v>419.94</v>
      </c>
      <c r="P601" s="76">
        <v>4.7619047620000003</v>
      </c>
      <c r="Q601" s="72">
        <v>20.997</v>
      </c>
      <c r="R601" s="86">
        <v>5.3</v>
      </c>
      <c r="S601" s="72">
        <f t="shared" si="157"/>
        <v>20.997000000000014</v>
      </c>
      <c r="T601" s="92">
        <f t="shared" si="170"/>
        <v>1762.0682400000012</v>
      </c>
      <c r="U601" s="93" t="b">
        <f t="shared" si="158"/>
        <v>0</v>
      </c>
      <c r="V601" s="93" t="b">
        <f t="shared" si="159"/>
        <v>0</v>
      </c>
      <c r="W601" s="93" t="str">
        <f t="shared" si="160"/>
        <v>Low Value</v>
      </c>
      <c r="X601" s="96" t="str">
        <f t="shared" si="163"/>
        <v>Value not found</v>
      </c>
      <c r="Y601" s="93">
        <f t="shared" si="168"/>
        <v>17</v>
      </c>
      <c r="Z601" s="93">
        <f t="shared" si="164"/>
        <v>2</v>
      </c>
      <c r="AA601" s="93">
        <f t="shared" si="165"/>
        <v>2019</v>
      </c>
      <c r="AB601" s="97" t="str">
        <f t="shared" si="156"/>
        <v>2-2019</v>
      </c>
      <c r="AC601" s="97" t="str">
        <f t="shared" si="155"/>
        <v>17-2-2019</v>
      </c>
      <c r="AD601" s="97">
        <f t="shared" si="169"/>
        <v>1</v>
      </c>
      <c r="AE601" s="97">
        <f t="shared" si="166"/>
        <v>7</v>
      </c>
      <c r="AF601" s="97" t="str">
        <f t="shared" si="161"/>
        <v>2019-7</v>
      </c>
      <c r="AG601" s="97">
        <f t="shared" si="162"/>
        <v>7</v>
      </c>
      <c r="AH601" s="97" t="str">
        <f t="shared" si="167"/>
        <v>Weekends</v>
      </c>
      <c r="AI601" s="98">
        <f t="shared" si="171"/>
        <v>1</v>
      </c>
    </row>
    <row r="602" spans="2:35" ht="21.75" customHeight="1" x14ac:dyDescent="0.25">
      <c r="B602" s="19" t="s">
        <v>634</v>
      </c>
      <c r="C602" s="20" t="s">
        <v>25</v>
      </c>
      <c r="D602" s="19" t="s">
        <v>26</v>
      </c>
      <c r="E602" s="19" t="s">
        <v>27</v>
      </c>
      <c r="F602" s="19" t="s">
        <v>21</v>
      </c>
      <c r="G602" s="19" t="s">
        <v>46</v>
      </c>
      <c r="H602" s="72">
        <v>36.85</v>
      </c>
      <c r="I602" s="22">
        <v>5</v>
      </c>
      <c r="J602" s="72">
        <v>9.2125000000000004</v>
      </c>
      <c r="K602" s="72">
        <v>193.46250000000001</v>
      </c>
      <c r="L602" s="24">
        <v>43491</v>
      </c>
      <c r="M602" s="25">
        <v>0.78680555555555554</v>
      </c>
      <c r="N602" s="20" t="s">
        <v>29</v>
      </c>
      <c r="O602" s="72">
        <v>184.25</v>
      </c>
      <c r="P602" s="76">
        <v>4.7619047620000003</v>
      </c>
      <c r="Q602" s="72">
        <v>9.2125000000000004</v>
      </c>
      <c r="R602" s="86">
        <v>9.1999999999999993</v>
      </c>
      <c r="S602" s="72">
        <f t="shared" si="157"/>
        <v>9.2125000000000057</v>
      </c>
      <c r="T602" s="92">
        <f t="shared" si="170"/>
        <v>773.11300000000051</v>
      </c>
      <c r="U602" s="93" t="b">
        <f t="shared" si="158"/>
        <v>0</v>
      </c>
      <c r="V602" s="93" t="b">
        <f t="shared" si="159"/>
        <v>1</v>
      </c>
      <c r="W602" s="93" t="str">
        <f t="shared" si="160"/>
        <v>High Value</v>
      </c>
      <c r="X602" s="96">
        <f t="shared" si="163"/>
        <v>3.6850000000000005</v>
      </c>
      <c r="Y602" s="93">
        <f t="shared" si="168"/>
        <v>26</v>
      </c>
      <c r="Z602" s="93">
        <f t="shared" si="164"/>
        <v>1</v>
      </c>
      <c r="AA602" s="93">
        <f t="shared" si="165"/>
        <v>2019</v>
      </c>
      <c r="AB602" s="97" t="str">
        <f t="shared" si="156"/>
        <v>1-2019</v>
      </c>
      <c r="AC602" s="97" t="str">
        <f t="shared" si="155"/>
        <v>26-1-2019</v>
      </c>
      <c r="AD602" s="97">
        <f t="shared" si="169"/>
        <v>1</v>
      </c>
      <c r="AE602" s="97">
        <f t="shared" si="166"/>
        <v>4</v>
      </c>
      <c r="AF602" s="97" t="str">
        <f t="shared" si="161"/>
        <v>2019-4</v>
      </c>
      <c r="AG602" s="97">
        <f t="shared" si="162"/>
        <v>6</v>
      </c>
      <c r="AH602" s="97" t="str">
        <f t="shared" si="167"/>
        <v>Weekends</v>
      </c>
      <c r="AI602" s="98">
        <f t="shared" si="171"/>
        <v>7</v>
      </c>
    </row>
    <row r="603" spans="2:35" ht="21.75" customHeight="1" x14ac:dyDescent="0.25">
      <c r="B603" s="19" t="s">
        <v>635</v>
      </c>
      <c r="C603" s="20" t="s">
        <v>18</v>
      </c>
      <c r="D603" s="19" t="s">
        <v>19</v>
      </c>
      <c r="E603" s="19" t="s">
        <v>20</v>
      </c>
      <c r="F603" s="19" t="s">
        <v>21</v>
      </c>
      <c r="G603" s="19" t="s">
        <v>32</v>
      </c>
      <c r="H603" s="72">
        <v>70.319999999999993</v>
      </c>
      <c r="I603" s="22">
        <v>2</v>
      </c>
      <c r="J603" s="72">
        <v>7.032</v>
      </c>
      <c r="K603" s="72">
        <v>147.672</v>
      </c>
      <c r="L603" s="24">
        <v>43548</v>
      </c>
      <c r="M603" s="25">
        <v>0.59861111111111109</v>
      </c>
      <c r="N603" s="20" t="s">
        <v>23</v>
      </c>
      <c r="O603" s="72">
        <v>140.63999999999999</v>
      </c>
      <c r="P603" s="76">
        <v>4.7619047620000003</v>
      </c>
      <c r="Q603" s="72">
        <v>7.032</v>
      </c>
      <c r="R603" s="86">
        <v>9.6</v>
      </c>
      <c r="S603" s="72">
        <f t="shared" si="157"/>
        <v>7.0320000000000107</v>
      </c>
      <c r="T603" s="92">
        <f t="shared" si="170"/>
        <v>590.12544000000094</v>
      </c>
      <c r="U603" s="93" t="b">
        <f t="shared" si="158"/>
        <v>0</v>
      </c>
      <c r="V603" s="93" t="b">
        <f t="shared" si="159"/>
        <v>1</v>
      </c>
      <c r="W603" s="93" t="str">
        <f t="shared" si="160"/>
        <v>High Value</v>
      </c>
      <c r="X603" s="96">
        <f t="shared" si="163"/>
        <v>7.032</v>
      </c>
      <c r="Y603" s="93">
        <f t="shared" si="168"/>
        <v>24</v>
      </c>
      <c r="Z603" s="93">
        <f t="shared" si="164"/>
        <v>3</v>
      </c>
      <c r="AA603" s="93">
        <f t="shared" si="165"/>
        <v>2019</v>
      </c>
      <c r="AB603" s="97" t="str">
        <f t="shared" si="156"/>
        <v>3-2019</v>
      </c>
      <c r="AC603" s="97" t="str">
        <f t="shared" si="155"/>
        <v>24-3-2019</v>
      </c>
      <c r="AD603" s="97">
        <f t="shared" si="169"/>
        <v>1</v>
      </c>
      <c r="AE603" s="97">
        <f t="shared" si="166"/>
        <v>12</v>
      </c>
      <c r="AF603" s="97" t="str">
        <f t="shared" si="161"/>
        <v>2019-12</v>
      </c>
      <c r="AG603" s="97">
        <f t="shared" si="162"/>
        <v>7</v>
      </c>
      <c r="AH603" s="97" t="str">
        <f t="shared" si="167"/>
        <v>Weekends</v>
      </c>
      <c r="AI603" s="98">
        <f t="shared" si="171"/>
        <v>1</v>
      </c>
    </row>
    <row r="604" spans="2:35" ht="21.75" customHeight="1" x14ac:dyDescent="0.25">
      <c r="B604" s="19" t="s">
        <v>636</v>
      </c>
      <c r="C604" s="20" t="s">
        <v>25</v>
      </c>
      <c r="D604" s="19" t="s">
        <v>26</v>
      </c>
      <c r="E604" s="19" t="s">
        <v>27</v>
      </c>
      <c r="F604" s="19" t="s">
        <v>31</v>
      </c>
      <c r="G604" s="19" t="s">
        <v>28</v>
      </c>
      <c r="H604" s="72">
        <v>83.08</v>
      </c>
      <c r="I604" s="22">
        <v>1</v>
      </c>
      <c r="J604" s="72">
        <v>4.1539999999999999</v>
      </c>
      <c r="K604" s="72">
        <v>87.233999999999995</v>
      </c>
      <c r="L604" s="24">
        <v>43488</v>
      </c>
      <c r="M604" s="25">
        <v>0.71944444444444444</v>
      </c>
      <c r="N604" s="20" t="s">
        <v>23</v>
      </c>
      <c r="O604" s="72">
        <v>83.08</v>
      </c>
      <c r="P604" s="76">
        <v>4.7619047620000003</v>
      </c>
      <c r="Q604" s="72">
        <v>4.1539999999999999</v>
      </c>
      <c r="R604" s="86">
        <v>6.4</v>
      </c>
      <c r="S604" s="72">
        <f t="shared" si="157"/>
        <v>4.1539999999999964</v>
      </c>
      <c r="T604" s="92">
        <f t="shared" si="170"/>
        <v>348.60367999999971</v>
      </c>
      <c r="U604" s="93" t="b">
        <f t="shared" si="158"/>
        <v>0</v>
      </c>
      <c r="V604" s="93" t="b">
        <f t="shared" si="159"/>
        <v>1</v>
      </c>
      <c r="W604" s="93" t="str">
        <f t="shared" si="160"/>
        <v>Low Value</v>
      </c>
      <c r="X604" s="96" t="str">
        <f t="shared" si="163"/>
        <v>Value not found</v>
      </c>
      <c r="Y604" s="93">
        <f t="shared" si="168"/>
        <v>23</v>
      </c>
      <c r="Z604" s="93">
        <f t="shared" si="164"/>
        <v>1</v>
      </c>
      <c r="AA604" s="93">
        <f t="shared" si="165"/>
        <v>2019</v>
      </c>
      <c r="AB604" s="97" t="str">
        <f t="shared" si="156"/>
        <v>1-2019</v>
      </c>
      <c r="AC604" s="97" t="str">
        <f t="shared" si="155"/>
        <v>23-1-2019</v>
      </c>
      <c r="AD604" s="97">
        <f t="shared" si="169"/>
        <v>1</v>
      </c>
      <c r="AE604" s="97">
        <f t="shared" si="166"/>
        <v>4</v>
      </c>
      <c r="AF604" s="97" t="str">
        <f t="shared" si="161"/>
        <v>2019-4</v>
      </c>
      <c r="AG604" s="97">
        <f t="shared" si="162"/>
        <v>3</v>
      </c>
      <c r="AH604" s="97" t="str">
        <f t="shared" si="167"/>
        <v>Weekdays</v>
      </c>
      <c r="AI604" s="98">
        <f t="shared" si="171"/>
        <v>4</v>
      </c>
    </row>
    <row r="605" spans="2:35" ht="21.75" customHeight="1" x14ac:dyDescent="0.25">
      <c r="B605" s="19" t="s">
        <v>637</v>
      </c>
      <c r="C605" s="20" t="s">
        <v>25</v>
      </c>
      <c r="D605" s="19" t="s">
        <v>26</v>
      </c>
      <c r="E605" s="19" t="s">
        <v>27</v>
      </c>
      <c r="F605" s="19" t="s">
        <v>21</v>
      </c>
      <c r="G605" s="19" t="s">
        <v>46</v>
      </c>
      <c r="H605" s="72">
        <v>64.989999999999995</v>
      </c>
      <c r="I605" s="22">
        <v>1</v>
      </c>
      <c r="J605" s="72">
        <v>3.2494999999999998</v>
      </c>
      <c r="K605" s="72">
        <v>68.239500000000007</v>
      </c>
      <c r="L605" s="24">
        <v>43491</v>
      </c>
      <c r="M605" s="25">
        <v>0.42083333333333334</v>
      </c>
      <c r="N605" s="20" t="s">
        <v>33</v>
      </c>
      <c r="O605" s="72">
        <v>64.989999999999995</v>
      </c>
      <c r="P605" s="76">
        <v>4.7619047620000003</v>
      </c>
      <c r="Q605" s="72">
        <v>3.2494999999999998</v>
      </c>
      <c r="R605" s="86">
        <v>4.5</v>
      </c>
      <c r="S605" s="72">
        <f t="shared" si="157"/>
        <v>3.2495000000000118</v>
      </c>
      <c r="T605" s="92">
        <f t="shared" si="170"/>
        <v>272.69804000000101</v>
      </c>
      <c r="U605" s="93" t="b">
        <f t="shared" si="158"/>
        <v>0</v>
      </c>
      <c r="V605" s="93" t="b">
        <f t="shared" si="159"/>
        <v>0</v>
      </c>
      <c r="W605" s="93" t="str">
        <f t="shared" si="160"/>
        <v>Low Value</v>
      </c>
      <c r="X605" s="96" t="str">
        <f t="shared" si="163"/>
        <v>Value not found</v>
      </c>
      <c r="Y605" s="93">
        <f t="shared" si="168"/>
        <v>26</v>
      </c>
      <c r="Z605" s="93">
        <f t="shared" si="164"/>
        <v>1</v>
      </c>
      <c r="AA605" s="93">
        <f t="shared" si="165"/>
        <v>2019</v>
      </c>
      <c r="AB605" s="97" t="str">
        <f t="shared" si="156"/>
        <v>1-2019</v>
      </c>
      <c r="AC605" s="97" t="str">
        <f t="shared" si="155"/>
        <v>26-1-2019</v>
      </c>
      <c r="AD605" s="97">
        <f t="shared" si="169"/>
        <v>1</v>
      </c>
      <c r="AE605" s="97">
        <f t="shared" si="166"/>
        <v>4</v>
      </c>
      <c r="AF605" s="97" t="str">
        <f t="shared" si="161"/>
        <v>2019-4</v>
      </c>
      <c r="AG605" s="97">
        <f t="shared" si="162"/>
        <v>6</v>
      </c>
      <c r="AH605" s="97" t="str">
        <f t="shared" si="167"/>
        <v>Weekends</v>
      </c>
      <c r="AI605" s="98">
        <f t="shared" si="171"/>
        <v>7</v>
      </c>
    </row>
    <row r="606" spans="2:35" ht="21.75" customHeight="1" x14ac:dyDescent="0.25">
      <c r="B606" s="19" t="s">
        <v>638</v>
      </c>
      <c r="C606" s="20" t="s">
        <v>25</v>
      </c>
      <c r="D606" s="19" t="s">
        <v>26</v>
      </c>
      <c r="E606" s="19" t="s">
        <v>27</v>
      </c>
      <c r="F606" s="19" t="s">
        <v>31</v>
      </c>
      <c r="G606" s="19" t="s">
        <v>44</v>
      </c>
      <c r="H606" s="72">
        <v>77.56</v>
      </c>
      <c r="I606" s="22">
        <v>10</v>
      </c>
      <c r="J606" s="72">
        <v>38.78</v>
      </c>
      <c r="K606" s="72">
        <v>814.38</v>
      </c>
      <c r="L606" s="24">
        <v>43538</v>
      </c>
      <c r="M606" s="25">
        <v>0.85763888888888884</v>
      </c>
      <c r="N606" s="20" t="s">
        <v>23</v>
      </c>
      <c r="O606" s="72">
        <v>775.6</v>
      </c>
      <c r="P606" s="76">
        <v>4.7619047620000003</v>
      </c>
      <c r="Q606" s="72">
        <v>38.78</v>
      </c>
      <c r="R606" s="86">
        <v>6.9</v>
      </c>
      <c r="S606" s="72">
        <f t="shared" si="157"/>
        <v>38.779999999999973</v>
      </c>
      <c r="T606" s="92">
        <f t="shared" si="170"/>
        <v>3254.4175999999979</v>
      </c>
      <c r="U606" s="93" t="b">
        <f t="shared" si="158"/>
        <v>0</v>
      </c>
      <c r="V606" s="93" t="b">
        <f t="shared" si="159"/>
        <v>1</v>
      </c>
      <c r="W606" s="93" t="str">
        <f t="shared" si="160"/>
        <v>Low Value</v>
      </c>
      <c r="X606" s="96" t="str">
        <f t="shared" si="163"/>
        <v>Value not found</v>
      </c>
      <c r="Y606" s="93">
        <f t="shared" si="168"/>
        <v>14</v>
      </c>
      <c r="Z606" s="93">
        <f t="shared" si="164"/>
        <v>3</v>
      </c>
      <c r="AA606" s="93">
        <f t="shared" si="165"/>
        <v>2019</v>
      </c>
      <c r="AB606" s="97" t="str">
        <f t="shared" si="156"/>
        <v>3-2019</v>
      </c>
      <c r="AC606" s="97" t="str">
        <f t="shared" ref="AC606:AC669" si="172">CONCATENATE(Y606,"-",Z606,"-",AA606)</f>
        <v>14-3-2019</v>
      </c>
      <c r="AD606" s="97">
        <f t="shared" si="169"/>
        <v>1</v>
      </c>
      <c r="AE606" s="97">
        <f t="shared" si="166"/>
        <v>11</v>
      </c>
      <c r="AF606" s="97" t="str">
        <f t="shared" si="161"/>
        <v>2019-11</v>
      </c>
      <c r="AG606" s="97">
        <f t="shared" si="162"/>
        <v>4</v>
      </c>
      <c r="AH606" s="97" t="str">
        <f t="shared" si="167"/>
        <v>Weekdays</v>
      </c>
      <c r="AI606" s="98">
        <f t="shared" si="171"/>
        <v>5</v>
      </c>
    </row>
    <row r="607" spans="2:35" ht="21.75" customHeight="1" x14ac:dyDescent="0.25">
      <c r="B607" s="19" t="s">
        <v>639</v>
      </c>
      <c r="C607" s="20" t="s">
        <v>42</v>
      </c>
      <c r="D607" s="19" t="s">
        <v>43</v>
      </c>
      <c r="E607" s="19" t="s">
        <v>27</v>
      </c>
      <c r="F607" s="19" t="s">
        <v>21</v>
      </c>
      <c r="G607" s="19" t="s">
        <v>36</v>
      </c>
      <c r="H607" s="72">
        <v>54.51</v>
      </c>
      <c r="I607" s="22">
        <v>6</v>
      </c>
      <c r="J607" s="72">
        <v>16.353000000000002</v>
      </c>
      <c r="K607" s="72">
        <v>343.41300000000001</v>
      </c>
      <c r="L607" s="24">
        <v>43541</v>
      </c>
      <c r="M607" s="25">
        <v>0.57916666666666672</v>
      </c>
      <c r="N607" s="20" t="s">
        <v>23</v>
      </c>
      <c r="O607" s="72">
        <v>327.06</v>
      </c>
      <c r="P607" s="76">
        <v>4.7619047620000003</v>
      </c>
      <c r="Q607" s="72">
        <v>16.353000000000002</v>
      </c>
      <c r="R607" s="86">
        <v>7.8</v>
      </c>
      <c r="S607" s="72">
        <f t="shared" si="157"/>
        <v>16.353000000000009</v>
      </c>
      <c r="T607" s="92">
        <f t="shared" si="170"/>
        <v>1372.3437600000007</v>
      </c>
      <c r="U607" s="93" t="b">
        <f t="shared" si="158"/>
        <v>0</v>
      </c>
      <c r="V607" s="93" t="b">
        <f t="shared" si="159"/>
        <v>1</v>
      </c>
      <c r="W607" s="93" t="str">
        <f t="shared" si="160"/>
        <v>High Value</v>
      </c>
      <c r="X607" s="96">
        <f t="shared" si="163"/>
        <v>5.4510000000000005</v>
      </c>
      <c r="Y607" s="93">
        <f t="shared" si="168"/>
        <v>17</v>
      </c>
      <c r="Z607" s="93">
        <f t="shared" si="164"/>
        <v>3</v>
      </c>
      <c r="AA607" s="93">
        <f t="shared" si="165"/>
        <v>2019</v>
      </c>
      <c r="AB607" s="97" t="str">
        <f t="shared" si="156"/>
        <v>3-2019</v>
      </c>
      <c r="AC607" s="97" t="str">
        <f t="shared" si="172"/>
        <v>17-3-2019</v>
      </c>
      <c r="AD607" s="97">
        <f t="shared" si="169"/>
        <v>1</v>
      </c>
      <c r="AE607" s="97">
        <f t="shared" si="166"/>
        <v>11</v>
      </c>
      <c r="AF607" s="97" t="str">
        <f t="shared" si="161"/>
        <v>2019-11</v>
      </c>
      <c r="AG607" s="97">
        <f t="shared" si="162"/>
        <v>7</v>
      </c>
      <c r="AH607" s="97" t="str">
        <f t="shared" si="167"/>
        <v>Weekends</v>
      </c>
      <c r="AI607" s="98">
        <f t="shared" si="171"/>
        <v>1</v>
      </c>
    </row>
    <row r="608" spans="2:35" ht="21.75" customHeight="1" x14ac:dyDescent="0.25">
      <c r="B608" s="19" t="s">
        <v>640</v>
      </c>
      <c r="C608" s="20" t="s">
        <v>25</v>
      </c>
      <c r="D608" s="19" t="s">
        <v>26</v>
      </c>
      <c r="E608" s="19" t="s">
        <v>20</v>
      </c>
      <c r="F608" s="19" t="s">
        <v>21</v>
      </c>
      <c r="G608" s="19" t="s">
        <v>46</v>
      </c>
      <c r="H608" s="72">
        <v>51.89</v>
      </c>
      <c r="I608" s="22">
        <v>7</v>
      </c>
      <c r="J608" s="72">
        <v>18.1615</v>
      </c>
      <c r="K608" s="72">
        <v>381.39150000000001</v>
      </c>
      <c r="L608" s="24">
        <v>43473</v>
      </c>
      <c r="M608" s="25">
        <v>0.83888888888888891</v>
      </c>
      <c r="N608" s="20" t="s">
        <v>29</v>
      </c>
      <c r="O608" s="72">
        <v>363.23</v>
      </c>
      <c r="P608" s="76">
        <v>4.7619047620000003</v>
      </c>
      <c r="Q608" s="72">
        <v>18.1615</v>
      </c>
      <c r="R608" s="86">
        <v>4.5</v>
      </c>
      <c r="S608" s="72">
        <f t="shared" si="157"/>
        <v>18.16149999999999</v>
      </c>
      <c r="T608" s="92">
        <f t="shared" si="170"/>
        <v>1524.1130799999992</v>
      </c>
      <c r="U608" s="93" t="b">
        <f t="shared" si="158"/>
        <v>0</v>
      </c>
      <c r="V608" s="93" t="b">
        <f t="shared" si="159"/>
        <v>0</v>
      </c>
      <c r="W608" s="93" t="str">
        <f t="shared" si="160"/>
        <v>Low Value</v>
      </c>
      <c r="X608" s="96" t="str">
        <f t="shared" si="163"/>
        <v>Value not found</v>
      </c>
      <c r="Y608" s="93">
        <f t="shared" si="168"/>
        <v>8</v>
      </c>
      <c r="Z608" s="93">
        <f t="shared" si="164"/>
        <v>1</v>
      </c>
      <c r="AA608" s="93">
        <f t="shared" si="165"/>
        <v>2019</v>
      </c>
      <c r="AB608" s="97" t="str">
        <f t="shared" si="156"/>
        <v>1-2019</v>
      </c>
      <c r="AC608" s="97" t="str">
        <f t="shared" si="172"/>
        <v>8-1-2019</v>
      </c>
      <c r="AD608" s="97">
        <f t="shared" si="169"/>
        <v>1</v>
      </c>
      <c r="AE608" s="97">
        <f t="shared" si="166"/>
        <v>2</v>
      </c>
      <c r="AF608" s="97" t="str">
        <f t="shared" si="161"/>
        <v>2019-2</v>
      </c>
      <c r="AG608" s="97">
        <f t="shared" si="162"/>
        <v>2</v>
      </c>
      <c r="AH608" s="97" t="str">
        <f t="shared" si="167"/>
        <v>Weekdays</v>
      </c>
      <c r="AI608" s="98">
        <f t="shared" si="171"/>
        <v>3</v>
      </c>
    </row>
    <row r="609" spans="2:35" ht="21.75" customHeight="1" x14ac:dyDescent="0.25">
      <c r="B609" s="19" t="s">
        <v>641</v>
      </c>
      <c r="C609" s="20" t="s">
        <v>42</v>
      </c>
      <c r="D609" s="19" t="s">
        <v>43</v>
      </c>
      <c r="E609" s="19" t="s">
        <v>27</v>
      </c>
      <c r="F609" s="19" t="s">
        <v>31</v>
      </c>
      <c r="G609" s="19" t="s">
        <v>32</v>
      </c>
      <c r="H609" s="72">
        <v>31.75</v>
      </c>
      <c r="I609" s="22">
        <v>4</v>
      </c>
      <c r="J609" s="72">
        <v>6.35</v>
      </c>
      <c r="K609" s="72">
        <v>133.35</v>
      </c>
      <c r="L609" s="24">
        <v>43504</v>
      </c>
      <c r="M609" s="25">
        <v>0.6430555555555556</v>
      </c>
      <c r="N609" s="20" t="s">
        <v>29</v>
      </c>
      <c r="O609" s="72">
        <v>127</v>
      </c>
      <c r="P609" s="76">
        <v>4.7619047620000003</v>
      </c>
      <c r="Q609" s="72">
        <v>6.35</v>
      </c>
      <c r="R609" s="86">
        <v>8.6</v>
      </c>
      <c r="S609" s="72">
        <f t="shared" si="157"/>
        <v>6.3499999999999943</v>
      </c>
      <c r="T609" s="92">
        <f t="shared" si="170"/>
        <v>532.89199999999948</v>
      </c>
      <c r="U609" s="93" t="b">
        <f t="shared" si="158"/>
        <v>0</v>
      </c>
      <c r="V609" s="93" t="b">
        <f t="shared" si="159"/>
        <v>1</v>
      </c>
      <c r="W609" s="93" t="str">
        <f t="shared" si="160"/>
        <v>High Value</v>
      </c>
      <c r="X609" s="96">
        <f t="shared" si="163"/>
        <v>3.1750000000000003</v>
      </c>
      <c r="Y609" s="93">
        <f t="shared" si="168"/>
        <v>8</v>
      </c>
      <c r="Z609" s="93">
        <f t="shared" si="164"/>
        <v>2</v>
      </c>
      <c r="AA609" s="93">
        <f t="shared" si="165"/>
        <v>2019</v>
      </c>
      <c r="AB609" s="97" t="str">
        <f t="shared" si="156"/>
        <v>2-2019</v>
      </c>
      <c r="AC609" s="97" t="str">
        <f t="shared" si="172"/>
        <v>8-2-2019</v>
      </c>
      <c r="AD609" s="97">
        <f t="shared" si="169"/>
        <v>1</v>
      </c>
      <c r="AE609" s="97">
        <f t="shared" si="166"/>
        <v>6</v>
      </c>
      <c r="AF609" s="97" t="str">
        <f t="shared" si="161"/>
        <v>2019-6</v>
      </c>
      <c r="AG609" s="97">
        <f t="shared" si="162"/>
        <v>5</v>
      </c>
      <c r="AH609" s="97" t="str">
        <f t="shared" si="167"/>
        <v>Weekdays</v>
      </c>
      <c r="AI609" s="98">
        <f t="shared" si="171"/>
        <v>6</v>
      </c>
    </row>
    <row r="610" spans="2:35" ht="21.75" customHeight="1" x14ac:dyDescent="0.25">
      <c r="B610" s="19" t="s">
        <v>642</v>
      </c>
      <c r="C610" s="20" t="s">
        <v>18</v>
      </c>
      <c r="D610" s="19" t="s">
        <v>19</v>
      </c>
      <c r="E610" s="19" t="s">
        <v>20</v>
      </c>
      <c r="F610" s="19" t="s">
        <v>21</v>
      </c>
      <c r="G610" s="19" t="s">
        <v>46</v>
      </c>
      <c r="H610" s="72">
        <v>53.65</v>
      </c>
      <c r="I610" s="22">
        <v>7</v>
      </c>
      <c r="J610" s="72">
        <v>18.7775</v>
      </c>
      <c r="K610" s="72">
        <v>394.32749999999999</v>
      </c>
      <c r="L610" s="24">
        <v>43506</v>
      </c>
      <c r="M610" s="25">
        <v>0.53888888888888886</v>
      </c>
      <c r="N610" s="20" t="s">
        <v>23</v>
      </c>
      <c r="O610" s="72">
        <v>375.55</v>
      </c>
      <c r="P610" s="76">
        <v>4.7619047620000003</v>
      </c>
      <c r="Q610" s="72">
        <v>18.7775</v>
      </c>
      <c r="R610" s="86">
        <v>5.2</v>
      </c>
      <c r="S610" s="72">
        <f t="shared" si="157"/>
        <v>18.777499999999975</v>
      </c>
      <c r="T610" s="92">
        <f t="shared" si="170"/>
        <v>1575.807799999998</v>
      </c>
      <c r="U610" s="93" t="b">
        <f t="shared" si="158"/>
        <v>0</v>
      </c>
      <c r="V610" s="93" t="b">
        <f t="shared" si="159"/>
        <v>0</v>
      </c>
      <c r="W610" s="93" t="str">
        <f t="shared" si="160"/>
        <v>Low Value</v>
      </c>
      <c r="X610" s="96" t="str">
        <f t="shared" si="163"/>
        <v>Value not found</v>
      </c>
      <c r="Y610" s="93">
        <f t="shared" si="168"/>
        <v>10</v>
      </c>
      <c r="Z610" s="93">
        <f t="shared" si="164"/>
        <v>2</v>
      </c>
      <c r="AA610" s="93">
        <f t="shared" si="165"/>
        <v>2019</v>
      </c>
      <c r="AB610" s="97" t="str">
        <f t="shared" si="156"/>
        <v>2-2019</v>
      </c>
      <c r="AC610" s="97" t="str">
        <f t="shared" si="172"/>
        <v>10-2-2019</v>
      </c>
      <c r="AD610" s="97">
        <f t="shared" si="169"/>
        <v>1</v>
      </c>
      <c r="AE610" s="97">
        <f t="shared" si="166"/>
        <v>6</v>
      </c>
      <c r="AF610" s="97" t="str">
        <f t="shared" si="161"/>
        <v>2019-6</v>
      </c>
      <c r="AG610" s="97">
        <f t="shared" si="162"/>
        <v>7</v>
      </c>
      <c r="AH610" s="97" t="str">
        <f t="shared" si="167"/>
        <v>Weekends</v>
      </c>
      <c r="AI610" s="98">
        <f t="shared" si="171"/>
        <v>1</v>
      </c>
    </row>
    <row r="611" spans="2:35" ht="21.75" customHeight="1" x14ac:dyDescent="0.25">
      <c r="B611" s="19" t="s">
        <v>643</v>
      </c>
      <c r="C611" s="20" t="s">
        <v>25</v>
      </c>
      <c r="D611" s="19" t="s">
        <v>26</v>
      </c>
      <c r="E611" s="19" t="s">
        <v>20</v>
      </c>
      <c r="F611" s="19" t="s">
        <v>21</v>
      </c>
      <c r="G611" s="19" t="s">
        <v>44</v>
      </c>
      <c r="H611" s="72">
        <v>49.79</v>
      </c>
      <c r="I611" s="22">
        <v>4</v>
      </c>
      <c r="J611" s="72">
        <v>9.9580000000000002</v>
      </c>
      <c r="K611" s="72">
        <v>209.11799999999999</v>
      </c>
      <c r="L611" s="24">
        <v>43552</v>
      </c>
      <c r="M611" s="25">
        <v>0.80277777777777781</v>
      </c>
      <c r="N611" s="20" t="s">
        <v>33</v>
      </c>
      <c r="O611" s="72">
        <v>199.16</v>
      </c>
      <c r="P611" s="76">
        <v>4.7619047620000003</v>
      </c>
      <c r="Q611" s="72">
        <v>9.9580000000000002</v>
      </c>
      <c r="R611" s="86">
        <v>6.4</v>
      </c>
      <c r="S611" s="72">
        <f t="shared" si="157"/>
        <v>9.9579999999999984</v>
      </c>
      <c r="T611" s="92">
        <f t="shared" si="170"/>
        <v>835.67535999999984</v>
      </c>
      <c r="U611" s="93" t="b">
        <f t="shared" si="158"/>
        <v>0</v>
      </c>
      <c r="V611" s="93" t="b">
        <f t="shared" si="159"/>
        <v>1</v>
      </c>
      <c r="W611" s="93" t="str">
        <f t="shared" si="160"/>
        <v>Low Value</v>
      </c>
      <c r="X611" s="96" t="str">
        <f t="shared" si="163"/>
        <v>Value not found</v>
      </c>
      <c r="Y611" s="93">
        <f t="shared" si="168"/>
        <v>28</v>
      </c>
      <c r="Z611" s="93">
        <f t="shared" si="164"/>
        <v>3</v>
      </c>
      <c r="AA611" s="93">
        <f t="shared" si="165"/>
        <v>2019</v>
      </c>
      <c r="AB611" s="97" t="str">
        <f t="shared" si="156"/>
        <v>3-2019</v>
      </c>
      <c r="AC611" s="97" t="str">
        <f t="shared" si="172"/>
        <v>28-3-2019</v>
      </c>
      <c r="AD611" s="97">
        <f t="shared" si="169"/>
        <v>1</v>
      </c>
      <c r="AE611" s="97">
        <f t="shared" si="166"/>
        <v>13</v>
      </c>
      <c r="AF611" s="97" t="str">
        <f t="shared" si="161"/>
        <v>2019-13</v>
      </c>
      <c r="AG611" s="97">
        <f t="shared" si="162"/>
        <v>4</v>
      </c>
      <c r="AH611" s="97" t="str">
        <f t="shared" si="167"/>
        <v>Weekdays</v>
      </c>
      <c r="AI611" s="98">
        <f t="shared" si="171"/>
        <v>5</v>
      </c>
    </row>
    <row r="612" spans="2:35" ht="21.75" customHeight="1" x14ac:dyDescent="0.25">
      <c r="B612" s="19" t="s">
        <v>644</v>
      </c>
      <c r="C612" s="20" t="s">
        <v>18</v>
      </c>
      <c r="D612" s="19" t="s">
        <v>19</v>
      </c>
      <c r="E612" s="19" t="s">
        <v>27</v>
      </c>
      <c r="F612" s="19" t="s">
        <v>31</v>
      </c>
      <c r="G612" s="19" t="s">
        <v>46</v>
      </c>
      <c r="H612" s="72">
        <v>30.61</v>
      </c>
      <c r="I612" s="22">
        <v>1</v>
      </c>
      <c r="J612" s="72">
        <v>1.5305</v>
      </c>
      <c r="K612" s="72">
        <v>32.140500000000003</v>
      </c>
      <c r="L612" s="24">
        <v>43488</v>
      </c>
      <c r="M612" s="25">
        <v>0.51388888888888884</v>
      </c>
      <c r="N612" s="20" t="s">
        <v>23</v>
      </c>
      <c r="O612" s="72">
        <v>30.61</v>
      </c>
      <c r="P612" s="76">
        <v>4.7619047620000003</v>
      </c>
      <c r="Q612" s="72">
        <v>1.5305</v>
      </c>
      <c r="R612" s="86">
        <v>5.2</v>
      </c>
      <c r="S612" s="72">
        <f t="shared" si="157"/>
        <v>1.5305000000000035</v>
      </c>
      <c r="T612" s="92">
        <f t="shared" si="170"/>
        <v>128.43956000000028</v>
      </c>
      <c r="U612" s="93" t="b">
        <f t="shared" si="158"/>
        <v>0</v>
      </c>
      <c r="V612" s="93" t="b">
        <f t="shared" si="159"/>
        <v>0</v>
      </c>
      <c r="W612" s="93" t="str">
        <f t="shared" si="160"/>
        <v>Low Value</v>
      </c>
      <c r="X612" s="96" t="str">
        <f t="shared" si="163"/>
        <v>Value not found</v>
      </c>
      <c r="Y612" s="93">
        <f t="shared" si="168"/>
        <v>23</v>
      </c>
      <c r="Z612" s="93">
        <f t="shared" si="164"/>
        <v>1</v>
      </c>
      <c r="AA612" s="93">
        <f t="shared" si="165"/>
        <v>2019</v>
      </c>
      <c r="AB612" s="97" t="str">
        <f t="shared" si="156"/>
        <v>1-2019</v>
      </c>
      <c r="AC612" s="97" t="str">
        <f t="shared" si="172"/>
        <v>23-1-2019</v>
      </c>
      <c r="AD612" s="97">
        <f t="shared" si="169"/>
        <v>1</v>
      </c>
      <c r="AE612" s="97">
        <f t="shared" si="166"/>
        <v>4</v>
      </c>
      <c r="AF612" s="97" t="str">
        <f t="shared" si="161"/>
        <v>2019-4</v>
      </c>
      <c r="AG612" s="97">
        <f t="shared" si="162"/>
        <v>3</v>
      </c>
      <c r="AH612" s="97" t="str">
        <f t="shared" si="167"/>
        <v>Weekdays</v>
      </c>
      <c r="AI612" s="98">
        <f t="shared" si="171"/>
        <v>4</v>
      </c>
    </row>
    <row r="613" spans="2:35" ht="21.75" customHeight="1" x14ac:dyDescent="0.25">
      <c r="B613" s="19" t="s">
        <v>645</v>
      </c>
      <c r="C613" s="20" t="s">
        <v>42</v>
      </c>
      <c r="D613" s="19" t="s">
        <v>43</v>
      </c>
      <c r="E613" s="19" t="s">
        <v>20</v>
      </c>
      <c r="F613" s="19" t="s">
        <v>31</v>
      </c>
      <c r="G613" s="19" t="s">
        <v>44</v>
      </c>
      <c r="H613" s="72">
        <v>57.89</v>
      </c>
      <c r="I613" s="22">
        <v>2</v>
      </c>
      <c r="J613" s="72">
        <v>5.7889999999999997</v>
      </c>
      <c r="K613" s="72">
        <v>121.569</v>
      </c>
      <c r="L613" s="24">
        <v>43482</v>
      </c>
      <c r="M613" s="25">
        <v>0.44236111111111109</v>
      </c>
      <c r="N613" s="20" t="s">
        <v>23</v>
      </c>
      <c r="O613" s="72">
        <v>115.78</v>
      </c>
      <c r="P613" s="76">
        <v>4.7619047620000003</v>
      </c>
      <c r="Q613" s="72">
        <v>5.7889999999999997</v>
      </c>
      <c r="R613" s="86">
        <v>8.9</v>
      </c>
      <c r="S613" s="72">
        <f t="shared" si="157"/>
        <v>5.7890000000000015</v>
      </c>
      <c r="T613" s="92">
        <f t="shared" si="170"/>
        <v>485.81288000000012</v>
      </c>
      <c r="U613" s="93" t="b">
        <f t="shared" si="158"/>
        <v>0</v>
      </c>
      <c r="V613" s="93" t="b">
        <f t="shared" si="159"/>
        <v>1</v>
      </c>
      <c r="W613" s="93" t="str">
        <f t="shared" si="160"/>
        <v>High Value</v>
      </c>
      <c r="X613" s="96">
        <f t="shared" si="163"/>
        <v>5.7890000000000006</v>
      </c>
      <c r="Y613" s="93">
        <f t="shared" si="168"/>
        <v>17</v>
      </c>
      <c r="Z613" s="93">
        <f t="shared" si="164"/>
        <v>1</v>
      </c>
      <c r="AA613" s="93">
        <f t="shared" si="165"/>
        <v>2019</v>
      </c>
      <c r="AB613" s="97" t="str">
        <f t="shared" si="156"/>
        <v>1-2019</v>
      </c>
      <c r="AC613" s="97" t="str">
        <f t="shared" si="172"/>
        <v>17-1-2019</v>
      </c>
      <c r="AD613" s="97">
        <f t="shared" si="169"/>
        <v>1</v>
      </c>
      <c r="AE613" s="97">
        <f t="shared" si="166"/>
        <v>3</v>
      </c>
      <c r="AF613" s="97" t="str">
        <f t="shared" si="161"/>
        <v>2019-3</v>
      </c>
      <c r="AG613" s="97">
        <f t="shared" si="162"/>
        <v>4</v>
      </c>
      <c r="AH613" s="97" t="str">
        <f t="shared" si="167"/>
        <v>Weekdays</v>
      </c>
      <c r="AI613" s="98">
        <f t="shared" si="171"/>
        <v>5</v>
      </c>
    </row>
    <row r="614" spans="2:35" ht="21.75" customHeight="1" x14ac:dyDescent="0.25">
      <c r="B614" s="19" t="s">
        <v>646</v>
      </c>
      <c r="C614" s="20" t="s">
        <v>18</v>
      </c>
      <c r="D614" s="19" t="s">
        <v>19</v>
      </c>
      <c r="E614" s="19" t="s">
        <v>27</v>
      </c>
      <c r="F614" s="19" t="s">
        <v>21</v>
      </c>
      <c r="G614" s="19" t="s">
        <v>28</v>
      </c>
      <c r="H614" s="72">
        <v>28.96</v>
      </c>
      <c r="I614" s="22">
        <v>1</v>
      </c>
      <c r="J614" s="72">
        <v>1.448</v>
      </c>
      <c r="K614" s="72">
        <v>30.408000000000001</v>
      </c>
      <c r="L614" s="24">
        <v>43503</v>
      </c>
      <c r="M614" s="25">
        <v>0.42916666666666664</v>
      </c>
      <c r="N614" s="20" t="s">
        <v>33</v>
      </c>
      <c r="O614" s="72">
        <v>28.96</v>
      </c>
      <c r="P614" s="76">
        <v>4.7619047620000003</v>
      </c>
      <c r="Q614" s="72">
        <v>1.448</v>
      </c>
      <c r="R614" s="86">
        <v>6.2</v>
      </c>
      <c r="S614" s="72">
        <f t="shared" si="157"/>
        <v>1.4480000000000004</v>
      </c>
      <c r="T614" s="92">
        <f t="shared" si="170"/>
        <v>121.51616000000004</v>
      </c>
      <c r="U614" s="93" t="b">
        <f t="shared" si="158"/>
        <v>0</v>
      </c>
      <c r="V614" s="93" t="b">
        <f t="shared" si="159"/>
        <v>0</v>
      </c>
      <c r="W614" s="93" t="str">
        <f t="shared" si="160"/>
        <v>Low Value</v>
      </c>
      <c r="X614" s="96" t="str">
        <f t="shared" si="163"/>
        <v>Value not found</v>
      </c>
      <c r="Y614" s="93">
        <f t="shared" si="168"/>
        <v>7</v>
      </c>
      <c r="Z614" s="93">
        <f t="shared" si="164"/>
        <v>2</v>
      </c>
      <c r="AA614" s="93">
        <f t="shared" si="165"/>
        <v>2019</v>
      </c>
      <c r="AB614" s="97" t="str">
        <f t="shared" si="156"/>
        <v>2-2019</v>
      </c>
      <c r="AC614" s="97" t="str">
        <f t="shared" si="172"/>
        <v>7-2-2019</v>
      </c>
      <c r="AD614" s="97">
        <f t="shared" si="169"/>
        <v>1</v>
      </c>
      <c r="AE614" s="97">
        <f t="shared" si="166"/>
        <v>6</v>
      </c>
      <c r="AF614" s="97" t="str">
        <f t="shared" si="161"/>
        <v>2019-6</v>
      </c>
      <c r="AG614" s="97">
        <f t="shared" si="162"/>
        <v>4</v>
      </c>
      <c r="AH614" s="97" t="str">
        <f t="shared" si="167"/>
        <v>Weekdays</v>
      </c>
      <c r="AI614" s="98">
        <f t="shared" si="171"/>
        <v>5</v>
      </c>
    </row>
    <row r="615" spans="2:35" ht="21.75" customHeight="1" x14ac:dyDescent="0.25">
      <c r="B615" s="19" t="s">
        <v>647</v>
      </c>
      <c r="C615" s="20" t="s">
        <v>25</v>
      </c>
      <c r="D615" s="19" t="s">
        <v>26</v>
      </c>
      <c r="E615" s="19" t="s">
        <v>20</v>
      </c>
      <c r="F615" s="19" t="s">
        <v>21</v>
      </c>
      <c r="G615" s="19" t="s">
        <v>44</v>
      </c>
      <c r="H615" s="72">
        <v>98.97</v>
      </c>
      <c r="I615" s="22">
        <v>9</v>
      </c>
      <c r="J615" s="72">
        <v>44.536499999999997</v>
      </c>
      <c r="K615" s="72">
        <v>935.26649999999995</v>
      </c>
      <c r="L615" s="24">
        <v>43533</v>
      </c>
      <c r="M615" s="25">
        <v>0.47430555555555554</v>
      </c>
      <c r="N615" s="20" t="s">
        <v>29</v>
      </c>
      <c r="O615" s="72">
        <v>890.73</v>
      </c>
      <c r="P615" s="76">
        <v>4.7619047620000003</v>
      </c>
      <c r="Q615" s="72">
        <v>44.536499999999997</v>
      </c>
      <c r="R615" s="86">
        <v>6.7</v>
      </c>
      <c r="S615" s="72">
        <f t="shared" si="157"/>
        <v>44.536499999999933</v>
      </c>
      <c r="T615" s="92">
        <f t="shared" si="170"/>
        <v>3737.5030799999945</v>
      </c>
      <c r="U615" s="93" t="b">
        <f t="shared" si="158"/>
        <v>0</v>
      </c>
      <c r="V615" s="93" t="b">
        <f t="shared" si="159"/>
        <v>1</v>
      </c>
      <c r="W615" s="93" t="str">
        <f t="shared" si="160"/>
        <v>Low Value</v>
      </c>
      <c r="X615" s="96" t="str">
        <f t="shared" si="163"/>
        <v>Value not found</v>
      </c>
      <c r="Y615" s="93">
        <f t="shared" si="168"/>
        <v>9</v>
      </c>
      <c r="Z615" s="93">
        <f t="shared" si="164"/>
        <v>3</v>
      </c>
      <c r="AA615" s="93">
        <f t="shared" si="165"/>
        <v>2019</v>
      </c>
      <c r="AB615" s="97" t="str">
        <f t="shared" si="156"/>
        <v>3-2019</v>
      </c>
      <c r="AC615" s="97" t="str">
        <f t="shared" si="172"/>
        <v>9-3-2019</v>
      </c>
      <c r="AD615" s="97">
        <f t="shared" si="169"/>
        <v>1</v>
      </c>
      <c r="AE615" s="97">
        <f t="shared" si="166"/>
        <v>10</v>
      </c>
      <c r="AF615" s="97" t="str">
        <f t="shared" si="161"/>
        <v>2019-10</v>
      </c>
      <c r="AG615" s="97">
        <f t="shared" si="162"/>
        <v>6</v>
      </c>
      <c r="AH615" s="97" t="str">
        <f t="shared" si="167"/>
        <v>Weekends</v>
      </c>
      <c r="AI615" s="98">
        <f t="shared" si="171"/>
        <v>7</v>
      </c>
    </row>
    <row r="616" spans="2:35" ht="21.75" customHeight="1" x14ac:dyDescent="0.25">
      <c r="B616" s="19" t="s">
        <v>648</v>
      </c>
      <c r="C616" s="20" t="s">
        <v>42</v>
      </c>
      <c r="D616" s="19" t="s">
        <v>43</v>
      </c>
      <c r="E616" s="19" t="s">
        <v>20</v>
      </c>
      <c r="F616" s="19" t="s">
        <v>31</v>
      </c>
      <c r="G616" s="19" t="s">
        <v>46</v>
      </c>
      <c r="H616" s="72">
        <v>93.22</v>
      </c>
      <c r="I616" s="22">
        <v>3</v>
      </c>
      <c r="J616" s="72">
        <v>13.983000000000001</v>
      </c>
      <c r="K616" s="72">
        <v>293.64299999999997</v>
      </c>
      <c r="L616" s="24">
        <v>43489</v>
      </c>
      <c r="M616" s="25">
        <v>0.48958333333333331</v>
      </c>
      <c r="N616" s="20" t="s">
        <v>29</v>
      </c>
      <c r="O616" s="72">
        <v>279.66000000000003</v>
      </c>
      <c r="P616" s="76">
        <v>4.7619047620000003</v>
      </c>
      <c r="Q616" s="72">
        <v>13.983000000000001</v>
      </c>
      <c r="R616" s="86">
        <v>7.2</v>
      </c>
      <c r="S616" s="72">
        <f t="shared" si="157"/>
        <v>13.982999999999947</v>
      </c>
      <c r="T616" s="92">
        <f t="shared" si="170"/>
        <v>1173.4533599999957</v>
      </c>
      <c r="U616" s="93" t="b">
        <f t="shared" si="158"/>
        <v>0</v>
      </c>
      <c r="V616" s="93" t="b">
        <f t="shared" si="159"/>
        <v>1</v>
      </c>
      <c r="W616" s="93" t="str">
        <f t="shared" si="160"/>
        <v>Low Value</v>
      </c>
      <c r="X616" s="96">
        <f t="shared" si="163"/>
        <v>9.322000000000001</v>
      </c>
      <c r="Y616" s="93">
        <f t="shared" si="168"/>
        <v>24</v>
      </c>
      <c r="Z616" s="93">
        <f t="shared" si="164"/>
        <v>1</v>
      </c>
      <c r="AA616" s="93">
        <f t="shared" si="165"/>
        <v>2019</v>
      </c>
      <c r="AB616" s="97" t="str">
        <f t="shared" si="156"/>
        <v>1-2019</v>
      </c>
      <c r="AC616" s="97" t="str">
        <f t="shared" si="172"/>
        <v>24-1-2019</v>
      </c>
      <c r="AD616" s="97">
        <f t="shared" si="169"/>
        <v>1</v>
      </c>
      <c r="AE616" s="97">
        <f t="shared" si="166"/>
        <v>4</v>
      </c>
      <c r="AF616" s="97" t="str">
        <f t="shared" si="161"/>
        <v>2019-4</v>
      </c>
      <c r="AG616" s="97">
        <f t="shared" si="162"/>
        <v>4</v>
      </c>
      <c r="AH616" s="97" t="str">
        <f t="shared" si="167"/>
        <v>Weekdays</v>
      </c>
      <c r="AI616" s="98">
        <f t="shared" si="171"/>
        <v>5</v>
      </c>
    </row>
    <row r="617" spans="2:35" ht="21.75" customHeight="1" x14ac:dyDescent="0.25">
      <c r="B617" s="19" t="s">
        <v>649</v>
      </c>
      <c r="C617" s="20" t="s">
        <v>25</v>
      </c>
      <c r="D617" s="19" t="s">
        <v>26</v>
      </c>
      <c r="E617" s="19" t="s">
        <v>20</v>
      </c>
      <c r="F617" s="19" t="s">
        <v>31</v>
      </c>
      <c r="G617" s="19" t="s">
        <v>36</v>
      </c>
      <c r="H617" s="72">
        <v>80.930000000000007</v>
      </c>
      <c r="I617" s="22">
        <v>1</v>
      </c>
      <c r="J617" s="72">
        <v>4.0465</v>
      </c>
      <c r="K617" s="72">
        <v>84.976500000000001</v>
      </c>
      <c r="L617" s="24">
        <v>43484</v>
      </c>
      <c r="M617" s="25">
        <v>0.67222222222222228</v>
      </c>
      <c r="N617" s="20" t="s">
        <v>33</v>
      </c>
      <c r="O617" s="72">
        <v>80.930000000000007</v>
      </c>
      <c r="P617" s="76">
        <v>4.7619047620000003</v>
      </c>
      <c r="Q617" s="72">
        <v>4.0465</v>
      </c>
      <c r="R617" s="86">
        <v>9</v>
      </c>
      <c r="S617" s="72">
        <f t="shared" si="157"/>
        <v>4.0464999999999947</v>
      </c>
      <c r="T617" s="92">
        <f t="shared" si="170"/>
        <v>339.58227999999957</v>
      </c>
      <c r="U617" s="93" t="b">
        <f t="shared" si="158"/>
        <v>0</v>
      </c>
      <c r="V617" s="93" t="b">
        <f t="shared" si="159"/>
        <v>1</v>
      </c>
      <c r="W617" s="93" t="str">
        <f t="shared" si="160"/>
        <v>High Value</v>
      </c>
      <c r="X617" s="96">
        <f t="shared" si="163"/>
        <v>8.0930000000000017</v>
      </c>
      <c r="Y617" s="93">
        <f t="shared" si="168"/>
        <v>19</v>
      </c>
      <c r="Z617" s="93">
        <f t="shared" si="164"/>
        <v>1</v>
      </c>
      <c r="AA617" s="93">
        <f t="shared" si="165"/>
        <v>2019</v>
      </c>
      <c r="AB617" s="97" t="str">
        <f t="shared" ref="AB617:AB680" si="173">CONCATENATE(Z617,"-",AA617)</f>
        <v>1-2019</v>
      </c>
      <c r="AC617" s="97" t="str">
        <f t="shared" si="172"/>
        <v>19-1-2019</v>
      </c>
      <c r="AD617" s="97">
        <f t="shared" si="169"/>
        <v>1</v>
      </c>
      <c r="AE617" s="97">
        <f t="shared" si="166"/>
        <v>3</v>
      </c>
      <c r="AF617" s="97" t="str">
        <f t="shared" si="161"/>
        <v>2019-3</v>
      </c>
      <c r="AG617" s="97">
        <f t="shared" si="162"/>
        <v>6</v>
      </c>
      <c r="AH617" s="97" t="str">
        <f t="shared" si="167"/>
        <v>Weekends</v>
      </c>
      <c r="AI617" s="98">
        <f t="shared" si="171"/>
        <v>7</v>
      </c>
    </row>
    <row r="618" spans="2:35" ht="21.75" customHeight="1" x14ac:dyDescent="0.25">
      <c r="B618" s="19" t="s">
        <v>650</v>
      </c>
      <c r="C618" s="20" t="s">
        <v>18</v>
      </c>
      <c r="D618" s="19" t="s">
        <v>19</v>
      </c>
      <c r="E618" s="19" t="s">
        <v>20</v>
      </c>
      <c r="F618" s="19" t="s">
        <v>31</v>
      </c>
      <c r="G618" s="19" t="s">
        <v>44</v>
      </c>
      <c r="H618" s="72">
        <v>67.45</v>
      </c>
      <c r="I618" s="22">
        <v>10</v>
      </c>
      <c r="J618" s="72">
        <v>33.725000000000001</v>
      </c>
      <c r="K618" s="72">
        <v>708.22500000000002</v>
      </c>
      <c r="L618" s="24">
        <v>43499</v>
      </c>
      <c r="M618" s="25">
        <v>0.47569444444444442</v>
      </c>
      <c r="N618" s="20" t="s">
        <v>23</v>
      </c>
      <c r="O618" s="72">
        <v>674.5</v>
      </c>
      <c r="P618" s="76">
        <v>4.7619047620000003</v>
      </c>
      <c r="Q618" s="72">
        <v>33.725000000000001</v>
      </c>
      <c r="R618" s="86">
        <v>4.2</v>
      </c>
      <c r="S618" s="72">
        <f t="shared" si="157"/>
        <v>33.725000000000023</v>
      </c>
      <c r="T618" s="92">
        <f t="shared" si="170"/>
        <v>2830.202000000002</v>
      </c>
      <c r="U618" s="93" t="b">
        <f t="shared" si="158"/>
        <v>0</v>
      </c>
      <c r="V618" s="93" t="b">
        <f t="shared" si="159"/>
        <v>1</v>
      </c>
      <c r="W618" s="93" t="str">
        <f t="shared" si="160"/>
        <v>Low Value</v>
      </c>
      <c r="X618" s="96" t="str">
        <f t="shared" si="163"/>
        <v>Value not found</v>
      </c>
      <c r="Y618" s="93">
        <f t="shared" si="168"/>
        <v>3</v>
      </c>
      <c r="Z618" s="93">
        <f t="shared" si="164"/>
        <v>2</v>
      </c>
      <c r="AA618" s="93">
        <f t="shared" si="165"/>
        <v>2019</v>
      </c>
      <c r="AB618" s="97" t="str">
        <f t="shared" si="173"/>
        <v>2-2019</v>
      </c>
      <c r="AC618" s="97" t="str">
        <f t="shared" si="172"/>
        <v>3-2-2019</v>
      </c>
      <c r="AD618" s="97">
        <f t="shared" si="169"/>
        <v>1</v>
      </c>
      <c r="AE618" s="97">
        <f t="shared" si="166"/>
        <v>5</v>
      </c>
      <c r="AF618" s="97" t="str">
        <f t="shared" si="161"/>
        <v>2019-5</v>
      </c>
      <c r="AG618" s="97">
        <f t="shared" si="162"/>
        <v>7</v>
      </c>
      <c r="AH618" s="97" t="str">
        <f t="shared" si="167"/>
        <v>Weekends</v>
      </c>
      <c r="AI618" s="98">
        <f t="shared" si="171"/>
        <v>1</v>
      </c>
    </row>
    <row r="619" spans="2:35" ht="21.75" customHeight="1" x14ac:dyDescent="0.25">
      <c r="B619" s="19" t="s">
        <v>651</v>
      </c>
      <c r="C619" s="20" t="s">
        <v>18</v>
      </c>
      <c r="D619" s="19" t="s">
        <v>19</v>
      </c>
      <c r="E619" s="19" t="s">
        <v>20</v>
      </c>
      <c r="F619" s="19" t="s">
        <v>21</v>
      </c>
      <c r="G619" s="19" t="s">
        <v>36</v>
      </c>
      <c r="H619" s="72">
        <v>38.72</v>
      </c>
      <c r="I619" s="22">
        <v>9</v>
      </c>
      <c r="J619" s="72">
        <v>17.423999999999999</v>
      </c>
      <c r="K619" s="72">
        <v>365.904</v>
      </c>
      <c r="L619" s="24">
        <v>43544</v>
      </c>
      <c r="M619" s="25">
        <v>0.51666666666666672</v>
      </c>
      <c r="N619" s="20" t="s">
        <v>23</v>
      </c>
      <c r="O619" s="72">
        <v>348.48</v>
      </c>
      <c r="P619" s="76">
        <v>4.7619047620000003</v>
      </c>
      <c r="Q619" s="72">
        <v>17.423999999999999</v>
      </c>
      <c r="R619" s="86">
        <v>4.2</v>
      </c>
      <c r="S619" s="72">
        <f t="shared" si="157"/>
        <v>17.423999999999978</v>
      </c>
      <c r="T619" s="92">
        <f t="shared" si="170"/>
        <v>1462.2220799999982</v>
      </c>
      <c r="U619" s="93" t="b">
        <f t="shared" si="158"/>
        <v>0</v>
      </c>
      <c r="V619" s="93" t="b">
        <f t="shared" si="159"/>
        <v>0</v>
      </c>
      <c r="W619" s="93" t="str">
        <f t="shared" si="160"/>
        <v>Low Value</v>
      </c>
      <c r="X619" s="96" t="str">
        <f t="shared" si="163"/>
        <v>Value not found</v>
      </c>
      <c r="Y619" s="93">
        <f t="shared" si="168"/>
        <v>20</v>
      </c>
      <c r="Z619" s="93">
        <f t="shared" si="164"/>
        <v>3</v>
      </c>
      <c r="AA619" s="93">
        <f t="shared" si="165"/>
        <v>2019</v>
      </c>
      <c r="AB619" s="97" t="str">
        <f t="shared" si="173"/>
        <v>3-2019</v>
      </c>
      <c r="AC619" s="97" t="str">
        <f t="shared" si="172"/>
        <v>20-3-2019</v>
      </c>
      <c r="AD619" s="97">
        <f t="shared" si="169"/>
        <v>1</v>
      </c>
      <c r="AE619" s="97">
        <f t="shared" si="166"/>
        <v>12</v>
      </c>
      <c r="AF619" s="97" t="str">
        <f t="shared" si="161"/>
        <v>2019-12</v>
      </c>
      <c r="AG619" s="97">
        <f t="shared" si="162"/>
        <v>3</v>
      </c>
      <c r="AH619" s="97" t="str">
        <f t="shared" si="167"/>
        <v>Weekdays</v>
      </c>
      <c r="AI619" s="98">
        <f t="shared" si="171"/>
        <v>4</v>
      </c>
    </row>
    <row r="620" spans="2:35" ht="21.75" customHeight="1" x14ac:dyDescent="0.25">
      <c r="B620" s="19" t="s">
        <v>652</v>
      </c>
      <c r="C620" s="20" t="s">
        <v>42</v>
      </c>
      <c r="D620" s="19" t="s">
        <v>43</v>
      </c>
      <c r="E620" s="19" t="s">
        <v>20</v>
      </c>
      <c r="F620" s="19" t="s">
        <v>31</v>
      </c>
      <c r="G620" s="19" t="s">
        <v>36</v>
      </c>
      <c r="H620" s="72">
        <v>72.599999999999994</v>
      </c>
      <c r="I620" s="22">
        <v>6</v>
      </c>
      <c r="J620" s="72">
        <v>21.78</v>
      </c>
      <c r="K620" s="72">
        <v>457.38</v>
      </c>
      <c r="L620" s="24">
        <v>43478</v>
      </c>
      <c r="M620" s="25">
        <v>0.82708333333333328</v>
      </c>
      <c r="N620" s="20" t="s">
        <v>29</v>
      </c>
      <c r="O620" s="72">
        <v>435.6</v>
      </c>
      <c r="P620" s="76">
        <v>4.7619047620000003</v>
      </c>
      <c r="Q620" s="72">
        <v>21.78</v>
      </c>
      <c r="R620" s="86">
        <v>6.9</v>
      </c>
      <c r="S620" s="72">
        <f t="shared" si="157"/>
        <v>21.779999999999973</v>
      </c>
      <c r="T620" s="92">
        <f t="shared" si="170"/>
        <v>1827.7775999999978</v>
      </c>
      <c r="U620" s="93" t="b">
        <f t="shared" si="158"/>
        <v>0</v>
      </c>
      <c r="V620" s="93" t="b">
        <f t="shared" si="159"/>
        <v>1</v>
      </c>
      <c r="W620" s="93" t="str">
        <f t="shared" si="160"/>
        <v>Low Value</v>
      </c>
      <c r="X620" s="96" t="str">
        <f t="shared" si="163"/>
        <v>Value not found</v>
      </c>
      <c r="Y620" s="93">
        <f t="shared" si="168"/>
        <v>13</v>
      </c>
      <c r="Z620" s="93">
        <f t="shared" si="164"/>
        <v>1</v>
      </c>
      <c r="AA620" s="93">
        <f t="shared" si="165"/>
        <v>2019</v>
      </c>
      <c r="AB620" s="97" t="str">
        <f t="shared" si="173"/>
        <v>1-2019</v>
      </c>
      <c r="AC620" s="97" t="str">
        <f t="shared" si="172"/>
        <v>13-1-2019</v>
      </c>
      <c r="AD620" s="97">
        <f t="shared" si="169"/>
        <v>1</v>
      </c>
      <c r="AE620" s="97">
        <f t="shared" si="166"/>
        <v>2</v>
      </c>
      <c r="AF620" s="97" t="str">
        <f t="shared" si="161"/>
        <v>2019-2</v>
      </c>
      <c r="AG620" s="97">
        <f t="shared" si="162"/>
        <v>7</v>
      </c>
      <c r="AH620" s="97" t="str">
        <f t="shared" si="167"/>
        <v>Weekends</v>
      </c>
      <c r="AI620" s="98">
        <f t="shared" si="171"/>
        <v>1</v>
      </c>
    </row>
    <row r="621" spans="2:35" ht="21.75" customHeight="1" x14ac:dyDescent="0.25">
      <c r="B621" s="19" t="s">
        <v>653</v>
      </c>
      <c r="C621" s="20" t="s">
        <v>25</v>
      </c>
      <c r="D621" s="19" t="s">
        <v>26</v>
      </c>
      <c r="E621" s="19" t="s">
        <v>20</v>
      </c>
      <c r="F621" s="19" t="s">
        <v>31</v>
      </c>
      <c r="G621" s="19" t="s">
        <v>28</v>
      </c>
      <c r="H621" s="72">
        <v>87.91</v>
      </c>
      <c r="I621" s="22">
        <v>5</v>
      </c>
      <c r="J621" s="72">
        <v>21.977499999999999</v>
      </c>
      <c r="K621" s="72">
        <v>461.52749999999997</v>
      </c>
      <c r="L621" s="24">
        <v>43538</v>
      </c>
      <c r="M621" s="25">
        <v>0.75694444444444442</v>
      </c>
      <c r="N621" s="20" t="s">
        <v>23</v>
      </c>
      <c r="O621" s="72">
        <v>439.55</v>
      </c>
      <c r="P621" s="76">
        <v>4.7619047620000003</v>
      </c>
      <c r="Q621" s="72">
        <v>21.977499999999999</v>
      </c>
      <c r="R621" s="86">
        <v>4.4000000000000004</v>
      </c>
      <c r="S621" s="72">
        <f t="shared" si="157"/>
        <v>21.977499999999964</v>
      </c>
      <c r="T621" s="92">
        <f t="shared" si="170"/>
        <v>1844.351799999997</v>
      </c>
      <c r="U621" s="93" t="b">
        <f t="shared" si="158"/>
        <v>0</v>
      </c>
      <c r="V621" s="93" t="b">
        <f t="shared" si="159"/>
        <v>0</v>
      </c>
      <c r="W621" s="93" t="str">
        <f t="shared" si="160"/>
        <v>Low Value</v>
      </c>
      <c r="X621" s="96" t="str">
        <f t="shared" si="163"/>
        <v>Value not found</v>
      </c>
      <c r="Y621" s="93">
        <f t="shared" si="168"/>
        <v>14</v>
      </c>
      <c r="Z621" s="93">
        <f t="shared" si="164"/>
        <v>3</v>
      </c>
      <c r="AA621" s="93">
        <f t="shared" si="165"/>
        <v>2019</v>
      </c>
      <c r="AB621" s="97" t="str">
        <f t="shared" si="173"/>
        <v>3-2019</v>
      </c>
      <c r="AC621" s="97" t="str">
        <f t="shared" si="172"/>
        <v>14-3-2019</v>
      </c>
      <c r="AD621" s="97">
        <f t="shared" si="169"/>
        <v>1</v>
      </c>
      <c r="AE621" s="97">
        <f t="shared" si="166"/>
        <v>11</v>
      </c>
      <c r="AF621" s="97" t="str">
        <f t="shared" si="161"/>
        <v>2019-11</v>
      </c>
      <c r="AG621" s="97">
        <f t="shared" si="162"/>
        <v>4</v>
      </c>
      <c r="AH621" s="97" t="str">
        <f t="shared" si="167"/>
        <v>Weekdays</v>
      </c>
      <c r="AI621" s="98">
        <f t="shared" si="171"/>
        <v>5</v>
      </c>
    </row>
    <row r="622" spans="2:35" ht="21.75" customHeight="1" x14ac:dyDescent="0.25">
      <c r="B622" s="19" t="s">
        <v>654</v>
      </c>
      <c r="C622" s="20" t="s">
        <v>18</v>
      </c>
      <c r="D622" s="19" t="s">
        <v>19</v>
      </c>
      <c r="E622" s="19" t="s">
        <v>20</v>
      </c>
      <c r="F622" s="19" t="s">
        <v>31</v>
      </c>
      <c r="G622" s="19" t="s">
        <v>44</v>
      </c>
      <c r="H622" s="72">
        <v>98.53</v>
      </c>
      <c r="I622" s="22">
        <v>6</v>
      </c>
      <c r="J622" s="72">
        <v>29.559000000000001</v>
      </c>
      <c r="K622" s="72">
        <v>620.73900000000003</v>
      </c>
      <c r="L622" s="24">
        <v>43488</v>
      </c>
      <c r="M622" s="25">
        <v>0.47361111111111109</v>
      </c>
      <c r="N622" s="20" t="s">
        <v>33</v>
      </c>
      <c r="O622" s="72">
        <v>591.17999999999995</v>
      </c>
      <c r="P622" s="76">
        <v>4.7619047620000003</v>
      </c>
      <c r="Q622" s="72">
        <v>29.559000000000001</v>
      </c>
      <c r="R622" s="86">
        <v>4</v>
      </c>
      <c r="S622" s="72">
        <f t="shared" si="157"/>
        <v>29.559000000000083</v>
      </c>
      <c r="T622" s="92">
        <f t="shared" si="170"/>
        <v>2480.5912800000069</v>
      </c>
      <c r="U622" s="93" t="b">
        <f t="shared" si="158"/>
        <v>0</v>
      </c>
      <c r="V622" s="93" t="b">
        <f t="shared" si="159"/>
        <v>0</v>
      </c>
      <c r="W622" s="93" t="str">
        <f t="shared" si="160"/>
        <v>Low Value</v>
      </c>
      <c r="X622" s="96" t="str">
        <f t="shared" si="163"/>
        <v>Value not found</v>
      </c>
      <c r="Y622" s="93">
        <f t="shared" si="168"/>
        <v>23</v>
      </c>
      <c r="Z622" s="93">
        <f t="shared" si="164"/>
        <v>1</v>
      </c>
      <c r="AA622" s="93">
        <f t="shared" si="165"/>
        <v>2019</v>
      </c>
      <c r="AB622" s="97" t="str">
        <f t="shared" si="173"/>
        <v>1-2019</v>
      </c>
      <c r="AC622" s="97" t="str">
        <f t="shared" si="172"/>
        <v>23-1-2019</v>
      </c>
      <c r="AD622" s="97">
        <f t="shared" si="169"/>
        <v>1</v>
      </c>
      <c r="AE622" s="97">
        <f t="shared" si="166"/>
        <v>4</v>
      </c>
      <c r="AF622" s="97" t="str">
        <f t="shared" si="161"/>
        <v>2019-4</v>
      </c>
      <c r="AG622" s="97">
        <f t="shared" si="162"/>
        <v>3</v>
      </c>
      <c r="AH622" s="97" t="str">
        <f t="shared" si="167"/>
        <v>Weekdays</v>
      </c>
      <c r="AI622" s="98">
        <f t="shared" si="171"/>
        <v>4</v>
      </c>
    </row>
    <row r="623" spans="2:35" ht="21.75" customHeight="1" x14ac:dyDescent="0.25">
      <c r="B623" s="19" t="s">
        <v>655</v>
      </c>
      <c r="C623" s="20" t="s">
        <v>25</v>
      </c>
      <c r="D623" s="19" t="s">
        <v>26</v>
      </c>
      <c r="E623" s="19" t="s">
        <v>20</v>
      </c>
      <c r="F623" s="19" t="s">
        <v>21</v>
      </c>
      <c r="G623" s="19" t="s">
        <v>46</v>
      </c>
      <c r="H623" s="72">
        <v>43.46</v>
      </c>
      <c r="I623" s="22">
        <v>6</v>
      </c>
      <c r="J623" s="72">
        <v>13.038</v>
      </c>
      <c r="K623" s="72">
        <v>273.798</v>
      </c>
      <c r="L623" s="24">
        <v>43503</v>
      </c>
      <c r="M623" s="25">
        <v>0.74652777777777779</v>
      </c>
      <c r="N623" s="20" t="s">
        <v>23</v>
      </c>
      <c r="O623" s="72">
        <v>260.76</v>
      </c>
      <c r="P623" s="76">
        <v>4.7619047620000003</v>
      </c>
      <c r="Q623" s="72">
        <v>13.038</v>
      </c>
      <c r="R623" s="86">
        <v>8.5</v>
      </c>
      <c r="S623" s="72">
        <f t="shared" si="157"/>
        <v>13.038000000000011</v>
      </c>
      <c r="T623" s="92">
        <f t="shared" si="170"/>
        <v>1094.1489600000009</v>
      </c>
      <c r="U623" s="93" t="b">
        <f t="shared" si="158"/>
        <v>0</v>
      </c>
      <c r="V623" s="93" t="b">
        <f t="shared" si="159"/>
        <v>1</v>
      </c>
      <c r="W623" s="93" t="str">
        <f t="shared" si="160"/>
        <v>High Value</v>
      </c>
      <c r="X623" s="96">
        <f t="shared" si="163"/>
        <v>4.3460000000000001</v>
      </c>
      <c r="Y623" s="93">
        <f t="shared" si="168"/>
        <v>7</v>
      </c>
      <c r="Z623" s="93">
        <f t="shared" si="164"/>
        <v>2</v>
      </c>
      <c r="AA623" s="93">
        <f t="shared" si="165"/>
        <v>2019</v>
      </c>
      <c r="AB623" s="97" t="str">
        <f t="shared" si="173"/>
        <v>2-2019</v>
      </c>
      <c r="AC623" s="97" t="str">
        <f t="shared" si="172"/>
        <v>7-2-2019</v>
      </c>
      <c r="AD623" s="97">
        <f t="shared" si="169"/>
        <v>1</v>
      </c>
      <c r="AE623" s="97">
        <f t="shared" si="166"/>
        <v>6</v>
      </c>
      <c r="AF623" s="97" t="str">
        <f t="shared" si="161"/>
        <v>2019-6</v>
      </c>
      <c r="AG623" s="97">
        <f t="shared" si="162"/>
        <v>4</v>
      </c>
      <c r="AH623" s="97" t="str">
        <f t="shared" si="167"/>
        <v>Weekdays</v>
      </c>
      <c r="AI623" s="98">
        <f t="shared" si="171"/>
        <v>5</v>
      </c>
    </row>
    <row r="624" spans="2:35" ht="21.75" customHeight="1" x14ac:dyDescent="0.25">
      <c r="B624" s="19" t="s">
        <v>656</v>
      </c>
      <c r="C624" s="20" t="s">
        <v>18</v>
      </c>
      <c r="D624" s="19" t="s">
        <v>19</v>
      </c>
      <c r="E624" s="19" t="s">
        <v>27</v>
      </c>
      <c r="F624" s="19" t="s">
        <v>21</v>
      </c>
      <c r="G624" s="19" t="s">
        <v>44</v>
      </c>
      <c r="H624" s="72">
        <v>71.680000000000007</v>
      </c>
      <c r="I624" s="22">
        <v>3</v>
      </c>
      <c r="J624" s="72">
        <v>10.752000000000001</v>
      </c>
      <c r="K624" s="72">
        <v>225.792</v>
      </c>
      <c r="L624" s="24">
        <v>43552</v>
      </c>
      <c r="M624" s="25">
        <v>0.64583333333333337</v>
      </c>
      <c r="N624" s="20" t="s">
        <v>33</v>
      </c>
      <c r="O624" s="72">
        <v>215.04</v>
      </c>
      <c r="P624" s="76">
        <v>4.7619047620000003</v>
      </c>
      <c r="Q624" s="72">
        <v>10.752000000000001</v>
      </c>
      <c r="R624" s="86">
        <v>9.1999999999999993</v>
      </c>
      <c r="S624" s="72">
        <f t="shared" si="157"/>
        <v>10.75200000000001</v>
      </c>
      <c r="T624" s="92">
        <f t="shared" si="170"/>
        <v>902.30784000000085</v>
      </c>
      <c r="U624" s="93" t="b">
        <f t="shared" si="158"/>
        <v>0</v>
      </c>
      <c r="V624" s="93" t="b">
        <f t="shared" si="159"/>
        <v>1</v>
      </c>
      <c r="W624" s="93" t="str">
        <f t="shared" si="160"/>
        <v>High Value</v>
      </c>
      <c r="X624" s="96">
        <f t="shared" si="163"/>
        <v>7.168000000000001</v>
      </c>
      <c r="Y624" s="93">
        <f t="shared" si="168"/>
        <v>28</v>
      </c>
      <c r="Z624" s="93">
        <f t="shared" si="164"/>
        <v>3</v>
      </c>
      <c r="AA624" s="93">
        <f t="shared" si="165"/>
        <v>2019</v>
      </c>
      <c r="AB624" s="97" t="str">
        <f t="shared" si="173"/>
        <v>3-2019</v>
      </c>
      <c r="AC624" s="97" t="str">
        <f t="shared" si="172"/>
        <v>28-3-2019</v>
      </c>
      <c r="AD624" s="97">
        <f t="shared" si="169"/>
        <v>1</v>
      </c>
      <c r="AE624" s="97">
        <f t="shared" si="166"/>
        <v>13</v>
      </c>
      <c r="AF624" s="97" t="str">
        <f t="shared" si="161"/>
        <v>2019-13</v>
      </c>
      <c r="AG624" s="97">
        <f t="shared" si="162"/>
        <v>4</v>
      </c>
      <c r="AH624" s="97" t="str">
        <f t="shared" si="167"/>
        <v>Weekdays</v>
      </c>
      <c r="AI624" s="98">
        <f t="shared" si="171"/>
        <v>5</v>
      </c>
    </row>
    <row r="625" spans="2:35" ht="21.75" customHeight="1" x14ac:dyDescent="0.25">
      <c r="B625" s="19" t="s">
        <v>657</v>
      </c>
      <c r="C625" s="20" t="s">
        <v>18</v>
      </c>
      <c r="D625" s="19" t="s">
        <v>19</v>
      </c>
      <c r="E625" s="19" t="s">
        <v>20</v>
      </c>
      <c r="F625" s="19" t="s">
        <v>21</v>
      </c>
      <c r="G625" s="19" t="s">
        <v>44</v>
      </c>
      <c r="H625" s="72">
        <v>91.61</v>
      </c>
      <c r="I625" s="22">
        <v>1</v>
      </c>
      <c r="J625" s="72">
        <v>4.5804999999999998</v>
      </c>
      <c r="K625" s="72">
        <v>96.1905</v>
      </c>
      <c r="L625" s="24">
        <v>43544</v>
      </c>
      <c r="M625" s="25">
        <v>0.82222222222222219</v>
      </c>
      <c r="N625" s="20" t="s">
        <v>29</v>
      </c>
      <c r="O625" s="72">
        <v>91.61</v>
      </c>
      <c r="P625" s="76">
        <v>4.7619047620000003</v>
      </c>
      <c r="Q625" s="72">
        <v>4.5804999999999998</v>
      </c>
      <c r="R625" s="86">
        <v>9.8000000000000007</v>
      </c>
      <c r="S625" s="72">
        <f t="shared" si="157"/>
        <v>4.5805000000000007</v>
      </c>
      <c r="T625" s="92">
        <f t="shared" si="170"/>
        <v>384.39556000000005</v>
      </c>
      <c r="U625" s="93" t="b">
        <f t="shared" si="158"/>
        <v>0</v>
      </c>
      <c r="V625" s="93" t="b">
        <f t="shared" si="159"/>
        <v>1</v>
      </c>
      <c r="W625" s="93" t="str">
        <f t="shared" si="160"/>
        <v>High Value</v>
      </c>
      <c r="X625" s="96">
        <f t="shared" si="163"/>
        <v>9.1609999999999996</v>
      </c>
      <c r="Y625" s="93">
        <f t="shared" si="168"/>
        <v>20</v>
      </c>
      <c r="Z625" s="93">
        <f t="shared" si="164"/>
        <v>3</v>
      </c>
      <c r="AA625" s="93">
        <f t="shared" si="165"/>
        <v>2019</v>
      </c>
      <c r="AB625" s="97" t="str">
        <f t="shared" si="173"/>
        <v>3-2019</v>
      </c>
      <c r="AC625" s="97" t="str">
        <f t="shared" si="172"/>
        <v>20-3-2019</v>
      </c>
      <c r="AD625" s="97">
        <f t="shared" si="169"/>
        <v>1</v>
      </c>
      <c r="AE625" s="97">
        <f t="shared" si="166"/>
        <v>12</v>
      </c>
      <c r="AF625" s="97" t="str">
        <f t="shared" si="161"/>
        <v>2019-12</v>
      </c>
      <c r="AG625" s="97">
        <f t="shared" si="162"/>
        <v>3</v>
      </c>
      <c r="AH625" s="97" t="str">
        <f t="shared" si="167"/>
        <v>Weekdays</v>
      </c>
      <c r="AI625" s="98">
        <f t="shared" si="171"/>
        <v>4</v>
      </c>
    </row>
    <row r="626" spans="2:35" ht="21.75" customHeight="1" x14ac:dyDescent="0.25">
      <c r="B626" s="19" t="s">
        <v>658</v>
      </c>
      <c r="C626" s="20" t="s">
        <v>42</v>
      </c>
      <c r="D626" s="19" t="s">
        <v>43</v>
      </c>
      <c r="E626" s="19" t="s">
        <v>20</v>
      </c>
      <c r="F626" s="19" t="s">
        <v>21</v>
      </c>
      <c r="G626" s="19" t="s">
        <v>32</v>
      </c>
      <c r="H626" s="72">
        <v>94.59</v>
      </c>
      <c r="I626" s="22">
        <v>7</v>
      </c>
      <c r="J626" s="72">
        <v>33.106499999999997</v>
      </c>
      <c r="K626" s="72">
        <v>695.23649999999998</v>
      </c>
      <c r="L626" s="24">
        <v>43482</v>
      </c>
      <c r="M626" s="25">
        <v>0.64375000000000004</v>
      </c>
      <c r="N626" s="20" t="s">
        <v>33</v>
      </c>
      <c r="O626" s="72">
        <v>662.13</v>
      </c>
      <c r="P626" s="76">
        <v>4.7619047620000003</v>
      </c>
      <c r="Q626" s="72">
        <v>33.106499999999997</v>
      </c>
      <c r="R626" s="86">
        <v>4.9000000000000004</v>
      </c>
      <c r="S626" s="72">
        <f t="shared" si="157"/>
        <v>33.106499999999983</v>
      </c>
      <c r="T626" s="92">
        <f t="shared" si="170"/>
        <v>2778.2974799999988</v>
      </c>
      <c r="U626" s="93" t="b">
        <f t="shared" si="158"/>
        <v>0</v>
      </c>
      <c r="V626" s="93" t="b">
        <f t="shared" si="159"/>
        <v>1</v>
      </c>
      <c r="W626" s="93" t="str">
        <f t="shared" si="160"/>
        <v>Low Value</v>
      </c>
      <c r="X626" s="96" t="str">
        <f t="shared" si="163"/>
        <v>Value not found</v>
      </c>
      <c r="Y626" s="93">
        <f t="shared" si="168"/>
        <v>17</v>
      </c>
      <c r="Z626" s="93">
        <f t="shared" si="164"/>
        <v>1</v>
      </c>
      <c r="AA626" s="93">
        <f t="shared" si="165"/>
        <v>2019</v>
      </c>
      <c r="AB626" s="97" t="str">
        <f t="shared" si="173"/>
        <v>1-2019</v>
      </c>
      <c r="AC626" s="97" t="str">
        <f t="shared" si="172"/>
        <v>17-1-2019</v>
      </c>
      <c r="AD626" s="97">
        <f t="shared" si="169"/>
        <v>1</v>
      </c>
      <c r="AE626" s="97">
        <f t="shared" si="166"/>
        <v>3</v>
      </c>
      <c r="AF626" s="97" t="str">
        <f t="shared" si="161"/>
        <v>2019-3</v>
      </c>
      <c r="AG626" s="97">
        <f t="shared" si="162"/>
        <v>4</v>
      </c>
      <c r="AH626" s="97" t="str">
        <f t="shared" si="167"/>
        <v>Weekdays</v>
      </c>
      <c r="AI626" s="98">
        <f t="shared" si="171"/>
        <v>5</v>
      </c>
    </row>
    <row r="627" spans="2:35" ht="21.75" customHeight="1" x14ac:dyDescent="0.25">
      <c r="B627" s="19" t="s">
        <v>659</v>
      </c>
      <c r="C627" s="20" t="s">
        <v>42</v>
      </c>
      <c r="D627" s="19" t="s">
        <v>43</v>
      </c>
      <c r="E627" s="19" t="s">
        <v>27</v>
      </c>
      <c r="F627" s="19" t="s">
        <v>21</v>
      </c>
      <c r="G627" s="19" t="s">
        <v>46</v>
      </c>
      <c r="H627" s="72">
        <v>83.25</v>
      </c>
      <c r="I627" s="22">
        <v>10</v>
      </c>
      <c r="J627" s="72">
        <v>41.625</v>
      </c>
      <c r="K627" s="72">
        <v>874.125</v>
      </c>
      <c r="L627" s="24">
        <v>43477</v>
      </c>
      <c r="M627" s="25">
        <v>0.47569444444444442</v>
      </c>
      <c r="N627" s="20" t="s">
        <v>33</v>
      </c>
      <c r="O627" s="72">
        <v>832.5</v>
      </c>
      <c r="P627" s="76">
        <v>4.7619047620000003</v>
      </c>
      <c r="Q627" s="72">
        <v>41.625</v>
      </c>
      <c r="R627" s="86">
        <v>4.4000000000000004</v>
      </c>
      <c r="S627" s="72">
        <f t="shared" si="157"/>
        <v>41.625</v>
      </c>
      <c r="T627" s="92">
        <f t="shared" si="170"/>
        <v>3493.17</v>
      </c>
      <c r="U627" s="93" t="b">
        <f t="shared" si="158"/>
        <v>0</v>
      </c>
      <c r="V627" s="93" t="b">
        <f t="shared" si="159"/>
        <v>1</v>
      </c>
      <c r="W627" s="93" t="str">
        <f t="shared" si="160"/>
        <v>Low Value</v>
      </c>
      <c r="X627" s="96" t="str">
        <f t="shared" si="163"/>
        <v>Value not found</v>
      </c>
      <c r="Y627" s="93">
        <f t="shared" si="168"/>
        <v>12</v>
      </c>
      <c r="Z627" s="93">
        <f t="shared" si="164"/>
        <v>1</v>
      </c>
      <c r="AA627" s="93">
        <f t="shared" si="165"/>
        <v>2019</v>
      </c>
      <c r="AB627" s="97" t="str">
        <f t="shared" si="173"/>
        <v>1-2019</v>
      </c>
      <c r="AC627" s="97" t="str">
        <f t="shared" si="172"/>
        <v>12-1-2019</v>
      </c>
      <c r="AD627" s="97">
        <f t="shared" si="169"/>
        <v>1</v>
      </c>
      <c r="AE627" s="97">
        <f t="shared" si="166"/>
        <v>2</v>
      </c>
      <c r="AF627" s="97" t="str">
        <f t="shared" si="161"/>
        <v>2019-2</v>
      </c>
      <c r="AG627" s="97">
        <f t="shared" si="162"/>
        <v>6</v>
      </c>
      <c r="AH627" s="97" t="str">
        <f t="shared" si="167"/>
        <v>Weekends</v>
      </c>
      <c r="AI627" s="98">
        <f t="shared" si="171"/>
        <v>7</v>
      </c>
    </row>
    <row r="628" spans="2:35" ht="21.75" customHeight="1" x14ac:dyDescent="0.25">
      <c r="B628" s="19" t="s">
        <v>660</v>
      </c>
      <c r="C628" s="20" t="s">
        <v>42</v>
      </c>
      <c r="D628" s="19" t="s">
        <v>43</v>
      </c>
      <c r="E628" s="19" t="s">
        <v>20</v>
      </c>
      <c r="F628" s="19" t="s">
        <v>31</v>
      </c>
      <c r="G628" s="19" t="s">
        <v>46</v>
      </c>
      <c r="H628" s="72">
        <v>91.35</v>
      </c>
      <c r="I628" s="22">
        <v>1</v>
      </c>
      <c r="J628" s="72">
        <v>4.5674999999999999</v>
      </c>
      <c r="K628" s="72">
        <v>95.917500000000004</v>
      </c>
      <c r="L628" s="24">
        <v>43512</v>
      </c>
      <c r="M628" s="25">
        <v>0.65416666666666667</v>
      </c>
      <c r="N628" s="20" t="s">
        <v>29</v>
      </c>
      <c r="O628" s="72">
        <v>91.35</v>
      </c>
      <c r="P628" s="76">
        <v>4.7619047620000003</v>
      </c>
      <c r="Q628" s="72">
        <v>4.5674999999999999</v>
      </c>
      <c r="R628" s="86">
        <v>6.8</v>
      </c>
      <c r="S628" s="72">
        <f t="shared" si="157"/>
        <v>4.5675000000000097</v>
      </c>
      <c r="T628" s="92">
        <f t="shared" si="170"/>
        <v>383.30460000000085</v>
      </c>
      <c r="U628" s="93" t="b">
        <f t="shared" si="158"/>
        <v>0</v>
      </c>
      <c r="V628" s="93" t="b">
        <f t="shared" si="159"/>
        <v>1</v>
      </c>
      <c r="W628" s="93" t="str">
        <f t="shared" si="160"/>
        <v>Low Value</v>
      </c>
      <c r="X628" s="96" t="str">
        <f t="shared" si="163"/>
        <v>Value not found</v>
      </c>
      <c r="Y628" s="93">
        <f t="shared" si="168"/>
        <v>16</v>
      </c>
      <c r="Z628" s="93">
        <f t="shared" si="164"/>
        <v>2</v>
      </c>
      <c r="AA628" s="93">
        <f t="shared" si="165"/>
        <v>2019</v>
      </c>
      <c r="AB628" s="97" t="str">
        <f t="shared" si="173"/>
        <v>2-2019</v>
      </c>
      <c r="AC628" s="97" t="str">
        <f t="shared" si="172"/>
        <v>16-2-2019</v>
      </c>
      <c r="AD628" s="97">
        <f t="shared" si="169"/>
        <v>1</v>
      </c>
      <c r="AE628" s="97">
        <f t="shared" si="166"/>
        <v>7</v>
      </c>
      <c r="AF628" s="97" t="str">
        <f t="shared" si="161"/>
        <v>2019-7</v>
      </c>
      <c r="AG628" s="97">
        <f t="shared" si="162"/>
        <v>6</v>
      </c>
      <c r="AH628" s="97" t="str">
        <f t="shared" si="167"/>
        <v>Weekends</v>
      </c>
      <c r="AI628" s="98">
        <f t="shared" si="171"/>
        <v>7</v>
      </c>
    </row>
    <row r="629" spans="2:35" ht="21.75" customHeight="1" x14ac:dyDescent="0.25">
      <c r="B629" s="19" t="s">
        <v>661</v>
      </c>
      <c r="C629" s="20" t="s">
        <v>42</v>
      </c>
      <c r="D629" s="19" t="s">
        <v>43</v>
      </c>
      <c r="E629" s="19" t="s">
        <v>20</v>
      </c>
      <c r="F629" s="19" t="s">
        <v>21</v>
      </c>
      <c r="G629" s="19" t="s">
        <v>44</v>
      </c>
      <c r="H629" s="72">
        <v>78.88</v>
      </c>
      <c r="I629" s="22">
        <v>2</v>
      </c>
      <c r="J629" s="72">
        <v>7.8879999999999999</v>
      </c>
      <c r="K629" s="72">
        <v>165.648</v>
      </c>
      <c r="L629" s="24">
        <v>43491</v>
      </c>
      <c r="M629" s="25">
        <v>0.6694444444444444</v>
      </c>
      <c r="N629" s="20" t="s">
        <v>29</v>
      </c>
      <c r="O629" s="72">
        <v>157.76</v>
      </c>
      <c r="P629" s="76">
        <v>4.7619047620000003</v>
      </c>
      <c r="Q629" s="72">
        <v>7.8879999999999999</v>
      </c>
      <c r="R629" s="86">
        <v>9.1</v>
      </c>
      <c r="S629" s="72">
        <f t="shared" si="157"/>
        <v>7.8880000000000052</v>
      </c>
      <c r="T629" s="92">
        <f t="shared" si="170"/>
        <v>661.96096000000045</v>
      </c>
      <c r="U629" s="93" t="b">
        <f t="shared" si="158"/>
        <v>0</v>
      </c>
      <c r="V629" s="93" t="b">
        <f t="shared" si="159"/>
        <v>1</v>
      </c>
      <c r="W629" s="93" t="str">
        <f t="shared" si="160"/>
        <v>High Value</v>
      </c>
      <c r="X629" s="96">
        <f t="shared" si="163"/>
        <v>7.8879999999999999</v>
      </c>
      <c r="Y629" s="93">
        <f t="shared" si="168"/>
        <v>26</v>
      </c>
      <c r="Z629" s="93">
        <f t="shared" si="164"/>
        <v>1</v>
      </c>
      <c r="AA629" s="93">
        <f t="shared" si="165"/>
        <v>2019</v>
      </c>
      <c r="AB629" s="97" t="str">
        <f t="shared" si="173"/>
        <v>1-2019</v>
      </c>
      <c r="AC629" s="97" t="str">
        <f t="shared" si="172"/>
        <v>26-1-2019</v>
      </c>
      <c r="AD629" s="97">
        <f t="shared" si="169"/>
        <v>1</v>
      </c>
      <c r="AE629" s="97">
        <f t="shared" si="166"/>
        <v>4</v>
      </c>
      <c r="AF629" s="97" t="str">
        <f t="shared" si="161"/>
        <v>2019-4</v>
      </c>
      <c r="AG629" s="97">
        <f t="shared" si="162"/>
        <v>6</v>
      </c>
      <c r="AH629" s="97" t="str">
        <f t="shared" si="167"/>
        <v>Weekends</v>
      </c>
      <c r="AI629" s="98">
        <f t="shared" si="171"/>
        <v>7</v>
      </c>
    </row>
    <row r="630" spans="2:35" ht="21.75" customHeight="1" x14ac:dyDescent="0.25">
      <c r="B630" s="19" t="s">
        <v>662</v>
      </c>
      <c r="C630" s="20" t="s">
        <v>18</v>
      </c>
      <c r="D630" s="19" t="s">
        <v>19</v>
      </c>
      <c r="E630" s="19" t="s">
        <v>27</v>
      </c>
      <c r="F630" s="19" t="s">
        <v>31</v>
      </c>
      <c r="G630" s="19" t="s">
        <v>36</v>
      </c>
      <c r="H630" s="72">
        <v>60.87</v>
      </c>
      <c r="I630" s="22">
        <v>2</v>
      </c>
      <c r="J630" s="72">
        <v>6.0869999999999997</v>
      </c>
      <c r="K630" s="72">
        <v>127.827</v>
      </c>
      <c r="L630" s="24">
        <v>43533</v>
      </c>
      <c r="M630" s="25">
        <v>0.52569444444444446</v>
      </c>
      <c r="N630" s="20" t="s">
        <v>23</v>
      </c>
      <c r="O630" s="72">
        <v>121.74</v>
      </c>
      <c r="P630" s="76">
        <v>4.7619047620000003</v>
      </c>
      <c r="Q630" s="72">
        <v>6.0869999999999997</v>
      </c>
      <c r="R630" s="86">
        <v>8.6999999999999993</v>
      </c>
      <c r="S630" s="72">
        <f t="shared" si="157"/>
        <v>6.0870000000000033</v>
      </c>
      <c r="T630" s="92">
        <f t="shared" si="170"/>
        <v>510.82104000000027</v>
      </c>
      <c r="U630" s="93" t="b">
        <f t="shared" si="158"/>
        <v>0</v>
      </c>
      <c r="V630" s="93" t="b">
        <f t="shared" si="159"/>
        <v>1</v>
      </c>
      <c r="W630" s="93" t="str">
        <f t="shared" si="160"/>
        <v>High Value</v>
      </c>
      <c r="X630" s="96">
        <f t="shared" si="163"/>
        <v>6.0869999999999997</v>
      </c>
      <c r="Y630" s="93">
        <f t="shared" si="168"/>
        <v>9</v>
      </c>
      <c r="Z630" s="93">
        <f t="shared" si="164"/>
        <v>3</v>
      </c>
      <c r="AA630" s="93">
        <f t="shared" si="165"/>
        <v>2019</v>
      </c>
      <c r="AB630" s="97" t="str">
        <f t="shared" si="173"/>
        <v>3-2019</v>
      </c>
      <c r="AC630" s="97" t="str">
        <f t="shared" si="172"/>
        <v>9-3-2019</v>
      </c>
      <c r="AD630" s="97">
        <f t="shared" si="169"/>
        <v>1</v>
      </c>
      <c r="AE630" s="97">
        <f t="shared" si="166"/>
        <v>10</v>
      </c>
      <c r="AF630" s="97" t="str">
        <f t="shared" si="161"/>
        <v>2019-10</v>
      </c>
      <c r="AG630" s="97">
        <f t="shared" si="162"/>
        <v>6</v>
      </c>
      <c r="AH630" s="97" t="str">
        <f t="shared" si="167"/>
        <v>Weekends</v>
      </c>
      <c r="AI630" s="98">
        <f t="shared" si="171"/>
        <v>7</v>
      </c>
    </row>
    <row r="631" spans="2:35" ht="21.75" customHeight="1" x14ac:dyDescent="0.25">
      <c r="B631" s="19" t="s">
        <v>663</v>
      </c>
      <c r="C631" s="20" t="s">
        <v>42</v>
      </c>
      <c r="D631" s="19" t="s">
        <v>43</v>
      </c>
      <c r="E631" s="19" t="s">
        <v>20</v>
      </c>
      <c r="F631" s="19" t="s">
        <v>31</v>
      </c>
      <c r="G631" s="19" t="s">
        <v>22</v>
      </c>
      <c r="H631" s="72">
        <v>82.58</v>
      </c>
      <c r="I631" s="22">
        <v>10</v>
      </c>
      <c r="J631" s="72">
        <v>41.29</v>
      </c>
      <c r="K631" s="72">
        <v>867.09</v>
      </c>
      <c r="L631" s="24">
        <v>43538</v>
      </c>
      <c r="M631" s="25">
        <v>0.6118055555555556</v>
      </c>
      <c r="N631" s="20" t="s">
        <v>29</v>
      </c>
      <c r="O631" s="72">
        <v>825.8</v>
      </c>
      <c r="P631" s="76">
        <v>4.7619047620000003</v>
      </c>
      <c r="Q631" s="72">
        <v>41.29</v>
      </c>
      <c r="R631" s="86">
        <v>5</v>
      </c>
      <c r="S631" s="72">
        <f t="shared" si="157"/>
        <v>41.290000000000077</v>
      </c>
      <c r="T631" s="92">
        <f t="shared" si="170"/>
        <v>3465.0568000000067</v>
      </c>
      <c r="U631" s="93" t="b">
        <f t="shared" si="158"/>
        <v>0</v>
      </c>
      <c r="V631" s="93" t="b">
        <f t="shared" si="159"/>
        <v>1</v>
      </c>
      <c r="W631" s="93" t="str">
        <f t="shared" si="160"/>
        <v>Low Value</v>
      </c>
      <c r="X631" s="96" t="str">
        <f t="shared" si="163"/>
        <v>Value not found</v>
      </c>
      <c r="Y631" s="93">
        <f t="shared" si="168"/>
        <v>14</v>
      </c>
      <c r="Z631" s="93">
        <f t="shared" si="164"/>
        <v>3</v>
      </c>
      <c r="AA631" s="93">
        <f t="shared" si="165"/>
        <v>2019</v>
      </c>
      <c r="AB631" s="97" t="str">
        <f t="shared" si="173"/>
        <v>3-2019</v>
      </c>
      <c r="AC631" s="97" t="str">
        <f t="shared" si="172"/>
        <v>14-3-2019</v>
      </c>
      <c r="AD631" s="97">
        <f t="shared" si="169"/>
        <v>1</v>
      </c>
      <c r="AE631" s="97">
        <f t="shared" si="166"/>
        <v>11</v>
      </c>
      <c r="AF631" s="97" t="str">
        <f t="shared" si="161"/>
        <v>2019-11</v>
      </c>
      <c r="AG631" s="97">
        <f t="shared" si="162"/>
        <v>4</v>
      </c>
      <c r="AH631" s="97" t="str">
        <f t="shared" si="167"/>
        <v>Weekdays</v>
      </c>
      <c r="AI631" s="98">
        <f t="shared" si="171"/>
        <v>5</v>
      </c>
    </row>
    <row r="632" spans="2:35" ht="21.75" customHeight="1" x14ac:dyDescent="0.25">
      <c r="B632" s="19" t="s">
        <v>664</v>
      </c>
      <c r="C632" s="20" t="s">
        <v>18</v>
      </c>
      <c r="D632" s="19" t="s">
        <v>19</v>
      </c>
      <c r="E632" s="19" t="s">
        <v>20</v>
      </c>
      <c r="F632" s="19" t="s">
        <v>31</v>
      </c>
      <c r="G632" s="19" t="s">
        <v>32</v>
      </c>
      <c r="H632" s="72">
        <v>53.3</v>
      </c>
      <c r="I632" s="22">
        <v>3</v>
      </c>
      <c r="J632" s="72">
        <v>7.9950000000000001</v>
      </c>
      <c r="K632" s="72">
        <v>167.89500000000001</v>
      </c>
      <c r="L632" s="24">
        <v>43490</v>
      </c>
      <c r="M632" s="25">
        <v>0.59652777777777777</v>
      </c>
      <c r="N632" s="20" t="s">
        <v>23</v>
      </c>
      <c r="O632" s="72">
        <v>159.9</v>
      </c>
      <c r="P632" s="76">
        <v>4.7619047620000003</v>
      </c>
      <c r="Q632" s="72">
        <v>7.9950000000000001</v>
      </c>
      <c r="R632" s="86">
        <v>7.5</v>
      </c>
      <c r="S632" s="72">
        <f t="shared" si="157"/>
        <v>7.9950000000000045</v>
      </c>
      <c r="T632" s="92">
        <f t="shared" si="170"/>
        <v>670.94040000000041</v>
      </c>
      <c r="U632" s="93" t="b">
        <f t="shared" si="158"/>
        <v>0</v>
      </c>
      <c r="V632" s="93" t="b">
        <f t="shared" si="159"/>
        <v>1</v>
      </c>
      <c r="W632" s="93" t="str">
        <f t="shared" si="160"/>
        <v>High Value</v>
      </c>
      <c r="X632" s="96">
        <f t="shared" si="163"/>
        <v>5.33</v>
      </c>
      <c r="Y632" s="93">
        <f t="shared" si="168"/>
        <v>25</v>
      </c>
      <c r="Z632" s="93">
        <f t="shared" si="164"/>
        <v>1</v>
      </c>
      <c r="AA632" s="93">
        <f t="shared" si="165"/>
        <v>2019</v>
      </c>
      <c r="AB632" s="97" t="str">
        <f t="shared" si="173"/>
        <v>1-2019</v>
      </c>
      <c r="AC632" s="97" t="str">
        <f t="shared" si="172"/>
        <v>25-1-2019</v>
      </c>
      <c r="AD632" s="97">
        <f t="shared" si="169"/>
        <v>1</v>
      </c>
      <c r="AE632" s="97">
        <f t="shared" si="166"/>
        <v>4</v>
      </c>
      <c r="AF632" s="97" t="str">
        <f t="shared" si="161"/>
        <v>2019-4</v>
      </c>
      <c r="AG632" s="97">
        <f t="shared" si="162"/>
        <v>5</v>
      </c>
      <c r="AH632" s="97" t="str">
        <f t="shared" si="167"/>
        <v>Weekdays</v>
      </c>
      <c r="AI632" s="98">
        <f t="shared" si="171"/>
        <v>6</v>
      </c>
    </row>
    <row r="633" spans="2:35" ht="21.75" customHeight="1" x14ac:dyDescent="0.25">
      <c r="B633" s="19" t="s">
        <v>665</v>
      </c>
      <c r="C633" s="20" t="s">
        <v>18</v>
      </c>
      <c r="D633" s="19" t="s">
        <v>19</v>
      </c>
      <c r="E633" s="19" t="s">
        <v>27</v>
      </c>
      <c r="F633" s="19" t="s">
        <v>21</v>
      </c>
      <c r="G633" s="19" t="s">
        <v>46</v>
      </c>
      <c r="H633" s="72">
        <v>12.09</v>
      </c>
      <c r="I633" s="22">
        <v>1</v>
      </c>
      <c r="J633" s="72">
        <v>0.60450000000000004</v>
      </c>
      <c r="K633" s="72">
        <v>12.6945</v>
      </c>
      <c r="L633" s="24">
        <v>43491</v>
      </c>
      <c r="M633" s="25">
        <v>0.7631944444444444</v>
      </c>
      <c r="N633" s="20" t="s">
        <v>33</v>
      </c>
      <c r="O633" s="72">
        <v>12.09</v>
      </c>
      <c r="P633" s="76">
        <v>4.7619047620000003</v>
      </c>
      <c r="Q633" s="72">
        <v>0.60450000000000004</v>
      </c>
      <c r="R633" s="86">
        <v>8.1999999999999993</v>
      </c>
      <c r="S633" s="72">
        <f t="shared" si="157"/>
        <v>0.60449999999999982</v>
      </c>
      <c r="T633" s="92">
        <f t="shared" si="170"/>
        <v>50.729639999999982</v>
      </c>
      <c r="U633" s="93" t="b">
        <f t="shared" si="158"/>
        <v>0</v>
      </c>
      <c r="V633" s="93" t="b">
        <f t="shared" si="159"/>
        <v>1</v>
      </c>
      <c r="W633" s="93" t="str">
        <f t="shared" si="160"/>
        <v>High Value</v>
      </c>
      <c r="X633" s="96">
        <f t="shared" si="163"/>
        <v>1.2090000000000001</v>
      </c>
      <c r="Y633" s="93">
        <f t="shared" si="168"/>
        <v>26</v>
      </c>
      <c r="Z633" s="93">
        <f t="shared" si="164"/>
        <v>1</v>
      </c>
      <c r="AA633" s="93">
        <f t="shared" si="165"/>
        <v>2019</v>
      </c>
      <c r="AB633" s="97" t="str">
        <f t="shared" si="173"/>
        <v>1-2019</v>
      </c>
      <c r="AC633" s="97" t="str">
        <f t="shared" si="172"/>
        <v>26-1-2019</v>
      </c>
      <c r="AD633" s="97">
        <f t="shared" si="169"/>
        <v>1</v>
      </c>
      <c r="AE633" s="97">
        <f t="shared" si="166"/>
        <v>4</v>
      </c>
      <c r="AF633" s="97" t="str">
        <f t="shared" si="161"/>
        <v>2019-4</v>
      </c>
      <c r="AG633" s="97">
        <f t="shared" si="162"/>
        <v>6</v>
      </c>
      <c r="AH633" s="97" t="str">
        <f t="shared" si="167"/>
        <v>Weekends</v>
      </c>
      <c r="AI633" s="98">
        <f t="shared" si="171"/>
        <v>7</v>
      </c>
    </row>
    <row r="634" spans="2:35" ht="21.75" customHeight="1" x14ac:dyDescent="0.25">
      <c r="B634" s="19" t="s">
        <v>666</v>
      </c>
      <c r="C634" s="20" t="s">
        <v>18</v>
      </c>
      <c r="D634" s="19" t="s">
        <v>19</v>
      </c>
      <c r="E634" s="19" t="s">
        <v>27</v>
      </c>
      <c r="F634" s="19" t="s">
        <v>31</v>
      </c>
      <c r="G634" s="19" t="s">
        <v>36</v>
      </c>
      <c r="H634" s="72">
        <v>64.19</v>
      </c>
      <c r="I634" s="22">
        <v>10</v>
      </c>
      <c r="J634" s="72">
        <v>32.094999999999999</v>
      </c>
      <c r="K634" s="72">
        <v>673.995</v>
      </c>
      <c r="L634" s="24">
        <v>43484</v>
      </c>
      <c r="M634" s="25">
        <v>0.58888888888888891</v>
      </c>
      <c r="N634" s="20" t="s">
        <v>33</v>
      </c>
      <c r="O634" s="72">
        <v>641.9</v>
      </c>
      <c r="P634" s="76">
        <v>4.7619047620000003</v>
      </c>
      <c r="Q634" s="72">
        <v>32.094999999999999</v>
      </c>
      <c r="R634" s="86">
        <v>6.7</v>
      </c>
      <c r="S634" s="72">
        <f t="shared" si="157"/>
        <v>32.095000000000027</v>
      </c>
      <c r="T634" s="92">
        <f t="shared" si="170"/>
        <v>2693.4124000000024</v>
      </c>
      <c r="U634" s="93" t="b">
        <f t="shared" si="158"/>
        <v>0</v>
      </c>
      <c r="V634" s="93" t="b">
        <f t="shared" si="159"/>
        <v>1</v>
      </c>
      <c r="W634" s="93" t="str">
        <f t="shared" si="160"/>
        <v>Low Value</v>
      </c>
      <c r="X634" s="96" t="str">
        <f t="shared" si="163"/>
        <v>Value not found</v>
      </c>
      <c r="Y634" s="93">
        <f t="shared" si="168"/>
        <v>19</v>
      </c>
      <c r="Z634" s="93">
        <f t="shared" si="164"/>
        <v>1</v>
      </c>
      <c r="AA634" s="93">
        <f t="shared" si="165"/>
        <v>2019</v>
      </c>
      <c r="AB634" s="97" t="str">
        <f t="shared" si="173"/>
        <v>1-2019</v>
      </c>
      <c r="AC634" s="97" t="str">
        <f t="shared" si="172"/>
        <v>19-1-2019</v>
      </c>
      <c r="AD634" s="97">
        <f t="shared" si="169"/>
        <v>1</v>
      </c>
      <c r="AE634" s="97">
        <f t="shared" si="166"/>
        <v>3</v>
      </c>
      <c r="AF634" s="97" t="str">
        <f t="shared" si="161"/>
        <v>2019-3</v>
      </c>
      <c r="AG634" s="97">
        <f t="shared" si="162"/>
        <v>6</v>
      </c>
      <c r="AH634" s="97" t="str">
        <f t="shared" si="167"/>
        <v>Weekends</v>
      </c>
      <c r="AI634" s="98">
        <f t="shared" si="171"/>
        <v>7</v>
      </c>
    </row>
    <row r="635" spans="2:35" ht="21.75" customHeight="1" x14ac:dyDescent="0.25">
      <c r="B635" s="19" t="s">
        <v>667</v>
      </c>
      <c r="C635" s="20" t="s">
        <v>18</v>
      </c>
      <c r="D635" s="19" t="s">
        <v>19</v>
      </c>
      <c r="E635" s="19" t="s">
        <v>27</v>
      </c>
      <c r="F635" s="19" t="s">
        <v>31</v>
      </c>
      <c r="G635" s="19" t="s">
        <v>28</v>
      </c>
      <c r="H635" s="72">
        <v>78.31</v>
      </c>
      <c r="I635" s="22">
        <v>3</v>
      </c>
      <c r="J635" s="72">
        <v>11.746499999999999</v>
      </c>
      <c r="K635" s="72">
        <v>246.6765</v>
      </c>
      <c r="L635" s="24">
        <v>43529</v>
      </c>
      <c r="M635" s="25">
        <v>0.69305555555555554</v>
      </c>
      <c r="N635" s="20" t="s">
        <v>23</v>
      </c>
      <c r="O635" s="72">
        <v>234.93</v>
      </c>
      <c r="P635" s="76">
        <v>4.7619047620000003</v>
      </c>
      <c r="Q635" s="72">
        <v>11.746499999999999</v>
      </c>
      <c r="R635" s="86">
        <v>5.4</v>
      </c>
      <c r="S635" s="72">
        <f t="shared" si="157"/>
        <v>11.746499999999997</v>
      </c>
      <c r="T635" s="92">
        <f t="shared" si="170"/>
        <v>985.76627999999982</v>
      </c>
      <c r="U635" s="93" t="b">
        <f t="shared" si="158"/>
        <v>0</v>
      </c>
      <c r="V635" s="93" t="b">
        <f t="shared" si="159"/>
        <v>0</v>
      </c>
      <c r="W635" s="93" t="str">
        <f t="shared" si="160"/>
        <v>Low Value</v>
      </c>
      <c r="X635" s="96" t="str">
        <f t="shared" si="163"/>
        <v>Value not found</v>
      </c>
      <c r="Y635" s="93">
        <f t="shared" si="168"/>
        <v>5</v>
      </c>
      <c r="Z635" s="93">
        <f t="shared" si="164"/>
        <v>3</v>
      </c>
      <c r="AA635" s="93">
        <f t="shared" si="165"/>
        <v>2019</v>
      </c>
      <c r="AB635" s="97" t="str">
        <f t="shared" si="173"/>
        <v>3-2019</v>
      </c>
      <c r="AC635" s="97" t="str">
        <f t="shared" si="172"/>
        <v>5-3-2019</v>
      </c>
      <c r="AD635" s="97">
        <f t="shared" si="169"/>
        <v>1</v>
      </c>
      <c r="AE635" s="97">
        <f t="shared" si="166"/>
        <v>10</v>
      </c>
      <c r="AF635" s="97" t="str">
        <f t="shared" si="161"/>
        <v>2019-10</v>
      </c>
      <c r="AG635" s="97">
        <f t="shared" si="162"/>
        <v>2</v>
      </c>
      <c r="AH635" s="97" t="str">
        <f t="shared" si="167"/>
        <v>Weekdays</v>
      </c>
      <c r="AI635" s="98">
        <f t="shared" si="171"/>
        <v>3</v>
      </c>
    </row>
    <row r="636" spans="2:35" ht="21.75" customHeight="1" x14ac:dyDescent="0.25">
      <c r="B636" s="19" t="s">
        <v>668</v>
      </c>
      <c r="C636" s="20" t="s">
        <v>18</v>
      </c>
      <c r="D636" s="19" t="s">
        <v>19</v>
      </c>
      <c r="E636" s="19" t="s">
        <v>20</v>
      </c>
      <c r="F636" s="19" t="s">
        <v>31</v>
      </c>
      <c r="G636" s="19" t="s">
        <v>44</v>
      </c>
      <c r="H636" s="72">
        <v>83.77</v>
      </c>
      <c r="I636" s="22">
        <v>2</v>
      </c>
      <c r="J636" s="72">
        <v>8.3770000000000007</v>
      </c>
      <c r="K636" s="72">
        <v>175.917</v>
      </c>
      <c r="L636" s="24">
        <v>43480</v>
      </c>
      <c r="M636" s="25">
        <v>0.45416666666666666</v>
      </c>
      <c r="N636" s="20" t="s">
        <v>33</v>
      </c>
      <c r="O636" s="72">
        <v>167.54</v>
      </c>
      <c r="P636" s="76">
        <v>4.7619047620000003</v>
      </c>
      <c r="Q636" s="72">
        <v>8.3770000000000007</v>
      </c>
      <c r="R636" s="86">
        <v>7</v>
      </c>
      <c r="S636" s="72">
        <f t="shared" si="157"/>
        <v>8.3770000000000095</v>
      </c>
      <c r="T636" s="92">
        <f t="shared" si="170"/>
        <v>702.99784000000079</v>
      </c>
      <c r="U636" s="93" t="b">
        <f t="shared" si="158"/>
        <v>0</v>
      </c>
      <c r="V636" s="93" t="b">
        <f t="shared" si="159"/>
        <v>1</v>
      </c>
      <c r="W636" s="93" t="str">
        <f t="shared" si="160"/>
        <v>Low Value</v>
      </c>
      <c r="X636" s="96">
        <f t="shared" si="163"/>
        <v>8.3770000000000007</v>
      </c>
      <c r="Y636" s="93">
        <f t="shared" si="168"/>
        <v>15</v>
      </c>
      <c r="Z636" s="93">
        <f t="shared" si="164"/>
        <v>1</v>
      </c>
      <c r="AA636" s="93">
        <f t="shared" si="165"/>
        <v>2019</v>
      </c>
      <c r="AB636" s="97" t="str">
        <f t="shared" si="173"/>
        <v>1-2019</v>
      </c>
      <c r="AC636" s="97" t="str">
        <f t="shared" si="172"/>
        <v>15-1-2019</v>
      </c>
      <c r="AD636" s="97">
        <f t="shared" si="169"/>
        <v>1</v>
      </c>
      <c r="AE636" s="97">
        <f t="shared" si="166"/>
        <v>3</v>
      </c>
      <c r="AF636" s="97" t="str">
        <f t="shared" si="161"/>
        <v>2019-3</v>
      </c>
      <c r="AG636" s="97">
        <f t="shared" si="162"/>
        <v>2</v>
      </c>
      <c r="AH636" s="97" t="str">
        <f t="shared" si="167"/>
        <v>Weekdays</v>
      </c>
      <c r="AI636" s="98">
        <f t="shared" si="171"/>
        <v>3</v>
      </c>
    </row>
    <row r="637" spans="2:35" ht="21.75" customHeight="1" x14ac:dyDescent="0.25">
      <c r="B637" s="19" t="s">
        <v>669</v>
      </c>
      <c r="C637" s="20" t="s">
        <v>42</v>
      </c>
      <c r="D637" s="19" t="s">
        <v>43</v>
      </c>
      <c r="E637" s="19" t="s">
        <v>27</v>
      </c>
      <c r="F637" s="19" t="s">
        <v>31</v>
      </c>
      <c r="G637" s="19" t="s">
        <v>32</v>
      </c>
      <c r="H637" s="72">
        <v>99.7</v>
      </c>
      <c r="I637" s="22">
        <v>3</v>
      </c>
      <c r="J637" s="72">
        <v>14.955</v>
      </c>
      <c r="K637" s="72">
        <v>314.05500000000001</v>
      </c>
      <c r="L637" s="24">
        <v>43542</v>
      </c>
      <c r="M637" s="25">
        <v>0.47847222222222224</v>
      </c>
      <c r="N637" s="20" t="s">
        <v>23</v>
      </c>
      <c r="O637" s="72">
        <v>299.10000000000002</v>
      </c>
      <c r="P637" s="76">
        <v>4.7619047620000003</v>
      </c>
      <c r="Q637" s="72">
        <v>14.955</v>
      </c>
      <c r="R637" s="86">
        <v>4.7</v>
      </c>
      <c r="S637" s="72">
        <f t="shared" si="157"/>
        <v>14.954999999999984</v>
      </c>
      <c r="T637" s="92">
        <f t="shared" si="170"/>
        <v>1255.0235999999986</v>
      </c>
      <c r="U637" s="93" t="b">
        <f t="shared" si="158"/>
        <v>0</v>
      </c>
      <c r="V637" s="93" t="b">
        <f t="shared" si="159"/>
        <v>0</v>
      </c>
      <c r="W637" s="93" t="str">
        <f t="shared" si="160"/>
        <v>Low Value</v>
      </c>
      <c r="X637" s="96" t="str">
        <f t="shared" si="163"/>
        <v>Value not found</v>
      </c>
      <c r="Y637" s="93">
        <f t="shared" si="168"/>
        <v>18</v>
      </c>
      <c r="Z637" s="93">
        <f t="shared" si="164"/>
        <v>3</v>
      </c>
      <c r="AA637" s="93">
        <f t="shared" si="165"/>
        <v>2019</v>
      </c>
      <c r="AB637" s="97" t="str">
        <f t="shared" si="173"/>
        <v>3-2019</v>
      </c>
      <c r="AC637" s="97" t="str">
        <f t="shared" si="172"/>
        <v>18-3-2019</v>
      </c>
      <c r="AD637" s="97">
        <f t="shared" si="169"/>
        <v>1</v>
      </c>
      <c r="AE637" s="97">
        <f t="shared" si="166"/>
        <v>12</v>
      </c>
      <c r="AF637" s="97" t="str">
        <f t="shared" si="161"/>
        <v>2019-12</v>
      </c>
      <c r="AG637" s="97">
        <f t="shared" si="162"/>
        <v>1</v>
      </c>
      <c r="AH637" s="97" t="str">
        <f t="shared" si="167"/>
        <v>Weekdays</v>
      </c>
      <c r="AI637" s="98">
        <f t="shared" si="171"/>
        <v>2</v>
      </c>
    </row>
    <row r="638" spans="2:35" ht="21.75" customHeight="1" x14ac:dyDescent="0.25">
      <c r="B638" s="19" t="s">
        <v>670</v>
      </c>
      <c r="C638" s="20" t="s">
        <v>42</v>
      </c>
      <c r="D638" s="19" t="s">
        <v>43</v>
      </c>
      <c r="E638" s="19" t="s">
        <v>20</v>
      </c>
      <c r="F638" s="19" t="s">
        <v>31</v>
      </c>
      <c r="G638" s="19" t="s">
        <v>44</v>
      </c>
      <c r="H638" s="72">
        <v>79.91</v>
      </c>
      <c r="I638" s="22">
        <v>3</v>
      </c>
      <c r="J638" s="72">
        <v>11.986499999999999</v>
      </c>
      <c r="K638" s="72">
        <v>251.7165</v>
      </c>
      <c r="L638" s="24">
        <v>43544</v>
      </c>
      <c r="M638" s="25">
        <v>0.81111111111111112</v>
      </c>
      <c r="N638" s="20" t="s">
        <v>33</v>
      </c>
      <c r="O638" s="72">
        <v>239.73</v>
      </c>
      <c r="P638" s="76">
        <v>4.7619047620000003</v>
      </c>
      <c r="Q638" s="72">
        <v>11.986499999999999</v>
      </c>
      <c r="R638" s="86">
        <v>5</v>
      </c>
      <c r="S638" s="72">
        <f t="shared" si="157"/>
        <v>11.986500000000007</v>
      </c>
      <c r="T638" s="92">
        <f t="shared" si="170"/>
        <v>1005.9070800000005</v>
      </c>
      <c r="U638" s="93" t="b">
        <f t="shared" si="158"/>
        <v>0</v>
      </c>
      <c r="V638" s="93" t="b">
        <f t="shared" si="159"/>
        <v>0</v>
      </c>
      <c r="W638" s="93" t="str">
        <f t="shared" si="160"/>
        <v>Low Value</v>
      </c>
      <c r="X638" s="96" t="str">
        <f t="shared" si="163"/>
        <v>Value not found</v>
      </c>
      <c r="Y638" s="93">
        <f t="shared" si="168"/>
        <v>20</v>
      </c>
      <c r="Z638" s="93">
        <f t="shared" si="164"/>
        <v>3</v>
      </c>
      <c r="AA638" s="93">
        <f t="shared" si="165"/>
        <v>2019</v>
      </c>
      <c r="AB638" s="97" t="str">
        <f t="shared" si="173"/>
        <v>3-2019</v>
      </c>
      <c r="AC638" s="97" t="str">
        <f t="shared" si="172"/>
        <v>20-3-2019</v>
      </c>
      <c r="AD638" s="97">
        <f t="shared" si="169"/>
        <v>1</v>
      </c>
      <c r="AE638" s="97">
        <f t="shared" si="166"/>
        <v>12</v>
      </c>
      <c r="AF638" s="97" t="str">
        <f t="shared" si="161"/>
        <v>2019-12</v>
      </c>
      <c r="AG638" s="97">
        <f t="shared" si="162"/>
        <v>3</v>
      </c>
      <c r="AH638" s="97" t="str">
        <f t="shared" si="167"/>
        <v>Weekdays</v>
      </c>
      <c r="AI638" s="98">
        <f t="shared" si="171"/>
        <v>4</v>
      </c>
    </row>
    <row r="639" spans="2:35" ht="21.75" customHeight="1" x14ac:dyDescent="0.25">
      <c r="B639" s="19" t="s">
        <v>671</v>
      </c>
      <c r="C639" s="20" t="s">
        <v>42</v>
      </c>
      <c r="D639" s="19" t="s">
        <v>43</v>
      </c>
      <c r="E639" s="19" t="s">
        <v>20</v>
      </c>
      <c r="F639" s="19" t="s">
        <v>31</v>
      </c>
      <c r="G639" s="19" t="s">
        <v>22</v>
      </c>
      <c r="H639" s="72">
        <v>66.47</v>
      </c>
      <c r="I639" s="22">
        <v>10</v>
      </c>
      <c r="J639" s="72">
        <v>33.234999999999999</v>
      </c>
      <c r="K639" s="72">
        <v>697.93499999999995</v>
      </c>
      <c r="L639" s="24">
        <v>43480</v>
      </c>
      <c r="M639" s="25">
        <v>0.62569444444444444</v>
      </c>
      <c r="N639" s="20" t="s">
        <v>33</v>
      </c>
      <c r="O639" s="72">
        <v>664.7</v>
      </c>
      <c r="P639" s="76">
        <v>4.7619047620000003</v>
      </c>
      <c r="Q639" s="72">
        <v>33.234999999999999</v>
      </c>
      <c r="R639" s="86">
        <v>5</v>
      </c>
      <c r="S639" s="72">
        <f t="shared" si="157"/>
        <v>33.2349999999999</v>
      </c>
      <c r="T639" s="92">
        <f t="shared" si="170"/>
        <v>2789.0811999999914</v>
      </c>
      <c r="U639" s="93" t="b">
        <f t="shared" si="158"/>
        <v>0</v>
      </c>
      <c r="V639" s="93" t="b">
        <f t="shared" si="159"/>
        <v>1</v>
      </c>
      <c r="W639" s="93" t="str">
        <f t="shared" si="160"/>
        <v>Low Value</v>
      </c>
      <c r="X639" s="96" t="str">
        <f t="shared" si="163"/>
        <v>Value not found</v>
      </c>
      <c r="Y639" s="93">
        <f t="shared" si="168"/>
        <v>15</v>
      </c>
      <c r="Z639" s="93">
        <f t="shared" si="164"/>
        <v>1</v>
      </c>
      <c r="AA639" s="93">
        <f t="shared" si="165"/>
        <v>2019</v>
      </c>
      <c r="AB639" s="97" t="str">
        <f t="shared" si="173"/>
        <v>1-2019</v>
      </c>
      <c r="AC639" s="97" t="str">
        <f t="shared" si="172"/>
        <v>15-1-2019</v>
      </c>
      <c r="AD639" s="97">
        <f t="shared" si="169"/>
        <v>1</v>
      </c>
      <c r="AE639" s="97">
        <f t="shared" si="166"/>
        <v>3</v>
      </c>
      <c r="AF639" s="97" t="str">
        <f t="shared" si="161"/>
        <v>2019-3</v>
      </c>
      <c r="AG639" s="97">
        <f t="shared" si="162"/>
        <v>2</v>
      </c>
      <c r="AH639" s="97" t="str">
        <f t="shared" si="167"/>
        <v>Weekdays</v>
      </c>
      <c r="AI639" s="98">
        <f t="shared" si="171"/>
        <v>3</v>
      </c>
    </row>
    <row r="640" spans="2:35" ht="21.75" customHeight="1" x14ac:dyDescent="0.25">
      <c r="B640" s="19" t="s">
        <v>672</v>
      </c>
      <c r="C640" s="20" t="s">
        <v>18</v>
      </c>
      <c r="D640" s="19" t="s">
        <v>19</v>
      </c>
      <c r="E640" s="19" t="s">
        <v>27</v>
      </c>
      <c r="F640" s="19" t="s">
        <v>31</v>
      </c>
      <c r="G640" s="19" t="s">
        <v>22</v>
      </c>
      <c r="H640" s="72">
        <v>28.95</v>
      </c>
      <c r="I640" s="22">
        <v>7</v>
      </c>
      <c r="J640" s="72">
        <v>10.1325</v>
      </c>
      <c r="K640" s="72">
        <v>212.7825</v>
      </c>
      <c r="L640" s="24">
        <v>43527</v>
      </c>
      <c r="M640" s="25">
        <v>0.85486111111111107</v>
      </c>
      <c r="N640" s="20" t="s">
        <v>33</v>
      </c>
      <c r="O640" s="72">
        <v>202.65</v>
      </c>
      <c r="P640" s="76">
        <v>4.7619047620000003</v>
      </c>
      <c r="Q640" s="72">
        <v>10.1325</v>
      </c>
      <c r="R640" s="86">
        <v>6</v>
      </c>
      <c r="S640" s="72">
        <f t="shared" si="157"/>
        <v>10.132499999999993</v>
      </c>
      <c r="T640" s="92">
        <f t="shared" si="170"/>
        <v>850.3193999999994</v>
      </c>
      <c r="U640" s="93" t="b">
        <f t="shared" si="158"/>
        <v>0</v>
      </c>
      <c r="V640" s="93" t="b">
        <f t="shared" si="159"/>
        <v>0</v>
      </c>
      <c r="W640" s="93" t="str">
        <f t="shared" si="160"/>
        <v>Low Value</v>
      </c>
      <c r="X640" s="96" t="str">
        <f t="shared" si="163"/>
        <v>Value not found</v>
      </c>
      <c r="Y640" s="93">
        <f t="shared" si="168"/>
        <v>3</v>
      </c>
      <c r="Z640" s="93">
        <f t="shared" si="164"/>
        <v>3</v>
      </c>
      <c r="AA640" s="93">
        <f t="shared" si="165"/>
        <v>2019</v>
      </c>
      <c r="AB640" s="97" t="str">
        <f t="shared" si="173"/>
        <v>3-2019</v>
      </c>
      <c r="AC640" s="97" t="str">
        <f t="shared" si="172"/>
        <v>3-3-2019</v>
      </c>
      <c r="AD640" s="97">
        <f t="shared" si="169"/>
        <v>1</v>
      </c>
      <c r="AE640" s="97">
        <f t="shared" si="166"/>
        <v>9</v>
      </c>
      <c r="AF640" s="97" t="str">
        <f t="shared" si="161"/>
        <v>2019-9</v>
      </c>
      <c r="AG640" s="97">
        <f t="shared" si="162"/>
        <v>7</v>
      </c>
      <c r="AH640" s="97" t="str">
        <f t="shared" si="167"/>
        <v>Weekends</v>
      </c>
      <c r="AI640" s="98">
        <f t="shared" si="171"/>
        <v>1</v>
      </c>
    </row>
    <row r="641" spans="2:35" ht="21.75" customHeight="1" x14ac:dyDescent="0.25">
      <c r="B641" s="19" t="s">
        <v>673</v>
      </c>
      <c r="C641" s="20" t="s">
        <v>25</v>
      </c>
      <c r="D641" s="19" t="s">
        <v>26</v>
      </c>
      <c r="E641" s="19" t="s">
        <v>27</v>
      </c>
      <c r="F641" s="19" t="s">
        <v>21</v>
      </c>
      <c r="G641" s="19" t="s">
        <v>28</v>
      </c>
      <c r="H641" s="72">
        <v>46.2</v>
      </c>
      <c r="I641" s="22">
        <v>1</v>
      </c>
      <c r="J641" s="72">
        <v>2.31</v>
      </c>
      <c r="K641" s="72">
        <v>48.51</v>
      </c>
      <c r="L641" s="24">
        <v>43543</v>
      </c>
      <c r="M641" s="25">
        <v>0.51111111111111107</v>
      </c>
      <c r="N641" s="20" t="s">
        <v>29</v>
      </c>
      <c r="O641" s="72">
        <v>46.2</v>
      </c>
      <c r="P641" s="76">
        <v>4.7619047620000003</v>
      </c>
      <c r="Q641" s="72">
        <v>2.31</v>
      </c>
      <c r="R641" s="86">
        <v>6.3</v>
      </c>
      <c r="S641" s="72">
        <f t="shared" si="157"/>
        <v>2.3099999999999952</v>
      </c>
      <c r="T641" s="92">
        <f t="shared" si="170"/>
        <v>193.8551999999996</v>
      </c>
      <c r="U641" s="93" t="b">
        <f t="shared" si="158"/>
        <v>0</v>
      </c>
      <c r="V641" s="93" t="b">
        <f t="shared" si="159"/>
        <v>1</v>
      </c>
      <c r="W641" s="93" t="str">
        <f t="shared" si="160"/>
        <v>Low Value</v>
      </c>
      <c r="X641" s="96" t="str">
        <f t="shared" si="163"/>
        <v>Value not found</v>
      </c>
      <c r="Y641" s="93">
        <f t="shared" si="168"/>
        <v>19</v>
      </c>
      <c r="Z641" s="93">
        <f t="shared" si="164"/>
        <v>3</v>
      </c>
      <c r="AA641" s="93">
        <f t="shared" si="165"/>
        <v>2019</v>
      </c>
      <c r="AB641" s="97" t="str">
        <f t="shared" si="173"/>
        <v>3-2019</v>
      </c>
      <c r="AC641" s="97" t="str">
        <f t="shared" si="172"/>
        <v>19-3-2019</v>
      </c>
      <c r="AD641" s="97">
        <f t="shared" si="169"/>
        <v>1</v>
      </c>
      <c r="AE641" s="97">
        <f t="shared" si="166"/>
        <v>12</v>
      </c>
      <c r="AF641" s="97" t="str">
        <f t="shared" si="161"/>
        <v>2019-12</v>
      </c>
      <c r="AG641" s="97">
        <f t="shared" si="162"/>
        <v>2</v>
      </c>
      <c r="AH641" s="97" t="str">
        <f t="shared" si="167"/>
        <v>Weekdays</v>
      </c>
      <c r="AI641" s="98">
        <f t="shared" si="171"/>
        <v>3</v>
      </c>
    </row>
    <row r="642" spans="2:35" ht="21.75" customHeight="1" x14ac:dyDescent="0.25">
      <c r="B642" s="19" t="s">
        <v>674</v>
      </c>
      <c r="C642" s="20" t="s">
        <v>42</v>
      </c>
      <c r="D642" s="19" t="s">
        <v>43</v>
      </c>
      <c r="E642" s="19" t="s">
        <v>20</v>
      </c>
      <c r="F642" s="19" t="s">
        <v>21</v>
      </c>
      <c r="G642" s="19" t="s">
        <v>44</v>
      </c>
      <c r="H642" s="72">
        <v>17.63</v>
      </c>
      <c r="I642" s="22">
        <v>5</v>
      </c>
      <c r="J642" s="72">
        <v>4.4074999999999998</v>
      </c>
      <c r="K642" s="72">
        <v>92.557500000000005</v>
      </c>
      <c r="L642" s="24">
        <v>43532</v>
      </c>
      <c r="M642" s="25">
        <v>0.64375000000000004</v>
      </c>
      <c r="N642" s="20" t="s">
        <v>29</v>
      </c>
      <c r="O642" s="72">
        <v>88.15</v>
      </c>
      <c r="P642" s="76">
        <v>4.7619047620000003</v>
      </c>
      <c r="Q642" s="72">
        <v>4.4074999999999998</v>
      </c>
      <c r="R642" s="86">
        <v>8.5</v>
      </c>
      <c r="S642" s="72">
        <f t="shared" si="157"/>
        <v>4.4074999999999989</v>
      </c>
      <c r="T642" s="92">
        <f t="shared" si="170"/>
        <v>369.87739999999991</v>
      </c>
      <c r="U642" s="93" t="b">
        <f t="shared" si="158"/>
        <v>0</v>
      </c>
      <c r="V642" s="93" t="b">
        <f t="shared" si="159"/>
        <v>1</v>
      </c>
      <c r="W642" s="93" t="str">
        <f t="shared" si="160"/>
        <v>High Value</v>
      </c>
      <c r="X642" s="96">
        <f t="shared" si="163"/>
        <v>1.7629999999999999</v>
      </c>
      <c r="Y642" s="93">
        <f t="shared" si="168"/>
        <v>8</v>
      </c>
      <c r="Z642" s="93">
        <f t="shared" si="164"/>
        <v>3</v>
      </c>
      <c r="AA642" s="93">
        <f t="shared" si="165"/>
        <v>2019</v>
      </c>
      <c r="AB642" s="97" t="str">
        <f t="shared" si="173"/>
        <v>3-2019</v>
      </c>
      <c r="AC642" s="97" t="str">
        <f t="shared" si="172"/>
        <v>8-3-2019</v>
      </c>
      <c r="AD642" s="97">
        <f t="shared" si="169"/>
        <v>1</v>
      </c>
      <c r="AE642" s="97">
        <f t="shared" si="166"/>
        <v>10</v>
      </c>
      <c r="AF642" s="97" t="str">
        <f t="shared" si="161"/>
        <v>2019-10</v>
      </c>
      <c r="AG642" s="97">
        <f t="shared" si="162"/>
        <v>5</v>
      </c>
      <c r="AH642" s="97" t="str">
        <f t="shared" si="167"/>
        <v>Weekdays</v>
      </c>
      <c r="AI642" s="98">
        <f t="shared" si="171"/>
        <v>6</v>
      </c>
    </row>
    <row r="643" spans="2:35" ht="21.75" customHeight="1" x14ac:dyDescent="0.25">
      <c r="B643" s="19" t="s">
        <v>675</v>
      </c>
      <c r="C643" s="20" t="s">
        <v>42</v>
      </c>
      <c r="D643" s="19" t="s">
        <v>43</v>
      </c>
      <c r="E643" s="19" t="s">
        <v>27</v>
      </c>
      <c r="F643" s="19" t="s">
        <v>31</v>
      </c>
      <c r="G643" s="19" t="s">
        <v>46</v>
      </c>
      <c r="H643" s="72">
        <v>52.42</v>
      </c>
      <c r="I643" s="22">
        <v>3</v>
      </c>
      <c r="J643" s="72">
        <v>7.8630000000000004</v>
      </c>
      <c r="K643" s="72">
        <v>165.12299999999999</v>
      </c>
      <c r="L643" s="24">
        <v>43523</v>
      </c>
      <c r="M643" s="25">
        <v>0.73333333333333328</v>
      </c>
      <c r="N643" s="20" t="s">
        <v>23</v>
      </c>
      <c r="O643" s="72">
        <v>157.26</v>
      </c>
      <c r="P643" s="76">
        <v>4.7619047620000003</v>
      </c>
      <c r="Q643" s="72">
        <v>7.8630000000000004</v>
      </c>
      <c r="R643" s="86">
        <v>7.5</v>
      </c>
      <c r="S643" s="72">
        <f t="shared" si="157"/>
        <v>7.8629999999999995</v>
      </c>
      <c r="T643" s="92">
        <f t="shared" si="170"/>
        <v>659.86295999999993</v>
      </c>
      <c r="U643" s="93" t="b">
        <f t="shared" si="158"/>
        <v>0</v>
      </c>
      <c r="V643" s="93" t="b">
        <f t="shared" si="159"/>
        <v>1</v>
      </c>
      <c r="W643" s="93" t="str">
        <f t="shared" si="160"/>
        <v>High Value</v>
      </c>
      <c r="X643" s="96">
        <f t="shared" si="163"/>
        <v>5.2420000000000009</v>
      </c>
      <c r="Y643" s="93">
        <f t="shared" si="168"/>
        <v>27</v>
      </c>
      <c r="Z643" s="93">
        <f t="shared" si="164"/>
        <v>2</v>
      </c>
      <c r="AA643" s="93">
        <f t="shared" si="165"/>
        <v>2019</v>
      </c>
      <c r="AB643" s="97" t="str">
        <f t="shared" si="173"/>
        <v>2-2019</v>
      </c>
      <c r="AC643" s="97" t="str">
        <f t="shared" si="172"/>
        <v>27-2-2019</v>
      </c>
      <c r="AD643" s="97">
        <f t="shared" si="169"/>
        <v>1</v>
      </c>
      <c r="AE643" s="97">
        <f t="shared" si="166"/>
        <v>9</v>
      </c>
      <c r="AF643" s="97" t="str">
        <f t="shared" si="161"/>
        <v>2019-9</v>
      </c>
      <c r="AG643" s="97">
        <f t="shared" si="162"/>
        <v>3</v>
      </c>
      <c r="AH643" s="97" t="str">
        <f t="shared" si="167"/>
        <v>Weekdays</v>
      </c>
      <c r="AI643" s="98">
        <f t="shared" si="171"/>
        <v>4</v>
      </c>
    </row>
    <row r="644" spans="2:35" ht="21.75" customHeight="1" x14ac:dyDescent="0.25">
      <c r="B644" s="19" t="s">
        <v>676</v>
      </c>
      <c r="C644" s="20" t="s">
        <v>42</v>
      </c>
      <c r="D644" s="19" t="s">
        <v>43</v>
      </c>
      <c r="E644" s="19" t="s">
        <v>20</v>
      </c>
      <c r="F644" s="19" t="s">
        <v>21</v>
      </c>
      <c r="G644" s="19" t="s">
        <v>44</v>
      </c>
      <c r="H644" s="72">
        <v>98.79</v>
      </c>
      <c r="I644" s="22">
        <v>3</v>
      </c>
      <c r="J644" s="72">
        <v>14.8185</v>
      </c>
      <c r="K644" s="72">
        <v>311.18849999999998</v>
      </c>
      <c r="L644" s="24">
        <v>43519</v>
      </c>
      <c r="M644" s="25">
        <v>0.83333333333333337</v>
      </c>
      <c r="N644" s="20" t="s">
        <v>23</v>
      </c>
      <c r="O644" s="72">
        <v>296.37</v>
      </c>
      <c r="P644" s="76">
        <v>4.7619047620000003</v>
      </c>
      <c r="Q644" s="72">
        <v>14.8185</v>
      </c>
      <c r="R644" s="86">
        <v>6.4</v>
      </c>
      <c r="S644" s="72">
        <f t="shared" si="157"/>
        <v>14.818499999999972</v>
      </c>
      <c r="T644" s="92">
        <f t="shared" si="170"/>
        <v>1243.5685199999978</v>
      </c>
      <c r="U644" s="93" t="b">
        <f t="shared" si="158"/>
        <v>0</v>
      </c>
      <c r="V644" s="93" t="b">
        <f t="shared" si="159"/>
        <v>1</v>
      </c>
      <c r="W644" s="93" t="str">
        <f t="shared" si="160"/>
        <v>Low Value</v>
      </c>
      <c r="X644" s="96" t="str">
        <f t="shared" si="163"/>
        <v>Value not found</v>
      </c>
      <c r="Y644" s="93">
        <f t="shared" si="168"/>
        <v>23</v>
      </c>
      <c r="Z644" s="93">
        <f t="shared" si="164"/>
        <v>2</v>
      </c>
      <c r="AA644" s="93">
        <f t="shared" si="165"/>
        <v>2019</v>
      </c>
      <c r="AB644" s="97" t="str">
        <f t="shared" si="173"/>
        <v>2-2019</v>
      </c>
      <c r="AC644" s="97" t="str">
        <f t="shared" si="172"/>
        <v>23-2-2019</v>
      </c>
      <c r="AD644" s="97">
        <f t="shared" si="169"/>
        <v>1</v>
      </c>
      <c r="AE644" s="97">
        <f t="shared" si="166"/>
        <v>8</v>
      </c>
      <c r="AF644" s="97" t="str">
        <f t="shared" si="161"/>
        <v>2019-8</v>
      </c>
      <c r="AG644" s="97">
        <f t="shared" si="162"/>
        <v>6</v>
      </c>
      <c r="AH644" s="97" t="str">
        <f t="shared" si="167"/>
        <v>Weekends</v>
      </c>
      <c r="AI644" s="98">
        <f t="shared" si="171"/>
        <v>7</v>
      </c>
    </row>
    <row r="645" spans="2:35" ht="21.75" customHeight="1" x14ac:dyDescent="0.25">
      <c r="B645" s="19" t="s">
        <v>677</v>
      </c>
      <c r="C645" s="20" t="s">
        <v>25</v>
      </c>
      <c r="D645" s="19" t="s">
        <v>26</v>
      </c>
      <c r="E645" s="19" t="s">
        <v>20</v>
      </c>
      <c r="F645" s="19" t="s">
        <v>21</v>
      </c>
      <c r="G645" s="19" t="s">
        <v>28</v>
      </c>
      <c r="H645" s="72">
        <v>88.55</v>
      </c>
      <c r="I645" s="22">
        <v>8</v>
      </c>
      <c r="J645" s="72">
        <v>35.42</v>
      </c>
      <c r="K645" s="72">
        <v>743.82</v>
      </c>
      <c r="L645" s="24">
        <v>43543</v>
      </c>
      <c r="M645" s="25">
        <v>0.64513888888888893</v>
      </c>
      <c r="N645" s="20" t="s">
        <v>23</v>
      </c>
      <c r="O645" s="72">
        <v>708.4</v>
      </c>
      <c r="P645" s="76">
        <v>4.7619047620000003</v>
      </c>
      <c r="Q645" s="72">
        <v>35.42</v>
      </c>
      <c r="R645" s="86">
        <v>4.7</v>
      </c>
      <c r="S645" s="72">
        <f t="shared" ref="S645:S708" si="174">K645-O645</f>
        <v>35.420000000000073</v>
      </c>
      <c r="T645" s="92">
        <f t="shared" si="170"/>
        <v>2972.4464000000062</v>
      </c>
      <c r="U645" s="93" t="b">
        <f t="shared" ref="U645:U708" si="175">AND(I645&gt;7,R645&gt;7.1)</f>
        <v>0</v>
      </c>
      <c r="V645" s="93" t="b">
        <f t="shared" ref="V645:V708" si="176">OR(S645&gt;33,R645&gt;6.2)</f>
        <v>1</v>
      </c>
      <c r="W645" s="93" t="str">
        <f t="shared" ref="W645:W708" si="177">IF(R645&gt;7.3,"High Value","Low Value")</f>
        <v>Low Value</v>
      </c>
      <c r="X645" s="96" t="str">
        <f t="shared" si="163"/>
        <v>Value not found</v>
      </c>
      <c r="Y645" s="93">
        <f t="shared" si="168"/>
        <v>19</v>
      </c>
      <c r="Z645" s="93">
        <f t="shared" si="164"/>
        <v>3</v>
      </c>
      <c r="AA645" s="93">
        <f t="shared" si="165"/>
        <v>2019</v>
      </c>
      <c r="AB645" s="97" t="str">
        <f t="shared" si="173"/>
        <v>3-2019</v>
      </c>
      <c r="AC645" s="97" t="str">
        <f t="shared" si="172"/>
        <v>19-3-2019</v>
      </c>
      <c r="AD645" s="97">
        <f t="shared" si="169"/>
        <v>1</v>
      </c>
      <c r="AE645" s="97">
        <f t="shared" si="166"/>
        <v>12</v>
      </c>
      <c r="AF645" s="97" t="str">
        <f t="shared" ref="AF645:AF708" si="178">CONCATENATE(AA645,"-",AE645)</f>
        <v>2019-12</v>
      </c>
      <c r="AG645" s="97">
        <f t="shared" ref="AG645:AG708" si="179">WEEKDAY(L645,2)</f>
        <v>2</v>
      </c>
      <c r="AH645" s="97" t="str">
        <f t="shared" si="167"/>
        <v>Weekdays</v>
      </c>
      <c r="AI645" s="98">
        <f t="shared" si="171"/>
        <v>3</v>
      </c>
    </row>
    <row r="646" spans="2:35" ht="21.75" customHeight="1" x14ac:dyDescent="0.25">
      <c r="B646" s="19" t="s">
        <v>678</v>
      </c>
      <c r="C646" s="20" t="s">
        <v>42</v>
      </c>
      <c r="D646" s="19" t="s">
        <v>43</v>
      </c>
      <c r="E646" s="19" t="s">
        <v>20</v>
      </c>
      <c r="F646" s="19" t="s">
        <v>31</v>
      </c>
      <c r="G646" s="19" t="s">
        <v>28</v>
      </c>
      <c r="H646" s="72">
        <v>55.67</v>
      </c>
      <c r="I646" s="22">
        <v>2</v>
      </c>
      <c r="J646" s="72">
        <v>5.5670000000000002</v>
      </c>
      <c r="K646" s="72">
        <v>116.907</v>
      </c>
      <c r="L646" s="24">
        <v>43551</v>
      </c>
      <c r="M646" s="25">
        <v>0.63055555555555554</v>
      </c>
      <c r="N646" s="20" t="s">
        <v>23</v>
      </c>
      <c r="O646" s="72">
        <v>111.34</v>
      </c>
      <c r="P646" s="76">
        <v>4.7619047620000003</v>
      </c>
      <c r="Q646" s="72">
        <v>5.5670000000000002</v>
      </c>
      <c r="R646" s="86">
        <v>6</v>
      </c>
      <c r="S646" s="72">
        <f t="shared" si="174"/>
        <v>5.5669999999999931</v>
      </c>
      <c r="T646" s="92">
        <f t="shared" si="170"/>
        <v>467.18263999999942</v>
      </c>
      <c r="U646" s="93" t="b">
        <f t="shared" si="175"/>
        <v>0</v>
      </c>
      <c r="V646" s="93" t="b">
        <f t="shared" si="176"/>
        <v>0</v>
      </c>
      <c r="W646" s="93" t="str">
        <f t="shared" si="177"/>
        <v>Low Value</v>
      </c>
      <c r="X646" s="96" t="str">
        <f t="shared" ref="X646:X709" si="180">IF(R646&gt;6.9,H646*0.1,"Value not found")</f>
        <v>Value not found</v>
      </c>
      <c r="Y646" s="93">
        <f t="shared" si="168"/>
        <v>27</v>
      </c>
      <c r="Z646" s="93">
        <f t="shared" ref="Z646:Z709" si="181">MONTH(L646)</f>
        <v>3</v>
      </c>
      <c r="AA646" s="93">
        <f t="shared" ref="AA646:AA709" si="182">YEAR(L646)</f>
        <v>2019</v>
      </c>
      <c r="AB646" s="97" t="str">
        <f t="shared" si="173"/>
        <v>3-2019</v>
      </c>
      <c r="AC646" s="97" t="str">
        <f t="shared" si="172"/>
        <v>27-3-2019</v>
      </c>
      <c r="AD646" s="97">
        <f t="shared" si="169"/>
        <v>1</v>
      </c>
      <c r="AE646" s="97">
        <f t="shared" ref="AE646:AE709" si="183">WEEKNUM(L646,2)</f>
        <v>13</v>
      </c>
      <c r="AF646" s="97" t="str">
        <f t="shared" si="178"/>
        <v>2019-13</v>
      </c>
      <c r="AG646" s="97">
        <f t="shared" si="179"/>
        <v>3</v>
      </c>
      <c r="AH646" s="97" t="str">
        <f t="shared" ref="AH646:AH709" si="184">IF(AG646&gt;=6,"Weekends","Weekdays")</f>
        <v>Weekdays</v>
      </c>
      <c r="AI646" s="98">
        <f t="shared" si="171"/>
        <v>4</v>
      </c>
    </row>
    <row r="647" spans="2:35" ht="21.75" customHeight="1" x14ac:dyDescent="0.25">
      <c r="B647" s="19" t="s">
        <v>679</v>
      </c>
      <c r="C647" s="20" t="s">
        <v>25</v>
      </c>
      <c r="D647" s="19" t="s">
        <v>26</v>
      </c>
      <c r="E647" s="19" t="s">
        <v>20</v>
      </c>
      <c r="F647" s="19" t="s">
        <v>21</v>
      </c>
      <c r="G647" s="19" t="s">
        <v>44</v>
      </c>
      <c r="H647" s="72">
        <v>72.52</v>
      </c>
      <c r="I647" s="22">
        <v>8</v>
      </c>
      <c r="J647" s="72">
        <v>29.007999999999999</v>
      </c>
      <c r="K647" s="72">
        <v>609.16800000000001</v>
      </c>
      <c r="L647" s="24">
        <v>43554</v>
      </c>
      <c r="M647" s="25">
        <v>0.80972222222222223</v>
      </c>
      <c r="N647" s="20" t="s">
        <v>33</v>
      </c>
      <c r="O647" s="72">
        <v>580.16</v>
      </c>
      <c r="P647" s="76">
        <v>4.7619047620000003</v>
      </c>
      <c r="Q647" s="72">
        <v>29.007999999999999</v>
      </c>
      <c r="R647" s="86">
        <v>4</v>
      </c>
      <c r="S647" s="72">
        <f t="shared" si="174"/>
        <v>29.008000000000038</v>
      </c>
      <c r="T647" s="92">
        <f t="shared" si="170"/>
        <v>2434.3513600000033</v>
      </c>
      <c r="U647" s="93" t="b">
        <f t="shared" si="175"/>
        <v>0</v>
      </c>
      <c r="V647" s="93" t="b">
        <f t="shared" si="176"/>
        <v>0</v>
      </c>
      <c r="W647" s="93" t="str">
        <f t="shared" si="177"/>
        <v>Low Value</v>
      </c>
      <c r="X647" s="96" t="str">
        <f t="shared" si="180"/>
        <v>Value not found</v>
      </c>
      <c r="Y647" s="93">
        <f t="shared" ref="Y647:Y710" si="185">DAY(L647)</f>
        <v>30</v>
      </c>
      <c r="Z647" s="93">
        <f t="shared" si="181"/>
        <v>3</v>
      </c>
      <c r="AA647" s="93">
        <f t="shared" si="182"/>
        <v>2019</v>
      </c>
      <c r="AB647" s="97" t="str">
        <f t="shared" si="173"/>
        <v>3-2019</v>
      </c>
      <c r="AC647" s="97" t="str">
        <f t="shared" si="172"/>
        <v>30-3-2019</v>
      </c>
      <c r="AD647" s="97">
        <f t="shared" ref="AD647:AD710" si="186">ROUNDUP(Z647/3,0)</f>
        <v>1</v>
      </c>
      <c r="AE647" s="97">
        <f t="shared" si="183"/>
        <v>13</v>
      </c>
      <c r="AF647" s="97" t="str">
        <f t="shared" si="178"/>
        <v>2019-13</v>
      </c>
      <c r="AG647" s="97">
        <f t="shared" si="179"/>
        <v>6</v>
      </c>
      <c r="AH647" s="97" t="str">
        <f t="shared" si="184"/>
        <v>Weekends</v>
      </c>
      <c r="AI647" s="98">
        <f t="shared" si="171"/>
        <v>7</v>
      </c>
    </row>
    <row r="648" spans="2:35" ht="21.75" customHeight="1" x14ac:dyDescent="0.25">
      <c r="B648" s="19" t="s">
        <v>680</v>
      </c>
      <c r="C648" s="20" t="s">
        <v>25</v>
      </c>
      <c r="D648" s="19" t="s">
        <v>26</v>
      </c>
      <c r="E648" s="19" t="s">
        <v>20</v>
      </c>
      <c r="F648" s="19" t="s">
        <v>31</v>
      </c>
      <c r="G648" s="19" t="s">
        <v>28</v>
      </c>
      <c r="H648" s="72">
        <v>12.05</v>
      </c>
      <c r="I648" s="22">
        <v>5</v>
      </c>
      <c r="J648" s="72">
        <v>3.0125000000000002</v>
      </c>
      <c r="K648" s="72">
        <v>63.262500000000003</v>
      </c>
      <c r="L648" s="24">
        <v>43512</v>
      </c>
      <c r="M648" s="25">
        <v>0.66180555555555554</v>
      </c>
      <c r="N648" s="20" t="s">
        <v>23</v>
      </c>
      <c r="O648" s="72">
        <v>60.25</v>
      </c>
      <c r="P648" s="76">
        <v>4.7619047620000003</v>
      </c>
      <c r="Q648" s="72">
        <v>3.0125000000000002</v>
      </c>
      <c r="R648" s="86">
        <v>5.5</v>
      </c>
      <c r="S648" s="72">
        <f t="shared" si="174"/>
        <v>3.0125000000000028</v>
      </c>
      <c r="T648" s="92">
        <f t="shared" ref="T648:T711" si="187">S648*$T$2</f>
        <v>252.80900000000025</v>
      </c>
      <c r="U648" s="93" t="b">
        <f t="shared" si="175"/>
        <v>0</v>
      </c>
      <c r="V648" s="93" t="b">
        <f t="shared" si="176"/>
        <v>0</v>
      </c>
      <c r="W648" s="93" t="str">
        <f t="shared" si="177"/>
        <v>Low Value</v>
      </c>
      <c r="X648" s="96" t="str">
        <f t="shared" si="180"/>
        <v>Value not found</v>
      </c>
      <c r="Y648" s="93">
        <f t="shared" si="185"/>
        <v>16</v>
      </c>
      <c r="Z648" s="93">
        <f t="shared" si="181"/>
        <v>2</v>
      </c>
      <c r="AA648" s="93">
        <f t="shared" si="182"/>
        <v>2019</v>
      </c>
      <c r="AB648" s="97" t="str">
        <f t="shared" si="173"/>
        <v>2-2019</v>
      </c>
      <c r="AC648" s="97" t="str">
        <f t="shared" si="172"/>
        <v>16-2-2019</v>
      </c>
      <c r="AD648" s="97">
        <f t="shared" si="186"/>
        <v>1</v>
      </c>
      <c r="AE648" s="97">
        <f t="shared" si="183"/>
        <v>7</v>
      </c>
      <c r="AF648" s="97" t="str">
        <f t="shared" si="178"/>
        <v>2019-7</v>
      </c>
      <c r="AG648" s="97">
        <f t="shared" si="179"/>
        <v>6</v>
      </c>
      <c r="AH648" s="97" t="str">
        <f t="shared" si="184"/>
        <v>Weekends</v>
      </c>
      <c r="AI648" s="98">
        <f t="shared" si="171"/>
        <v>7</v>
      </c>
    </row>
    <row r="649" spans="2:35" ht="21.75" customHeight="1" x14ac:dyDescent="0.25">
      <c r="B649" s="19" t="s">
        <v>681</v>
      </c>
      <c r="C649" s="20" t="s">
        <v>18</v>
      </c>
      <c r="D649" s="19" t="s">
        <v>19</v>
      </c>
      <c r="E649" s="19" t="s">
        <v>20</v>
      </c>
      <c r="F649" s="19" t="s">
        <v>31</v>
      </c>
      <c r="G649" s="19" t="s">
        <v>32</v>
      </c>
      <c r="H649" s="72">
        <v>19.36</v>
      </c>
      <c r="I649" s="22">
        <v>9</v>
      </c>
      <c r="J649" s="72">
        <v>8.7119999999999997</v>
      </c>
      <c r="K649" s="72">
        <v>182.952</v>
      </c>
      <c r="L649" s="24">
        <v>43483</v>
      </c>
      <c r="M649" s="25">
        <v>0.77986111111111112</v>
      </c>
      <c r="N649" s="20" t="s">
        <v>23</v>
      </c>
      <c r="O649" s="72">
        <v>174.24</v>
      </c>
      <c r="P649" s="76">
        <v>4.7619047620000003</v>
      </c>
      <c r="Q649" s="72">
        <v>8.7119999999999997</v>
      </c>
      <c r="R649" s="86">
        <v>8.6999999999999993</v>
      </c>
      <c r="S649" s="72">
        <f t="shared" si="174"/>
        <v>8.7119999999999891</v>
      </c>
      <c r="T649" s="92">
        <f t="shared" si="187"/>
        <v>731.11103999999909</v>
      </c>
      <c r="U649" s="93" t="b">
        <f t="shared" si="175"/>
        <v>1</v>
      </c>
      <c r="V649" s="93" t="b">
        <f t="shared" si="176"/>
        <v>1</v>
      </c>
      <c r="W649" s="93" t="str">
        <f t="shared" si="177"/>
        <v>High Value</v>
      </c>
      <c r="X649" s="96">
        <f t="shared" si="180"/>
        <v>1.9359999999999999</v>
      </c>
      <c r="Y649" s="93">
        <f t="shared" si="185"/>
        <v>18</v>
      </c>
      <c r="Z649" s="93">
        <f t="shared" si="181"/>
        <v>1</v>
      </c>
      <c r="AA649" s="93">
        <f t="shared" si="182"/>
        <v>2019</v>
      </c>
      <c r="AB649" s="97" t="str">
        <f t="shared" si="173"/>
        <v>1-2019</v>
      </c>
      <c r="AC649" s="97" t="str">
        <f t="shared" si="172"/>
        <v>18-1-2019</v>
      </c>
      <c r="AD649" s="97">
        <f t="shared" si="186"/>
        <v>1</v>
      </c>
      <c r="AE649" s="97">
        <f t="shared" si="183"/>
        <v>3</v>
      </c>
      <c r="AF649" s="97" t="str">
        <f t="shared" si="178"/>
        <v>2019-3</v>
      </c>
      <c r="AG649" s="97">
        <f t="shared" si="179"/>
        <v>5</v>
      </c>
      <c r="AH649" s="97" t="str">
        <f t="shared" si="184"/>
        <v>Weekdays</v>
      </c>
      <c r="AI649" s="98">
        <f t="shared" si="171"/>
        <v>6</v>
      </c>
    </row>
    <row r="650" spans="2:35" ht="21.75" customHeight="1" x14ac:dyDescent="0.25">
      <c r="B650" s="19" t="s">
        <v>682</v>
      </c>
      <c r="C650" s="20" t="s">
        <v>25</v>
      </c>
      <c r="D650" s="19" t="s">
        <v>26</v>
      </c>
      <c r="E650" s="19" t="s">
        <v>27</v>
      </c>
      <c r="F650" s="19" t="s">
        <v>31</v>
      </c>
      <c r="G650" s="19" t="s">
        <v>22</v>
      </c>
      <c r="H650" s="72">
        <v>70.209999999999994</v>
      </c>
      <c r="I650" s="22">
        <v>6</v>
      </c>
      <c r="J650" s="72">
        <v>21.062999999999999</v>
      </c>
      <c r="K650" s="72">
        <v>442.32299999999998</v>
      </c>
      <c r="L650" s="24">
        <v>43554</v>
      </c>
      <c r="M650" s="25">
        <v>0.62361111111111112</v>
      </c>
      <c r="N650" s="20" t="s">
        <v>29</v>
      </c>
      <c r="O650" s="72">
        <v>421.26</v>
      </c>
      <c r="P650" s="76">
        <v>4.7619047620000003</v>
      </c>
      <c r="Q650" s="72">
        <v>21.062999999999999</v>
      </c>
      <c r="R650" s="86">
        <v>7.4</v>
      </c>
      <c r="S650" s="72">
        <f t="shared" si="174"/>
        <v>21.062999999999988</v>
      </c>
      <c r="T650" s="92">
        <f t="shared" si="187"/>
        <v>1767.6069599999989</v>
      </c>
      <c r="U650" s="93" t="b">
        <f t="shared" si="175"/>
        <v>0</v>
      </c>
      <c r="V650" s="93" t="b">
        <f t="shared" si="176"/>
        <v>1</v>
      </c>
      <c r="W650" s="93" t="str">
        <f t="shared" si="177"/>
        <v>High Value</v>
      </c>
      <c r="X650" s="96">
        <f t="shared" si="180"/>
        <v>7.0209999999999999</v>
      </c>
      <c r="Y650" s="93">
        <f t="shared" si="185"/>
        <v>30</v>
      </c>
      <c r="Z650" s="93">
        <f t="shared" si="181"/>
        <v>3</v>
      </c>
      <c r="AA650" s="93">
        <f t="shared" si="182"/>
        <v>2019</v>
      </c>
      <c r="AB650" s="97" t="str">
        <f t="shared" si="173"/>
        <v>3-2019</v>
      </c>
      <c r="AC650" s="97" t="str">
        <f t="shared" si="172"/>
        <v>30-3-2019</v>
      </c>
      <c r="AD650" s="97">
        <f t="shared" si="186"/>
        <v>1</v>
      </c>
      <c r="AE650" s="97">
        <f t="shared" si="183"/>
        <v>13</v>
      </c>
      <c r="AF650" s="97" t="str">
        <f t="shared" si="178"/>
        <v>2019-13</v>
      </c>
      <c r="AG650" s="97">
        <f t="shared" si="179"/>
        <v>6</v>
      </c>
      <c r="AH650" s="97" t="str">
        <f t="shared" si="184"/>
        <v>Weekends</v>
      </c>
      <c r="AI650" s="98">
        <f t="shared" si="171"/>
        <v>7</v>
      </c>
    </row>
    <row r="651" spans="2:35" ht="21.75" customHeight="1" x14ac:dyDescent="0.25">
      <c r="B651" s="19" t="s">
        <v>683</v>
      </c>
      <c r="C651" s="20" t="s">
        <v>42</v>
      </c>
      <c r="D651" s="19" t="s">
        <v>43</v>
      </c>
      <c r="E651" s="19" t="s">
        <v>20</v>
      </c>
      <c r="F651" s="19" t="s">
        <v>31</v>
      </c>
      <c r="G651" s="19" t="s">
        <v>46</v>
      </c>
      <c r="H651" s="72">
        <v>33.630000000000003</v>
      </c>
      <c r="I651" s="22">
        <v>1</v>
      </c>
      <c r="J651" s="72">
        <v>1.6815</v>
      </c>
      <c r="K651" s="72">
        <v>35.311500000000002</v>
      </c>
      <c r="L651" s="24">
        <v>43544</v>
      </c>
      <c r="M651" s="25">
        <v>0.82986111111111116</v>
      </c>
      <c r="N651" s="20" t="s">
        <v>29</v>
      </c>
      <c r="O651" s="72">
        <v>33.630000000000003</v>
      </c>
      <c r="P651" s="76">
        <v>4.7619047620000003</v>
      </c>
      <c r="Q651" s="72">
        <v>1.6815</v>
      </c>
      <c r="R651" s="86">
        <v>5.6</v>
      </c>
      <c r="S651" s="72">
        <f t="shared" si="174"/>
        <v>1.6814999999999998</v>
      </c>
      <c r="T651" s="92">
        <f t="shared" si="187"/>
        <v>141.11147999999997</v>
      </c>
      <c r="U651" s="93" t="b">
        <f t="shared" si="175"/>
        <v>0</v>
      </c>
      <c r="V651" s="93" t="b">
        <f t="shared" si="176"/>
        <v>0</v>
      </c>
      <c r="W651" s="93" t="str">
        <f t="shared" si="177"/>
        <v>Low Value</v>
      </c>
      <c r="X651" s="96" t="str">
        <f t="shared" si="180"/>
        <v>Value not found</v>
      </c>
      <c r="Y651" s="93">
        <f t="shared" si="185"/>
        <v>20</v>
      </c>
      <c r="Z651" s="93">
        <f t="shared" si="181"/>
        <v>3</v>
      </c>
      <c r="AA651" s="93">
        <f t="shared" si="182"/>
        <v>2019</v>
      </c>
      <c r="AB651" s="97" t="str">
        <f t="shared" si="173"/>
        <v>3-2019</v>
      </c>
      <c r="AC651" s="97" t="str">
        <f t="shared" si="172"/>
        <v>20-3-2019</v>
      </c>
      <c r="AD651" s="97">
        <f t="shared" si="186"/>
        <v>1</v>
      </c>
      <c r="AE651" s="97">
        <f t="shared" si="183"/>
        <v>12</v>
      </c>
      <c r="AF651" s="97" t="str">
        <f t="shared" si="178"/>
        <v>2019-12</v>
      </c>
      <c r="AG651" s="97">
        <f t="shared" si="179"/>
        <v>3</v>
      </c>
      <c r="AH651" s="97" t="str">
        <f t="shared" si="184"/>
        <v>Weekdays</v>
      </c>
      <c r="AI651" s="98">
        <f t="shared" si="171"/>
        <v>4</v>
      </c>
    </row>
    <row r="652" spans="2:35" ht="21.75" customHeight="1" x14ac:dyDescent="0.25">
      <c r="B652" s="19" t="s">
        <v>684</v>
      </c>
      <c r="C652" s="20" t="s">
        <v>25</v>
      </c>
      <c r="D652" s="19" t="s">
        <v>26</v>
      </c>
      <c r="E652" s="19" t="s">
        <v>20</v>
      </c>
      <c r="F652" s="19" t="s">
        <v>21</v>
      </c>
      <c r="G652" s="19" t="s">
        <v>36</v>
      </c>
      <c r="H652" s="72">
        <v>15.49</v>
      </c>
      <c r="I652" s="22">
        <v>2</v>
      </c>
      <c r="J652" s="72">
        <v>1.5489999999999999</v>
      </c>
      <c r="K652" s="72">
        <v>32.529000000000003</v>
      </c>
      <c r="L652" s="24">
        <v>43481</v>
      </c>
      <c r="M652" s="25">
        <v>0.63194444444444442</v>
      </c>
      <c r="N652" s="20" t="s">
        <v>29</v>
      </c>
      <c r="O652" s="72">
        <v>30.98</v>
      </c>
      <c r="P652" s="76">
        <v>4.7619047620000003</v>
      </c>
      <c r="Q652" s="72">
        <v>1.5489999999999999</v>
      </c>
      <c r="R652" s="86">
        <v>6.3</v>
      </c>
      <c r="S652" s="72">
        <f t="shared" si="174"/>
        <v>1.549000000000003</v>
      </c>
      <c r="T652" s="92">
        <f t="shared" si="187"/>
        <v>129.99208000000027</v>
      </c>
      <c r="U652" s="93" t="b">
        <f t="shared" si="175"/>
        <v>0</v>
      </c>
      <c r="V652" s="93" t="b">
        <f t="shared" si="176"/>
        <v>1</v>
      </c>
      <c r="W652" s="93" t="str">
        <f t="shared" si="177"/>
        <v>Low Value</v>
      </c>
      <c r="X652" s="96" t="str">
        <f t="shared" si="180"/>
        <v>Value not found</v>
      </c>
      <c r="Y652" s="93">
        <f t="shared" si="185"/>
        <v>16</v>
      </c>
      <c r="Z652" s="93">
        <f t="shared" si="181"/>
        <v>1</v>
      </c>
      <c r="AA652" s="93">
        <f t="shared" si="182"/>
        <v>2019</v>
      </c>
      <c r="AB652" s="97" t="str">
        <f t="shared" si="173"/>
        <v>1-2019</v>
      </c>
      <c r="AC652" s="97" t="str">
        <f t="shared" si="172"/>
        <v>16-1-2019</v>
      </c>
      <c r="AD652" s="97">
        <f t="shared" si="186"/>
        <v>1</v>
      </c>
      <c r="AE652" s="97">
        <f t="shared" si="183"/>
        <v>3</v>
      </c>
      <c r="AF652" s="97" t="str">
        <f t="shared" si="178"/>
        <v>2019-3</v>
      </c>
      <c r="AG652" s="97">
        <f t="shared" si="179"/>
        <v>3</v>
      </c>
      <c r="AH652" s="97" t="str">
        <f t="shared" si="184"/>
        <v>Weekdays</v>
      </c>
      <c r="AI652" s="98">
        <f t="shared" si="171"/>
        <v>4</v>
      </c>
    </row>
    <row r="653" spans="2:35" ht="21.75" customHeight="1" x14ac:dyDescent="0.25">
      <c r="B653" s="19" t="s">
        <v>685</v>
      </c>
      <c r="C653" s="20" t="s">
        <v>25</v>
      </c>
      <c r="D653" s="19" t="s">
        <v>26</v>
      </c>
      <c r="E653" s="19" t="s">
        <v>27</v>
      </c>
      <c r="F653" s="19" t="s">
        <v>31</v>
      </c>
      <c r="G653" s="19" t="s">
        <v>28</v>
      </c>
      <c r="H653" s="72">
        <v>24.74</v>
      </c>
      <c r="I653" s="22">
        <v>10</v>
      </c>
      <c r="J653" s="72">
        <v>12.37</v>
      </c>
      <c r="K653" s="72">
        <v>259.77</v>
      </c>
      <c r="L653" s="24">
        <v>43520</v>
      </c>
      <c r="M653" s="25">
        <v>0.69722222222222219</v>
      </c>
      <c r="N653" s="20" t="s">
        <v>29</v>
      </c>
      <c r="O653" s="72">
        <v>247.4</v>
      </c>
      <c r="P653" s="76">
        <v>4.7619047620000003</v>
      </c>
      <c r="Q653" s="72">
        <v>12.37</v>
      </c>
      <c r="R653" s="86">
        <v>7.1</v>
      </c>
      <c r="S653" s="72">
        <f t="shared" si="174"/>
        <v>12.369999999999976</v>
      </c>
      <c r="T653" s="92">
        <f t="shared" si="187"/>
        <v>1038.090399999998</v>
      </c>
      <c r="U653" s="93" t="b">
        <f t="shared" si="175"/>
        <v>0</v>
      </c>
      <c r="V653" s="93" t="b">
        <f t="shared" si="176"/>
        <v>1</v>
      </c>
      <c r="W653" s="93" t="str">
        <f t="shared" si="177"/>
        <v>Low Value</v>
      </c>
      <c r="X653" s="96">
        <f t="shared" si="180"/>
        <v>2.4740000000000002</v>
      </c>
      <c r="Y653" s="93">
        <f t="shared" si="185"/>
        <v>24</v>
      </c>
      <c r="Z653" s="93">
        <f t="shared" si="181"/>
        <v>2</v>
      </c>
      <c r="AA653" s="93">
        <f t="shared" si="182"/>
        <v>2019</v>
      </c>
      <c r="AB653" s="97" t="str">
        <f t="shared" si="173"/>
        <v>2-2019</v>
      </c>
      <c r="AC653" s="97" t="str">
        <f t="shared" si="172"/>
        <v>24-2-2019</v>
      </c>
      <c r="AD653" s="97">
        <f t="shared" si="186"/>
        <v>1</v>
      </c>
      <c r="AE653" s="97">
        <f t="shared" si="183"/>
        <v>8</v>
      </c>
      <c r="AF653" s="97" t="str">
        <f t="shared" si="178"/>
        <v>2019-8</v>
      </c>
      <c r="AG653" s="97">
        <f t="shared" si="179"/>
        <v>7</v>
      </c>
      <c r="AH653" s="97" t="str">
        <f t="shared" si="184"/>
        <v>Weekends</v>
      </c>
      <c r="AI653" s="98">
        <f t="shared" si="171"/>
        <v>1</v>
      </c>
    </row>
    <row r="654" spans="2:35" ht="21.75" customHeight="1" x14ac:dyDescent="0.25">
      <c r="B654" s="19" t="s">
        <v>686</v>
      </c>
      <c r="C654" s="20" t="s">
        <v>42</v>
      </c>
      <c r="D654" s="19" t="s">
        <v>43</v>
      </c>
      <c r="E654" s="19" t="s">
        <v>27</v>
      </c>
      <c r="F654" s="19" t="s">
        <v>31</v>
      </c>
      <c r="G654" s="19" t="s">
        <v>28</v>
      </c>
      <c r="H654" s="72">
        <v>75.66</v>
      </c>
      <c r="I654" s="22">
        <v>5</v>
      </c>
      <c r="J654" s="72">
        <v>18.914999999999999</v>
      </c>
      <c r="K654" s="72">
        <v>397.21499999999997</v>
      </c>
      <c r="L654" s="24">
        <v>43480</v>
      </c>
      <c r="M654" s="25">
        <v>0.76527777777777772</v>
      </c>
      <c r="N654" s="20" t="s">
        <v>23</v>
      </c>
      <c r="O654" s="72">
        <v>378.3</v>
      </c>
      <c r="P654" s="76">
        <v>4.7619047620000003</v>
      </c>
      <c r="Q654" s="72">
        <v>18.914999999999999</v>
      </c>
      <c r="R654" s="86">
        <v>7.8</v>
      </c>
      <c r="S654" s="72">
        <f t="shared" si="174"/>
        <v>18.914999999999964</v>
      </c>
      <c r="T654" s="92">
        <f t="shared" si="187"/>
        <v>1587.3467999999971</v>
      </c>
      <c r="U654" s="93" t="b">
        <f t="shared" si="175"/>
        <v>0</v>
      </c>
      <c r="V654" s="93" t="b">
        <f t="shared" si="176"/>
        <v>1</v>
      </c>
      <c r="W654" s="93" t="str">
        <f t="shared" si="177"/>
        <v>High Value</v>
      </c>
      <c r="X654" s="96">
        <f t="shared" si="180"/>
        <v>7.5659999999999998</v>
      </c>
      <c r="Y654" s="93">
        <f t="shared" si="185"/>
        <v>15</v>
      </c>
      <c r="Z654" s="93">
        <f t="shared" si="181"/>
        <v>1</v>
      </c>
      <c r="AA654" s="93">
        <f t="shared" si="182"/>
        <v>2019</v>
      </c>
      <c r="AB654" s="97" t="str">
        <f t="shared" si="173"/>
        <v>1-2019</v>
      </c>
      <c r="AC654" s="97" t="str">
        <f t="shared" si="172"/>
        <v>15-1-2019</v>
      </c>
      <c r="AD654" s="97">
        <f t="shared" si="186"/>
        <v>1</v>
      </c>
      <c r="AE654" s="97">
        <f t="shared" si="183"/>
        <v>3</v>
      </c>
      <c r="AF654" s="97" t="str">
        <f t="shared" si="178"/>
        <v>2019-3</v>
      </c>
      <c r="AG654" s="97">
        <f t="shared" si="179"/>
        <v>2</v>
      </c>
      <c r="AH654" s="97" t="str">
        <f t="shared" si="184"/>
        <v>Weekdays</v>
      </c>
      <c r="AI654" s="98">
        <f t="shared" si="171"/>
        <v>3</v>
      </c>
    </row>
    <row r="655" spans="2:35" ht="21.75" customHeight="1" x14ac:dyDescent="0.25">
      <c r="B655" s="19" t="s">
        <v>687</v>
      </c>
      <c r="C655" s="20" t="s">
        <v>42</v>
      </c>
      <c r="D655" s="19" t="s">
        <v>43</v>
      </c>
      <c r="E655" s="19" t="s">
        <v>27</v>
      </c>
      <c r="F655" s="19" t="s">
        <v>21</v>
      </c>
      <c r="G655" s="19" t="s">
        <v>22</v>
      </c>
      <c r="H655" s="72">
        <v>55.81</v>
      </c>
      <c r="I655" s="22">
        <v>6</v>
      </c>
      <c r="J655" s="72">
        <v>16.742999999999999</v>
      </c>
      <c r="K655" s="72">
        <v>351.60300000000001</v>
      </c>
      <c r="L655" s="24">
        <v>43487</v>
      </c>
      <c r="M655" s="25">
        <v>0.49444444444444446</v>
      </c>
      <c r="N655" s="20" t="s">
        <v>29</v>
      </c>
      <c r="O655" s="72">
        <v>334.86</v>
      </c>
      <c r="P655" s="76">
        <v>4.7619047620000003</v>
      </c>
      <c r="Q655" s="72">
        <v>16.742999999999999</v>
      </c>
      <c r="R655" s="86">
        <v>9.9</v>
      </c>
      <c r="S655" s="72">
        <f t="shared" si="174"/>
        <v>16.742999999999995</v>
      </c>
      <c r="T655" s="92">
        <f t="shared" si="187"/>
        <v>1405.0725599999996</v>
      </c>
      <c r="U655" s="93" t="b">
        <f t="shared" si="175"/>
        <v>0</v>
      </c>
      <c r="V655" s="93" t="b">
        <f t="shared" si="176"/>
        <v>1</v>
      </c>
      <c r="W655" s="93" t="str">
        <f t="shared" si="177"/>
        <v>High Value</v>
      </c>
      <c r="X655" s="96">
        <f t="shared" si="180"/>
        <v>5.5810000000000004</v>
      </c>
      <c r="Y655" s="93">
        <f t="shared" si="185"/>
        <v>22</v>
      </c>
      <c r="Z655" s="93">
        <f t="shared" si="181"/>
        <v>1</v>
      </c>
      <c r="AA655" s="93">
        <f t="shared" si="182"/>
        <v>2019</v>
      </c>
      <c r="AB655" s="97" t="str">
        <f t="shared" si="173"/>
        <v>1-2019</v>
      </c>
      <c r="AC655" s="97" t="str">
        <f t="shared" si="172"/>
        <v>22-1-2019</v>
      </c>
      <c r="AD655" s="97">
        <f t="shared" si="186"/>
        <v>1</v>
      </c>
      <c r="AE655" s="97">
        <f t="shared" si="183"/>
        <v>4</v>
      </c>
      <c r="AF655" s="97" t="str">
        <f t="shared" si="178"/>
        <v>2019-4</v>
      </c>
      <c r="AG655" s="97">
        <f t="shared" si="179"/>
        <v>2</v>
      </c>
      <c r="AH655" s="97" t="str">
        <f t="shared" si="184"/>
        <v>Weekdays</v>
      </c>
      <c r="AI655" s="98">
        <f t="shared" si="171"/>
        <v>3</v>
      </c>
    </row>
    <row r="656" spans="2:35" ht="21.75" customHeight="1" x14ac:dyDescent="0.25">
      <c r="B656" s="19" t="s">
        <v>688</v>
      </c>
      <c r="C656" s="20" t="s">
        <v>18</v>
      </c>
      <c r="D656" s="19" t="s">
        <v>19</v>
      </c>
      <c r="E656" s="19" t="s">
        <v>20</v>
      </c>
      <c r="F656" s="19" t="s">
        <v>31</v>
      </c>
      <c r="G656" s="19" t="s">
        <v>32</v>
      </c>
      <c r="H656" s="72">
        <v>72.78</v>
      </c>
      <c r="I656" s="22">
        <v>10</v>
      </c>
      <c r="J656" s="72">
        <v>36.39</v>
      </c>
      <c r="K656" s="72">
        <v>764.19</v>
      </c>
      <c r="L656" s="24">
        <v>43499</v>
      </c>
      <c r="M656" s="25">
        <v>0.72499999999999998</v>
      </c>
      <c r="N656" s="20" t="s">
        <v>29</v>
      </c>
      <c r="O656" s="72">
        <v>727.8</v>
      </c>
      <c r="P656" s="76">
        <v>4.7619047620000003</v>
      </c>
      <c r="Q656" s="72">
        <v>36.39</v>
      </c>
      <c r="R656" s="86">
        <v>7.3</v>
      </c>
      <c r="S656" s="72">
        <f t="shared" si="174"/>
        <v>36.3900000000001</v>
      </c>
      <c r="T656" s="92">
        <f t="shared" si="187"/>
        <v>3053.8488000000084</v>
      </c>
      <c r="U656" s="93" t="b">
        <f t="shared" si="175"/>
        <v>1</v>
      </c>
      <c r="V656" s="93" t="b">
        <f t="shared" si="176"/>
        <v>1</v>
      </c>
      <c r="W656" s="93" t="str">
        <f t="shared" si="177"/>
        <v>Low Value</v>
      </c>
      <c r="X656" s="96">
        <f t="shared" si="180"/>
        <v>7.2780000000000005</v>
      </c>
      <c r="Y656" s="93">
        <f t="shared" si="185"/>
        <v>3</v>
      </c>
      <c r="Z656" s="93">
        <f t="shared" si="181"/>
        <v>2</v>
      </c>
      <c r="AA656" s="93">
        <f t="shared" si="182"/>
        <v>2019</v>
      </c>
      <c r="AB656" s="97" t="str">
        <f t="shared" si="173"/>
        <v>2-2019</v>
      </c>
      <c r="AC656" s="97" t="str">
        <f t="shared" si="172"/>
        <v>3-2-2019</v>
      </c>
      <c r="AD656" s="97">
        <f t="shared" si="186"/>
        <v>1</v>
      </c>
      <c r="AE656" s="97">
        <f t="shared" si="183"/>
        <v>5</v>
      </c>
      <c r="AF656" s="97" t="str">
        <f t="shared" si="178"/>
        <v>2019-5</v>
      </c>
      <c r="AG656" s="97">
        <f t="shared" si="179"/>
        <v>7</v>
      </c>
      <c r="AH656" s="97" t="str">
        <f t="shared" si="184"/>
        <v>Weekends</v>
      </c>
      <c r="AI656" s="98">
        <f t="shared" si="171"/>
        <v>1</v>
      </c>
    </row>
    <row r="657" spans="2:35" ht="21.75" customHeight="1" x14ac:dyDescent="0.25">
      <c r="B657" s="19" t="s">
        <v>689</v>
      </c>
      <c r="C657" s="20" t="s">
        <v>42</v>
      </c>
      <c r="D657" s="19" t="s">
        <v>43</v>
      </c>
      <c r="E657" s="19" t="s">
        <v>20</v>
      </c>
      <c r="F657" s="19" t="s">
        <v>31</v>
      </c>
      <c r="G657" s="19" t="s">
        <v>36</v>
      </c>
      <c r="H657" s="72">
        <v>37.32</v>
      </c>
      <c r="I657" s="22">
        <v>9</v>
      </c>
      <c r="J657" s="72">
        <v>16.794</v>
      </c>
      <c r="K657" s="72">
        <v>352.67399999999998</v>
      </c>
      <c r="L657" s="24">
        <v>43530</v>
      </c>
      <c r="M657" s="25">
        <v>0.64652777777777781</v>
      </c>
      <c r="N657" s="20" t="s">
        <v>23</v>
      </c>
      <c r="O657" s="72">
        <v>335.88</v>
      </c>
      <c r="P657" s="76">
        <v>4.7619047620000003</v>
      </c>
      <c r="Q657" s="72">
        <v>16.794</v>
      </c>
      <c r="R657" s="86">
        <v>5.0999999999999996</v>
      </c>
      <c r="S657" s="72">
        <f t="shared" si="174"/>
        <v>16.793999999999983</v>
      </c>
      <c r="T657" s="92">
        <f t="shared" si="187"/>
        <v>1409.3524799999986</v>
      </c>
      <c r="U657" s="93" t="b">
        <f t="shared" si="175"/>
        <v>0</v>
      </c>
      <c r="V657" s="93" t="b">
        <f t="shared" si="176"/>
        <v>0</v>
      </c>
      <c r="W657" s="93" t="str">
        <f t="shared" si="177"/>
        <v>Low Value</v>
      </c>
      <c r="X657" s="96" t="str">
        <f t="shared" si="180"/>
        <v>Value not found</v>
      </c>
      <c r="Y657" s="93">
        <f t="shared" si="185"/>
        <v>6</v>
      </c>
      <c r="Z657" s="93">
        <f t="shared" si="181"/>
        <v>3</v>
      </c>
      <c r="AA657" s="93">
        <f t="shared" si="182"/>
        <v>2019</v>
      </c>
      <c r="AB657" s="97" t="str">
        <f t="shared" si="173"/>
        <v>3-2019</v>
      </c>
      <c r="AC657" s="97" t="str">
        <f t="shared" si="172"/>
        <v>6-3-2019</v>
      </c>
      <c r="AD657" s="97">
        <f t="shared" si="186"/>
        <v>1</v>
      </c>
      <c r="AE657" s="97">
        <f t="shared" si="183"/>
        <v>10</v>
      </c>
      <c r="AF657" s="97" t="str">
        <f t="shared" si="178"/>
        <v>2019-10</v>
      </c>
      <c r="AG657" s="97">
        <f t="shared" si="179"/>
        <v>3</v>
      </c>
      <c r="AH657" s="97" t="str">
        <f t="shared" si="184"/>
        <v>Weekdays</v>
      </c>
      <c r="AI657" s="98">
        <f t="shared" si="171"/>
        <v>4</v>
      </c>
    </row>
    <row r="658" spans="2:35" ht="21.75" customHeight="1" x14ac:dyDescent="0.25">
      <c r="B658" s="19" t="s">
        <v>690</v>
      </c>
      <c r="C658" s="20" t="s">
        <v>42</v>
      </c>
      <c r="D658" s="19" t="s">
        <v>43</v>
      </c>
      <c r="E658" s="19" t="s">
        <v>20</v>
      </c>
      <c r="F658" s="19" t="s">
        <v>31</v>
      </c>
      <c r="G658" s="19" t="s">
        <v>46</v>
      </c>
      <c r="H658" s="72">
        <v>60.18</v>
      </c>
      <c r="I658" s="22">
        <v>4</v>
      </c>
      <c r="J658" s="72">
        <v>12.036</v>
      </c>
      <c r="K658" s="72">
        <v>252.756</v>
      </c>
      <c r="L658" s="24">
        <v>43512</v>
      </c>
      <c r="M658" s="25">
        <v>0.75277777777777777</v>
      </c>
      <c r="N658" s="20" t="s">
        <v>33</v>
      </c>
      <c r="O658" s="72">
        <v>240.72</v>
      </c>
      <c r="P658" s="76">
        <v>4.7619047620000003</v>
      </c>
      <c r="Q658" s="72">
        <v>12.036</v>
      </c>
      <c r="R658" s="86">
        <v>9.4</v>
      </c>
      <c r="S658" s="72">
        <f t="shared" si="174"/>
        <v>12.036000000000001</v>
      </c>
      <c r="T658" s="92">
        <f t="shared" si="187"/>
        <v>1010.0611200000002</v>
      </c>
      <c r="U658" s="93" t="b">
        <f t="shared" si="175"/>
        <v>0</v>
      </c>
      <c r="V658" s="93" t="b">
        <f t="shared" si="176"/>
        <v>1</v>
      </c>
      <c r="W658" s="93" t="str">
        <f t="shared" si="177"/>
        <v>High Value</v>
      </c>
      <c r="X658" s="96">
        <f t="shared" si="180"/>
        <v>6.0180000000000007</v>
      </c>
      <c r="Y658" s="93">
        <f t="shared" si="185"/>
        <v>16</v>
      </c>
      <c r="Z658" s="93">
        <f t="shared" si="181"/>
        <v>2</v>
      </c>
      <c r="AA658" s="93">
        <f t="shared" si="182"/>
        <v>2019</v>
      </c>
      <c r="AB658" s="97" t="str">
        <f t="shared" si="173"/>
        <v>2-2019</v>
      </c>
      <c r="AC658" s="97" t="str">
        <f t="shared" si="172"/>
        <v>16-2-2019</v>
      </c>
      <c r="AD658" s="97">
        <f t="shared" si="186"/>
        <v>1</v>
      </c>
      <c r="AE658" s="97">
        <f t="shared" si="183"/>
        <v>7</v>
      </c>
      <c r="AF658" s="97" t="str">
        <f t="shared" si="178"/>
        <v>2019-7</v>
      </c>
      <c r="AG658" s="97">
        <f t="shared" si="179"/>
        <v>6</v>
      </c>
      <c r="AH658" s="97" t="str">
        <f t="shared" si="184"/>
        <v>Weekends</v>
      </c>
      <c r="AI658" s="98">
        <f t="shared" ref="AI658:AI721" si="188">WEEKDAY(L658,1)</f>
        <v>7</v>
      </c>
    </row>
    <row r="659" spans="2:35" ht="21.75" customHeight="1" x14ac:dyDescent="0.25">
      <c r="B659" s="19" t="s">
        <v>691</v>
      </c>
      <c r="C659" s="20" t="s">
        <v>18</v>
      </c>
      <c r="D659" s="19" t="s">
        <v>19</v>
      </c>
      <c r="E659" s="19" t="s">
        <v>27</v>
      </c>
      <c r="F659" s="19" t="s">
        <v>21</v>
      </c>
      <c r="G659" s="19" t="s">
        <v>28</v>
      </c>
      <c r="H659" s="72">
        <v>15.69</v>
      </c>
      <c r="I659" s="22">
        <v>3</v>
      </c>
      <c r="J659" s="72">
        <v>2.3534999999999999</v>
      </c>
      <c r="K659" s="72">
        <v>49.423499999999997</v>
      </c>
      <c r="L659" s="24">
        <v>43538</v>
      </c>
      <c r="M659" s="25">
        <v>0.59236111111111112</v>
      </c>
      <c r="N659" s="20" t="s">
        <v>33</v>
      </c>
      <c r="O659" s="72">
        <v>47.07</v>
      </c>
      <c r="P659" s="76">
        <v>4.7619047620000003</v>
      </c>
      <c r="Q659" s="72">
        <v>2.3534999999999999</v>
      </c>
      <c r="R659" s="86">
        <v>5.8</v>
      </c>
      <c r="S659" s="72">
        <f t="shared" si="174"/>
        <v>2.3534999999999968</v>
      </c>
      <c r="T659" s="92">
        <f t="shared" si="187"/>
        <v>197.50571999999974</v>
      </c>
      <c r="U659" s="93" t="b">
        <f t="shared" si="175"/>
        <v>0</v>
      </c>
      <c r="V659" s="93" t="b">
        <f t="shared" si="176"/>
        <v>0</v>
      </c>
      <c r="W659" s="93" t="str">
        <f t="shared" si="177"/>
        <v>Low Value</v>
      </c>
      <c r="X659" s="96" t="str">
        <f t="shared" si="180"/>
        <v>Value not found</v>
      </c>
      <c r="Y659" s="93">
        <f t="shared" si="185"/>
        <v>14</v>
      </c>
      <c r="Z659" s="93">
        <f t="shared" si="181"/>
        <v>3</v>
      </c>
      <c r="AA659" s="93">
        <f t="shared" si="182"/>
        <v>2019</v>
      </c>
      <c r="AB659" s="97" t="str">
        <f t="shared" si="173"/>
        <v>3-2019</v>
      </c>
      <c r="AC659" s="97" t="str">
        <f t="shared" si="172"/>
        <v>14-3-2019</v>
      </c>
      <c r="AD659" s="97">
        <f t="shared" si="186"/>
        <v>1</v>
      </c>
      <c r="AE659" s="97">
        <f t="shared" si="183"/>
        <v>11</v>
      </c>
      <c r="AF659" s="97" t="str">
        <f t="shared" si="178"/>
        <v>2019-11</v>
      </c>
      <c r="AG659" s="97">
        <f t="shared" si="179"/>
        <v>4</v>
      </c>
      <c r="AH659" s="97" t="str">
        <f t="shared" si="184"/>
        <v>Weekdays</v>
      </c>
      <c r="AI659" s="98">
        <f t="shared" si="188"/>
        <v>5</v>
      </c>
    </row>
    <row r="660" spans="2:35" ht="21.75" customHeight="1" x14ac:dyDescent="0.25">
      <c r="B660" s="19" t="s">
        <v>692</v>
      </c>
      <c r="C660" s="20" t="s">
        <v>25</v>
      </c>
      <c r="D660" s="19" t="s">
        <v>26</v>
      </c>
      <c r="E660" s="19" t="s">
        <v>27</v>
      </c>
      <c r="F660" s="19" t="s">
        <v>21</v>
      </c>
      <c r="G660" s="19" t="s">
        <v>28</v>
      </c>
      <c r="H660" s="72">
        <v>99.69</v>
      </c>
      <c r="I660" s="22">
        <v>1</v>
      </c>
      <c r="J660" s="72">
        <v>4.9844999999999997</v>
      </c>
      <c r="K660" s="72">
        <v>104.67449999999999</v>
      </c>
      <c r="L660" s="24">
        <v>43523</v>
      </c>
      <c r="M660" s="25">
        <v>0.43263888888888891</v>
      </c>
      <c r="N660" s="20" t="s">
        <v>33</v>
      </c>
      <c r="O660" s="72">
        <v>99.69</v>
      </c>
      <c r="P660" s="76">
        <v>4.7619047620000003</v>
      </c>
      <c r="Q660" s="72">
        <v>4.9844999999999997</v>
      </c>
      <c r="R660" s="86">
        <v>8</v>
      </c>
      <c r="S660" s="72">
        <f t="shared" si="174"/>
        <v>4.984499999999997</v>
      </c>
      <c r="T660" s="92">
        <f t="shared" si="187"/>
        <v>418.29923999999977</v>
      </c>
      <c r="U660" s="93" t="b">
        <f t="shared" si="175"/>
        <v>0</v>
      </c>
      <c r="V660" s="93" t="b">
        <f t="shared" si="176"/>
        <v>1</v>
      </c>
      <c r="W660" s="93" t="str">
        <f t="shared" si="177"/>
        <v>High Value</v>
      </c>
      <c r="X660" s="96">
        <f t="shared" si="180"/>
        <v>9.9690000000000012</v>
      </c>
      <c r="Y660" s="93">
        <f t="shared" si="185"/>
        <v>27</v>
      </c>
      <c r="Z660" s="93">
        <f t="shared" si="181"/>
        <v>2</v>
      </c>
      <c r="AA660" s="93">
        <f t="shared" si="182"/>
        <v>2019</v>
      </c>
      <c r="AB660" s="97" t="str">
        <f t="shared" si="173"/>
        <v>2-2019</v>
      </c>
      <c r="AC660" s="97" t="str">
        <f t="shared" si="172"/>
        <v>27-2-2019</v>
      </c>
      <c r="AD660" s="97">
        <f t="shared" si="186"/>
        <v>1</v>
      </c>
      <c r="AE660" s="97">
        <f t="shared" si="183"/>
        <v>9</v>
      </c>
      <c r="AF660" s="97" t="str">
        <f t="shared" si="178"/>
        <v>2019-9</v>
      </c>
      <c r="AG660" s="97">
        <f t="shared" si="179"/>
        <v>3</v>
      </c>
      <c r="AH660" s="97" t="str">
        <f t="shared" si="184"/>
        <v>Weekdays</v>
      </c>
      <c r="AI660" s="98">
        <f t="shared" si="188"/>
        <v>4</v>
      </c>
    </row>
    <row r="661" spans="2:35" ht="21.75" customHeight="1" x14ac:dyDescent="0.25">
      <c r="B661" s="19" t="s">
        <v>693</v>
      </c>
      <c r="C661" s="20" t="s">
        <v>18</v>
      </c>
      <c r="D661" s="19" t="s">
        <v>19</v>
      </c>
      <c r="E661" s="19" t="s">
        <v>20</v>
      </c>
      <c r="F661" s="19" t="s">
        <v>21</v>
      </c>
      <c r="G661" s="19" t="s">
        <v>46</v>
      </c>
      <c r="H661" s="72">
        <v>88.15</v>
      </c>
      <c r="I661" s="22">
        <v>3</v>
      </c>
      <c r="J661" s="72">
        <v>13.2225</v>
      </c>
      <c r="K661" s="72">
        <v>277.67250000000001</v>
      </c>
      <c r="L661" s="24">
        <v>43483</v>
      </c>
      <c r="M661" s="25">
        <v>0.42430555555555555</v>
      </c>
      <c r="N661" s="20" t="s">
        <v>23</v>
      </c>
      <c r="O661" s="72">
        <v>264.45</v>
      </c>
      <c r="P661" s="76">
        <v>4.7619047620000003</v>
      </c>
      <c r="Q661" s="72">
        <v>13.2225</v>
      </c>
      <c r="R661" s="86">
        <v>7.9</v>
      </c>
      <c r="S661" s="72">
        <f t="shared" si="174"/>
        <v>13.222500000000025</v>
      </c>
      <c r="T661" s="92">
        <f t="shared" si="187"/>
        <v>1109.6322000000021</v>
      </c>
      <c r="U661" s="93" t="b">
        <f t="shared" si="175"/>
        <v>0</v>
      </c>
      <c r="V661" s="93" t="b">
        <f t="shared" si="176"/>
        <v>1</v>
      </c>
      <c r="W661" s="93" t="str">
        <f t="shared" si="177"/>
        <v>High Value</v>
      </c>
      <c r="X661" s="96">
        <f t="shared" si="180"/>
        <v>8.8150000000000013</v>
      </c>
      <c r="Y661" s="93">
        <f t="shared" si="185"/>
        <v>18</v>
      </c>
      <c r="Z661" s="93">
        <f t="shared" si="181"/>
        <v>1</v>
      </c>
      <c r="AA661" s="93">
        <f t="shared" si="182"/>
        <v>2019</v>
      </c>
      <c r="AB661" s="97" t="str">
        <f t="shared" si="173"/>
        <v>1-2019</v>
      </c>
      <c r="AC661" s="97" t="str">
        <f t="shared" si="172"/>
        <v>18-1-2019</v>
      </c>
      <c r="AD661" s="97">
        <f t="shared" si="186"/>
        <v>1</v>
      </c>
      <c r="AE661" s="97">
        <f t="shared" si="183"/>
        <v>3</v>
      </c>
      <c r="AF661" s="97" t="str">
        <f t="shared" si="178"/>
        <v>2019-3</v>
      </c>
      <c r="AG661" s="97">
        <f t="shared" si="179"/>
        <v>5</v>
      </c>
      <c r="AH661" s="97" t="str">
        <f t="shared" si="184"/>
        <v>Weekdays</v>
      </c>
      <c r="AI661" s="98">
        <f t="shared" si="188"/>
        <v>6</v>
      </c>
    </row>
    <row r="662" spans="2:35" ht="21.75" customHeight="1" x14ac:dyDescent="0.25">
      <c r="B662" s="19" t="s">
        <v>694</v>
      </c>
      <c r="C662" s="20" t="s">
        <v>18</v>
      </c>
      <c r="D662" s="19" t="s">
        <v>19</v>
      </c>
      <c r="E662" s="19" t="s">
        <v>20</v>
      </c>
      <c r="F662" s="19" t="s">
        <v>21</v>
      </c>
      <c r="G662" s="19" t="s">
        <v>36</v>
      </c>
      <c r="H662" s="72">
        <v>27.93</v>
      </c>
      <c r="I662" s="22">
        <v>5</v>
      </c>
      <c r="J662" s="72">
        <v>6.9824999999999999</v>
      </c>
      <c r="K662" s="72">
        <v>146.63249999999999</v>
      </c>
      <c r="L662" s="24">
        <v>43494</v>
      </c>
      <c r="M662" s="25">
        <v>0.65833333333333333</v>
      </c>
      <c r="N662" s="20" t="s">
        <v>29</v>
      </c>
      <c r="O662" s="72">
        <v>139.65</v>
      </c>
      <c r="P662" s="76">
        <v>4.7619047620000003</v>
      </c>
      <c r="Q662" s="72">
        <v>6.9824999999999999</v>
      </c>
      <c r="R662" s="86">
        <v>5.9</v>
      </c>
      <c r="S662" s="72">
        <f t="shared" si="174"/>
        <v>6.9824999999999875</v>
      </c>
      <c r="T662" s="92">
        <f t="shared" si="187"/>
        <v>585.97139999999899</v>
      </c>
      <c r="U662" s="93" t="b">
        <f t="shared" si="175"/>
        <v>0</v>
      </c>
      <c r="V662" s="93" t="b">
        <f t="shared" si="176"/>
        <v>0</v>
      </c>
      <c r="W662" s="93" t="str">
        <f t="shared" si="177"/>
        <v>Low Value</v>
      </c>
      <c r="X662" s="96" t="str">
        <f t="shared" si="180"/>
        <v>Value not found</v>
      </c>
      <c r="Y662" s="93">
        <f t="shared" si="185"/>
        <v>29</v>
      </c>
      <c r="Z662" s="93">
        <f t="shared" si="181"/>
        <v>1</v>
      </c>
      <c r="AA662" s="93">
        <f t="shared" si="182"/>
        <v>2019</v>
      </c>
      <c r="AB662" s="97" t="str">
        <f t="shared" si="173"/>
        <v>1-2019</v>
      </c>
      <c r="AC662" s="97" t="str">
        <f t="shared" si="172"/>
        <v>29-1-2019</v>
      </c>
      <c r="AD662" s="97">
        <f t="shared" si="186"/>
        <v>1</v>
      </c>
      <c r="AE662" s="97">
        <f t="shared" si="183"/>
        <v>5</v>
      </c>
      <c r="AF662" s="97" t="str">
        <f t="shared" si="178"/>
        <v>2019-5</v>
      </c>
      <c r="AG662" s="97">
        <f t="shared" si="179"/>
        <v>2</v>
      </c>
      <c r="AH662" s="97" t="str">
        <f t="shared" si="184"/>
        <v>Weekdays</v>
      </c>
      <c r="AI662" s="98">
        <f t="shared" si="188"/>
        <v>3</v>
      </c>
    </row>
    <row r="663" spans="2:35" ht="21.75" customHeight="1" x14ac:dyDescent="0.25">
      <c r="B663" s="19" t="s">
        <v>695</v>
      </c>
      <c r="C663" s="20" t="s">
        <v>18</v>
      </c>
      <c r="D663" s="19" t="s">
        <v>19</v>
      </c>
      <c r="E663" s="19" t="s">
        <v>20</v>
      </c>
      <c r="F663" s="19" t="s">
        <v>31</v>
      </c>
      <c r="G663" s="19" t="s">
        <v>46</v>
      </c>
      <c r="H663" s="72">
        <v>55.45</v>
      </c>
      <c r="I663" s="22">
        <v>1</v>
      </c>
      <c r="J663" s="72">
        <v>2.7725</v>
      </c>
      <c r="K663" s="72">
        <v>58.222499999999997</v>
      </c>
      <c r="L663" s="24">
        <v>43522</v>
      </c>
      <c r="M663" s="25">
        <v>0.74027777777777781</v>
      </c>
      <c r="N663" s="20" t="s">
        <v>33</v>
      </c>
      <c r="O663" s="72">
        <v>55.45</v>
      </c>
      <c r="P663" s="76">
        <v>4.7619047620000003</v>
      </c>
      <c r="Q663" s="72">
        <v>2.7725</v>
      </c>
      <c r="R663" s="86">
        <v>4.9000000000000004</v>
      </c>
      <c r="S663" s="72">
        <f t="shared" si="174"/>
        <v>2.7724999999999937</v>
      </c>
      <c r="T663" s="92">
        <f t="shared" si="187"/>
        <v>232.66819999999947</v>
      </c>
      <c r="U663" s="93" t="b">
        <f t="shared" si="175"/>
        <v>0</v>
      </c>
      <c r="V663" s="93" t="b">
        <f t="shared" si="176"/>
        <v>0</v>
      </c>
      <c r="W663" s="93" t="str">
        <f t="shared" si="177"/>
        <v>Low Value</v>
      </c>
      <c r="X663" s="96" t="str">
        <f t="shared" si="180"/>
        <v>Value not found</v>
      </c>
      <c r="Y663" s="93">
        <f t="shared" si="185"/>
        <v>26</v>
      </c>
      <c r="Z663" s="93">
        <f t="shared" si="181"/>
        <v>2</v>
      </c>
      <c r="AA663" s="93">
        <f t="shared" si="182"/>
        <v>2019</v>
      </c>
      <c r="AB663" s="97" t="str">
        <f t="shared" si="173"/>
        <v>2-2019</v>
      </c>
      <c r="AC663" s="97" t="str">
        <f t="shared" si="172"/>
        <v>26-2-2019</v>
      </c>
      <c r="AD663" s="97">
        <f t="shared" si="186"/>
        <v>1</v>
      </c>
      <c r="AE663" s="97">
        <f t="shared" si="183"/>
        <v>9</v>
      </c>
      <c r="AF663" s="97" t="str">
        <f t="shared" si="178"/>
        <v>2019-9</v>
      </c>
      <c r="AG663" s="97">
        <f t="shared" si="179"/>
        <v>2</v>
      </c>
      <c r="AH663" s="97" t="str">
        <f t="shared" si="184"/>
        <v>Weekdays</v>
      </c>
      <c r="AI663" s="98">
        <f t="shared" si="188"/>
        <v>3</v>
      </c>
    </row>
    <row r="664" spans="2:35" ht="21.75" customHeight="1" x14ac:dyDescent="0.25">
      <c r="B664" s="19" t="s">
        <v>696</v>
      </c>
      <c r="C664" s="20" t="s">
        <v>42</v>
      </c>
      <c r="D664" s="19" t="s">
        <v>43</v>
      </c>
      <c r="E664" s="19" t="s">
        <v>27</v>
      </c>
      <c r="F664" s="19" t="s">
        <v>21</v>
      </c>
      <c r="G664" s="19" t="s">
        <v>36</v>
      </c>
      <c r="H664" s="72">
        <v>42.97</v>
      </c>
      <c r="I664" s="22">
        <v>3</v>
      </c>
      <c r="J664" s="72">
        <v>6.4455</v>
      </c>
      <c r="K664" s="72">
        <v>135.35550000000001</v>
      </c>
      <c r="L664" s="24">
        <v>43499</v>
      </c>
      <c r="M664" s="25">
        <v>0.49027777777777776</v>
      </c>
      <c r="N664" s="20" t="s">
        <v>29</v>
      </c>
      <c r="O664" s="72">
        <v>128.91</v>
      </c>
      <c r="P664" s="76">
        <v>4.7619047620000003</v>
      </c>
      <c r="Q664" s="72">
        <v>6.4455</v>
      </c>
      <c r="R664" s="86">
        <v>9.3000000000000007</v>
      </c>
      <c r="S664" s="72">
        <f t="shared" si="174"/>
        <v>6.4455000000000098</v>
      </c>
      <c r="T664" s="92">
        <f t="shared" si="187"/>
        <v>540.90636000000086</v>
      </c>
      <c r="U664" s="93" t="b">
        <f t="shared" si="175"/>
        <v>0</v>
      </c>
      <c r="V664" s="93" t="b">
        <f t="shared" si="176"/>
        <v>1</v>
      </c>
      <c r="W664" s="93" t="str">
        <f t="shared" si="177"/>
        <v>High Value</v>
      </c>
      <c r="X664" s="96">
        <f t="shared" si="180"/>
        <v>4.2969999999999997</v>
      </c>
      <c r="Y664" s="93">
        <f t="shared" si="185"/>
        <v>3</v>
      </c>
      <c r="Z664" s="93">
        <f t="shared" si="181"/>
        <v>2</v>
      </c>
      <c r="AA664" s="93">
        <f t="shared" si="182"/>
        <v>2019</v>
      </c>
      <c r="AB664" s="97" t="str">
        <f t="shared" si="173"/>
        <v>2-2019</v>
      </c>
      <c r="AC664" s="97" t="str">
        <f t="shared" si="172"/>
        <v>3-2-2019</v>
      </c>
      <c r="AD664" s="97">
        <f t="shared" si="186"/>
        <v>1</v>
      </c>
      <c r="AE664" s="97">
        <f t="shared" si="183"/>
        <v>5</v>
      </c>
      <c r="AF664" s="97" t="str">
        <f t="shared" si="178"/>
        <v>2019-5</v>
      </c>
      <c r="AG664" s="97">
        <f t="shared" si="179"/>
        <v>7</v>
      </c>
      <c r="AH664" s="97" t="str">
        <f t="shared" si="184"/>
        <v>Weekends</v>
      </c>
      <c r="AI664" s="98">
        <f t="shared" si="188"/>
        <v>1</v>
      </c>
    </row>
    <row r="665" spans="2:35" ht="21.75" customHeight="1" x14ac:dyDescent="0.25">
      <c r="B665" s="19" t="s">
        <v>697</v>
      </c>
      <c r="C665" s="20" t="s">
        <v>25</v>
      </c>
      <c r="D665" s="19" t="s">
        <v>26</v>
      </c>
      <c r="E665" s="19" t="s">
        <v>20</v>
      </c>
      <c r="F665" s="19" t="s">
        <v>31</v>
      </c>
      <c r="G665" s="19" t="s">
        <v>36</v>
      </c>
      <c r="H665" s="72">
        <v>17.14</v>
      </c>
      <c r="I665" s="22">
        <v>7</v>
      </c>
      <c r="J665" s="72">
        <v>5.9989999999999997</v>
      </c>
      <c r="K665" s="72">
        <v>125.979</v>
      </c>
      <c r="L665" s="24">
        <v>43481</v>
      </c>
      <c r="M665" s="25">
        <v>0.50486111111111109</v>
      </c>
      <c r="N665" s="20" t="s">
        <v>33</v>
      </c>
      <c r="O665" s="72">
        <v>119.98</v>
      </c>
      <c r="P665" s="76">
        <v>4.7619047620000003</v>
      </c>
      <c r="Q665" s="72">
        <v>5.9989999999999997</v>
      </c>
      <c r="R665" s="86">
        <v>7.9</v>
      </c>
      <c r="S665" s="72">
        <f t="shared" si="174"/>
        <v>5.9989999999999952</v>
      </c>
      <c r="T665" s="92">
        <f t="shared" si="187"/>
        <v>503.43607999999961</v>
      </c>
      <c r="U665" s="93" t="b">
        <f t="shared" si="175"/>
        <v>0</v>
      </c>
      <c r="V665" s="93" t="b">
        <f t="shared" si="176"/>
        <v>1</v>
      </c>
      <c r="W665" s="93" t="str">
        <f t="shared" si="177"/>
        <v>High Value</v>
      </c>
      <c r="X665" s="96">
        <f t="shared" si="180"/>
        <v>1.7140000000000002</v>
      </c>
      <c r="Y665" s="93">
        <f t="shared" si="185"/>
        <v>16</v>
      </c>
      <c r="Z665" s="93">
        <f t="shared" si="181"/>
        <v>1</v>
      </c>
      <c r="AA665" s="93">
        <f t="shared" si="182"/>
        <v>2019</v>
      </c>
      <c r="AB665" s="97" t="str">
        <f t="shared" si="173"/>
        <v>1-2019</v>
      </c>
      <c r="AC665" s="97" t="str">
        <f t="shared" si="172"/>
        <v>16-1-2019</v>
      </c>
      <c r="AD665" s="97">
        <f t="shared" si="186"/>
        <v>1</v>
      </c>
      <c r="AE665" s="97">
        <f t="shared" si="183"/>
        <v>3</v>
      </c>
      <c r="AF665" s="97" t="str">
        <f t="shared" si="178"/>
        <v>2019-3</v>
      </c>
      <c r="AG665" s="97">
        <f t="shared" si="179"/>
        <v>3</v>
      </c>
      <c r="AH665" s="97" t="str">
        <f t="shared" si="184"/>
        <v>Weekdays</v>
      </c>
      <c r="AI665" s="98">
        <f t="shared" si="188"/>
        <v>4</v>
      </c>
    </row>
    <row r="666" spans="2:35" ht="21.75" customHeight="1" x14ac:dyDescent="0.25">
      <c r="B666" s="19" t="s">
        <v>698</v>
      </c>
      <c r="C666" s="20" t="s">
        <v>42</v>
      </c>
      <c r="D666" s="19" t="s">
        <v>43</v>
      </c>
      <c r="E666" s="19" t="s">
        <v>20</v>
      </c>
      <c r="F666" s="19" t="s">
        <v>21</v>
      </c>
      <c r="G666" s="19" t="s">
        <v>46</v>
      </c>
      <c r="H666" s="72">
        <v>58.75</v>
      </c>
      <c r="I666" s="22">
        <v>6</v>
      </c>
      <c r="J666" s="72">
        <v>17.625</v>
      </c>
      <c r="K666" s="72">
        <v>370.125</v>
      </c>
      <c r="L666" s="24">
        <v>43548</v>
      </c>
      <c r="M666" s="25">
        <v>0.75972222222222219</v>
      </c>
      <c r="N666" s="20" t="s">
        <v>33</v>
      </c>
      <c r="O666" s="72">
        <v>352.5</v>
      </c>
      <c r="P666" s="76">
        <v>4.7619047620000003</v>
      </c>
      <c r="Q666" s="72">
        <v>17.625</v>
      </c>
      <c r="R666" s="86">
        <v>5.9</v>
      </c>
      <c r="S666" s="72">
        <f t="shared" si="174"/>
        <v>17.625</v>
      </c>
      <c r="T666" s="92">
        <f t="shared" si="187"/>
        <v>1479.09</v>
      </c>
      <c r="U666" s="93" t="b">
        <f t="shared" si="175"/>
        <v>0</v>
      </c>
      <c r="V666" s="93" t="b">
        <f t="shared" si="176"/>
        <v>0</v>
      </c>
      <c r="W666" s="93" t="str">
        <f t="shared" si="177"/>
        <v>Low Value</v>
      </c>
      <c r="X666" s="96" t="str">
        <f t="shared" si="180"/>
        <v>Value not found</v>
      </c>
      <c r="Y666" s="93">
        <f t="shared" si="185"/>
        <v>24</v>
      </c>
      <c r="Z666" s="93">
        <f t="shared" si="181"/>
        <v>3</v>
      </c>
      <c r="AA666" s="93">
        <f t="shared" si="182"/>
        <v>2019</v>
      </c>
      <c r="AB666" s="97" t="str">
        <f t="shared" si="173"/>
        <v>3-2019</v>
      </c>
      <c r="AC666" s="97" t="str">
        <f t="shared" si="172"/>
        <v>24-3-2019</v>
      </c>
      <c r="AD666" s="97">
        <f t="shared" si="186"/>
        <v>1</v>
      </c>
      <c r="AE666" s="97">
        <f t="shared" si="183"/>
        <v>12</v>
      </c>
      <c r="AF666" s="97" t="str">
        <f t="shared" si="178"/>
        <v>2019-12</v>
      </c>
      <c r="AG666" s="97">
        <f t="shared" si="179"/>
        <v>7</v>
      </c>
      <c r="AH666" s="97" t="str">
        <f t="shared" si="184"/>
        <v>Weekends</v>
      </c>
      <c r="AI666" s="98">
        <f t="shared" si="188"/>
        <v>1</v>
      </c>
    </row>
    <row r="667" spans="2:35" ht="21.75" customHeight="1" x14ac:dyDescent="0.25">
      <c r="B667" s="19" t="s">
        <v>699</v>
      </c>
      <c r="C667" s="20" t="s">
        <v>25</v>
      </c>
      <c r="D667" s="19" t="s">
        <v>26</v>
      </c>
      <c r="E667" s="19" t="s">
        <v>20</v>
      </c>
      <c r="F667" s="19" t="s">
        <v>21</v>
      </c>
      <c r="G667" s="19" t="s">
        <v>44</v>
      </c>
      <c r="H667" s="72">
        <v>87.1</v>
      </c>
      <c r="I667" s="22">
        <v>10</v>
      </c>
      <c r="J667" s="72">
        <v>43.55</v>
      </c>
      <c r="K667" s="72">
        <v>914.55</v>
      </c>
      <c r="L667" s="24">
        <v>43508</v>
      </c>
      <c r="M667" s="25">
        <v>0.61458333333333337</v>
      </c>
      <c r="N667" s="20" t="s">
        <v>33</v>
      </c>
      <c r="O667" s="72">
        <v>871</v>
      </c>
      <c r="P667" s="76">
        <v>4.7619047620000003</v>
      </c>
      <c r="Q667" s="72">
        <v>43.55</v>
      </c>
      <c r="R667" s="86">
        <v>9.9</v>
      </c>
      <c r="S667" s="72">
        <f t="shared" si="174"/>
        <v>43.549999999999955</v>
      </c>
      <c r="T667" s="92">
        <f t="shared" si="187"/>
        <v>3654.7159999999963</v>
      </c>
      <c r="U667" s="93" t="b">
        <f t="shared" si="175"/>
        <v>1</v>
      </c>
      <c r="V667" s="93" t="b">
        <f t="shared" si="176"/>
        <v>1</v>
      </c>
      <c r="W667" s="93" t="str">
        <f t="shared" si="177"/>
        <v>High Value</v>
      </c>
      <c r="X667" s="96">
        <f t="shared" si="180"/>
        <v>8.7099999999999991</v>
      </c>
      <c r="Y667" s="93">
        <f t="shared" si="185"/>
        <v>12</v>
      </c>
      <c r="Z667" s="93">
        <f t="shared" si="181"/>
        <v>2</v>
      </c>
      <c r="AA667" s="93">
        <f t="shared" si="182"/>
        <v>2019</v>
      </c>
      <c r="AB667" s="97" t="str">
        <f t="shared" si="173"/>
        <v>2-2019</v>
      </c>
      <c r="AC667" s="97" t="str">
        <f t="shared" si="172"/>
        <v>12-2-2019</v>
      </c>
      <c r="AD667" s="97">
        <f t="shared" si="186"/>
        <v>1</v>
      </c>
      <c r="AE667" s="97">
        <f t="shared" si="183"/>
        <v>7</v>
      </c>
      <c r="AF667" s="97" t="str">
        <f t="shared" si="178"/>
        <v>2019-7</v>
      </c>
      <c r="AG667" s="97">
        <f t="shared" si="179"/>
        <v>2</v>
      </c>
      <c r="AH667" s="97" t="str">
        <f t="shared" si="184"/>
        <v>Weekdays</v>
      </c>
      <c r="AI667" s="98">
        <f t="shared" si="188"/>
        <v>3</v>
      </c>
    </row>
    <row r="668" spans="2:35" ht="21.75" customHeight="1" x14ac:dyDescent="0.25">
      <c r="B668" s="19" t="s">
        <v>700</v>
      </c>
      <c r="C668" s="20" t="s">
        <v>25</v>
      </c>
      <c r="D668" s="19" t="s">
        <v>26</v>
      </c>
      <c r="E668" s="19" t="s">
        <v>27</v>
      </c>
      <c r="F668" s="19" t="s">
        <v>21</v>
      </c>
      <c r="G668" s="19" t="s">
        <v>36</v>
      </c>
      <c r="H668" s="72">
        <v>98.8</v>
      </c>
      <c r="I668" s="22">
        <v>2</v>
      </c>
      <c r="J668" s="72">
        <v>9.8800000000000008</v>
      </c>
      <c r="K668" s="72">
        <v>207.48</v>
      </c>
      <c r="L668" s="24">
        <v>43517</v>
      </c>
      <c r="M668" s="25">
        <v>0.48541666666666666</v>
      </c>
      <c r="N668" s="20" t="s">
        <v>29</v>
      </c>
      <c r="O668" s="72">
        <v>197.6</v>
      </c>
      <c r="P668" s="76">
        <v>4.7619047620000003</v>
      </c>
      <c r="Q668" s="72">
        <v>9.8800000000000008</v>
      </c>
      <c r="R668" s="86">
        <v>7.7</v>
      </c>
      <c r="S668" s="72">
        <f t="shared" si="174"/>
        <v>9.8799999999999955</v>
      </c>
      <c r="T668" s="92">
        <f t="shared" si="187"/>
        <v>829.12959999999964</v>
      </c>
      <c r="U668" s="93" t="b">
        <f t="shared" si="175"/>
        <v>0</v>
      </c>
      <c r="V668" s="93" t="b">
        <f t="shared" si="176"/>
        <v>1</v>
      </c>
      <c r="W668" s="93" t="str">
        <f t="shared" si="177"/>
        <v>High Value</v>
      </c>
      <c r="X668" s="96">
        <f t="shared" si="180"/>
        <v>9.8800000000000008</v>
      </c>
      <c r="Y668" s="93">
        <f t="shared" si="185"/>
        <v>21</v>
      </c>
      <c r="Z668" s="93">
        <f t="shared" si="181"/>
        <v>2</v>
      </c>
      <c r="AA668" s="93">
        <f t="shared" si="182"/>
        <v>2019</v>
      </c>
      <c r="AB668" s="97" t="str">
        <f t="shared" si="173"/>
        <v>2-2019</v>
      </c>
      <c r="AC668" s="97" t="str">
        <f t="shared" si="172"/>
        <v>21-2-2019</v>
      </c>
      <c r="AD668" s="97">
        <f t="shared" si="186"/>
        <v>1</v>
      </c>
      <c r="AE668" s="97">
        <f t="shared" si="183"/>
        <v>8</v>
      </c>
      <c r="AF668" s="97" t="str">
        <f t="shared" si="178"/>
        <v>2019-8</v>
      </c>
      <c r="AG668" s="97">
        <f t="shared" si="179"/>
        <v>4</v>
      </c>
      <c r="AH668" s="97" t="str">
        <f t="shared" si="184"/>
        <v>Weekdays</v>
      </c>
      <c r="AI668" s="98">
        <f t="shared" si="188"/>
        <v>5</v>
      </c>
    </row>
    <row r="669" spans="2:35" ht="21.75" customHeight="1" x14ac:dyDescent="0.25">
      <c r="B669" s="19" t="s">
        <v>701</v>
      </c>
      <c r="C669" s="20" t="s">
        <v>18</v>
      </c>
      <c r="D669" s="19" t="s">
        <v>19</v>
      </c>
      <c r="E669" s="19" t="s">
        <v>27</v>
      </c>
      <c r="F669" s="19" t="s">
        <v>21</v>
      </c>
      <c r="G669" s="19" t="s">
        <v>46</v>
      </c>
      <c r="H669" s="72">
        <v>48.63</v>
      </c>
      <c r="I669" s="22">
        <v>4</v>
      </c>
      <c r="J669" s="72">
        <v>9.7260000000000009</v>
      </c>
      <c r="K669" s="72">
        <v>204.24600000000001</v>
      </c>
      <c r="L669" s="24">
        <v>43500</v>
      </c>
      <c r="M669" s="25">
        <v>0.65555555555555556</v>
      </c>
      <c r="N669" s="20" t="s">
        <v>23</v>
      </c>
      <c r="O669" s="72">
        <v>194.52</v>
      </c>
      <c r="P669" s="76">
        <v>4.7619047620000003</v>
      </c>
      <c r="Q669" s="72">
        <v>9.7260000000000009</v>
      </c>
      <c r="R669" s="86">
        <v>7.6</v>
      </c>
      <c r="S669" s="72">
        <f t="shared" si="174"/>
        <v>9.7259999999999991</v>
      </c>
      <c r="T669" s="92">
        <f t="shared" si="187"/>
        <v>816.20591999999999</v>
      </c>
      <c r="U669" s="93" t="b">
        <f t="shared" si="175"/>
        <v>0</v>
      </c>
      <c r="V669" s="93" t="b">
        <f t="shared" si="176"/>
        <v>1</v>
      </c>
      <c r="W669" s="93" t="str">
        <f t="shared" si="177"/>
        <v>High Value</v>
      </c>
      <c r="X669" s="96">
        <f t="shared" si="180"/>
        <v>4.8630000000000004</v>
      </c>
      <c r="Y669" s="93">
        <f t="shared" si="185"/>
        <v>4</v>
      </c>
      <c r="Z669" s="93">
        <f t="shared" si="181"/>
        <v>2</v>
      </c>
      <c r="AA669" s="93">
        <f t="shared" si="182"/>
        <v>2019</v>
      </c>
      <c r="AB669" s="97" t="str">
        <f t="shared" si="173"/>
        <v>2-2019</v>
      </c>
      <c r="AC669" s="97" t="str">
        <f t="shared" si="172"/>
        <v>4-2-2019</v>
      </c>
      <c r="AD669" s="97">
        <f t="shared" si="186"/>
        <v>1</v>
      </c>
      <c r="AE669" s="97">
        <f t="shared" si="183"/>
        <v>6</v>
      </c>
      <c r="AF669" s="97" t="str">
        <f t="shared" si="178"/>
        <v>2019-6</v>
      </c>
      <c r="AG669" s="97">
        <f t="shared" si="179"/>
        <v>1</v>
      </c>
      <c r="AH669" s="97" t="str">
        <f t="shared" si="184"/>
        <v>Weekdays</v>
      </c>
      <c r="AI669" s="98">
        <f t="shared" si="188"/>
        <v>2</v>
      </c>
    </row>
    <row r="670" spans="2:35" ht="21.75" customHeight="1" x14ac:dyDescent="0.25">
      <c r="B670" s="19" t="s">
        <v>702</v>
      </c>
      <c r="C670" s="20" t="s">
        <v>42</v>
      </c>
      <c r="D670" s="19" t="s">
        <v>43</v>
      </c>
      <c r="E670" s="19" t="s">
        <v>20</v>
      </c>
      <c r="F670" s="19" t="s">
        <v>31</v>
      </c>
      <c r="G670" s="19" t="s">
        <v>44</v>
      </c>
      <c r="H670" s="72">
        <v>57.74</v>
      </c>
      <c r="I670" s="22">
        <v>3</v>
      </c>
      <c r="J670" s="72">
        <v>8.6609999999999996</v>
      </c>
      <c r="K670" s="72">
        <v>181.881</v>
      </c>
      <c r="L670" s="24">
        <v>43516</v>
      </c>
      <c r="M670" s="25">
        <v>0.54583333333333328</v>
      </c>
      <c r="N670" s="20" t="s">
        <v>23</v>
      </c>
      <c r="O670" s="72">
        <v>173.22</v>
      </c>
      <c r="P670" s="76">
        <v>4.7619047620000003</v>
      </c>
      <c r="Q670" s="72">
        <v>8.6609999999999996</v>
      </c>
      <c r="R670" s="86">
        <v>7.7</v>
      </c>
      <c r="S670" s="72">
        <f t="shared" si="174"/>
        <v>8.6610000000000014</v>
      </c>
      <c r="T670" s="92">
        <f t="shared" si="187"/>
        <v>726.83112000000017</v>
      </c>
      <c r="U670" s="93" t="b">
        <f t="shared" si="175"/>
        <v>0</v>
      </c>
      <c r="V670" s="93" t="b">
        <f t="shared" si="176"/>
        <v>1</v>
      </c>
      <c r="W670" s="93" t="str">
        <f t="shared" si="177"/>
        <v>High Value</v>
      </c>
      <c r="X670" s="96">
        <f t="shared" si="180"/>
        <v>5.7740000000000009</v>
      </c>
      <c r="Y670" s="93">
        <f t="shared" si="185"/>
        <v>20</v>
      </c>
      <c r="Z670" s="93">
        <f t="shared" si="181"/>
        <v>2</v>
      </c>
      <c r="AA670" s="93">
        <f t="shared" si="182"/>
        <v>2019</v>
      </c>
      <c r="AB670" s="97" t="str">
        <f t="shared" si="173"/>
        <v>2-2019</v>
      </c>
      <c r="AC670" s="97" t="str">
        <f t="shared" ref="AC670:AC733" si="189">CONCATENATE(Y670,"-",Z670,"-",AA670)</f>
        <v>20-2-2019</v>
      </c>
      <c r="AD670" s="97">
        <f t="shared" si="186"/>
        <v>1</v>
      </c>
      <c r="AE670" s="97">
        <f t="shared" si="183"/>
        <v>8</v>
      </c>
      <c r="AF670" s="97" t="str">
        <f t="shared" si="178"/>
        <v>2019-8</v>
      </c>
      <c r="AG670" s="97">
        <f t="shared" si="179"/>
        <v>3</v>
      </c>
      <c r="AH670" s="97" t="str">
        <f t="shared" si="184"/>
        <v>Weekdays</v>
      </c>
      <c r="AI670" s="98">
        <f t="shared" si="188"/>
        <v>4</v>
      </c>
    </row>
    <row r="671" spans="2:35" ht="21.75" customHeight="1" x14ac:dyDescent="0.25">
      <c r="B671" s="19" t="s">
        <v>703</v>
      </c>
      <c r="C671" s="20" t="s">
        <v>42</v>
      </c>
      <c r="D671" s="19" t="s">
        <v>43</v>
      </c>
      <c r="E671" s="19" t="s">
        <v>27</v>
      </c>
      <c r="F671" s="19" t="s">
        <v>21</v>
      </c>
      <c r="G671" s="19" t="s">
        <v>22</v>
      </c>
      <c r="H671" s="72">
        <v>17.97</v>
      </c>
      <c r="I671" s="22">
        <v>4</v>
      </c>
      <c r="J671" s="72">
        <v>3.5939999999999999</v>
      </c>
      <c r="K671" s="72">
        <v>75.474000000000004</v>
      </c>
      <c r="L671" s="24">
        <v>43519</v>
      </c>
      <c r="M671" s="25">
        <v>0.86319444444444449</v>
      </c>
      <c r="N671" s="20" t="s">
        <v>23</v>
      </c>
      <c r="O671" s="72">
        <v>71.88</v>
      </c>
      <c r="P671" s="76">
        <v>4.7619047620000003</v>
      </c>
      <c r="Q671" s="72">
        <v>3.5939999999999999</v>
      </c>
      <c r="R671" s="86">
        <v>6.4</v>
      </c>
      <c r="S671" s="72">
        <f t="shared" si="174"/>
        <v>3.5940000000000083</v>
      </c>
      <c r="T671" s="92">
        <f t="shared" si="187"/>
        <v>301.60848000000072</v>
      </c>
      <c r="U671" s="93" t="b">
        <f t="shared" si="175"/>
        <v>0</v>
      </c>
      <c r="V671" s="93" t="b">
        <f t="shared" si="176"/>
        <v>1</v>
      </c>
      <c r="W671" s="93" t="str">
        <f t="shared" si="177"/>
        <v>Low Value</v>
      </c>
      <c r="X671" s="96" t="str">
        <f t="shared" si="180"/>
        <v>Value not found</v>
      </c>
      <c r="Y671" s="93">
        <f t="shared" si="185"/>
        <v>23</v>
      </c>
      <c r="Z671" s="93">
        <f t="shared" si="181"/>
        <v>2</v>
      </c>
      <c r="AA671" s="93">
        <f t="shared" si="182"/>
        <v>2019</v>
      </c>
      <c r="AB671" s="97" t="str">
        <f t="shared" si="173"/>
        <v>2-2019</v>
      </c>
      <c r="AC671" s="97" t="str">
        <f t="shared" si="189"/>
        <v>23-2-2019</v>
      </c>
      <c r="AD671" s="97">
        <f t="shared" si="186"/>
        <v>1</v>
      </c>
      <c r="AE671" s="97">
        <f t="shared" si="183"/>
        <v>8</v>
      </c>
      <c r="AF671" s="97" t="str">
        <f t="shared" si="178"/>
        <v>2019-8</v>
      </c>
      <c r="AG671" s="97">
        <f t="shared" si="179"/>
        <v>6</v>
      </c>
      <c r="AH671" s="97" t="str">
        <f t="shared" si="184"/>
        <v>Weekends</v>
      </c>
      <c r="AI671" s="98">
        <f t="shared" si="188"/>
        <v>7</v>
      </c>
    </row>
    <row r="672" spans="2:35" ht="21.75" customHeight="1" x14ac:dyDescent="0.25">
      <c r="B672" s="19" t="s">
        <v>704</v>
      </c>
      <c r="C672" s="20" t="s">
        <v>25</v>
      </c>
      <c r="D672" s="19" t="s">
        <v>26</v>
      </c>
      <c r="E672" s="19" t="s">
        <v>20</v>
      </c>
      <c r="F672" s="19" t="s">
        <v>21</v>
      </c>
      <c r="G672" s="19" t="s">
        <v>22</v>
      </c>
      <c r="H672" s="72">
        <v>47.71</v>
      </c>
      <c r="I672" s="22">
        <v>6</v>
      </c>
      <c r="J672" s="72">
        <v>14.313000000000001</v>
      </c>
      <c r="K672" s="72">
        <v>300.57299999999998</v>
      </c>
      <c r="L672" s="24">
        <v>43512</v>
      </c>
      <c r="M672" s="25">
        <v>0.59652777777777777</v>
      </c>
      <c r="N672" s="20" t="s">
        <v>23</v>
      </c>
      <c r="O672" s="72">
        <v>286.26</v>
      </c>
      <c r="P672" s="76">
        <v>4.7619047620000003</v>
      </c>
      <c r="Q672" s="72">
        <v>14.313000000000001</v>
      </c>
      <c r="R672" s="86">
        <v>4.4000000000000004</v>
      </c>
      <c r="S672" s="72">
        <f t="shared" si="174"/>
        <v>14.312999999999988</v>
      </c>
      <c r="T672" s="92">
        <f t="shared" si="187"/>
        <v>1201.1469599999991</v>
      </c>
      <c r="U672" s="93" t="b">
        <f t="shared" si="175"/>
        <v>0</v>
      </c>
      <c r="V672" s="93" t="b">
        <f t="shared" si="176"/>
        <v>0</v>
      </c>
      <c r="W672" s="93" t="str">
        <f t="shared" si="177"/>
        <v>Low Value</v>
      </c>
      <c r="X672" s="96" t="str">
        <f t="shared" si="180"/>
        <v>Value not found</v>
      </c>
      <c r="Y672" s="93">
        <f t="shared" si="185"/>
        <v>16</v>
      </c>
      <c r="Z672" s="93">
        <f t="shared" si="181"/>
        <v>2</v>
      </c>
      <c r="AA672" s="93">
        <f t="shared" si="182"/>
        <v>2019</v>
      </c>
      <c r="AB672" s="97" t="str">
        <f t="shared" si="173"/>
        <v>2-2019</v>
      </c>
      <c r="AC672" s="97" t="str">
        <f t="shared" si="189"/>
        <v>16-2-2019</v>
      </c>
      <c r="AD672" s="97">
        <f t="shared" si="186"/>
        <v>1</v>
      </c>
      <c r="AE672" s="97">
        <f t="shared" si="183"/>
        <v>7</v>
      </c>
      <c r="AF672" s="97" t="str">
        <f t="shared" si="178"/>
        <v>2019-7</v>
      </c>
      <c r="AG672" s="97">
        <f t="shared" si="179"/>
        <v>6</v>
      </c>
      <c r="AH672" s="97" t="str">
        <f t="shared" si="184"/>
        <v>Weekends</v>
      </c>
      <c r="AI672" s="98">
        <f t="shared" si="188"/>
        <v>7</v>
      </c>
    </row>
    <row r="673" spans="2:35" ht="21.75" customHeight="1" x14ac:dyDescent="0.25">
      <c r="B673" s="19" t="s">
        <v>705</v>
      </c>
      <c r="C673" s="20" t="s">
        <v>42</v>
      </c>
      <c r="D673" s="19" t="s">
        <v>43</v>
      </c>
      <c r="E673" s="19" t="s">
        <v>27</v>
      </c>
      <c r="F673" s="19" t="s">
        <v>21</v>
      </c>
      <c r="G673" s="19" t="s">
        <v>36</v>
      </c>
      <c r="H673" s="72">
        <v>40.619999999999997</v>
      </c>
      <c r="I673" s="22">
        <v>2</v>
      </c>
      <c r="J673" s="72">
        <v>4.0620000000000003</v>
      </c>
      <c r="K673" s="72">
        <v>85.302000000000007</v>
      </c>
      <c r="L673" s="24">
        <v>43482</v>
      </c>
      <c r="M673" s="25">
        <v>0.41736111111111113</v>
      </c>
      <c r="N673" s="20" t="s">
        <v>33</v>
      </c>
      <c r="O673" s="72">
        <v>81.239999999999995</v>
      </c>
      <c r="P673" s="76">
        <v>4.7619047620000003</v>
      </c>
      <c r="Q673" s="72">
        <v>4.0620000000000003</v>
      </c>
      <c r="R673" s="86">
        <v>4.0999999999999996</v>
      </c>
      <c r="S673" s="72">
        <f t="shared" si="174"/>
        <v>4.0620000000000118</v>
      </c>
      <c r="T673" s="92">
        <f t="shared" si="187"/>
        <v>340.88304000000102</v>
      </c>
      <c r="U673" s="93" t="b">
        <f t="shared" si="175"/>
        <v>0</v>
      </c>
      <c r="V673" s="93" t="b">
        <f t="shared" si="176"/>
        <v>0</v>
      </c>
      <c r="W673" s="93" t="str">
        <f t="shared" si="177"/>
        <v>Low Value</v>
      </c>
      <c r="X673" s="96" t="str">
        <f t="shared" si="180"/>
        <v>Value not found</v>
      </c>
      <c r="Y673" s="93">
        <f t="shared" si="185"/>
        <v>17</v>
      </c>
      <c r="Z673" s="93">
        <f t="shared" si="181"/>
        <v>1</v>
      </c>
      <c r="AA673" s="93">
        <f t="shared" si="182"/>
        <v>2019</v>
      </c>
      <c r="AB673" s="97" t="str">
        <f t="shared" si="173"/>
        <v>1-2019</v>
      </c>
      <c r="AC673" s="97" t="str">
        <f t="shared" si="189"/>
        <v>17-1-2019</v>
      </c>
      <c r="AD673" s="97">
        <f t="shared" si="186"/>
        <v>1</v>
      </c>
      <c r="AE673" s="97">
        <f t="shared" si="183"/>
        <v>3</v>
      </c>
      <c r="AF673" s="97" t="str">
        <f t="shared" si="178"/>
        <v>2019-3</v>
      </c>
      <c r="AG673" s="97">
        <f t="shared" si="179"/>
        <v>4</v>
      </c>
      <c r="AH673" s="97" t="str">
        <f t="shared" si="184"/>
        <v>Weekdays</v>
      </c>
      <c r="AI673" s="98">
        <f t="shared" si="188"/>
        <v>5</v>
      </c>
    </row>
    <row r="674" spans="2:35" ht="21.75" customHeight="1" x14ac:dyDescent="0.25">
      <c r="B674" s="19" t="s">
        <v>706</v>
      </c>
      <c r="C674" s="20" t="s">
        <v>18</v>
      </c>
      <c r="D674" s="19" t="s">
        <v>19</v>
      </c>
      <c r="E674" s="19" t="s">
        <v>20</v>
      </c>
      <c r="F674" s="19" t="s">
        <v>31</v>
      </c>
      <c r="G674" s="19" t="s">
        <v>46</v>
      </c>
      <c r="H674" s="72">
        <v>56.04</v>
      </c>
      <c r="I674" s="22">
        <v>10</v>
      </c>
      <c r="J674" s="72">
        <v>28.02</v>
      </c>
      <c r="K674" s="72">
        <v>588.41999999999996</v>
      </c>
      <c r="L674" s="24">
        <v>43479</v>
      </c>
      <c r="M674" s="25">
        <v>0.8125</v>
      </c>
      <c r="N674" s="20" t="s">
        <v>23</v>
      </c>
      <c r="O674" s="72">
        <v>560.4</v>
      </c>
      <c r="P674" s="76">
        <v>4.7619047620000003</v>
      </c>
      <c r="Q674" s="72">
        <v>28.02</v>
      </c>
      <c r="R674" s="86">
        <v>4.4000000000000004</v>
      </c>
      <c r="S674" s="72">
        <f t="shared" si="174"/>
        <v>28.019999999999982</v>
      </c>
      <c r="T674" s="92">
        <f t="shared" si="187"/>
        <v>2351.4383999999986</v>
      </c>
      <c r="U674" s="93" t="b">
        <f t="shared" si="175"/>
        <v>0</v>
      </c>
      <c r="V674" s="93" t="b">
        <f t="shared" si="176"/>
        <v>0</v>
      </c>
      <c r="W674" s="93" t="str">
        <f t="shared" si="177"/>
        <v>Low Value</v>
      </c>
      <c r="X674" s="96" t="str">
        <f t="shared" si="180"/>
        <v>Value not found</v>
      </c>
      <c r="Y674" s="93">
        <f t="shared" si="185"/>
        <v>14</v>
      </c>
      <c r="Z674" s="93">
        <f t="shared" si="181"/>
        <v>1</v>
      </c>
      <c r="AA674" s="93">
        <f t="shared" si="182"/>
        <v>2019</v>
      </c>
      <c r="AB674" s="97" t="str">
        <f t="shared" si="173"/>
        <v>1-2019</v>
      </c>
      <c r="AC674" s="97" t="str">
        <f t="shared" si="189"/>
        <v>14-1-2019</v>
      </c>
      <c r="AD674" s="97">
        <f t="shared" si="186"/>
        <v>1</v>
      </c>
      <c r="AE674" s="97">
        <f t="shared" si="183"/>
        <v>3</v>
      </c>
      <c r="AF674" s="97" t="str">
        <f t="shared" si="178"/>
        <v>2019-3</v>
      </c>
      <c r="AG674" s="97">
        <f t="shared" si="179"/>
        <v>1</v>
      </c>
      <c r="AH674" s="97" t="str">
        <f t="shared" si="184"/>
        <v>Weekdays</v>
      </c>
      <c r="AI674" s="98">
        <f t="shared" si="188"/>
        <v>2</v>
      </c>
    </row>
    <row r="675" spans="2:35" ht="21.75" customHeight="1" x14ac:dyDescent="0.25">
      <c r="B675" s="19" t="s">
        <v>707</v>
      </c>
      <c r="C675" s="20" t="s">
        <v>42</v>
      </c>
      <c r="D675" s="19" t="s">
        <v>43</v>
      </c>
      <c r="E675" s="19" t="s">
        <v>20</v>
      </c>
      <c r="F675" s="19" t="s">
        <v>31</v>
      </c>
      <c r="G675" s="19" t="s">
        <v>44</v>
      </c>
      <c r="H675" s="72">
        <v>93.4</v>
      </c>
      <c r="I675" s="22">
        <v>2</v>
      </c>
      <c r="J675" s="72">
        <v>9.34</v>
      </c>
      <c r="K675" s="72">
        <v>196.14</v>
      </c>
      <c r="L675" s="24">
        <v>43554</v>
      </c>
      <c r="M675" s="25">
        <v>0.69027777777777777</v>
      </c>
      <c r="N675" s="20" t="s">
        <v>29</v>
      </c>
      <c r="O675" s="72">
        <v>186.8</v>
      </c>
      <c r="P675" s="76">
        <v>4.7619047620000003</v>
      </c>
      <c r="Q675" s="72">
        <v>9.34</v>
      </c>
      <c r="R675" s="86">
        <v>5.5</v>
      </c>
      <c r="S675" s="72">
        <f t="shared" si="174"/>
        <v>9.339999999999975</v>
      </c>
      <c r="T675" s="92">
        <f t="shared" si="187"/>
        <v>783.81279999999788</v>
      </c>
      <c r="U675" s="93" t="b">
        <f t="shared" si="175"/>
        <v>0</v>
      </c>
      <c r="V675" s="93" t="b">
        <f t="shared" si="176"/>
        <v>0</v>
      </c>
      <c r="W675" s="93" t="str">
        <f t="shared" si="177"/>
        <v>Low Value</v>
      </c>
      <c r="X675" s="96" t="str">
        <f t="shared" si="180"/>
        <v>Value not found</v>
      </c>
      <c r="Y675" s="93">
        <f t="shared" si="185"/>
        <v>30</v>
      </c>
      <c r="Z675" s="93">
        <f t="shared" si="181"/>
        <v>3</v>
      </c>
      <c r="AA675" s="93">
        <f t="shared" si="182"/>
        <v>2019</v>
      </c>
      <c r="AB675" s="97" t="str">
        <f t="shared" si="173"/>
        <v>3-2019</v>
      </c>
      <c r="AC675" s="97" t="str">
        <f t="shared" si="189"/>
        <v>30-3-2019</v>
      </c>
      <c r="AD675" s="97">
        <f t="shared" si="186"/>
        <v>1</v>
      </c>
      <c r="AE675" s="97">
        <f t="shared" si="183"/>
        <v>13</v>
      </c>
      <c r="AF675" s="97" t="str">
        <f t="shared" si="178"/>
        <v>2019-13</v>
      </c>
      <c r="AG675" s="97">
        <f t="shared" si="179"/>
        <v>6</v>
      </c>
      <c r="AH675" s="97" t="str">
        <f t="shared" si="184"/>
        <v>Weekends</v>
      </c>
      <c r="AI675" s="98">
        <f t="shared" si="188"/>
        <v>7</v>
      </c>
    </row>
    <row r="676" spans="2:35" ht="21.75" customHeight="1" x14ac:dyDescent="0.25">
      <c r="B676" s="19" t="s">
        <v>708</v>
      </c>
      <c r="C676" s="20" t="s">
        <v>42</v>
      </c>
      <c r="D676" s="19" t="s">
        <v>43</v>
      </c>
      <c r="E676" s="19" t="s">
        <v>27</v>
      </c>
      <c r="F676" s="19" t="s">
        <v>21</v>
      </c>
      <c r="G676" s="19" t="s">
        <v>22</v>
      </c>
      <c r="H676" s="72">
        <v>73.41</v>
      </c>
      <c r="I676" s="22">
        <v>3</v>
      </c>
      <c r="J676" s="72">
        <v>11.0115</v>
      </c>
      <c r="K676" s="72">
        <v>231.2415</v>
      </c>
      <c r="L676" s="24">
        <v>43526</v>
      </c>
      <c r="M676" s="25">
        <v>0.54861111111111116</v>
      </c>
      <c r="N676" s="20" t="s">
        <v>23</v>
      </c>
      <c r="O676" s="72">
        <v>220.23</v>
      </c>
      <c r="P676" s="76">
        <v>4.7619047620000003</v>
      </c>
      <c r="Q676" s="72">
        <v>11.0115</v>
      </c>
      <c r="R676" s="86">
        <v>4</v>
      </c>
      <c r="S676" s="72">
        <f t="shared" si="174"/>
        <v>11.011500000000012</v>
      </c>
      <c r="T676" s="92">
        <f t="shared" si="187"/>
        <v>924.08508000000108</v>
      </c>
      <c r="U676" s="93" t="b">
        <f t="shared" si="175"/>
        <v>0</v>
      </c>
      <c r="V676" s="93" t="b">
        <f t="shared" si="176"/>
        <v>0</v>
      </c>
      <c r="W676" s="93" t="str">
        <f t="shared" si="177"/>
        <v>Low Value</v>
      </c>
      <c r="X676" s="96" t="str">
        <f t="shared" si="180"/>
        <v>Value not found</v>
      </c>
      <c r="Y676" s="93">
        <f t="shared" si="185"/>
        <v>2</v>
      </c>
      <c r="Z676" s="93">
        <f t="shared" si="181"/>
        <v>3</v>
      </c>
      <c r="AA676" s="93">
        <f t="shared" si="182"/>
        <v>2019</v>
      </c>
      <c r="AB676" s="97" t="str">
        <f t="shared" si="173"/>
        <v>3-2019</v>
      </c>
      <c r="AC676" s="97" t="str">
        <f t="shared" si="189"/>
        <v>2-3-2019</v>
      </c>
      <c r="AD676" s="97">
        <f t="shared" si="186"/>
        <v>1</v>
      </c>
      <c r="AE676" s="97">
        <f t="shared" si="183"/>
        <v>9</v>
      </c>
      <c r="AF676" s="97" t="str">
        <f t="shared" si="178"/>
        <v>2019-9</v>
      </c>
      <c r="AG676" s="97">
        <f t="shared" si="179"/>
        <v>6</v>
      </c>
      <c r="AH676" s="97" t="str">
        <f t="shared" si="184"/>
        <v>Weekends</v>
      </c>
      <c r="AI676" s="98">
        <f t="shared" si="188"/>
        <v>7</v>
      </c>
    </row>
    <row r="677" spans="2:35" ht="21.75" customHeight="1" x14ac:dyDescent="0.25">
      <c r="B677" s="19" t="s">
        <v>709</v>
      </c>
      <c r="C677" s="20" t="s">
        <v>25</v>
      </c>
      <c r="D677" s="19" t="s">
        <v>26</v>
      </c>
      <c r="E677" s="19" t="s">
        <v>27</v>
      </c>
      <c r="F677" s="19" t="s">
        <v>31</v>
      </c>
      <c r="G677" s="19" t="s">
        <v>22</v>
      </c>
      <c r="H677" s="72">
        <v>33.64</v>
      </c>
      <c r="I677" s="22">
        <v>8</v>
      </c>
      <c r="J677" s="72">
        <v>13.456</v>
      </c>
      <c r="K677" s="72">
        <v>282.57600000000002</v>
      </c>
      <c r="L677" s="24">
        <v>43511</v>
      </c>
      <c r="M677" s="25">
        <v>0.71527777777777779</v>
      </c>
      <c r="N677" s="20" t="s">
        <v>33</v>
      </c>
      <c r="O677" s="72">
        <v>269.12</v>
      </c>
      <c r="P677" s="76">
        <v>4.7619047620000003</v>
      </c>
      <c r="Q677" s="72">
        <v>13.456</v>
      </c>
      <c r="R677" s="86">
        <v>9.3000000000000007</v>
      </c>
      <c r="S677" s="72">
        <f t="shared" si="174"/>
        <v>13.456000000000017</v>
      </c>
      <c r="T677" s="92">
        <f t="shared" si="187"/>
        <v>1129.2275200000015</v>
      </c>
      <c r="U677" s="93" t="b">
        <f t="shared" si="175"/>
        <v>1</v>
      </c>
      <c r="V677" s="93" t="b">
        <f t="shared" si="176"/>
        <v>1</v>
      </c>
      <c r="W677" s="93" t="str">
        <f t="shared" si="177"/>
        <v>High Value</v>
      </c>
      <c r="X677" s="96">
        <f t="shared" si="180"/>
        <v>3.3640000000000003</v>
      </c>
      <c r="Y677" s="93">
        <f t="shared" si="185"/>
        <v>15</v>
      </c>
      <c r="Z677" s="93">
        <f t="shared" si="181"/>
        <v>2</v>
      </c>
      <c r="AA677" s="93">
        <f t="shared" si="182"/>
        <v>2019</v>
      </c>
      <c r="AB677" s="97" t="str">
        <f t="shared" si="173"/>
        <v>2-2019</v>
      </c>
      <c r="AC677" s="97" t="str">
        <f t="shared" si="189"/>
        <v>15-2-2019</v>
      </c>
      <c r="AD677" s="97">
        <f t="shared" si="186"/>
        <v>1</v>
      </c>
      <c r="AE677" s="97">
        <f t="shared" si="183"/>
        <v>7</v>
      </c>
      <c r="AF677" s="97" t="str">
        <f t="shared" si="178"/>
        <v>2019-7</v>
      </c>
      <c r="AG677" s="97">
        <f t="shared" si="179"/>
        <v>5</v>
      </c>
      <c r="AH677" s="97" t="str">
        <f t="shared" si="184"/>
        <v>Weekdays</v>
      </c>
      <c r="AI677" s="98">
        <f t="shared" si="188"/>
        <v>6</v>
      </c>
    </row>
    <row r="678" spans="2:35" ht="21.75" customHeight="1" x14ac:dyDescent="0.25">
      <c r="B678" s="19" t="s">
        <v>710</v>
      </c>
      <c r="C678" s="20" t="s">
        <v>18</v>
      </c>
      <c r="D678" s="19" t="s">
        <v>19</v>
      </c>
      <c r="E678" s="19" t="s">
        <v>27</v>
      </c>
      <c r="F678" s="19" t="s">
        <v>21</v>
      </c>
      <c r="G678" s="19" t="s">
        <v>28</v>
      </c>
      <c r="H678" s="72">
        <v>45.48</v>
      </c>
      <c r="I678" s="22">
        <v>10</v>
      </c>
      <c r="J678" s="72">
        <v>22.74</v>
      </c>
      <c r="K678" s="72">
        <v>477.54</v>
      </c>
      <c r="L678" s="24">
        <v>43525</v>
      </c>
      <c r="M678" s="25">
        <v>0.43194444444444446</v>
      </c>
      <c r="N678" s="20" t="s">
        <v>33</v>
      </c>
      <c r="O678" s="72">
        <v>454.8</v>
      </c>
      <c r="P678" s="76">
        <v>4.7619047620000003</v>
      </c>
      <c r="Q678" s="72">
        <v>22.74</v>
      </c>
      <c r="R678" s="86">
        <v>4.8</v>
      </c>
      <c r="S678" s="72">
        <f t="shared" si="174"/>
        <v>22.740000000000009</v>
      </c>
      <c r="T678" s="92">
        <f t="shared" si="187"/>
        <v>1908.3408000000009</v>
      </c>
      <c r="U678" s="93" t="b">
        <f t="shared" si="175"/>
        <v>0</v>
      </c>
      <c r="V678" s="93" t="b">
        <f t="shared" si="176"/>
        <v>0</v>
      </c>
      <c r="W678" s="93" t="str">
        <f t="shared" si="177"/>
        <v>Low Value</v>
      </c>
      <c r="X678" s="96" t="str">
        <f t="shared" si="180"/>
        <v>Value not found</v>
      </c>
      <c r="Y678" s="93">
        <f t="shared" si="185"/>
        <v>1</v>
      </c>
      <c r="Z678" s="93">
        <f t="shared" si="181"/>
        <v>3</v>
      </c>
      <c r="AA678" s="93">
        <f t="shared" si="182"/>
        <v>2019</v>
      </c>
      <c r="AB678" s="97" t="str">
        <f t="shared" si="173"/>
        <v>3-2019</v>
      </c>
      <c r="AC678" s="97" t="str">
        <f t="shared" si="189"/>
        <v>1-3-2019</v>
      </c>
      <c r="AD678" s="97">
        <f t="shared" si="186"/>
        <v>1</v>
      </c>
      <c r="AE678" s="97">
        <f t="shared" si="183"/>
        <v>9</v>
      </c>
      <c r="AF678" s="97" t="str">
        <f t="shared" si="178"/>
        <v>2019-9</v>
      </c>
      <c r="AG678" s="97">
        <f t="shared" si="179"/>
        <v>5</v>
      </c>
      <c r="AH678" s="97" t="str">
        <f t="shared" si="184"/>
        <v>Weekdays</v>
      </c>
      <c r="AI678" s="98">
        <f t="shared" si="188"/>
        <v>6</v>
      </c>
    </row>
    <row r="679" spans="2:35" ht="21.75" customHeight="1" x14ac:dyDescent="0.25">
      <c r="B679" s="19" t="s">
        <v>711</v>
      </c>
      <c r="C679" s="20" t="s">
        <v>42</v>
      </c>
      <c r="D679" s="19" t="s">
        <v>43</v>
      </c>
      <c r="E679" s="19" t="s">
        <v>20</v>
      </c>
      <c r="F679" s="19" t="s">
        <v>31</v>
      </c>
      <c r="G679" s="19" t="s">
        <v>46</v>
      </c>
      <c r="H679" s="72">
        <v>83.77</v>
      </c>
      <c r="I679" s="22">
        <v>2</v>
      </c>
      <c r="J679" s="72">
        <v>8.3770000000000007</v>
      </c>
      <c r="K679" s="72">
        <v>175.917</v>
      </c>
      <c r="L679" s="24">
        <v>43520</v>
      </c>
      <c r="M679" s="25">
        <v>0.83125000000000004</v>
      </c>
      <c r="N679" s="20" t="s">
        <v>29</v>
      </c>
      <c r="O679" s="72">
        <v>167.54</v>
      </c>
      <c r="P679" s="76">
        <v>4.7619047620000003</v>
      </c>
      <c r="Q679" s="72">
        <v>8.3770000000000007</v>
      </c>
      <c r="R679" s="86">
        <v>4.5999999999999996</v>
      </c>
      <c r="S679" s="72">
        <f t="shared" si="174"/>
        <v>8.3770000000000095</v>
      </c>
      <c r="T679" s="92">
        <f t="shared" si="187"/>
        <v>702.99784000000079</v>
      </c>
      <c r="U679" s="93" t="b">
        <f t="shared" si="175"/>
        <v>0</v>
      </c>
      <c r="V679" s="93" t="b">
        <f t="shared" si="176"/>
        <v>0</v>
      </c>
      <c r="W679" s="93" t="str">
        <f t="shared" si="177"/>
        <v>Low Value</v>
      </c>
      <c r="X679" s="96" t="str">
        <f t="shared" si="180"/>
        <v>Value not found</v>
      </c>
      <c r="Y679" s="93">
        <f t="shared" si="185"/>
        <v>24</v>
      </c>
      <c r="Z679" s="93">
        <f t="shared" si="181"/>
        <v>2</v>
      </c>
      <c r="AA679" s="93">
        <f t="shared" si="182"/>
        <v>2019</v>
      </c>
      <c r="AB679" s="97" t="str">
        <f t="shared" si="173"/>
        <v>2-2019</v>
      </c>
      <c r="AC679" s="97" t="str">
        <f t="shared" si="189"/>
        <v>24-2-2019</v>
      </c>
      <c r="AD679" s="97">
        <f t="shared" si="186"/>
        <v>1</v>
      </c>
      <c r="AE679" s="97">
        <f t="shared" si="183"/>
        <v>8</v>
      </c>
      <c r="AF679" s="97" t="str">
        <f t="shared" si="178"/>
        <v>2019-8</v>
      </c>
      <c r="AG679" s="97">
        <f t="shared" si="179"/>
        <v>7</v>
      </c>
      <c r="AH679" s="97" t="str">
        <f t="shared" si="184"/>
        <v>Weekends</v>
      </c>
      <c r="AI679" s="98">
        <f t="shared" si="188"/>
        <v>1</v>
      </c>
    </row>
    <row r="680" spans="2:35" ht="21.75" customHeight="1" x14ac:dyDescent="0.25">
      <c r="B680" s="19" t="s">
        <v>712</v>
      </c>
      <c r="C680" s="20" t="s">
        <v>42</v>
      </c>
      <c r="D680" s="19" t="s">
        <v>43</v>
      </c>
      <c r="E680" s="19" t="s">
        <v>20</v>
      </c>
      <c r="F680" s="19" t="s">
        <v>21</v>
      </c>
      <c r="G680" s="19" t="s">
        <v>36</v>
      </c>
      <c r="H680" s="72">
        <v>64.08</v>
      </c>
      <c r="I680" s="22">
        <v>7</v>
      </c>
      <c r="J680" s="72">
        <v>22.428000000000001</v>
      </c>
      <c r="K680" s="72">
        <v>470.988</v>
      </c>
      <c r="L680" s="24">
        <v>43515</v>
      </c>
      <c r="M680" s="25">
        <v>0.81180555555555556</v>
      </c>
      <c r="N680" s="20" t="s">
        <v>33</v>
      </c>
      <c r="O680" s="72">
        <v>448.56</v>
      </c>
      <c r="P680" s="76">
        <v>4.7619047620000003</v>
      </c>
      <c r="Q680" s="72">
        <v>22.428000000000001</v>
      </c>
      <c r="R680" s="86">
        <v>7.3</v>
      </c>
      <c r="S680" s="72">
        <f t="shared" si="174"/>
        <v>22.427999999999997</v>
      </c>
      <c r="T680" s="92">
        <f t="shared" si="187"/>
        <v>1882.1577599999998</v>
      </c>
      <c r="U680" s="93" t="b">
        <f t="shared" si="175"/>
        <v>0</v>
      </c>
      <c r="V680" s="93" t="b">
        <f t="shared" si="176"/>
        <v>1</v>
      </c>
      <c r="W680" s="93" t="str">
        <f t="shared" si="177"/>
        <v>Low Value</v>
      </c>
      <c r="X680" s="96">
        <f t="shared" si="180"/>
        <v>6.4080000000000004</v>
      </c>
      <c r="Y680" s="93">
        <f t="shared" si="185"/>
        <v>19</v>
      </c>
      <c r="Z680" s="93">
        <f t="shared" si="181"/>
        <v>2</v>
      </c>
      <c r="AA680" s="93">
        <f t="shared" si="182"/>
        <v>2019</v>
      </c>
      <c r="AB680" s="97" t="str">
        <f t="shared" si="173"/>
        <v>2-2019</v>
      </c>
      <c r="AC680" s="97" t="str">
        <f t="shared" si="189"/>
        <v>19-2-2019</v>
      </c>
      <c r="AD680" s="97">
        <f t="shared" si="186"/>
        <v>1</v>
      </c>
      <c r="AE680" s="97">
        <f t="shared" si="183"/>
        <v>8</v>
      </c>
      <c r="AF680" s="97" t="str">
        <f t="shared" si="178"/>
        <v>2019-8</v>
      </c>
      <c r="AG680" s="97">
        <f t="shared" si="179"/>
        <v>2</v>
      </c>
      <c r="AH680" s="97" t="str">
        <f t="shared" si="184"/>
        <v>Weekdays</v>
      </c>
      <c r="AI680" s="98">
        <f t="shared" si="188"/>
        <v>3</v>
      </c>
    </row>
    <row r="681" spans="2:35" ht="21.75" customHeight="1" x14ac:dyDescent="0.25">
      <c r="B681" s="19" t="s">
        <v>713</v>
      </c>
      <c r="C681" s="20" t="s">
        <v>18</v>
      </c>
      <c r="D681" s="19" t="s">
        <v>19</v>
      </c>
      <c r="E681" s="19" t="s">
        <v>20</v>
      </c>
      <c r="F681" s="19" t="s">
        <v>21</v>
      </c>
      <c r="G681" s="19" t="s">
        <v>44</v>
      </c>
      <c r="H681" s="72">
        <v>73.47</v>
      </c>
      <c r="I681" s="22">
        <v>4</v>
      </c>
      <c r="J681" s="72">
        <v>14.694000000000001</v>
      </c>
      <c r="K681" s="72">
        <v>308.57400000000001</v>
      </c>
      <c r="L681" s="24">
        <v>43519</v>
      </c>
      <c r="M681" s="25">
        <v>0.77083333333333337</v>
      </c>
      <c r="N681" s="20" t="s">
        <v>29</v>
      </c>
      <c r="O681" s="72">
        <v>293.88</v>
      </c>
      <c r="P681" s="76">
        <v>4.7619047620000003</v>
      </c>
      <c r="Q681" s="72">
        <v>14.694000000000001</v>
      </c>
      <c r="R681" s="86">
        <v>6</v>
      </c>
      <c r="S681" s="72">
        <f t="shared" si="174"/>
        <v>14.694000000000017</v>
      </c>
      <c r="T681" s="92">
        <f t="shared" si="187"/>
        <v>1233.1204800000014</v>
      </c>
      <c r="U681" s="93" t="b">
        <f t="shared" si="175"/>
        <v>0</v>
      </c>
      <c r="V681" s="93" t="b">
        <f t="shared" si="176"/>
        <v>0</v>
      </c>
      <c r="W681" s="93" t="str">
        <f t="shared" si="177"/>
        <v>Low Value</v>
      </c>
      <c r="X681" s="96" t="str">
        <f t="shared" si="180"/>
        <v>Value not found</v>
      </c>
      <c r="Y681" s="93">
        <f t="shared" si="185"/>
        <v>23</v>
      </c>
      <c r="Z681" s="93">
        <f t="shared" si="181"/>
        <v>2</v>
      </c>
      <c r="AA681" s="93">
        <f t="shared" si="182"/>
        <v>2019</v>
      </c>
      <c r="AB681" s="97" t="str">
        <f t="shared" ref="AB681:AB744" si="190">CONCATENATE(Z681,"-",AA681)</f>
        <v>2-2019</v>
      </c>
      <c r="AC681" s="97" t="str">
        <f t="shared" si="189"/>
        <v>23-2-2019</v>
      </c>
      <c r="AD681" s="97">
        <f t="shared" si="186"/>
        <v>1</v>
      </c>
      <c r="AE681" s="97">
        <f t="shared" si="183"/>
        <v>8</v>
      </c>
      <c r="AF681" s="97" t="str">
        <f t="shared" si="178"/>
        <v>2019-8</v>
      </c>
      <c r="AG681" s="97">
        <f t="shared" si="179"/>
        <v>6</v>
      </c>
      <c r="AH681" s="97" t="str">
        <f t="shared" si="184"/>
        <v>Weekends</v>
      </c>
      <c r="AI681" s="98">
        <f t="shared" si="188"/>
        <v>7</v>
      </c>
    </row>
    <row r="682" spans="2:35" ht="21.75" customHeight="1" x14ac:dyDescent="0.25">
      <c r="B682" s="19" t="s">
        <v>714</v>
      </c>
      <c r="C682" s="20" t="s">
        <v>25</v>
      </c>
      <c r="D682" s="19" t="s">
        <v>26</v>
      </c>
      <c r="E682" s="19" t="s">
        <v>27</v>
      </c>
      <c r="F682" s="19" t="s">
        <v>31</v>
      </c>
      <c r="G682" s="19" t="s">
        <v>22</v>
      </c>
      <c r="H682" s="72">
        <v>58.95</v>
      </c>
      <c r="I682" s="22">
        <v>10</v>
      </c>
      <c r="J682" s="72">
        <v>29.475000000000001</v>
      </c>
      <c r="K682" s="72">
        <v>618.97500000000002</v>
      </c>
      <c r="L682" s="24">
        <v>43503</v>
      </c>
      <c r="M682" s="25">
        <v>0.6020833333333333</v>
      </c>
      <c r="N682" s="20" t="s">
        <v>23</v>
      </c>
      <c r="O682" s="72">
        <v>589.5</v>
      </c>
      <c r="P682" s="76">
        <v>4.7619047620000003</v>
      </c>
      <c r="Q682" s="72">
        <v>29.475000000000001</v>
      </c>
      <c r="R682" s="86">
        <v>8.1</v>
      </c>
      <c r="S682" s="72">
        <f t="shared" si="174"/>
        <v>29.475000000000023</v>
      </c>
      <c r="T682" s="92">
        <f t="shared" si="187"/>
        <v>2473.5420000000017</v>
      </c>
      <c r="U682" s="93" t="b">
        <f t="shared" si="175"/>
        <v>1</v>
      </c>
      <c r="V682" s="93" t="b">
        <f t="shared" si="176"/>
        <v>1</v>
      </c>
      <c r="W682" s="93" t="str">
        <f t="shared" si="177"/>
        <v>High Value</v>
      </c>
      <c r="X682" s="96">
        <f t="shared" si="180"/>
        <v>5.8950000000000005</v>
      </c>
      <c r="Y682" s="93">
        <f t="shared" si="185"/>
        <v>7</v>
      </c>
      <c r="Z682" s="93">
        <f t="shared" si="181"/>
        <v>2</v>
      </c>
      <c r="AA682" s="93">
        <f t="shared" si="182"/>
        <v>2019</v>
      </c>
      <c r="AB682" s="97" t="str">
        <f t="shared" si="190"/>
        <v>2-2019</v>
      </c>
      <c r="AC682" s="97" t="str">
        <f t="shared" si="189"/>
        <v>7-2-2019</v>
      </c>
      <c r="AD682" s="97">
        <f t="shared" si="186"/>
        <v>1</v>
      </c>
      <c r="AE682" s="97">
        <f t="shared" si="183"/>
        <v>6</v>
      </c>
      <c r="AF682" s="97" t="str">
        <f t="shared" si="178"/>
        <v>2019-6</v>
      </c>
      <c r="AG682" s="97">
        <f t="shared" si="179"/>
        <v>4</v>
      </c>
      <c r="AH682" s="97" t="str">
        <f t="shared" si="184"/>
        <v>Weekdays</v>
      </c>
      <c r="AI682" s="98">
        <f t="shared" si="188"/>
        <v>5</v>
      </c>
    </row>
    <row r="683" spans="2:35" ht="21.75" customHeight="1" x14ac:dyDescent="0.25">
      <c r="B683" s="19" t="s">
        <v>715</v>
      </c>
      <c r="C683" s="20" t="s">
        <v>18</v>
      </c>
      <c r="D683" s="19" t="s">
        <v>19</v>
      </c>
      <c r="E683" s="19" t="s">
        <v>20</v>
      </c>
      <c r="F683" s="19" t="s">
        <v>31</v>
      </c>
      <c r="G683" s="19" t="s">
        <v>44</v>
      </c>
      <c r="H683" s="72">
        <v>48.5</v>
      </c>
      <c r="I683" s="22">
        <v>6</v>
      </c>
      <c r="J683" s="72">
        <v>14.55</v>
      </c>
      <c r="K683" s="72">
        <v>305.55</v>
      </c>
      <c r="L683" s="24">
        <v>43476</v>
      </c>
      <c r="M683" s="25">
        <v>0.58125000000000004</v>
      </c>
      <c r="N683" s="20" t="s">
        <v>23</v>
      </c>
      <c r="O683" s="72">
        <v>291</v>
      </c>
      <c r="P683" s="76">
        <v>4.7619047620000003</v>
      </c>
      <c r="Q683" s="72">
        <v>14.55</v>
      </c>
      <c r="R683" s="86">
        <v>9.4</v>
      </c>
      <c r="S683" s="72">
        <f t="shared" si="174"/>
        <v>14.550000000000011</v>
      </c>
      <c r="T683" s="92">
        <f t="shared" si="187"/>
        <v>1221.036000000001</v>
      </c>
      <c r="U683" s="93" t="b">
        <f t="shared" si="175"/>
        <v>0</v>
      </c>
      <c r="V683" s="93" t="b">
        <f t="shared" si="176"/>
        <v>1</v>
      </c>
      <c r="W683" s="93" t="str">
        <f t="shared" si="177"/>
        <v>High Value</v>
      </c>
      <c r="X683" s="96">
        <f t="shared" si="180"/>
        <v>4.8500000000000005</v>
      </c>
      <c r="Y683" s="93">
        <f t="shared" si="185"/>
        <v>11</v>
      </c>
      <c r="Z683" s="93">
        <f t="shared" si="181"/>
        <v>1</v>
      </c>
      <c r="AA683" s="93">
        <f t="shared" si="182"/>
        <v>2019</v>
      </c>
      <c r="AB683" s="97" t="str">
        <f t="shared" si="190"/>
        <v>1-2019</v>
      </c>
      <c r="AC683" s="97" t="str">
        <f t="shared" si="189"/>
        <v>11-1-2019</v>
      </c>
      <c r="AD683" s="97">
        <f t="shared" si="186"/>
        <v>1</v>
      </c>
      <c r="AE683" s="97">
        <f t="shared" si="183"/>
        <v>2</v>
      </c>
      <c r="AF683" s="97" t="str">
        <f t="shared" si="178"/>
        <v>2019-2</v>
      </c>
      <c r="AG683" s="97">
        <f t="shared" si="179"/>
        <v>5</v>
      </c>
      <c r="AH683" s="97" t="str">
        <f t="shared" si="184"/>
        <v>Weekdays</v>
      </c>
      <c r="AI683" s="98">
        <f t="shared" si="188"/>
        <v>6</v>
      </c>
    </row>
    <row r="684" spans="2:35" ht="21.75" customHeight="1" x14ac:dyDescent="0.25">
      <c r="B684" s="19" t="s">
        <v>716</v>
      </c>
      <c r="C684" s="20" t="s">
        <v>42</v>
      </c>
      <c r="D684" s="19" t="s">
        <v>43</v>
      </c>
      <c r="E684" s="19" t="s">
        <v>20</v>
      </c>
      <c r="F684" s="19" t="s">
        <v>21</v>
      </c>
      <c r="G684" s="19" t="s">
        <v>28</v>
      </c>
      <c r="H684" s="72">
        <v>39.479999999999997</v>
      </c>
      <c r="I684" s="22">
        <v>1</v>
      </c>
      <c r="J684" s="72">
        <v>1.974</v>
      </c>
      <c r="K684" s="72">
        <v>41.454000000000001</v>
      </c>
      <c r="L684" s="24">
        <v>43508</v>
      </c>
      <c r="M684" s="25">
        <v>0.82152777777777775</v>
      </c>
      <c r="N684" s="20" t="s">
        <v>29</v>
      </c>
      <c r="O684" s="72">
        <v>39.479999999999997</v>
      </c>
      <c r="P684" s="76">
        <v>4.7619047620000003</v>
      </c>
      <c r="Q684" s="72">
        <v>1.974</v>
      </c>
      <c r="R684" s="86">
        <v>6.5</v>
      </c>
      <c r="S684" s="72">
        <f t="shared" si="174"/>
        <v>1.9740000000000038</v>
      </c>
      <c r="T684" s="92">
        <f t="shared" si="187"/>
        <v>165.65808000000033</v>
      </c>
      <c r="U684" s="93" t="b">
        <f t="shared" si="175"/>
        <v>0</v>
      </c>
      <c r="V684" s="93" t="b">
        <f t="shared" si="176"/>
        <v>1</v>
      </c>
      <c r="W684" s="93" t="str">
        <f t="shared" si="177"/>
        <v>Low Value</v>
      </c>
      <c r="X684" s="96" t="str">
        <f t="shared" si="180"/>
        <v>Value not found</v>
      </c>
      <c r="Y684" s="93">
        <f t="shared" si="185"/>
        <v>12</v>
      </c>
      <c r="Z684" s="93">
        <f t="shared" si="181"/>
        <v>2</v>
      </c>
      <c r="AA684" s="93">
        <f t="shared" si="182"/>
        <v>2019</v>
      </c>
      <c r="AB684" s="97" t="str">
        <f t="shared" si="190"/>
        <v>2-2019</v>
      </c>
      <c r="AC684" s="97" t="str">
        <f t="shared" si="189"/>
        <v>12-2-2019</v>
      </c>
      <c r="AD684" s="97">
        <f t="shared" si="186"/>
        <v>1</v>
      </c>
      <c r="AE684" s="97">
        <f t="shared" si="183"/>
        <v>7</v>
      </c>
      <c r="AF684" s="97" t="str">
        <f t="shared" si="178"/>
        <v>2019-7</v>
      </c>
      <c r="AG684" s="97">
        <f t="shared" si="179"/>
        <v>2</v>
      </c>
      <c r="AH684" s="97" t="str">
        <f t="shared" si="184"/>
        <v>Weekdays</v>
      </c>
      <c r="AI684" s="98">
        <f t="shared" si="188"/>
        <v>3</v>
      </c>
    </row>
    <row r="685" spans="2:35" ht="21.75" customHeight="1" x14ac:dyDescent="0.25">
      <c r="B685" s="19" t="s">
        <v>717</v>
      </c>
      <c r="C685" s="20" t="s">
        <v>42</v>
      </c>
      <c r="D685" s="19" t="s">
        <v>43</v>
      </c>
      <c r="E685" s="19" t="s">
        <v>27</v>
      </c>
      <c r="F685" s="19" t="s">
        <v>21</v>
      </c>
      <c r="G685" s="19" t="s">
        <v>36</v>
      </c>
      <c r="H685" s="72">
        <v>34.81</v>
      </c>
      <c r="I685" s="22">
        <v>1</v>
      </c>
      <c r="J685" s="72">
        <v>1.7404999999999999</v>
      </c>
      <c r="K685" s="72">
        <v>36.5505</v>
      </c>
      <c r="L685" s="24">
        <v>43479</v>
      </c>
      <c r="M685" s="25">
        <v>0.42430555555555555</v>
      </c>
      <c r="N685" s="20" t="s">
        <v>33</v>
      </c>
      <c r="O685" s="72">
        <v>34.81</v>
      </c>
      <c r="P685" s="76">
        <v>4.7619047620000003</v>
      </c>
      <c r="Q685" s="72">
        <v>1.7404999999999999</v>
      </c>
      <c r="R685" s="86">
        <v>7</v>
      </c>
      <c r="S685" s="72">
        <f t="shared" si="174"/>
        <v>1.7404999999999973</v>
      </c>
      <c r="T685" s="92">
        <f t="shared" si="187"/>
        <v>146.06275999999977</v>
      </c>
      <c r="U685" s="93" t="b">
        <f t="shared" si="175"/>
        <v>0</v>
      </c>
      <c r="V685" s="93" t="b">
        <f t="shared" si="176"/>
        <v>1</v>
      </c>
      <c r="W685" s="93" t="str">
        <f t="shared" si="177"/>
        <v>Low Value</v>
      </c>
      <c r="X685" s="96">
        <f t="shared" si="180"/>
        <v>3.4810000000000003</v>
      </c>
      <c r="Y685" s="93">
        <f t="shared" si="185"/>
        <v>14</v>
      </c>
      <c r="Z685" s="93">
        <f t="shared" si="181"/>
        <v>1</v>
      </c>
      <c r="AA685" s="93">
        <f t="shared" si="182"/>
        <v>2019</v>
      </c>
      <c r="AB685" s="97" t="str">
        <f t="shared" si="190"/>
        <v>1-2019</v>
      </c>
      <c r="AC685" s="97" t="str">
        <f t="shared" si="189"/>
        <v>14-1-2019</v>
      </c>
      <c r="AD685" s="97">
        <f t="shared" si="186"/>
        <v>1</v>
      </c>
      <c r="AE685" s="97">
        <f t="shared" si="183"/>
        <v>3</v>
      </c>
      <c r="AF685" s="97" t="str">
        <f t="shared" si="178"/>
        <v>2019-3</v>
      </c>
      <c r="AG685" s="97">
        <f t="shared" si="179"/>
        <v>1</v>
      </c>
      <c r="AH685" s="97" t="str">
        <f t="shared" si="184"/>
        <v>Weekdays</v>
      </c>
      <c r="AI685" s="98">
        <f t="shared" si="188"/>
        <v>2</v>
      </c>
    </row>
    <row r="686" spans="2:35" ht="21.75" customHeight="1" x14ac:dyDescent="0.25">
      <c r="B686" s="19" t="s">
        <v>718</v>
      </c>
      <c r="C686" s="20" t="s">
        <v>25</v>
      </c>
      <c r="D686" s="19" t="s">
        <v>26</v>
      </c>
      <c r="E686" s="19" t="s">
        <v>27</v>
      </c>
      <c r="F686" s="19" t="s">
        <v>21</v>
      </c>
      <c r="G686" s="19" t="s">
        <v>46</v>
      </c>
      <c r="H686" s="72">
        <v>49.32</v>
      </c>
      <c r="I686" s="22">
        <v>6</v>
      </c>
      <c r="J686" s="72">
        <v>14.795999999999999</v>
      </c>
      <c r="K686" s="72">
        <v>310.71600000000001</v>
      </c>
      <c r="L686" s="24">
        <v>43474</v>
      </c>
      <c r="M686" s="25">
        <v>0.57361111111111107</v>
      </c>
      <c r="N686" s="20" t="s">
        <v>23</v>
      </c>
      <c r="O686" s="72">
        <v>295.92</v>
      </c>
      <c r="P686" s="76">
        <v>4.7619047620000003</v>
      </c>
      <c r="Q686" s="72">
        <v>14.795999999999999</v>
      </c>
      <c r="R686" s="86">
        <v>7.1</v>
      </c>
      <c r="S686" s="72">
        <f t="shared" si="174"/>
        <v>14.795999999999992</v>
      </c>
      <c r="T686" s="92">
        <f t="shared" si="187"/>
        <v>1241.6803199999995</v>
      </c>
      <c r="U686" s="93" t="b">
        <f t="shared" si="175"/>
        <v>0</v>
      </c>
      <c r="V686" s="93" t="b">
        <f t="shared" si="176"/>
        <v>1</v>
      </c>
      <c r="W686" s="93" t="str">
        <f t="shared" si="177"/>
        <v>Low Value</v>
      </c>
      <c r="X686" s="96">
        <f t="shared" si="180"/>
        <v>4.9320000000000004</v>
      </c>
      <c r="Y686" s="93">
        <f t="shared" si="185"/>
        <v>9</v>
      </c>
      <c r="Z686" s="93">
        <f t="shared" si="181"/>
        <v>1</v>
      </c>
      <c r="AA686" s="93">
        <f t="shared" si="182"/>
        <v>2019</v>
      </c>
      <c r="AB686" s="97" t="str">
        <f t="shared" si="190"/>
        <v>1-2019</v>
      </c>
      <c r="AC686" s="97" t="str">
        <f t="shared" si="189"/>
        <v>9-1-2019</v>
      </c>
      <c r="AD686" s="97">
        <f t="shared" si="186"/>
        <v>1</v>
      </c>
      <c r="AE686" s="97">
        <f t="shared" si="183"/>
        <v>2</v>
      </c>
      <c r="AF686" s="97" t="str">
        <f t="shared" si="178"/>
        <v>2019-2</v>
      </c>
      <c r="AG686" s="97">
        <f t="shared" si="179"/>
        <v>3</v>
      </c>
      <c r="AH686" s="97" t="str">
        <f t="shared" si="184"/>
        <v>Weekdays</v>
      </c>
      <c r="AI686" s="98">
        <f t="shared" si="188"/>
        <v>4</v>
      </c>
    </row>
    <row r="687" spans="2:35" ht="21.75" customHeight="1" x14ac:dyDescent="0.25">
      <c r="B687" s="19" t="s">
        <v>719</v>
      </c>
      <c r="C687" s="20" t="s">
        <v>18</v>
      </c>
      <c r="D687" s="19" t="s">
        <v>19</v>
      </c>
      <c r="E687" s="19" t="s">
        <v>20</v>
      </c>
      <c r="F687" s="19" t="s">
        <v>31</v>
      </c>
      <c r="G687" s="19" t="s">
        <v>46</v>
      </c>
      <c r="H687" s="72">
        <v>21.48</v>
      </c>
      <c r="I687" s="22">
        <v>2</v>
      </c>
      <c r="J687" s="72">
        <v>2.1480000000000001</v>
      </c>
      <c r="K687" s="72">
        <v>45.107999999999997</v>
      </c>
      <c r="L687" s="24">
        <v>43523</v>
      </c>
      <c r="M687" s="25">
        <v>0.51527777777777772</v>
      </c>
      <c r="N687" s="20" t="s">
        <v>23</v>
      </c>
      <c r="O687" s="72">
        <v>42.96</v>
      </c>
      <c r="P687" s="76">
        <v>4.7619047620000003</v>
      </c>
      <c r="Q687" s="72">
        <v>2.1480000000000001</v>
      </c>
      <c r="R687" s="86">
        <v>6.6</v>
      </c>
      <c r="S687" s="72">
        <f t="shared" si="174"/>
        <v>2.1479999999999961</v>
      </c>
      <c r="T687" s="92">
        <f t="shared" si="187"/>
        <v>180.26015999999967</v>
      </c>
      <c r="U687" s="93" t="b">
        <f t="shared" si="175"/>
        <v>0</v>
      </c>
      <c r="V687" s="93" t="b">
        <f t="shared" si="176"/>
        <v>1</v>
      </c>
      <c r="W687" s="93" t="str">
        <f t="shared" si="177"/>
        <v>Low Value</v>
      </c>
      <c r="X687" s="96" t="str">
        <f t="shared" si="180"/>
        <v>Value not found</v>
      </c>
      <c r="Y687" s="93">
        <f t="shared" si="185"/>
        <v>27</v>
      </c>
      <c r="Z687" s="93">
        <f t="shared" si="181"/>
        <v>2</v>
      </c>
      <c r="AA687" s="93">
        <f t="shared" si="182"/>
        <v>2019</v>
      </c>
      <c r="AB687" s="97" t="str">
        <f t="shared" si="190"/>
        <v>2-2019</v>
      </c>
      <c r="AC687" s="97" t="str">
        <f t="shared" si="189"/>
        <v>27-2-2019</v>
      </c>
      <c r="AD687" s="97">
        <f t="shared" si="186"/>
        <v>1</v>
      </c>
      <c r="AE687" s="97">
        <f t="shared" si="183"/>
        <v>9</v>
      </c>
      <c r="AF687" s="97" t="str">
        <f t="shared" si="178"/>
        <v>2019-9</v>
      </c>
      <c r="AG687" s="97">
        <f t="shared" si="179"/>
        <v>3</v>
      </c>
      <c r="AH687" s="97" t="str">
        <f t="shared" si="184"/>
        <v>Weekdays</v>
      </c>
      <c r="AI687" s="98">
        <f t="shared" si="188"/>
        <v>4</v>
      </c>
    </row>
    <row r="688" spans="2:35" ht="21.75" customHeight="1" x14ac:dyDescent="0.25">
      <c r="B688" s="19" t="s">
        <v>720</v>
      </c>
      <c r="C688" s="20" t="s">
        <v>42</v>
      </c>
      <c r="D688" s="19" t="s">
        <v>43</v>
      </c>
      <c r="E688" s="19" t="s">
        <v>20</v>
      </c>
      <c r="F688" s="19" t="s">
        <v>21</v>
      </c>
      <c r="G688" s="19" t="s">
        <v>36</v>
      </c>
      <c r="H688" s="72">
        <v>23.08</v>
      </c>
      <c r="I688" s="22">
        <v>6</v>
      </c>
      <c r="J688" s="72">
        <v>6.9240000000000004</v>
      </c>
      <c r="K688" s="72">
        <v>145.404</v>
      </c>
      <c r="L688" s="24">
        <v>43489</v>
      </c>
      <c r="M688" s="25">
        <v>0.80555555555555558</v>
      </c>
      <c r="N688" s="20" t="s">
        <v>23</v>
      </c>
      <c r="O688" s="72">
        <v>138.47999999999999</v>
      </c>
      <c r="P688" s="76">
        <v>4.7619047620000003</v>
      </c>
      <c r="Q688" s="72">
        <v>6.9240000000000004</v>
      </c>
      <c r="R688" s="86">
        <v>4.9000000000000004</v>
      </c>
      <c r="S688" s="72">
        <f t="shared" si="174"/>
        <v>6.9240000000000066</v>
      </c>
      <c r="T688" s="92">
        <f t="shared" si="187"/>
        <v>581.06208000000061</v>
      </c>
      <c r="U688" s="93" t="b">
        <f t="shared" si="175"/>
        <v>0</v>
      </c>
      <c r="V688" s="93" t="b">
        <f t="shared" si="176"/>
        <v>0</v>
      </c>
      <c r="W688" s="93" t="str">
        <f t="shared" si="177"/>
        <v>Low Value</v>
      </c>
      <c r="X688" s="96" t="str">
        <f t="shared" si="180"/>
        <v>Value not found</v>
      </c>
      <c r="Y688" s="93">
        <f t="shared" si="185"/>
        <v>24</v>
      </c>
      <c r="Z688" s="93">
        <f t="shared" si="181"/>
        <v>1</v>
      </c>
      <c r="AA688" s="93">
        <f t="shared" si="182"/>
        <v>2019</v>
      </c>
      <c r="AB688" s="97" t="str">
        <f t="shared" si="190"/>
        <v>1-2019</v>
      </c>
      <c r="AC688" s="97" t="str">
        <f t="shared" si="189"/>
        <v>24-1-2019</v>
      </c>
      <c r="AD688" s="97">
        <f t="shared" si="186"/>
        <v>1</v>
      </c>
      <c r="AE688" s="97">
        <f t="shared" si="183"/>
        <v>4</v>
      </c>
      <c r="AF688" s="97" t="str">
        <f t="shared" si="178"/>
        <v>2019-4</v>
      </c>
      <c r="AG688" s="97">
        <f t="shared" si="179"/>
        <v>4</v>
      </c>
      <c r="AH688" s="97" t="str">
        <f t="shared" si="184"/>
        <v>Weekdays</v>
      </c>
      <c r="AI688" s="98">
        <f t="shared" si="188"/>
        <v>5</v>
      </c>
    </row>
    <row r="689" spans="2:35" ht="21.75" customHeight="1" x14ac:dyDescent="0.25">
      <c r="B689" s="19" t="s">
        <v>721</v>
      </c>
      <c r="C689" s="20" t="s">
        <v>42</v>
      </c>
      <c r="D689" s="19" t="s">
        <v>43</v>
      </c>
      <c r="E689" s="19" t="s">
        <v>20</v>
      </c>
      <c r="F689" s="19" t="s">
        <v>21</v>
      </c>
      <c r="G689" s="19" t="s">
        <v>32</v>
      </c>
      <c r="H689" s="72">
        <v>49.1</v>
      </c>
      <c r="I689" s="22">
        <v>2</v>
      </c>
      <c r="J689" s="72">
        <v>4.91</v>
      </c>
      <c r="K689" s="72">
        <v>103.11</v>
      </c>
      <c r="L689" s="24">
        <v>43473</v>
      </c>
      <c r="M689" s="25">
        <v>0.54027777777777775</v>
      </c>
      <c r="N689" s="20" t="s">
        <v>33</v>
      </c>
      <c r="O689" s="72">
        <v>98.2</v>
      </c>
      <c r="P689" s="76">
        <v>4.7619047620000003</v>
      </c>
      <c r="Q689" s="72">
        <v>4.91</v>
      </c>
      <c r="R689" s="86">
        <v>6.4</v>
      </c>
      <c r="S689" s="72">
        <f t="shared" si="174"/>
        <v>4.9099999999999966</v>
      </c>
      <c r="T689" s="92">
        <f t="shared" si="187"/>
        <v>412.04719999999975</v>
      </c>
      <c r="U689" s="93" t="b">
        <f t="shared" si="175"/>
        <v>0</v>
      </c>
      <c r="V689" s="93" t="b">
        <f t="shared" si="176"/>
        <v>1</v>
      </c>
      <c r="W689" s="93" t="str">
        <f t="shared" si="177"/>
        <v>Low Value</v>
      </c>
      <c r="X689" s="96" t="str">
        <f t="shared" si="180"/>
        <v>Value not found</v>
      </c>
      <c r="Y689" s="93">
        <f t="shared" si="185"/>
        <v>8</v>
      </c>
      <c r="Z689" s="93">
        <f t="shared" si="181"/>
        <v>1</v>
      </c>
      <c r="AA689" s="93">
        <f t="shared" si="182"/>
        <v>2019</v>
      </c>
      <c r="AB689" s="97" t="str">
        <f t="shared" si="190"/>
        <v>1-2019</v>
      </c>
      <c r="AC689" s="97" t="str">
        <f t="shared" si="189"/>
        <v>8-1-2019</v>
      </c>
      <c r="AD689" s="97">
        <f t="shared" si="186"/>
        <v>1</v>
      </c>
      <c r="AE689" s="97">
        <f t="shared" si="183"/>
        <v>2</v>
      </c>
      <c r="AF689" s="97" t="str">
        <f t="shared" si="178"/>
        <v>2019-2</v>
      </c>
      <c r="AG689" s="97">
        <f t="shared" si="179"/>
        <v>2</v>
      </c>
      <c r="AH689" s="97" t="str">
        <f t="shared" si="184"/>
        <v>Weekdays</v>
      </c>
      <c r="AI689" s="98">
        <f t="shared" si="188"/>
        <v>3</v>
      </c>
    </row>
    <row r="690" spans="2:35" ht="21.75" customHeight="1" x14ac:dyDescent="0.25">
      <c r="B690" s="19" t="s">
        <v>722</v>
      </c>
      <c r="C690" s="20" t="s">
        <v>42</v>
      </c>
      <c r="D690" s="19" t="s">
        <v>43</v>
      </c>
      <c r="E690" s="19" t="s">
        <v>20</v>
      </c>
      <c r="F690" s="19" t="s">
        <v>21</v>
      </c>
      <c r="G690" s="19" t="s">
        <v>36</v>
      </c>
      <c r="H690" s="72">
        <v>64.83</v>
      </c>
      <c r="I690" s="22">
        <v>2</v>
      </c>
      <c r="J690" s="72">
        <v>6.4829999999999997</v>
      </c>
      <c r="K690" s="72">
        <v>136.143</v>
      </c>
      <c r="L690" s="24">
        <v>43473</v>
      </c>
      <c r="M690" s="25">
        <v>0.49930555555555556</v>
      </c>
      <c r="N690" s="20" t="s">
        <v>33</v>
      </c>
      <c r="O690" s="72">
        <v>129.66</v>
      </c>
      <c r="P690" s="76">
        <v>4.7619047620000003</v>
      </c>
      <c r="Q690" s="72">
        <v>6.4829999999999997</v>
      </c>
      <c r="R690" s="86">
        <v>8</v>
      </c>
      <c r="S690" s="72">
        <f t="shared" si="174"/>
        <v>6.4830000000000041</v>
      </c>
      <c r="T690" s="92">
        <f t="shared" si="187"/>
        <v>544.05336000000034</v>
      </c>
      <c r="U690" s="93" t="b">
        <f t="shared" si="175"/>
        <v>0</v>
      </c>
      <c r="V690" s="93" t="b">
        <f t="shared" si="176"/>
        <v>1</v>
      </c>
      <c r="W690" s="93" t="str">
        <f t="shared" si="177"/>
        <v>High Value</v>
      </c>
      <c r="X690" s="96">
        <f t="shared" si="180"/>
        <v>6.4830000000000005</v>
      </c>
      <c r="Y690" s="93">
        <f t="shared" si="185"/>
        <v>8</v>
      </c>
      <c r="Z690" s="93">
        <f t="shared" si="181"/>
        <v>1</v>
      </c>
      <c r="AA690" s="93">
        <f t="shared" si="182"/>
        <v>2019</v>
      </c>
      <c r="AB690" s="97" t="str">
        <f t="shared" si="190"/>
        <v>1-2019</v>
      </c>
      <c r="AC690" s="97" t="str">
        <f t="shared" si="189"/>
        <v>8-1-2019</v>
      </c>
      <c r="AD690" s="97">
        <f t="shared" si="186"/>
        <v>1</v>
      </c>
      <c r="AE690" s="97">
        <f t="shared" si="183"/>
        <v>2</v>
      </c>
      <c r="AF690" s="97" t="str">
        <f t="shared" si="178"/>
        <v>2019-2</v>
      </c>
      <c r="AG690" s="97">
        <f t="shared" si="179"/>
        <v>2</v>
      </c>
      <c r="AH690" s="97" t="str">
        <f t="shared" si="184"/>
        <v>Weekdays</v>
      </c>
      <c r="AI690" s="98">
        <f t="shared" si="188"/>
        <v>3</v>
      </c>
    </row>
    <row r="691" spans="2:35" ht="21.75" customHeight="1" x14ac:dyDescent="0.25">
      <c r="B691" s="19" t="s">
        <v>723</v>
      </c>
      <c r="C691" s="20" t="s">
        <v>18</v>
      </c>
      <c r="D691" s="19" t="s">
        <v>19</v>
      </c>
      <c r="E691" s="19" t="s">
        <v>20</v>
      </c>
      <c r="F691" s="19" t="s">
        <v>31</v>
      </c>
      <c r="G691" s="19" t="s">
        <v>32</v>
      </c>
      <c r="H691" s="72">
        <v>63.56</v>
      </c>
      <c r="I691" s="22">
        <v>10</v>
      </c>
      <c r="J691" s="72">
        <v>31.78</v>
      </c>
      <c r="K691" s="72">
        <v>667.38</v>
      </c>
      <c r="L691" s="24">
        <v>43481</v>
      </c>
      <c r="M691" s="25">
        <v>0.74930555555555556</v>
      </c>
      <c r="N691" s="20" t="s">
        <v>29</v>
      </c>
      <c r="O691" s="72">
        <v>635.6</v>
      </c>
      <c r="P691" s="76">
        <v>4.7619047620000003</v>
      </c>
      <c r="Q691" s="72">
        <v>31.78</v>
      </c>
      <c r="R691" s="86">
        <v>4.3</v>
      </c>
      <c r="S691" s="72">
        <f t="shared" si="174"/>
        <v>31.779999999999973</v>
      </c>
      <c r="T691" s="92">
        <f t="shared" si="187"/>
        <v>2666.9775999999979</v>
      </c>
      <c r="U691" s="93" t="b">
        <f t="shared" si="175"/>
        <v>0</v>
      </c>
      <c r="V691" s="93" t="b">
        <f t="shared" si="176"/>
        <v>0</v>
      </c>
      <c r="W691" s="93" t="str">
        <f t="shared" si="177"/>
        <v>Low Value</v>
      </c>
      <c r="X691" s="96" t="str">
        <f t="shared" si="180"/>
        <v>Value not found</v>
      </c>
      <c r="Y691" s="93">
        <f t="shared" si="185"/>
        <v>16</v>
      </c>
      <c r="Z691" s="93">
        <f t="shared" si="181"/>
        <v>1</v>
      </c>
      <c r="AA691" s="93">
        <f t="shared" si="182"/>
        <v>2019</v>
      </c>
      <c r="AB691" s="97" t="str">
        <f t="shared" si="190"/>
        <v>1-2019</v>
      </c>
      <c r="AC691" s="97" t="str">
        <f t="shared" si="189"/>
        <v>16-1-2019</v>
      </c>
      <c r="AD691" s="97">
        <f t="shared" si="186"/>
        <v>1</v>
      </c>
      <c r="AE691" s="97">
        <f t="shared" si="183"/>
        <v>3</v>
      </c>
      <c r="AF691" s="97" t="str">
        <f t="shared" si="178"/>
        <v>2019-3</v>
      </c>
      <c r="AG691" s="97">
        <f t="shared" si="179"/>
        <v>3</v>
      </c>
      <c r="AH691" s="97" t="str">
        <f t="shared" si="184"/>
        <v>Weekdays</v>
      </c>
      <c r="AI691" s="98">
        <f t="shared" si="188"/>
        <v>4</v>
      </c>
    </row>
    <row r="692" spans="2:35" ht="21.75" customHeight="1" x14ac:dyDescent="0.25">
      <c r="B692" s="19" t="s">
        <v>724</v>
      </c>
      <c r="C692" s="20" t="s">
        <v>25</v>
      </c>
      <c r="D692" s="19" t="s">
        <v>26</v>
      </c>
      <c r="E692" s="19" t="s">
        <v>20</v>
      </c>
      <c r="F692" s="19" t="s">
        <v>31</v>
      </c>
      <c r="G692" s="19" t="s">
        <v>36</v>
      </c>
      <c r="H692" s="72">
        <v>72.88</v>
      </c>
      <c r="I692" s="22">
        <v>2</v>
      </c>
      <c r="J692" s="72">
        <v>7.2880000000000003</v>
      </c>
      <c r="K692" s="72">
        <v>153.048</v>
      </c>
      <c r="L692" s="24">
        <v>43537</v>
      </c>
      <c r="M692" s="25">
        <v>0.53541666666666665</v>
      </c>
      <c r="N692" s="20" t="s">
        <v>29</v>
      </c>
      <c r="O692" s="72">
        <v>145.76</v>
      </c>
      <c r="P692" s="76">
        <v>4.7619047620000003</v>
      </c>
      <c r="Q692" s="72">
        <v>7.2880000000000003</v>
      </c>
      <c r="R692" s="86">
        <v>6.1</v>
      </c>
      <c r="S692" s="72">
        <f t="shared" si="174"/>
        <v>7.2880000000000109</v>
      </c>
      <c r="T692" s="92">
        <f t="shared" si="187"/>
        <v>611.60896000000093</v>
      </c>
      <c r="U692" s="93" t="b">
        <f t="shared" si="175"/>
        <v>0</v>
      </c>
      <c r="V692" s="93" t="b">
        <f t="shared" si="176"/>
        <v>0</v>
      </c>
      <c r="W692" s="93" t="str">
        <f t="shared" si="177"/>
        <v>Low Value</v>
      </c>
      <c r="X692" s="96" t="str">
        <f t="shared" si="180"/>
        <v>Value not found</v>
      </c>
      <c r="Y692" s="93">
        <f t="shared" si="185"/>
        <v>13</v>
      </c>
      <c r="Z692" s="93">
        <f t="shared" si="181"/>
        <v>3</v>
      </c>
      <c r="AA692" s="93">
        <f t="shared" si="182"/>
        <v>2019</v>
      </c>
      <c r="AB692" s="97" t="str">
        <f t="shared" si="190"/>
        <v>3-2019</v>
      </c>
      <c r="AC692" s="97" t="str">
        <f t="shared" si="189"/>
        <v>13-3-2019</v>
      </c>
      <c r="AD692" s="97">
        <f t="shared" si="186"/>
        <v>1</v>
      </c>
      <c r="AE692" s="97">
        <f t="shared" si="183"/>
        <v>11</v>
      </c>
      <c r="AF692" s="97" t="str">
        <f t="shared" si="178"/>
        <v>2019-11</v>
      </c>
      <c r="AG692" s="97">
        <f t="shared" si="179"/>
        <v>3</v>
      </c>
      <c r="AH692" s="97" t="str">
        <f t="shared" si="184"/>
        <v>Weekdays</v>
      </c>
      <c r="AI692" s="98">
        <f t="shared" si="188"/>
        <v>4</v>
      </c>
    </row>
    <row r="693" spans="2:35" ht="21.75" customHeight="1" x14ac:dyDescent="0.25">
      <c r="B693" s="19" t="s">
        <v>725</v>
      </c>
      <c r="C693" s="20" t="s">
        <v>18</v>
      </c>
      <c r="D693" s="19" t="s">
        <v>19</v>
      </c>
      <c r="E693" s="19" t="s">
        <v>27</v>
      </c>
      <c r="F693" s="19" t="s">
        <v>21</v>
      </c>
      <c r="G693" s="19" t="s">
        <v>44</v>
      </c>
      <c r="H693" s="72">
        <v>67.099999999999994</v>
      </c>
      <c r="I693" s="22">
        <v>3</v>
      </c>
      <c r="J693" s="72">
        <v>10.065</v>
      </c>
      <c r="K693" s="72">
        <v>211.36500000000001</v>
      </c>
      <c r="L693" s="24">
        <v>43511</v>
      </c>
      <c r="M693" s="25">
        <v>0.44166666666666665</v>
      </c>
      <c r="N693" s="20" t="s">
        <v>29</v>
      </c>
      <c r="O693" s="72">
        <v>201.3</v>
      </c>
      <c r="P693" s="76">
        <v>4.7619047620000003</v>
      </c>
      <c r="Q693" s="72">
        <v>10.065</v>
      </c>
      <c r="R693" s="86">
        <v>7.5</v>
      </c>
      <c r="S693" s="72">
        <f t="shared" si="174"/>
        <v>10.064999999999998</v>
      </c>
      <c r="T693" s="92">
        <f t="shared" si="187"/>
        <v>844.6547999999998</v>
      </c>
      <c r="U693" s="93" t="b">
        <f t="shared" si="175"/>
        <v>0</v>
      </c>
      <c r="V693" s="93" t="b">
        <f t="shared" si="176"/>
        <v>1</v>
      </c>
      <c r="W693" s="93" t="str">
        <f t="shared" si="177"/>
        <v>High Value</v>
      </c>
      <c r="X693" s="96">
        <f t="shared" si="180"/>
        <v>6.71</v>
      </c>
      <c r="Y693" s="93">
        <f t="shared" si="185"/>
        <v>15</v>
      </c>
      <c r="Z693" s="93">
        <f t="shared" si="181"/>
        <v>2</v>
      </c>
      <c r="AA693" s="93">
        <f t="shared" si="182"/>
        <v>2019</v>
      </c>
      <c r="AB693" s="97" t="str">
        <f t="shared" si="190"/>
        <v>2-2019</v>
      </c>
      <c r="AC693" s="97" t="str">
        <f t="shared" si="189"/>
        <v>15-2-2019</v>
      </c>
      <c r="AD693" s="97">
        <f t="shared" si="186"/>
        <v>1</v>
      </c>
      <c r="AE693" s="97">
        <f t="shared" si="183"/>
        <v>7</v>
      </c>
      <c r="AF693" s="97" t="str">
        <f t="shared" si="178"/>
        <v>2019-7</v>
      </c>
      <c r="AG693" s="97">
        <f t="shared" si="179"/>
        <v>5</v>
      </c>
      <c r="AH693" s="97" t="str">
        <f t="shared" si="184"/>
        <v>Weekdays</v>
      </c>
      <c r="AI693" s="98">
        <f t="shared" si="188"/>
        <v>6</v>
      </c>
    </row>
    <row r="694" spans="2:35" ht="21.75" customHeight="1" x14ac:dyDescent="0.25">
      <c r="B694" s="19" t="s">
        <v>726</v>
      </c>
      <c r="C694" s="20" t="s">
        <v>25</v>
      </c>
      <c r="D694" s="19" t="s">
        <v>26</v>
      </c>
      <c r="E694" s="19" t="s">
        <v>20</v>
      </c>
      <c r="F694" s="19" t="s">
        <v>21</v>
      </c>
      <c r="G694" s="19" t="s">
        <v>36</v>
      </c>
      <c r="H694" s="72">
        <v>70.19</v>
      </c>
      <c r="I694" s="22">
        <v>9</v>
      </c>
      <c r="J694" s="72">
        <v>31.5855</v>
      </c>
      <c r="K694" s="72">
        <v>663.29549999999995</v>
      </c>
      <c r="L694" s="24">
        <v>43490</v>
      </c>
      <c r="M694" s="25">
        <v>0.56805555555555554</v>
      </c>
      <c r="N694" s="20" t="s">
        <v>29</v>
      </c>
      <c r="O694" s="72">
        <v>631.71</v>
      </c>
      <c r="P694" s="76">
        <v>4.7619047620000003</v>
      </c>
      <c r="Q694" s="72">
        <v>31.5855</v>
      </c>
      <c r="R694" s="86">
        <v>6.7</v>
      </c>
      <c r="S694" s="72">
        <f t="shared" si="174"/>
        <v>31.585499999999911</v>
      </c>
      <c r="T694" s="92">
        <f t="shared" si="187"/>
        <v>2650.6551599999925</v>
      </c>
      <c r="U694" s="93" t="b">
        <f t="shared" si="175"/>
        <v>0</v>
      </c>
      <c r="V694" s="93" t="b">
        <f t="shared" si="176"/>
        <v>1</v>
      </c>
      <c r="W694" s="93" t="str">
        <f t="shared" si="177"/>
        <v>Low Value</v>
      </c>
      <c r="X694" s="96" t="str">
        <f t="shared" si="180"/>
        <v>Value not found</v>
      </c>
      <c r="Y694" s="93">
        <f t="shared" si="185"/>
        <v>25</v>
      </c>
      <c r="Z694" s="93">
        <f t="shared" si="181"/>
        <v>1</v>
      </c>
      <c r="AA694" s="93">
        <f t="shared" si="182"/>
        <v>2019</v>
      </c>
      <c r="AB694" s="97" t="str">
        <f t="shared" si="190"/>
        <v>1-2019</v>
      </c>
      <c r="AC694" s="97" t="str">
        <f t="shared" si="189"/>
        <v>25-1-2019</v>
      </c>
      <c r="AD694" s="97">
        <f t="shared" si="186"/>
        <v>1</v>
      </c>
      <c r="AE694" s="97">
        <f t="shared" si="183"/>
        <v>4</v>
      </c>
      <c r="AF694" s="97" t="str">
        <f t="shared" si="178"/>
        <v>2019-4</v>
      </c>
      <c r="AG694" s="97">
        <f t="shared" si="179"/>
        <v>5</v>
      </c>
      <c r="AH694" s="97" t="str">
        <f t="shared" si="184"/>
        <v>Weekdays</v>
      </c>
      <c r="AI694" s="98">
        <f t="shared" si="188"/>
        <v>6</v>
      </c>
    </row>
    <row r="695" spans="2:35" ht="21.75" customHeight="1" x14ac:dyDescent="0.25">
      <c r="B695" s="19" t="s">
        <v>727</v>
      </c>
      <c r="C695" s="20" t="s">
        <v>25</v>
      </c>
      <c r="D695" s="19" t="s">
        <v>26</v>
      </c>
      <c r="E695" s="19" t="s">
        <v>20</v>
      </c>
      <c r="F695" s="19" t="s">
        <v>31</v>
      </c>
      <c r="G695" s="19" t="s">
        <v>44</v>
      </c>
      <c r="H695" s="72">
        <v>55.04</v>
      </c>
      <c r="I695" s="22">
        <v>7</v>
      </c>
      <c r="J695" s="72">
        <v>19.263999999999999</v>
      </c>
      <c r="K695" s="72">
        <v>404.54399999999998</v>
      </c>
      <c r="L695" s="24">
        <v>43536</v>
      </c>
      <c r="M695" s="25">
        <v>0.81874999999999998</v>
      </c>
      <c r="N695" s="20" t="s">
        <v>23</v>
      </c>
      <c r="O695" s="72">
        <v>385.28</v>
      </c>
      <c r="P695" s="76">
        <v>4.7619047620000003</v>
      </c>
      <c r="Q695" s="72">
        <v>19.263999999999999</v>
      </c>
      <c r="R695" s="86">
        <v>5.2</v>
      </c>
      <c r="S695" s="72">
        <f t="shared" si="174"/>
        <v>19.26400000000001</v>
      </c>
      <c r="T695" s="92">
        <f t="shared" si="187"/>
        <v>1616.634880000001</v>
      </c>
      <c r="U695" s="93" t="b">
        <f t="shared" si="175"/>
        <v>0</v>
      </c>
      <c r="V695" s="93" t="b">
        <f t="shared" si="176"/>
        <v>0</v>
      </c>
      <c r="W695" s="93" t="str">
        <f t="shared" si="177"/>
        <v>Low Value</v>
      </c>
      <c r="X695" s="96" t="str">
        <f t="shared" si="180"/>
        <v>Value not found</v>
      </c>
      <c r="Y695" s="93">
        <f t="shared" si="185"/>
        <v>12</v>
      </c>
      <c r="Z695" s="93">
        <f t="shared" si="181"/>
        <v>3</v>
      </c>
      <c r="AA695" s="93">
        <f t="shared" si="182"/>
        <v>2019</v>
      </c>
      <c r="AB695" s="97" t="str">
        <f t="shared" si="190"/>
        <v>3-2019</v>
      </c>
      <c r="AC695" s="97" t="str">
        <f t="shared" si="189"/>
        <v>12-3-2019</v>
      </c>
      <c r="AD695" s="97">
        <f t="shared" si="186"/>
        <v>1</v>
      </c>
      <c r="AE695" s="97">
        <f t="shared" si="183"/>
        <v>11</v>
      </c>
      <c r="AF695" s="97" t="str">
        <f t="shared" si="178"/>
        <v>2019-11</v>
      </c>
      <c r="AG695" s="97">
        <f t="shared" si="179"/>
        <v>2</v>
      </c>
      <c r="AH695" s="97" t="str">
        <f t="shared" si="184"/>
        <v>Weekdays</v>
      </c>
      <c r="AI695" s="98">
        <f t="shared" si="188"/>
        <v>3</v>
      </c>
    </row>
    <row r="696" spans="2:35" ht="21.75" customHeight="1" x14ac:dyDescent="0.25">
      <c r="B696" s="19" t="s">
        <v>728</v>
      </c>
      <c r="C696" s="20" t="s">
        <v>18</v>
      </c>
      <c r="D696" s="19" t="s">
        <v>19</v>
      </c>
      <c r="E696" s="19" t="s">
        <v>20</v>
      </c>
      <c r="F696" s="19" t="s">
        <v>31</v>
      </c>
      <c r="G696" s="19" t="s">
        <v>22</v>
      </c>
      <c r="H696" s="72">
        <v>48.63</v>
      </c>
      <c r="I696" s="22">
        <v>10</v>
      </c>
      <c r="J696" s="72">
        <v>24.315000000000001</v>
      </c>
      <c r="K696" s="72">
        <v>510.61500000000001</v>
      </c>
      <c r="L696" s="24">
        <v>43528</v>
      </c>
      <c r="M696" s="25">
        <v>0.53055555555555556</v>
      </c>
      <c r="N696" s="20" t="s">
        <v>29</v>
      </c>
      <c r="O696" s="72">
        <v>486.3</v>
      </c>
      <c r="P696" s="76">
        <v>4.7619047620000003</v>
      </c>
      <c r="Q696" s="72">
        <v>24.315000000000001</v>
      </c>
      <c r="R696" s="86">
        <v>8.8000000000000007</v>
      </c>
      <c r="S696" s="72">
        <f t="shared" si="174"/>
        <v>24.314999999999998</v>
      </c>
      <c r="T696" s="92">
        <f t="shared" si="187"/>
        <v>2040.5147999999999</v>
      </c>
      <c r="U696" s="93" t="b">
        <f t="shared" si="175"/>
        <v>1</v>
      </c>
      <c r="V696" s="93" t="b">
        <f t="shared" si="176"/>
        <v>1</v>
      </c>
      <c r="W696" s="93" t="str">
        <f t="shared" si="177"/>
        <v>High Value</v>
      </c>
      <c r="X696" s="96">
        <f t="shared" si="180"/>
        <v>4.8630000000000004</v>
      </c>
      <c r="Y696" s="93">
        <f t="shared" si="185"/>
        <v>4</v>
      </c>
      <c r="Z696" s="93">
        <f t="shared" si="181"/>
        <v>3</v>
      </c>
      <c r="AA696" s="93">
        <f t="shared" si="182"/>
        <v>2019</v>
      </c>
      <c r="AB696" s="97" t="str">
        <f t="shared" si="190"/>
        <v>3-2019</v>
      </c>
      <c r="AC696" s="97" t="str">
        <f t="shared" si="189"/>
        <v>4-3-2019</v>
      </c>
      <c r="AD696" s="97">
        <f t="shared" si="186"/>
        <v>1</v>
      </c>
      <c r="AE696" s="97">
        <f t="shared" si="183"/>
        <v>10</v>
      </c>
      <c r="AF696" s="97" t="str">
        <f t="shared" si="178"/>
        <v>2019-10</v>
      </c>
      <c r="AG696" s="97">
        <f t="shared" si="179"/>
        <v>1</v>
      </c>
      <c r="AH696" s="97" t="str">
        <f t="shared" si="184"/>
        <v>Weekdays</v>
      </c>
      <c r="AI696" s="98">
        <f t="shared" si="188"/>
        <v>2</v>
      </c>
    </row>
    <row r="697" spans="2:35" ht="21.75" customHeight="1" x14ac:dyDescent="0.25">
      <c r="B697" s="19" t="s">
        <v>729</v>
      </c>
      <c r="C697" s="20" t="s">
        <v>25</v>
      </c>
      <c r="D697" s="19" t="s">
        <v>26</v>
      </c>
      <c r="E697" s="19" t="s">
        <v>20</v>
      </c>
      <c r="F697" s="19" t="s">
        <v>21</v>
      </c>
      <c r="G697" s="19" t="s">
        <v>46</v>
      </c>
      <c r="H697" s="72">
        <v>73.38</v>
      </c>
      <c r="I697" s="22">
        <v>7</v>
      </c>
      <c r="J697" s="72">
        <v>25.683</v>
      </c>
      <c r="K697" s="72">
        <v>539.34299999999996</v>
      </c>
      <c r="L697" s="24">
        <v>43506</v>
      </c>
      <c r="M697" s="25">
        <v>0.5805555555555556</v>
      </c>
      <c r="N697" s="20" t="s">
        <v>29</v>
      </c>
      <c r="O697" s="72">
        <v>513.66</v>
      </c>
      <c r="P697" s="76">
        <v>4.7619047620000003</v>
      </c>
      <c r="Q697" s="72">
        <v>25.683</v>
      </c>
      <c r="R697" s="86">
        <v>9.5</v>
      </c>
      <c r="S697" s="72">
        <f t="shared" si="174"/>
        <v>25.682999999999993</v>
      </c>
      <c r="T697" s="92">
        <f t="shared" si="187"/>
        <v>2155.3173599999996</v>
      </c>
      <c r="U697" s="93" t="b">
        <f t="shared" si="175"/>
        <v>0</v>
      </c>
      <c r="V697" s="93" t="b">
        <f t="shared" si="176"/>
        <v>1</v>
      </c>
      <c r="W697" s="93" t="str">
        <f t="shared" si="177"/>
        <v>High Value</v>
      </c>
      <c r="X697" s="96">
        <f t="shared" si="180"/>
        <v>7.3380000000000001</v>
      </c>
      <c r="Y697" s="93">
        <f t="shared" si="185"/>
        <v>10</v>
      </c>
      <c r="Z697" s="93">
        <f t="shared" si="181"/>
        <v>2</v>
      </c>
      <c r="AA697" s="93">
        <f t="shared" si="182"/>
        <v>2019</v>
      </c>
      <c r="AB697" s="97" t="str">
        <f t="shared" si="190"/>
        <v>2-2019</v>
      </c>
      <c r="AC697" s="97" t="str">
        <f t="shared" si="189"/>
        <v>10-2-2019</v>
      </c>
      <c r="AD697" s="97">
        <f t="shared" si="186"/>
        <v>1</v>
      </c>
      <c r="AE697" s="97">
        <f t="shared" si="183"/>
        <v>6</v>
      </c>
      <c r="AF697" s="97" t="str">
        <f t="shared" si="178"/>
        <v>2019-6</v>
      </c>
      <c r="AG697" s="97">
        <f t="shared" si="179"/>
        <v>7</v>
      </c>
      <c r="AH697" s="97" t="str">
        <f t="shared" si="184"/>
        <v>Weekends</v>
      </c>
      <c r="AI697" s="98">
        <f t="shared" si="188"/>
        <v>1</v>
      </c>
    </row>
    <row r="698" spans="2:35" ht="21.75" customHeight="1" x14ac:dyDescent="0.25">
      <c r="B698" s="19" t="s">
        <v>730</v>
      </c>
      <c r="C698" s="20" t="s">
        <v>25</v>
      </c>
      <c r="D698" s="19" t="s">
        <v>26</v>
      </c>
      <c r="E698" s="19" t="s">
        <v>27</v>
      </c>
      <c r="F698" s="19" t="s">
        <v>21</v>
      </c>
      <c r="G698" s="19" t="s">
        <v>44</v>
      </c>
      <c r="H698" s="72">
        <v>52.6</v>
      </c>
      <c r="I698" s="22">
        <v>9</v>
      </c>
      <c r="J698" s="72">
        <v>23.67</v>
      </c>
      <c r="K698" s="72">
        <v>497.07</v>
      </c>
      <c r="L698" s="24">
        <v>43481</v>
      </c>
      <c r="M698" s="25">
        <v>0.61250000000000004</v>
      </c>
      <c r="N698" s="20" t="s">
        <v>29</v>
      </c>
      <c r="O698" s="72">
        <v>473.4</v>
      </c>
      <c r="P698" s="76">
        <v>4.7619047620000003</v>
      </c>
      <c r="Q698" s="72">
        <v>23.67</v>
      </c>
      <c r="R698" s="86">
        <v>7.6</v>
      </c>
      <c r="S698" s="72">
        <f t="shared" si="174"/>
        <v>23.670000000000016</v>
      </c>
      <c r="T698" s="92">
        <f t="shared" si="187"/>
        <v>1986.3864000000015</v>
      </c>
      <c r="U698" s="93" t="b">
        <f t="shared" si="175"/>
        <v>1</v>
      </c>
      <c r="V698" s="93" t="b">
        <f t="shared" si="176"/>
        <v>1</v>
      </c>
      <c r="W698" s="93" t="str">
        <f t="shared" si="177"/>
        <v>High Value</v>
      </c>
      <c r="X698" s="96">
        <f t="shared" si="180"/>
        <v>5.2600000000000007</v>
      </c>
      <c r="Y698" s="93">
        <f t="shared" si="185"/>
        <v>16</v>
      </c>
      <c r="Z698" s="93">
        <f t="shared" si="181"/>
        <v>1</v>
      </c>
      <c r="AA698" s="93">
        <f t="shared" si="182"/>
        <v>2019</v>
      </c>
      <c r="AB698" s="97" t="str">
        <f t="shared" si="190"/>
        <v>1-2019</v>
      </c>
      <c r="AC698" s="97" t="str">
        <f t="shared" si="189"/>
        <v>16-1-2019</v>
      </c>
      <c r="AD698" s="97">
        <f t="shared" si="186"/>
        <v>1</v>
      </c>
      <c r="AE698" s="97">
        <f t="shared" si="183"/>
        <v>3</v>
      </c>
      <c r="AF698" s="97" t="str">
        <f t="shared" si="178"/>
        <v>2019-3</v>
      </c>
      <c r="AG698" s="97">
        <f t="shared" si="179"/>
        <v>3</v>
      </c>
      <c r="AH698" s="97" t="str">
        <f t="shared" si="184"/>
        <v>Weekdays</v>
      </c>
      <c r="AI698" s="98">
        <f t="shared" si="188"/>
        <v>4</v>
      </c>
    </row>
    <row r="699" spans="2:35" ht="21.75" customHeight="1" x14ac:dyDescent="0.25">
      <c r="B699" s="19" t="s">
        <v>731</v>
      </c>
      <c r="C699" s="20" t="s">
        <v>18</v>
      </c>
      <c r="D699" s="19" t="s">
        <v>19</v>
      </c>
      <c r="E699" s="19" t="s">
        <v>20</v>
      </c>
      <c r="F699" s="19" t="s">
        <v>21</v>
      </c>
      <c r="G699" s="19" t="s">
        <v>32</v>
      </c>
      <c r="H699" s="72">
        <v>87.37</v>
      </c>
      <c r="I699" s="22">
        <v>5</v>
      </c>
      <c r="J699" s="72">
        <v>21.842500000000001</v>
      </c>
      <c r="K699" s="72">
        <v>458.6925</v>
      </c>
      <c r="L699" s="24">
        <v>43494</v>
      </c>
      <c r="M699" s="25">
        <v>0.82291666666666663</v>
      </c>
      <c r="N699" s="20" t="s">
        <v>29</v>
      </c>
      <c r="O699" s="72">
        <v>436.85</v>
      </c>
      <c r="P699" s="76">
        <v>4.7619047620000003</v>
      </c>
      <c r="Q699" s="72">
        <v>21.842500000000001</v>
      </c>
      <c r="R699" s="86">
        <v>6.6</v>
      </c>
      <c r="S699" s="72">
        <f t="shared" si="174"/>
        <v>21.842499999999973</v>
      </c>
      <c r="T699" s="92">
        <f t="shared" si="187"/>
        <v>1833.0225999999977</v>
      </c>
      <c r="U699" s="93" t="b">
        <f t="shared" si="175"/>
        <v>0</v>
      </c>
      <c r="V699" s="93" t="b">
        <f t="shared" si="176"/>
        <v>1</v>
      </c>
      <c r="W699" s="93" t="str">
        <f t="shared" si="177"/>
        <v>Low Value</v>
      </c>
      <c r="X699" s="96" t="str">
        <f t="shared" si="180"/>
        <v>Value not found</v>
      </c>
      <c r="Y699" s="93">
        <f t="shared" si="185"/>
        <v>29</v>
      </c>
      <c r="Z699" s="93">
        <f t="shared" si="181"/>
        <v>1</v>
      </c>
      <c r="AA699" s="93">
        <f t="shared" si="182"/>
        <v>2019</v>
      </c>
      <c r="AB699" s="97" t="str">
        <f t="shared" si="190"/>
        <v>1-2019</v>
      </c>
      <c r="AC699" s="97" t="str">
        <f t="shared" si="189"/>
        <v>29-1-2019</v>
      </c>
      <c r="AD699" s="97">
        <f t="shared" si="186"/>
        <v>1</v>
      </c>
      <c r="AE699" s="97">
        <f t="shared" si="183"/>
        <v>5</v>
      </c>
      <c r="AF699" s="97" t="str">
        <f t="shared" si="178"/>
        <v>2019-5</v>
      </c>
      <c r="AG699" s="97">
        <f t="shared" si="179"/>
        <v>2</v>
      </c>
      <c r="AH699" s="97" t="str">
        <f t="shared" si="184"/>
        <v>Weekdays</v>
      </c>
      <c r="AI699" s="98">
        <f t="shared" si="188"/>
        <v>3</v>
      </c>
    </row>
    <row r="700" spans="2:35" ht="21.75" customHeight="1" x14ac:dyDescent="0.25">
      <c r="B700" s="19" t="s">
        <v>732</v>
      </c>
      <c r="C700" s="20" t="s">
        <v>18</v>
      </c>
      <c r="D700" s="19" t="s">
        <v>19</v>
      </c>
      <c r="E700" s="19" t="s">
        <v>20</v>
      </c>
      <c r="F700" s="19" t="s">
        <v>21</v>
      </c>
      <c r="G700" s="19" t="s">
        <v>36</v>
      </c>
      <c r="H700" s="72">
        <v>27.04</v>
      </c>
      <c r="I700" s="22">
        <v>4</v>
      </c>
      <c r="J700" s="72">
        <v>5.4080000000000004</v>
      </c>
      <c r="K700" s="72">
        <v>113.568</v>
      </c>
      <c r="L700" s="24">
        <v>43466</v>
      </c>
      <c r="M700" s="25">
        <v>0.85138888888888886</v>
      </c>
      <c r="N700" s="20" t="s">
        <v>23</v>
      </c>
      <c r="O700" s="72">
        <v>108.16</v>
      </c>
      <c r="P700" s="76">
        <v>4.7619047620000003</v>
      </c>
      <c r="Q700" s="72">
        <v>5.4080000000000004</v>
      </c>
      <c r="R700" s="86">
        <v>6.9</v>
      </c>
      <c r="S700" s="72">
        <f t="shared" si="174"/>
        <v>5.4080000000000013</v>
      </c>
      <c r="T700" s="92">
        <f t="shared" si="187"/>
        <v>453.83936000000011</v>
      </c>
      <c r="U700" s="93" t="b">
        <f t="shared" si="175"/>
        <v>0</v>
      </c>
      <c r="V700" s="93" t="b">
        <f t="shared" si="176"/>
        <v>1</v>
      </c>
      <c r="W700" s="93" t="str">
        <f t="shared" si="177"/>
        <v>Low Value</v>
      </c>
      <c r="X700" s="96" t="str">
        <f t="shared" si="180"/>
        <v>Value not found</v>
      </c>
      <c r="Y700" s="93">
        <f t="shared" si="185"/>
        <v>1</v>
      </c>
      <c r="Z700" s="93">
        <f t="shared" si="181"/>
        <v>1</v>
      </c>
      <c r="AA700" s="93">
        <f t="shared" si="182"/>
        <v>2019</v>
      </c>
      <c r="AB700" s="97" t="str">
        <f t="shared" si="190"/>
        <v>1-2019</v>
      </c>
      <c r="AC700" s="97" t="str">
        <f t="shared" si="189"/>
        <v>1-1-2019</v>
      </c>
      <c r="AD700" s="97">
        <f t="shared" si="186"/>
        <v>1</v>
      </c>
      <c r="AE700" s="97">
        <f t="shared" si="183"/>
        <v>1</v>
      </c>
      <c r="AF700" s="97" t="str">
        <f t="shared" si="178"/>
        <v>2019-1</v>
      </c>
      <c r="AG700" s="97">
        <f t="shared" si="179"/>
        <v>2</v>
      </c>
      <c r="AH700" s="97" t="str">
        <f t="shared" si="184"/>
        <v>Weekdays</v>
      </c>
      <c r="AI700" s="98">
        <f t="shared" si="188"/>
        <v>3</v>
      </c>
    </row>
    <row r="701" spans="2:35" ht="21.75" customHeight="1" x14ac:dyDescent="0.25">
      <c r="B701" s="19" t="s">
        <v>733</v>
      </c>
      <c r="C701" s="20" t="s">
        <v>42</v>
      </c>
      <c r="D701" s="19" t="s">
        <v>43</v>
      </c>
      <c r="E701" s="19" t="s">
        <v>27</v>
      </c>
      <c r="F701" s="19" t="s">
        <v>31</v>
      </c>
      <c r="G701" s="19" t="s">
        <v>32</v>
      </c>
      <c r="H701" s="72">
        <v>62.19</v>
      </c>
      <c r="I701" s="22">
        <v>4</v>
      </c>
      <c r="J701" s="72">
        <v>12.438000000000001</v>
      </c>
      <c r="K701" s="72">
        <v>261.19799999999998</v>
      </c>
      <c r="L701" s="24">
        <v>43471</v>
      </c>
      <c r="M701" s="25">
        <v>0.82361111111111107</v>
      </c>
      <c r="N701" s="20" t="s">
        <v>23</v>
      </c>
      <c r="O701" s="72">
        <v>248.76</v>
      </c>
      <c r="P701" s="76">
        <v>4.7619047620000003</v>
      </c>
      <c r="Q701" s="72">
        <v>12.438000000000001</v>
      </c>
      <c r="R701" s="86">
        <v>4.3</v>
      </c>
      <c r="S701" s="72">
        <f t="shared" si="174"/>
        <v>12.437999999999988</v>
      </c>
      <c r="T701" s="92">
        <f t="shared" si="187"/>
        <v>1043.796959999999</v>
      </c>
      <c r="U701" s="93" t="b">
        <f t="shared" si="175"/>
        <v>0</v>
      </c>
      <c r="V701" s="93" t="b">
        <f t="shared" si="176"/>
        <v>0</v>
      </c>
      <c r="W701" s="93" t="str">
        <f t="shared" si="177"/>
        <v>Low Value</v>
      </c>
      <c r="X701" s="96" t="str">
        <f t="shared" si="180"/>
        <v>Value not found</v>
      </c>
      <c r="Y701" s="93">
        <f t="shared" si="185"/>
        <v>6</v>
      </c>
      <c r="Z701" s="93">
        <f t="shared" si="181"/>
        <v>1</v>
      </c>
      <c r="AA701" s="93">
        <f t="shared" si="182"/>
        <v>2019</v>
      </c>
      <c r="AB701" s="97" t="str">
        <f t="shared" si="190"/>
        <v>1-2019</v>
      </c>
      <c r="AC701" s="97" t="str">
        <f t="shared" si="189"/>
        <v>6-1-2019</v>
      </c>
      <c r="AD701" s="97">
        <f t="shared" si="186"/>
        <v>1</v>
      </c>
      <c r="AE701" s="97">
        <f t="shared" si="183"/>
        <v>1</v>
      </c>
      <c r="AF701" s="97" t="str">
        <f t="shared" si="178"/>
        <v>2019-1</v>
      </c>
      <c r="AG701" s="97">
        <f t="shared" si="179"/>
        <v>7</v>
      </c>
      <c r="AH701" s="97" t="str">
        <f t="shared" si="184"/>
        <v>Weekends</v>
      </c>
      <c r="AI701" s="98">
        <f t="shared" si="188"/>
        <v>1</v>
      </c>
    </row>
    <row r="702" spans="2:35" ht="21.75" customHeight="1" x14ac:dyDescent="0.25">
      <c r="B702" s="19" t="s">
        <v>734</v>
      </c>
      <c r="C702" s="20" t="s">
        <v>18</v>
      </c>
      <c r="D702" s="19" t="s">
        <v>19</v>
      </c>
      <c r="E702" s="19" t="s">
        <v>20</v>
      </c>
      <c r="F702" s="19" t="s">
        <v>31</v>
      </c>
      <c r="G702" s="19" t="s">
        <v>28</v>
      </c>
      <c r="H702" s="72">
        <v>69.58</v>
      </c>
      <c r="I702" s="22">
        <v>9</v>
      </c>
      <c r="J702" s="72">
        <v>31.311</v>
      </c>
      <c r="K702" s="72">
        <v>657.53099999999995</v>
      </c>
      <c r="L702" s="24">
        <v>43515</v>
      </c>
      <c r="M702" s="25">
        <v>0.81805555555555554</v>
      </c>
      <c r="N702" s="20" t="s">
        <v>33</v>
      </c>
      <c r="O702" s="72">
        <v>626.22</v>
      </c>
      <c r="P702" s="76">
        <v>4.7619047620000003</v>
      </c>
      <c r="Q702" s="72">
        <v>31.311</v>
      </c>
      <c r="R702" s="86">
        <v>7.8</v>
      </c>
      <c r="S702" s="72">
        <f t="shared" si="174"/>
        <v>31.310999999999922</v>
      </c>
      <c r="T702" s="92">
        <f t="shared" si="187"/>
        <v>2627.6191199999935</v>
      </c>
      <c r="U702" s="93" t="b">
        <f t="shared" si="175"/>
        <v>1</v>
      </c>
      <c r="V702" s="93" t="b">
        <f t="shared" si="176"/>
        <v>1</v>
      </c>
      <c r="W702" s="93" t="str">
        <f t="shared" si="177"/>
        <v>High Value</v>
      </c>
      <c r="X702" s="96">
        <f t="shared" si="180"/>
        <v>6.9580000000000002</v>
      </c>
      <c r="Y702" s="93">
        <f t="shared" si="185"/>
        <v>19</v>
      </c>
      <c r="Z702" s="93">
        <f t="shared" si="181"/>
        <v>2</v>
      </c>
      <c r="AA702" s="93">
        <f t="shared" si="182"/>
        <v>2019</v>
      </c>
      <c r="AB702" s="97" t="str">
        <f t="shared" si="190"/>
        <v>2-2019</v>
      </c>
      <c r="AC702" s="97" t="str">
        <f t="shared" si="189"/>
        <v>19-2-2019</v>
      </c>
      <c r="AD702" s="97">
        <f t="shared" si="186"/>
        <v>1</v>
      </c>
      <c r="AE702" s="97">
        <f t="shared" si="183"/>
        <v>8</v>
      </c>
      <c r="AF702" s="97" t="str">
        <f t="shared" si="178"/>
        <v>2019-8</v>
      </c>
      <c r="AG702" s="97">
        <f t="shared" si="179"/>
        <v>2</v>
      </c>
      <c r="AH702" s="97" t="str">
        <f t="shared" si="184"/>
        <v>Weekdays</v>
      </c>
      <c r="AI702" s="98">
        <f t="shared" si="188"/>
        <v>3</v>
      </c>
    </row>
    <row r="703" spans="2:35" ht="21.75" customHeight="1" x14ac:dyDescent="0.25">
      <c r="B703" s="19" t="s">
        <v>735</v>
      </c>
      <c r="C703" s="20" t="s">
        <v>25</v>
      </c>
      <c r="D703" s="19" t="s">
        <v>26</v>
      </c>
      <c r="E703" s="19" t="s">
        <v>27</v>
      </c>
      <c r="F703" s="19" t="s">
        <v>31</v>
      </c>
      <c r="G703" s="19" t="s">
        <v>32</v>
      </c>
      <c r="H703" s="72">
        <v>97.5</v>
      </c>
      <c r="I703" s="22">
        <v>10</v>
      </c>
      <c r="J703" s="72">
        <v>48.75</v>
      </c>
      <c r="K703" s="72">
        <v>1023.75</v>
      </c>
      <c r="L703" s="24">
        <v>43477</v>
      </c>
      <c r="M703" s="25">
        <v>0.6791666666666667</v>
      </c>
      <c r="N703" s="20" t="s">
        <v>23</v>
      </c>
      <c r="O703" s="72">
        <v>975</v>
      </c>
      <c r="P703" s="76">
        <v>4.7619047620000003</v>
      </c>
      <c r="Q703" s="72">
        <v>48.75</v>
      </c>
      <c r="R703" s="86">
        <v>8</v>
      </c>
      <c r="S703" s="72">
        <f t="shared" si="174"/>
        <v>48.75</v>
      </c>
      <c r="T703" s="92">
        <f t="shared" si="187"/>
        <v>4091.1</v>
      </c>
      <c r="U703" s="93" t="b">
        <f t="shared" si="175"/>
        <v>1</v>
      </c>
      <c r="V703" s="93" t="b">
        <f t="shared" si="176"/>
        <v>1</v>
      </c>
      <c r="W703" s="93" t="str">
        <f t="shared" si="177"/>
        <v>High Value</v>
      </c>
      <c r="X703" s="96">
        <f t="shared" si="180"/>
        <v>9.75</v>
      </c>
      <c r="Y703" s="93">
        <f t="shared" si="185"/>
        <v>12</v>
      </c>
      <c r="Z703" s="93">
        <f t="shared" si="181"/>
        <v>1</v>
      </c>
      <c r="AA703" s="93">
        <f t="shared" si="182"/>
        <v>2019</v>
      </c>
      <c r="AB703" s="97" t="str">
        <f t="shared" si="190"/>
        <v>1-2019</v>
      </c>
      <c r="AC703" s="97" t="str">
        <f t="shared" si="189"/>
        <v>12-1-2019</v>
      </c>
      <c r="AD703" s="97">
        <f t="shared" si="186"/>
        <v>1</v>
      </c>
      <c r="AE703" s="97">
        <f t="shared" si="183"/>
        <v>2</v>
      </c>
      <c r="AF703" s="97" t="str">
        <f t="shared" si="178"/>
        <v>2019-2</v>
      </c>
      <c r="AG703" s="97">
        <f t="shared" si="179"/>
        <v>6</v>
      </c>
      <c r="AH703" s="97" t="str">
        <f t="shared" si="184"/>
        <v>Weekends</v>
      </c>
      <c r="AI703" s="98">
        <f t="shared" si="188"/>
        <v>7</v>
      </c>
    </row>
    <row r="704" spans="2:35" ht="21.75" customHeight="1" x14ac:dyDescent="0.25">
      <c r="B704" s="19" t="s">
        <v>736</v>
      </c>
      <c r="C704" s="20" t="s">
        <v>25</v>
      </c>
      <c r="D704" s="19" t="s">
        <v>26</v>
      </c>
      <c r="E704" s="19" t="s">
        <v>27</v>
      </c>
      <c r="F704" s="19" t="s">
        <v>21</v>
      </c>
      <c r="G704" s="19" t="s">
        <v>46</v>
      </c>
      <c r="H704" s="72">
        <v>60.41</v>
      </c>
      <c r="I704" s="22">
        <v>8</v>
      </c>
      <c r="J704" s="72">
        <v>24.164000000000001</v>
      </c>
      <c r="K704" s="72">
        <v>507.44400000000002</v>
      </c>
      <c r="L704" s="24">
        <v>43503</v>
      </c>
      <c r="M704" s="25">
        <v>0.51597222222222228</v>
      </c>
      <c r="N704" s="20" t="s">
        <v>23</v>
      </c>
      <c r="O704" s="72">
        <v>483.28</v>
      </c>
      <c r="P704" s="76">
        <v>4.7619047620000003</v>
      </c>
      <c r="Q704" s="72">
        <v>24.164000000000001</v>
      </c>
      <c r="R704" s="86">
        <v>9.6</v>
      </c>
      <c r="S704" s="72">
        <f t="shared" si="174"/>
        <v>24.164000000000044</v>
      </c>
      <c r="T704" s="92">
        <f t="shared" si="187"/>
        <v>2027.8428800000038</v>
      </c>
      <c r="U704" s="93" t="b">
        <f t="shared" si="175"/>
        <v>1</v>
      </c>
      <c r="V704" s="93" t="b">
        <f t="shared" si="176"/>
        <v>1</v>
      </c>
      <c r="W704" s="93" t="str">
        <f t="shared" si="177"/>
        <v>High Value</v>
      </c>
      <c r="X704" s="96">
        <f t="shared" si="180"/>
        <v>6.0410000000000004</v>
      </c>
      <c r="Y704" s="93">
        <f t="shared" si="185"/>
        <v>7</v>
      </c>
      <c r="Z704" s="93">
        <f t="shared" si="181"/>
        <v>2</v>
      </c>
      <c r="AA704" s="93">
        <f t="shared" si="182"/>
        <v>2019</v>
      </c>
      <c r="AB704" s="97" t="str">
        <f t="shared" si="190"/>
        <v>2-2019</v>
      </c>
      <c r="AC704" s="97" t="str">
        <f t="shared" si="189"/>
        <v>7-2-2019</v>
      </c>
      <c r="AD704" s="97">
        <f t="shared" si="186"/>
        <v>1</v>
      </c>
      <c r="AE704" s="97">
        <f t="shared" si="183"/>
        <v>6</v>
      </c>
      <c r="AF704" s="97" t="str">
        <f t="shared" si="178"/>
        <v>2019-6</v>
      </c>
      <c r="AG704" s="97">
        <f t="shared" si="179"/>
        <v>4</v>
      </c>
      <c r="AH704" s="97" t="str">
        <f t="shared" si="184"/>
        <v>Weekdays</v>
      </c>
      <c r="AI704" s="98">
        <f t="shared" si="188"/>
        <v>5</v>
      </c>
    </row>
    <row r="705" spans="2:35" ht="21.75" customHeight="1" x14ac:dyDescent="0.25">
      <c r="B705" s="19" t="s">
        <v>737</v>
      </c>
      <c r="C705" s="20" t="s">
        <v>42</v>
      </c>
      <c r="D705" s="19" t="s">
        <v>43</v>
      </c>
      <c r="E705" s="19" t="s">
        <v>27</v>
      </c>
      <c r="F705" s="19" t="s">
        <v>31</v>
      </c>
      <c r="G705" s="19" t="s">
        <v>44</v>
      </c>
      <c r="H705" s="72">
        <v>32.32</v>
      </c>
      <c r="I705" s="22">
        <v>3</v>
      </c>
      <c r="J705" s="72">
        <v>4.8479999999999999</v>
      </c>
      <c r="K705" s="72">
        <v>101.80800000000001</v>
      </c>
      <c r="L705" s="24">
        <v>43551</v>
      </c>
      <c r="M705" s="25">
        <v>0.7993055555555556</v>
      </c>
      <c r="N705" s="20" t="s">
        <v>33</v>
      </c>
      <c r="O705" s="72">
        <v>96.96</v>
      </c>
      <c r="P705" s="76">
        <v>4.7619047620000003</v>
      </c>
      <c r="Q705" s="72">
        <v>4.8479999999999999</v>
      </c>
      <c r="R705" s="86">
        <v>4.3</v>
      </c>
      <c r="S705" s="72">
        <f t="shared" si="174"/>
        <v>4.8480000000000132</v>
      </c>
      <c r="T705" s="92">
        <f t="shared" si="187"/>
        <v>406.84416000000112</v>
      </c>
      <c r="U705" s="93" t="b">
        <f t="shared" si="175"/>
        <v>0</v>
      </c>
      <c r="V705" s="93" t="b">
        <f t="shared" si="176"/>
        <v>0</v>
      </c>
      <c r="W705" s="93" t="str">
        <f t="shared" si="177"/>
        <v>Low Value</v>
      </c>
      <c r="X705" s="96" t="str">
        <f t="shared" si="180"/>
        <v>Value not found</v>
      </c>
      <c r="Y705" s="93">
        <f t="shared" si="185"/>
        <v>27</v>
      </c>
      <c r="Z705" s="93">
        <f t="shared" si="181"/>
        <v>3</v>
      </c>
      <c r="AA705" s="93">
        <f t="shared" si="182"/>
        <v>2019</v>
      </c>
      <c r="AB705" s="97" t="str">
        <f t="shared" si="190"/>
        <v>3-2019</v>
      </c>
      <c r="AC705" s="97" t="str">
        <f t="shared" si="189"/>
        <v>27-3-2019</v>
      </c>
      <c r="AD705" s="97">
        <f t="shared" si="186"/>
        <v>1</v>
      </c>
      <c r="AE705" s="97">
        <f t="shared" si="183"/>
        <v>13</v>
      </c>
      <c r="AF705" s="97" t="str">
        <f t="shared" si="178"/>
        <v>2019-13</v>
      </c>
      <c r="AG705" s="97">
        <f t="shared" si="179"/>
        <v>3</v>
      </c>
      <c r="AH705" s="97" t="str">
        <f t="shared" si="184"/>
        <v>Weekdays</v>
      </c>
      <c r="AI705" s="98">
        <f t="shared" si="188"/>
        <v>4</v>
      </c>
    </row>
    <row r="706" spans="2:35" ht="21.75" customHeight="1" x14ac:dyDescent="0.25">
      <c r="B706" s="19" t="s">
        <v>738</v>
      </c>
      <c r="C706" s="20" t="s">
        <v>42</v>
      </c>
      <c r="D706" s="19" t="s">
        <v>43</v>
      </c>
      <c r="E706" s="19" t="s">
        <v>20</v>
      </c>
      <c r="F706" s="19" t="s">
        <v>21</v>
      </c>
      <c r="G706" s="19" t="s">
        <v>46</v>
      </c>
      <c r="H706" s="72">
        <v>19.77</v>
      </c>
      <c r="I706" s="22">
        <v>10</v>
      </c>
      <c r="J706" s="72">
        <v>9.8849999999999998</v>
      </c>
      <c r="K706" s="72">
        <v>207.58500000000001</v>
      </c>
      <c r="L706" s="24">
        <v>43523</v>
      </c>
      <c r="M706" s="25">
        <v>0.7895833333333333</v>
      </c>
      <c r="N706" s="20" t="s">
        <v>33</v>
      </c>
      <c r="O706" s="72">
        <v>197.7</v>
      </c>
      <c r="P706" s="76">
        <v>4.7619047620000003</v>
      </c>
      <c r="Q706" s="72">
        <v>9.8849999999999998</v>
      </c>
      <c r="R706" s="86">
        <v>5</v>
      </c>
      <c r="S706" s="72">
        <f t="shared" si="174"/>
        <v>9.8850000000000193</v>
      </c>
      <c r="T706" s="92">
        <f t="shared" si="187"/>
        <v>829.54920000000163</v>
      </c>
      <c r="U706" s="93" t="b">
        <f t="shared" si="175"/>
        <v>0</v>
      </c>
      <c r="V706" s="93" t="b">
        <f t="shared" si="176"/>
        <v>0</v>
      </c>
      <c r="W706" s="93" t="str">
        <f t="shared" si="177"/>
        <v>Low Value</v>
      </c>
      <c r="X706" s="96" t="str">
        <f t="shared" si="180"/>
        <v>Value not found</v>
      </c>
      <c r="Y706" s="93">
        <f t="shared" si="185"/>
        <v>27</v>
      </c>
      <c r="Z706" s="93">
        <f t="shared" si="181"/>
        <v>2</v>
      </c>
      <c r="AA706" s="93">
        <f t="shared" si="182"/>
        <v>2019</v>
      </c>
      <c r="AB706" s="97" t="str">
        <f t="shared" si="190"/>
        <v>2-2019</v>
      </c>
      <c r="AC706" s="97" t="str">
        <f t="shared" si="189"/>
        <v>27-2-2019</v>
      </c>
      <c r="AD706" s="97">
        <f t="shared" si="186"/>
        <v>1</v>
      </c>
      <c r="AE706" s="97">
        <f t="shared" si="183"/>
        <v>9</v>
      </c>
      <c r="AF706" s="97" t="str">
        <f t="shared" si="178"/>
        <v>2019-9</v>
      </c>
      <c r="AG706" s="97">
        <f t="shared" si="179"/>
        <v>3</v>
      </c>
      <c r="AH706" s="97" t="str">
        <f t="shared" si="184"/>
        <v>Weekdays</v>
      </c>
      <c r="AI706" s="98">
        <f t="shared" si="188"/>
        <v>4</v>
      </c>
    </row>
    <row r="707" spans="2:35" ht="21.75" customHeight="1" x14ac:dyDescent="0.25">
      <c r="B707" s="19" t="s">
        <v>739</v>
      </c>
      <c r="C707" s="20" t="s">
        <v>42</v>
      </c>
      <c r="D707" s="19" t="s">
        <v>43</v>
      </c>
      <c r="E707" s="19" t="s">
        <v>20</v>
      </c>
      <c r="F707" s="19" t="s">
        <v>31</v>
      </c>
      <c r="G707" s="19" t="s">
        <v>22</v>
      </c>
      <c r="H707" s="72">
        <v>80.47</v>
      </c>
      <c r="I707" s="22">
        <v>9</v>
      </c>
      <c r="J707" s="72">
        <v>36.211500000000001</v>
      </c>
      <c r="K707" s="72">
        <v>760.44150000000002</v>
      </c>
      <c r="L707" s="24">
        <v>43471</v>
      </c>
      <c r="M707" s="25">
        <v>0.47083333333333333</v>
      </c>
      <c r="N707" s="20" t="s">
        <v>29</v>
      </c>
      <c r="O707" s="72">
        <v>724.23</v>
      </c>
      <c r="P707" s="76">
        <v>4.7619047620000003</v>
      </c>
      <c r="Q707" s="72">
        <v>36.211500000000001</v>
      </c>
      <c r="R707" s="86">
        <v>9.1999999999999993</v>
      </c>
      <c r="S707" s="72">
        <f t="shared" si="174"/>
        <v>36.211500000000001</v>
      </c>
      <c r="T707" s="92">
        <f t="shared" si="187"/>
        <v>3038.8690799999999</v>
      </c>
      <c r="U707" s="93" t="b">
        <f t="shared" si="175"/>
        <v>1</v>
      </c>
      <c r="V707" s="93" t="b">
        <f t="shared" si="176"/>
        <v>1</v>
      </c>
      <c r="W707" s="93" t="str">
        <f t="shared" si="177"/>
        <v>High Value</v>
      </c>
      <c r="X707" s="96">
        <f t="shared" si="180"/>
        <v>8.0470000000000006</v>
      </c>
      <c r="Y707" s="93">
        <f t="shared" si="185"/>
        <v>6</v>
      </c>
      <c r="Z707" s="93">
        <f t="shared" si="181"/>
        <v>1</v>
      </c>
      <c r="AA707" s="93">
        <f t="shared" si="182"/>
        <v>2019</v>
      </c>
      <c r="AB707" s="97" t="str">
        <f t="shared" si="190"/>
        <v>1-2019</v>
      </c>
      <c r="AC707" s="97" t="str">
        <f t="shared" si="189"/>
        <v>6-1-2019</v>
      </c>
      <c r="AD707" s="97">
        <f t="shared" si="186"/>
        <v>1</v>
      </c>
      <c r="AE707" s="97">
        <f t="shared" si="183"/>
        <v>1</v>
      </c>
      <c r="AF707" s="97" t="str">
        <f t="shared" si="178"/>
        <v>2019-1</v>
      </c>
      <c r="AG707" s="97">
        <f t="shared" si="179"/>
        <v>7</v>
      </c>
      <c r="AH707" s="97" t="str">
        <f t="shared" si="184"/>
        <v>Weekends</v>
      </c>
      <c r="AI707" s="98">
        <f t="shared" si="188"/>
        <v>1</v>
      </c>
    </row>
    <row r="708" spans="2:35" ht="21.75" customHeight="1" x14ac:dyDescent="0.25">
      <c r="B708" s="19" t="s">
        <v>740</v>
      </c>
      <c r="C708" s="20" t="s">
        <v>42</v>
      </c>
      <c r="D708" s="19" t="s">
        <v>43</v>
      </c>
      <c r="E708" s="19" t="s">
        <v>20</v>
      </c>
      <c r="F708" s="19" t="s">
        <v>21</v>
      </c>
      <c r="G708" s="19" t="s">
        <v>32</v>
      </c>
      <c r="H708" s="72">
        <v>88.39</v>
      </c>
      <c r="I708" s="22">
        <v>9</v>
      </c>
      <c r="J708" s="72">
        <v>39.775500000000001</v>
      </c>
      <c r="K708" s="72">
        <v>835.28549999999996</v>
      </c>
      <c r="L708" s="24">
        <v>43526</v>
      </c>
      <c r="M708" s="25">
        <v>0.52777777777777779</v>
      </c>
      <c r="N708" s="20" t="s">
        <v>29</v>
      </c>
      <c r="O708" s="72">
        <v>795.51</v>
      </c>
      <c r="P708" s="76">
        <v>4.7619047620000003</v>
      </c>
      <c r="Q708" s="72">
        <v>39.775500000000001</v>
      </c>
      <c r="R708" s="86">
        <v>6.3</v>
      </c>
      <c r="S708" s="72">
        <f t="shared" si="174"/>
        <v>39.775499999999965</v>
      </c>
      <c r="T708" s="92">
        <f t="shared" si="187"/>
        <v>3337.959959999997</v>
      </c>
      <c r="U708" s="93" t="b">
        <f t="shared" si="175"/>
        <v>0</v>
      </c>
      <c r="V708" s="93" t="b">
        <f t="shared" si="176"/>
        <v>1</v>
      </c>
      <c r="W708" s="93" t="str">
        <f t="shared" si="177"/>
        <v>Low Value</v>
      </c>
      <c r="X708" s="96" t="str">
        <f t="shared" si="180"/>
        <v>Value not found</v>
      </c>
      <c r="Y708" s="93">
        <f t="shared" si="185"/>
        <v>2</v>
      </c>
      <c r="Z708" s="93">
        <f t="shared" si="181"/>
        <v>3</v>
      </c>
      <c r="AA708" s="93">
        <f t="shared" si="182"/>
        <v>2019</v>
      </c>
      <c r="AB708" s="97" t="str">
        <f t="shared" si="190"/>
        <v>3-2019</v>
      </c>
      <c r="AC708" s="97" t="str">
        <f t="shared" si="189"/>
        <v>2-3-2019</v>
      </c>
      <c r="AD708" s="97">
        <f t="shared" si="186"/>
        <v>1</v>
      </c>
      <c r="AE708" s="97">
        <f t="shared" si="183"/>
        <v>9</v>
      </c>
      <c r="AF708" s="97" t="str">
        <f t="shared" si="178"/>
        <v>2019-9</v>
      </c>
      <c r="AG708" s="97">
        <f t="shared" si="179"/>
        <v>6</v>
      </c>
      <c r="AH708" s="97" t="str">
        <f t="shared" si="184"/>
        <v>Weekends</v>
      </c>
      <c r="AI708" s="98">
        <f t="shared" si="188"/>
        <v>7</v>
      </c>
    </row>
    <row r="709" spans="2:35" ht="21.75" customHeight="1" x14ac:dyDescent="0.25">
      <c r="B709" s="19" t="s">
        <v>741</v>
      </c>
      <c r="C709" s="20" t="s">
        <v>42</v>
      </c>
      <c r="D709" s="19" t="s">
        <v>43</v>
      </c>
      <c r="E709" s="19" t="s">
        <v>27</v>
      </c>
      <c r="F709" s="19" t="s">
        <v>31</v>
      </c>
      <c r="G709" s="19" t="s">
        <v>22</v>
      </c>
      <c r="H709" s="72">
        <v>71.77</v>
      </c>
      <c r="I709" s="22">
        <v>7</v>
      </c>
      <c r="J709" s="72">
        <v>25.119499999999999</v>
      </c>
      <c r="K709" s="72">
        <v>527.5095</v>
      </c>
      <c r="L709" s="24">
        <v>43553</v>
      </c>
      <c r="M709" s="25">
        <v>0.58750000000000002</v>
      </c>
      <c r="N709" s="20" t="s">
        <v>29</v>
      </c>
      <c r="O709" s="72">
        <v>502.39</v>
      </c>
      <c r="P709" s="76">
        <v>4.7619047620000003</v>
      </c>
      <c r="Q709" s="72">
        <v>25.119499999999999</v>
      </c>
      <c r="R709" s="86">
        <v>8.9</v>
      </c>
      <c r="S709" s="72">
        <f t="shared" ref="S709:S772" si="191">K709-O709</f>
        <v>25.119500000000016</v>
      </c>
      <c r="T709" s="92">
        <f t="shared" si="187"/>
        <v>2108.0284400000014</v>
      </c>
      <c r="U709" s="93" t="b">
        <f t="shared" ref="U709:U772" si="192">AND(I709&gt;7,R709&gt;7.1)</f>
        <v>0</v>
      </c>
      <c r="V709" s="93" t="b">
        <f t="shared" ref="V709:V772" si="193">OR(S709&gt;33,R709&gt;6.2)</f>
        <v>1</v>
      </c>
      <c r="W709" s="93" t="str">
        <f t="shared" ref="W709:W772" si="194">IF(R709&gt;7.3,"High Value","Low Value")</f>
        <v>High Value</v>
      </c>
      <c r="X709" s="96">
        <f t="shared" si="180"/>
        <v>7.1769999999999996</v>
      </c>
      <c r="Y709" s="93">
        <f t="shared" si="185"/>
        <v>29</v>
      </c>
      <c r="Z709" s="93">
        <f t="shared" si="181"/>
        <v>3</v>
      </c>
      <c r="AA709" s="93">
        <f t="shared" si="182"/>
        <v>2019</v>
      </c>
      <c r="AB709" s="97" t="str">
        <f t="shared" si="190"/>
        <v>3-2019</v>
      </c>
      <c r="AC709" s="97" t="str">
        <f t="shared" si="189"/>
        <v>29-3-2019</v>
      </c>
      <c r="AD709" s="97">
        <f t="shared" si="186"/>
        <v>1</v>
      </c>
      <c r="AE709" s="97">
        <f t="shared" si="183"/>
        <v>13</v>
      </c>
      <c r="AF709" s="97" t="str">
        <f t="shared" ref="AF709:AF772" si="195">CONCATENATE(AA709,"-",AE709)</f>
        <v>2019-13</v>
      </c>
      <c r="AG709" s="97">
        <f t="shared" ref="AG709:AG772" si="196">WEEKDAY(L709,2)</f>
        <v>5</v>
      </c>
      <c r="AH709" s="97" t="str">
        <f t="shared" si="184"/>
        <v>Weekdays</v>
      </c>
      <c r="AI709" s="98">
        <f t="shared" si="188"/>
        <v>6</v>
      </c>
    </row>
    <row r="710" spans="2:35" ht="21.75" customHeight="1" x14ac:dyDescent="0.25">
      <c r="B710" s="19" t="s">
        <v>742</v>
      </c>
      <c r="C710" s="20" t="s">
        <v>42</v>
      </c>
      <c r="D710" s="19" t="s">
        <v>43</v>
      </c>
      <c r="E710" s="19" t="s">
        <v>27</v>
      </c>
      <c r="F710" s="19" t="s">
        <v>21</v>
      </c>
      <c r="G710" s="19" t="s">
        <v>28</v>
      </c>
      <c r="H710" s="72">
        <v>43</v>
      </c>
      <c r="I710" s="22">
        <v>4</v>
      </c>
      <c r="J710" s="72">
        <v>8.6</v>
      </c>
      <c r="K710" s="72">
        <v>180.6</v>
      </c>
      <c r="L710" s="24">
        <v>43496</v>
      </c>
      <c r="M710" s="25">
        <v>0.8666666666666667</v>
      </c>
      <c r="N710" s="20" t="s">
        <v>23</v>
      </c>
      <c r="O710" s="72">
        <v>172</v>
      </c>
      <c r="P710" s="76">
        <v>4.7619047620000003</v>
      </c>
      <c r="Q710" s="72">
        <v>8.6</v>
      </c>
      <c r="R710" s="86">
        <v>7.6</v>
      </c>
      <c r="S710" s="72">
        <f t="shared" si="191"/>
        <v>8.5999999999999943</v>
      </c>
      <c r="T710" s="92">
        <f t="shared" si="187"/>
        <v>721.71199999999953</v>
      </c>
      <c r="U710" s="93" t="b">
        <f t="shared" si="192"/>
        <v>0</v>
      </c>
      <c r="V710" s="93" t="b">
        <f t="shared" si="193"/>
        <v>1</v>
      </c>
      <c r="W710" s="93" t="str">
        <f t="shared" si="194"/>
        <v>High Value</v>
      </c>
      <c r="X710" s="96">
        <f t="shared" ref="X710:X773" si="197">IF(R710&gt;6.9,H710*0.1,"Value not found")</f>
        <v>4.3</v>
      </c>
      <c r="Y710" s="93">
        <f t="shared" si="185"/>
        <v>31</v>
      </c>
      <c r="Z710" s="93">
        <f t="shared" ref="Z710:Z773" si="198">MONTH(L710)</f>
        <v>1</v>
      </c>
      <c r="AA710" s="93">
        <f t="shared" ref="AA710:AA773" si="199">YEAR(L710)</f>
        <v>2019</v>
      </c>
      <c r="AB710" s="97" t="str">
        <f t="shared" si="190"/>
        <v>1-2019</v>
      </c>
      <c r="AC710" s="97" t="str">
        <f t="shared" si="189"/>
        <v>31-1-2019</v>
      </c>
      <c r="AD710" s="97">
        <f t="shared" si="186"/>
        <v>1</v>
      </c>
      <c r="AE710" s="97">
        <f t="shared" ref="AE710:AE773" si="200">WEEKNUM(L710,2)</f>
        <v>5</v>
      </c>
      <c r="AF710" s="97" t="str">
        <f t="shared" si="195"/>
        <v>2019-5</v>
      </c>
      <c r="AG710" s="97">
        <f t="shared" si="196"/>
        <v>4</v>
      </c>
      <c r="AH710" s="97" t="str">
        <f t="shared" ref="AH710:AH773" si="201">IF(AG710&gt;=6,"Weekends","Weekdays")</f>
        <v>Weekdays</v>
      </c>
      <c r="AI710" s="98">
        <f t="shared" si="188"/>
        <v>5</v>
      </c>
    </row>
    <row r="711" spans="2:35" ht="21.75" customHeight="1" x14ac:dyDescent="0.25">
      <c r="B711" s="19" t="s">
        <v>743</v>
      </c>
      <c r="C711" s="20" t="s">
        <v>25</v>
      </c>
      <c r="D711" s="19" t="s">
        <v>26</v>
      </c>
      <c r="E711" s="19" t="s">
        <v>20</v>
      </c>
      <c r="F711" s="19" t="s">
        <v>31</v>
      </c>
      <c r="G711" s="19" t="s">
        <v>44</v>
      </c>
      <c r="H711" s="72">
        <v>68.98</v>
      </c>
      <c r="I711" s="22">
        <v>1</v>
      </c>
      <c r="J711" s="72">
        <v>3.4489999999999998</v>
      </c>
      <c r="K711" s="72">
        <v>72.429000000000002</v>
      </c>
      <c r="L711" s="24">
        <v>43486</v>
      </c>
      <c r="M711" s="25">
        <v>0.84236111111111112</v>
      </c>
      <c r="N711" s="20" t="s">
        <v>29</v>
      </c>
      <c r="O711" s="72">
        <v>68.98</v>
      </c>
      <c r="P711" s="76">
        <v>4.7619047620000003</v>
      </c>
      <c r="Q711" s="72">
        <v>3.4489999999999998</v>
      </c>
      <c r="R711" s="86">
        <v>4.8</v>
      </c>
      <c r="S711" s="72">
        <f t="shared" si="191"/>
        <v>3.4489999999999981</v>
      </c>
      <c r="T711" s="92">
        <f t="shared" si="187"/>
        <v>289.44007999999985</v>
      </c>
      <c r="U711" s="93" t="b">
        <f t="shared" si="192"/>
        <v>0</v>
      </c>
      <c r="V711" s="93" t="b">
        <f t="shared" si="193"/>
        <v>0</v>
      </c>
      <c r="W711" s="93" t="str">
        <f t="shared" si="194"/>
        <v>Low Value</v>
      </c>
      <c r="X711" s="96" t="str">
        <f t="shared" si="197"/>
        <v>Value not found</v>
      </c>
      <c r="Y711" s="93">
        <f t="shared" ref="Y711:Y774" si="202">DAY(L711)</f>
        <v>21</v>
      </c>
      <c r="Z711" s="93">
        <f t="shared" si="198"/>
        <v>1</v>
      </c>
      <c r="AA711" s="93">
        <f t="shared" si="199"/>
        <v>2019</v>
      </c>
      <c r="AB711" s="97" t="str">
        <f t="shared" si="190"/>
        <v>1-2019</v>
      </c>
      <c r="AC711" s="97" t="str">
        <f t="shared" si="189"/>
        <v>21-1-2019</v>
      </c>
      <c r="AD711" s="97">
        <f t="shared" ref="AD711:AD774" si="203">ROUNDUP(Z711/3,0)</f>
        <v>1</v>
      </c>
      <c r="AE711" s="97">
        <f t="shared" si="200"/>
        <v>4</v>
      </c>
      <c r="AF711" s="97" t="str">
        <f t="shared" si="195"/>
        <v>2019-4</v>
      </c>
      <c r="AG711" s="97">
        <f t="shared" si="196"/>
        <v>1</v>
      </c>
      <c r="AH711" s="97" t="str">
        <f t="shared" si="201"/>
        <v>Weekdays</v>
      </c>
      <c r="AI711" s="98">
        <f t="shared" si="188"/>
        <v>2</v>
      </c>
    </row>
    <row r="712" spans="2:35" ht="21.75" customHeight="1" x14ac:dyDescent="0.25">
      <c r="B712" s="19" t="s">
        <v>744</v>
      </c>
      <c r="C712" s="20" t="s">
        <v>25</v>
      </c>
      <c r="D712" s="19" t="s">
        <v>26</v>
      </c>
      <c r="E712" s="19" t="s">
        <v>27</v>
      </c>
      <c r="F712" s="19" t="s">
        <v>31</v>
      </c>
      <c r="G712" s="19" t="s">
        <v>46</v>
      </c>
      <c r="H712" s="72">
        <v>15.62</v>
      </c>
      <c r="I712" s="22">
        <v>8</v>
      </c>
      <c r="J712" s="72">
        <v>6.2480000000000002</v>
      </c>
      <c r="K712" s="72">
        <v>131.208</v>
      </c>
      <c r="L712" s="24">
        <v>43485</v>
      </c>
      <c r="M712" s="25">
        <v>0.85902777777777772</v>
      </c>
      <c r="N712" s="20" t="s">
        <v>23</v>
      </c>
      <c r="O712" s="72">
        <v>124.96</v>
      </c>
      <c r="P712" s="76">
        <v>4.7619047620000003</v>
      </c>
      <c r="Q712" s="72">
        <v>6.2480000000000002</v>
      </c>
      <c r="R712" s="86">
        <v>9.1</v>
      </c>
      <c r="S712" s="72">
        <f t="shared" si="191"/>
        <v>6.2480000000000047</v>
      </c>
      <c r="T712" s="92">
        <f t="shared" ref="T712:T775" si="204">S712*$T$2</f>
        <v>524.33216000000039</v>
      </c>
      <c r="U712" s="93" t="b">
        <f t="shared" si="192"/>
        <v>1</v>
      </c>
      <c r="V712" s="93" t="b">
        <f t="shared" si="193"/>
        <v>1</v>
      </c>
      <c r="W712" s="93" t="str">
        <f t="shared" si="194"/>
        <v>High Value</v>
      </c>
      <c r="X712" s="96">
        <f t="shared" si="197"/>
        <v>1.5620000000000001</v>
      </c>
      <c r="Y712" s="93">
        <f t="shared" si="202"/>
        <v>20</v>
      </c>
      <c r="Z712" s="93">
        <f t="shared" si="198"/>
        <v>1</v>
      </c>
      <c r="AA712" s="93">
        <f t="shared" si="199"/>
        <v>2019</v>
      </c>
      <c r="AB712" s="97" t="str">
        <f t="shared" si="190"/>
        <v>1-2019</v>
      </c>
      <c r="AC712" s="97" t="str">
        <f t="shared" si="189"/>
        <v>20-1-2019</v>
      </c>
      <c r="AD712" s="97">
        <f t="shared" si="203"/>
        <v>1</v>
      </c>
      <c r="AE712" s="97">
        <f t="shared" si="200"/>
        <v>3</v>
      </c>
      <c r="AF712" s="97" t="str">
        <f t="shared" si="195"/>
        <v>2019-3</v>
      </c>
      <c r="AG712" s="97">
        <f t="shared" si="196"/>
        <v>7</v>
      </c>
      <c r="AH712" s="97" t="str">
        <f t="shared" si="201"/>
        <v>Weekends</v>
      </c>
      <c r="AI712" s="98">
        <f t="shared" si="188"/>
        <v>1</v>
      </c>
    </row>
    <row r="713" spans="2:35" ht="21.75" customHeight="1" x14ac:dyDescent="0.25">
      <c r="B713" s="19" t="s">
        <v>745</v>
      </c>
      <c r="C713" s="20" t="s">
        <v>18</v>
      </c>
      <c r="D713" s="19" t="s">
        <v>19</v>
      </c>
      <c r="E713" s="19" t="s">
        <v>27</v>
      </c>
      <c r="F713" s="19" t="s">
        <v>31</v>
      </c>
      <c r="G713" s="19" t="s">
        <v>36</v>
      </c>
      <c r="H713" s="72">
        <v>25.7</v>
      </c>
      <c r="I713" s="22">
        <v>3</v>
      </c>
      <c r="J713" s="72">
        <v>3.855</v>
      </c>
      <c r="K713" s="72">
        <v>80.954999999999998</v>
      </c>
      <c r="L713" s="24">
        <v>43482</v>
      </c>
      <c r="M713" s="25">
        <v>0.74930555555555556</v>
      </c>
      <c r="N713" s="20" t="s">
        <v>23</v>
      </c>
      <c r="O713" s="72">
        <v>77.099999999999994</v>
      </c>
      <c r="P713" s="76">
        <v>4.7619047620000003</v>
      </c>
      <c r="Q713" s="72">
        <v>3.855</v>
      </c>
      <c r="R713" s="86">
        <v>6.1</v>
      </c>
      <c r="S713" s="72">
        <f t="shared" si="191"/>
        <v>3.855000000000004</v>
      </c>
      <c r="T713" s="92">
        <f t="shared" si="204"/>
        <v>323.51160000000033</v>
      </c>
      <c r="U713" s="93" t="b">
        <f t="shared" si="192"/>
        <v>0</v>
      </c>
      <c r="V713" s="93" t="b">
        <f t="shared" si="193"/>
        <v>0</v>
      </c>
      <c r="W713" s="93" t="str">
        <f t="shared" si="194"/>
        <v>Low Value</v>
      </c>
      <c r="X713" s="96" t="str">
        <f t="shared" si="197"/>
        <v>Value not found</v>
      </c>
      <c r="Y713" s="93">
        <f t="shared" si="202"/>
        <v>17</v>
      </c>
      <c r="Z713" s="93">
        <f t="shared" si="198"/>
        <v>1</v>
      </c>
      <c r="AA713" s="93">
        <f t="shared" si="199"/>
        <v>2019</v>
      </c>
      <c r="AB713" s="97" t="str">
        <f t="shared" si="190"/>
        <v>1-2019</v>
      </c>
      <c r="AC713" s="97" t="str">
        <f t="shared" si="189"/>
        <v>17-1-2019</v>
      </c>
      <c r="AD713" s="97">
        <f t="shared" si="203"/>
        <v>1</v>
      </c>
      <c r="AE713" s="97">
        <f t="shared" si="200"/>
        <v>3</v>
      </c>
      <c r="AF713" s="97" t="str">
        <f t="shared" si="195"/>
        <v>2019-3</v>
      </c>
      <c r="AG713" s="97">
        <f t="shared" si="196"/>
        <v>4</v>
      </c>
      <c r="AH713" s="97" t="str">
        <f t="shared" si="201"/>
        <v>Weekdays</v>
      </c>
      <c r="AI713" s="98">
        <f t="shared" si="188"/>
        <v>5</v>
      </c>
    </row>
    <row r="714" spans="2:35" ht="21.75" customHeight="1" x14ac:dyDescent="0.25">
      <c r="B714" s="19" t="s">
        <v>746</v>
      </c>
      <c r="C714" s="20" t="s">
        <v>18</v>
      </c>
      <c r="D714" s="19" t="s">
        <v>19</v>
      </c>
      <c r="E714" s="19" t="s">
        <v>20</v>
      </c>
      <c r="F714" s="19" t="s">
        <v>31</v>
      </c>
      <c r="G714" s="19" t="s">
        <v>44</v>
      </c>
      <c r="H714" s="72">
        <v>80.62</v>
      </c>
      <c r="I714" s="22">
        <v>6</v>
      </c>
      <c r="J714" s="72">
        <v>24.186</v>
      </c>
      <c r="K714" s="72">
        <v>507.90600000000001</v>
      </c>
      <c r="L714" s="24">
        <v>43524</v>
      </c>
      <c r="M714" s="25">
        <v>0.84583333333333333</v>
      </c>
      <c r="N714" s="20" t="s">
        <v>29</v>
      </c>
      <c r="O714" s="72">
        <v>483.72</v>
      </c>
      <c r="P714" s="76">
        <v>4.7619047620000003</v>
      </c>
      <c r="Q714" s="72">
        <v>24.186</v>
      </c>
      <c r="R714" s="86">
        <v>9.1</v>
      </c>
      <c r="S714" s="72">
        <f t="shared" si="191"/>
        <v>24.185999999999979</v>
      </c>
      <c r="T714" s="92">
        <f t="shared" si="204"/>
        <v>2029.6891199999982</v>
      </c>
      <c r="U714" s="93" t="b">
        <f t="shared" si="192"/>
        <v>0</v>
      </c>
      <c r="V714" s="93" t="b">
        <f t="shared" si="193"/>
        <v>1</v>
      </c>
      <c r="W714" s="93" t="str">
        <f t="shared" si="194"/>
        <v>High Value</v>
      </c>
      <c r="X714" s="96">
        <f t="shared" si="197"/>
        <v>8.0620000000000012</v>
      </c>
      <c r="Y714" s="93">
        <f t="shared" si="202"/>
        <v>28</v>
      </c>
      <c r="Z714" s="93">
        <f t="shared" si="198"/>
        <v>2</v>
      </c>
      <c r="AA714" s="93">
        <f t="shared" si="199"/>
        <v>2019</v>
      </c>
      <c r="AB714" s="97" t="str">
        <f t="shared" si="190"/>
        <v>2-2019</v>
      </c>
      <c r="AC714" s="97" t="str">
        <f t="shared" si="189"/>
        <v>28-2-2019</v>
      </c>
      <c r="AD714" s="97">
        <f t="shared" si="203"/>
        <v>1</v>
      </c>
      <c r="AE714" s="97">
        <f t="shared" si="200"/>
        <v>9</v>
      </c>
      <c r="AF714" s="97" t="str">
        <f t="shared" si="195"/>
        <v>2019-9</v>
      </c>
      <c r="AG714" s="97">
        <f t="shared" si="196"/>
        <v>4</v>
      </c>
      <c r="AH714" s="97" t="str">
        <f t="shared" si="201"/>
        <v>Weekdays</v>
      </c>
      <c r="AI714" s="98">
        <f t="shared" si="188"/>
        <v>5</v>
      </c>
    </row>
    <row r="715" spans="2:35" ht="21.75" customHeight="1" x14ac:dyDescent="0.25">
      <c r="B715" s="19" t="s">
        <v>747</v>
      </c>
      <c r="C715" s="20" t="s">
        <v>25</v>
      </c>
      <c r="D715" s="19" t="s">
        <v>26</v>
      </c>
      <c r="E715" s="19" t="s">
        <v>20</v>
      </c>
      <c r="F715" s="19" t="s">
        <v>21</v>
      </c>
      <c r="G715" s="19" t="s">
        <v>32</v>
      </c>
      <c r="H715" s="72">
        <v>75.53</v>
      </c>
      <c r="I715" s="22">
        <v>4</v>
      </c>
      <c r="J715" s="72">
        <v>15.106</v>
      </c>
      <c r="K715" s="72">
        <v>317.226</v>
      </c>
      <c r="L715" s="24">
        <v>43543</v>
      </c>
      <c r="M715" s="25">
        <v>0.66111111111111109</v>
      </c>
      <c r="N715" s="20" t="s">
        <v>23</v>
      </c>
      <c r="O715" s="72">
        <v>302.12</v>
      </c>
      <c r="P715" s="76">
        <v>4.7619047620000003</v>
      </c>
      <c r="Q715" s="72">
        <v>15.106</v>
      </c>
      <c r="R715" s="86">
        <v>8.3000000000000007</v>
      </c>
      <c r="S715" s="72">
        <f t="shared" si="191"/>
        <v>15.105999999999995</v>
      </c>
      <c r="T715" s="92">
        <f t="shared" si="204"/>
        <v>1267.6955199999995</v>
      </c>
      <c r="U715" s="93" t="b">
        <f t="shared" si="192"/>
        <v>0</v>
      </c>
      <c r="V715" s="93" t="b">
        <f t="shared" si="193"/>
        <v>1</v>
      </c>
      <c r="W715" s="93" t="str">
        <f t="shared" si="194"/>
        <v>High Value</v>
      </c>
      <c r="X715" s="96">
        <f t="shared" si="197"/>
        <v>7.5530000000000008</v>
      </c>
      <c r="Y715" s="93">
        <f t="shared" si="202"/>
        <v>19</v>
      </c>
      <c r="Z715" s="93">
        <f t="shared" si="198"/>
        <v>3</v>
      </c>
      <c r="AA715" s="93">
        <f t="shared" si="199"/>
        <v>2019</v>
      </c>
      <c r="AB715" s="97" t="str">
        <f t="shared" si="190"/>
        <v>3-2019</v>
      </c>
      <c r="AC715" s="97" t="str">
        <f t="shared" si="189"/>
        <v>19-3-2019</v>
      </c>
      <c r="AD715" s="97">
        <f t="shared" si="203"/>
        <v>1</v>
      </c>
      <c r="AE715" s="97">
        <f t="shared" si="200"/>
        <v>12</v>
      </c>
      <c r="AF715" s="97" t="str">
        <f t="shared" si="195"/>
        <v>2019-12</v>
      </c>
      <c r="AG715" s="97">
        <f t="shared" si="196"/>
        <v>2</v>
      </c>
      <c r="AH715" s="97" t="str">
        <f t="shared" si="201"/>
        <v>Weekdays</v>
      </c>
      <c r="AI715" s="98">
        <f t="shared" si="188"/>
        <v>3</v>
      </c>
    </row>
    <row r="716" spans="2:35" ht="21.75" customHeight="1" x14ac:dyDescent="0.25">
      <c r="B716" s="19" t="s">
        <v>748</v>
      </c>
      <c r="C716" s="20" t="s">
        <v>25</v>
      </c>
      <c r="D716" s="19" t="s">
        <v>26</v>
      </c>
      <c r="E716" s="19" t="s">
        <v>27</v>
      </c>
      <c r="F716" s="19" t="s">
        <v>21</v>
      </c>
      <c r="G716" s="19" t="s">
        <v>28</v>
      </c>
      <c r="H716" s="72">
        <v>77.63</v>
      </c>
      <c r="I716" s="22">
        <v>9</v>
      </c>
      <c r="J716" s="72">
        <v>34.933500000000002</v>
      </c>
      <c r="K716" s="72">
        <v>733.60350000000005</v>
      </c>
      <c r="L716" s="24">
        <v>43515</v>
      </c>
      <c r="M716" s="25">
        <v>0.63472222222222219</v>
      </c>
      <c r="N716" s="20" t="s">
        <v>23</v>
      </c>
      <c r="O716" s="72">
        <v>698.67</v>
      </c>
      <c r="P716" s="76">
        <v>4.7619047620000003</v>
      </c>
      <c r="Q716" s="72">
        <v>34.933500000000002</v>
      </c>
      <c r="R716" s="86">
        <v>7.2</v>
      </c>
      <c r="S716" s="72">
        <f t="shared" si="191"/>
        <v>34.933500000000095</v>
      </c>
      <c r="T716" s="92">
        <f t="shared" si="204"/>
        <v>2931.619320000008</v>
      </c>
      <c r="U716" s="93" t="b">
        <f t="shared" si="192"/>
        <v>1</v>
      </c>
      <c r="V716" s="93" t="b">
        <f t="shared" si="193"/>
        <v>1</v>
      </c>
      <c r="W716" s="93" t="str">
        <f t="shared" si="194"/>
        <v>Low Value</v>
      </c>
      <c r="X716" s="96">
        <f t="shared" si="197"/>
        <v>7.7629999999999999</v>
      </c>
      <c r="Y716" s="93">
        <f t="shared" si="202"/>
        <v>19</v>
      </c>
      <c r="Z716" s="93">
        <f t="shared" si="198"/>
        <v>2</v>
      </c>
      <c r="AA716" s="93">
        <f t="shared" si="199"/>
        <v>2019</v>
      </c>
      <c r="AB716" s="97" t="str">
        <f t="shared" si="190"/>
        <v>2-2019</v>
      </c>
      <c r="AC716" s="97" t="str">
        <f t="shared" si="189"/>
        <v>19-2-2019</v>
      </c>
      <c r="AD716" s="97">
        <f t="shared" si="203"/>
        <v>1</v>
      </c>
      <c r="AE716" s="97">
        <f t="shared" si="200"/>
        <v>8</v>
      </c>
      <c r="AF716" s="97" t="str">
        <f t="shared" si="195"/>
        <v>2019-8</v>
      </c>
      <c r="AG716" s="97">
        <f t="shared" si="196"/>
        <v>2</v>
      </c>
      <c r="AH716" s="97" t="str">
        <f t="shared" si="201"/>
        <v>Weekdays</v>
      </c>
      <c r="AI716" s="98">
        <f t="shared" si="188"/>
        <v>3</v>
      </c>
    </row>
    <row r="717" spans="2:35" ht="21.75" customHeight="1" x14ac:dyDescent="0.25">
      <c r="B717" s="19" t="s">
        <v>749</v>
      </c>
      <c r="C717" s="20" t="s">
        <v>25</v>
      </c>
      <c r="D717" s="19" t="s">
        <v>26</v>
      </c>
      <c r="E717" s="19" t="s">
        <v>27</v>
      </c>
      <c r="F717" s="19" t="s">
        <v>21</v>
      </c>
      <c r="G717" s="19" t="s">
        <v>22</v>
      </c>
      <c r="H717" s="72">
        <v>13.85</v>
      </c>
      <c r="I717" s="22">
        <v>9</v>
      </c>
      <c r="J717" s="72">
        <v>6.2324999999999999</v>
      </c>
      <c r="K717" s="72">
        <v>130.88249999999999</v>
      </c>
      <c r="L717" s="24">
        <v>43500</v>
      </c>
      <c r="M717" s="25">
        <v>0.53472222222222221</v>
      </c>
      <c r="N717" s="20" t="s">
        <v>23</v>
      </c>
      <c r="O717" s="72">
        <v>124.65</v>
      </c>
      <c r="P717" s="76">
        <v>4.7619047620000003</v>
      </c>
      <c r="Q717" s="72">
        <v>6.2324999999999999</v>
      </c>
      <c r="R717" s="86">
        <v>6</v>
      </c>
      <c r="S717" s="72">
        <f t="shared" si="191"/>
        <v>6.2324999999999875</v>
      </c>
      <c r="T717" s="92">
        <f t="shared" si="204"/>
        <v>523.03139999999894</v>
      </c>
      <c r="U717" s="93" t="b">
        <f t="shared" si="192"/>
        <v>0</v>
      </c>
      <c r="V717" s="93" t="b">
        <f t="shared" si="193"/>
        <v>0</v>
      </c>
      <c r="W717" s="93" t="str">
        <f t="shared" si="194"/>
        <v>Low Value</v>
      </c>
      <c r="X717" s="96" t="str">
        <f t="shared" si="197"/>
        <v>Value not found</v>
      </c>
      <c r="Y717" s="93">
        <f t="shared" si="202"/>
        <v>4</v>
      </c>
      <c r="Z717" s="93">
        <f t="shared" si="198"/>
        <v>2</v>
      </c>
      <c r="AA717" s="93">
        <f t="shared" si="199"/>
        <v>2019</v>
      </c>
      <c r="AB717" s="97" t="str">
        <f t="shared" si="190"/>
        <v>2-2019</v>
      </c>
      <c r="AC717" s="97" t="str">
        <f t="shared" si="189"/>
        <v>4-2-2019</v>
      </c>
      <c r="AD717" s="97">
        <f t="shared" si="203"/>
        <v>1</v>
      </c>
      <c r="AE717" s="97">
        <f t="shared" si="200"/>
        <v>6</v>
      </c>
      <c r="AF717" s="97" t="str">
        <f t="shared" si="195"/>
        <v>2019-6</v>
      </c>
      <c r="AG717" s="97">
        <f t="shared" si="196"/>
        <v>1</v>
      </c>
      <c r="AH717" s="97" t="str">
        <f t="shared" si="201"/>
        <v>Weekdays</v>
      </c>
      <c r="AI717" s="98">
        <f t="shared" si="188"/>
        <v>2</v>
      </c>
    </row>
    <row r="718" spans="2:35" ht="21.75" customHeight="1" x14ac:dyDescent="0.25">
      <c r="B718" s="19" t="s">
        <v>750</v>
      </c>
      <c r="C718" s="20" t="s">
        <v>25</v>
      </c>
      <c r="D718" s="19" t="s">
        <v>26</v>
      </c>
      <c r="E718" s="19" t="s">
        <v>20</v>
      </c>
      <c r="F718" s="19" t="s">
        <v>31</v>
      </c>
      <c r="G718" s="19" t="s">
        <v>46</v>
      </c>
      <c r="H718" s="72">
        <v>98.7</v>
      </c>
      <c r="I718" s="22">
        <v>8</v>
      </c>
      <c r="J718" s="72">
        <v>39.479999999999997</v>
      </c>
      <c r="K718" s="72">
        <v>829.08</v>
      </c>
      <c r="L718" s="24">
        <v>43496</v>
      </c>
      <c r="M718" s="25">
        <v>0.44166666666666665</v>
      </c>
      <c r="N718" s="20" t="s">
        <v>23</v>
      </c>
      <c r="O718" s="72">
        <v>789.6</v>
      </c>
      <c r="P718" s="76">
        <v>4.7619047620000003</v>
      </c>
      <c r="Q718" s="72">
        <v>39.479999999999997</v>
      </c>
      <c r="R718" s="86">
        <v>8.5</v>
      </c>
      <c r="S718" s="72">
        <f t="shared" si="191"/>
        <v>39.480000000000018</v>
      </c>
      <c r="T718" s="92">
        <f t="shared" si="204"/>
        <v>3313.1616000000017</v>
      </c>
      <c r="U718" s="93" t="b">
        <f t="shared" si="192"/>
        <v>1</v>
      </c>
      <c r="V718" s="93" t="b">
        <f t="shared" si="193"/>
        <v>1</v>
      </c>
      <c r="W718" s="93" t="str">
        <f t="shared" si="194"/>
        <v>High Value</v>
      </c>
      <c r="X718" s="96">
        <f t="shared" si="197"/>
        <v>9.870000000000001</v>
      </c>
      <c r="Y718" s="93">
        <f t="shared" si="202"/>
        <v>31</v>
      </c>
      <c r="Z718" s="93">
        <f t="shared" si="198"/>
        <v>1</v>
      </c>
      <c r="AA718" s="93">
        <f t="shared" si="199"/>
        <v>2019</v>
      </c>
      <c r="AB718" s="97" t="str">
        <f t="shared" si="190"/>
        <v>1-2019</v>
      </c>
      <c r="AC718" s="97" t="str">
        <f t="shared" si="189"/>
        <v>31-1-2019</v>
      </c>
      <c r="AD718" s="97">
        <f t="shared" si="203"/>
        <v>1</v>
      </c>
      <c r="AE718" s="97">
        <f t="shared" si="200"/>
        <v>5</v>
      </c>
      <c r="AF718" s="97" t="str">
        <f t="shared" si="195"/>
        <v>2019-5</v>
      </c>
      <c r="AG718" s="97">
        <f t="shared" si="196"/>
        <v>4</v>
      </c>
      <c r="AH718" s="97" t="str">
        <f t="shared" si="201"/>
        <v>Weekdays</v>
      </c>
      <c r="AI718" s="98">
        <f t="shared" si="188"/>
        <v>5</v>
      </c>
    </row>
    <row r="719" spans="2:35" ht="21.75" customHeight="1" x14ac:dyDescent="0.25">
      <c r="B719" s="19" t="s">
        <v>751</v>
      </c>
      <c r="C719" s="20" t="s">
        <v>18</v>
      </c>
      <c r="D719" s="19" t="s">
        <v>19</v>
      </c>
      <c r="E719" s="19" t="s">
        <v>27</v>
      </c>
      <c r="F719" s="19" t="s">
        <v>21</v>
      </c>
      <c r="G719" s="19" t="s">
        <v>22</v>
      </c>
      <c r="H719" s="72">
        <v>35.68</v>
      </c>
      <c r="I719" s="22">
        <v>5</v>
      </c>
      <c r="J719" s="72">
        <v>8.92</v>
      </c>
      <c r="K719" s="72">
        <v>187.32</v>
      </c>
      <c r="L719" s="24">
        <v>43502</v>
      </c>
      <c r="M719" s="25">
        <v>0.7729166666666667</v>
      </c>
      <c r="N719" s="20" t="s">
        <v>33</v>
      </c>
      <c r="O719" s="72">
        <v>178.4</v>
      </c>
      <c r="P719" s="76">
        <v>4.7619047620000003</v>
      </c>
      <c r="Q719" s="72">
        <v>8.92</v>
      </c>
      <c r="R719" s="86">
        <v>6.6</v>
      </c>
      <c r="S719" s="72">
        <f t="shared" si="191"/>
        <v>8.9199999999999875</v>
      </c>
      <c r="T719" s="92">
        <f t="shared" si="204"/>
        <v>748.56639999999902</v>
      </c>
      <c r="U719" s="93" t="b">
        <f t="shared" si="192"/>
        <v>0</v>
      </c>
      <c r="V719" s="93" t="b">
        <f t="shared" si="193"/>
        <v>1</v>
      </c>
      <c r="W719" s="93" t="str">
        <f t="shared" si="194"/>
        <v>Low Value</v>
      </c>
      <c r="X719" s="96" t="str">
        <f t="shared" si="197"/>
        <v>Value not found</v>
      </c>
      <c r="Y719" s="93">
        <f t="shared" si="202"/>
        <v>6</v>
      </c>
      <c r="Z719" s="93">
        <f t="shared" si="198"/>
        <v>2</v>
      </c>
      <c r="AA719" s="93">
        <f t="shared" si="199"/>
        <v>2019</v>
      </c>
      <c r="AB719" s="97" t="str">
        <f t="shared" si="190"/>
        <v>2-2019</v>
      </c>
      <c r="AC719" s="97" t="str">
        <f t="shared" si="189"/>
        <v>6-2-2019</v>
      </c>
      <c r="AD719" s="97">
        <f t="shared" si="203"/>
        <v>1</v>
      </c>
      <c r="AE719" s="97">
        <f t="shared" si="200"/>
        <v>6</v>
      </c>
      <c r="AF719" s="97" t="str">
        <f t="shared" si="195"/>
        <v>2019-6</v>
      </c>
      <c r="AG719" s="97">
        <f t="shared" si="196"/>
        <v>3</v>
      </c>
      <c r="AH719" s="97" t="str">
        <f t="shared" si="201"/>
        <v>Weekdays</v>
      </c>
      <c r="AI719" s="98">
        <f t="shared" si="188"/>
        <v>4</v>
      </c>
    </row>
    <row r="720" spans="2:35" ht="21.75" customHeight="1" x14ac:dyDescent="0.25">
      <c r="B720" s="19" t="s">
        <v>752</v>
      </c>
      <c r="C720" s="20" t="s">
        <v>18</v>
      </c>
      <c r="D720" s="19" t="s">
        <v>19</v>
      </c>
      <c r="E720" s="19" t="s">
        <v>20</v>
      </c>
      <c r="F720" s="19" t="s">
        <v>21</v>
      </c>
      <c r="G720" s="19" t="s">
        <v>46</v>
      </c>
      <c r="H720" s="72">
        <v>71.459999999999994</v>
      </c>
      <c r="I720" s="22">
        <v>7</v>
      </c>
      <c r="J720" s="72">
        <v>25.010999999999999</v>
      </c>
      <c r="K720" s="72">
        <v>525.23099999999999</v>
      </c>
      <c r="L720" s="24">
        <v>43552</v>
      </c>
      <c r="M720" s="25">
        <v>0.67083333333333328</v>
      </c>
      <c r="N720" s="20" t="s">
        <v>23</v>
      </c>
      <c r="O720" s="72">
        <v>500.22</v>
      </c>
      <c r="P720" s="76">
        <v>4.7619047620000003</v>
      </c>
      <c r="Q720" s="72">
        <v>25.010999999999999</v>
      </c>
      <c r="R720" s="86">
        <v>4.5</v>
      </c>
      <c r="S720" s="72">
        <f t="shared" si="191"/>
        <v>25.010999999999967</v>
      </c>
      <c r="T720" s="92">
        <f t="shared" si="204"/>
        <v>2098.9231199999972</v>
      </c>
      <c r="U720" s="93" t="b">
        <f t="shared" si="192"/>
        <v>0</v>
      </c>
      <c r="V720" s="93" t="b">
        <f t="shared" si="193"/>
        <v>0</v>
      </c>
      <c r="W720" s="93" t="str">
        <f t="shared" si="194"/>
        <v>Low Value</v>
      </c>
      <c r="X720" s="96" t="str">
        <f t="shared" si="197"/>
        <v>Value not found</v>
      </c>
      <c r="Y720" s="93">
        <f t="shared" si="202"/>
        <v>28</v>
      </c>
      <c r="Z720" s="93">
        <f t="shared" si="198"/>
        <v>3</v>
      </c>
      <c r="AA720" s="93">
        <f t="shared" si="199"/>
        <v>2019</v>
      </c>
      <c r="AB720" s="97" t="str">
        <f t="shared" si="190"/>
        <v>3-2019</v>
      </c>
      <c r="AC720" s="97" t="str">
        <f t="shared" si="189"/>
        <v>28-3-2019</v>
      </c>
      <c r="AD720" s="97">
        <f t="shared" si="203"/>
        <v>1</v>
      </c>
      <c r="AE720" s="97">
        <f t="shared" si="200"/>
        <v>13</v>
      </c>
      <c r="AF720" s="97" t="str">
        <f t="shared" si="195"/>
        <v>2019-13</v>
      </c>
      <c r="AG720" s="97">
        <f t="shared" si="196"/>
        <v>4</v>
      </c>
      <c r="AH720" s="97" t="str">
        <f t="shared" si="201"/>
        <v>Weekdays</v>
      </c>
      <c r="AI720" s="98">
        <f t="shared" si="188"/>
        <v>5</v>
      </c>
    </row>
    <row r="721" spans="2:35" ht="21.75" customHeight="1" x14ac:dyDescent="0.25">
      <c r="B721" s="19" t="s">
        <v>753</v>
      </c>
      <c r="C721" s="20" t="s">
        <v>18</v>
      </c>
      <c r="D721" s="19" t="s">
        <v>19</v>
      </c>
      <c r="E721" s="19" t="s">
        <v>20</v>
      </c>
      <c r="F721" s="19" t="s">
        <v>31</v>
      </c>
      <c r="G721" s="19" t="s">
        <v>28</v>
      </c>
      <c r="H721" s="72">
        <v>11.94</v>
      </c>
      <c r="I721" s="22">
        <v>3</v>
      </c>
      <c r="J721" s="72">
        <v>1.7909999999999999</v>
      </c>
      <c r="K721" s="72">
        <v>37.610999999999997</v>
      </c>
      <c r="L721" s="24">
        <v>43484</v>
      </c>
      <c r="M721" s="25">
        <v>0.53263888888888888</v>
      </c>
      <c r="N721" s="20" t="s">
        <v>33</v>
      </c>
      <c r="O721" s="72">
        <v>35.82</v>
      </c>
      <c r="P721" s="76">
        <v>4.7619047620000003</v>
      </c>
      <c r="Q721" s="72">
        <v>1.7909999999999999</v>
      </c>
      <c r="R721" s="86">
        <v>8.1</v>
      </c>
      <c r="S721" s="72">
        <f t="shared" si="191"/>
        <v>1.7909999999999968</v>
      </c>
      <c r="T721" s="92">
        <f t="shared" si="204"/>
        <v>150.30071999999973</v>
      </c>
      <c r="U721" s="93" t="b">
        <f t="shared" si="192"/>
        <v>0</v>
      </c>
      <c r="V721" s="93" t="b">
        <f t="shared" si="193"/>
        <v>1</v>
      </c>
      <c r="W721" s="93" t="str">
        <f t="shared" si="194"/>
        <v>High Value</v>
      </c>
      <c r="X721" s="96">
        <f t="shared" si="197"/>
        <v>1.194</v>
      </c>
      <c r="Y721" s="93">
        <f t="shared" si="202"/>
        <v>19</v>
      </c>
      <c r="Z721" s="93">
        <f t="shared" si="198"/>
        <v>1</v>
      </c>
      <c r="AA721" s="93">
        <f t="shared" si="199"/>
        <v>2019</v>
      </c>
      <c r="AB721" s="97" t="str">
        <f t="shared" si="190"/>
        <v>1-2019</v>
      </c>
      <c r="AC721" s="97" t="str">
        <f t="shared" si="189"/>
        <v>19-1-2019</v>
      </c>
      <c r="AD721" s="97">
        <f t="shared" si="203"/>
        <v>1</v>
      </c>
      <c r="AE721" s="97">
        <f t="shared" si="200"/>
        <v>3</v>
      </c>
      <c r="AF721" s="97" t="str">
        <f t="shared" si="195"/>
        <v>2019-3</v>
      </c>
      <c r="AG721" s="97">
        <f t="shared" si="196"/>
        <v>6</v>
      </c>
      <c r="AH721" s="97" t="str">
        <f t="shared" si="201"/>
        <v>Weekends</v>
      </c>
      <c r="AI721" s="98">
        <f t="shared" si="188"/>
        <v>7</v>
      </c>
    </row>
    <row r="722" spans="2:35" ht="21.75" customHeight="1" x14ac:dyDescent="0.25">
      <c r="B722" s="19" t="s">
        <v>754</v>
      </c>
      <c r="C722" s="20" t="s">
        <v>18</v>
      </c>
      <c r="D722" s="19" t="s">
        <v>19</v>
      </c>
      <c r="E722" s="19" t="s">
        <v>27</v>
      </c>
      <c r="F722" s="19" t="s">
        <v>31</v>
      </c>
      <c r="G722" s="19" t="s">
        <v>46</v>
      </c>
      <c r="H722" s="72">
        <v>45.38</v>
      </c>
      <c r="I722" s="22">
        <v>3</v>
      </c>
      <c r="J722" s="72">
        <v>6.8070000000000004</v>
      </c>
      <c r="K722" s="72">
        <v>142.947</v>
      </c>
      <c r="L722" s="24">
        <v>43513</v>
      </c>
      <c r="M722" s="25">
        <v>0.56527777777777777</v>
      </c>
      <c r="N722" s="20" t="s">
        <v>33</v>
      </c>
      <c r="O722" s="72">
        <v>136.13999999999999</v>
      </c>
      <c r="P722" s="76">
        <v>4.7619047620000003</v>
      </c>
      <c r="Q722" s="72">
        <v>6.8070000000000004</v>
      </c>
      <c r="R722" s="86">
        <v>7.2</v>
      </c>
      <c r="S722" s="72">
        <f t="shared" si="191"/>
        <v>6.8070000000000164</v>
      </c>
      <c r="T722" s="92">
        <f t="shared" si="204"/>
        <v>571.24344000000144</v>
      </c>
      <c r="U722" s="93" t="b">
        <f t="shared" si="192"/>
        <v>0</v>
      </c>
      <c r="V722" s="93" t="b">
        <f t="shared" si="193"/>
        <v>1</v>
      </c>
      <c r="W722" s="93" t="str">
        <f t="shared" si="194"/>
        <v>Low Value</v>
      </c>
      <c r="X722" s="96">
        <f t="shared" si="197"/>
        <v>4.5380000000000003</v>
      </c>
      <c r="Y722" s="93">
        <f t="shared" si="202"/>
        <v>17</v>
      </c>
      <c r="Z722" s="93">
        <f t="shared" si="198"/>
        <v>2</v>
      </c>
      <c r="AA722" s="93">
        <f t="shared" si="199"/>
        <v>2019</v>
      </c>
      <c r="AB722" s="97" t="str">
        <f t="shared" si="190"/>
        <v>2-2019</v>
      </c>
      <c r="AC722" s="97" t="str">
        <f t="shared" si="189"/>
        <v>17-2-2019</v>
      </c>
      <c r="AD722" s="97">
        <f t="shared" si="203"/>
        <v>1</v>
      </c>
      <c r="AE722" s="97">
        <f t="shared" si="200"/>
        <v>7</v>
      </c>
      <c r="AF722" s="97" t="str">
        <f t="shared" si="195"/>
        <v>2019-7</v>
      </c>
      <c r="AG722" s="97">
        <f t="shared" si="196"/>
        <v>7</v>
      </c>
      <c r="AH722" s="97" t="str">
        <f t="shared" si="201"/>
        <v>Weekends</v>
      </c>
      <c r="AI722" s="98">
        <f t="shared" ref="AI722:AI785" si="205">WEEKDAY(L722,1)</f>
        <v>1</v>
      </c>
    </row>
    <row r="723" spans="2:35" ht="21.75" customHeight="1" x14ac:dyDescent="0.25">
      <c r="B723" s="19" t="s">
        <v>755</v>
      </c>
      <c r="C723" s="20" t="s">
        <v>42</v>
      </c>
      <c r="D723" s="19" t="s">
        <v>43</v>
      </c>
      <c r="E723" s="19" t="s">
        <v>20</v>
      </c>
      <c r="F723" s="19" t="s">
        <v>21</v>
      </c>
      <c r="G723" s="19" t="s">
        <v>46</v>
      </c>
      <c r="H723" s="72">
        <v>17.48</v>
      </c>
      <c r="I723" s="22">
        <v>6</v>
      </c>
      <c r="J723" s="72">
        <v>5.2439999999999998</v>
      </c>
      <c r="K723" s="72">
        <v>110.124</v>
      </c>
      <c r="L723" s="24">
        <v>43483</v>
      </c>
      <c r="M723" s="25">
        <v>0.62777777777777777</v>
      </c>
      <c r="N723" s="20" t="s">
        <v>33</v>
      </c>
      <c r="O723" s="72">
        <v>104.88</v>
      </c>
      <c r="P723" s="76">
        <v>4.7619047620000003</v>
      </c>
      <c r="Q723" s="72">
        <v>5.2439999999999998</v>
      </c>
      <c r="R723" s="86">
        <v>6.1</v>
      </c>
      <c r="S723" s="72">
        <f t="shared" si="191"/>
        <v>5.2439999999999998</v>
      </c>
      <c r="T723" s="92">
        <f t="shared" si="204"/>
        <v>440.07648</v>
      </c>
      <c r="U723" s="93" t="b">
        <f t="shared" si="192"/>
        <v>0</v>
      </c>
      <c r="V723" s="93" t="b">
        <f t="shared" si="193"/>
        <v>0</v>
      </c>
      <c r="W723" s="93" t="str">
        <f t="shared" si="194"/>
        <v>Low Value</v>
      </c>
      <c r="X723" s="96" t="str">
        <f t="shared" si="197"/>
        <v>Value not found</v>
      </c>
      <c r="Y723" s="93">
        <f t="shared" si="202"/>
        <v>18</v>
      </c>
      <c r="Z723" s="93">
        <f t="shared" si="198"/>
        <v>1</v>
      </c>
      <c r="AA723" s="93">
        <f t="shared" si="199"/>
        <v>2019</v>
      </c>
      <c r="AB723" s="97" t="str">
        <f t="shared" si="190"/>
        <v>1-2019</v>
      </c>
      <c r="AC723" s="97" t="str">
        <f t="shared" si="189"/>
        <v>18-1-2019</v>
      </c>
      <c r="AD723" s="97">
        <f t="shared" si="203"/>
        <v>1</v>
      </c>
      <c r="AE723" s="97">
        <f t="shared" si="200"/>
        <v>3</v>
      </c>
      <c r="AF723" s="97" t="str">
        <f t="shared" si="195"/>
        <v>2019-3</v>
      </c>
      <c r="AG723" s="97">
        <f t="shared" si="196"/>
        <v>5</v>
      </c>
      <c r="AH723" s="97" t="str">
        <f t="shared" si="201"/>
        <v>Weekdays</v>
      </c>
      <c r="AI723" s="98">
        <f t="shared" si="205"/>
        <v>6</v>
      </c>
    </row>
    <row r="724" spans="2:35" ht="21.75" customHeight="1" x14ac:dyDescent="0.25">
      <c r="B724" s="19" t="s">
        <v>756</v>
      </c>
      <c r="C724" s="20" t="s">
        <v>42</v>
      </c>
      <c r="D724" s="19" t="s">
        <v>43</v>
      </c>
      <c r="E724" s="19" t="s">
        <v>27</v>
      </c>
      <c r="F724" s="19" t="s">
        <v>21</v>
      </c>
      <c r="G724" s="19" t="s">
        <v>46</v>
      </c>
      <c r="H724" s="72">
        <v>25.56</v>
      </c>
      <c r="I724" s="22">
        <v>7</v>
      </c>
      <c r="J724" s="72">
        <v>8.9459999999999997</v>
      </c>
      <c r="K724" s="72">
        <v>187.86600000000001</v>
      </c>
      <c r="L724" s="24">
        <v>43498</v>
      </c>
      <c r="M724" s="25">
        <v>0.86250000000000004</v>
      </c>
      <c r="N724" s="20" t="s">
        <v>29</v>
      </c>
      <c r="O724" s="72">
        <v>178.92</v>
      </c>
      <c r="P724" s="76">
        <v>4.7619047620000003</v>
      </c>
      <c r="Q724" s="72">
        <v>8.9459999999999997</v>
      </c>
      <c r="R724" s="86">
        <v>7.1</v>
      </c>
      <c r="S724" s="72">
        <f t="shared" si="191"/>
        <v>8.9460000000000264</v>
      </c>
      <c r="T724" s="92">
        <f t="shared" si="204"/>
        <v>750.7483200000022</v>
      </c>
      <c r="U724" s="93" t="b">
        <f t="shared" si="192"/>
        <v>0</v>
      </c>
      <c r="V724" s="93" t="b">
        <f t="shared" si="193"/>
        <v>1</v>
      </c>
      <c r="W724" s="93" t="str">
        <f t="shared" si="194"/>
        <v>Low Value</v>
      </c>
      <c r="X724" s="96">
        <f t="shared" si="197"/>
        <v>2.556</v>
      </c>
      <c r="Y724" s="93">
        <f t="shared" si="202"/>
        <v>2</v>
      </c>
      <c r="Z724" s="93">
        <f t="shared" si="198"/>
        <v>2</v>
      </c>
      <c r="AA724" s="93">
        <f t="shared" si="199"/>
        <v>2019</v>
      </c>
      <c r="AB724" s="97" t="str">
        <f t="shared" si="190"/>
        <v>2-2019</v>
      </c>
      <c r="AC724" s="97" t="str">
        <f t="shared" si="189"/>
        <v>2-2-2019</v>
      </c>
      <c r="AD724" s="97">
        <f t="shared" si="203"/>
        <v>1</v>
      </c>
      <c r="AE724" s="97">
        <f t="shared" si="200"/>
        <v>5</v>
      </c>
      <c r="AF724" s="97" t="str">
        <f t="shared" si="195"/>
        <v>2019-5</v>
      </c>
      <c r="AG724" s="97">
        <f t="shared" si="196"/>
        <v>6</v>
      </c>
      <c r="AH724" s="97" t="str">
        <f t="shared" si="201"/>
        <v>Weekends</v>
      </c>
      <c r="AI724" s="98">
        <f t="shared" si="205"/>
        <v>7</v>
      </c>
    </row>
    <row r="725" spans="2:35" ht="21.75" customHeight="1" x14ac:dyDescent="0.25">
      <c r="B725" s="19" t="s">
        <v>757</v>
      </c>
      <c r="C725" s="20" t="s">
        <v>25</v>
      </c>
      <c r="D725" s="19" t="s">
        <v>26</v>
      </c>
      <c r="E725" s="19" t="s">
        <v>20</v>
      </c>
      <c r="F725" s="19" t="s">
        <v>21</v>
      </c>
      <c r="G725" s="19" t="s">
        <v>36</v>
      </c>
      <c r="H725" s="72">
        <v>90.63</v>
      </c>
      <c r="I725" s="22">
        <v>9</v>
      </c>
      <c r="J725" s="72">
        <v>40.783499999999997</v>
      </c>
      <c r="K725" s="72">
        <v>856.45349999999996</v>
      </c>
      <c r="L725" s="24">
        <v>43483</v>
      </c>
      <c r="M725" s="25">
        <v>0.64444444444444449</v>
      </c>
      <c r="N725" s="20" t="s">
        <v>29</v>
      </c>
      <c r="O725" s="72">
        <v>815.67</v>
      </c>
      <c r="P725" s="76">
        <v>4.7619047620000003</v>
      </c>
      <c r="Q725" s="72">
        <v>40.783499999999997</v>
      </c>
      <c r="R725" s="86">
        <v>5.0999999999999996</v>
      </c>
      <c r="S725" s="72">
        <f t="shared" si="191"/>
        <v>40.783500000000004</v>
      </c>
      <c r="T725" s="92">
        <f t="shared" si="204"/>
        <v>3422.5513200000005</v>
      </c>
      <c r="U725" s="93" t="b">
        <f t="shared" si="192"/>
        <v>0</v>
      </c>
      <c r="V725" s="93" t="b">
        <f t="shared" si="193"/>
        <v>1</v>
      </c>
      <c r="W725" s="93" t="str">
        <f t="shared" si="194"/>
        <v>Low Value</v>
      </c>
      <c r="X725" s="96" t="str">
        <f t="shared" si="197"/>
        <v>Value not found</v>
      </c>
      <c r="Y725" s="93">
        <f t="shared" si="202"/>
        <v>18</v>
      </c>
      <c r="Z725" s="93">
        <f t="shared" si="198"/>
        <v>1</v>
      </c>
      <c r="AA725" s="93">
        <f t="shared" si="199"/>
        <v>2019</v>
      </c>
      <c r="AB725" s="97" t="str">
        <f t="shared" si="190"/>
        <v>1-2019</v>
      </c>
      <c r="AC725" s="97" t="str">
        <f t="shared" si="189"/>
        <v>18-1-2019</v>
      </c>
      <c r="AD725" s="97">
        <f t="shared" si="203"/>
        <v>1</v>
      </c>
      <c r="AE725" s="97">
        <f t="shared" si="200"/>
        <v>3</v>
      </c>
      <c r="AF725" s="97" t="str">
        <f t="shared" si="195"/>
        <v>2019-3</v>
      </c>
      <c r="AG725" s="97">
        <f t="shared" si="196"/>
        <v>5</v>
      </c>
      <c r="AH725" s="97" t="str">
        <f t="shared" si="201"/>
        <v>Weekdays</v>
      </c>
      <c r="AI725" s="98">
        <f t="shared" si="205"/>
        <v>6</v>
      </c>
    </row>
    <row r="726" spans="2:35" ht="21.75" customHeight="1" x14ac:dyDescent="0.25">
      <c r="B726" s="19" t="s">
        <v>758</v>
      </c>
      <c r="C726" s="20" t="s">
        <v>42</v>
      </c>
      <c r="D726" s="19" t="s">
        <v>43</v>
      </c>
      <c r="E726" s="19" t="s">
        <v>27</v>
      </c>
      <c r="F726" s="19" t="s">
        <v>31</v>
      </c>
      <c r="G726" s="19" t="s">
        <v>32</v>
      </c>
      <c r="H726" s="72">
        <v>44.12</v>
      </c>
      <c r="I726" s="22">
        <v>3</v>
      </c>
      <c r="J726" s="72">
        <v>6.6180000000000003</v>
      </c>
      <c r="K726" s="72">
        <v>138.97800000000001</v>
      </c>
      <c r="L726" s="24">
        <v>43542</v>
      </c>
      <c r="M726" s="25">
        <v>0.57291666666666663</v>
      </c>
      <c r="N726" s="20" t="s">
        <v>33</v>
      </c>
      <c r="O726" s="72">
        <v>132.36000000000001</v>
      </c>
      <c r="P726" s="76">
        <v>4.7619047620000003</v>
      </c>
      <c r="Q726" s="72">
        <v>6.6180000000000003</v>
      </c>
      <c r="R726" s="86">
        <v>7.9</v>
      </c>
      <c r="S726" s="72">
        <f t="shared" si="191"/>
        <v>6.617999999999995</v>
      </c>
      <c r="T726" s="92">
        <f t="shared" si="204"/>
        <v>555.38255999999956</v>
      </c>
      <c r="U726" s="93" t="b">
        <f t="shared" si="192"/>
        <v>0</v>
      </c>
      <c r="V726" s="93" t="b">
        <f t="shared" si="193"/>
        <v>1</v>
      </c>
      <c r="W726" s="93" t="str">
        <f t="shared" si="194"/>
        <v>High Value</v>
      </c>
      <c r="X726" s="96">
        <f t="shared" si="197"/>
        <v>4.4119999999999999</v>
      </c>
      <c r="Y726" s="93">
        <f t="shared" si="202"/>
        <v>18</v>
      </c>
      <c r="Z726" s="93">
        <f t="shared" si="198"/>
        <v>3</v>
      </c>
      <c r="AA726" s="93">
        <f t="shared" si="199"/>
        <v>2019</v>
      </c>
      <c r="AB726" s="97" t="str">
        <f t="shared" si="190"/>
        <v>3-2019</v>
      </c>
      <c r="AC726" s="97" t="str">
        <f t="shared" si="189"/>
        <v>18-3-2019</v>
      </c>
      <c r="AD726" s="97">
        <f t="shared" si="203"/>
        <v>1</v>
      </c>
      <c r="AE726" s="97">
        <f t="shared" si="200"/>
        <v>12</v>
      </c>
      <c r="AF726" s="97" t="str">
        <f t="shared" si="195"/>
        <v>2019-12</v>
      </c>
      <c r="AG726" s="97">
        <f t="shared" si="196"/>
        <v>1</v>
      </c>
      <c r="AH726" s="97" t="str">
        <f t="shared" si="201"/>
        <v>Weekdays</v>
      </c>
      <c r="AI726" s="98">
        <f t="shared" si="205"/>
        <v>2</v>
      </c>
    </row>
    <row r="727" spans="2:35" ht="21.75" customHeight="1" x14ac:dyDescent="0.25">
      <c r="B727" s="19" t="s">
        <v>759</v>
      </c>
      <c r="C727" s="20" t="s">
        <v>25</v>
      </c>
      <c r="D727" s="19" t="s">
        <v>26</v>
      </c>
      <c r="E727" s="19" t="s">
        <v>20</v>
      </c>
      <c r="F727" s="19" t="s">
        <v>21</v>
      </c>
      <c r="G727" s="19" t="s">
        <v>44</v>
      </c>
      <c r="H727" s="72">
        <v>36.770000000000003</v>
      </c>
      <c r="I727" s="22">
        <v>7</v>
      </c>
      <c r="J727" s="72">
        <v>12.8695</v>
      </c>
      <c r="K727" s="72">
        <v>270.2595</v>
      </c>
      <c r="L727" s="24">
        <v>43476</v>
      </c>
      <c r="M727" s="25">
        <v>0.84027777777777779</v>
      </c>
      <c r="N727" s="20" t="s">
        <v>29</v>
      </c>
      <c r="O727" s="72">
        <v>257.39</v>
      </c>
      <c r="P727" s="76">
        <v>4.7619047620000003</v>
      </c>
      <c r="Q727" s="72">
        <v>12.8695</v>
      </c>
      <c r="R727" s="86">
        <v>7.4</v>
      </c>
      <c r="S727" s="72">
        <f t="shared" si="191"/>
        <v>12.869500000000016</v>
      </c>
      <c r="T727" s="92">
        <f t="shared" si="204"/>
        <v>1080.0084400000014</v>
      </c>
      <c r="U727" s="93" t="b">
        <f t="shared" si="192"/>
        <v>0</v>
      </c>
      <c r="V727" s="93" t="b">
        <f t="shared" si="193"/>
        <v>1</v>
      </c>
      <c r="W727" s="93" t="str">
        <f t="shared" si="194"/>
        <v>High Value</v>
      </c>
      <c r="X727" s="96">
        <f t="shared" si="197"/>
        <v>3.6770000000000005</v>
      </c>
      <c r="Y727" s="93">
        <f t="shared" si="202"/>
        <v>11</v>
      </c>
      <c r="Z727" s="93">
        <f t="shared" si="198"/>
        <v>1</v>
      </c>
      <c r="AA727" s="93">
        <f t="shared" si="199"/>
        <v>2019</v>
      </c>
      <c r="AB727" s="97" t="str">
        <f t="shared" si="190"/>
        <v>1-2019</v>
      </c>
      <c r="AC727" s="97" t="str">
        <f t="shared" si="189"/>
        <v>11-1-2019</v>
      </c>
      <c r="AD727" s="97">
        <f t="shared" si="203"/>
        <v>1</v>
      </c>
      <c r="AE727" s="97">
        <f t="shared" si="200"/>
        <v>2</v>
      </c>
      <c r="AF727" s="97" t="str">
        <f t="shared" si="195"/>
        <v>2019-2</v>
      </c>
      <c r="AG727" s="97">
        <f t="shared" si="196"/>
        <v>5</v>
      </c>
      <c r="AH727" s="97" t="str">
        <f t="shared" si="201"/>
        <v>Weekdays</v>
      </c>
      <c r="AI727" s="98">
        <f t="shared" si="205"/>
        <v>6</v>
      </c>
    </row>
    <row r="728" spans="2:35" ht="21.75" customHeight="1" x14ac:dyDescent="0.25">
      <c r="B728" s="19" t="s">
        <v>760</v>
      </c>
      <c r="C728" s="20" t="s">
        <v>42</v>
      </c>
      <c r="D728" s="19" t="s">
        <v>43</v>
      </c>
      <c r="E728" s="19" t="s">
        <v>20</v>
      </c>
      <c r="F728" s="19" t="s">
        <v>31</v>
      </c>
      <c r="G728" s="19" t="s">
        <v>44</v>
      </c>
      <c r="H728" s="72">
        <v>23.34</v>
      </c>
      <c r="I728" s="22">
        <v>4</v>
      </c>
      <c r="J728" s="72">
        <v>4.6680000000000001</v>
      </c>
      <c r="K728" s="72">
        <v>98.028000000000006</v>
      </c>
      <c r="L728" s="24">
        <v>43500</v>
      </c>
      <c r="M728" s="25">
        <v>0.78680555555555554</v>
      </c>
      <c r="N728" s="20" t="s">
        <v>23</v>
      </c>
      <c r="O728" s="72">
        <v>93.36</v>
      </c>
      <c r="P728" s="76">
        <v>4.7619047620000003</v>
      </c>
      <c r="Q728" s="72">
        <v>4.6680000000000001</v>
      </c>
      <c r="R728" s="86">
        <v>7.4</v>
      </c>
      <c r="S728" s="72">
        <f t="shared" si="191"/>
        <v>4.6680000000000064</v>
      </c>
      <c r="T728" s="92">
        <f t="shared" si="204"/>
        <v>391.73856000000052</v>
      </c>
      <c r="U728" s="93" t="b">
        <f t="shared" si="192"/>
        <v>0</v>
      </c>
      <c r="V728" s="93" t="b">
        <f t="shared" si="193"/>
        <v>1</v>
      </c>
      <c r="W728" s="93" t="str">
        <f t="shared" si="194"/>
        <v>High Value</v>
      </c>
      <c r="X728" s="96">
        <f t="shared" si="197"/>
        <v>2.3340000000000001</v>
      </c>
      <c r="Y728" s="93">
        <f t="shared" si="202"/>
        <v>4</v>
      </c>
      <c r="Z728" s="93">
        <f t="shared" si="198"/>
        <v>2</v>
      </c>
      <c r="AA728" s="93">
        <f t="shared" si="199"/>
        <v>2019</v>
      </c>
      <c r="AB728" s="97" t="str">
        <f t="shared" si="190"/>
        <v>2-2019</v>
      </c>
      <c r="AC728" s="97" t="str">
        <f t="shared" si="189"/>
        <v>4-2-2019</v>
      </c>
      <c r="AD728" s="97">
        <f t="shared" si="203"/>
        <v>1</v>
      </c>
      <c r="AE728" s="97">
        <f t="shared" si="200"/>
        <v>6</v>
      </c>
      <c r="AF728" s="97" t="str">
        <f t="shared" si="195"/>
        <v>2019-6</v>
      </c>
      <c r="AG728" s="97">
        <f t="shared" si="196"/>
        <v>1</v>
      </c>
      <c r="AH728" s="97" t="str">
        <f t="shared" si="201"/>
        <v>Weekdays</v>
      </c>
      <c r="AI728" s="98">
        <f t="shared" si="205"/>
        <v>2</v>
      </c>
    </row>
    <row r="729" spans="2:35" ht="21.75" customHeight="1" x14ac:dyDescent="0.25">
      <c r="B729" s="19" t="s">
        <v>761</v>
      </c>
      <c r="C729" s="20" t="s">
        <v>25</v>
      </c>
      <c r="D729" s="19" t="s">
        <v>26</v>
      </c>
      <c r="E729" s="19" t="s">
        <v>20</v>
      </c>
      <c r="F729" s="19" t="s">
        <v>21</v>
      </c>
      <c r="G729" s="19" t="s">
        <v>22</v>
      </c>
      <c r="H729" s="72">
        <v>28.5</v>
      </c>
      <c r="I729" s="22">
        <v>8</v>
      </c>
      <c r="J729" s="72">
        <v>11.4</v>
      </c>
      <c r="K729" s="72">
        <v>239.4</v>
      </c>
      <c r="L729" s="24">
        <v>43502</v>
      </c>
      <c r="M729" s="25">
        <v>0.6</v>
      </c>
      <c r="N729" s="20" t="s">
        <v>29</v>
      </c>
      <c r="O729" s="72">
        <v>228</v>
      </c>
      <c r="P729" s="76">
        <v>4.7619047620000003</v>
      </c>
      <c r="Q729" s="72">
        <v>11.4</v>
      </c>
      <c r="R729" s="86">
        <v>6.6</v>
      </c>
      <c r="S729" s="72">
        <f t="shared" si="191"/>
        <v>11.400000000000006</v>
      </c>
      <c r="T729" s="92">
        <f t="shared" si="204"/>
        <v>956.68800000000044</v>
      </c>
      <c r="U729" s="93" t="b">
        <f t="shared" si="192"/>
        <v>0</v>
      </c>
      <c r="V729" s="93" t="b">
        <f t="shared" si="193"/>
        <v>1</v>
      </c>
      <c r="W729" s="93" t="str">
        <f t="shared" si="194"/>
        <v>Low Value</v>
      </c>
      <c r="X729" s="96" t="str">
        <f t="shared" si="197"/>
        <v>Value not found</v>
      </c>
      <c r="Y729" s="93">
        <f t="shared" si="202"/>
        <v>6</v>
      </c>
      <c r="Z729" s="93">
        <f t="shared" si="198"/>
        <v>2</v>
      </c>
      <c r="AA729" s="93">
        <f t="shared" si="199"/>
        <v>2019</v>
      </c>
      <c r="AB729" s="97" t="str">
        <f t="shared" si="190"/>
        <v>2-2019</v>
      </c>
      <c r="AC729" s="97" t="str">
        <f t="shared" si="189"/>
        <v>6-2-2019</v>
      </c>
      <c r="AD729" s="97">
        <f t="shared" si="203"/>
        <v>1</v>
      </c>
      <c r="AE729" s="97">
        <f t="shared" si="200"/>
        <v>6</v>
      </c>
      <c r="AF729" s="97" t="str">
        <f t="shared" si="195"/>
        <v>2019-6</v>
      </c>
      <c r="AG729" s="97">
        <f t="shared" si="196"/>
        <v>3</v>
      </c>
      <c r="AH729" s="97" t="str">
        <f t="shared" si="201"/>
        <v>Weekdays</v>
      </c>
      <c r="AI729" s="98">
        <f t="shared" si="205"/>
        <v>4</v>
      </c>
    </row>
    <row r="730" spans="2:35" ht="21.75" customHeight="1" x14ac:dyDescent="0.25">
      <c r="B730" s="19" t="s">
        <v>762</v>
      </c>
      <c r="C730" s="20" t="s">
        <v>25</v>
      </c>
      <c r="D730" s="19" t="s">
        <v>26</v>
      </c>
      <c r="E730" s="19" t="s">
        <v>20</v>
      </c>
      <c r="F730" s="19" t="s">
        <v>31</v>
      </c>
      <c r="G730" s="19" t="s">
        <v>32</v>
      </c>
      <c r="H730" s="72">
        <v>55.57</v>
      </c>
      <c r="I730" s="22">
        <v>3</v>
      </c>
      <c r="J730" s="72">
        <v>8.3354999999999997</v>
      </c>
      <c r="K730" s="72">
        <v>175.0455</v>
      </c>
      <c r="L730" s="24">
        <v>43473</v>
      </c>
      <c r="M730" s="25">
        <v>0.48749999999999999</v>
      </c>
      <c r="N730" s="20" t="s">
        <v>33</v>
      </c>
      <c r="O730" s="72">
        <v>166.71</v>
      </c>
      <c r="P730" s="76">
        <v>4.7619047620000003</v>
      </c>
      <c r="Q730" s="72">
        <v>8.3354999999999997</v>
      </c>
      <c r="R730" s="86">
        <v>5.9</v>
      </c>
      <c r="S730" s="72">
        <f t="shared" si="191"/>
        <v>8.3354999999999961</v>
      </c>
      <c r="T730" s="92">
        <f t="shared" si="204"/>
        <v>699.5151599999997</v>
      </c>
      <c r="U730" s="93" t="b">
        <f t="shared" si="192"/>
        <v>0</v>
      </c>
      <c r="V730" s="93" t="b">
        <f t="shared" si="193"/>
        <v>0</v>
      </c>
      <c r="W730" s="93" t="str">
        <f t="shared" si="194"/>
        <v>Low Value</v>
      </c>
      <c r="X730" s="96" t="str">
        <f t="shared" si="197"/>
        <v>Value not found</v>
      </c>
      <c r="Y730" s="93">
        <f t="shared" si="202"/>
        <v>8</v>
      </c>
      <c r="Z730" s="93">
        <f t="shared" si="198"/>
        <v>1</v>
      </c>
      <c r="AA730" s="93">
        <f t="shared" si="199"/>
        <v>2019</v>
      </c>
      <c r="AB730" s="97" t="str">
        <f t="shared" si="190"/>
        <v>1-2019</v>
      </c>
      <c r="AC730" s="97" t="str">
        <f t="shared" si="189"/>
        <v>8-1-2019</v>
      </c>
      <c r="AD730" s="97">
        <f t="shared" si="203"/>
        <v>1</v>
      </c>
      <c r="AE730" s="97">
        <f t="shared" si="200"/>
        <v>2</v>
      </c>
      <c r="AF730" s="97" t="str">
        <f t="shared" si="195"/>
        <v>2019-2</v>
      </c>
      <c r="AG730" s="97">
        <f t="shared" si="196"/>
        <v>2</v>
      </c>
      <c r="AH730" s="97" t="str">
        <f t="shared" si="201"/>
        <v>Weekdays</v>
      </c>
      <c r="AI730" s="98">
        <f t="shared" si="205"/>
        <v>3</v>
      </c>
    </row>
    <row r="731" spans="2:35" ht="21.75" customHeight="1" x14ac:dyDescent="0.25">
      <c r="B731" s="19" t="s">
        <v>763</v>
      </c>
      <c r="C731" s="20" t="s">
        <v>42</v>
      </c>
      <c r="D731" s="19" t="s">
        <v>43</v>
      </c>
      <c r="E731" s="19" t="s">
        <v>27</v>
      </c>
      <c r="F731" s="19" t="s">
        <v>31</v>
      </c>
      <c r="G731" s="19" t="s">
        <v>36</v>
      </c>
      <c r="H731" s="72">
        <v>69.739999999999995</v>
      </c>
      <c r="I731" s="22">
        <v>10</v>
      </c>
      <c r="J731" s="72">
        <v>34.869999999999997</v>
      </c>
      <c r="K731" s="72">
        <v>732.27</v>
      </c>
      <c r="L731" s="24">
        <v>43529</v>
      </c>
      <c r="M731" s="25">
        <v>0.74236111111111114</v>
      </c>
      <c r="N731" s="20" t="s">
        <v>33</v>
      </c>
      <c r="O731" s="72">
        <v>697.4</v>
      </c>
      <c r="P731" s="76">
        <v>4.7619047620000003</v>
      </c>
      <c r="Q731" s="72">
        <v>34.869999999999997</v>
      </c>
      <c r="R731" s="86">
        <v>8.9</v>
      </c>
      <c r="S731" s="72">
        <f t="shared" si="191"/>
        <v>34.870000000000005</v>
      </c>
      <c r="T731" s="92">
        <f t="shared" si="204"/>
        <v>2926.2904000000003</v>
      </c>
      <c r="U731" s="93" t="b">
        <f t="shared" si="192"/>
        <v>1</v>
      </c>
      <c r="V731" s="93" t="b">
        <f t="shared" si="193"/>
        <v>1</v>
      </c>
      <c r="W731" s="93" t="str">
        <f t="shared" si="194"/>
        <v>High Value</v>
      </c>
      <c r="X731" s="96">
        <f t="shared" si="197"/>
        <v>6.9740000000000002</v>
      </c>
      <c r="Y731" s="93">
        <f t="shared" si="202"/>
        <v>5</v>
      </c>
      <c r="Z731" s="93">
        <f t="shared" si="198"/>
        <v>3</v>
      </c>
      <c r="AA731" s="93">
        <f t="shared" si="199"/>
        <v>2019</v>
      </c>
      <c r="AB731" s="97" t="str">
        <f t="shared" si="190"/>
        <v>3-2019</v>
      </c>
      <c r="AC731" s="97" t="str">
        <f t="shared" si="189"/>
        <v>5-3-2019</v>
      </c>
      <c r="AD731" s="97">
        <f t="shared" si="203"/>
        <v>1</v>
      </c>
      <c r="AE731" s="97">
        <f t="shared" si="200"/>
        <v>10</v>
      </c>
      <c r="AF731" s="97" t="str">
        <f t="shared" si="195"/>
        <v>2019-10</v>
      </c>
      <c r="AG731" s="97">
        <f t="shared" si="196"/>
        <v>2</v>
      </c>
      <c r="AH731" s="97" t="str">
        <f t="shared" si="201"/>
        <v>Weekdays</v>
      </c>
      <c r="AI731" s="98">
        <f t="shared" si="205"/>
        <v>3</v>
      </c>
    </row>
    <row r="732" spans="2:35" ht="21.75" customHeight="1" x14ac:dyDescent="0.25">
      <c r="B732" s="19" t="s">
        <v>764</v>
      </c>
      <c r="C732" s="20" t="s">
        <v>25</v>
      </c>
      <c r="D732" s="19" t="s">
        <v>26</v>
      </c>
      <c r="E732" s="19" t="s">
        <v>27</v>
      </c>
      <c r="F732" s="19" t="s">
        <v>31</v>
      </c>
      <c r="G732" s="19" t="s">
        <v>46</v>
      </c>
      <c r="H732" s="72">
        <v>97.26</v>
      </c>
      <c r="I732" s="22">
        <v>4</v>
      </c>
      <c r="J732" s="72">
        <v>19.452000000000002</v>
      </c>
      <c r="K732" s="72">
        <v>408.49200000000002</v>
      </c>
      <c r="L732" s="24">
        <v>43540</v>
      </c>
      <c r="M732" s="25">
        <v>0.6479166666666667</v>
      </c>
      <c r="N732" s="20" t="s">
        <v>23</v>
      </c>
      <c r="O732" s="72">
        <v>389.04</v>
      </c>
      <c r="P732" s="76">
        <v>4.7619047620000003</v>
      </c>
      <c r="Q732" s="72">
        <v>19.452000000000002</v>
      </c>
      <c r="R732" s="86">
        <v>6.8</v>
      </c>
      <c r="S732" s="72">
        <f t="shared" si="191"/>
        <v>19.451999999999998</v>
      </c>
      <c r="T732" s="92">
        <f t="shared" si="204"/>
        <v>1632.41184</v>
      </c>
      <c r="U732" s="93" t="b">
        <f t="shared" si="192"/>
        <v>0</v>
      </c>
      <c r="V732" s="93" t="b">
        <f t="shared" si="193"/>
        <v>1</v>
      </c>
      <c r="W732" s="93" t="str">
        <f t="shared" si="194"/>
        <v>Low Value</v>
      </c>
      <c r="X732" s="96" t="str">
        <f t="shared" si="197"/>
        <v>Value not found</v>
      </c>
      <c r="Y732" s="93">
        <f t="shared" si="202"/>
        <v>16</v>
      </c>
      <c r="Z732" s="93">
        <f t="shared" si="198"/>
        <v>3</v>
      </c>
      <c r="AA732" s="93">
        <f t="shared" si="199"/>
        <v>2019</v>
      </c>
      <c r="AB732" s="97" t="str">
        <f t="shared" si="190"/>
        <v>3-2019</v>
      </c>
      <c r="AC732" s="97" t="str">
        <f t="shared" si="189"/>
        <v>16-3-2019</v>
      </c>
      <c r="AD732" s="97">
        <f t="shared" si="203"/>
        <v>1</v>
      </c>
      <c r="AE732" s="97">
        <f t="shared" si="200"/>
        <v>11</v>
      </c>
      <c r="AF732" s="97" t="str">
        <f t="shared" si="195"/>
        <v>2019-11</v>
      </c>
      <c r="AG732" s="97">
        <f t="shared" si="196"/>
        <v>6</v>
      </c>
      <c r="AH732" s="97" t="str">
        <f t="shared" si="201"/>
        <v>Weekends</v>
      </c>
      <c r="AI732" s="98">
        <f t="shared" si="205"/>
        <v>7</v>
      </c>
    </row>
    <row r="733" spans="2:35" ht="21.75" customHeight="1" x14ac:dyDescent="0.25">
      <c r="B733" s="19" t="s">
        <v>765</v>
      </c>
      <c r="C733" s="20" t="s">
        <v>42</v>
      </c>
      <c r="D733" s="19" t="s">
        <v>43</v>
      </c>
      <c r="E733" s="19" t="s">
        <v>20</v>
      </c>
      <c r="F733" s="19" t="s">
        <v>21</v>
      </c>
      <c r="G733" s="19" t="s">
        <v>32</v>
      </c>
      <c r="H733" s="72">
        <v>52.18</v>
      </c>
      <c r="I733" s="22">
        <v>7</v>
      </c>
      <c r="J733" s="72">
        <v>18.263000000000002</v>
      </c>
      <c r="K733" s="72">
        <v>383.52300000000002</v>
      </c>
      <c r="L733" s="24">
        <v>43533</v>
      </c>
      <c r="M733" s="25">
        <v>0.45416666666666666</v>
      </c>
      <c r="N733" s="20" t="s">
        <v>29</v>
      </c>
      <c r="O733" s="72">
        <v>365.26</v>
      </c>
      <c r="P733" s="76">
        <v>4.7619047620000003</v>
      </c>
      <c r="Q733" s="72">
        <v>18.263000000000002</v>
      </c>
      <c r="R733" s="86">
        <v>9.3000000000000007</v>
      </c>
      <c r="S733" s="72">
        <f t="shared" si="191"/>
        <v>18.263000000000034</v>
      </c>
      <c r="T733" s="92">
        <f t="shared" si="204"/>
        <v>1532.6309600000029</v>
      </c>
      <c r="U733" s="93" t="b">
        <f t="shared" si="192"/>
        <v>0</v>
      </c>
      <c r="V733" s="93" t="b">
        <f t="shared" si="193"/>
        <v>1</v>
      </c>
      <c r="W733" s="93" t="str">
        <f t="shared" si="194"/>
        <v>High Value</v>
      </c>
      <c r="X733" s="96">
        <f t="shared" si="197"/>
        <v>5.218</v>
      </c>
      <c r="Y733" s="93">
        <f t="shared" si="202"/>
        <v>9</v>
      </c>
      <c r="Z733" s="93">
        <f t="shared" si="198"/>
        <v>3</v>
      </c>
      <c r="AA733" s="93">
        <f t="shared" si="199"/>
        <v>2019</v>
      </c>
      <c r="AB733" s="97" t="str">
        <f t="shared" si="190"/>
        <v>3-2019</v>
      </c>
      <c r="AC733" s="97" t="str">
        <f t="shared" si="189"/>
        <v>9-3-2019</v>
      </c>
      <c r="AD733" s="97">
        <f t="shared" si="203"/>
        <v>1</v>
      </c>
      <c r="AE733" s="97">
        <f t="shared" si="200"/>
        <v>10</v>
      </c>
      <c r="AF733" s="97" t="str">
        <f t="shared" si="195"/>
        <v>2019-10</v>
      </c>
      <c r="AG733" s="97">
        <f t="shared" si="196"/>
        <v>6</v>
      </c>
      <c r="AH733" s="97" t="str">
        <f t="shared" si="201"/>
        <v>Weekends</v>
      </c>
      <c r="AI733" s="98">
        <f t="shared" si="205"/>
        <v>7</v>
      </c>
    </row>
    <row r="734" spans="2:35" ht="21.75" customHeight="1" x14ac:dyDescent="0.25">
      <c r="B734" s="19" t="s">
        <v>766</v>
      </c>
      <c r="C734" s="20" t="s">
        <v>18</v>
      </c>
      <c r="D734" s="19" t="s">
        <v>19</v>
      </c>
      <c r="E734" s="19" t="s">
        <v>20</v>
      </c>
      <c r="F734" s="19" t="s">
        <v>21</v>
      </c>
      <c r="G734" s="19" t="s">
        <v>46</v>
      </c>
      <c r="H734" s="72">
        <v>22.32</v>
      </c>
      <c r="I734" s="22">
        <v>4</v>
      </c>
      <c r="J734" s="72">
        <v>4.4640000000000004</v>
      </c>
      <c r="K734" s="72">
        <v>93.744</v>
      </c>
      <c r="L734" s="24">
        <v>43525</v>
      </c>
      <c r="M734" s="25">
        <v>0.68263888888888891</v>
      </c>
      <c r="N734" s="20" t="s">
        <v>33</v>
      </c>
      <c r="O734" s="72">
        <v>89.28</v>
      </c>
      <c r="P734" s="76">
        <v>4.7619047620000003</v>
      </c>
      <c r="Q734" s="72">
        <v>4.4640000000000004</v>
      </c>
      <c r="R734" s="86">
        <v>4.4000000000000004</v>
      </c>
      <c r="S734" s="72">
        <f t="shared" si="191"/>
        <v>4.4639999999999986</v>
      </c>
      <c r="T734" s="92">
        <f t="shared" si="204"/>
        <v>374.61887999999988</v>
      </c>
      <c r="U734" s="93" t="b">
        <f t="shared" si="192"/>
        <v>0</v>
      </c>
      <c r="V734" s="93" t="b">
        <f t="shared" si="193"/>
        <v>0</v>
      </c>
      <c r="W734" s="93" t="str">
        <f t="shared" si="194"/>
        <v>Low Value</v>
      </c>
      <c r="X734" s="96" t="str">
        <f t="shared" si="197"/>
        <v>Value not found</v>
      </c>
      <c r="Y734" s="93">
        <f t="shared" si="202"/>
        <v>1</v>
      </c>
      <c r="Z734" s="93">
        <f t="shared" si="198"/>
        <v>3</v>
      </c>
      <c r="AA734" s="93">
        <f t="shared" si="199"/>
        <v>2019</v>
      </c>
      <c r="AB734" s="97" t="str">
        <f t="shared" si="190"/>
        <v>3-2019</v>
      </c>
      <c r="AC734" s="97" t="str">
        <f t="shared" ref="AC734:AC797" si="206">CONCATENATE(Y734,"-",Z734,"-",AA734)</f>
        <v>1-3-2019</v>
      </c>
      <c r="AD734" s="97">
        <f t="shared" si="203"/>
        <v>1</v>
      </c>
      <c r="AE734" s="97">
        <f t="shared" si="200"/>
        <v>9</v>
      </c>
      <c r="AF734" s="97" t="str">
        <f t="shared" si="195"/>
        <v>2019-9</v>
      </c>
      <c r="AG734" s="97">
        <f t="shared" si="196"/>
        <v>5</v>
      </c>
      <c r="AH734" s="97" t="str">
        <f t="shared" si="201"/>
        <v>Weekdays</v>
      </c>
      <c r="AI734" s="98">
        <f t="shared" si="205"/>
        <v>6</v>
      </c>
    </row>
    <row r="735" spans="2:35" ht="21.75" customHeight="1" x14ac:dyDescent="0.25">
      <c r="B735" s="19" t="s">
        <v>767</v>
      </c>
      <c r="C735" s="20" t="s">
        <v>18</v>
      </c>
      <c r="D735" s="19" t="s">
        <v>19</v>
      </c>
      <c r="E735" s="19" t="s">
        <v>27</v>
      </c>
      <c r="F735" s="19" t="s">
        <v>31</v>
      </c>
      <c r="G735" s="19" t="s">
        <v>22</v>
      </c>
      <c r="H735" s="72">
        <v>56</v>
      </c>
      <c r="I735" s="22">
        <v>3</v>
      </c>
      <c r="J735" s="72">
        <v>8.4</v>
      </c>
      <c r="K735" s="72">
        <v>176.4</v>
      </c>
      <c r="L735" s="24">
        <v>43524</v>
      </c>
      <c r="M735" s="25">
        <v>0.81458333333333333</v>
      </c>
      <c r="N735" s="20" t="s">
        <v>23</v>
      </c>
      <c r="O735" s="72">
        <v>168</v>
      </c>
      <c r="P735" s="76">
        <v>4.7619047620000003</v>
      </c>
      <c r="Q735" s="72">
        <v>8.4</v>
      </c>
      <c r="R735" s="86">
        <v>4.8</v>
      </c>
      <c r="S735" s="72">
        <f t="shared" si="191"/>
        <v>8.4000000000000057</v>
      </c>
      <c r="T735" s="92">
        <f t="shared" si="204"/>
        <v>704.92800000000045</v>
      </c>
      <c r="U735" s="93" t="b">
        <f t="shared" si="192"/>
        <v>0</v>
      </c>
      <c r="V735" s="93" t="b">
        <f t="shared" si="193"/>
        <v>0</v>
      </c>
      <c r="W735" s="93" t="str">
        <f t="shared" si="194"/>
        <v>Low Value</v>
      </c>
      <c r="X735" s="96" t="str">
        <f t="shared" si="197"/>
        <v>Value not found</v>
      </c>
      <c r="Y735" s="93">
        <f t="shared" si="202"/>
        <v>28</v>
      </c>
      <c r="Z735" s="93">
        <f t="shared" si="198"/>
        <v>2</v>
      </c>
      <c r="AA735" s="93">
        <f t="shared" si="199"/>
        <v>2019</v>
      </c>
      <c r="AB735" s="97" t="str">
        <f t="shared" si="190"/>
        <v>2-2019</v>
      </c>
      <c r="AC735" s="97" t="str">
        <f t="shared" si="206"/>
        <v>28-2-2019</v>
      </c>
      <c r="AD735" s="97">
        <f t="shared" si="203"/>
        <v>1</v>
      </c>
      <c r="AE735" s="97">
        <f t="shared" si="200"/>
        <v>9</v>
      </c>
      <c r="AF735" s="97" t="str">
        <f t="shared" si="195"/>
        <v>2019-9</v>
      </c>
      <c r="AG735" s="97">
        <f t="shared" si="196"/>
        <v>4</v>
      </c>
      <c r="AH735" s="97" t="str">
        <f t="shared" si="201"/>
        <v>Weekdays</v>
      </c>
      <c r="AI735" s="98">
        <f t="shared" si="205"/>
        <v>5</v>
      </c>
    </row>
    <row r="736" spans="2:35" ht="21.75" customHeight="1" x14ac:dyDescent="0.25">
      <c r="B736" s="19" t="s">
        <v>768</v>
      </c>
      <c r="C736" s="20" t="s">
        <v>18</v>
      </c>
      <c r="D736" s="19" t="s">
        <v>19</v>
      </c>
      <c r="E736" s="19" t="s">
        <v>20</v>
      </c>
      <c r="F736" s="19" t="s">
        <v>31</v>
      </c>
      <c r="G736" s="19" t="s">
        <v>46</v>
      </c>
      <c r="H736" s="72">
        <v>19.7</v>
      </c>
      <c r="I736" s="22">
        <v>1</v>
      </c>
      <c r="J736" s="72">
        <v>0.98499999999999999</v>
      </c>
      <c r="K736" s="72">
        <v>20.684999999999999</v>
      </c>
      <c r="L736" s="24">
        <v>43504</v>
      </c>
      <c r="M736" s="25">
        <v>0.48541666666666666</v>
      </c>
      <c r="N736" s="20" t="s">
        <v>23</v>
      </c>
      <c r="O736" s="72">
        <v>19.7</v>
      </c>
      <c r="P736" s="76">
        <v>4.7619047620000003</v>
      </c>
      <c r="Q736" s="72">
        <v>0.98499999999999999</v>
      </c>
      <c r="R736" s="86">
        <v>9.5</v>
      </c>
      <c r="S736" s="72">
        <f t="shared" si="191"/>
        <v>0.98499999999999943</v>
      </c>
      <c r="T736" s="92">
        <f t="shared" si="204"/>
        <v>82.661199999999951</v>
      </c>
      <c r="U736" s="93" t="b">
        <f t="shared" si="192"/>
        <v>0</v>
      </c>
      <c r="V736" s="93" t="b">
        <f t="shared" si="193"/>
        <v>1</v>
      </c>
      <c r="W736" s="93" t="str">
        <f t="shared" si="194"/>
        <v>High Value</v>
      </c>
      <c r="X736" s="96">
        <f t="shared" si="197"/>
        <v>1.97</v>
      </c>
      <c r="Y736" s="93">
        <f t="shared" si="202"/>
        <v>8</v>
      </c>
      <c r="Z736" s="93">
        <f t="shared" si="198"/>
        <v>2</v>
      </c>
      <c r="AA736" s="93">
        <f t="shared" si="199"/>
        <v>2019</v>
      </c>
      <c r="AB736" s="97" t="str">
        <f t="shared" si="190"/>
        <v>2-2019</v>
      </c>
      <c r="AC736" s="97" t="str">
        <f t="shared" si="206"/>
        <v>8-2-2019</v>
      </c>
      <c r="AD736" s="97">
        <f t="shared" si="203"/>
        <v>1</v>
      </c>
      <c r="AE736" s="97">
        <f t="shared" si="200"/>
        <v>6</v>
      </c>
      <c r="AF736" s="97" t="str">
        <f t="shared" si="195"/>
        <v>2019-6</v>
      </c>
      <c r="AG736" s="97">
        <f t="shared" si="196"/>
        <v>5</v>
      </c>
      <c r="AH736" s="97" t="str">
        <f t="shared" si="201"/>
        <v>Weekdays</v>
      </c>
      <c r="AI736" s="98">
        <f t="shared" si="205"/>
        <v>6</v>
      </c>
    </row>
    <row r="737" spans="2:35" ht="21.75" customHeight="1" x14ac:dyDescent="0.25">
      <c r="B737" s="19" t="s">
        <v>769</v>
      </c>
      <c r="C737" s="20" t="s">
        <v>42</v>
      </c>
      <c r="D737" s="19" t="s">
        <v>43</v>
      </c>
      <c r="E737" s="19" t="s">
        <v>27</v>
      </c>
      <c r="F737" s="19" t="s">
        <v>31</v>
      </c>
      <c r="G737" s="19" t="s">
        <v>28</v>
      </c>
      <c r="H737" s="72">
        <v>75.88</v>
      </c>
      <c r="I737" s="22">
        <v>7</v>
      </c>
      <c r="J737" s="72">
        <v>26.558</v>
      </c>
      <c r="K737" s="72">
        <v>557.71799999999996</v>
      </c>
      <c r="L737" s="24">
        <v>43489</v>
      </c>
      <c r="M737" s="25">
        <v>0.44305555555555554</v>
      </c>
      <c r="N737" s="20" t="s">
        <v>23</v>
      </c>
      <c r="O737" s="72">
        <v>531.16</v>
      </c>
      <c r="P737" s="76">
        <v>4.7619047620000003</v>
      </c>
      <c r="Q737" s="72">
        <v>26.558</v>
      </c>
      <c r="R737" s="86">
        <v>8.9</v>
      </c>
      <c r="S737" s="72">
        <f t="shared" si="191"/>
        <v>26.557999999999993</v>
      </c>
      <c r="T737" s="92">
        <f t="shared" si="204"/>
        <v>2228.7473599999994</v>
      </c>
      <c r="U737" s="93" t="b">
        <f t="shared" si="192"/>
        <v>0</v>
      </c>
      <c r="V737" s="93" t="b">
        <f t="shared" si="193"/>
        <v>1</v>
      </c>
      <c r="W737" s="93" t="str">
        <f t="shared" si="194"/>
        <v>High Value</v>
      </c>
      <c r="X737" s="96">
        <f t="shared" si="197"/>
        <v>7.5880000000000001</v>
      </c>
      <c r="Y737" s="93">
        <f t="shared" si="202"/>
        <v>24</v>
      </c>
      <c r="Z737" s="93">
        <f t="shared" si="198"/>
        <v>1</v>
      </c>
      <c r="AA737" s="93">
        <f t="shared" si="199"/>
        <v>2019</v>
      </c>
      <c r="AB737" s="97" t="str">
        <f t="shared" si="190"/>
        <v>1-2019</v>
      </c>
      <c r="AC737" s="97" t="str">
        <f t="shared" si="206"/>
        <v>24-1-2019</v>
      </c>
      <c r="AD737" s="97">
        <f t="shared" si="203"/>
        <v>1</v>
      </c>
      <c r="AE737" s="97">
        <f t="shared" si="200"/>
        <v>4</v>
      </c>
      <c r="AF737" s="97" t="str">
        <f t="shared" si="195"/>
        <v>2019-4</v>
      </c>
      <c r="AG737" s="97">
        <f t="shared" si="196"/>
        <v>4</v>
      </c>
      <c r="AH737" s="97" t="str">
        <f t="shared" si="201"/>
        <v>Weekdays</v>
      </c>
      <c r="AI737" s="98">
        <f t="shared" si="205"/>
        <v>5</v>
      </c>
    </row>
    <row r="738" spans="2:35" ht="21.75" customHeight="1" x14ac:dyDescent="0.25">
      <c r="B738" s="19" t="s">
        <v>770</v>
      </c>
      <c r="C738" s="20" t="s">
        <v>42</v>
      </c>
      <c r="D738" s="19" t="s">
        <v>43</v>
      </c>
      <c r="E738" s="19" t="s">
        <v>20</v>
      </c>
      <c r="F738" s="19" t="s">
        <v>31</v>
      </c>
      <c r="G738" s="19" t="s">
        <v>44</v>
      </c>
      <c r="H738" s="72">
        <v>53.72</v>
      </c>
      <c r="I738" s="22">
        <v>1</v>
      </c>
      <c r="J738" s="72">
        <v>2.6859999999999999</v>
      </c>
      <c r="K738" s="72">
        <v>56.405999999999999</v>
      </c>
      <c r="L738" s="24">
        <v>43525</v>
      </c>
      <c r="M738" s="25">
        <v>0.8354166666666667</v>
      </c>
      <c r="N738" s="20" t="s">
        <v>23</v>
      </c>
      <c r="O738" s="72">
        <v>53.72</v>
      </c>
      <c r="P738" s="76">
        <v>4.7619047620000003</v>
      </c>
      <c r="Q738" s="72">
        <v>2.6859999999999999</v>
      </c>
      <c r="R738" s="86">
        <v>6.4</v>
      </c>
      <c r="S738" s="72">
        <f t="shared" si="191"/>
        <v>2.6859999999999999</v>
      </c>
      <c r="T738" s="92">
        <f t="shared" si="204"/>
        <v>225.40912</v>
      </c>
      <c r="U738" s="93" t="b">
        <f t="shared" si="192"/>
        <v>0</v>
      </c>
      <c r="V738" s="93" t="b">
        <f t="shared" si="193"/>
        <v>1</v>
      </c>
      <c r="W738" s="93" t="str">
        <f t="shared" si="194"/>
        <v>Low Value</v>
      </c>
      <c r="X738" s="96" t="str">
        <f t="shared" si="197"/>
        <v>Value not found</v>
      </c>
      <c r="Y738" s="93">
        <f t="shared" si="202"/>
        <v>1</v>
      </c>
      <c r="Z738" s="93">
        <f t="shared" si="198"/>
        <v>3</v>
      </c>
      <c r="AA738" s="93">
        <f t="shared" si="199"/>
        <v>2019</v>
      </c>
      <c r="AB738" s="97" t="str">
        <f t="shared" si="190"/>
        <v>3-2019</v>
      </c>
      <c r="AC738" s="97" t="str">
        <f t="shared" si="206"/>
        <v>1-3-2019</v>
      </c>
      <c r="AD738" s="97">
        <f t="shared" si="203"/>
        <v>1</v>
      </c>
      <c r="AE738" s="97">
        <f t="shared" si="200"/>
        <v>9</v>
      </c>
      <c r="AF738" s="97" t="str">
        <f t="shared" si="195"/>
        <v>2019-9</v>
      </c>
      <c r="AG738" s="97">
        <f t="shared" si="196"/>
        <v>5</v>
      </c>
      <c r="AH738" s="97" t="str">
        <f t="shared" si="201"/>
        <v>Weekdays</v>
      </c>
      <c r="AI738" s="98">
        <f t="shared" si="205"/>
        <v>6</v>
      </c>
    </row>
    <row r="739" spans="2:35" ht="21.75" customHeight="1" x14ac:dyDescent="0.25">
      <c r="B739" s="19" t="s">
        <v>771</v>
      </c>
      <c r="C739" s="20" t="s">
        <v>25</v>
      </c>
      <c r="D739" s="19" t="s">
        <v>26</v>
      </c>
      <c r="E739" s="19" t="s">
        <v>20</v>
      </c>
      <c r="F739" s="19" t="s">
        <v>31</v>
      </c>
      <c r="G739" s="19" t="s">
        <v>22</v>
      </c>
      <c r="H739" s="72">
        <v>81.95</v>
      </c>
      <c r="I739" s="22">
        <v>10</v>
      </c>
      <c r="J739" s="72">
        <v>40.975000000000001</v>
      </c>
      <c r="K739" s="72">
        <v>860.47500000000002</v>
      </c>
      <c r="L739" s="24">
        <v>43534</v>
      </c>
      <c r="M739" s="25">
        <v>0.52708333333333335</v>
      </c>
      <c r="N739" s="20" t="s">
        <v>33</v>
      </c>
      <c r="O739" s="72">
        <v>819.5</v>
      </c>
      <c r="P739" s="76">
        <v>4.7619047620000003</v>
      </c>
      <c r="Q739" s="72">
        <v>40.975000000000001</v>
      </c>
      <c r="R739" s="86">
        <v>6</v>
      </c>
      <c r="S739" s="72">
        <f t="shared" si="191"/>
        <v>40.975000000000023</v>
      </c>
      <c r="T739" s="92">
        <f t="shared" si="204"/>
        <v>3438.6220000000021</v>
      </c>
      <c r="U739" s="93" t="b">
        <f t="shared" si="192"/>
        <v>0</v>
      </c>
      <c r="V739" s="93" t="b">
        <f t="shared" si="193"/>
        <v>1</v>
      </c>
      <c r="W739" s="93" t="str">
        <f t="shared" si="194"/>
        <v>Low Value</v>
      </c>
      <c r="X739" s="96" t="str">
        <f t="shared" si="197"/>
        <v>Value not found</v>
      </c>
      <c r="Y739" s="93">
        <f t="shared" si="202"/>
        <v>10</v>
      </c>
      <c r="Z739" s="93">
        <f t="shared" si="198"/>
        <v>3</v>
      </c>
      <c r="AA739" s="93">
        <f t="shared" si="199"/>
        <v>2019</v>
      </c>
      <c r="AB739" s="97" t="str">
        <f t="shared" si="190"/>
        <v>3-2019</v>
      </c>
      <c r="AC739" s="97" t="str">
        <f t="shared" si="206"/>
        <v>10-3-2019</v>
      </c>
      <c r="AD739" s="97">
        <f t="shared" si="203"/>
        <v>1</v>
      </c>
      <c r="AE739" s="97">
        <f t="shared" si="200"/>
        <v>10</v>
      </c>
      <c r="AF739" s="97" t="str">
        <f t="shared" si="195"/>
        <v>2019-10</v>
      </c>
      <c r="AG739" s="97">
        <f t="shared" si="196"/>
        <v>7</v>
      </c>
      <c r="AH739" s="97" t="str">
        <f t="shared" si="201"/>
        <v>Weekends</v>
      </c>
      <c r="AI739" s="98">
        <f t="shared" si="205"/>
        <v>1</v>
      </c>
    </row>
    <row r="740" spans="2:35" ht="21.75" customHeight="1" x14ac:dyDescent="0.25">
      <c r="B740" s="19" t="s">
        <v>772</v>
      </c>
      <c r="C740" s="20" t="s">
        <v>25</v>
      </c>
      <c r="D740" s="19" t="s">
        <v>26</v>
      </c>
      <c r="E740" s="19" t="s">
        <v>20</v>
      </c>
      <c r="F740" s="19" t="s">
        <v>21</v>
      </c>
      <c r="G740" s="19" t="s">
        <v>32</v>
      </c>
      <c r="H740" s="72">
        <v>81.2</v>
      </c>
      <c r="I740" s="22">
        <v>7</v>
      </c>
      <c r="J740" s="72">
        <v>28.42</v>
      </c>
      <c r="K740" s="72">
        <v>596.82000000000005</v>
      </c>
      <c r="L740" s="24">
        <v>43547</v>
      </c>
      <c r="M740" s="25">
        <v>0.66597222222222219</v>
      </c>
      <c r="N740" s="20" t="s">
        <v>33</v>
      </c>
      <c r="O740" s="72">
        <v>568.4</v>
      </c>
      <c r="P740" s="76">
        <v>4.7619047620000003</v>
      </c>
      <c r="Q740" s="72">
        <v>28.42</v>
      </c>
      <c r="R740" s="86">
        <v>8.1</v>
      </c>
      <c r="S740" s="72">
        <f t="shared" si="191"/>
        <v>28.420000000000073</v>
      </c>
      <c r="T740" s="92">
        <f t="shared" si="204"/>
        <v>2385.0064000000061</v>
      </c>
      <c r="U740" s="93" t="b">
        <f t="shared" si="192"/>
        <v>0</v>
      </c>
      <c r="V740" s="93" t="b">
        <f t="shared" si="193"/>
        <v>1</v>
      </c>
      <c r="W740" s="93" t="str">
        <f t="shared" si="194"/>
        <v>High Value</v>
      </c>
      <c r="X740" s="96">
        <f t="shared" si="197"/>
        <v>8.120000000000001</v>
      </c>
      <c r="Y740" s="93">
        <f t="shared" si="202"/>
        <v>23</v>
      </c>
      <c r="Z740" s="93">
        <f t="shared" si="198"/>
        <v>3</v>
      </c>
      <c r="AA740" s="93">
        <f t="shared" si="199"/>
        <v>2019</v>
      </c>
      <c r="AB740" s="97" t="str">
        <f t="shared" si="190"/>
        <v>3-2019</v>
      </c>
      <c r="AC740" s="97" t="str">
        <f t="shared" si="206"/>
        <v>23-3-2019</v>
      </c>
      <c r="AD740" s="97">
        <f t="shared" si="203"/>
        <v>1</v>
      </c>
      <c r="AE740" s="97">
        <f t="shared" si="200"/>
        <v>12</v>
      </c>
      <c r="AF740" s="97" t="str">
        <f t="shared" si="195"/>
        <v>2019-12</v>
      </c>
      <c r="AG740" s="97">
        <f t="shared" si="196"/>
        <v>6</v>
      </c>
      <c r="AH740" s="97" t="str">
        <f t="shared" si="201"/>
        <v>Weekends</v>
      </c>
      <c r="AI740" s="98">
        <f t="shared" si="205"/>
        <v>7</v>
      </c>
    </row>
    <row r="741" spans="2:35" ht="21.75" customHeight="1" x14ac:dyDescent="0.25">
      <c r="B741" s="19" t="s">
        <v>773</v>
      </c>
      <c r="C741" s="20" t="s">
        <v>25</v>
      </c>
      <c r="D741" s="19" t="s">
        <v>26</v>
      </c>
      <c r="E741" s="19" t="s">
        <v>27</v>
      </c>
      <c r="F741" s="19" t="s">
        <v>31</v>
      </c>
      <c r="G741" s="19" t="s">
        <v>28</v>
      </c>
      <c r="H741" s="72">
        <v>58.76</v>
      </c>
      <c r="I741" s="22">
        <v>10</v>
      </c>
      <c r="J741" s="72">
        <v>29.38</v>
      </c>
      <c r="K741" s="72">
        <v>616.98</v>
      </c>
      <c r="L741" s="24">
        <v>43494</v>
      </c>
      <c r="M741" s="25">
        <v>0.60138888888888886</v>
      </c>
      <c r="N741" s="20" t="s">
        <v>23</v>
      </c>
      <c r="O741" s="72">
        <v>587.6</v>
      </c>
      <c r="P741" s="76">
        <v>4.7619047620000003</v>
      </c>
      <c r="Q741" s="72">
        <v>29.38</v>
      </c>
      <c r="R741" s="86">
        <v>9</v>
      </c>
      <c r="S741" s="72">
        <f t="shared" si="191"/>
        <v>29.379999999999995</v>
      </c>
      <c r="T741" s="92">
        <f t="shared" si="204"/>
        <v>2465.5695999999998</v>
      </c>
      <c r="U741" s="93" t="b">
        <f t="shared" si="192"/>
        <v>1</v>
      </c>
      <c r="V741" s="93" t="b">
        <f t="shared" si="193"/>
        <v>1</v>
      </c>
      <c r="W741" s="93" t="str">
        <f t="shared" si="194"/>
        <v>High Value</v>
      </c>
      <c r="X741" s="96">
        <f t="shared" si="197"/>
        <v>5.8760000000000003</v>
      </c>
      <c r="Y741" s="93">
        <f t="shared" si="202"/>
        <v>29</v>
      </c>
      <c r="Z741" s="93">
        <f t="shared" si="198"/>
        <v>1</v>
      </c>
      <c r="AA741" s="93">
        <f t="shared" si="199"/>
        <v>2019</v>
      </c>
      <c r="AB741" s="97" t="str">
        <f t="shared" si="190"/>
        <v>1-2019</v>
      </c>
      <c r="AC741" s="97" t="str">
        <f t="shared" si="206"/>
        <v>29-1-2019</v>
      </c>
      <c r="AD741" s="97">
        <f t="shared" si="203"/>
        <v>1</v>
      </c>
      <c r="AE741" s="97">
        <f t="shared" si="200"/>
        <v>5</v>
      </c>
      <c r="AF741" s="97" t="str">
        <f t="shared" si="195"/>
        <v>2019-5</v>
      </c>
      <c r="AG741" s="97">
        <f t="shared" si="196"/>
        <v>2</v>
      </c>
      <c r="AH741" s="97" t="str">
        <f t="shared" si="201"/>
        <v>Weekdays</v>
      </c>
      <c r="AI741" s="98">
        <f t="shared" si="205"/>
        <v>3</v>
      </c>
    </row>
    <row r="742" spans="2:35" ht="21.75" customHeight="1" x14ac:dyDescent="0.25">
      <c r="B742" s="19" t="s">
        <v>774</v>
      </c>
      <c r="C742" s="20" t="s">
        <v>42</v>
      </c>
      <c r="D742" s="19" t="s">
        <v>43</v>
      </c>
      <c r="E742" s="19" t="s">
        <v>20</v>
      </c>
      <c r="F742" s="19" t="s">
        <v>31</v>
      </c>
      <c r="G742" s="19" t="s">
        <v>28</v>
      </c>
      <c r="H742" s="72">
        <v>91.56</v>
      </c>
      <c r="I742" s="22">
        <v>8</v>
      </c>
      <c r="J742" s="72">
        <v>36.624000000000002</v>
      </c>
      <c r="K742" s="72">
        <v>769.10400000000004</v>
      </c>
      <c r="L742" s="24">
        <v>43477</v>
      </c>
      <c r="M742" s="25">
        <v>0.76527777777777772</v>
      </c>
      <c r="N742" s="20" t="s">
        <v>23</v>
      </c>
      <c r="O742" s="72">
        <v>732.48</v>
      </c>
      <c r="P742" s="76">
        <v>4.7619047620000003</v>
      </c>
      <c r="Q742" s="72">
        <v>36.624000000000002</v>
      </c>
      <c r="R742" s="86">
        <v>6</v>
      </c>
      <c r="S742" s="72">
        <f t="shared" si="191"/>
        <v>36.624000000000024</v>
      </c>
      <c r="T742" s="92">
        <f t="shared" si="204"/>
        <v>3073.4860800000019</v>
      </c>
      <c r="U742" s="93" t="b">
        <f t="shared" si="192"/>
        <v>0</v>
      </c>
      <c r="V742" s="93" t="b">
        <f t="shared" si="193"/>
        <v>1</v>
      </c>
      <c r="W742" s="93" t="str">
        <f t="shared" si="194"/>
        <v>Low Value</v>
      </c>
      <c r="X742" s="96" t="str">
        <f t="shared" si="197"/>
        <v>Value not found</v>
      </c>
      <c r="Y742" s="93">
        <f t="shared" si="202"/>
        <v>12</v>
      </c>
      <c r="Z742" s="93">
        <f t="shared" si="198"/>
        <v>1</v>
      </c>
      <c r="AA742" s="93">
        <f t="shared" si="199"/>
        <v>2019</v>
      </c>
      <c r="AB742" s="97" t="str">
        <f t="shared" si="190"/>
        <v>1-2019</v>
      </c>
      <c r="AC742" s="97" t="str">
        <f t="shared" si="206"/>
        <v>12-1-2019</v>
      </c>
      <c r="AD742" s="97">
        <f t="shared" si="203"/>
        <v>1</v>
      </c>
      <c r="AE742" s="97">
        <f t="shared" si="200"/>
        <v>2</v>
      </c>
      <c r="AF742" s="97" t="str">
        <f t="shared" si="195"/>
        <v>2019-2</v>
      </c>
      <c r="AG742" s="97">
        <f t="shared" si="196"/>
        <v>6</v>
      </c>
      <c r="AH742" s="97" t="str">
        <f t="shared" si="201"/>
        <v>Weekends</v>
      </c>
      <c r="AI742" s="98">
        <f t="shared" si="205"/>
        <v>7</v>
      </c>
    </row>
    <row r="743" spans="2:35" ht="21.75" customHeight="1" x14ac:dyDescent="0.25">
      <c r="B743" s="19" t="s">
        <v>775</v>
      </c>
      <c r="C743" s="20" t="s">
        <v>18</v>
      </c>
      <c r="D743" s="19" t="s">
        <v>19</v>
      </c>
      <c r="E743" s="19" t="s">
        <v>27</v>
      </c>
      <c r="F743" s="19" t="s">
        <v>31</v>
      </c>
      <c r="G743" s="19" t="s">
        <v>32</v>
      </c>
      <c r="H743" s="72">
        <v>93.96</v>
      </c>
      <c r="I743" s="22">
        <v>9</v>
      </c>
      <c r="J743" s="72">
        <v>42.281999999999996</v>
      </c>
      <c r="K743" s="72">
        <v>887.92200000000003</v>
      </c>
      <c r="L743" s="24">
        <v>43544</v>
      </c>
      <c r="M743" s="25">
        <v>0.48055555555555557</v>
      </c>
      <c r="N743" s="20" t="s">
        <v>29</v>
      </c>
      <c r="O743" s="72">
        <v>845.64</v>
      </c>
      <c r="P743" s="76">
        <v>4.7619047620000003</v>
      </c>
      <c r="Q743" s="72">
        <v>42.281999999999996</v>
      </c>
      <c r="R743" s="86">
        <v>9.8000000000000007</v>
      </c>
      <c r="S743" s="72">
        <f t="shared" si="191"/>
        <v>42.282000000000039</v>
      </c>
      <c r="T743" s="92">
        <f t="shared" si="204"/>
        <v>3548.3054400000033</v>
      </c>
      <c r="U743" s="93" t="b">
        <f t="shared" si="192"/>
        <v>1</v>
      </c>
      <c r="V743" s="93" t="b">
        <f t="shared" si="193"/>
        <v>1</v>
      </c>
      <c r="W743" s="93" t="str">
        <f t="shared" si="194"/>
        <v>High Value</v>
      </c>
      <c r="X743" s="96">
        <f t="shared" si="197"/>
        <v>9.395999999999999</v>
      </c>
      <c r="Y743" s="93">
        <f t="shared" si="202"/>
        <v>20</v>
      </c>
      <c r="Z743" s="93">
        <f t="shared" si="198"/>
        <v>3</v>
      </c>
      <c r="AA743" s="93">
        <f t="shared" si="199"/>
        <v>2019</v>
      </c>
      <c r="AB743" s="97" t="str">
        <f t="shared" si="190"/>
        <v>3-2019</v>
      </c>
      <c r="AC743" s="97" t="str">
        <f t="shared" si="206"/>
        <v>20-3-2019</v>
      </c>
      <c r="AD743" s="97">
        <f t="shared" si="203"/>
        <v>1</v>
      </c>
      <c r="AE743" s="97">
        <f t="shared" si="200"/>
        <v>12</v>
      </c>
      <c r="AF743" s="97" t="str">
        <f t="shared" si="195"/>
        <v>2019-12</v>
      </c>
      <c r="AG743" s="97">
        <f t="shared" si="196"/>
        <v>3</v>
      </c>
      <c r="AH743" s="97" t="str">
        <f t="shared" si="201"/>
        <v>Weekdays</v>
      </c>
      <c r="AI743" s="98">
        <f t="shared" si="205"/>
        <v>4</v>
      </c>
    </row>
    <row r="744" spans="2:35" ht="21.75" customHeight="1" x14ac:dyDescent="0.25">
      <c r="B744" s="19" t="s">
        <v>776</v>
      </c>
      <c r="C744" s="20" t="s">
        <v>25</v>
      </c>
      <c r="D744" s="19" t="s">
        <v>26</v>
      </c>
      <c r="E744" s="19" t="s">
        <v>27</v>
      </c>
      <c r="F744" s="19" t="s">
        <v>31</v>
      </c>
      <c r="G744" s="19" t="s">
        <v>32</v>
      </c>
      <c r="H744" s="72">
        <v>55.61</v>
      </c>
      <c r="I744" s="22">
        <v>7</v>
      </c>
      <c r="J744" s="72">
        <v>19.4635</v>
      </c>
      <c r="K744" s="72">
        <v>408.73349999999999</v>
      </c>
      <c r="L744" s="24">
        <v>43547</v>
      </c>
      <c r="M744" s="25">
        <v>0.52847222222222223</v>
      </c>
      <c r="N744" s="20" t="s">
        <v>29</v>
      </c>
      <c r="O744" s="72">
        <v>389.27</v>
      </c>
      <c r="P744" s="76">
        <v>4.7619047620000003</v>
      </c>
      <c r="Q744" s="72">
        <v>19.4635</v>
      </c>
      <c r="R744" s="86">
        <v>8.5</v>
      </c>
      <c r="S744" s="72">
        <f t="shared" si="191"/>
        <v>19.46350000000001</v>
      </c>
      <c r="T744" s="92">
        <f t="shared" si="204"/>
        <v>1633.3769200000008</v>
      </c>
      <c r="U744" s="93" t="b">
        <f t="shared" si="192"/>
        <v>0</v>
      </c>
      <c r="V744" s="93" t="b">
        <f t="shared" si="193"/>
        <v>1</v>
      </c>
      <c r="W744" s="93" t="str">
        <f t="shared" si="194"/>
        <v>High Value</v>
      </c>
      <c r="X744" s="96">
        <f t="shared" si="197"/>
        <v>5.5609999999999999</v>
      </c>
      <c r="Y744" s="93">
        <f t="shared" si="202"/>
        <v>23</v>
      </c>
      <c r="Z744" s="93">
        <f t="shared" si="198"/>
        <v>3</v>
      </c>
      <c r="AA744" s="93">
        <f t="shared" si="199"/>
        <v>2019</v>
      </c>
      <c r="AB744" s="97" t="str">
        <f t="shared" si="190"/>
        <v>3-2019</v>
      </c>
      <c r="AC744" s="97" t="str">
        <f t="shared" si="206"/>
        <v>23-3-2019</v>
      </c>
      <c r="AD744" s="97">
        <f t="shared" si="203"/>
        <v>1</v>
      </c>
      <c r="AE744" s="97">
        <f t="shared" si="200"/>
        <v>12</v>
      </c>
      <c r="AF744" s="97" t="str">
        <f t="shared" si="195"/>
        <v>2019-12</v>
      </c>
      <c r="AG744" s="97">
        <f t="shared" si="196"/>
        <v>6</v>
      </c>
      <c r="AH744" s="97" t="str">
        <f t="shared" si="201"/>
        <v>Weekends</v>
      </c>
      <c r="AI744" s="98">
        <f t="shared" si="205"/>
        <v>7</v>
      </c>
    </row>
    <row r="745" spans="2:35" ht="21.75" customHeight="1" x14ac:dyDescent="0.25">
      <c r="B745" s="19" t="s">
        <v>777</v>
      </c>
      <c r="C745" s="20" t="s">
        <v>25</v>
      </c>
      <c r="D745" s="19" t="s">
        <v>26</v>
      </c>
      <c r="E745" s="19" t="s">
        <v>27</v>
      </c>
      <c r="F745" s="19" t="s">
        <v>31</v>
      </c>
      <c r="G745" s="19" t="s">
        <v>44</v>
      </c>
      <c r="H745" s="72">
        <v>84.83</v>
      </c>
      <c r="I745" s="22">
        <v>1</v>
      </c>
      <c r="J745" s="72">
        <v>4.2415000000000003</v>
      </c>
      <c r="K745" s="72">
        <v>89.0715</v>
      </c>
      <c r="L745" s="24">
        <v>43479</v>
      </c>
      <c r="M745" s="25">
        <v>0.63888888888888884</v>
      </c>
      <c r="N745" s="20" t="s">
        <v>23</v>
      </c>
      <c r="O745" s="72">
        <v>84.83</v>
      </c>
      <c r="P745" s="76">
        <v>4.7619047620000003</v>
      </c>
      <c r="Q745" s="72">
        <v>4.2415000000000003</v>
      </c>
      <c r="R745" s="86">
        <v>8.8000000000000007</v>
      </c>
      <c r="S745" s="72">
        <f t="shared" si="191"/>
        <v>4.241500000000002</v>
      </c>
      <c r="T745" s="92">
        <f t="shared" si="204"/>
        <v>355.94668000000019</v>
      </c>
      <c r="U745" s="93" t="b">
        <f t="shared" si="192"/>
        <v>0</v>
      </c>
      <c r="V745" s="93" t="b">
        <f t="shared" si="193"/>
        <v>1</v>
      </c>
      <c r="W745" s="93" t="str">
        <f t="shared" si="194"/>
        <v>High Value</v>
      </c>
      <c r="X745" s="96">
        <f t="shared" si="197"/>
        <v>8.4830000000000005</v>
      </c>
      <c r="Y745" s="93">
        <f t="shared" si="202"/>
        <v>14</v>
      </c>
      <c r="Z745" s="93">
        <f t="shared" si="198"/>
        <v>1</v>
      </c>
      <c r="AA745" s="93">
        <f t="shared" si="199"/>
        <v>2019</v>
      </c>
      <c r="AB745" s="97" t="str">
        <f t="shared" ref="AB745:AB808" si="207">CONCATENATE(Z745,"-",AA745)</f>
        <v>1-2019</v>
      </c>
      <c r="AC745" s="97" t="str">
        <f t="shared" si="206"/>
        <v>14-1-2019</v>
      </c>
      <c r="AD745" s="97">
        <f t="shared" si="203"/>
        <v>1</v>
      </c>
      <c r="AE745" s="97">
        <f t="shared" si="200"/>
        <v>3</v>
      </c>
      <c r="AF745" s="97" t="str">
        <f t="shared" si="195"/>
        <v>2019-3</v>
      </c>
      <c r="AG745" s="97">
        <f t="shared" si="196"/>
        <v>1</v>
      </c>
      <c r="AH745" s="97" t="str">
        <f t="shared" si="201"/>
        <v>Weekdays</v>
      </c>
      <c r="AI745" s="98">
        <f t="shared" si="205"/>
        <v>2</v>
      </c>
    </row>
    <row r="746" spans="2:35" ht="21.75" customHeight="1" x14ac:dyDescent="0.25">
      <c r="B746" s="19" t="s">
        <v>778</v>
      </c>
      <c r="C746" s="20" t="s">
        <v>18</v>
      </c>
      <c r="D746" s="19" t="s">
        <v>19</v>
      </c>
      <c r="E746" s="19" t="s">
        <v>20</v>
      </c>
      <c r="F746" s="19" t="s">
        <v>21</v>
      </c>
      <c r="G746" s="19" t="s">
        <v>36</v>
      </c>
      <c r="H746" s="72">
        <v>71.63</v>
      </c>
      <c r="I746" s="22">
        <v>2</v>
      </c>
      <c r="J746" s="72">
        <v>7.1630000000000003</v>
      </c>
      <c r="K746" s="72">
        <v>150.423</v>
      </c>
      <c r="L746" s="24">
        <v>43508</v>
      </c>
      <c r="M746" s="25">
        <v>0.60624999999999996</v>
      </c>
      <c r="N746" s="20" t="s">
        <v>23</v>
      </c>
      <c r="O746" s="72">
        <v>143.26</v>
      </c>
      <c r="P746" s="76">
        <v>4.7619047620000003</v>
      </c>
      <c r="Q746" s="72">
        <v>7.1630000000000003</v>
      </c>
      <c r="R746" s="86">
        <v>8.8000000000000007</v>
      </c>
      <c r="S746" s="72">
        <f t="shared" si="191"/>
        <v>7.1630000000000109</v>
      </c>
      <c r="T746" s="92">
        <f t="shared" si="204"/>
        <v>601.11896000000092</v>
      </c>
      <c r="U746" s="93" t="b">
        <f t="shared" si="192"/>
        <v>0</v>
      </c>
      <c r="V746" s="93" t="b">
        <f t="shared" si="193"/>
        <v>1</v>
      </c>
      <c r="W746" s="93" t="str">
        <f t="shared" si="194"/>
        <v>High Value</v>
      </c>
      <c r="X746" s="96">
        <f t="shared" si="197"/>
        <v>7.1630000000000003</v>
      </c>
      <c r="Y746" s="93">
        <f t="shared" si="202"/>
        <v>12</v>
      </c>
      <c r="Z746" s="93">
        <f t="shared" si="198"/>
        <v>2</v>
      </c>
      <c r="AA746" s="93">
        <f t="shared" si="199"/>
        <v>2019</v>
      </c>
      <c r="AB746" s="97" t="str">
        <f t="shared" si="207"/>
        <v>2-2019</v>
      </c>
      <c r="AC746" s="97" t="str">
        <f t="shared" si="206"/>
        <v>12-2-2019</v>
      </c>
      <c r="AD746" s="97">
        <f t="shared" si="203"/>
        <v>1</v>
      </c>
      <c r="AE746" s="97">
        <f t="shared" si="200"/>
        <v>7</v>
      </c>
      <c r="AF746" s="97" t="str">
        <f t="shared" si="195"/>
        <v>2019-7</v>
      </c>
      <c r="AG746" s="97">
        <f t="shared" si="196"/>
        <v>2</v>
      </c>
      <c r="AH746" s="97" t="str">
        <f t="shared" si="201"/>
        <v>Weekdays</v>
      </c>
      <c r="AI746" s="98">
        <f t="shared" si="205"/>
        <v>3</v>
      </c>
    </row>
    <row r="747" spans="2:35" ht="21.75" customHeight="1" x14ac:dyDescent="0.25">
      <c r="B747" s="19" t="s">
        <v>779</v>
      </c>
      <c r="C747" s="20" t="s">
        <v>18</v>
      </c>
      <c r="D747" s="19" t="s">
        <v>19</v>
      </c>
      <c r="E747" s="19" t="s">
        <v>20</v>
      </c>
      <c r="F747" s="19" t="s">
        <v>31</v>
      </c>
      <c r="G747" s="19" t="s">
        <v>32</v>
      </c>
      <c r="H747" s="72">
        <v>37.69</v>
      </c>
      <c r="I747" s="22">
        <v>2</v>
      </c>
      <c r="J747" s="72">
        <v>3.7690000000000001</v>
      </c>
      <c r="K747" s="72">
        <v>79.149000000000001</v>
      </c>
      <c r="L747" s="24">
        <v>43516</v>
      </c>
      <c r="M747" s="25">
        <v>0.64513888888888893</v>
      </c>
      <c r="N747" s="20" t="s">
        <v>23</v>
      </c>
      <c r="O747" s="72">
        <v>75.38</v>
      </c>
      <c r="P747" s="76">
        <v>4.7619047620000003</v>
      </c>
      <c r="Q747" s="72">
        <v>3.7690000000000001</v>
      </c>
      <c r="R747" s="86">
        <v>9.5</v>
      </c>
      <c r="S747" s="72">
        <f t="shared" si="191"/>
        <v>3.7690000000000055</v>
      </c>
      <c r="T747" s="92">
        <f t="shared" si="204"/>
        <v>316.29448000000048</v>
      </c>
      <c r="U747" s="93" t="b">
        <f t="shared" si="192"/>
        <v>0</v>
      </c>
      <c r="V747" s="93" t="b">
        <f t="shared" si="193"/>
        <v>1</v>
      </c>
      <c r="W747" s="93" t="str">
        <f t="shared" si="194"/>
        <v>High Value</v>
      </c>
      <c r="X747" s="96">
        <f t="shared" si="197"/>
        <v>3.7690000000000001</v>
      </c>
      <c r="Y747" s="93">
        <f t="shared" si="202"/>
        <v>20</v>
      </c>
      <c r="Z747" s="93">
        <f t="shared" si="198"/>
        <v>2</v>
      </c>
      <c r="AA747" s="93">
        <f t="shared" si="199"/>
        <v>2019</v>
      </c>
      <c r="AB747" s="97" t="str">
        <f t="shared" si="207"/>
        <v>2-2019</v>
      </c>
      <c r="AC747" s="97" t="str">
        <f t="shared" si="206"/>
        <v>20-2-2019</v>
      </c>
      <c r="AD747" s="97">
        <f t="shared" si="203"/>
        <v>1</v>
      </c>
      <c r="AE747" s="97">
        <f t="shared" si="200"/>
        <v>8</v>
      </c>
      <c r="AF747" s="97" t="str">
        <f t="shared" si="195"/>
        <v>2019-8</v>
      </c>
      <c r="AG747" s="97">
        <f t="shared" si="196"/>
        <v>3</v>
      </c>
      <c r="AH747" s="97" t="str">
        <f t="shared" si="201"/>
        <v>Weekdays</v>
      </c>
      <c r="AI747" s="98">
        <f t="shared" si="205"/>
        <v>4</v>
      </c>
    </row>
    <row r="748" spans="2:35" ht="21.75" customHeight="1" x14ac:dyDescent="0.25">
      <c r="B748" s="19" t="s">
        <v>780</v>
      </c>
      <c r="C748" s="20" t="s">
        <v>25</v>
      </c>
      <c r="D748" s="19" t="s">
        <v>26</v>
      </c>
      <c r="E748" s="19" t="s">
        <v>20</v>
      </c>
      <c r="F748" s="19" t="s">
        <v>21</v>
      </c>
      <c r="G748" s="19" t="s">
        <v>36</v>
      </c>
      <c r="H748" s="72">
        <v>31.67</v>
      </c>
      <c r="I748" s="22">
        <v>8</v>
      </c>
      <c r="J748" s="72">
        <v>12.667999999999999</v>
      </c>
      <c r="K748" s="72">
        <v>266.02800000000002</v>
      </c>
      <c r="L748" s="24">
        <v>43467</v>
      </c>
      <c r="M748" s="25">
        <v>0.67986111111111114</v>
      </c>
      <c r="N748" s="20" t="s">
        <v>33</v>
      </c>
      <c r="O748" s="72">
        <v>253.36</v>
      </c>
      <c r="P748" s="76">
        <v>4.7619047620000003</v>
      </c>
      <c r="Q748" s="72">
        <v>12.667999999999999</v>
      </c>
      <c r="R748" s="86">
        <v>5.6</v>
      </c>
      <c r="S748" s="72">
        <f t="shared" si="191"/>
        <v>12.668000000000006</v>
      </c>
      <c r="T748" s="92">
        <f t="shared" si="204"/>
        <v>1063.0985600000006</v>
      </c>
      <c r="U748" s="93" t="b">
        <f t="shared" si="192"/>
        <v>0</v>
      </c>
      <c r="V748" s="93" t="b">
        <f t="shared" si="193"/>
        <v>0</v>
      </c>
      <c r="W748" s="93" t="str">
        <f t="shared" si="194"/>
        <v>Low Value</v>
      </c>
      <c r="X748" s="96" t="str">
        <f t="shared" si="197"/>
        <v>Value not found</v>
      </c>
      <c r="Y748" s="93">
        <f t="shared" si="202"/>
        <v>2</v>
      </c>
      <c r="Z748" s="93">
        <f t="shared" si="198"/>
        <v>1</v>
      </c>
      <c r="AA748" s="93">
        <f t="shared" si="199"/>
        <v>2019</v>
      </c>
      <c r="AB748" s="97" t="str">
        <f t="shared" si="207"/>
        <v>1-2019</v>
      </c>
      <c r="AC748" s="97" t="str">
        <f t="shared" si="206"/>
        <v>2-1-2019</v>
      </c>
      <c r="AD748" s="97">
        <f t="shared" si="203"/>
        <v>1</v>
      </c>
      <c r="AE748" s="97">
        <f t="shared" si="200"/>
        <v>1</v>
      </c>
      <c r="AF748" s="97" t="str">
        <f t="shared" si="195"/>
        <v>2019-1</v>
      </c>
      <c r="AG748" s="97">
        <f t="shared" si="196"/>
        <v>3</v>
      </c>
      <c r="AH748" s="97" t="str">
        <f t="shared" si="201"/>
        <v>Weekdays</v>
      </c>
      <c r="AI748" s="98">
        <f t="shared" si="205"/>
        <v>4</v>
      </c>
    </row>
    <row r="749" spans="2:35" ht="21.75" customHeight="1" x14ac:dyDescent="0.25">
      <c r="B749" s="19" t="s">
        <v>781</v>
      </c>
      <c r="C749" s="20" t="s">
        <v>25</v>
      </c>
      <c r="D749" s="19" t="s">
        <v>26</v>
      </c>
      <c r="E749" s="19" t="s">
        <v>20</v>
      </c>
      <c r="F749" s="19" t="s">
        <v>21</v>
      </c>
      <c r="G749" s="19" t="s">
        <v>44</v>
      </c>
      <c r="H749" s="72">
        <v>38.42</v>
      </c>
      <c r="I749" s="22">
        <v>1</v>
      </c>
      <c r="J749" s="72">
        <v>1.921</v>
      </c>
      <c r="K749" s="72">
        <v>40.341000000000001</v>
      </c>
      <c r="L749" s="24">
        <v>43498</v>
      </c>
      <c r="M749" s="25">
        <v>0.68958333333333333</v>
      </c>
      <c r="N749" s="20" t="s">
        <v>29</v>
      </c>
      <c r="O749" s="72">
        <v>38.42</v>
      </c>
      <c r="P749" s="76">
        <v>4.7619047620000003</v>
      </c>
      <c r="Q749" s="72">
        <v>1.921</v>
      </c>
      <c r="R749" s="86">
        <v>8.6</v>
      </c>
      <c r="S749" s="72">
        <f t="shared" si="191"/>
        <v>1.9209999999999994</v>
      </c>
      <c r="T749" s="92">
        <f t="shared" si="204"/>
        <v>161.21031999999994</v>
      </c>
      <c r="U749" s="93" t="b">
        <f t="shared" si="192"/>
        <v>0</v>
      </c>
      <c r="V749" s="93" t="b">
        <f t="shared" si="193"/>
        <v>1</v>
      </c>
      <c r="W749" s="93" t="str">
        <f t="shared" si="194"/>
        <v>High Value</v>
      </c>
      <c r="X749" s="96">
        <f t="shared" si="197"/>
        <v>3.8420000000000005</v>
      </c>
      <c r="Y749" s="93">
        <f t="shared" si="202"/>
        <v>2</v>
      </c>
      <c r="Z749" s="93">
        <f t="shared" si="198"/>
        <v>2</v>
      </c>
      <c r="AA749" s="93">
        <f t="shared" si="199"/>
        <v>2019</v>
      </c>
      <c r="AB749" s="97" t="str">
        <f t="shared" si="207"/>
        <v>2-2019</v>
      </c>
      <c r="AC749" s="97" t="str">
        <f t="shared" si="206"/>
        <v>2-2-2019</v>
      </c>
      <c r="AD749" s="97">
        <f t="shared" si="203"/>
        <v>1</v>
      </c>
      <c r="AE749" s="97">
        <f t="shared" si="200"/>
        <v>5</v>
      </c>
      <c r="AF749" s="97" t="str">
        <f t="shared" si="195"/>
        <v>2019-5</v>
      </c>
      <c r="AG749" s="97">
        <f t="shared" si="196"/>
        <v>6</v>
      </c>
      <c r="AH749" s="97" t="str">
        <f t="shared" si="201"/>
        <v>Weekends</v>
      </c>
      <c r="AI749" s="98">
        <f t="shared" si="205"/>
        <v>7</v>
      </c>
    </row>
    <row r="750" spans="2:35" ht="21.75" customHeight="1" x14ac:dyDescent="0.25">
      <c r="B750" s="19" t="s">
        <v>782</v>
      </c>
      <c r="C750" s="20" t="s">
        <v>42</v>
      </c>
      <c r="D750" s="19" t="s">
        <v>43</v>
      </c>
      <c r="E750" s="19" t="s">
        <v>20</v>
      </c>
      <c r="F750" s="19" t="s">
        <v>31</v>
      </c>
      <c r="G750" s="19" t="s">
        <v>46</v>
      </c>
      <c r="H750" s="72">
        <v>65.23</v>
      </c>
      <c r="I750" s="22">
        <v>10</v>
      </c>
      <c r="J750" s="72">
        <v>32.615000000000002</v>
      </c>
      <c r="K750" s="72">
        <v>684.91499999999996</v>
      </c>
      <c r="L750" s="24">
        <v>43473</v>
      </c>
      <c r="M750" s="25">
        <v>0.79652777777777772</v>
      </c>
      <c r="N750" s="20" t="s">
        <v>33</v>
      </c>
      <c r="O750" s="72">
        <v>652.29999999999995</v>
      </c>
      <c r="P750" s="76">
        <v>4.7619047620000003</v>
      </c>
      <c r="Q750" s="72">
        <v>32.615000000000002</v>
      </c>
      <c r="R750" s="86">
        <v>5.2</v>
      </c>
      <c r="S750" s="72">
        <f t="shared" si="191"/>
        <v>32.615000000000009</v>
      </c>
      <c r="T750" s="92">
        <f t="shared" si="204"/>
        <v>2737.0508000000009</v>
      </c>
      <c r="U750" s="93" t="b">
        <f t="shared" si="192"/>
        <v>0</v>
      </c>
      <c r="V750" s="93" t="b">
        <f t="shared" si="193"/>
        <v>0</v>
      </c>
      <c r="W750" s="93" t="str">
        <f t="shared" si="194"/>
        <v>Low Value</v>
      </c>
      <c r="X750" s="96" t="str">
        <f t="shared" si="197"/>
        <v>Value not found</v>
      </c>
      <c r="Y750" s="93">
        <f t="shared" si="202"/>
        <v>8</v>
      </c>
      <c r="Z750" s="93">
        <f t="shared" si="198"/>
        <v>1</v>
      </c>
      <c r="AA750" s="93">
        <f t="shared" si="199"/>
        <v>2019</v>
      </c>
      <c r="AB750" s="97" t="str">
        <f t="shared" si="207"/>
        <v>1-2019</v>
      </c>
      <c r="AC750" s="97" t="str">
        <f t="shared" si="206"/>
        <v>8-1-2019</v>
      </c>
      <c r="AD750" s="97">
        <f t="shared" si="203"/>
        <v>1</v>
      </c>
      <c r="AE750" s="97">
        <f t="shared" si="200"/>
        <v>2</v>
      </c>
      <c r="AF750" s="97" t="str">
        <f t="shared" si="195"/>
        <v>2019-2</v>
      </c>
      <c r="AG750" s="97">
        <f t="shared" si="196"/>
        <v>2</v>
      </c>
      <c r="AH750" s="97" t="str">
        <f t="shared" si="201"/>
        <v>Weekdays</v>
      </c>
      <c r="AI750" s="98">
        <f t="shared" si="205"/>
        <v>3</v>
      </c>
    </row>
    <row r="751" spans="2:35" ht="21.75" customHeight="1" x14ac:dyDescent="0.25">
      <c r="B751" s="19" t="s">
        <v>783</v>
      </c>
      <c r="C751" s="20" t="s">
        <v>25</v>
      </c>
      <c r="D751" s="19" t="s">
        <v>26</v>
      </c>
      <c r="E751" s="19" t="s">
        <v>20</v>
      </c>
      <c r="F751" s="19" t="s">
        <v>21</v>
      </c>
      <c r="G751" s="19" t="s">
        <v>32</v>
      </c>
      <c r="H751" s="72">
        <v>10.53</v>
      </c>
      <c r="I751" s="22">
        <v>5</v>
      </c>
      <c r="J751" s="72">
        <v>2.6324999999999998</v>
      </c>
      <c r="K751" s="72">
        <v>55.282499999999999</v>
      </c>
      <c r="L751" s="24">
        <v>43495</v>
      </c>
      <c r="M751" s="25">
        <v>0.61319444444444449</v>
      </c>
      <c r="N751" s="20" t="s">
        <v>33</v>
      </c>
      <c r="O751" s="72">
        <v>52.65</v>
      </c>
      <c r="P751" s="76">
        <v>4.7619047620000003</v>
      </c>
      <c r="Q751" s="72">
        <v>2.6324999999999998</v>
      </c>
      <c r="R751" s="86">
        <v>5.8</v>
      </c>
      <c r="S751" s="72">
        <f t="shared" si="191"/>
        <v>2.6325000000000003</v>
      </c>
      <c r="T751" s="92">
        <f t="shared" si="204"/>
        <v>220.91940000000002</v>
      </c>
      <c r="U751" s="93" t="b">
        <f t="shared" si="192"/>
        <v>0</v>
      </c>
      <c r="V751" s="93" t="b">
        <f t="shared" si="193"/>
        <v>0</v>
      </c>
      <c r="W751" s="93" t="str">
        <f t="shared" si="194"/>
        <v>Low Value</v>
      </c>
      <c r="X751" s="96" t="str">
        <f t="shared" si="197"/>
        <v>Value not found</v>
      </c>
      <c r="Y751" s="93">
        <f t="shared" si="202"/>
        <v>30</v>
      </c>
      <c r="Z751" s="93">
        <f t="shared" si="198"/>
        <v>1</v>
      </c>
      <c r="AA751" s="93">
        <f t="shared" si="199"/>
        <v>2019</v>
      </c>
      <c r="AB751" s="97" t="str">
        <f t="shared" si="207"/>
        <v>1-2019</v>
      </c>
      <c r="AC751" s="97" t="str">
        <f t="shared" si="206"/>
        <v>30-1-2019</v>
      </c>
      <c r="AD751" s="97">
        <f t="shared" si="203"/>
        <v>1</v>
      </c>
      <c r="AE751" s="97">
        <f t="shared" si="200"/>
        <v>5</v>
      </c>
      <c r="AF751" s="97" t="str">
        <f t="shared" si="195"/>
        <v>2019-5</v>
      </c>
      <c r="AG751" s="97">
        <f t="shared" si="196"/>
        <v>3</v>
      </c>
      <c r="AH751" s="97" t="str">
        <f t="shared" si="201"/>
        <v>Weekdays</v>
      </c>
      <c r="AI751" s="98">
        <f t="shared" si="205"/>
        <v>4</v>
      </c>
    </row>
    <row r="752" spans="2:35" ht="21.75" customHeight="1" x14ac:dyDescent="0.25">
      <c r="B752" s="19" t="s">
        <v>784</v>
      </c>
      <c r="C752" s="20" t="s">
        <v>42</v>
      </c>
      <c r="D752" s="19" t="s">
        <v>43</v>
      </c>
      <c r="E752" s="19" t="s">
        <v>20</v>
      </c>
      <c r="F752" s="19" t="s">
        <v>21</v>
      </c>
      <c r="G752" s="19" t="s">
        <v>32</v>
      </c>
      <c r="H752" s="72">
        <v>12.29</v>
      </c>
      <c r="I752" s="22">
        <v>9</v>
      </c>
      <c r="J752" s="72">
        <v>5.5305</v>
      </c>
      <c r="K752" s="72">
        <v>116.1405</v>
      </c>
      <c r="L752" s="24">
        <v>43550</v>
      </c>
      <c r="M752" s="25">
        <v>0.81111111111111112</v>
      </c>
      <c r="N752" s="20" t="s">
        <v>33</v>
      </c>
      <c r="O752" s="72">
        <v>110.61</v>
      </c>
      <c r="P752" s="76">
        <v>4.7619047620000003</v>
      </c>
      <c r="Q752" s="72">
        <v>5.5305</v>
      </c>
      <c r="R752" s="86">
        <v>8</v>
      </c>
      <c r="S752" s="72">
        <f t="shared" si="191"/>
        <v>5.5305000000000035</v>
      </c>
      <c r="T752" s="92">
        <f t="shared" si="204"/>
        <v>464.11956000000032</v>
      </c>
      <c r="U752" s="93" t="b">
        <f t="shared" si="192"/>
        <v>1</v>
      </c>
      <c r="V752" s="93" t="b">
        <f t="shared" si="193"/>
        <v>1</v>
      </c>
      <c r="W752" s="93" t="str">
        <f t="shared" si="194"/>
        <v>High Value</v>
      </c>
      <c r="X752" s="96">
        <f t="shared" si="197"/>
        <v>1.2290000000000001</v>
      </c>
      <c r="Y752" s="93">
        <f t="shared" si="202"/>
        <v>26</v>
      </c>
      <c r="Z752" s="93">
        <f t="shared" si="198"/>
        <v>3</v>
      </c>
      <c r="AA752" s="93">
        <f t="shared" si="199"/>
        <v>2019</v>
      </c>
      <c r="AB752" s="97" t="str">
        <f t="shared" si="207"/>
        <v>3-2019</v>
      </c>
      <c r="AC752" s="97" t="str">
        <f t="shared" si="206"/>
        <v>26-3-2019</v>
      </c>
      <c r="AD752" s="97">
        <f t="shared" si="203"/>
        <v>1</v>
      </c>
      <c r="AE752" s="97">
        <f t="shared" si="200"/>
        <v>13</v>
      </c>
      <c r="AF752" s="97" t="str">
        <f t="shared" si="195"/>
        <v>2019-13</v>
      </c>
      <c r="AG752" s="97">
        <f t="shared" si="196"/>
        <v>2</v>
      </c>
      <c r="AH752" s="97" t="str">
        <f t="shared" si="201"/>
        <v>Weekdays</v>
      </c>
      <c r="AI752" s="98">
        <f t="shared" si="205"/>
        <v>3</v>
      </c>
    </row>
    <row r="753" spans="2:35" ht="21.75" customHeight="1" x14ac:dyDescent="0.25">
      <c r="B753" s="19" t="s">
        <v>785</v>
      </c>
      <c r="C753" s="20" t="s">
        <v>25</v>
      </c>
      <c r="D753" s="19" t="s">
        <v>26</v>
      </c>
      <c r="E753" s="19" t="s">
        <v>20</v>
      </c>
      <c r="F753" s="19" t="s">
        <v>31</v>
      </c>
      <c r="G753" s="19" t="s">
        <v>22</v>
      </c>
      <c r="H753" s="72">
        <v>81.23</v>
      </c>
      <c r="I753" s="22">
        <v>7</v>
      </c>
      <c r="J753" s="72">
        <v>28.430499999999999</v>
      </c>
      <c r="K753" s="72">
        <v>597.04049999999995</v>
      </c>
      <c r="L753" s="24">
        <v>43480</v>
      </c>
      <c r="M753" s="25">
        <v>0.86388888888888893</v>
      </c>
      <c r="N753" s="20" t="s">
        <v>29</v>
      </c>
      <c r="O753" s="72">
        <v>568.61</v>
      </c>
      <c r="P753" s="76">
        <v>4.7619047620000003</v>
      </c>
      <c r="Q753" s="72">
        <v>28.430499999999999</v>
      </c>
      <c r="R753" s="86">
        <v>9</v>
      </c>
      <c r="S753" s="72">
        <f t="shared" si="191"/>
        <v>28.430499999999938</v>
      </c>
      <c r="T753" s="92">
        <f t="shared" si="204"/>
        <v>2385.8875599999947</v>
      </c>
      <c r="U753" s="93" t="b">
        <f t="shared" si="192"/>
        <v>0</v>
      </c>
      <c r="V753" s="93" t="b">
        <f t="shared" si="193"/>
        <v>1</v>
      </c>
      <c r="W753" s="93" t="str">
        <f t="shared" si="194"/>
        <v>High Value</v>
      </c>
      <c r="X753" s="96">
        <f t="shared" si="197"/>
        <v>8.1230000000000011</v>
      </c>
      <c r="Y753" s="93">
        <f t="shared" si="202"/>
        <v>15</v>
      </c>
      <c r="Z753" s="93">
        <f t="shared" si="198"/>
        <v>1</v>
      </c>
      <c r="AA753" s="93">
        <f t="shared" si="199"/>
        <v>2019</v>
      </c>
      <c r="AB753" s="97" t="str">
        <f t="shared" si="207"/>
        <v>1-2019</v>
      </c>
      <c r="AC753" s="97" t="str">
        <f t="shared" si="206"/>
        <v>15-1-2019</v>
      </c>
      <c r="AD753" s="97">
        <f t="shared" si="203"/>
        <v>1</v>
      </c>
      <c r="AE753" s="97">
        <f t="shared" si="200"/>
        <v>3</v>
      </c>
      <c r="AF753" s="97" t="str">
        <f t="shared" si="195"/>
        <v>2019-3</v>
      </c>
      <c r="AG753" s="97">
        <f t="shared" si="196"/>
        <v>2</v>
      </c>
      <c r="AH753" s="97" t="str">
        <f t="shared" si="201"/>
        <v>Weekdays</v>
      </c>
      <c r="AI753" s="98">
        <f t="shared" si="205"/>
        <v>3</v>
      </c>
    </row>
    <row r="754" spans="2:35" ht="21.75" customHeight="1" x14ac:dyDescent="0.25">
      <c r="B754" s="19" t="s">
        <v>786</v>
      </c>
      <c r="C754" s="20" t="s">
        <v>42</v>
      </c>
      <c r="D754" s="19" t="s">
        <v>43</v>
      </c>
      <c r="E754" s="19" t="s">
        <v>20</v>
      </c>
      <c r="F754" s="19" t="s">
        <v>21</v>
      </c>
      <c r="G754" s="19" t="s">
        <v>46</v>
      </c>
      <c r="H754" s="72">
        <v>22.32</v>
      </c>
      <c r="I754" s="22">
        <v>4</v>
      </c>
      <c r="J754" s="72">
        <v>4.4640000000000004</v>
      </c>
      <c r="K754" s="72">
        <v>93.744</v>
      </c>
      <c r="L754" s="24">
        <v>43538</v>
      </c>
      <c r="M754" s="25">
        <v>0.46944444444444444</v>
      </c>
      <c r="N754" s="20" t="s">
        <v>23</v>
      </c>
      <c r="O754" s="72">
        <v>89.28</v>
      </c>
      <c r="P754" s="76">
        <v>4.7619047620000003</v>
      </c>
      <c r="Q754" s="72">
        <v>4.4640000000000004</v>
      </c>
      <c r="R754" s="86">
        <v>4.0999999999999996</v>
      </c>
      <c r="S754" s="72">
        <f t="shared" si="191"/>
        <v>4.4639999999999986</v>
      </c>
      <c r="T754" s="92">
        <f t="shared" si="204"/>
        <v>374.61887999999988</v>
      </c>
      <c r="U754" s="93" t="b">
        <f t="shared" si="192"/>
        <v>0</v>
      </c>
      <c r="V754" s="93" t="b">
        <f t="shared" si="193"/>
        <v>0</v>
      </c>
      <c r="W754" s="93" t="str">
        <f t="shared" si="194"/>
        <v>Low Value</v>
      </c>
      <c r="X754" s="96" t="str">
        <f t="shared" si="197"/>
        <v>Value not found</v>
      </c>
      <c r="Y754" s="93">
        <f t="shared" si="202"/>
        <v>14</v>
      </c>
      <c r="Z754" s="93">
        <f t="shared" si="198"/>
        <v>3</v>
      </c>
      <c r="AA754" s="93">
        <f t="shared" si="199"/>
        <v>2019</v>
      </c>
      <c r="AB754" s="97" t="str">
        <f t="shared" si="207"/>
        <v>3-2019</v>
      </c>
      <c r="AC754" s="97" t="str">
        <f t="shared" si="206"/>
        <v>14-3-2019</v>
      </c>
      <c r="AD754" s="97">
        <f t="shared" si="203"/>
        <v>1</v>
      </c>
      <c r="AE754" s="97">
        <f t="shared" si="200"/>
        <v>11</v>
      </c>
      <c r="AF754" s="97" t="str">
        <f t="shared" si="195"/>
        <v>2019-11</v>
      </c>
      <c r="AG754" s="97">
        <f t="shared" si="196"/>
        <v>4</v>
      </c>
      <c r="AH754" s="97" t="str">
        <f t="shared" si="201"/>
        <v>Weekdays</v>
      </c>
      <c r="AI754" s="98">
        <f t="shared" si="205"/>
        <v>5</v>
      </c>
    </row>
    <row r="755" spans="2:35" ht="21.75" customHeight="1" x14ac:dyDescent="0.25">
      <c r="B755" s="19" t="s">
        <v>787</v>
      </c>
      <c r="C755" s="20" t="s">
        <v>18</v>
      </c>
      <c r="D755" s="19" t="s">
        <v>19</v>
      </c>
      <c r="E755" s="19" t="s">
        <v>27</v>
      </c>
      <c r="F755" s="19" t="s">
        <v>21</v>
      </c>
      <c r="G755" s="19" t="s">
        <v>44</v>
      </c>
      <c r="H755" s="72">
        <v>27.28</v>
      </c>
      <c r="I755" s="22">
        <v>5</v>
      </c>
      <c r="J755" s="72">
        <v>6.82</v>
      </c>
      <c r="K755" s="72">
        <v>143.22</v>
      </c>
      <c r="L755" s="24">
        <v>43499</v>
      </c>
      <c r="M755" s="25">
        <v>0.43819444444444444</v>
      </c>
      <c r="N755" s="20" t="s">
        <v>33</v>
      </c>
      <c r="O755" s="72">
        <v>136.4</v>
      </c>
      <c r="P755" s="76">
        <v>4.7619047620000003</v>
      </c>
      <c r="Q755" s="72">
        <v>6.82</v>
      </c>
      <c r="R755" s="86">
        <v>8.6</v>
      </c>
      <c r="S755" s="72">
        <f t="shared" si="191"/>
        <v>6.8199999999999932</v>
      </c>
      <c r="T755" s="92">
        <f t="shared" si="204"/>
        <v>572.33439999999939</v>
      </c>
      <c r="U755" s="93" t="b">
        <f t="shared" si="192"/>
        <v>0</v>
      </c>
      <c r="V755" s="93" t="b">
        <f t="shared" si="193"/>
        <v>1</v>
      </c>
      <c r="W755" s="93" t="str">
        <f t="shared" si="194"/>
        <v>High Value</v>
      </c>
      <c r="X755" s="96">
        <f t="shared" si="197"/>
        <v>2.7280000000000002</v>
      </c>
      <c r="Y755" s="93">
        <f t="shared" si="202"/>
        <v>3</v>
      </c>
      <c r="Z755" s="93">
        <f t="shared" si="198"/>
        <v>2</v>
      </c>
      <c r="AA755" s="93">
        <f t="shared" si="199"/>
        <v>2019</v>
      </c>
      <c r="AB755" s="97" t="str">
        <f t="shared" si="207"/>
        <v>2-2019</v>
      </c>
      <c r="AC755" s="97" t="str">
        <f t="shared" si="206"/>
        <v>3-2-2019</v>
      </c>
      <c r="AD755" s="97">
        <f t="shared" si="203"/>
        <v>1</v>
      </c>
      <c r="AE755" s="97">
        <f t="shared" si="200"/>
        <v>5</v>
      </c>
      <c r="AF755" s="97" t="str">
        <f t="shared" si="195"/>
        <v>2019-5</v>
      </c>
      <c r="AG755" s="97">
        <f t="shared" si="196"/>
        <v>7</v>
      </c>
      <c r="AH755" s="97" t="str">
        <f t="shared" si="201"/>
        <v>Weekends</v>
      </c>
      <c r="AI755" s="98">
        <f t="shared" si="205"/>
        <v>1</v>
      </c>
    </row>
    <row r="756" spans="2:35" ht="21.75" customHeight="1" x14ac:dyDescent="0.25">
      <c r="B756" s="19" t="s">
        <v>788</v>
      </c>
      <c r="C756" s="20" t="s">
        <v>18</v>
      </c>
      <c r="D756" s="19" t="s">
        <v>19</v>
      </c>
      <c r="E756" s="19" t="s">
        <v>20</v>
      </c>
      <c r="F756" s="19" t="s">
        <v>21</v>
      </c>
      <c r="G756" s="19" t="s">
        <v>28</v>
      </c>
      <c r="H756" s="72">
        <v>17.420000000000002</v>
      </c>
      <c r="I756" s="22">
        <v>10</v>
      </c>
      <c r="J756" s="72">
        <v>8.7100000000000009</v>
      </c>
      <c r="K756" s="72">
        <v>182.91</v>
      </c>
      <c r="L756" s="24">
        <v>43518</v>
      </c>
      <c r="M756" s="25">
        <v>0.52083333333333337</v>
      </c>
      <c r="N756" s="20" t="s">
        <v>23</v>
      </c>
      <c r="O756" s="72">
        <v>174.2</v>
      </c>
      <c r="P756" s="76">
        <v>4.7619047620000003</v>
      </c>
      <c r="Q756" s="72">
        <v>8.7100000000000009</v>
      </c>
      <c r="R756" s="86">
        <v>7</v>
      </c>
      <c r="S756" s="72">
        <f t="shared" si="191"/>
        <v>8.710000000000008</v>
      </c>
      <c r="T756" s="92">
        <f t="shared" si="204"/>
        <v>730.94320000000073</v>
      </c>
      <c r="U756" s="93" t="b">
        <f t="shared" si="192"/>
        <v>0</v>
      </c>
      <c r="V756" s="93" t="b">
        <f t="shared" si="193"/>
        <v>1</v>
      </c>
      <c r="W756" s="93" t="str">
        <f t="shared" si="194"/>
        <v>Low Value</v>
      </c>
      <c r="X756" s="96">
        <f t="shared" si="197"/>
        <v>1.7420000000000002</v>
      </c>
      <c r="Y756" s="93">
        <f t="shared" si="202"/>
        <v>22</v>
      </c>
      <c r="Z756" s="93">
        <f t="shared" si="198"/>
        <v>2</v>
      </c>
      <c r="AA756" s="93">
        <f t="shared" si="199"/>
        <v>2019</v>
      </c>
      <c r="AB756" s="97" t="str">
        <f t="shared" si="207"/>
        <v>2-2019</v>
      </c>
      <c r="AC756" s="97" t="str">
        <f t="shared" si="206"/>
        <v>22-2-2019</v>
      </c>
      <c r="AD756" s="97">
        <f t="shared" si="203"/>
        <v>1</v>
      </c>
      <c r="AE756" s="97">
        <f t="shared" si="200"/>
        <v>8</v>
      </c>
      <c r="AF756" s="97" t="str">
        <f t="shared" si="195"/>
        <v>2019-8</v>
      </c>
      <c r="AG756" s="97">
        <f t="shared" si="196"/>
        <v>5</v>
      </c>
      <c r="AH756" s="97" t="str">
        <f t="shared" si="201"/>
        <v>Weekdays</v>
      </c>
      <c r="AI756" s="98">
        <f t="shared" si="205"/>
        <v>6</v>
      </c>
    </row>
    <row r="757" spans="2:35" ht="21.75" customHeight="1" x14ac:dyDescent="0.25">
      <c r="B757" s="19" t="s">
        <v>789</v>
      </c>
      <c r="C757" s="20" t="s">
        <v>42</v>
      </c>
      <c r="D757" s="19" t="s">
        <v>43</v>
      </c>
      <c r="E757" s="19" t="s">
        <v>27</v>
      </c>
      <c r="F757" s="19" t="s">
        <v>31</v>
      </c>
      <c r="G757" s="19" t="s">
        <v>32</v>
      </c>
      <c r="H757" s="72">
        <v>73.28</v>
      </c>
      <c r="I757" s="22">
        <v>5</v>
      </c>
      <c r="J757" s="72">
        <v>18.32</v>
      </c>
      <c r="K757" s="72">
        <v>384.72</v>
      </c>
      <c r="L757" s="24">
        <v>43489</v>
      </c>
      <c r="M757" s="25">
        <v>0.62847222222222221</v>
      </c>
      <c r="N757" s="20" t="s">
        <v>23</v>
      </c>
      <c r="O757" s="72">
        <v>366.4</v>
      </c>
      <c r="P757" s="76">
        <v>4.7619047620000003</v>
      </c>
      <c r="Q757" s="72">
        <v>18.32</v>
      </c>
      <c r="R757" s="86">
        <v>8.4</v>
      </c>
      <c r="S757" s="72">
        <f t="shared" si="191"/>
        <v>18.32000000000005</v>
      </c>
      <c r="T757" s="92">
        <f t="shared" si="204"/>
        <v>1537.4144000000042</v>
      </c>
      <c r="U757" s="93" t="b">
        <f t="shared" si="192"/>
        <v>0</v>
      </c>
      <c r="V757" s="93" t="b">
        <f t="shared" si="193"/>
        <v>1</v>
      </c>
      <c r="W757" s="93" t="str">
        <f t="shared" si="194"/>
        <v>High Value</v>
      </c>
      <c r="X757" s="96">
        <f t="shared" si="197"/>
        <v>7.3280000000000003</v>
      </c>
      <c r="Y757" s="93">
        <f t="shared" si="202"/>
        <v>24</v>
      </c>
      <c r="Z757" s="93">
        <f t="shared" si="198"/>
        <v>1</v>
      </c>
      <c r="AA757" s="93">
        <f t="shared" si="199"/>
        <v>2019</v>
      </c>
      <c r="AB757" s="97" t="str">
        <f t="shared" si="207"/>
        <v>1-2019</v>
      </c>
      <c r="AC757" s="97" t="str">
        <f t="shared" si="206"/>
        <v>24-1-2019</v>
      </c>
      <c r="AD757" s="97">
        <f t="shared" si="203"/>
        <v>1</v>
      </c>
      <c r="AE757" s="97">
        <f t="shared" si="200"/>
        <v>4</v>
      </c>
      <c r="AF757" s="97" t="str">
        <f t="shared" si="195"/>
        <v>2019-4</v>
      </c>
      <c r="AG757" s="97">
        <f t="shared" si="196"/>
        <v>4</v>
      </c>
      <c r="AH757" s="97" t="str">
        <f t="shared" si="201"/>
        <v>Weekdays</v>
      </c>
      <c r="AI757" s="98">
        <f t="shared" si="205"/>
        <v>5</v>
      </c>
    </row>
    <row r="758" spans="2:35" ht="21.75" customHeight="1" x14ac:dyDescent="0.25">
      <c r="B758" s="19" t="s">
        <v>790</v>
      </c>
      <c r="C758" s="20" t="s">
        <v>25</v>
      </c>
      <c r="D758" s="19" t="s">
        <v>26</v>
      </c>
      <c r="E758" s="19" t="s">
        <v>20</v>
      </c>
      <c r="F758" s="19" t="s">
        <v>21</v>
      </c>
      <c r="G758" s="19" t="s">
        <v>46</v>
      </c>
      <c r="H758" s="72">
        <v>84.87</v>
      </c>
      <c r="I758" s="22">
        <v>3</v>
      </c>
      <c r="J758" s="72">
        <v>12.730499999999999</v>
      </c>
      <c r="K758" s="72">
        <v>267.34050000000002</v>
      </c>
      <c r="L758" s="24">
        <v>43490</v>
      </c>
      <c r="M758" s="25">
        <v>0.77083333333333337</v>
      </c>
      <c r="N758" s="20" t="s">
        <v>23</v>
      </c>
      <c r="O758" s="72">
        <v>254.61</v>
      </c>
      <c r="P758" s="76">
        <v>4.7619047620000003</v>
      </c>
      <c r="Q758" s="72">
        <v>12.730499999999999</v>
      </c>
      <c r="R758" s="86">
        <v>7.4</v>
      </c>
      <c r="S758" s="72">
        <f t="shared" si="191"/>
        <v>12.730500000000006</v>
      </c>
      <c r="T758" s="92">
        <f t="shared" si="204"/>
        <v>1068.3435600000005</v>
      </c>
      <c r="U758" s="93" t="b">
        <f t="shared" si="192"/>
        <v>0</v>
      </c>
      <c r="V758" s="93" t="b">
        <f t="shared" si="193"/>
        <v>1</v>
      </c>
      <c r="W758" s="93" t="str">
        <f t="shared" si="194"/>
        <v>High Value</v>
      </c>
      <c r="X758" s="96">
        <f t="shared" si="197"/>
        <v>8.4870000000000001</v>
      </c>
      <c r="Y758" s="93">
        <f t="shared" si="202"/>
        <v>25</v>
      </c>
      <c r="Z758" s="93">
        <f t="shared" si="198"/>
        <v>1</v>
      </c>
      <c r="AA758" s="93">
        <f t="shared" si="199"/>
        <v>2019</v>
      </c>
      <c r="AB758" s="97" t="str">
        <f t="shared" si="207"/>
        <v>1-2019</v>
      </c>
      <c r="AC758" s="97" t="str">
        <f t="shared" si="206"/>
        <v>25-1-2019</v>
      </c>
      <c r="AD758" s="97">
        <f t="shared" si="203"/>
        <v>1</v>
      </c>
      <c r="AE758" s="97">
        <f t="shared" si="200"/>
        <v>4</v>
      </c>
      <c r="AF758" s="97" t="str">
        <f t="shared" si="195"/>
        <v>2019-4</v>
      </c>
      <c r="AG758" s="97">
        <f t="shared" si="196"/>
        <v>5</v>
      </c>
      <c r="AH758" s="97" t="str">
        <f t="shared" si="201"/>
        <v>Weekdays</v>
      </c>
      <c r="AI758" s="98">
        <f t="shared" si="205"/>
        <v>6</v>
      </c>
    </row>
    <row r="759" spans="2:35" ht="21.75" customHeight="1" x14ac:dyDescent="0.25">
      <c r="B759" s="19" t="s">
        <v>791</v>
      </c>
      <c r="C759" s="20" t="s">
        <v>18</v>
      </c>
      <c r="D759" s="19" t="s">
        <v>19</v>
      </c>
      <c r="E759" s="19" t="s">
        <v>27</v>
      </c>
      <c r="F759" s="19" t="s">
        <v>21</v>
      </c>
      <c r="G759" s="19" t="s">
        <v>46</v>
      </c>
      <c r="H759" s="72">
        <v>97.29</v>
      </c>
      <c r="I759" s="22">
        <v>8</v>
      </c>
      <c r="J759" s="72">
        <v>38.915999999999997</v>
      </c>
      <c r="K759" s="72">
        <v>817.23599999999999</v>
      </c>
      <c r="L759" s="24">
        <v>43533</v>
      </c>
      <c r="M759" s="25">
        <v>0.5541666666666667</v>
      </c>
      <c r="N759" s="20" t="s">
        <v>33</v>
      </c>
      <c r="O759" s="72">
        <v>778.32</v>
      </c>
      <c r="P759" s="76">
        <v>4.7619047620000003</v>
      </c>
      <c r="Q759" s="72">
        <v>38.915999999999997</v>
      </c>
      <c r="R759" s="86">
        <v>6.2</v>
      </c>
      <c r="S759" s="72">
        <f t="shared" si="191"/>
        <v>38.91599999999994</v>
      </c>
      <c r="T759" s="92">
        <f t="shared" si="204"/>
        <v>3265.8307199999949</v>
      </c>
      <c r="U759" s="93" t="b">
        <f t="shared" si="192"/>
        <v>0</v>
      </c>
      <c r="V759" s="93" t="b">
        <f t="shared" si="193"/>
        <v>1</v>
      </c>
      <c r="W759" s="93" t="str">
        <f t="shared" si="194"/>
        <v>Low Value</v>
      </c>
      <c r="X759" s="96" t="str">
        <f t="shared" si="197"/>
        <v>Value not found</v>
      </c>
      <c r="Y759" s="93">
        <f t="shared" si="202"/>
        <v>9</v>
      </c>
      <c r="Z759" s="93">
        <f t="shared" si="198"/>
        <v>3</v>
      </c>
      <c r="AA759" s="93">
        <f t="shared" si="199"/>
        <v>2019</v>
      </c>
      <c r="AB759" s="97" t="str">
        <f t="shared" si="207"/>
        <v>3-2019</v>
      </c>
      <c r="AC759" s="97" t="str">
        <f t="shared" si="206"/>
        <v>9-3-2019</v>
      </c>
      <c r="AD759" s="97">
        <f t="shared" si="203"/>
        <v>1</v>
      </c>
      <c r="AE759" s="97">
        <f t="shared" si="200"/>
        <v>10</v>
      </c>
      <c r="AF759" s="97" t="str">
        <f t="shared" si="195"/>
        <v>2019-10</v>
      </c>
      <c r="AG759" s="97">
        <f t="shared" si="196"/>
        <v>6</v>
      </c>
      <c r="AH759" s="97" t="str">
        <f t="shared" si="201"/>
        <v>Weekends</v>
      </c>
      <c r="AI759" s="98">
        <f t="shared" si="205"/>
        <v>7</v>
      </c>
    </row>
    <row r="760" spans="2:35" ht="21.75" customHeight="1" x14ac:dyDescent="0.25">
      <c r="B760" s="19" t="s">
        <v>792</v>
      </c>
      <c r="C760" s="20" t="s">
        <v>42</v>
      </c>
      <c r="D760" s="19" t="s">
        <v>43</v>
      </c>
      <c r="E760" s="19" t="s">
        <v>20</v>
      </c>
      <c r="F760" s="19" t="s">
        <v>21</v>
      </c>
      <c r="G760" s="19" t="s">
        <v>28</v>
      </c>
      <c r="H760" s="72">
        <v>35.74</v>
      </c>
      <c r="I760" s="22">
        <v>8</v>
      </c>
      <c r="J760" s="72">
        <v>14.295999999999999</v>
      </c>
      <c r="K760" s="72">
        <v>300.21600000000001</v>
      </c>
      <c r="L760" s="24">
        <v>43513</v>
      </c>
      <c r="M760" s="25">
        <v>0.64444444444444449</v>
      </c>
      <c r="N760" s="20" t="s">
        <v>23</v>
      </c>
      <c r="O760" s="72">
        <v>285.92</v>
      </c>
      <c r="P760" s="76">
        <v>4.7619047620000003</v>
      </c>
      <c r="Q760" s="72">
        <v>14.295999999999999</v>
      </c>
      <c r="R760" s="86">
        <v>4.9000000000000004</v>
      </c>
      <c r="S760" s="72">
        <f t="shared" si="191"/>
        <v>14.295999999999992</v>
      </c>
      <c r="T760" s="92">
        <f t="shared" si="204"/>
        <v>1199.7203199999994</v>
      </c>
      <c r="U760" s="93" t="b">
        <f t="shared" si="192"/>
        <v>0</v>
      </c>
      <c r="V760" s="93" t="b">
        <f t="shared" si="193"/>
        <v>0</v>
      </c>
      <c r="W760" s="93" t="str">
        <f t="shared" si="194"/>
        <v>Low Value</v>
      </c>
      <c r="X760" s="96" t="str">
        <f t="shared" si="197"/>
        <v>Value not found</v>
      </c>
      <c r="Y760" s="93">
        <f t="shared" si="202"/>
        <v>17</v>
      </c>
      <c r="Z760" s="93">
        <f t="shared" si="198"/>
        <v>2</v>
      </c>
      <c r="AA760" s="93">
        <f t="shared" si="199"/>
        <v>2019</v>
      </c>
      <c r="AB760" s="97" t="str">
        <f t="shared" si="207"/>
        <v>2-2019</v>
      </c>
      <c r="AC760" s="97" t="str">
        <f t="shared" si="206"/>
        <v>17-2-2019</v>
      </c>
      <c r="AD760" s="97">
        <f t="shared" si="203"/>
        <v>1</v>
      </c>
      <c r="AE760" s="97">
        <f t="shared" si="200"/>
        <v>7</v>
      </c>
      <c r="AF760" s="97" t="str">
        <f t="shared" si="195"/>
        <v>2019-7</v>
      </c>
      <c r="AG760" s="97">
        <f t="shared" si="196"/>
        <v>7</v>
      </c>
      <c r="AH760" s="97" t="str">
        <f t="shared" si="201"/>
        <v>Weekends</v>
      </c>
      <c r="AI760" s="98">
        <f t="shared" si="205"/>
        <v>1</v>
      </c>
    </row>
    <row r="761" spans="2:35" ht="21.75" customHeight="1" x14ac:dyDescent="0.25">
      <c r="B761" s="19" t="s">
        <v>793</v>
      </c>
      <c r="C761" s="20" t="s">
        <v>18</v>
      </c>
      <c r="D761" s="19" t="s">
        <v>19</v>
      </c>
      <c r="E761" s="19" t="s">
        <v>27</v>
      </c>
      <c r="F761" s="19" t="s">
        <v>21</v>
      </c>
      <c r="G761" s="19" t="s">
        <v>32</v>
      </c>
      <c r="H761" s="72">
        <v>96.52</v>
      </c>
      <c r="I761" s="22">
        <v>6</v>
      </c>
      <c r="J761" s="72">
        <v>28.956</v>
      </c>
      <c r="K761" s="72">
        <v>608.07600000000002</v>
      </c>
      <c r="L761" s="24">
        <v>43476</v>
      </c>
      <c r="M761" s="25">
        <v>0.49444444444444446</v>
      </c>
      <c r="N761" s="20" t="s">
        <v>29</v>
      </c>
      <c r="O761" s="72">
        <v>579.12</v>
      </c>
      <c r="P761" s="76">
        <v>4.7619047620000003</v>
      </c>
      <c r="Q761" s="72">
        <v>28.956</v>
      </c>
      <c r="R761" s="86">
        <v>4.5</v>
      </c>
      <c r="S761" s="72">
        <f t="shared" si="191"/>
        <v>28.956000000000017</v>
      </c>
      <c r="T761" s="92">
        <f t="shared" si="204"/>
        <v>2429.9875200000015</v>
      </c>
      <c r="U761" s="93" t="b">
        <f t="shared" si="192"/>
        <v>0</v>
      </c>
      <c r="V761" s="93" t="b">
        <f t="shared" si="193"/>
        <v>0</v>
      </c>
      <c r="W761" s="93" t="str">
        <f t="shared" si="194"/>
        <v>Low Value</v>
      </c>
      <c r="X761" s="96" t="str">
        <f t="shared" si="197"/>
        <v>Value not found</v>
      </c>
      <c r="Y761" s="93">
        <f t="shared" si="202"/>
        <v>11</v>
      </c>
      <c r="Z761" s="93">
        <f t="shared" si="198"/>
        <v>1</v>
      </c>
      <c r="AA761" s="93">
        <f t="shared" si="199"/>
        <v>2019</v>
      </c>
      <c r="AB761" s="97" t="str">
        <f t="shared" si="207"/>
        <v>1-2019</v>
      </c>
      <c r="AC761" s="97" t="str">
        <f t="shared" si="206"/>
        <v>11-1-2019</v>
      </c>
      <c r="AD761" s="97">
        <f t="shared" si="203"/>
        <v>1</v>
      </c>
      <c r="AE761" s="97">
        <f t="shared" si="200"/>
        <v>2</v>
      </c>
      <c r="AF761" s="97" t="str">
        <f t="shared" si="195"/>
        <v>2019-2</v>
      </c>
      <c r="AG761" s="97">
        <f t="shared" si="196"/>
        <v>5</v>
      </c>
      <c r="AH761" s="97" t="str">
        <f t="shared" si="201"/>
        <v>Weekdays</v>
      </c>
      <c r="AI761" s="98">
        <f t="shared" si="205"/>
        <v>6</v>
      </c>
    </row>
    <row r="762" spans="2:35" ht="21.75" customHeight="1" x14ac:dyDescent="0.25">
      <c r="B762" s="19" t="s">
        <v>794</v>
      </c>
      <c r="C762" s="20" t="s">
        <v>18</v>
      </c>
      <c r="D762" s="19" t="s">
        <v>19</v>
      </c>
      <c r="E762" s="19" t="s">
        <v>20</v>
      </c>
      <c r="F762" s="19" t="s">
        <v>31</v>
      </c>
      <c r="G762" s="19" t="s">
        <v>44</v>
      </c>
      <c r="H762" s="72">
        <v>18.850000000000001</v>
      </c>
      <c r="I762" s="22">
        <v>10</v>
      </c>
      <c r="J762" s="72">
        <v>9.4250000000000007</v>
      </c>
      <c r="K762" s="72">
        <v>197.92500000000001</v>
      </c>
      <c r="L762" s="24">
        <v>43523</v>
      </c>
      <c r="M762" s="25">
        <v>0.76666666666666672</v>
      </c>
      <c r="N762" s="20" t="s">
        <v>23</v>
      </c>
      <c r="O762" s="72">
        <v>188.5</v>
      </c>
      <c r="P762" s="76">
        <v>4.7619047620000003</v>
      </c>
      <c r="Q762" s="72">
        <v>9.4250000000000007</v>
      </c>
      <c r="R762" s="86">
        <v>5.6</v>
      </c>
      <c r="S762" s="72">
        <f t="shared" si="191"/>
        <v>9.4250000000000114</v>
      </c>
      <c r="T762" s="92">
        <f t="shared" si="204"/>
        <v>790.94600000000094</v>
      </c>
      <c r="U762" s="93" t="b">
        <f t="shared" si="192"/>
        <v>0</v>
      </c>
      <c r="V762" s="93" t="b">
        <f t="shared" si="193"/>
        <v>0</v>
      </c>
      <c r="W762" s="93" t="str">
        <f t="shared" si="194"/>
        <v>Low Value</v>
      </c>
      <c r="X762" s="96" t="str">
        <f t="shared" si="197"/>
        <v>Value not found</v>
      </c>
      <c r="Y762" s="93">
        <f t="shared" si="202"/>
        <v>27</v>
      </c>
      <c r="Z762" s="93">
        <f t="shared" si="198"/>
        <v>2</v>
      </c>
      <c r="AA762" s="93">
        <f t="shared" si="199"/>
        <v>2019</v>
      </c>
      <c r="AB762" s="97" t="str">
        <f t="shared" si="207"/>
        <v>2-2019</v>
      </c>
      <c r="AC762" s="97" t="str">
        <f t="shared" si="206"/>
        <v>27-2-2019</v>
      </c>
      <c r="AD762" s="97">
        <f t="shared" si="203"/>
        <v>1</v>
      </c>
      <c r="AE762" s="97">
        <f t="shared" si="200"/>
        <v>9</v>
      </c>
      <c r="AF762" s="97" t="str">
        <f t="shared" si="195"/>
        <v>2019-9</v>
      </c>
      <c r="AG762" s="97">
        <f t="shared" si="196"/>
        <v>3</v>
      </c>
      <c r="AH762" s="97" t="str">
        <f t="shared" si="201"/>
        <v>Weekdays</v>
      </c>
      <c r="AI762" s="98">
        <f t="shared" si="205"/>
        <v>4</v>
      </c>
    </row>
    <row r="763" spans="2:35" ht="21.75" customHeight="1" x14ac:dyDescent="0.25">
      <c r="B763" s="19" t="s">
        <v>795</v>
      </c>
      <c r="C763" s="20" t="s">
        <v>18</v>
      </c>
      <c r="D763" s="19" t="s">
        <v>19</v>
      </c>
      <c r="E763" s="19" t="s">
        <v>27</v>
      </c>
      <c r="F763" s="19" t="s">
        <v>21</v>
      </c>
      <c r="G763" s="19" t="s">
        <v>44</v>
      </c>
      <c r="H763" s="72">
        <v>55.39</v>
      </c>
      <c r="I763" s="22">
        <v>4</v>
      </c>
      <c r="J763" s="72">
        <v>11.077999999999999</v>
      </c>
      <c r="K763" s="72">
        <v>232.63800000000001</v>
      </c>
      <c r="L763" s="24">
        <v>43549</v>
      </c>
      <c r="M763" s="25">
        <v>0.6381944444444444</v>
      </c>
      <c r="N763" s="20" t="s">
        <v>23</v>
      </c>
      <c r="O763" s="72">
        <v>221.56</v>
      </c>
      <c r="P763" s="76">
        <v>4.7619047620000003</v>
      </c>
      <c r="Q763" s="72">
        <v>11.077999999999999</v>
      </c>
      <c r="R763" s="86">
        <v>8</v>
      </c>
      <c r="S763" s="72">
        <f t="shared" si="191"/>
        <v>11.078000000000003</v>
      </c>
      <c r="T763" s="92">
        <f t="shared" si="204"/>
        <v>929.66576000000032</v>
      </c>
      <c r="U763" s="93" t="b">
        <f t="shared" si="192"/>
        <v>0</v>
      </c>
      <c r="V763" s="93" t="b">
        <f t="shared" si="193"/>
        <v>1</v>
      </c>
      <c r="W763" s="93" t="str">
        <f t="shared" si="194"/>
        <v>High Value</v>
      </c>
      <c r="X763" s="96">
        <f t="shared" si="197"/>
        <v>5.5390000000000006</v>
      </c>
      <c r="Y763" s="93">
        <f t="shared" si="202"/>
        <v>25</v>
      </c>
      <c r="Z763" s="93">
        <f t="shared" si="198"/>
        <v>3</v>
      </c>
      <c r="AA763" s="93">
        <f t="shared" si="199"/>
        <v>2019</v>
      </c>
      <c r="AB763" s="97" t="str">
        <f t="shared" si="207"/>
        <v>3-2019</v>
      </c>
      <c r="AC763" s="97" t="str">
        <f t="shared" si="206"/>
        <v>25-3-2019</v>
      </c>
      <c r="AD763" s="97">
        <f t="shared" si="203"/>
        <v>1</v>
      </c>
      <c r="AE763" s="97">
        <f t="shared" si="200"/>
        <v>13</v>
      </c>
      <c r="AF763" s="97" t="str">
        <f t="shared" si="195"/>
        <v>2019-13</v>
      </c>
      <c r="AG763" s="97">
        <f t="shared" si="196"/>
        <v>1</v>
      </c>
      <c r="AH763" s="97" t="str">
        <f t="shared" si="201"/>
        <v>Weekdays</v>
      </c>
      <c r="AI763" s="98">
        <f t="shared" si="205"/>
        <v>2</v>
      </c>
    </row>
    <row r="764" spans="2:35" ht="21.75" customHeight="1" x14ac:dyDescent="0.25">
      <c r="B764" s="19" t="s">
        <v>796</v>
      </c>
      <c r="C764" s="20" t="s">
        <v>42</v>
      </c>
      <c r="D764" s="19" t="s">
        <v>43</v>
      </c>
      <c r="E764" s="19" t="s">
        <v>20</v>
      </c>
      <c r="F764" s="19" t="s">
        <v>21</v>
      </c>
      <c r="G764" s="19" t="s">
        <v>44</v>
      </c>
      <c r="H764" s="72">
        <v>77.2</v>
      </c>
      <c r="I764" s="22">
        <v>10</v>
      </c>
      <c r="J764" s="72">
        <v>38.6</v>
      </c>
      <c r="K764" s="72">
        <v>810.6</v>
      </c>
      <c r="L764" s="24">
        <v>43507</v>
      </c>
      <c r="M764" s="25">
        <v>0.44305555555555554</v>
      </c>
      <c r="N764" s="20" t="s">
        <v>33</v>
      </c>
      <c r="O764" s="72">
        <v>772</v>
      </c>
      <c r="P764" s="76">
        <v>4.7619047620000003</v>
      </c>
      <c r="Q764" s="72">
        <v>38.6</v>
      </c>
      <c r="R764" s="86">
        <v>5.6</v>
      </c>
      <c r="S764" s="72">
        <f t="shared" si="191"/>
        <v>38.600000000000023</v>
      </c>
      <c r="T764" s="92">
        <f t="shared" si="204"/>
        <v>3239.3120000000022</v>
      </c>
      <c r="U764" s="93" t="b">
        <f t="shared" si="192"/>
        <v>0</v>
      </c>
      <c r="V764" s="93" t="b">
        <f t="shared" si="193"/>
        <v>1</v>
      </c>
      <c r="W764" s="93" t="str">
        <f t="shared" si="194"/>
        <v>Low Value</v>
      </c>
      <c r="X764" s="96" t="str">
        <f t="shared" si="197"/>
        <v>Value not found</v>
      </c>
      <c r="Y764" s="93">
        <f t="shared" si="202"/>
        <v>11</v>
      </c>
      <c r="Z764" s="93">
        <f t="shared" si="198"/>
        <v>2</v>
      </c>
      <c r="AA764" s="93">
        <f t="shared" si="199"/>
        <v>2019</v>
      </c>
      <c r="AB764" s="97" t="str">
        <f t="shared" si="207"/>
        <v>2-2019</v>
      </c>
      <c r="AC764" s="97" t="str">
        <f t="shared" si="206"/>
        <v>11-2-2019</v>
      </c>
      <c r="AD764" s="97">
        <f t="shared" si="203"/>
        <v>1</v>
      </c>
      <c r="AE764" s="97">
        <f t="shared" si="200"/>
        <v>7</v>
      </c>
      <c r="AF764" s="97" t="str">
        <f t="shared" si="195"/>
        <v>2019-7</v>
      </c>
      <c r="AG764" s="97">
        <f t="shared" si="196"/>
        <v>1</v>
      </c>
      <c r="AH764" s="97" t="str">
        <f t="shared" si="201"/>
        <v>Weekdays</v>
      </c>
      <c r="AI764" s="98">
        <f t="shared" si="205"/>
        <v>2</v>
      </c>
    </row>
    <row r="765" spans="2:35" ht="21.75" customHeight="1" x14ac:dyDescent="0.25">
      <c r="B765" s="19" t="s">
        <v>797</v>
      </c>
      <c r="C765" s="20" t="s">
        <v>42</v>
      </c>
      <c r="D765" s="19" t="s">
        <v>43</v>
      </c>
      <c r="E765" s="19" t="s">
        <v>27</v>
      </c>
      <c r="F765" s="19" t="s">
        <v>31</v>
      </c>
      <c r="G765" s="19" t="s">
        <v>28</v>
      </c>
      <c r="H765" s="72">
        <v>72.13</v>
      </c>
      <c r="I765" s="22">
        <v>10</v>
      </c>
      <c r="J765" s="72">
        <v>36.064999999999998</v>
      </c>
      <c r="K765" s="72">
        <v>757.36500000000001</v>
      </c>
      <c r="L765" s="24">
        <v>43496</v>
      </c>
      <c r="M765" s="25">
        <v>0.6333333333333333</v>
      </c>
      <c r="N765" s="20" t="s">
        <v>33</v>
      </c>
      <c r="O765" s="72">
        <v>721.3</v>
      </c>
      <c r="P765" s="76">
        <v>4.7619047620000003</v>
      </c>
      <c r="Q765" s="72">
        <v>36.064999999999998</v>
      </c>
      <c r="R765" s="86">
        <v>4.2</v>
      </c>
      <c r="S765" s="72">
        <f t="shared" si="191"/>
        <v>36.065000000000055</v>
      </c>
      <c r="T765" s="92">
        <f t="shared" si="204"/>
        <v>3026.5748000000044</v>
      </c>
      <c r="U765" s="93" t="b">
        <f t="shared" si="192"/>
        <v>0</v>
      </c>
      <c r="V765" s="93" t="b">
        <f t="shared" si="193"/>
        <v>1</v>
      </c>
      <c r="W765" s="93" t="str">
        <f t="shared" si="194"/>
        <v>Low Value</v>
      </c>
      <c r="X765" s="96" t="str">
        <f t="shared" si="197"/>
        <v>Value not found</v>
      </c>
      <c r="Y765" s="93">
        <f t="shared" si="202"/>
        <v>31</v>
      </c>
      <c r="Z765" s="93">
        <f t="shared" si="198"/>
        <v>1</v>
      </c>
      <c r="AA765" s="93">
        <f t="shared" si="199"/>
        <v>2019</v>
      </c>
      <c r="AB765" s="97" t="str">
        <f t="shared" si="207"/>
        <v>1-2019</v>
      </c>
      <c r="AC765" s="97" t="str">
        <f t="shared" si="206"/>
        <v>31-1-2019</v>
      </c>
      <c r="AD765" s="97">
        <f t="shared" si="203"/>
        <v>1</v>
      </c>
      <c r="AE765" s="97">
        <f t="shared" si="200"/>
        <v>5</v>
      </c>
      <c r="AF765" s="97" t="str">
        <f t="shared" si="195"/>
        <v>2019-5</v>
      </c>
      <c r="AG765" s="97">
        <f t="shared" si="196"/>
        <v>4</v>
      </c>
      <c r="AH765" s="97" t="str">
        <f t="shared" si="201"/>
        <v>Weekdays</v>
      </c>
      <c r="AI765" s="98">
        <f t="shared" si="205"/>
        <v>5</v>
      </c>
    </row>
    <row r="766" spans="2:35" ht="21.75" customHeight="1" x14ac:dyDescent="0.25">
      <c r="B766" s="19" t="s">
        <v>798</v>
      </c>
      <c r="C766" s="20" t="s">
        <v>18</v>
      </c>
      <c r="D766" s="19" t="s">
        <v>19</v>
      </c>
      <c r="E766" s="19" t="s">
        <v>20</v>
      </c>
      <c r="F766" s="19" t="s">
        <v>21</v>
      </c>
      <c r="G766" s="19" t="s">
        <v>46</v>
      </c>
      <c r="H766" s="72">
        <v>63.88</v>
      </c>
      <c r="I766" s="22">
        <v>8</v>
      </c>
      <c r="J766" s="72">
        <v>25.552</v>
      </c>
      <c r="K766" s="72">
        <v>536.59199999999998</v>
      </c>
      <c r="L766" s="24">
        <v>43485</v>
      </c>
      <c r="M766" s="25">
        <v>0.7416666666666667</v>
      </c>
      <c r="N766" s="20" t="s">
        <v>23</v>
      </c>
      <c r="O766" s="72">
        <v>511.04</v>
      </c>
      <c r="P766" s="76">
        <v>4.7619047620000003</v>
      </c>
      <c r="Q766" s="72">
        <v>25.552</v>
      </c>
      <c r="R766" s="86">
        <v>9.9</v>
      </c>
      <c r="S766" s="72">
        <f t="shared" si="191"/>
        <v>25.551999999999964</v>
      </c>
      <c r="T766" s="92">
        <f t="shared" si="204"/>
        <v>2144.3238399999968</v>
      </c>
      <c r="U766" s="93" t="b">
        <f t="shared" si="192"/>
        <v>1</v>
      </c>
      <c r="V766" s="93" t="b">
        <f t="shared" si="193"/>
        <v>1</v>
      </c>
      <c r="W766" s="93" t="str">
        <f t="shared" si="194"/>
        <v>High Value</v>
      </c>
      <c r="X766" s="96">
        <f t="shared" si="197"/>
        <v>6.3880000000000008</v>
      </c>
      <c r="Y766" s="93">
        <f t="shared" si="202"/>
        <v>20</v>
      </c>
      <c r="Z766" s="93">
        <f t="shared" si="198"/>
        <v>1</v>
      </c>
      <c r="AA766" s="93">
        <f t="shared" si="199"/>
        <v>2019</v>
      </c>
      <c r="AB766" s="97" t="str">
        <f t="shared" si="207"/>
        <v>1-2019</v>
      </c>
      <c r="AC766" s="97" t="str">
        <f t="shared" si="206"/>
        <v>20-1-2019</v>
      </c>
      <c r="AD766" s="97">
        <f t="shared" si="203"/>
        <v>1</v>
      </c>
      <c r="AE766" s="97">
        <f t="shared" si="200"/>
        <v>3</v>
      </c>
      <c r="AF766" s="97" t="str">
        <f t="shared" si="195"/>
        <v>2019-3</v>
      </c>
      <c r="AG766" s="97">
        <f t="shared" si="196"/>
        <v>7</v>
      </c>
      <c r="AH766" s="97" t="str">
        <f t="shared" si="201"/>
        <v>Weekends</v>
      </c>
      <c r="AI766" s="98">
        <f t="shared" si="205"/>
        <v>1</v>
      </c>
    </row>
    <row r="767" spans="2:35" ht="21.75" customHeight="1" x14ac:dyDescent="0.25">
      <c r="B767" s="19" t="s">
        <v>799</v>
      </c>
      <c r="C767" s="20" t="s">
        <v>18</v>
      </c>
      <c r="D767" s="19" t="s">
        <v>19</v>
      </c>
      <c r="E767" s="19" t="s">
        <v>20</v>
      </c>
      <c r="F767" s="19" t="s">
        <v>21</v>
      </c>
      <c r="G767" s="19" t="s">
        <v>22</v>
      </c>
      <c r="H767" s="72">
        <v>10.69</v>
      </c>
      <c r="I767" s="22">
        <v>5</v>
      </c>
      <c r="J767" s="72">
        <v>2.6724999999999999</v>
      </c>
      <c r="K767" s="72">
        <v>56.122500000000002</v>
      </c>
      <c r="L767" s="24">
        <v>43550</v>
      </c>
      <c r="M767" s="25">
        <v>0.46319444444444446</v>
      </c>
      <c r="N767" s="20" t="s">
        <v>23</v>
      </c>
      <c r="O767" s="72">
        <v>53.45</v>
      </c>
      <c r="P767" s="76">
        <v>4.7619047620000003</v>
      </c>
      <c r="Q767" s="72">
        <v>2.6724999999999999</v>
      </c>
      <c r="R767" s="86">
        <v>7.6</v>
      </c>
      <c r="S767" s="72">
        <f t="shared" si="191"/>
        <v>2.6724999999999994</v>
      </c>
      <c r="T767" s="92">
        <f t="shared" si="204"/>
        <v>224.27619999999996</v>
      </c>
      <c r="U767" s="93" t="b">
        <f t="shared" si="192"/>
        <v>0</v>
      </c>
      <c r="V767" s="93" t="b">
        <f t="shared" si="193"/>
        <v>1</v>
      </c>
      <c r="W767" s="93" t="str">
        <f t="shared" si="194"/>
        <v>High Value</v>
      </c>
      <c r="X767" s="96">
        <f t="shared" si="197"/>
        <v>1.069</v>
      </c>
      <c r="Y767" s="93">
        <f t="shared" si="202"/>
        <v>26</v>
      </c>
      <c r="Z767" s="93">
        <f t="shared" si="198"/>
        <v>3</v>
      </c>
      <c r="AA767" s="93">
        <f t="shared" si="199"/>
        <v>2019</v>
      </c>
      <c r="AB767" s="97" t="str">
        <f t="shared" si="207"/>
        <v>3-2019</v>
      </c>
      <c r="AC767" s="97" t="str">
        <f t="shared" si="206"/>
        <v>26-3-2019</v>
      </c>
      <c r="AD767" s="97">
        <f t="shared" si="203"/>
        <v>1</v>
      </c>
      <c r="AE767" s="97">
        <f t="shared" si="200"/>
        <v>13</v>
      </c>
      <c r="AF767" s="97" t="str">
        <f t="shared" si="195"/>
        <v>2019-13</v>
      </c>
      <c r="AG767" s="97">
        <f t="shared" si="196"/>
        <v>2</v>
      </c>
      <c r="AH767" s="97" t="str">
        <f t="shared" si="201"/>
        <v>Weekdays</v>
      </c>
      <c r="AI767" s="98">
        <f t="shared" si="205"/>
        <v>3</v>
      </c>
    </row>
    <row r="768" spans="2:35" ht="21.75" customHeight="1" x14ac:dyDescent="0.25">
      <c r="B768" s="19" t="s">
        <v>800</v>
      </c>
      <c r="C768" s="20" t="s">
        <v>18</v>
      </c>
      <c r="D768" s="19" t="s">
        <v>19</v>
      </c>
      <c r="E768" s="19" t="s">
        <v>20</v>
      </c>
      <c r="F768" s="19" t="s">
        <v>31</v>
      </c>
      <c r="G768" s="19" t="s">
        <v>22</v>
      </c>
      <c r="H768" s="72">
        <v>55.5</v>
      </c>
      <c r="I768" s="22">
        <v>4</v>
      </c>
      <c r="J768" s="72">
        <v>11.1</v>
      </c>
      <c r="K768" s="72">
        <v>233.1</v>
      </c>
      <c r="L768" s="24">
        <v>43485</v>
      </c>
      <c r="M768" s="25">
        <v>0.65833333333333333</v>
      </c>
      <c r="N768" s="20" t="s">
        <v>33</v>
      </c>
      <c r="O768" s="72">
        <v>222</v>
      </c>
      <c r="P768" s="76">
        <v>4.7619047620000003</v>
      </c>
      <c r="Q768" s="72">
        <v>11.1</v>
      </c>
      <c r="R768" s="86">
        <v>6.6</v>
      </c>
      <c r="S768" s="72">
        <f t="shared" si="191"/>
        <v>11.099999999999994</v>
      </c>
      <c r="T768" s="92">
        <f t="shared" si="204"/>
        <v>931.51199999999949</v>
      </c>
      <c r="U768" s="93" t="b">
        <f t="shared" si="192"/>
        <v>0</v>
      </c>
      <c r="V768" s="93" t="b">
        <f t="shared" si="193"/>
        <v>1</v>
      </c>
      <c r="W768" s="93" t="str">
        <f t="shared" si="194"/>
        <v>Low Value</v>
      </c>
      <c r="X768" s="96" t="str">
        <f t="shared" si="197"/>
        <v>Value not found</v>
      </c>
      <c r="Y768" s="93">
        <f t="shared" si="202"/>
        <v>20</v>
      </c>
      <c r="Z768" s="93">
        <f t="shared" si="198"/>
        <v>1</v>
      </c>
      <c r="AA768" s="93">
        <f t="shared" si="199"/>
        <v>2019</v>
      </c>
      <c r="AB768" s="97" t="str">
        <f t="shared" si="207"/>
        <v>1-2019</v>
      </c>
      <c r="AC768" s="97" t="str">
        <f t="shared" si="206"/>
        <v>20-1-2019</v>
      </c>
      <c r="AD768" s="97">
        <f t="shared" si="203"/>
        <v>1</v>
      </c>
      <c r="AE768" s="97">
        <f t="shared" si="200"/>
        <v>3</v>
      </c>
      <c r="AF768" s="97" t="str">
        <f t="shared" si="195"/>
        <v>2019-3</v>
      </c>
      <c r="AG768" s="97">
        <f t="shared" si="196"/>
        <v>7</v>
      </c>
      <c r="AH768" s="97" t="str">
        <f t="shared" si="201"/>
        <v>Weekends</v>
      </c>
      <c r="AI768" s="98">
        <f t="shared" si="205"/>
        <v>1</v>
      </c>
    </row>
    <row r="769" spans="2:35" ht="21.75" customHeight="1" x14ac:dyDescent="0.25">
      <c r="B769" s="19" t="s">
        <v>801</v>
      </c>
      <c r="C769" s="20" t="s">
        <v>42</v>
      </c>
      <c r="D769" s="19" t="s">
        <v>43</v>
      </c>
      <c r="E769" s="19" t="s">
        <v>27</v>
      </c>
      <c r="F769" s="19" t="s">
        <v>21</v>
      </c>
      <c r="G769" s="19" t="s">
        <v>32</v>
      </c>
      <c r="H769" s="72">
        <v>95.46</v>
      </c>
      <c r="I769" s="22">
        <v>8</v>
      </c>
      <c r="J769" s="72">
        <v>38.183999999999997</v>
      </c>
      <c r="K769" s="72">
        <v>801.86400000000003</v>
      </c>
      <c r="L769" s="24">
        <v>43529</v>
      </c>
      <c r="M769" s="25">
        <v>0.81944444444444442</v>
      </c>
      <c r="N769" s="20" t="s">
        <v>23</v>
      </c>
      <c r="O769" s="72">
        <v>763.68</v>
      </c>
      <c r="P769" s="76">
        <v>4.7619047620000003</v>
      </c>
      <c r="Q769" s="72">
        <v>38.183999999999997</v>
      </c>
      <c r="R769" s="86">
        <v>4.7</v>
      </c>
      <c r="S769" s="72">
        <f t="shared" si="191"/>
        <v>38.184000000000083</v>
      </c>
      <c r="T769" s="92">
        <f t="shared" si="204"/>
        <v>3204.4012800000069</v>
      </c>
      <c r="U769" s="93" t="b">
        <f t="shared" si="192"/>
        <v>0</v>
      </c>
      <c r="V769" s="93" t="b">
        <f t="shared" si="193"/>
        <v>1</v>
      </c>
      <c r="W769" s="93" t="str">
        <f t="shared" si="194"/>
        <v>Low Value</v>
      </c>
      <c r="X769" s="96" t="str">
        <f t="shared" si="197"/>
        <v>Value not found</v>
      </c>
      <c r="Y769" s="93">
        <f t="shared" si="202"/>
        <v>5</v>
      </c>
      <c r="Z769" s="93">
        <f t="shared" si="198"/>
        <v>3</v>
      </c>
      <c r="AA769" s="93">
        <f t="shared" si="199"/>
        <v>2019</v>
      </c>
      <c r="AB769" s="97" t="str">
        <f t="shared" si="207"/>
        <v>3-2019</v>
      </c>
      <c r="AC769" s="97" t="str">
        <f t="shared" si="206"/>
        <v>5-3-2019</v>
      </c>
      <c r="AD769" s="97">
        <f t="shared" si="203"/>
        <v>1</v>
      </c>
      <c r="AE769" s="97">
        <f t="shared" si="200"/>
        <v>10</v>
      </c>
      <c r="AF769" s="97" t="str">
        <f t="shared" si="195"/>
        <v>2019-10</v>
      </c>
      <c r="AG769" s="97">
        <f t="shared" si="196"/>
        <v>2</v>
      </c>
      <c r="AH769" s="97" t="str">
        <f t="shared" si="201"/>
        <v>Weekdays</v>
      </c>
      <c r="AI769" s="98">
        <f t="shared" si="205"/>
        <v>3</v>
      </c>
    </row>
    <row r="770" spans="2:35" ht="21.75" customHeight="1" x14ac:dyDescent="0.25">
      <c r="B770" s="19" t="s">
        <v>802</v>
      </c>
      <c r="C770" s="20" t="s">
        <v>25</v>
      </c>
      <c r="D770" s="19" t="s">
        <v>26</v>
      </c>
      <c r="E770" s="19" t="s">
        <v>27</v>
      </c>
      <c r="F770" s="19" t="s">
        <v>21</v>
      </c>
      <c r="G770" s="19" t="s">
        <v>46</v>
      </c>
      <c r="H770" s="72">
        <v>76.06</v>
      </c>
      <c r="I770" s="22">
        <v>3</v>
      </c>
      <c r="J770" s="72">
        <v>11.409000000000001</v>
      </c>
      <c r="K770" s="72">
        <v>239.589</v>
      </c>
      <c r="L770" s="24">
        <v>43470</v>
      </c>
      <c r="M770" s="25">
        <v>0.85416666666666663</v>
      </c>
      <c r="N770" s="20" t="s">
        <v>33</v>
      </c>
      <c r="O770" s="72">
        <v>228.18</v>
      </c>
      <c r="P770" s="76">
        <v>4.7619047620000003</v>
      </c>
      <c r="Q770" s="72">
        <v>11.409000000000001</v>
      </c>
      <c r="R770" s="86">
        <v>9.8000000000000007</v>
      </c>
      <c r="S770" s="72">
        <f t="shared" si="191"/>
        <v>11.408999999999992</v>
      </c>
      <c r="T770" s="92">
        <f t="shared" si="204"/>
        <v>957.44327999999928</v>
      </c>
      <c r="U770" s="93" t="b">
        <f t="shared" si="192"/>
        <v>0</v>
      </c>
      <c r="V770" s="93" t="b">
        <f t="shared" si="193"/>
        <v>1</v>
      </c>
      <c r="W770" s="93" t="str">
        <f t="shared" si="194"/>
        <v>High Value</v>
      </c>
      <c r="X770" s="96">
        <f t="shared" si="197"/>
        <v>7.6060000000000008</v>
      </c>
      <c r="Y770" s="93">
        <f t="shared" si="202"/>
        <v>5</v>
      </c>
      <c r="Z770" s="93">
        <f t="shared" si="198"/>
        <v>1</v>
      </c>
      <c r="AA770" s="93">
        <f t="shared" si="199"/>
        <v>2019</v>
      </c>
      <c r="AB770" s="97" t="str">
        <f t="shared" si="207"/>
        <v>1-2019</v>
      </c>
      <c r="AC770" s="97" t="str">
        <f t="shared" si="206"/>
        <v>5-1-2019</v>
      </c>
      <c r="AD770" s="97">
        <f t="shared" si="203"/>
        <v>1</v>
      </c>
      <c r="AE770" s="97">
        <f t="shared" si="200"/>
        <v>1</v>
      </c>
      <c r="AF770" s="97" t="str">
        <f t="shared" si="195"/>
        <v>2019-1</v>
      </c>
      <c r="AG770" s="97">
        <f t="shared" si="196"/>
        <v>6</v>
      </c>
      <c r="AH770" s="97" t="str">
        <f t="shared" si="201"/>
        <v>Weekends</v>
      </c>
      <c r="AI770" s="98">
        <f t="shared" si="205"/>
        <v>7</v>
      </c>
    </row>
    <row r="771" spans="2:35" ht="21.75" customHeight="1" x14ac:dyDescent="0.25">
      <c r="B771" s="19" t="s">
        <v>803</v>
      </c>
      <c r="C771" s="20" t="s">
        <v>42</v>
      </c>
      <c r="D771" s="19" t="s">
        <v>43</v>
      </c>
      <c r="E771" s="19" t="s">
        <v>27</v>
      </c>
      <c r="F771" s="19" t="s">
        <v>31</v>
      </c>
      <c r="G771" s="19" t="s">
        <v>36</v>
      </c>
      <c r="H771" s="72">
        <v>13.69</v>
      </c>
      <c r="I771" s="22">
        <v>6</v>
      </c>
      <c r="J771" s="72">
        <v>4.1070000000000002</v>
      </c>
      <c r="K771" s="72">
        <v>86.247</v>
      </c>
      <c r="L771" s="24">
        <v>43509</v>
      </c>
      <c r="M771" s="25">
        <v>0.58263888888888893</v>
      </c>
      <c r="N771" s="20" t="s">
        <v>29</v>
      </c>
      <c r="O771" s="72">
        <v>82.14</v>
      </c>
      <c r="P771" s="76">
        <v>4.7619047620000003</v>
      </c>
      <c r="Q771" s="72">
        <v>4.1070000000000002</v>
      </c>
      <c r="R771" s="86">
        <v>6.3</v>
      </c>
      <c r="S771" s="72">
        <f t="shared" si="191"/>
        <v>4.1069999999999993</v>
      </c>
      <c r="T771" s="92">
        <f t="shared" si="204"/>
        <v>344.65943999999996</v>
      </c>
      <c r="U771" s="93" t="b">
        <f t="shared" si="192"/>
        <v>0</v>
      </c>
      <c r="V771" s="93" t="b">
        <f t="shared" si="193"/>
        <v>1</v>
      </c>
      <c r="W771" s="93" t="str">
        <f t="shared" si="194"/>
        <v>Low Value</v>
      </c>
      <c r="X771" s="96" t="str">
        <f t="shared" si="197"/>
        <v>Value not found</v>
      </c>
      <c r="Y771" s="93">
        <f t="shared" si="202"/>
        <v>13</v>
      </c>
      <c r="Z771" s="93">
        <f t="shared" si="198"/>
        <v>2</v>
      </c>
      <c r="AA771" s="93">
        <f t="shared" si="199"/>
        <v>2019</v>
      </c>
      <c r="AB771" s="97" t="str">
        <f t="shared" si="207"/>
        <v>2-2019</v>
      </c>
      <c r="AC771" s="97" t="str">
        <f t="shared" si="206"/>
        <v>13-2-2019</v>
      </c>
      <c r="AD771" s="97">
        <f t="shared" si="203"/>
        <v>1</v>
      </c>
      <c r="AE771" s="97">
        <f t="shared" si="200"/>
        <v>7</v>
      </c>
      <c r="AF771" s="97" t="str">
        <f t="shared" si="195"/>
        <v>2019-7</v>
      </c>
      <c r="AG771" s="97">
        <f t="shared" si="196"/>
        <v>3</v>
      </c>
      <c r="AH771" s="97" t="str">
        <f t="shared" si="201"/>
        <v>Weekdays</v>
      </c>
      <c r="AI771" s="98">
        <f t="shared" si="205"/>
        <v>4</v>
      </c>
    </row>
    <row r="772" spans="2:35" ht="21.75" customHeight="1" x14ac:dyDescent="0.25">
      <c r="B772" s="19" t="s">
        <v>804</v>
      </c>
      <c r="C772" s="20" t="s">
        <v>42</v>
      </c>
      <c r="D772" s="19" t="s">
        <v>43</v>
      </c>
      <c r="E772" s="19" t="s">
        <v>27</v>
      </c>
      <c r="F772" s="19" t="s">
        <v>21</v>
      </c>
      <c r="G772" s="19" t="s">
        <v>28</v>
      </c>
      <c r="H772" s="72">
        <v>95.64</v>
      </c>
      <c r="I772" s="22">
        <v>4</v>
      </c>
      <c r="J772" s="72">
        <v>19.128</v>
      </c>
      <c r="K772" s="72">
        <v>401.68799999999999</v>
      </c>
      <c r="L772" s="24">
        <v>43540</v>
      </c>
      <c r="M772" s="25">
        <v>0.78541666666666665</v>
      </c>
      <c r="N772" s="20" t="s">
        <v>29</v>
      </c>
      <c r="O772" s="72">
        <v>382.56</v>
      </c>
      <c r="P772" s="76">
        <v>4.7619047620000003</v>
      </c>
      <c r="Q772" s="72">
        <v>19.128</v>
      </c>
      <c r="R772" s="86">
        <v>7.9</v>
      </c>
      <c r="S772" s="72">
        <f t="shared" si="191"/>
        <v>19.127999999999986</v>
      </c>
      <c r="T772" s="92">
        <f t="shared" si="204"/>
        <v>1605.2217599999988</v>
      </c>
      <c r="U772" s="93" t="b">
        <f t="shared" si="192"/>
        <v>0</v>
      </c>
      <c r="V772" s="93" t="b">
        <f t="shared" si="193"/>
        <v>1</v>
      </c>
      <c r="W772" s="93" t="str">
        <f t="shared" si="194"/>
        <v>High Value</v>
      </c>
      <c r="X772" s="96">
        <f t="shared" si="197"/>
        <v>9.5640000000000001</v>
      </c>
      <c r="Y772" s="93">
        <f t="shared" si="202"/>
        <v>16</v>
      </c>
      <c r="Z772" s="93">
        <f t="shared" si="198"/>
        <v>3</v>
      </c>
      <c r="AA772" s="93">
        <f t="shared" si="199"/>
        <v>2019</v>
      </c>
      <c r="AB772" s="97" t="str">
        <f t="shared" si="207"/>
        <v>3-2019</v>
      </c>
      <c r="AC772" s="97" t="str">
        <f t="shared" si="206"/>
        <v>16-3-2019</v>
      </c>
      <c r="AD772" s="97">
        <f t="shared" si="203"/>
        <v>1</v>
      </c>
      <c r="AE772" s="97">
        <f t="shared" si="200"/>
        <v>11</v>
      </c>
      <c r="AF772" s="97" t="str">
        <f t="shared" si="195"/>
        <v>2019-11</v>
      </c>
      <c r="AG772" s="97">
        <f t="shared" si="196"/>
        <v>6</v>
      </c>
      <c r="AH772" s="97" t="str">
        <f t="shared" si="201"/>
        <v>Weekends</v>
      </c>
      <c r="AI772" s="98">
        <f t="shared" si="205"/>
        <v>7</v>
      </c>
    </row>
    <row r="773" spans="2:35" ht="21.75" customHeight="1" x14ac:dyDescent="0.25">
      <c r="B773" s="19" t="s">
        <v>805</v>
      </c>
      <c r="C773" s="20" t="s">
        <v>18</v>
      </c>
      <c r="D773" s="19" t="s">
        <v>19</v>
      </c>
      <c r="E773" s="19" t="s">
        <v>27</v>
      </c>
      <c r="F773" s="19" t="s">
        <v>21</v>
      </c>
      <c r="G773" s="19" t="s">
        <v>32</v>
      </c>
      <c r="H773" s="72">
        <v>11.43</v>
      </c>
      <c r="I773" s="22">
        <v>6</v>
      </c>
      <c r="J773" s="72">
        <v>3.4289999999999998</v>
      </c>
      <c r="K773" s="72">
        <v>72.009</v>
      </c>
      <c r="L773" s="24">
        <v>43480</v>
      </c>
      <c r="M773" s="25">
        <v>0.72499999999999998</v>
      </c>
      <c r="N773" s="20" t="s">
        <v>29</v>
      </c>
      <c r="O773" s="72">
        <v>68.58</v>
      </c>
      <c r="P773" s="76">
        <v>4.7619047620000003</v>
      </c>
      <c r="Q773" s="72">
        <v>3.4289999999999998</v>
      </c>
      <c r="R773" s="86">
        <v>7.7</v>
      </c>
      <c r="S773" s="72">
        <f t="shared" ref="S773:S836" si="208">K773-O773</f>
        <v>3.429000000000002</v>
      </c>
      <c r="T773" s="92">
        <f t="shared" si="204"/>
        <v>287.76168000000018</v>
      </c>
      <c r="U773" s="93" t="b">
        <f t="shared" ref="U773:U836" si="209">AND(I773&gt;7,R773&gt;7.1)</f>
        <v>0</v>
      </c>
      <c r="V773" s="93" t="b">
        <f t="shared" ref="V773:V836" si="210">OR(S773&gt;33,R773&gt;6.2)</f>
        <v>1</v>
      </c>
      <c r="W773" s="93" t="str">
        <f t="shared" ref="W773:W836" si="211">IF(R773&gt;7.3,"High Value","Low Value")</f>
        <v>High Value</v>
      </c>
      <c r="X773" s="96">
        <f t="shared" si="197"/>
        <v>1.143</v>
      </c>
      <c r="Y773" s="93">
        <f t="shared" si="202"/>
        <v>15</v>
      </c>
      <c r="Z773" s="93">
        <f t="shared" si="198"/>
        <v>1</v>
      </c>
      <c r="AA773" s="93">
        <f t="shared" si="199"/>
        <v>2019</v>
      </c>
      <c r="AB773" s="97" t="str">
        <f t="shared" si="207"/>
        <v>1-2019</v>
      </c>
      <c r="AC773" s="97" t="str">
        <f t="shared" si="206"/>
        <v>15-1-2019</v>
      </c>
      <c r="AD773" s="97">
        <f t="shared" si="203"/>
        <v>1</v>
      </c>
      <c r="AE773" s="97">
        <f t="shared" si="200"/>
        <v>3</v>
      </c>
      <c r="AF773" s="97" t="str">
        <f t="shared" ref="AF773:AF836" si="212">CONCATENATE(AA773,"-",AE773)</f>
        <v>2019-3</v>
      </c>
      <c r="AG773" s="97">
        <f t="shared" ref="AG773:AG836" si="213">WEEKDAY(L773,2)</f>
        <v>2</v>
      </c>
      <c r="AH773" s="97" t="str">
        <f t="shared" si="201"/>
        <v>Weekdays</v>
      </c>
      <c r="AI773" s="98">
        <f t="shared" si="205"/>
        <v>3</v>
      </c>
    </row>
    <row r="774" spans="2:35" ht="21.75" customHeight="1" x14ac:dyDescent="0.25">
      <c r="B774" s="19" t="s">
        <v>806</v>
      </c>
      <c r="C774" s="20" t="s">
        <v>42</v>
      </c>
      <c r="D774" s="19" t="s">
        <v>43</v>
      </c>
      <c r="E774" s="19" t="s">
        <v>20</v>
      </c>
      <c r="F774" s="19" t="s">
        <v>21</v>
      </c>
      <c r="G774" s="19" t="s">
        <v>36</v>
      </c>
      <c r="H774" s="72">
        <v>95.54</v>
      </c>
      <c r="I774" s="22">
        <v>4</v>
      </c>
      <c r="J774" s="72">
        <v>19.108000000000001</v>
      </c>
      <c r="K774" s="72">
        <v>401.26799999999997</v>
      </c>
      <c r="L774" s="24">
        <v>43522</v>
      </c>
      <c r="M774" s="25">
        <v>0.49861111111111112</v>
      </c>
      <c r="N774" s="20" t="s">
        <v>23</v>
      </c>
      <c r="O774" s="72">
        <v>382.16</v>
      </c>
      <c r="P774" s="76">
        <v>4.7619047620000003</v>
      </c>
      <c r="Q774" s="72">
        <v>19.108000000000001</v>
      </c>
      <c r="R774" s="86">
        <v>4.5</v>
      </c>
      <c r="S774" s="72">
        <f t="shared" si="208"/>
        <v>19.107999999999947</v>
      </c>
      <c r="T774" s="92">
        <f t="shared" si="204"/>
        <v>1603.5433599999956</v>
      </c>
      <c r="U774" s="93" t="b">
        <f t="shared" si="209"/>
        <v>0</v>
      </c>
      <c r="V774" s="93" t="b">
        <f t="shared" si="210"/>
        <v>0</v>
      </c>
      <c r="W774" s="93" t="str">
        <f t="shared" si="211"/>
        <v>Low Value</v>
      </c>
      <c r="X774" s="96" t="str">
        <f t="shared" ref="X774:X837" si="214">IF(R774&gt;6.9,H774*0.1,"Value not found")</f>
        <v>Value not found</v>
      </c>
      <c r="Y774" s="93">
        <f t="shared" si="202"/>
        <v>26</v>
      </c>
      <c r="Z774" s="93">
        <f t="shared" ref="Z774:Z837" si="215">MONTH(L774)</f>
        <v>2</v>
      </c>
      <c r="AA774" s="93">
        <f t="shared" ref="AA774:AA837" si="216">YEAR(L774)</f>
        <v>2019</v>
      </c>
      <c r="AB774" s="97" t="str">
        <f t="shared" si="207"/>
        <v>2-2019</v>
      </c>
      <c r="AC774" s="97" t="str">
        <f t="shared" si="206"/>
        <v>26-2-2019</v>
      </c>
      <c r="AD774" s="97">
        <f t="shared" si="203"/>
        <v>1</v>
      </c>
      <c r="AE774" s="97">
        <f t="shared" ref="AE774:AE837" si="217">WEEKNUM(L774,2)</f>
        <v>9</v>
      </c>
      <c r="AF774" s="97" t="str">
        <f t="shared" si="212"/>
        <v>2019-9</v>
      </c>
      <c r="AG774" s="97">
        <f t="shared" si="213"/>
        <v>2</v>
      </c>
      <c r="AH774" s="97" t="str">
        <f t="shared" ref="AH774:AH837" si="218">IF(AG774&gt;=6,"Weekends","Weekdays")</f>
        <v>Weekdays</v>
      </c>
      <c r="AI774" s="98">
        <f t="shared" si="205"/>
        <v>3</v>
      </c>
    </row>
    <row r="775" spans="2:35" ht="21.75" customHeight="1" x14ac:dyDescent="0.25">
      <c r="B775" s="19" t="s">
        <v>807</v>
      </c>
      <c r="C775" s="20" t="s">
        <v>25</v>
      </c>
      <c r="D775" s="19" t="s">
        <v>26</v>
      </c>
      <c r="E775" s="19" t="s">
        <v>20</v>
      </c>
      <c r="F775" s="19" t="s">
        <v>21</v>
      </c>
      <c r="G775" s="19" t="s">
        <v>22</v>
      </c>
      <c r="H775" s="72">
        <v>85.87</v>
      </c>
      <c r="I775" s="22">
        <v>7</v>
      </c>
      <c r="J775" s="72">
        <v>30.054500000000001</v>
      </c>
      <c r="K775" s="72">
        <v>631.14449999999999</v>
      </c>
      <c r="L775" s="24">
        <v>43523</v>
      </c>
      <c r="M775" s="25">
        <v>0.79236111111111107</v>
      </c>
      <c r="N775" s="20" t="s">
        <v>33</v>
      </c>
      <c r="O775" s="72">
        <v>601.09</v>
      </c>
      <c r="P775" s="76">
        <v>4.7619047620000003</v>
      </c>
      <c r="Q775" s="72">
        <v>30.054500000000001</v>
      </c>
      <c r="R775" s="86">
        <v>8</v>
      </c>
      <c r="S775" s="72">
        <f t="shared" si="208"/>
        <v>30.054499999999962</v>
      </c>
      <c r="T775" s="92">
        <f t="shared" si="204"/>
        <v>2522.1736399999968</v>
      </c>
      <c r="U775" s="93" t="b">
        <f t="shared" si="209"/>
        <v>0</v>
      </c>
      <c r="V775" s="93" t="b">
        <f t="shared" si="210"/>
        <v>1</v>
      </c>
      <c r="W775" s="93" t="str">
        <f t="shared" si="211"/>
        <v>High Value</v>
      </c>
      <c r="X775" s="96">
        <f t="shared" si="214"/>
        <v>8.5870000000000015</v>
      </c>
      <c r="Y775" s="93">
        <f t="shared" ref="Y775:Y838" si="219">DAY(L775)</f>
        <v>27</v>
      </c>
      <c r="Z775" s="93">
        <f t="shared" si="215"/>
        <v>2</v>
      </c>
      <c r="AA775" s="93">
        <f t="shared" si="216"/>
        <v>2019</v>
      </c>
      <c r="AB775" s="97" t="str">
        <f t="shared" si="207"/>
        <v>2-2019</v>
      </c>
      <c r="AC775" s="97" t="str">
        <f t="shared" si="206"/>
        <v>27-2-2019</v>
      </c>
      <c r="AD775" s="97">
        <f t="shared" ref="AD775:AD838" si="220">ROUNDUP(Z775/3,0)</f>
        <v>1</v>
      </c>
      <c r="AE775" s="97">
        <f t="shared" si="217"/>
        <v>9</v>
      </c>
      <c r="AF775" s="97" t="str">
        <f t="shared" si="212"/>
        <v>2019-9</v>
      </c>
      <c r="AG775" s="97">
        <f t="shared" si="213"/>
        <v>3</v>
      </c>
      <c r="AH775" s="97" t="str">
        <f t="shared" si="218"/>
        <v>Weekdays</v>
      </c>
      <c r="AI775" s="98">
        <f t="shared" si="205"/>
        <v>4</v>
      </c>
    </row>
    <row r="776" spans="2:35" ht="21.75" customHeight="1" x14ac:dyDescent="0.25">
      <c r="B776" s="19" t="s">
        <v>808</v>
      </c>
      <c r="C776" s="20" t="s">
        <v>25</v>
      </c>
      <c r="D776" s="19" t="s">
        <v>26</v>
      </c>
      <c r="E776" s="19" t="s">
        <v>20</v>
      </c>
      <c r="F776" s="19" t="s">
        <v>21</v>
      </c>
      <c r="G776" s="19" t="s">
        <v>36</v>
      </c>
      <c r="H776" s="72">
        <v>67.989999999999995</v>
      </c>
      <c r="I776" s="22">
        <v>7</v>
      </c>
      <c r="J776" s="72">
        <v>23.796500000000002</v>
      </c>
      <c r="K776" s="72">
        <v>499.72649999999999</v>
      </c>
      <c r="L776" s="24">
        <v>43513</v>
      </c>
      <c r="M776" s="25">
        <v>0.70138888888888884</v>
      </c>
      <c r="N776" s="20" t="s">
        <v>23</v>
      </c>
      <c r="O776" s="72">
        <v>475.93</v>
      </c>
      <c r="P776" s="76">
        <v>4.7619047620000003</v>
      </c>
      <c r="Q776" s="72">
        <v>23.796500000000002</v>
      </c>
      <c r="R776" s="86">
        <v>5.7</v>
      </c>
      <c r="S776" s="72">
        <f t="shared" si="208"/>
        <v>23.79649999999998</v>
      </c>
      <c r="T776" s="92">
        <f t="shared" ref="T776:T839" si="221">S776*$T$2</f>
        <v>1997.0022799999983</v>
      </c>
      <c r="U776" s="93" t="b">
        <f t="shared" si="209"/>
        <v>0</v>
      </c>
      <c r="V776" s="93" t="b">
        <f t="shared" si="210"/>
        <v>0</v>
      </c>
      <c r="W776" s="93" t="str">
        <f t="shared" si="211"/>
        <v>Low Value</v>
      </c>
      <c r="X776" s="96" t="str">
        <f t="shared" si="214"/>
        <v>Value not found</v>
      </c>
      <c r="Y776" s="93">
        <f t="shared" si="219"/>
        <v>17</v>
      </c>
      <c r="Z776" s="93">
        <f t="shared" si="215"/>
        <v>2</v>
      </c>
      <c r="AA776" s="93">
        <f t="shared" si="216"/>
        <v>2019</v>
      </c>
      <c r="AB776" s="97" t="str">
        <f t="shared" si="207"/>
        <v>2-2019</v>
      </c>
      <c r="AC776" s="97" t="str">
        <f t="shared" si="206"/>
        <v>17-2-2019</v>
      </c>
      <c r="AD776" s="97">
        <f t="shared" si="220"/>
        <v>1</v>
      </c>
      <c r="AE776" s="97">
        <f t="shared" si="217"/>
        <v>7</v>
      </c>
      <c r="AF776" s="97" t="str">
        <f t="shared" si="212"/>
        <v>2019-7</v>
      </c>
      <c r="AG776" s="97">
        <f t="shared" si="213"/>
        <v>7</v>
      </c>
      <c r="AH776" s="97" t="str">
        <f t="shared" si="218"/>
        <v>Weekends</v>
      </c>
      <c r="AI776" s="98">
        <f t="shared" si="205"/>
        <v>1</v>
      </c>
    </row>
    <row r="777" spans="2:35" ht="21.75" customHeight="1" x14ac:dyDescent="0.25">
      <c r="B777" s="19" t="s">
        <v>809</v>
      </c>
      <c r="C777" s="20" t="s">
        <v>25</v>
      </c>
      <c r="D777" s="19" t="s">
        <v>26</v>
      </c>
      <c r="E777" s="19" t="s">
        <v>27</v>
      </c>
      <c r="F777" s="19" t="s">
        <v>21</v>
      </c>
      <c r="G777" s="19" t="s">
        <v>44</v>
      </c>
      <c r="H777" s="72">
        <v>52.42</v>
      </c>
      <c r="I777" s="22">
        <v>1</v>
      </c>
      <c r="J777" s="72">
        <v>2.621</v>
      </c>
      <c r="K777" s="72">
        <v>55.040999999999997</v>
      </c>
      <c r="L777" s="24">
        <v>43502</v>
      </c>
      <c r="M777" s="25">
        <v>0.43194444444444446</v>
      </c>
      <c r="N777" s="20" t="s">
        <v>33</v>
      </c>
      <c r="O777" s="72">
        <v>52.42</v>
      </c>
      <c r="P777" s="76">
        <v>4.7619047620000003</v>
      </c>
      <c r="Q777" s="72">
        <v>2.621</v>
      </c>
      <c r="R777" s="86">
        <v>6.3</v>
      </c>
      <c r="S777" s="72">
        <f t="shared" si="208"/>
        <v>2.6209999999999951</v>
      </c>
      <c r="T777" s="92">
        <f t="shared" si="221"/>
        <v>219.9543199999996</v>
      </c>
      <c r="U777" s="93" t="b">
        <f t="shared" si="209"/>
        <v>0</v>
      </c>
      <c r="V777" s="93" t="b">
        <f t="shared" si="210"/>
        <v>1</v>
      </c>
      <c r="W777" s="93" t="str">
        <f t="shared" si="211"/>
        <v>Low Value</v>
      </c>
      <c r="X777" s="96" t="str">
        <f t="shared" si="214"/>
        <v>Value not found</v>
      </c>
      <c r="Y777" s="93">
        <f t="shared" si="219"/>
        <v>6</v>
      </c>
      <c r="Z777" s="93">
        <f t="shared" si="215"/>
        <v>2</v>
      </c>
      <c r="AA777" s="93">
        <f t="shared" si="216"/>
        <v>2019</v>
      </c>
      <c r="AB777" s="97" t="str">
        <f t="shared" si="207"/>
        <v>2-2019</v>
      </c>
      <c r="AC777" s="97" t="str">
        <f t="shared" si="206"/>
        <v>6-2-2019</v>
      </c>
      <c r="AD777" s="97">
        <f t="shared" si="220"/>
        <v>1</v>
      </c>
      <c r="AE777" s="97">
        <f t="shared" si="217"/>
        <v>6</v>
      </c>
      <c r="AF777" s="97" t="str">
        <f t="shared" si="212"/>
        <v>2019-6</v>
      </c>
      <c r="AG777" s="97">
        <f t="shared" si="213"/>
        <v>3</v>
      </c>
      <c r="AH777" s="97" t="str">
        <f t="shared" si="218"/>
        <v>Weekdays</v>
      </c>
      <c r="AI777" s="98">
        <f t="shared" si="205"/>
        <v>4</v>
      </c>
    </row>
    <row r="778" spans="2:35" ht="21.75" customHeight="1" x14ac:dyDescent="0.25">
      <c r="B778" s="19" t="s">
        <v>810</v>
      </c>
      <c r="C778" s="20" t="s">
        <v>25</v>
      </c>
      <c r="D778" s="19" t="s">
        <v>26</v>
      </c>
      <c r="E778" s="19" t="s">
        <v>20</v>
      </c>
      <c r="F778" s="19" t="s">
        <v>31</v>
      </c>
      <c r="G778" s="19" t="s">
        <v>44</v>
      </c>
      <c r="H778" s="72">
        <v>65.650000000000006</v>
      </c>
      <c r="I778" s="22">
        <v>2</v>
      </c>
      <c r="J778" s="72">
        <v>6.5650000000000004</v>
      </c>
      <c r="K778" s="72">
        <v>137.86500000000001</v>
      </c>
      <c r="L778" s="24">
        <v>43482</v>
      </c>
      <c r="M778" s="25">
        <v>0.69861111111111107</v>
      </c>
      <c r="N778" s="20" t="s">
        <v>29</v>
      </c>
      <c r="O778" s="72">
        <v>131.30000000000001</v>
      </c>
      <c r="P778" s="76">
        <v>4.7619047620000003</v>
      </c>
      <c r="Q778" s="72">
        <v>6.5650000000000004</v>
      </c>
      <c r="R778" s="86">
        <v>6</v>
      </c>
      <c r="S778" s="72">
        <f t="shared" si="208"/>
        <v>6.5649999999999977</v>
      </c>
      <c r="T778" s="92">
        <f t="shared" si="221"/>
        <v>550.93479999999977</v>
      </c>
      <c r="U778" s="93" t="b">
        <f t="shared" si="209"/>
        <v>0</v>
      </c>
      <c r="V778" s="93" t="b">
        <f t="shared" si="210"/>
        <v>0</v>
      </c>
      <c r="W778" s="93" t="str">
        <f t="shared" si="211"/>
        <v>Low Value</v>
      </c>
      <c r="X778" s="96" t="str">
        <f t="shared" si="214"/>
        <v>Value not found</v>
      </c>
      <c r="Y778" s="93">
        <f t="shared" si="219"/>
        <v>17</v>
      </c>
      <c r="Z778" s="93">
        <f t="shared" si="215"/>
        <v>1</v>
      </c>
      <c r="AA778" s="93">
        <f t="shared" si="216"/>
        <v>2019</v>
      </c>
      <c r="AB778" s="97" t="str">
        <f t="shared" si="207"/>
        <v>1-2019</v>
      </c>
      <c r="AC778" s="97" t="str">
        <f t="shared" si="206"/>
        <v>17-1-2019</v>
      </c>
      <c r="AD778" s="97">
        <f t="shared" si="220"/>
        <v>1</v>
      </c>
      <c r="AE778" s="97">
        <f t="shared" si="217"/>
        <v>3</v>
      </c>
      <c r="AF778" s="97" t="str">
        <f t="shared" si="212"/>
        <v>2019-3</v>
      </c>
      <c r="AG778" s="97">
        <f t="shared" si="213"/>
        <v>4</v>
      </c>
      <c r="AH778" s="97" t="str">
        <f t="shared" si="218"/>
        <v>Weekdays</v>
      </c>
      <c r="AI778" s="98">
        <f t="shared" si="205"/>
        <v>5</v>
      </c>
    </row>
    <row r="779" spans="2:35" ht="21.75" customHeight="1" x14ac:dyDescent="0.25">
      <c r="B779" s="19" t="s">
        <v>811</v>
      </c>
      <c r="C779" s="20" t="s">
        <v>42</v>
      </c>
      <c r="D779" s="19" t="s">
        <v>43</v>
      </c>
      <c r="E779" s="19" t="s">
        <v>27</v>
      </c>
      <c r="F779" s="19" t="s">
        <v>21</v>
      </c>
      <c r="G779" s="19" t="s">
        <v>44</v>
      </c>
      <c r="H779" s="72">
        <v>28.86</v>
      </c>
      <c r="I779" s="22">
        <v>5</v>
      </c>
      <c r="J779" s="72">
        <v>7.2149999999999999</v>
      </c>
      <c r="K779" s="72">
        <v>151.51499999999999</v>
      </c>
      <c r="L779" s="24">
        <v>43487</v>
      </c>
      <c r="M779" s="25">
        <v>0.75555555555555554</v>
      </c>
      <c r="N779" s="20" t="s">
        <v>33</v>
      </c>
      <c r="O779" s="72">
        <v>144.30000000000001</v>
      </c>
      <c r="P779" s="76">
        <v>4.7619047620000003</v>
      </c>
      <c r="Q779" s="72">
        <v>7.2149999999999999</v>
      </c>
      <c r="R779" s="86">
        <v>8</v>
      </c>
      <c r="S779" s="72">
        <f t="shared" si="208"/>
        <v>7.214999999999975</v>
      </c>
      <c r="T779" s="92">
        <f t="shared" si="221"/>
        <v>605.48279999999795</v>
      </c>
      <c r="U779" s="93" t="b">
        <f t="shared" si="209"/>
        <v>0</v>
      </c>
      <c r="V779" s="93" t="b">
        <f t="shared" si="210"/>
        <v>1</v>
      </c>
      <c r="W779" s="93" t="str">
        <f t="shared" si="211"/>
        <v>High Value</v>
      </c>
      <c r="X779" s="96">
        <f t="shared" si="214"/>
        <v>2.8860000000000001</v>
      </c>
      <c r="Y779" s="93">
        <f t="shared" si="219"/>
        <v>22</v>
      </c>
      <c r="Z779" s="93">
        <f t="shared" si="215"/>
        <v>1</v>
      </c>
      <c r="AA779" s="93">
        <f t="shared" si="216"/>
        <v>2019</v>
      </c>
      <c r="AB779" s="97" t="str">
        <f t="shared" si="207"/>
        <v>1-2019</v>
      </c>
      <c r="AC779" s="97" t="str">
        <f t="shared" si="206"/>
        <v>22-1-2019</v>
      </c>
      <c r="AD779" s="97">
        <f t="shared" si="220"/>
        <v>1</v>
      </c>
      <c r="AE779" s="97">
        <f t="shared" si="217"/>
        <v>4</v>
      </c>
      <c r="AF779" s="97" t="str">
        <f t="shared" si="212"/>
        <v>2019-4</v>
      </c>
      <c r="AG779" s="97">
        <f t="shared" si="213"/>
        <v>2</v>
      </c>
      <c r="AH779" s="97" t="str">
        <f t="shared" si="218"/>
        <v>Weekdays</v>
      </c>
      <c r="AI779" s="98">
        <f t="shared" si="205"/>
        <v>3</v>
      </c>
    </row>
    <row r="780" spans="2:35" ht="21.75" customHeight="1" x14ac:dyDescent="0.25">
      <c r="B780" s="19" t="s">
        <v>812</v>
      </c>
      <c r="C780" s="20" t="s">
        <v>25</v>
      </c>
      <c r="D780" s="19" t="s">
        <v>26</v>
      </c>
      <c r="E780" s="19" t="s">
        <v>20</v>
      </c>
      <c r="F780" s="19" t="s">
        <v>31</v>
      </c>
      <c r="G780" s="19" t="s">
        <v>22</v>
      </c>
      <c r="H780" s="72">
        <v>65.31</v>
      </c>
      <c r="I780" s="22">
        <v>7</v>
      </c>
      <c r="J780" s="72">
        <v>22.858499999999999</v>
      </c>
      <c r="K780" s="72">
        <v>480.02850000000001</v>
      </c>
      <c r="L780" s="24">
        <v>43529</v>
      </c>
      <c r="M780" s="25">
        <v>0.75138888888888888</v>
      </c>
      <c r="N780" s="20" t="s">
        <v>33</v>
      </c>
      <c r="O780" s="72">
        <v>457.17</v>
      </c>
      <c r="P780" s="76">
        <v>4.7619047620000003</v>
      </c>
      <c r="Q780" s="72">
        <v>22.858499999999999</v>
      </c>
      <c r="R780" s="86">
        <v>4.2</v>
      </c>
      <c r="S780" s="72">
        <f t="shared" si="208"/>
        <v>22.858499999999992</v>
      </c>
      <c r="T780" s="92">
        <f t="shared" si="221"/>
        <v>1918.2853199999995</v>
      </c>
      <c r="U780" s="93" t="b">
        <f t="shared" si="209"/>
        <v>0</v>
      </c>
      <c r="V780" s="93" t="b">
        <f t="shared" si="210"/>
        <v>0</v>
      </c>
      <c r="W780" s="93" t="str">
        <f t="shared" si="211"/>
        <v>Low Value</v>
      </c>
      <c r="X780" s="96" t="str">
        <f t="shared" si="214"/>
        <v>Value not found</v>
      </c>
      <c r="Y780" s="93">
        <f t="shared" si="219"/>
        <v>5</v>
      </c>
      <c r="Z780" s="93">
        <f t="shared" si="215"/>
        <v>3</v>
      </c>
      <c r="AA780" s="93">
        <f t="shared" si="216"/>
        <v>2019</v>
      </c>
      <c r="AB780" s="97" t="str">
        <f t="shared" si="207"/>
        <v>3-2019</v>
      </c>
      <c r="AC780" s="97" t="str">
        <f t="shared" si="206"/>
        <v>5-3-2019</v>
      </c>
      <c r="AD780" s="97">
        <f t="shared" si="220"/>
        <v>1</v>
      </c>
      <c r="AE780" s="97">
        <f t="shared" si="217"/>
        <v>10</v>
      </c>
      <c r="AF780" s="97" t="str">
        <f t="shared" si="212"/>
        <v>2019-10</v>
      </c>
      <c r="AG780" s="97">
        <f t="shared" si="213"/>
        <v>2</v>
      </c>
      <c r="AH780" s="97" t="str">
        <f t="shared" si="218"/>
        <v>Weekdays</v>
      </c>
      <c r="AI780" s="98">
        <f t="shared" si="205"/>
        <v>3</v>
      </c>
    </row>
    <row r="781" spans="2:35" ht="21.75" customHeight="1" x14ac:dyDescent="0.25">
      <c r="B781" s="19" t="s">
        <v>813</v>
      </c>
      <c r="C781" s="20" t="s">
        <v>42</v>
      </c>
      <c r="D781" s="19" t="s">
        <v>43</v>
      </c>
      <c r="E781" s="19" t="s">
        <v>27</v>
      </c>
      <c r="F781" s="19" t="s">
        <v>31</v>
      </c>
      <c r="G781" s="19" t="s">
        <v>36</v>
      </c>
      <c r="H781" s="72">
        <v>93.38</v>
      </c>
      <c r="I781" s="22">
        <v>1</v>
      </c>
      <c r="J781" s="72">
        <v>4.6689999999999996</v>
      </c>
      <c r="K781" s="72">
        <v>98.049000000000007</v>
      </c>
      <c r="L781" s="24">
        <v>43468</v>
      </c>
      <c r="M781" s="25">
        <v>0.54652777777777772</v>
      </c>
      <c r="N781" s="20" t="s">
        <v>29</v>
      </c>
      <c r="O781" s="72">
        <v>93.38</v>
      </c>
      <c r="P781" s="76">
        <v>4.7619047620000003</v>
      </c>
      <c r="Q781" s="72">
        <v>4.6689999999999996</v>
      </c>
      <c r="R781" s="86">
        <v>9.6</v>
      </c>
      <c r="S781" s="72">
        <f t="shared" si="208"/>
        <v>4.6690000000000111</v>
      </c>
      <c r="T781" s="92">
        <f t="shared" si="221"/>
        <v>391.82248000000095</v>
      </c>
      <c r="U781" s="93" t="b">
        <f t="shared" si="209"/>
        <v>0</v>
      </c>
      <c r="V781" s="93" t="b">
        <f t="shared" si="210"/>
        <v>1</v>
      </c>
      <c r="W781" s="93" t="str">
        <f t="shared" si="211"/>
        <v>High Value</v>
      </c>
      <c r="X781" s="96">
        <f t="shared" si="214"/>
        <v>9.3379999999999992</v>
      </c>
      <c r="Y781" s="93">
        <f t="shared" si="219"/>
        <v>3</v>
      </c>
      <c r="Z781" s="93">
        <f t="shared" si="215"/>
        <v>1</v>
      </c>
      <c r="AA781" s="93">
        <f t="shared" si="216"/>
        <v>2019</v>
      </c>
      <c r="AB781" s="97" t="str">
        <f t="shared" si="207"/>
        <v>1-2019</v>
      </c>
      <c r="AC781" s="97" t="str">
        <f t="shared" si="206"/>
        <v>3-1-2019</v>
      </c>
      <c r="AD781" s="97">
        <f t="shared" si="220"/>
        <v>1</v>
      </c>
      <c r="AE781" s="97">
        <f t="shared" si="217"/>
        <v>1</v>
      </c>
      <c r="AF781" s="97" t="str">
        <f t="shared" si="212"/>
        <v>2019-1</v>
      </c>
      <c r="AG781" s="97">
        <f t="shared" si="213"/>
        <v>4</v>
      </c>
      <c r="AH781" s="97" t="str">
        <f t="shared" si="218"/>
        <v>Weekdays</v>
      </c>
      <c r="AI781" s="98">
        <f t="shared" si="205"/>
        <v>5</v>
      </c>
    </row>
    <row r="782" spans="2:35" ht="21.75" customHeight="1" x14ac:dyDescent="0.25">
      <c r="B782" s="19" t="s">
        <v>814</v>
      </c>
      <c r="C782" s="20" t="s">
        <v>25</v>
      </c>
      <c r="D782" s="19" t="s">
        <v>26</v>
      </c>
      <c r="E782" s="19" t="s">
        <v>20</v>
      </c>
      <c r="F782" s="19" t="s">
        <v>31</v>
      </c>
      <c r="G782" s="19" t="s">
        <v>36</v>
      </c>
      <c r="H782" s="72">
        <v>25.25</v>
      </c>
      <c r="I782" s="22">
        <v>5</v>
      </c>
      <c r="J782" s="72">
        <v>6.3125</v>
      </c>
      <c r="K782" s="72">
        <v>132.5625</v>
      </c>
      <c r="L782" s="24">
        <v>43544</v>
      </c>
      <c r="M782" s="25">
        <v>0.74444444444444446</v>
      </c>
      <c r="N782" s="20" t="s">
        <v>29</v>
      </c>
      <c r="O782" s="72">
        <v>126.25</v>
      </c>
      <c r="P782" s="76">
        <v>4.7619047620000003</v>
      </c>
      <c r="Q782" s="72">
        <v>6.3125</v>
      </c>
      <c r="R782" s="86">
        <v>6.1</v>
      </c>
      <c r="S782" s="72">
        <f t="shared" si="208"/>
        <v>6.3125</v>
      </c>
      <c r="T782" s="92">
        <f t="shared" si="221"/>
        <v>529.745</v>
      </c>
      <c r="U782" s="93" t="b">
        <f t="shared" si="209"/>
        <v>0</v>
      </c>
      <c r="V782" s="93" t="b">
        <f t="shared" si="210"/>
        <v>0</v>
      </c>
      <c r="W782" s="93" t="str">
        <f t="shared" si="211"/>
        <v>Low Value</v>
      </c>
      <c r="X782" s="96" t="str">
        <f t="shared" si="214"/>
        <v>Value not found</v>
      </c>
      <c r="Y782" s="93">
        <f t="shared" si="219"/>
        <v>20</v>
      </c>
      <c r="Z782" s="93">
        <f t="shared" si="215"/>
        <v>3</v>
      </c>
      <c r="AA782" s="93">
        <f t="shared" si="216"/>
        <v>2019</v>
      </c>
      <c r="AB782" s="97" t="str">
        <f t="shared" si="207"/>
        <v>3-2019</v>
      </c>
      <c r="AC782" s="97" t="str">
        <f t="shared" si="206"/>
        <v>20-3-2019</v>
      </c>
      <c r="AD782" s="97">
        <f t="shared" si="220"/>
        <v>1</v>
      </c>
      <c r="AE782" s="97">
        <f t="shared" si="217"/>
        <v>12</v>
      </c>
      <c r="AF782" s="97" t="str">
        <f t="shared" si="212"/>
        <v>2019-12</v>
      </c>
      <c r="AG782" s="97">
        <f t="shared" si="213"/>
        <v>3</v>
      </c>
      <c r="AH782" s="97" t="str">
        <f t="shared" si="218"/>
        <v>Weekdays</v>
      </c>
      <c r="AI782" s="98">
        <f t="shared" si="205"/>
        <v>4</v>
      </c>
    </row>
    <row r="783" spans="2:35" ht="21.75" customHeight="1" x14ac:dyDescent="0.25">
      <c r="B783" s="19" t="s">
        <v>815</v>
      </c>
      <c r="C783" s="20" t="s">
        <v>42</v>
      </c>
      <c r="D783" s="19" t="s">
        <v>43</v>
      </c>
      <c r="E783" s="19" t="s">
        <v>20</v>
      </c>
      <c r="F783" s="19" t="s">
        <v>31</v>
      </c>
      <c r="G783" s="19" t="s">
        <v>28</v>
      </c>
      <c r="H783" s="72">
        <v>87.87</v>
      </c>
      <c r="I783" s="22">
        <v>9</v>
      </c>
      <c r="J783" s="72">
        <v>39.541499999999999</v>
      </c>
      <c r="K783" s="72">
        <v>830.37149999999997</v>
      </c>
      <c r="L783" s="24">
        <v>43496</v>
      </c>
      <c r="M783" s="25">
        <v>0.85555555555555551</v>
      </c>
      <c r="N783" s="20" t="s">
        <v>23</v>
      </c>
      <c r="O783" s="72">
        <v>790.83</v>
      </c>
      <c r="P783" s="76">
        <v>4.7619047620000003</v>
      </c>
      <c r="Q783" s="72">
        <v>39.541499999999999</v>
      </c>
      <c r="R783" s="86">
        <v>5.6</v>
      </c>
      <c r="S783" s="72">
        <f t="shared" si="208"/>
        <v>39.541499999999928</v>
      </c>
      <c r="T783" s="92">
        <f t="shared" si="221"/>
        <v>3318.3226799999939</v>
      </c>
      <c r="U783" s="93" t="b">
        <f t="shared" si="209"/>
        <v>0</v>
      </c>
      <c r="V783" s="93" t="b">
        <f t="shared" si="210"/>
        <v>1</v>
      </c>
      <c r="W783" s="93" t="str">
        <f t="shared" si="211"/>
        <v>Low Value</v>
      </c>
      <c r="X783" s="96" t="str">
        <f t="shared" si="214"/>
        <v>Value not found</v>
      </c>
      <c r="Y783" s="93">
        <f t="shared" si="219"/>
        <v>31</v>
      </c>
      <c r="Z783" s="93">
        <f t="shared" si="215"/>
        <v>1</v>
      </c>
      <c r="AA783" s="93">
        <f t="shared" si="216"/>
        <v>2019</v>
      </c>
      <c r="AB783" s="97" t="str">
        <f t="shared" si="207"/>
        <v>1-2019</v>
      </c>
      <c r="AC783" s="97" t="str">
        <f t="shared" si="206"/>
        <v>31-1-2019</v>
      </c>
      <c r="AD783" s="97">
        <f t="shared" si="220"/>
        <v>1</v>
      </c>
      <c r="AE783" s="97">
        <f t="shared" si="217"/>
        <v>5</v>
      </c>
      <c r="AF783" s="97" t="str">
        <f t="shared" si="212"/>
        <v>2019-5</v>
      </c>
      <c r="AG783" s="97">
        <f t="shared" si="213"/>
        <v>4</v>
      </c>
      <c r="AH783" s="97" t="str">
        <f t="shared" si="218"/>
        <v>Weekdays</v>
      </c>
      <c r="AI783" s="98">
        <f t="shared" si="205"/>
        <v>5</v>
      </c>
    </row>
    <row r="784" spans="2:35" ht="21.75" customHeight="1" x14ac:dyDescent="0.25">
      <c r="B784" s="19" t="s">
        <v>816</v>
      </c>
      <c r="C784" s="20" t="s">
        <v>25</v>
      </c>
      <c r="D784" s="19" t="s">
        <v>26</v>
      </c>
      <c r="E784" s="19" t="s">
        <v>27</v>
      </c>
      <c r="F784" s="19" t="s">
        <v>31</v>
      </c>
      <c r="G784" s="19" t="s">
        <v>22</v>
      </c>
      <c r="H784" s="72">
        <v>21.8</v>
      </c>
      <c r="I784" s="22">
        <v>8</v>
      </c>
      <c r="J784" s="72">
        <v>8.7200000000000006</v>
      </c>
      <c r="K784" s="72">
        <v>183.12</v>
      </c>
      <c r="L784" s="24">
        <v>43515</v>
      </c>
      <c r="M784" s="25">
        <v>0.80833333333333335</v>
      </c>
      <c r="N784" s="20" t="s">
        <v>29</v>
      </c>
      <c r="O784" s="72">
        <v>174.4</v>
      </c>
      <c r="P784" s="76">
        <v>4.7619047620000003</v>
      </c>
      <c r="Q784" s="72">
        <v>8.7200000000000006</v>
      </c>
      <c r="R784" s="86">
        <v>8.3000000000000007</v>
      </c>
      <c r="S784" s="72">
        <f t="shared" si="208"/>
        <v>8.7199999999999989</v>
      </c>
      <c r="T784" s="92">
        <f t="shared" si="221"/>
        <v>731.78239999999994</v>
      </c>
      <c r="U784" s="93" t="b">
        <f t="shared" si="209"/>
        <v>1</v>
      </c>
      <c r="V784" s="93" t="b">
        <f t="shared" si="210"/>
        <v>1</v>
      </c>
      <c r="W784" s="93" t="str">
        <f t="shared" si="211"/>
        <v>High Value</v>
      </c>
      <c r="X784" s="96">
        <f t="shared" si="214"/>
        <v>2.1800000000000002</v>
      </c>
      <c r="Y784" s="93">
        <f t="shared" si="219"/>
        <v>19</v>
      </c>
      <c r="Z784" s="93">
        <f t="shared" si="215"/>
        <v>2</v>
      </c>
      <c r="AA784" s="93">
        <f t="shared" si="216"/>
        <v>2019</v>
      </c>
      <c r="AB784" s="97" t="str">
        <f t="shared" si="207"/>
        <v>2-2019</v>
      </c>
      <c r="AC784" s="97" t="str">
        <f t="shared" si="206"/>
        <v>19-2-2019</v>
      </c>
      <c r="AD784" s="97">
        <f t="shared" si="220"/>
        <v>1</v>
      </c>
      <c r="AE784" s="97">
        <f t="shared" si="217"/>
        <v>8</v>
      </c>
      <c r="AF784" s="97" t="str">
        <f t="shared" si="212"/>
        <v>2019-8</v>
      </c>
      <c r="AG784" s="97">
        <f t="shared" si="213"/>
        <v>2</v>
      </c>
      <c r="AH784" s="97" t="str">
        <f t="shared" si="218"/>
        <v>Weekdays</v>
      </c>
      <c r="AI784" s="98">
        <f t="shared" si="205"/>
        <v>3</v>
      </c>
    </row>
    <row r="785" spans="2:35" ht="21.75" customHeight="1" x14ac:dyDescent="0.25">
      <c r="B785" s="19" t="s">
        <v>817</v>
      </c>
      <c r="C785" s="20" t="s">
        <v>18</v>
      </c>
      <c r="D785" s="19" t="s">
        <v>19</v>
      </c>
      <c r="E785" s="19" t="s">
        <v>27</v>
      </c>
      <c r="F785" s="19" t="s">
        <v>21</v>
      </c>
      <c r="G785" s="19" t="s">
        <v>36</v>
      </c>
      <c r="H785" s="72">
        <v>94.76</v>
      </c>
      <c r="I785" s="22">
        <v>4</v>
      </c>
      <c r="J785" s="72">
        <v>18.952000000000002</v>
      </c>
      <c r="K785" s="72">
        <v>397.99200000000002</v>
      </c>
      <c r="L785" s="24">
        <v>43507</v>
      </c>
      <c r="M785" s="25">
        <v>0.67083333333333328</v>
      </c>
      <c r="N785" s="20" t="s">
        <v>23</v>
      </c>
      <c r="O785" s="72">
        <v>379.04</v>
      </c>
      <c r="P785" s="76">
        <v>4.7619047620000003</v>
      </c>
      <c r="Q785" s="72">
        <v>18.952000000000002</v>
      </c>
      <c r="R785" s="86">
        <v>7.8</v>
      </c>
      <c r="S785" s="72">
        <f t="shared" si="208"/>
        <v>18.951999999999998</v>
      </c>
      <c r="T785" s="92">
        <f t="shared" si="221"/>
        <v>1590.4518399999999</v>
      </c>
      <c r="U785" s="93" t="b">
        <f t="shared" si="209"/>
        <v>0</v>
      </c>
      <c r="V785" s="93" t="b">
        <f t="shared" si="210"/>
        <v>1</v>
      </c>
      <c r="W785" s="93" t="str">
        <f t="shared" si="211"/>
        <v>High Value</v>
      </c>
      <c r="X785" s="96">
        <f t="shared" si="214"/>
        <v>9.4760000000000009</v>
      </c>
      <c r="Y785" s="93">
        <f t="shared" si="219"/>
        <v>11</v>
      </c>
      <c r="Z785" s="93">
        <f t="shared" si="215"/>
        <v>2</v>
      </c>
      <c r="AA785" s="93">
        <f t="shared" si="216"/>
        <v>2019</v>
      </c>
      <c r="AB785" s="97" t="str">
        <f t="shared" si="207"/>
        <v>2-2019</v>
      </c>
      <c r="AC785" s="97" t="str">
        <f t="shared" si="206"/>
        <v>11-2-2019</v>
      </c>
      <c r="AD785" s="97">
        <f t="shared" si="220"/>
        <v>1</v>
      </c>
      <c r="AE785" s="97">
        <f t="shared" si="217"/>
        <v>7</v>
      </c>
      <c r="AF785" s="97" t="str">
        <f t="shared" si="212"/>
        <v>2019-7</v>
      </c>
      <c r="AG785" s="97">
        <f t="shared" si="213"/>
        <v>1</v>
      </c>
      <c r="AH785" s="97" t="str">
        <f t="shared" si="218"/>
        <v>Weekdays</v>
      </c>
      <c r="AI785" s="98">
        <f t="shared" si="205"/>
        <v>2</v>
      </c>
    </row>
    <row r="786" spans="2:35" ht="21.75" customHeight="1" x14ac:dyDescent="0.25">
      <c r="B786" s="19" t="s">
        <v>818</v>
      </c>
      <c r="C786" s="20" t="s">
        <v>18</v>
      </c>
      <c r="D786" s="19" t="s">
        <v>19</v>
      </c>
      <c r="E786" s="19" t="s">
        <v>20</v>
      </c>
      <c r="F786" s="19" t="s">
        <v>21</v>
      </c>
      <c r="G786" s="19" t="s">
        <v>46</v>
      </c>
      <c r="H786" s="72">
        <v>30.62</v>
      </c>
      <c r="I786" s="22">
        <v>1</v>
      </c>
      <c r="J786" s="72">
        <v>1.5309999999999999</v>
      </c>
      <c r="K786" s="72">
        <v>32.151000000000003</v>
      </c>
      <c r="L786" s="24">
        <v>43501</v>
      </c>
      <c r="M786" s="25">
        <v>0.59305555555555556</v>
      </c>
      <c r="N786" s="20" t="s">
        <v>33</v>
      </c>
      <c r="O786" s="72">
        <v>30.62</v>
      </c>
      <c r="P786" s="76">
        <v>4.7619047620000003</v>
      </c>
      <c r="Q786" s="72">
        <v>1.5309999999999999</v>
      </c>
      <c r="R786" s="86">
        <v>4.0999999999999996</v>
      </c>
      <c r="S786" s="72">
        <f t="shared" si="208"/>
        <v>1.5310000000000024</v>
      </c>
      <c r="T786" s="92">
        <f t="shared" si="221"/>
        <v>128.48152000000019</v>
      </c>
      <c r="U786" s="93" t="b">
        <f t="shared" si="209"/>
        <v>0</v>
      </c>
      <c r="V786" s="93" t="b">
        <f t="shared" si="210"/>
        <v>0</v>
      </c>
      <c r="W786" s="93" t="str">
        <f t="shared" si="211"/>
        <v>Low Value</v>
      </c>
      <c r="X786" s="96" t="str">
        <f t="shared" si="214"/>
        <v>Value not found</v>
      </c>
      <c r="Y786" s="93">
        <f t="shared" si="219"/>
        <v>5</v>
      </c>
      <c r="Z786" s="93">
        <f t="shared" si="215"/>
        <v>2</v>
      </c>
      <c r="AA786" s="93">
        <f t="shared" si="216"/>
        <v>2019</v>
      </c>
      <c r="AB786" s="97" t="str">
        <f t="shared" si="207"/>
        <v>2-2019</v>
      </c>
      <c r="AC786" s="97" t="str">
        <f t="shared" si="206"/>
        <v>5-2-2019</v>
      </c>
      <c r="AD786" s="97">
        <f t="shared" si="220"/>
        <v>1</v>
      </c>
      <c r="AE786" s="97">
        <f t="shared" si="217"/>
        <v>6</v>
      </c>
      <c r="AF786" s="97" t="str">
        <f t="shared" si="212"/>
        <v>2019-6</v>
      </c>
      <c r="AG786" s="97">
        <f t="shared" si="213"/>
        <v>2</v>
      </c>
      <c r="AH786" s="97" t="str">
        <f t="shared" si="218"/>
        <v>Weekdays</v>
      </c>
      <c r="AI786" s="98">
        <f t="shared" ref="AI786:AI849" si="222">WEEKDAY(L786,1)</f>
        <v>3</v>
      </c>
    </row>
    <row r="787" spans="2:35" ht="21.75" customHeight="1" x14ac:dyDescent="0.25">
      <c r="B787" s="19" t="s">
        <v>819</v>
      </c>
      <c r="C787" s="20" t="s">
        <v>25</v>
      </c>
      <c r="D787" s="19" t="s">
        <v>26</v>
      </c>
      <c r="E787" s="19" t="s">
        <v>27</v>
      </c>
      <c r="F787" s="19" t="s">
        <v>21</v>
      </c>
      <c r="G787" s="19" t="s">
        <v>32</v>
      </c>
      <c r="H787" s="72">
        <v>44.01</v>
      </c>
      <c r="I787" s="22">
        <v>8</v>
      </c>
      <c r="J787" s="72">
        <v>17.603999999999999</v>
      </c>
      <c r="K787" s="72">
        <v>369.68400000000003</v>
      </c>
      <c r="L787" s="24">
        <v>43527</v>
      </c>
      <c r="M787" s="25">
        <v>0.73333333333333328</v>
      </c>
      <c r="N787" s="20" t="s">
        <v>29</v>
      </c>
      <c r="O787" s="72">
        <v>352.08</v>
      </c>
      <c r="P787" s="76">
        <v>4.7619047620000003</v>
      </c>
      <c r="Q787" s="72">
        <v>17.603999999999999</v>
      </c>
      <c r="R787" s="86">
        <v>8.8000000000000007</v>
      </c>
      <c r="S787" s="72">
        <f t="shared" si="208"/>
        <v>17.604000000000042</v>
      </c>
      <c r="T787" s="92">
        <f t="shared" si="221"/>
        <v>1477.3276800000035</v>
      </c>
      <c r="U787" s="93" t="b">
        <f t="shared" si="209"/>
        <v>1</v>
      </c>
      <c r="V787" s="93" t="b">
        <f t="shared" si="210"/>
        <v>1</v>
      </c>
      <c r="W787" s="93" t="str">
        <f t="shared" si="211"/>
        <v>High Value</v>
      </c>
      <c r="X787" s="96">
        <f t="shared" si="214"/>
        <v>4.4009999999999998</v>
      </c>
      <c r="Y787" s="93">
        <f t="shared" si="219"/>
        <v>3</v>
      </c>
      <c r="Z787" s="93">
        <f t="shared" si="215"/>
        <v>3</v>
      </c>
      <c r="AA787" s="93">
        <f t="shared" si="216"/>
        <v>2019</v>
      </c>
      <c r="AB787" s="97" t="str">
        <f t="shared" si="207"/>
        <v>3-2019</v>
      </c>
      <c r="AC787" s="97" t="str">
        <f t="shared" si="206"/>
        <v>3-3-2019</v>
      </c>
      <c r="AD787" s="97">
        <f t="shared" si="220"/>
        <v>1</v>
      </c>
      <c r="AE787" s="97">
        <f t="shared" si="217"/>
        <v>9</v>
      </c>
      <c r="AF787" s="97" t="str">
        <f t="shared" si="212"/>
        <v>2019-9</v>
      </c>
      <c r="AG787" s="97">
        <f t="shared" si="213"/>
        <v>7</v>
      </c>
      <c r="AH787" s="97" t="str">
        <f t="shared" si="218"/>
        <v>Weekends</v>
      </c>
      <c r="AI787" s="98">
        <f t="shared" si="222"/>
        <v>1</v>
      </c>
    </row>
    <row r="788" spans="2:35" ht="21.75" customHeight="1" x14ac:dyDescent="0.25">
      <c r="B788" s="19" t="s">
        <v>820</v>
      </c>
      <c r="C788" s="20" t="s">
        <v>25</v>
      </c>
      <c r="D788" s="19" t="s">
        <v>26</v>
      </c>
      <c r="E788" s="19" t="s">
        <v>20</v>
      </c>
      <c r="F788" s="19" t="s">
        <v>21</v>
      </c>
      <c r="G788" s="19" t="s">
        <v>22</v>
      </c>
      <c r="H788" s="72">
        <v>10.16</v>
      </c>
      <c r="I788" s="22">
        <v>5</v>
      </c>
      <c r="J788" s="72">
        <v>2.54</v>
      </c>
      <c r="K788" s="72">
        <v>53.34</v>
      </c>
      <c r="L788" s="24">
        <v>43520</v>
      </c>
      <c r="M788" s="25">
        <v>0.54722222222222228</v>
      </c>
      <c r="N788" s="20" t="s">
        <v>23</v>
      </c>
      <c r="O788" s="72">
        <v>50.8</v>
      </c>
      <c r="P788" s="76">
        <v>4.7619047620000003</v>
      </c>
      <c r="Q788" s="72">
        <v>2.54</v>
      </c>
      <c r="R788" s="86">
        <v>4.0999999999999996</v>
      </c>
      <c r="S788" s="72">
        <f t="shared" si="208"/>
        <v>2.5400000000000063</v>
      </c>
      <c r="T788" s="92">
        <f t="shared" si="221"/>
        <v>213.15680000000052</v>
      </c>
      <c r="U788" s="93" t="b">
        <f t="shared" si="209"/>
        <v>0</v>
      </c>
      <c r="V788" s="93" t="b">
        <f t="shared" si="210"/>
        <v>0</v>
      </c>
      <c r="W788" s="93" t="str">
        <f t="shared" si="211"/>
        <v>Low Value</v>
      </c>
      <c r="X788" s="96" t="str">
        <f t="shared" si="214"/>
        <v>Value not found</v>
      </c>
      <c r="Y788" s="93">
        <f t="shared" si="219"/>
        <v>24</v>
      </c>
      <c r="Z788" s="93">
        <f t="shared" si="215"/>
        <v>2</v>
      </c>
      <c r="AA788" s="93">
        <f t="shared" si="216"/>
        <v>2019</v>
      </c>
      <c r="AB788" s="97" t="str">
        <f t="shared" si="207"/>
        <v>2-2019</v>
      </c>
      <c r="AC788" s="97" t="str">
        <f t="shared" si="206"/>
        <v>24-2-2019</v>
      </c>
      <c r="AD788" s="97">
        <f t="shared" si="220"/>
        <v>1</v>
      </c>
      <c r="AE788" s="97">
        <f t="shared" si="217"/>
        <v>8</v>
      </c>
      <c r="AF788" s="97" t="str">
        <f t="shared" si="212"/>
        <v>2019-8</v>
      </c>
      <c r="AG788" s="97">
        <f t="shared" si="213"/>
        <v>7</v>
      </c>
      <c r="AH788" s="97" t="str">
        <f t="shared" si="218"/>
        <v>Weekends</v>
      </c>
      <c r="AI788" s="98">
        <f t="shared" si="222"/>
        <v>1</v>
      </c>
    </row>
    <row r="789" spans="2:35" ht="21.75" customHeight="1" x14ac:dyDescent="0.25">
      <c r="B789" s="19" t="s">
        <v>821</v>
      </c>
      <c r="C789" s="20" t="s">
        <v>18</v>
      </c>
      <c r="D789" s="19" t="s">
        <v>19</v>
      </c>
      <c r="E789" s="19" t="s">
        <v>27</v>
      </c>
      <c r="F789" s="19" t="s">
        <v>31</v>
      </c>
      <c r="G789" s="19" t="s">
        <v>28</v>
      </c>
      <c r="H789" s="72">
        <v>74.58</v>
      </c>
      <c r="I789" s="22">
        <v>7</v>
      </c>
      <c r="J789" s="72">
        <v>26.103000000000002</v>
      </c>
      <c r="K789" s="72">
        <v>548.16300000000001</v>
      </c>
      <c r="L789" s="24">
        <v>43500</v>
      </c>
      <c r="M789" s="25">
        <v>0.67291666666666672</v>
      </c>
      <c r="N789" s="20" t="s">
        <v>33</v>
      </c>
      <c r="O789" s="72">
        <v>522.05999999999995</v>
      </c>
      <c r="P789" s="76">
        <v>4.7619047620000003</v>
      </c>
      <c r="Q789" s="72">
        <v>26.103000000000002</v>
      </c>
      <c r="R789" s="86">
        <v>9</v>
      </c>
      <c r="S789" s="72">
        <f t="shared" si="208"/>
        <v>26.103000000000065</v>
      </c>
      <c r="T789" s="92">
        <f t="shared" si="221"/>
        <v>2190.5637600000055</v>
      </c>
      <c r="U789" s="93" t="b">
        <f t="shared" si="209"/>
        <v>0</v>
      </c>
      <c r="V789" s="93" t="b">
        <f t="shared" si="210"/>
        <v>1</v>
      </c>
      <c r="W789" s="93" t="str">
        <f t="shared" si="211"/>
        <v>High Value</v>
      </c>
      <c r="X789" s="96">
        <f t="shared" si="214"/>
        <v>7.4580000000000002</v>
      </c>
      <c r="Y789" s="93">
        <f t="shared" si="219"/>
        <v>4</v>
      </c>
      <c r="Z789" s="93">
        <f t="shared" si="215"/>
        <v>2</v>
      </c>
      <c r="AA789" s="93">
        <f t="shared" si="216"/>
        <v>2019</v>
      </c>
      <c r="AB789" s="97" t="str">
        <f t="shared" si="207"/>
        <v>2-2019</v>
      </c>
      <c r="AC789" s="97" t="str">
        <f t="shared" si="206"/>
        <v>4-2-2019</v>
      </c>
      <c r="AD789" s="97">
        <f t="shared" si="220"/>
        <v>1</v>
      </c>
      <c r="AE789" s="97">
        <f t="shared" si="217"/>
        <v>6</v>
      </c>
      <c r="AF789" s="97" t="str">
        <f t="shared" si="212"/>
        <v>2019-6</v>
      </c>
      <c r="AG789" s="97">
        <f t="shared" si="213"/>
        <v>1</v>
      </c>
      <c r="AH789" s="97" t="str">
        <f t="shared" si="218"/>
        <v>Weekdays</v>
      </c>
      <c r="AI789" s="98">
        <f t="shared" si="222"/>
        <v>2</v>
      </c>
    </row>
    <row r="790" spans="2:35" ht="21.75" customHeight="1" x14ac:dyDescent="0.25">
      <c r="B790" s="19" t="s">
        <v>822</v>
      </c>
      <c r="C790" s="20" t="s">
        <v>25</v>
      </c>
      <c r="D790" s="19" t="s">
        <v>26</v>
      </c>
      <c r="E790" s="19" t="s">
        <v>27</v>
      </c>
      <c r="F790" s="19" t="s">
        <v>31</v>
      </c>
      <c r="G790" s="19" t="s">
        <v>28</v>
      </c>
      <c r="H790" s="72">
        <v>71.89</v>
      </c>
      <c r="I790" s="22">
        <v>8</v>
      </c>
      <c r="J790" s="72">
        <v>28.756</v>
      </c>
      <c r="K790" s="72">
        <v>603.87599999999998</v>
      </c>
      <c r="L790" s="24">
        <v>43515</v>
      </c>
      <c r="M790" s="25">
        <v>0.48125000000000001</v>
      </c>
      <c r="N790" s="20" t="s">
        <v>23</v>
      </c>
      <c r="O790" s="72">
        <v>575.12</v>
      </c>
      <c r="P790" s="76">
        <v>4.7619047620000003</v>
      </c>
      <c r="Q790" s="72">
        <v>28.756</v>
      </c>
      <c r="R790" s="86">
        <v>5.5</v>
      </c>
      <c r="S790" s="72">
        <f t="shared" si="208"/>
        <v>28.755999999999972</v>
      </c>
      <c r="T790" s="92">
        <f t="shared" si="221"/>
        <v>2413.2035199999978</v>
      </c>
      <c r="U790" s="93" t="b">
        <f t="shared" si="209"/>
        <v>0</v>
      </c>
      <c r="V790" s="93" t="b">
        <f t="shared" si="210"/>
        <v>0</v>
      </c>
      <c r="W790" s="93" t="str">
        <f t="shared" si="211"/>
        <v>Low Value</v>
      </c>
      <c r="X790" s="96" t="str">
        <f t="shared" si="214"/>
        <v>Value not found</v>
      </c>
      <c r="Y790" s="93">
        <f t="shared" si="219"/>
        <v>19</v>
      </c>
      <c r="Z790" s="93">
        <f t="shared" si="215"/>
        <v>2</v>
      </c>
      <c r="AA790" s="93">
        <f t="shared" si="216"/>
        <v>2019</v>
      </c>
      <c r="AB790" s="97" t="str">
        <f t="shared" si="207"/>
        <v>2-2019</v>
      </c>
      <c r="AC790" s="97" t="str">
        <f t="shared" si="206"/>
        <v>19-2-2019</v>
      </c>
      <c r="AD790" s="97">
        <f t="shared" si="220"/>
        <v>1</v>
      </c>
      <c r="AE790" s="97">
        <f t="shared" si="217"/>
        <v>8</v>
      </c>
      <c r="AF790" s="97" t="str">
        <f t="shared" si="212"/>
        <v>2019-8</v>
      </c>
      <c r="AG790" s="97">
        <f t="shared" si="213"/>
        <v>2</v>
      </c>
      <c r="AH790" s="97" t="str">
        <f t="shared" si="218"/>
        <v>Weekdays</v>
      </c>
      <c r="AI790" s="98">
        <f t="shared" si="222"/>
        <v>3</v>
      </c>
    </row>
    <row r="791" spans="2:35" ht="21.75" customHeight="1" x14ac:dyDescent="0.25">
      <c r="B791" s="19" t="s">
        <v>823</v>
      </c>
      <c r="C791" s="20" t="s">
        <v>25</v>
      </c>
      <c r="D791" s="19" t="s">
        <v>26</v>
      </c>
      <c r="E791" s="19" t="s">
        <v>27</v>
      </c>
      <c r="F791" s="19" t="s">
        <v>21</v>
      </c>
      <c r="G791" s="19" t="s">
        <v>22</v>
      </c>
      <c r="H791" s="72">
        <v>10.99</v>
      </c>
      <c r="I791" s="22">
        <v>5</v>
      </c>
      <c r="J791" s="72">
        <v>2.7475000000000001</v>
      </c>
      <c r="K791" s="72">
        <v>57.697499999999998</v>
      </c>
      <c r="L791" s="24">
        <v>43488</v>
      </c>
      <c r="M791" s="25">
        <v>0.42916666666666664</v>
      </c>
      <c r="N791" s="20" t="s">
        <v>33</v>
      </c>
      <c r="O791" s="72">
        <v>54.95</v>
      </c>
      <c r="P791" s="76">
        <v>4.7619047620000003</v>
      </c>
      <c r="Q791" s="72">
        <v>2.7475000000000001</v>
      </c>
      <c r="R791" s="86">
        <v>9.3000000000000007</v>
      </c>
      <c r="S791" s="72">
        <f t="shared" si="208"/>
        <v>2.7474999999999952</v>
      </c>
      <c r="T791" s="92">
        <f t="shared" si="221"/>
        <v>230.5701999999996</v>
      </c>
      <c r="U791" s="93" t="b">
        <f t="shared" si="209"/>
        <v>0</v>
      </c>
      <c r="V791" s="93" t="b">
        <f t="shared" si="210"/>
        <v>1</v>
      </c>
      <c r="W791" s="93" t="str">
        <f t="shared" si="211"/>
        <v>High Value</v>
      </c>
      <c r="X791" s="96">
        <f t="shared" si="214"/>
        <v>1.099</v>
      </c>
      <c r="Y791" s="93">
        <f t="shared" si="219"/>
        <v>23</v>
      </c>
      <c r="Z791" s="93">
        <f t="shared" si="215"/>
        <v>1</v>
      </c>
      <c r="AA791" s="93">
        <f t="shared" si="216"/>
        <v>2019</v>
      </c>
      <c r="AB791" s="97" t="str">
        <f t="shared" si="207"/>
        <v>1-2019</v>
      </c>
      <c r="AC791" s="97" t="str">
        <f t="shared" si="206"/>
        <v>23-1-2019</v>
      </c>
      <c r="AD791" s="97">
        <f t="shared" si="220"/>
        <v>1</v>
      </c>
      <c r="AE791" s="97">
        <f t="shared" si="217"/>
        <v>4</v>
      </c>
      <c r="AF791" s="97" t="str">
        <f t="shared" si="212"/>
        <v>2019-4</v>
      </c>
      <c r="AG791" s="97">
        <f t="shared" si="213"/>
        <v>3</v>
      </c>
      <c r="AH791" s="97" t="str">
        <f t="shared" si="218"/>
        <v>Weekdays</v>
      </c>
      <c r="AI791" s="98">
        <f t="shared" si="222"/>
        <v>4</v>
      </c>
    </row>
    <row r="792" spans="2:35" ht="21.75" customHeight="1" x14ac:dyDescent="0.25">
      <c r="B792" s="19" t="s">
        <v>824</v>
      </c>
      <c r="C792" s="20" t="s">
        <v>25</v>
      </c>
      <c r="D792" s="19" t="s">
        <v>26</v>
      </c>
      <c r="E792" s="19" t="s">
        <v>20</v>
      </c>
      <c r="F792" s="19" t="s">
        <v>31</v>
      </c>
      <c r="G792" s="19" t="s">
        <v>22</v>
      </c>
      <c r="H792" s="72">
        <v>60.47</v>
      </c>
      <c r="I792" s="22">
        <v>3</v>
      </c>
      <c r="J792" s="72">
        <v>9.0704999999999991</v>
      </c>
      <c r="K792" s="72">
        <v>190.48050000000001</v>
      </c>
      <c r="L792" s="24">
        <v>43479</v>
      </c>
      <c r="M792" s="25">
        <v>0.4548611111111111</v>
      </c>
      <c r="N792" s="20" t="s">
        <v>33</v>
      </c>
      <c r="O792" s="72">
        <v>181.41</v>
      </c>
      <c r="P792" s="76">
        <v>4.7619047620000003</v>
      </c>
      <c r="Q792" s="72">
        <v>9.0704999999999991</v>
      </c>
      <c r="R792" s="86">
        <v>5.6</v>
      </c>
      <c r="S792" s="72">
        <f t="shared" si="208"/>
        <v>9.0705000000000098</v>
      </c>
      <c r="T792" s="92">
        <f t="shared" si="221"/>
        <v>761.19636000000082</v>
      </c>
      <c r="U792" s="93" t="b">
        <f t="shared" si="209"/>
        <v>0</v>
      </c>
      <c r="V792" s="93" t="b">
        <f t="shared" si="210"/>
        <v>0</v>
      </c>
      <c r="W792" s="93" t="str">
        <f t="shared" si="211"/>
        <v>Low Value</v>
      </c>
      <c r="X792" s="96" t="str">
        <f t="shared" si="214"/>
        <v>Value not found</v>
      </c>
      <c r="Y792" s="93">
        <f t="shared" si="219"/>
        <v>14</v>
      </c>
      <c r="Z792" s="93">
        <f t="shared" si="215"/>
        <v>1</v>
      </c>
      <c r="AA792" s="93">
        <f t="shared" si="216"/>
        <v>2019</v>
      </c>
      <c r="AB792" s="97" t="str">
        <f t="shared" si="207"/>
        <v>1-2019</v>
      </c>
      <c r="AC792" s="97" t="str">
        <f t="shared" si="206"/>
        <v>14-1-2019</v>
      </c>
      <c r="AD792" s="97">
        <f t="shared" si="220"/>
        <v>1</v>
      </c>
      <c r="AE792" s="97">
        <f t="shared" si="217"/>
        <v>3</v>
      </c>
      <c r="AF792" s="97" t="str">
        <f t="shared" si="212"/>
        <v>2019-3</v>
      </c>
      <c r="AG792" s="97">
        <f t="shared" si="213"/>
        <v>1</v>
      </c>
      <c r="AH792" s="97" t="str">
        <f t="shared" si="218"/>
        <v>Weekdays</v>
      </c>
      <c r="AI792" s="98">
        <f t="shared" si="222"/>
        <v>2</v>
      </c>
    </row>
    <row r="793" spans="2:35" ht="21.75" customHeight="1" x14ac:dyDescent="0.25">
      <c r="B793" s="19" t="s">
        <v>825</v>
      </c>
      <c r="C793" s="20" t="s">
        <v>18</v>
      </c>
      <c r="D793" s="19" t="s">
        <v>19</v>
      </c>
      <c r="E793" s="19" t="s">
        <v>27</v>
      </c>
      <c r="F793" s="19" t="s">
        <v>31</v>
      </c>
      <c r="G793" s="19" t="s">
        <v>36</v>
      </c>
      <c r="H793" s="72">
        <v>58.91</v>
      </c>
      <c r="I793" s="22">
        <v>7</v>
      </c>
      <c r="J793" s="72">
        <v>20.618500000000001</v>
      </c>
      <c r="K793" s="72">
        <v>432.98849999999999</v>
      </c>
      <c r="L793" s="24">
        <v>43482</v>
      </c>
      <c r="M793" s="25">
        <v>0.63541666666666663</v>
      </c>
      <c r="N793" s="20" t="s">
        <v>23</v>
      </c>
      <c r="O793" s="72">
        <v>412.37</v>
      </c>
      <c r="P793" s="76">
        <v>4.7619047620000003</v>
      </c>
      <c r="Q793" s="72">
        <v>20.618500000000001</v>
      </c>
      <c r="R793" s="86">
        <v>9.6999999999999993</v>
      </c>
      <c r="S793" s="72">
        <f t="shared" si="208"/>
        <v>20.618499999999983</v>
      </c>
      <c r="T793" s="92">
        <f t="shared" si="221"/>
        <v>1730.3045199999985</v>
      </c>
      <c r="U793" s="93" t="b">
        <f t="shared" si="209"/>
        <v>0</v>
      </c>
      <c r="V793" s="93" t="b">
        <f t="shared" si="210"/>
        <v>1</v>
      </c>
      <c r="W793" s="93" t="str">
        <f t="shared" si="211"/>
        <v>High Value</v>
      </c>
      <c r="X793" s="96">
        <f t="shared" si="214"/>
        <v>5.891</v>
      </c>
      <c r="Y793" s="93">
        <f t="shared" si="219"/>
        <v>17</v>
      </c>
      <c r="Z793" s="93">
        <f t="shared" si="215"/>
        <v>1</v>
      </c>
      <c r="AA793" s="93">
        <f t="shared" si="216"/>
        <v>2019</v>
      </c>
      <c r="AB793" s="97" t="str">
        <f t="shared" si="207"/>
        <v>1-2019</v>
      </c>
      <c r="AC793" s="97" t="str">
        <f t="shared" si="206"/>
        <v>17-1-2019</v>
      </c>
      <c r="AD793" s="97">
        <f t="shared" si="220"/>
        <v>1</v>
      </c>
      <c r="AE793" s="97">
        <f t="shared" si="217"/>
        <v>3</v>
      </c>
      <c r="AF793" s="97" t="str">
        <f t="shared" si="212"/>
        <v>2019-3</v>
      </c>
      <c r="AG793" s="97">
        <f t="shared" si="213"/>
        <v>4</v>
      </c>
      <c r="AH793" s="97" t="str">
        <f t="shared" si="218"/>
        <v>Weekdays</v>
      </c>
      <c r="AI793" s="98">
        <f t="shared" si="222"/>
        <v>5</v>
      </c>
    </row>
    <row r="794" spans="2:35" ht="21.75" customHeight="1" x14ac:dyDescent="0.25">
      <c r="B794" s="19" t="s">
        <v>826</v>
      </c>
      <c r="C794" s="20" t="s">
        <v>18</v>
      </c>
      <c r="D794" s="19" t="s">
        <v>19</v>
      </c>
      <c r="E794" s="19" t="s">
        <v>27</v>
      </c>
      <c r="F794" s="19" t="s">
        <v>31</v>
      </c>
      <c r="G794" s="19" t="s">
        <v>46</v>
      </c>
      <c r="H794" s="72">
        <v>46.41</v>
      </c>
      <c r="I794" s="22">
        <v>1</v>
      </c>
      <c r="J794" s="72">
        <v>2.3205</v>
      </c>
      <c r="K794" s="72">
        <v>48.730499999999999</v>
      </c>
      <c r="L794" s="24">
        <v>43527</v>
      </c>
      <c r="M794" s="25">
        <v>0.83750000000000002</v>
      </c>
      <c r="N794" s="20" t="s">
        <v>33</v>
      </c>
      <c r="O794" s="72">
        <v>46.41</v>
      </c>
      <c r="P794" s="76">
        <v>4.7619047620000003</v>
      </c>
      <c r="Q794" s="72">
        <v>2.3205</v>
      </c>
      <c r="R794" s="86">
        <v>4</v>
      </c>
      <c r="S794" s="72">
        <f t="shared" si="208"/>
        <v>2.3205000000000027</v>
      </c>
      <c r="T794" s="92">
        <f t="shared" si="221"/>
        <v>194.73636000000022</v>
      </c>
      <c r="U794" s="93" t="b">
        <f t="shared" si="209"/>
        <v>0</v>
      </c>
      <c r="V794" s="93" t="b">
        <f t="shared" si="210"/>
        <v>0</v>
      </c>
      <c r="W794" s="93" t="str">
        <f t="shared" si="211"/>
        <v>Low Value</v>
      </c>
      <c r="X794" s="96" t="str">
        <f t="shared" si="214"/>
        <v>Value not found</v>
      </c>
      <c r="Y794" s="93">
        <f t="shared" si="219"/>
        <v>3</v>
      </c>
      <c r="Z794" s="93">
        <f t="shared" si="215"/>
        <v>3</v>
      </c>
      <c r="AA794" s="93">
        <f t="shared" si="216"/>
        <v>2019</v>
      </c>
      <c r="AB794" s="97" t="str">
        <f t="shared" si="207"/>
        <v>3-2019</v>
      </c>
      <c r="AC794" s="97" t="str">
        <f t="shared" si="206"/>
        <v>3-3-2019</v>
      </c>
      <c r="AD794" s="97">
        <f t="shared" si="220"/>
        <v>1</v>
      </c>
      <c r="AE794" s="97">
        <f t="shared" si="217"/>
        <v>9</v>
      </c>
      <c r="AF794" s="97" t="str">
        <f t="shared" si="212"/>
        <v>2019-9</v>
      </c>
      <c r="AG794" s="97">
        <f t="shared" si="213"/>
        <v>7</v>
      </c>
      <c r="AH794" s="97" t="str">
        <f t="shared" si="218"/>
        <v>Weekends</v>
      </c>
      <c r="AI794" s="98">
        <f t="shared" si="222"/>
        <v>1</v>
      </c>
    </row>
    <row r="795" spans="2:35" ht="21.75" customHeight="1" x14ac:dyDescent="0.25">
      <c r="B795" s="19" t="s">
        <v>827</v>
      </c>
      <c r="C795" s="20" t="s">
        <v>25</v>
      </c>
      <c r="D795" s="19" t="s">
        <v>26</v>
      </c>
      <c r="E795" s="19" t="s">
        <v>20</v>
      </c>
      <c r="F795" s="19" t="s">
        <v>31</v>
      </c>
      <c r="G795" s="19" t="s">
        <v>22</v>
      </c>
      <c r="H795" s="72">
        <v>68.55</v>
      </c>
      <c r="I795" s="22">
        <v>4</v>
      </c>
      <c r="J795" s="72">
        <v>13.71</v>
      </c>
      <c r="K795" s="72">
        <v>287.91000000000003</v>
      </c>
      <c r="L795" s="24">
        <v>43511</v>
      </c>
      <c r="M795" s="25">
        <v>0.84791666666666665</v>
      </c>
      <c r="N795" s="20" t="s">
        <v>33</v>
      </c>
      <c r="O795" s="72">
        <v>274.2</v>
      </c>
      <c r="P795" s="76">
        <v>4.7619047620000003</v>
      </c>
      <c r="Q795" s="72">
        <v>13.71</v>
      </c>
      <c r="R795" s="86">
        <v>9.1999999999999993</v>
      </c>
      <c r="S795" s="72">
        <f t="shared" si="208"/>
        <v>13.710000000000036</v>
      </c>
      <c r="T795" s="92">
        <f t="shared" si="221"/>
        <v>1150.543200000003</v>
      </c>
      <c r="U795" s="93" t="b">
        <f t="shared" si="209"/>
        <v>0</v>
      </c>
      <c r="V795" s="93" t="b">
        <f t="shared" si="210"/>
        <v>1</v>
      </c>
      <c r="W795" s="93" t="str">
        <f t="shared" si="211"/>
        <v>High Value</v>
      </c>
      <c r="X795" s="96">
        <f t="shared" si="214"/>
        <v>6.8550000000000004</v>
      </c>
      <c r="Y795" s="93">
        <f t="shared" si="219"/>
        <v>15</v>
      </c>
      <c r="Z795" s="93">
        <f t="shared" si="215"/>
        <v>2</v>
      </c>
      <c r="AA795" s="93">
        <f t="shared" si="216"/>
        <v>2019</v>
      </c>
      <c r="AB795" s="97" t="str">
        <f t="shared" si="207"/>
        <v>2-2019</v>
      </c>
      <c r="AC795" s="97" t="str">
        <f t="shared" si="206"/>
        <v>15-2-2019</v>
      </c>
      <c r="AD795" s="97">
        <f t="shared" si="220"/>
        <v>1</v>
      </c>
      <c r="AE795" s="97">
        <f t="shared" si="217"/>
        <v>7</v>
      </c>
      <c r="AF795" s="97" t="str">
        <f t="shared" si="212"/>
        <v>2019-7</v>
      </c>
      <c r="AG795" s="97">
        <f t="shared" si="213"/>
        <v>5</v>
      </c>
      <c r="AH795" s="97" t="str">
        <f t="shared" si="218"/>
        <v>Weekdays</v>
      </c>
      <c r="AI795" s="98">
        <f t="shared" si="222"/>
        <v>6</v>
      </c>
    </row>
    <row r="796" spans="2:35" ht="21.75" customHeight="1" x14ac:dyDescent="0.25">
      <c r="B796" s="19" t="s">
        <v>828</v>
      </c>
      <c r="C796" s="20" t="s">
        <v>42</v>
      </c>
      <c r="D796" s="19" t="s">
        <v>43</v>
      </c>
      <c r="E796" s="19" t="s">
        <v>27</v>
      </c>
      <c r="F796" s="19" t="s">
        <v>21</v>
      </c>
      <c r="G796" s="19" t="s">
        <v>32</v>
      </c>
      <c r="H796" s="72">
        <v>97.37</v>
      </c>
      <c r="I796" s="22">
        <v>10</v>
      </c>
      <c r="J796" s="72">
        <v>48.685000000000002</v>
      </c>
      <c r="K796" s="72">
        <v>1022.385</v>
      </c>
      <c r="L796" s="24">
        <v>43480</v>
      </c>
      <c r="M796" s="25">
        <v>0.57499999999999996</v>
      </c>
      <c r="N796" s="20" t="s">
        <v>33</v>
      </c>
      <c r="O796" s="72">
        <v>973.7</v>
      </c>
      <c r="P796" s="76">
        <v>4.7619047620000003</v>
      </c>
      <c r="Q796" s="72">
        <v>48.685000000000002</v>
      </c>
      <c r="R796" s="86">
        <v>4.9000000000000004</v>
      </c>
      <c r="S796" s="72">
        <f t="shared" si="208"/>
        <v>48.684999999999945</v>
      </c>
      <c r="T796" s="92">
        <f t="shared" si="221"/>
        <v>4085.6451999999954</v>
      </c>
      <c r="U796" s="93" t="b">
        <f t="shared" si="209"/>
        <v>0</v>
      </c>
      <c r="V796" s="93" t="b">
        <f t="shared" si="210"/>
        <v>1</v>
      </c>
      <c r="W796" s="93" t="str">
        <f t="shared" si="211"/>
        <v>Low Value</v>
      </c>
      <c r="X796" s="96" t="str">
        <f t="shared" si="214"/>
        <v>Value not found</v>
      </c>
      <c r="Y796" s="93">
        <f t="shared" si="219"/>
        <v>15</v>
      </c>
      <c r="Z796" s="93">
        <f t="shared" si="215"/>
        <v>1</v>
      </c>
      <c r="AA796" s="93">
        <f t="shared" si="216"/>
        <v>2019</v>
      </c>
      <c r="AB796" s="97" t="str">
        <f t="shared" si="207"/>
        <v>1-2019</v>
      </c>
      <c r="AC796" s="97" t="str">
        <f t="shared" si="206"/>
        <v>15-1-2019</v>
      </c>
      <c r="AD796" s="97">
        <f t="shared" si="220"/>
        <v>1</v>
      </c>
      <c r="AE796" s="97">
        <f t="shared" si="217"/>
        <v>3</v>
      </c>
      <c r="AF796" s="97" t="str">
        <f t="shared" si="212"/>
        <v>2019-3</v>
      </c>
      <c r="AG796" s="97">
        <f t="shared" si="213"/>
        <v>2</v>
      </c>
      <c r="AH796" s="97" t="str">
        <f t="shared" si="218"/>
        <v>Weekdays</v>
      </c>
      <c r="AI796" s="98">
        <f t="shared" si="222"/>
        <v>3</v>
      </c>
    </row>
    <row r="797" spans="2:35" ht="21.75" customHeight="1" x14ac:dyDescent="0.25">
      <c r="B797" s="19" t="s">
        <v>829</v>
      </c>
      <c r="C797" s="20" t="s">
        <v>18</v>
      </c>
      <c r="D797" s="19" t="s">
        <v>19</v>
      </c>
      <c r="E797" s="19" t="s">
        <v>20</v>
      </c>
      <c r="F797" s="19" t="s">
        <v>31</v>
      </c>
      <c r="G797" s="19" t="s">
        <v>28</v>
      </c>
      <c r="H797" s="72">
        <v>92.6</v>
      </c>
      <c r="I797" s="22">
        <v>7</v>
      </c>
      <c r="J797" s="72">
        <v>32.409999999999997</v>
      </c>
      <c r="K797" s="72">
        <v>680.61</v>
      </c>
      <c r="L797" s="24">
        <v>43523</v>
      </c>
      <c r="M797" s="25">
        <v>0.53611111111111109</v>
      </c>
      <c r="N797" s="20" t="s">
        <v>33</v>
      </c>
      <c r="O797" s="72">
        <v>648.20000000000005</v>
      </c>
      <c r="P797" s="76">
        <v>4.7619047620000003</v>
      </c>
      <c r="Q797" s="72">
        <v>32.409999999999997</v>
      </c>
      <c r="R797" s="86">
        <v>9.3000000000000007</v>
      </c>
      <c r="S797" s="72">
        <f t="shared" si="208"/>
        <v>32.409999999999968</v>
      </c>
      <c r="T797" s="92">
        <f t="shared" si="221"/>
        <v>2719.8471999999974</v>
      </c>
      <c r="U797" s="93" t="b">
        <f t="shared" si="209"/>
        <v>0</v>
      </c>
      <c r="V797" s="93" t="b">
        <f t="shared" si="210"/>
        <v>1</v>
      </c>
      <c r="W797" s="93" t="str">
        <f t="shared" si="211"/>
        <v>High Value</v>
      </c>
      <c r="X797" s="96">
        <f t="shared" si="214"/>
        <v>9.26</v>
      </c>
      <c r="Y797" s="93">
        <f t="shared" si="219"/>
        <v>27</v>
      </c>
      <c r="Z797" s="93">
        <f t="shared" si="215"/>
        <v>2</v>
      </c>
      <c r="AA797" s="93">
        <f t="shared" si="216"/>
        <v>2019</v>
      </c>
      <c r="AB797" s="97" t="str">
        <f t="shared" si="207"/>
        <v>2-2019</v>
      </c>
      <c r="AC797" s="97" t="str">
        <f t="shared" si="206"/>
        <v>27-2-2019</v>
      </c>
      <c r="AD797" s="97">
        <f t="shared" si="220"/>
        <v>1</v>
      </c>
      <c r="AE797" s="97">
        <f t="shared" si="217"/>
        <v>9</v>
      </c>
      <c r="AF797" s="97" t="str">
        <f t="shared" si="212"/>
        <v>2019-9</v>
      </c>
      <c r="AG797" s="97">
        <f t="shared" si="213"/>
        <v>3</v>
      </c>
      <c r="AH797" s="97" t="str">
        <f t="shared" si="218"/>
        <v>Weekdays</v>
      </c>
      <c r="AI797" s="98">
        <f t="shared" si="222"/>
        <v>4</v>
      </c>
    </row>
    <row r="798" spans="2:35" ht="21.75" customHeight="1" x14ac:dyDescent="0.25">
      <c r="B798" s="19" t="s">
        <v>830</v>
      </c>
      <c r="C798" s="20" t="s">
        <v>18</v>
      </c>
      <c r="D798" s="19" t="s">
        <v>19</v>
      </c>
      <c r="E798" s="19" t="s">
        <v>27</v>
      </c>
      <c r="F798" s="19" t="s">
        <v>21</v>
      </c>
      <c r="G798" s="19" t="s">
        <v>28</v>
      </c>
      <c r="H798" s="72">
        <v>46.61</v>
      </c>
      <c r="I798" s="22">
        <v>2</v>
      </c>
      <c r="J798" s="72">
        <v>4.6609999999999996</v>
      </c>
      <c r="K798" s="72">
        <v>97.881</v>
      </c>
      <c r="L798" s="24">
        <v>43522</v>
      </c>
      <c r="M798" s="25">
        <v>0.51944444444444449</v>
      </c>
      <c r="N798" s="20" t="s">
        <v>33</v>
      </c>
      <c r="O798" s="72">
        <v>93.22</v>
      </c>
      <c r="P798" s="76">
        <v>4.7619047620000003</v>
      </c>
      <c r="Q798" s="72">
        <v>4.6609999999999996</v>
      </c>
      <c r="R798" s="86">
        <v>6.6</v>
      </c>
      <c r="S798" s="72">
        <f t="shared" si="208"/>
        <v>4.6610000000000014</v>
      </c>
      <c r="T798" s="92">
        <f t="shared" si="221"/>
        <v>391.15112000000011</v>
      </c>
      <c r="U798" s="93" t="b">
        <f t="shared" si="209"/>
        <v>0</v>
      </c>
      <c r="V798" s="93" t="b">
        <f t="shared" si="210"/>
        <v>1</v>
      </c>
      <c r="W798" s="93" t="str">
        <f t="shared" si="211"/>
        <v>Low Value</v>
      </c>
      <c r="X798" s="96" t="str">
        <f t="shared" si="214"/>
        <v>Value not found</v>
      </c>
      <c r="Y798" s="93">
        <f t="shared" si="219"/>
        <v>26</v>
      </c>
      <c r="Z798" s="93">
        <f t="shared" si="215"/>
        <v>2</v>
      </c>
      <c r="AA798" s="93">
        <f t="shared" si="216"/>
        <v>2019</v>
      </c>
      <c r="AB798" s="97" t="str">
        <f t="shared" si="207"/>
        <v>2-2019</v>
      </c>
      <c r="AC798" s="97" t="str">
        <f t="shared" ref="AC798:AC861" si="223">CONCATENATE(Y798,"-",Z798,"-",AA798)</f>
        <v>26-2-2019</v>
      </c>
      <c r="AD798" s="97">
        <f t="shared" si="220"/>
        <v>1</v>
      </c>
      <c r="AE798" s="97">
        <f t="shared" si="217"/>
        <v>9</v>
      </c>
      <c r="AF798" s="97" t="str">
        <f t="shared" si="212"/>
        <v>2019-9</v>
      </c>
      <c r="AG798" s="97">
        <f t="shared" si="213"/>
        <v>2</v>
      </c>
      <c r="AH798" s="97" t="str">
        <f t="shared" si="218"/>
        <v>Weekdays</v>
      </c>
      <c r="AI798" s="98">
        <f t="shared" si="222"/>
        <v>3</v>
      </c>
    </row>
    <row r="799" spans="2:35" ht="21.75" customHeight="1" x14ac:dyDescent="0.25">
      <c r="B799" s="19" t="s">
        <v>831</v>
      </c>
      <c r="C799" s="20" t="s">
        <v>42</v>
      </c>
      <c r="D799" s="19" t="s">
        <v>43</v>
      </c>
      <c r="E799" s="19" t="s">
        <v>27</v>
      </c>
      <c r="F799" s="19" t="s">
        <v>31</v>
      </c>
      <c r="G799" s="19" t="s">
        <v>46</v>
      </c>
      <c r="H799" s="72">
        <v>27.18</v>
      </c>
      <c r="I799" s="22">
        <v>2</v>
      </c>
      <c r="J799" s="72">
        <v>2.718</v>
      </c>
      <c r="K799" s="72">
        <v>57.078000000000003</v>
      </c>
      <c r="L799" s="24">
        <v>43539</v>
      </c>
      <c r="M799" s="25">
        <v>0.68472222222222223</v>
      </c>
      <c r="N799" s="20" t="s">
        <v>23</v>
      </c>
      <c r="O799" s="72">
        <v>54.36</v>
      </c>
      <c r="P799" s="76">
        <v>4.7619047620000003</v>
      </c>
      <c r="Q799" s="72">
        <v>2.718</v>
      </c>
      <c r="R799" s="86">
        <v>4.3</v>
      </c>
      <c r="S799" s="72">
        <f t="shared" si="208"/>
        <v>2.7180000000000035</v>
      </c>
      <c r="T799" s="92">
        <f t="shared" si="221"/>
        <v>228.09456000000031</v>
      </c>
      <c r="U799" s="93" t="b">
        <f t="shared" si="209"/>
        <v>0</v>
      </c>
      <c r="V799" s="93" t="b">
        <f t="shared" si="210"/>
        <v>0</v>
      </c>
      <c r="W799" s="93" t="str">
        <f t="shared" si="211"/>
        <v>Low Value</v>
      </c>
      <c r="X799" s="96" t="str">
        <f t="shared" si="214"/>
        <v>Value not found</v>
      </c>
      <c r="Y799" s="93">
        <f t="shared" si="219"/>
        <v>15</v>
      </c>
      <c r="Z799" s="93">
        <f t="shared" si="215"/>
        <v>3</v>
      </c>
      <c r="AA799" s="93">
        <f t="shared" si="216"/>
        <v>2019</v>
      </c>
      <c r="AB799" s="97" t="str">
        <f t="shared" si="207"/>
        <v>3-2019</v>
      </c>
      <c r="AC799" s="97" t="str">
        <f t="shared" si="223"/>
        <v>15-3-2019</v>
      </c>
      <c r="AD799" s="97">
        <f t="shared" si="220"/>
        <v>1</v>
      </c>
      <c r="AE799" s="97">
        <f t="shared" si="217"/>
        <v>11</v>
      </c>
      <c r="AF799" s="97" t="str">
        <f t="shared" si="212"/>
        <v>2019-11</v>
      </c>
      <c r="AG799" s="97">
        <f t="shared" si="213"/>
        <v>5</v>
      </c>
      <c r="AH799" s="97" t="str">
        <f t="shared" si="218"/>
        <v>Weekdays</v>
      </c>
      <c r="AI799" s="98">
        <f t="shared" si="222"/>
        <v>6</v>
      </c>
    </row>
    <row r="800" spans="2:35" ht="21.75" customHeight="1" x14ac:dyDescent="0.25">
      <c r="B800" s="19" t="s">
        <v>832</v>
      </c>
      <c r="C800" s="20" t="s">
        <v>25</v>
      </c>
      <c r="D800" s="19" t="s">
        <v>26</v>
      </c>
      <c r="E800" s="19" t="s">
        <v>20</v>
      </c>
      <c r="F800" s="19" t="s">
        <v>21</v>
      </c>
      <c r="G800" s="19" t="s">
        <v>32</v>
      </c>
      <c r="H800" s="72">
        <v>60.87</v>
      </c>
      <c r="I800" s="22">
        <v>1</v>
      </c>
      <c r="J800" s="72">
        <v>3.0434999999999999</v>
      </c>
      <c r="K800" s="72">
        <v>63.913499999999999</v>
      </c>
      <c r="L800" s="24">
        <v>43489</v>
      </c>
      <c r="M800" s="25">
        <v>0.55833333333333335</v>
      </c>
      <c r="N800" s="20" t="s">
        <v>29</v>
      </c>
      <c r="O800" s="72">
        <v>60.87</v>
      </c>
      <c r="P800" s="76">
        <v>4.7619047620000003</v>
      </c>
      <c r="Q800" s="72">
        <v>3.0434999999999999</v>
      </c>
      <c r="R800" s="86">
        <v>5.5</v>
      </c>
      <c r="S800" s="72">
        <f t="shared" si="208"/>
        <v>3.0435000000000016</v>
      </c>
      <c r="T800" s="92">
        <f t="shared" si="221"/>
        <v>255.41052000000013</v>
      </c>
      <c r="U800" s="93" t="b">
        <f t="shared" si="209"/>
        <v>0</v>
      </c>
      <c r="V800" s="93" t="b">
        <f t="shared" si="210"/>
        <v>0</v>
      </c>
      <c r="W800" s="93" t="str">
        <f t="shared" si="211"/>
        <v>Low Value</v>
      </c>
      <c r="X800" s="96" t="str">
        <f t="shared" si="214"/>
        <v>Value not found</v>
      </c>
      <c r="Y800" s="93">
        <f t="shared" si="219"/>
        <v>24</v>
      </c>
      <c r="Z800" s="93">
        <f t="shared" si="215"/>
        <v>1</v>
      </c>
      <c r="AA800" s="93">
        <f t="shared" si="216"/>
        <v>2019</v>
      </c>
      <c r="AB800" s="97" t="str">
        <f t="shared" si="207"/>
        <v>1-2019</v>
      </c>
      <c r="AC800" s="97" t="str">
        <f t="shared" si="223"/>
        <v>24-1-2019</v>
      </c>
      <c r="AD800" s="97">
        <f t="shared" si="220"/>
        <v>1</v>
      </c>
      <c r="AE800" s="97">
        <f t="shared" si="217"/>
        <v>4</v>
      </c>
      <c r="AF800" s="97" t="str">
        <f t="shared" si="212"/>
        <v>2019-4</v>
      </c>
      <c r="AG800" s="97">
        <f t="shared" si="213"/>
        <v>4</v>
      </c>
      <c r="AH800" s="97" t="str">
        <f t="shared" si="218"/>
        <v>Weekdays</v>
      </c>
      <c r="AI800" s="98">
        <f t="shared" si="222"/>
        <v>5</v>
      </c>
    </row>
    <row r="801" spans="2:35" ht="21.75" customHeight="1" x14ac:dyDescent="0.25">
      <c r="B801" s="19" t="s">
        <v>833</v>
      </c>
      <c r="C801" s="20" t="s">
        <v>18</v>
      </c>
      <c r="D801" s="19" t="s">
        <v>19</v>
      </c>
      <c r="E801" s="19" t="s">
        <v>20</v>
      </c>
      <c r="F801" s="19" t="s">
        <v>21</v>
      </c>
      <c r="G801" s="19" t="s">
        <v>36</v>
      </c>
      <c r="H801" s="72">
        <v>24.49</v>
      </c>
      <c r="I801" s="22">
        <v>10</v>
      </c>
      <c r="J801" s="72">
        <v>12.244999999999999</v>
      </c>
      <c r="K801" s="72">
        <v>257.14499999999998</v>
      </c>
      <c r="L801" s="24">
        <v>43518</v>
      </c>
      <c r="M801" s="25">
        <v>0.63541666666666663</v>
      </c>
      <c r="N801" s="20" t="s">
        <v>29</v>
      </c>
      <c r="O801" s="72">
        <v>244.9</v>
      </c>
      <c r="P801" s="76">
        <v>4.7619047620000003</v>
      </c>
      <c r="Q801" s="72">
        <v>12.244999999999999</v>
      </c>
      <c r="R801" s="86">
        <v>8.1</v>
      </c>
      <c r="S801" s="72">
        <f t="shared" si="208"/>
        <v>12.244999999999976</v>
      </c>
      <c r="T801" s="92">
        <f t="shared" si="221"/>
        <v>1027.600399999998</v>
      </c>
      <c r="U801" s="93" t="b">
        <f t="shared" si="209"/>
        <v>1</v>
      </c>
      <c r="V801" s="93" t="b">
        <f t="shared" si="210"/>
        <v>1</v>
      </c>
      <c r="W801" s="93" t="str">
        <f t="shared" si="211"/>
        <v>High Value</v>
      </c>
      <c r="X801" s="96">
        <f t="shared" si="214"/>
        <v>2.4489999999999998</v>
      </c>
      <c r="Y801" s="93">
        <f t="shared" si="219"/>
        <v>22</v>
      </c>
      <c r="Z801" s="93">
        <f t="shared" si="215"/>
        <v>2</v>
      </c>
      <c r="AA801" s="93">
        <f t="shared" si="216"/>
        <v>2019</v>
      </c>
      <c r="AB801" s="97" t="str">
        <f t="shared" si="207"/>
        <v>2-2019</v>
      </c>
      <c r="AC801" s="97" t="str">
        <f t="shared" si="223"/>
        <v>22-2-2019</v>
      </c>
      <c r="AD801" s="97">
        <f t="shared" si="220"/>
        <v>1</v>
      </c>
      <c r="AE801" s="97">
        <f t="shared" si="217"/>
        <v>8</v>
      </c>
      <c r="AF801" s="97" t="str">
        <f t="shared" si="212"/>
        <v>2019-8</v>
      </c>
      <c r="AG801" s="97">
        <f t="shared" si="213"/>
        <v>5</v>
      </c>
      <c r="AH801" s="97" t="str">
        <f t="shared" si="218"/>
        <v>Weekdays</v>
      </c>
      <c r="AI801" s="98">
        <f t="shared" si="222"/>
        <v>6</v>
      </c>
    </row>
    <row r="802" spans="2:35" ht="21.75" customHeight="1" x14ac:dyDescent="0.25">
      <c r="B802" s="19" t="s">
        <v>834</v>
      </c>
      <c r="C802" s="20" t="s">
        <v>42</v>
      </c>
      <c r="D802" s="19" t="s">
        <v>43</v>
      </c>
      <c r="E802" s="19" t="s">
        <v>27</v>
      </c>
      <c r="F802" s="19" t="s">
        <v>31</v>
      </c>
      <c r="G802" s="19" t="s">
        <v>22</v>
      </c>
      <c r="H802" s="72">
        <v>92.78</v>
      </c>
      <c r="I802" s="22">
        <v>1</v>
      </c>
      <c r="J802" s="72">
        <v>4.6390000000000002</v>
      </c>
      <c r="K802" s="72">
        <v>97.418999999999997</v>
      </c>
      <c r="L802" s="24">
        <v>43539</v>
      </c>
      <c r="M802" s="25">
        <v>0.4513888888888889</v>
      </c>
      <c r="N802" s="20" t="s">
        <v>33</v>
      </c>
      <c r="O802" s="72">
        <v>92.78</v>
      </c>
      <c r="P802" s="76">
        <v>4.7619047620000003</v>
      </c>
      <c r="Q802" s="72">
        <v>4.6390000000000002</v>
      </c>
      <c r="R802" s="86">
        <v>9.8000000000000007</v>
      </c>
      <c r="S802" s="72">
        <f t="shared" si="208"/>
        <v>4.6389999999999958</v>
      </c>
      <c r="T802" s="92">
        <f t="shared" si="221"/>
        <v>389.30487999999963</v>
      </c>
      <c r="U802" s="93" t="b">
        <f t="shared" si="209"/>
        <v>0</v>
      </c>
      <c r="V802" s="93" t="b">
        <f t="shared" si="210"/>
        <v>1</v>
      </c>
      <c r="W802" s="93" t="str">
        <f t="shared" si="211"/>
        <v>High Value</v>
      </c>
      <c r="X802" s="96">
        <f t="shared" si="214"/>
        <v>9.2780000000000005</v>
      </c>
      <c r="Y802" s="93">
        <f t="shared" si="219"/>
        <v>15</v>
      </c>
      <c r="Z802" s="93">
        <f t="shared" si="215"/>
        <v>3</v>
      </c>
      <c r="AA802" s="93">
        <f t="shared" si="216"/>
        <v>2019</v>
      </c>
      <c r="AB802" s="97" t="str">
        <f t="shared" si="207"/>
        <v>3-2019</v>
      </c>
      <c r="AC802" s="97" t="str">
        <f t="shared" si="223"/>
        <v>15-3-2019</v>
      </c>
      <c r="AD802" s="97">
        <f t="shared" si="220"/>
        <v>1</v>
      </c>
      <c r="AE802" s="97">
        <f t="shared" si="217"/>
        <v>11</v>
      </c>
      <c r="AF802" s="97" t="str">
        <f t="shared" si="212"/>
        <v>2019-11</v>
      </c>
      <c r="AG802" s="97">
        <f t="shared" si="213"/>
        <v>5</v>
      </c>
      <c r="AH802" s="97" t="str">
        <f t="shared" si="218"/>
        <v>Weekdays</v>
      </c>
      <c r="AI802" s="98">
        <f t="shared" si="222"/>
        <v>6</v>
      </c>
    </row>
    <row r="803" spans="2:35" ht="21.75" customHeight="1" x14ac:dyDescent="0.25">
      <c r="B803" s="19" t="s">
        <v>835</v>
      </c>
      <c r="C803" s="20" t="s">
        <v>25</v>
      </c>
      <c r="D803" s="19" t="s">
        <v>26</v>
      </c>
      <c r="E803" s="19" t="s">
        <v>20</v>
      </c>
      <c r="F803" s="19" t="s">
        <v>31</v>
      </c>
      <c r="G803" s="19" t="s">
        <v>32</v>
      </c>
      <c r="H803" s="72">
        <v>86.69</v>
      </c>
      <c r="I803" s="22">
        <v>5</v>
      </c>
      <c r="J803" s="72">
        <v>21.672499999999999</v>
      </c>
      <c r="K803" s="72">
        <v>455.1225</v>
      </c>
      <c r="L803" s="24">
        <v>43507</v>
      </c>
      <c r="M803" s="25">
        <v>0.77638888888888891</v>
      </c>
      <c r="N803" s="20" t="s">
        <v>23</v>
      </c>
      <c r="O803" s="72">
        <v>433.45</v>
      </c>
      <c r="P803" s="76">
        <v>4.7619047620000003</v>
      </c>
      <c r="Q803" s="72">
        <v>21.672499999999999</v>
      </c>
      <c r="R803" s="86">
        <v>9.4</v>
      </c>
      <c r="S803" s="72">
        <f t="shared" si="208"/>
        <v>21.672500000000014</v>
      </c>
      <c r="T803" s="92">
        <f t="shared" si="221"/>
        <v>1818.7562000000012</v>
      </c>
      <c r="U803" s="93" t="b">
        <f t="shared" si="209"/>
        <v>0</v>
      </c>
      <c r="V803" s="93" t="b">
        <f t="shared" si="210"/>
        <v>1</v>
      </c>
      <c r="W803" s="93" t="str">
        <f t="shared" si="211"/>
        <v>High Value</v>
      </c>
      <c r="X803" s="96">
        <f t="shared" si="214"/>
        <v>8.6690000000000005</v>
      </c>
      <c r="Y803" s="93">
        <f t="shared" si="219"/>
        <v>11</v>
      </c>
      <c r="Z803" s="93">
        <f t="shared" si="215"/>
        <v>2</v>
      </c>
      <c r="AA803" s="93">
        <f t="shared" si="216"/>
        <v>2019</v>
      </c>
      <c r="AB803" s="97" t="str">
        <f t="shared" si="207"/>
        <v>2-2019</v>
      </c>
      <c r="AC803" s="97" t="str">
        <f t="shared" si="223"/>
        <v>11-2-2019</v>
      </c>
      <c r="AD803" s="97">
        <f t="shared" si="220"/>
        <v>1</v>
      </c>
      <c r="AE803" s="97">
        <f t="shared" si="217"/>
        <v>7</v>
      </c>
      <c r="AF803" s="97" t="str">
        <f t="shared" si="212"/>
        <v>2019-7</v>
      </c>
      <c r="AG803" s="97">
        <f t="shared" si="213"/>
        <v>1</v>
      </c>
      <c r="AH803" s="97" t="str">
        <f t="shared" si="218"/>
        <v>Weekdays</v>
      </c>
      <c r="AI803" s="98">
        <f t="shared" si="222"/>
        <v>2</v>
      </c>
    </row>
    <row r="804" spans="2:35" ht="21.75" customHeight="1" x14ac:dyDescent="0.25">
      <c r="B804" s="19" t="s">
        <v>836</v>
      </c>
      <c r="C804" s="20" t="s">
        <v>42</v>
      </c>
      <c r="D804" s="19" t="s">
        <v>43</v>
      </c>
      <c r="E804" s="19" t="s">
        <v>27</v>
      </c>
      <c r="F804" s="19" t="s">
        <v>31</v>
      </c>
      <c r="G804" s="19" t="s">
        <v>36</v>
      </c>
      <c r="H804" s="72">
        <v>23.01</v>
      </c>
      <c r="I804" s="22">
        <v>6</v>
      </c>
      <c r="J804" s="72">
        <v>6.9029999999999996</v>
      </c>
      <c r="K804" s="72">
        <v>144.96299999999999</v>
      </c>
      <c r="L804" s="24">
        <v>43477</v>
      </c>
      <c r="M804" s="25">
        <v>0.69791666666666663</v>
      </c>
      <c r="N804" s="20" t="s">
        <v>23</v>
      </c>
      <c r="O804" s="72">
        <v>138.06</v>
      </c>
      <c r="P804" s="76">
        <v>4.7619047620000003</v>
      </c>
      <c r="Q804" s="72">
        <v>6.9029999999999996</v>
      </c>
      <c r="R804" s="86">
        <v>7.9</v>
      </c>
      <c r="S804" s="72">
        <f t="shared" si="208"/>
        <v>6.9029999999999916</v>
      </c>
      <c r="T804" s="92">
        <f t="shared" si="221"/>
        <v>579.29975999999931</v>
      </c>
      <c r="U804" s="93" t="b">
        <f t="shared" si="209"/>
        <v>0</v>
      </c>
      <c r="V804" s="93" t="b">
        <f t="shared" si="210"/>
        <v>1</v>
      </c>
      <c r="W804" s="93" t="str">
        <f t="shared" si="211"/>
        <v>High Value</v>
      </c>
      <c r="X804" s="96">
        <f t="shared" si="214"/>
        <v>2.3010000000000002</v>
      </c>
      <c r="Y804" s="93">
        <f t="shared" si="219"/>
        <v>12</v>
      </c>
      <c r="Z804" s="93">
        <f t="shared" si="215"/>
        <v>1</v>
      </c>
      <c r="AA804" s="93">
        <f t="shared" si="216"/>
        <v>2019</v>
      </c>
      <c r="AB804" s="97" t="str">
        <f t="shared" si="207"/>
        <v>1-2019</v>
      </c>
      <c r="AC804" s="97" t="str">
        <f t="shared" si="223"/>
        <v>12-1-2019</v>
      </c>
      <c r="AD804" s="97">
        <f t="shared" si="220"/>
        <v>1</v>
      </c>
      <c r="AE804" s="97">
        <f t="shared" si="217"/>
        <v>2</v>
      </c>
      <c r="AF804" s="97" t="str">
        <f t="shared" si="212"/>
        <v>2019-2</v>
      </c>
      <c r="AG804" s="97">
        <f t="shared" si="213"/>
        <v>6</v>
      </c>
      <c r="AH804" s="97" t="str">
        <f t="shared" si="218"/>
        <v>Weekends</v>
      </c>
      <c r="AI804" s="98">
        <f t="shared" si="222"/>
        <v>7</v>
      </c>
    </row>
    <row r="805" spans="2:35" ht="21.75" customHeight="1" x14ac:dyDescent="0.25">
      <c r="B805" s="19" t="s">
        <v>837</v>
      </c>
      <c r="C805" s="20" t="s">
        <v>25</v>
      </c>
      <c r="D805" s="19" t="s">
        <v>26</v>
      </c>
      <c r="E805" s="19" t="s">
        <v>20</v>
      </c>
      <c r="F805" s="19" t="s">
        <v>21</v>
      </c>
      <c r="G805" s="19" t="s">
        <v>28</v>
      </c>
      <c r="H805" s="72">
        <v>30.2</v>
      </c>
      <c r="I805" s="22">
        <v>8</v>
      </c>
      <c r="J805" s="72">
        <v>12.08</v>
      </c>
      <c r="K805" s="72">
        <v>253.68</v>
      </c>
      <c r="L805" s="24">
        <v>43527</v>
      </c>
      <c r="M805" s="25">
        <v>0.8125</v>
      </c>
      <c r="N805" s="20" t="s">
        <v>23</v>
      </c>
      <c r="O805" s="72">
        <v>241.6</v>
      </c>
      <c r="P805" s="76">
        <v>4.7619047620000003</v>
      </c>
      <c r="Q805" s="72">
        <v>12.08</v>
      </c>
      <c r="R805" s="86">
        <v>5.0999999999999996</v>
      </c>
      <c r="S805" s="72">
        <f t="shared" si="208"/>
        <v>12.080000000000013</v>
      </c>
      <c r="T805" s="92">
        <f t="shared" si="221"/>
        <v>1013.753600000001</v>
      </c>
      <c r="U805" s="93" t="b">
        <f t="shared" si="209"/>
        <v>0</v>
      </c>
      <c r="V805" s="93" t="b">
        <f t="shared" si="210"/>
        <v>0</v>
      </c>
      <c r="W805" s="93" t="str">
        <f t="shared" si="211"/>
        <v>Low Value</v>
      </c>
      <c r="X805" s="96" t="str">
        <f t="shared" si="214"/>
        <v>Value not found</v>
      </c>
      <c r="Y805" s="93">
        <f t="shared" si="219"/>
        <v>3</v>
      </c>
      <c r="Z805" s="93">
        <f t="shared" si="215"/>
        <v>3</v>
      </c>
      <c r="AA805" s="93">
        <f t="shared" si="216"/>
        <v>2019</v>
      </c>
      <c r="AB805" s="97" t="str">
        <f t="shared" si="207"/>
        <v>3-2019</v>
      </c>
      <c r="AC805" s="97" t="str">
        <f t="shared" si="223"/>
        <v>3-3-2019</v>
      </c>
      <c r="AD805" s="97">
        <f t="shared" si="220"/>
        <v>1</v>
      </c>
      <c r="AE805" s="97">
        <f t="shared" si="217"/>
        <v>9</v>
      </c>
      <c r="AF805" s="97" t="str">
        <f t="shared" si="212"/>
        <v>2019-9</v>
      </c>
      <c r="AG805" s="97">
        <f t="shared" si="213"/>
        <v>7</v>
      </c>
      <c r="AH805" s="97" t="str">
        <f t="shared" si="218"/>
        <v>Weekends</v>
      </c>
      <c r="AI805" s="98">
        <f t="shared" si="222"/>
        <v>1</v>
      </c>
    </row>
    <row r="806" spans="2:35" ht="21.75" customHeight="1" x14ac:dyDescent="0.25">
      <c r="B806" s="19" t="s">
        <v>838</v>
      </c>
      <c r="C806" s="20" t="s">
        <v>25</v>
      </c>
      <c r="D806" s="19" t="s">
        <v>26</v>
      </c>
      <c r="E806" s="19" t="s">
        <v>20</v>
      </c>
      <c r="F806" s="19" t="s">
        <v>31</v>
      </c>
      <c r="G806" s="19" t="s">
        <v>46</v>
      </c>
      <c r="H806" s="72">
        <v>67.39</v>
      </c>
      <c r="I806" s="22">
        <v>7</v>
      </c>
      <c r="J806" s="72">
        <v>23.586500000000001</v>
      </c>
      <c r="K806" s="72">
        <v>495.31650000000002</v>
      </c>
      <c r="L806" s="24">
        <v>43547</v>
      </c>
      <c r="M806" s="25">
        <v>0.55763888888888891</v>
      </c>
      <c r="N806" s="20" t="s">
        <v>23</v>
      </c>
      <c r="O806" s="72">
        <v>471.73</v>
      </c>
      <c r="P806" s="76">
        <v>4.7619047620000003</v>
      </c>
      <c r="Q806" s="72">
        <v>23.586500000000001</v>
      </c>
      <c r="R806" s="86">
        <v>6.9</v>
      </c>
      <c r="S806" s="72">
        <f t="shared" si="208"/>
        <v>23.586500000000001</v>
      </c>
      <c r="T806" s="92">
        <f t="shared" si="221"/>
        <v>1979.3790800000002</v>
      </c>
      <c r="U806" s="93" t="b">
        <f t="shared" si="209"/>
        <v>0</v>
      </c>
      <c r="V806" s="93" t="b">
        <f t="shared" si="210"/>
        <v>1</v>
      </c>
      <c r="W806" s="93" t="str">
        <f t="shared" si="211"/>
        <v>Low Value</v>
      </c>
      <c r="X806" s="96" t="str">
        <f t="shared" si="214"/>
        <v>Value not found</v>
      </c>
      <c r="Y806" s="93">
        <f t="shared" si="219"/>
        <v>23</v>
      </c>
      <c r="Z806" s="93">
        <f t="shared" si="215"/>
        <v>3</v>
      </c>
      <c r="AA806" s="93">
        <f t="shared" si="216"/>
        <v>2019</v>
      </c>
      <c r="AB806" s="97" t="str">
        <f t="shared" si="207"/>
        <v>3-2019</v>
      </c>
      <c r="AC806" s="97" t="str">
        <f t="shared" si="223"/>
        <v>23-3-2019</v>
      </c>
      <c r="AD806" s="97">
        <f t="shared" si="220"/>
        <v>1</v>
      </c>
      <c r="AE806" s="97">
        <f t="shared" si="217"/>
        <v>12</v>
      </c>
      <c r="AF806" s="97" t="str">
        <f t="shared" si="212"/>
        <v>2019-12</v>
      </c>
      <c r="AG806" s="97">
        <f t="shared" si="213"/>
        <v>6</v>
      </c>
      <c r="AH806" s="97" t="str">
        <f t="shared" si="218"/>
        <v>Weekends</v>
      </c>
      <c r="AI806" s="98">
        <f t="shared" si="222"/>
        <v>7</v>
      </c>
    </row>
    <row r="807" spans="2:35" ht="21.75" customHeight="1" x14ac:dyDescent="0.25">
      <c r="B807" s="19" t="s">
        <v>839</v>
      </c>
      <c r="C807" s="20" t="s">
        <v>18</v>
      </c>
      <c r="D807" s="19" t="s">
        <v>19</v>
      </c>
      <c r="E807" s="19" t="s">
        <v>20</v>
      </c>
      <c r="F807" s="19" t="s">
        <v>21</v>
      </c>
      <c r="G807" s="19" t="s">
        <v>46</v>
      </c>
      <c r="H807" s="72">
        <v>48.96</v>
      </c>
      <c r="I807" s="22">
        <v>9</v>
      </c>
      <c r="J807" s="72">
        <v>22.032</v>
      </c>
      <c r="K807" s="72">
        <v>462.67200000000003</v>
      </c>
      <c r="L807" s="24">
        <v>43528</v>
      </c>
      <c r="M807" s="25">
        <v>0.47708333333333336</v>
      </c>
      <c r="N807" s="20" t="s">
        <v>29</v>
      </c>
      <c r="O807" s="72">
        <v>440.64</v>
      </c>
      <c r="P807" s="76">
        <v>4.7619047620000003</v>
      </c>
      <c r="Q807" s="72">
        <v>22.032</v>
      </c>
      <c r="R807" s="86">
        <v>8</v>
      </c>
      <c r="S807" s="72">
        <f t="shared" si="208"/>
        <v>22.032000000000039</v>
      </c>
      <c r="T807" s="92">
        <f t="shared" si="221"/>
        <v>1848.9254400000034</v>
      </c>
      <c r="U807" s="93" t="b">
        <f t="shared" si="209"/>
        <v>1</v>
      </c>
      <c r="V807" s="93" t="b">
        <f t="shared" si="210"/>
        <v>1</v>
      </c>
      <c r="W807" s="93" t="str">
        <f t="shared" si="211"/>
        <v>High Value</v>
      </c>
      <c r="X807" s="96">
        <f t="shared" si="214"/>
        <v>4.8960000000000008</v>
      </c>
      <c r="Y807" s="93">
        <f t="shared" si="219"/>
        <v>4</v>
      </c>
      <c r="Z807" s="93">
        <f t="shared" si="215"/>
        <v>3</v>
      </c>
      <c r="AA807" s="93">
        <f t="shared" si="216"/>
        <v>2019</v>
      </c>
      <c r="AB807" s="97" t="str">
        <f t="shared" si="207"/>
        <v>3-2019</v>
      </c>
      <c r="AC807" s="97" t="str">
        <f t="shared" si="223"/>
        <v>4-3-2019</v>
      </c>
      <c r="AD807" s="97">
        <f t="shared" si="220"/>
        <v>1</v>
      </c>
      <c r="AE807" s="97">
        <f t="shared" si="217"/>
        <v>10</v>
      </c>
      <c r="AF807" s="97" t="str">
        <f t="shared" si="212"/>
        <v>2019-10</v>
      </c>
      <c r="AG807" s="97">
        <f t="shared" si="213"/>
        <v>1</v>
      </c>
      <c r="AH807" s="97" t="str">
        <f t="shared" si="218"/>
        <v>Weekdays</v>
      </c>
      <c r="AI807" s="98">
        <f t="shared" si="222"/>
        <v>2</v>
      </c>
    </row>
    <row r="808" spans="2:35" ht="21.75" customHeight="1" x14ac:dyDescent="0.25">
      <c r="B808" s="19" t="s">
        <v>840</v>
      </c>
      <c r="C808" s="20" t="s">
        <v>42</v>
      </c>
      <c r="D808" s="19" t="s">
        <v>43</v>
      </c>
      <c r="E808" s="19" t="s">
        <v>20</v>
      </c>
      <c r="F808" s="19" t="s">
        <v>21</v>
      </c>
      <c r="G808" s="19" t="s">
        <v>28</v>
      </c>
      <c r="H808" s="72">
        <v>75.59</v>
      </c>
      <c r="I808" s="22">
        <v>9</v>
      </c>
      <c r="J808" s="72">
        <v>34.015500000000003</v>
      </c>
      <c r="K808" s="72">
        <v>714.32550000000003</v>
      </c>
      <c r="L808" s="24">
        <v>43519</v>
      </c>
      <c r="M808" s="25">
        <v>0.46666666666666667</v>
      </c>
      <c r="N808" s="20" t="s">
        <v>29</v>
      </c>
      <c r="O808" s="72">
        <v>680.31</v>
      </c>
      <c r="P808" s="76">
        <v>4.7619047620000003</v>
      </c>
      <c r="Q808" s="72">
        <v>34.015500000000003</v>
      </c>
      <c r="R808" s="86">
        <v>8</v>
      </c>
      <c r="S808" s="72">
        <f t="shared" si="208"/>
        <v>34.015500000000088</v>
      </c>
      <c r="T808" s="92">
        <f t="shared" si="221"/>
        <v>2854.5807600000076</v>
      </c>
      <c r="U808" s="93" t="b">
        <f t="shared" si="209"/>
        <v>1</v>
      </c>
      <c r="V808" s="93" t="b">
        <f t="shared" si="210"/>
        <v>1</v>
      </c>
      <c r="W808" s="93" t="str">
        <f t="shared" si="211"/>
        <v>High Value</v>
      </c>
      <c r="X808" s="96">
        <f t="shared" si="214"/>
        <v>7.5590000000000011</v>
      </c>
      <c r="Y808" s="93">
        <f t="shared" si="219"/>
        <v>23</v>
      </c>
      <c r="Z808" s="93">
        <f t="shared" si="215"/>
        <v>2</v>
      </c>
      <c r="AA808" s="93">
        <f t="shared" si="216"/>
        <v>2019</v>
      </c>
      <c r="AB808" s="97" t="str">
        <f t="shared" si="207"/>
        <v>2-2019</v>
      </c>
      <c r="AC808" s="97" t="str">
        <f t="shared" si="223"/>
        <v>23-2-2019</v>
      </c>
      <c r="AD808" s="97">
        <f t="shared" si="220"/>
        <v>1</v>
      </c>
      <c r="AE808" s="97">
        <f t="shared" si="217"/>
        <v>8</v>
      </c>
      <c r="AF808" s="97" t="str">
        <f t="shared" si="212"/>
        <v>2019-8</v>
      </c>
      <c r="AG808" s="97">
        <f t="shared" si="213"/>
        <v>6</v>
      </c>
      <c r="AH808" s="97" t="str">
        <f t="shared" si="218"/>
        <v>Weekends</v>
      </c>
      <c r="AI808" s="98">
        <f t="shared" si="222"/>
        <v>7</v>
      </c>
    </row>
    <row r="809" spans="2:35" ht="21.75" customHeight="1" x14ac:dyDescent="0.25">
      <c r="B809" s="19" t="s">
        <v>841</v>
      </c>
      <c r="C809" s="20" t="s">
        <v>18</v>
      </c>
      <c r="D809" s="19" t="s">
        <v>19</v>
      </c>
      <c r="E809" s="19" t="s">
        <v>27</v>
      </c>
      <c r="F809" s="19" t="s">
        <v>21</v>
      </c>
      <c r="G809" s="19" t="s">
        <v>32</v>
      </c>
      <c r="H809" s="72">
        <v>77.47</v>
      </c>
      <c r="I809" s="22">
        <v>4</v>
      </c>
      <c r="J809" s="72">
        <v>15.494</v>
      </c>
      <c r="K809" s="72">
        <v>325.37400000000002</v>
      </c>
      <c r="L809" s="24">
        <v>43541</v>
      </c>
      <c r="M809" s="25">
        <v>0.69166666666666665</v>
      </c>
      <c r="N809" s="20" t="s">
        <v>29</v>
      </c>
      <c r="O809" s="72">
        <v>309.88</v>
      </c>
      <c r="P809" s="76">
        <v>4.7619047620000003</v>
      </c>
      <c r="Q809" s="72">
        <v>15.494</v>
      </c>
      <c r="R809" s="86">
        <v>4.2</v>
      </c>
      <c r="S809" s="72">
        <f t="shared" si="208"/>
        <v>15.494000000000028</v>
      </c>
      <c r="T809" s="92">
        <f t="shared" si="221"/>
        <v>1300.2564800000023</v>
      </c>
      <c r="U809" s="93" t="b">
        <f t="shared" si="209"/>
        <v>0</v>
      </c>
      <c r="V809" s="93" t="b">
        <f t="shared" si="210"/>
        <v>0</v>
      </c>
      <c r="W809" s="93" t="str">
        <f t="shared" si="211"/>
        <v>Low Value</v>
      </c>
      <c r="X809" s="96" t="str">
        <f t="shared" si="214"/>
        <v>Value not found</v>
      </c>
      <c r="Y809" s="93">
        <f t="shared" si="219"/>
        <v>17</v>
      </c>
      <c r="Z809" s="93">
        <f t="shared" si="215"/>
        <v>3</v>
      </c>
      <c r="AA809" s="93">
        <f t="shared" si="216"/>
        <v>2019</v>
      </c>
      <c r="AB809" s="97" t="str">
        <f t="shared" ref="AB809:AB872" si="224">CONCATENATE(Z809,"-",AA809)</f>
        <v>3-2019</v>
      </c>
      <c r="AC809" s="97" t="str">
        <f t="shared" si="223"/>
        <v>17-3-2019</v>
      </c>
      <c r="AD809" s="97">
        <f t="shared" si="220"/>
        <v>1</v>
      </c>
      <c r="AE809" s="97">
        <f t="shared" si="217"/>
        <v>11</v>
      </c>
      <c r="AF809" s="97" t="str">
        <f t="shared" si="212"/>
        <v>2019-11</v>
      </c>
      <c r="AG809" s="97">
        <f t="shared" si="213"/>
        <v>7</v>
      </c>
      <c r="AH809" s="97" t="str">
        <f t="shared" si="218"/>
        <v>Weekends</v>
      </c>
      <c r="AI809" s="98">
        <f t="shared" si="222"/>
        <v>1</v>
      </c>
    </row>
    <row r="810" spans="2:35" ht="21.75" customHeight="1" x14ac:dyDescent="0.25">
      <c r="B810" s="19" t="s">
        <v>842</v>
      </c>
      <c r="C810" s="20" t="s">
        <v>18</v>
      </c>
      <c r="D810" s="19" t="s">
        <v>19</v>
      </c>
      <c r="E810" s="19" t="s">
        <v>27</v>
      </c>
      <c r="F810" s="19" t="s">
        <v>21</v>
      </c>
      <c r="G810" s="19" t="s">
        <v>36</v>
      </c>
      <c r="H810" s="72">
        <v>93.18</v>
      </c>
      <c r="I810" s="22">
        <v>2</v>
      </c>
      <c r="J810" s="72">
        <v>9.3179999999999996</v>
      </c>
      <c r="K810" s="72">
        <v>195.678</v>
      </c>
      <c r="L810" s="24">
        <v>43481</v>
      </c>
      <c r="M810" s="25">
        <v>0.77847222222222223</v>
      </c>
      <c r="N810" s="20" t="s">
        <v>33</v>
      </c>
      <c r="O810" s="72">
        <v>186.36</v>
      </c>
      <c r="P810" s="76">
        <v>4.7619047620000003</v>
      </c>
      <c r="Q810" s="72">
        <v>9.3179999999999996</v>
      </c>
      <c r="R810" s="86">
        <v>8.5</v>
      </c>
      <c r="S810" s="72">
        <f t="shared" si="208"/>
        <v>9.3179999999999836</v>
      </c>
      <c r="T810" s="92">
        <f t="shared" si="221"/>
        <v>781.96655999999859</v>
      </c>
      <c r="U810" s="93" t="b">
        <f t="shared" si="209"/>
        <v>0</v>
      </c>
      <c r="V810" s="93" t="b">
        <f t="shared" si="210"/>
        <v>1</v>
      </c>
      <c r="W810" s="93" t="str">
        <f t="shared" si="211"/>
        <v>High Value</v>
      </c>
      <c r="X810" s="96">
        <f t="shared" si="214"/>
        <v>9.3180000000000014</v>
      </c>
      <c r="Y810" s="93">
        <f t="shared" si="219"/>
        <v>16</v>
      </c>
      <c r="Z810" s="93">
        <f t="shared" si="215"/>
        <v>1</v>
      </c>
      <c r="AA810" s="93">
        <f t="shared" si="216"/>
        <v>2019</v>
      </c>
      <c r="AB810" s="97" t="str">
        <f t="shared" si="224"/>
        <v>1-2019</v>
      </c>
      <c r="AC810" s="97" t="str">
        <f t="shared" si="223"/>
        <v>16-1-2019</v>
      </c>
      <c r="AD810" s="97">
        <f t="shared" si="220"/>
        <v>1</v>
      </c>
      <c r="AE810" s="97">
        <f t="shared" si="217"/>
        <v>3</v>
      </c>
      <c r="AF810" s="97" t="str">
        <f t="shared" si="212"/>
        <v>2019-3</v>
      </c>
      <c r="AG810" s="97">
        <f t="shared" si="213"/>
        <v>3</v>
      </c>
      <c r="AH810" s="97" t="str">
        <f t="shared" si="218"/>
        <v>Weekdays</v>
      </c>
      <c r="AI810" s="98">
        <f t="shared" si="222"/>
        <v>4</v>
      </c>
    </row>
    <row r="811" spans="2:35" ht="21.75" customHeight="1" x14ac:dyDescent="0.25">
      <c r="B811" s="19" t="s">
        <v>843</v>
      </c>
      <c r="C811" s="20" t="s">
        <v>18</v>
      </c>
      <c r="D811" s="19" t="s">
        <v>19</v>
      </c>
      <c r="E811" s="19" t="s">
        <v>27</v>
      </c>
      <c r="F811" s="19" t="s">
        <v>21</v>
      </c>
      <c r="G811" s="19" t="s">
        <v>28</v>
      </c>
      <c r="H811" s="72">
        <v>50.23</v>
      </c>
      <c r="I811" s="22">
        <v>4</v>
      </c>
      <c r="J811" s="72">
        <v>10.045999999999999</v>
      </c>
      <c r="K811" s="72">
        <v>210.96600000000001</v>
      </c>
      <c r="L811" s="24">
        <v>43473</v>
      </c>
      <c r="M811" s="25">
        <v>0.71666666666666667</v>
      </c>
      <c r="N811" s="20" t="s">
        <v>29</v>
      </c>
      <c r="O811" s="72">
        <v>200.92</v>
      </c>
      <c r="P811" s="76">
        <v>4.7619047620000003</v>
      </c>
      <c r="Q811" s="72">
        <v>10.045999999999999</v>
      </c>
      <c r="R811" s="86">
        <v>9</v>
      </c>
      <c r="S811" s="72">
        <f t="shared" si="208"/>
        <v>10.046000000000021</v>
      </c>
      <c r="T811" s="92">
        <f t="shared" si="221"/>
        <v>843.06032000000175</v>
      </c>
      <c r="U811" s="93" t="b">
        <f t="shared" si="209"/>
        <v>0</v>
      </c>
      <c r="V811" s="93" t="b">
        <f t="shared" si="210"/>
        <v>1</v>
      </c>
      <c r="W811" s="93" t="str">
        <f t="shared" si="211"/>
        <v>High Value</v>
      </c>
      <c r="X811" s="96">
        <f t="shared" si="214"/>
        <v>5.0229999999999997</v>
      </c>
      <c r="Y811" s="93">
        <f t="shared" si="219"/>
        <v>8</v>
      </c>
      <c r="Z811" s="93">
        <f t="shared" si="215"/>
        <v>1</v>
      </c>
      <c r="AA811" s="93">
        <f t="shared" si="216"/>
        <v>2019</v>
      </c>
      <c r="AB811" s="97" t="str">
        <f t="shared" si="224"/>
        <v>1-2019</v>
      </c>
      <c r="AC811" s="97" t="str">
        <f t="shared" si="223"/>
        <v>8-1-2019</v>
      </c>
      <c r="AD811" s="97">
        <f t="shared" si="220"/>
        <v>1</v>
      </c>
      <c r="AE811" s="97">
        <f t="shared" si="217"/>
        <v>2</v>
      </c>
      <c r="AF811" s="97" t="str">
        <f t="shared" si="212"/>
        <v>2019-2</v>
      </c>
      <c r="AG811" s="97">
        <f t="shared" si="213"/>
        <v>2</v>
      </c>
      <c r="AH811" s="97" t="str">
        <f t="shared" si="218"/>
        <v>Weekdays</v>
      </c>
      <c r="AI811" s="98">
        <f t="shared" si="222"/>
        <v>3</v>
      </c>
    </row>
    <row r="812" spans="2:35" ht="21.75" customHeight="1" x14ac:dyDescent="0.25">
      <c r="B812" s="19" t="s">
        <v>844</v>
      </c>
      <c r="C812" s="20" t="s">
        <v>42</v>
      </c>
      <c r="D812" s="19" t="s">
        <v>43</v>
      </c>
      <c r="E812" s="19" t="s">
        <v>27</v>
      </c>
      <c r="F812" s="19" t="s">
        <v>21</v>
      </c>
      <c r="G812" s="19" t="s">
        <v>22</v>
      </c>
      <c r="H812" s="72">
        <v>17.75</v>
      </c>
      <c r="I812" s="22">
        <v>1</v>
      </c>
      <c r="J812" s="72">
        <v>0.88749999999999996</v>
      </c>
      <c r="K812" s="72">
        <v>18.637499999999999</v>
      </c>
      <c r="L812" s="24">
        <v>43479</v>
      </c>
      <c r="M812" s="25">
        <v>0.44305555555555554</v>
      </c>
      <c r="N812" s="20" t="s">
        <v>29</v>
      </c>
      <c r="O812" s="72">
        <v>17.75</v>
      </c>
      <c r="P812" s="76">
        <v>4.7619047620000003</v>
      </c>
      <c r="Q812" s="72">
        <v>0.88749999999999996</v>
      </c>
      <c r="R812" s="86">
        <v>8.6</v>
      </c>
      <c r="S812" s="72">
        <f t="shared" si="208"/>
        <v>0.88749999999999929</v>
      </c>
      <c r="T812" s="92">
        <f t="shared" si="221"/>
        <v>74.478999999999942</v>
      </c>
      <c r="U812" s="93" t="b">
        <f t="shared" si="209"/>
        <v>0</v>
      </c>
      <c r="V812" s="93" t="b">
        <f t="shared" si="210"/>
        <v>1</v>
      </c>
      <c r="W812" s="93" t="str">
        <f t="shared" si="211"/>
        <v>High Value</v>
      </c>
      <c r="X812" s="96">
        <f t="shared" si="214"/>
        <v>1.7750000000000001</v>
      </c>
      <c r="Y812" s="93">
        <f t="shared" si="219"/>
        <v>14</v>
      </c>
      <c r="Z812" s="93">
        <f t="shared" si="215"/>
        <v>1</v>
      </c>
      <c r="AA812" s="93">
        <f t="shared" si="216"/>
        <v>2019</v>
      </c>
      <c r="AB812" s="97" t="str">
        <f t="shared" si="224"/>
        <v>1-2019</v>
      </c>
      <c r="AC812" s="97" t="str">
        <f t="shared" si="223"/>
        <v>14-1-2019</v>
      </c>
      <c r="AD812" s="97">
        <f t="shared" si="220"/>
        <v>1</v>
      </c>
      <c r="AE812" s="97">
        <f t="shared" si="217"/>
        <v>3</v>
      </c>
      <c r="AF812" s="97" t="str">
        <f t="shared" si="212"/>
        <v>2019-3</v>
      </c>
      <c r="AG812" s="97">
        <f t="shared" si="213"/>
        <v>1</v>
      </c>
      <c r="AH812" s="97" t="str">
        <f t="shared" si="218"/>
        <v>Weekdays</v>
      </c>
      <c r="AI812" s="98">
        <f t="shared" si="222"/>
        <v>2</v>
      </c>
    </row>
    <row r="813" spans="2:35" ht="21.75" customHeight="1" x14ac:dyDescent="0.25">
      <c r="B813" s="19" t="s">
        <v>845</v>
      </c>
      <c r="C813" s="20" t="s">
        <v>25</v>
      </c>
      <c r="D813" s="19" t="s">
        <v>26</v>
      </c>
      <c r="E813" s="19" t="s">
        <v>27</v>
      </c>
      <c r="F813" s="19" t="s">
        <v>21</v>
      </c>
      <c r="G813" s="19" t="s">
        <v>46</v>
      </c>
      <c r="H813" s="72">
        <v>62.18</v>
      </c>
      <c r="I813" s="22">
        <v>10</v>
      </c>
      <c r="J813" s="72">
        <v>31.09</v>
      </c>
      <c r="K813" s="72">
        <v>652.89</v>
      </c>
      <c r="L813" s="24">
        <v>43496</v>
      </c>
      <c r="M813" s="25">
        <v>0.43958333333333333</v>
      </c>
      <c r="N813" s="20" t="s">
        <v>23</v>
      </c>
      <c r="O813" s="72">
        <v>621.79999999999995</v>
      </c>
      <c r="P813" s="76">
        <v>4.7619047620000003</v>
      </c>
      <c r="Q813" s="72">
        <v>31.09</v>
      </c>
      <c r="R813" s="86">
        <v>6</v>
      </c>
      <c r="S813" s="72">
        <f t="shared" si="208"/>
        <v>31.090000000000032</v>
      </c>
      <c r="T813" s="92">
        <f t="shared" si="221"/>
        <v>2609.0728000000026</v>
      </c>
      <c r="U813" s="93" t="b">
        <f t="shared" si="209"/>
        <v>0</v>
      </c>
      <c r="V813" s="93" t="b">
        <f t="shared" si="210"/>
        <v>0</v>
      </c>
      <c r="W813" s="93" t="str">
        <f t="shared" si="211"/>
        <v>Low Value</v>
      </c>
      <c r="X813" s="96" t="str">
        <f t="shared" si="214"/>
        <v>Value not found</v>
      </c>
      <c r="Y813" s="93">
        <f t="shared" si="219"/>
        <v>31</v>
      </c>
      <c r="Z813" s="93">
        <f t="shared" si="215"/>
        <v>1</v>
      </c>
      <c r="AA813" s="93">
        <f t="shared" si="216"/>
        <v>2019</v>
      </c>
      <c r="AB813" s="97" t="str">
        <f t="shared" si="224"/>
        <v>1-2019</v>
      </c>
      <c r="AC813" s="97" t="str">
        <f t="shared" si="223"/>
        <v>31-1-2019</v>
      </c>
      <c r="AD813" s="97">
        <f t="shared" si="220"/>
        <v>1</v>
      </c>
      <c r="AE813" s="97">
        <f t="shared" si="217"/>
        <v>5</v>
      </c>
      <c r="AF813" s="97" t="str">
        <f t="shared" si="212"/>
        <v>2019-5</v>
      </c>
      <c r="AG813" s="97">
        <f t="shared" si="213"/>
        <v>4</v>
      </c>
      <c r="AH813" s="97" t="str">
        <f t="shared" si="218"/>
        <v>Weekdays</v>
      </c>
      <c r="AI813" s="98">
        <f t="shared" si="222"/>
        <v>5</v>
      </c>
    </row>
    <row r="814" spans="2:35" ht="21.75" customHeight="1" x14ac:dyDescent="0.25">
      <c r="B814" s="19" t="s">
        <v>846</v>
      </c>
      <c r="C814" s="20" t="s">
        <v>42</v>
      </c>
      <c r="D814" s="19" t="s">
        <v>43</v>
      </c>
      <c r="E814" s="19" t="s">
        <v>27</v>
      </c>
      <c r="F814" s="19" t="s">
        <v>31</v>
      </c>
      <c r="G814" s="19" t="s">
        <v>22</v>
      </c>
      <c r="H814" s="72">
        <v>10.75</v>
      </c>
      <c r="I814" s="22">
        <v>8</v>
      </c>
      <c r="J814" s="72">
        <v>4.3</v>
      </c>
      <c r="K814" s="72">
        <v>90.3</v>
      </c>
      <c r="L814" s="24">
        <v>43539</v>
      </c>
      <c r="M814" s="25">
        <v>0.60972222222222228</v>
      </c>
      <c r="N814" s="20" t="s">
        <v>23</v>
      </c>
      <c r="O814" s="72">
        <v>86</v>
      </c>
      <c r="P814" s="76">
        <v>4.7619047620000003</v>
      </c>
      <c r="Q814" s="72">
        <v>4.3</v>
      </c>
      <c r="R814" s="86">
        <v>6.2</v>
      </c>
      <c r="S814" s="72">
        <f t="shared" si="208"/>
        <v>4.2999999999999972</v>
      </c>
      <c r="T814" s="92">
        <f t="shared" si="221"/>
        <v>360.85599999999977</v>
      </c>
      <c r="U814" s="93" t="b">
        <f t="shared" si="209"/>
        <v>0</v>
      </c>
      <c r="V814" s="93" t="b">
        <f t="shared" si="210"/>
        <v>0</v>
      </c>
      <c r="W814" s="93" t="str">
        <f t="shared" si="211"/>
        <v>Low Value</v>
      </c>
      <c r="X814" s="96" t="str">
        <f t="shared" si="214"/>
        <v>Value not found</v>
      </c>
      <c r="Y814" s="93">
        <f t="shared" si="219"/>
        <v>15</v>
      </c>
      <c r="Z814" s="93">
        <f t="shared" si="215"/>
        <v>3</v>
      </c>
      <c r="AA814" s="93">
        <f t="shared" si="216"/>
        <v>2019</v>
      </c>
      <c r="AB814" s="97" t="str">
        <f t="shared" si="224"/>
        <v>3-2019</v>
      </c>
      <c r="AC814" s="97" t="str">
        <f t="shared" si="223"/>
        <v>15-3-2019</v>
      </c>
      <c r="AD814" s="97">
        <f t="shared" si="220"/>
        <v>1</v>
      </c>
      <c r="AE814" s="97">
        <f t="shared" si="217"/>
        <v>11</v>
      </c>
      <c r="AF814" s="97" t="str">
        <f t="shared" si="212"/>
        <v>2019-11</v>
      </c>
      <c r="AG814" s="97">
        <f t="shared" si="213"/>
        <v>5</v>
      </c>
      <c r="AH814" s="97" t="str">
        <f t="shared" si="218"/>
        <v>Weekdays</v>
      </c>
      <c r="AI814" s="98">
        <f t="shared" si="222"/>
        <v>6</v>
      </c>
    </row>
    <row r="815" spans="2:35" ht="21.75" customHeight="1" x14ac:dyDescent="0.25">
      <c r="B815" s="19" t="s">
        <v>847</v>
      </c>
      <c r="C815" s="20" t="s">
        <v>18</v>
      </c>
      <c r="D815" s="19" t="s">
        <v>19</v>
      </c>
      <c r="E815" s="19" t="s">
        <v>27</v>
      </c>
      <c r="F815" s="19" t="s">
        <v>21</v>
      </c>
      <c r="G815" s="19" t="s">
        <v>28</v>
      </c>
      <c r="H815" s="72">
        <v>40.26</v>
      </c>
      <c r="I815" s="22">
        <v>10</v>
      </c>
      <c r="J815" s="72">
        <v>20.13</v>
      </c>
      <c r="K815" s="72">
        <v>422.73</v>
      </c>
      <c r="L815" s="24">
        <v>43520</v>
      </c>
      <c r="M815" s="25">
        <v>0.75416666666666665</v>
      </c>
      <c r="N815" s="20" t="s">
        <v>33</v>
      </c>
      <c r="O815" s="72">
        <v>402.6</v>
      </c>
      <c r="P815" s="76">
        <v>4.7619047620000003</v>
      </c>
      <c r="Q815" s="72">
        <v>20.13</v>
      </c>
      <c r="R815" s="86">
        <v>5</v>
      </c>
      <c r="S815" s="72">
        <f t="shared" si="208"/>
        <v>20.129999999999995</v>
      </c>
      <c r="T815" s="92">
        <f t="shared" si="221"/>
        <v>1689.3095999999996</v>
      </c>
      <c r="U815" s="93" t="b">
        <f t="shared" si="209"/>
        <v>0</v>
      </c>
      <c r="V815" s="93" t="b">
        <f t="shared" si="210"/>
        <v>0</v>
      </c>
      <c r="W815" s="93" t="str">
        <f t="shared" si="211"/>
        <v>Low Value</v>
      </c>
      <c r="X815" s="96" t="str">
        <f t="shared" si="214"/>
        <v>Value not found</v>
      </c>
      <c r="Y815" s="93">
        <f t="shared" si="219"/>
        <v>24</v>
      </c>
      <c r="Z815" s="93">
        <f t="shared" si="215"/>
        <v>2</v>
      </c>
      <c r="AA815" s="93">
        <f t="shared" si="216"/>
        <v>2019</v>
      </c>
      <c r="AB815" s="97" t="str">
        <f t="shared" si="224"/>
        <v>2-2019</v>
      </c>
      <c r="AC815" s="97" t="str">
        <f t="shared" si="223"/>
        <v>24-2-2019</v>
      </c>
      <c r="AD815" s="97">
        <f t="shared" si="220"/>
        <v>1</v>
      </c>
      <c r="AE815" s="97">
        <f t="shared" si="217"/>
        <v>8</v>
      </c>
      <c r="AF815" s="97" t="str">
        <f t="shared" si="212"/>
        <v>2019-8</v>
      </c>
      <c r="AG815" s="97">
        <f t="shared" si="213"/>
        <v>7</v>
      </c>
      <c r="AH815" s="97" t="str">
        <f t="shared" si="218"/>
        <v>Weekends</v>
      </c>
      <c r="AI815" s="98">
        <f t="shared" si="222"/>
        <v>1</v>
      </c>
    </row>
    <row r="816" spans="2:35" ht="21.75" customHeight="1" x14ac:dyDescent="0.25">
      <c r="B816" s="19" t="s">
        <v>848</v>
      </c>
      <c r="C816" s="20" t="s">
        <v>25</v>
      </c>
      <c r="D816" s="19" t="s">
        <v>26</v>
      </c>
      <c r="E816" s="19" t="s">
        <v>20</v>
      </c>
      <c r="F816" s="19" t="s">
        <v>21</v>
      </c>
      <c r="G816" s="19" t="s">
        <v>36</v>
      </c>
      <c r="H816" s="72">
        <v>64.97</v>
      </c>
      <c r="I816" s="22">
        <v>5</v>
      </c>
      <c r="J816" s="72">
        <v>16.2425</v>
      </c>
      <c r="K816" s="72">
        <v>341.09249999999997</v>
      </c>
      <c r="L816" s="24">
        <v>43504</v>
      </c>
      <c r="M816" s="25">
        <v>0.53611111111111109</v>
      </c>
      <c r="N816" s="20" t="s">
        <v>33</v>
      </c>
      <c r="O816" s="72">
        <v>324.85000000000002</v>
      </c>
      <c r="P816" s="76">
        <v>4.7619047620000003</v>
      </c>
      <c r="Q816" s="72">
        <v>16.2425</v>
      </c>
      <c r="R816" s="86">
        <v>6.5</v>
      </c>
      <c r="S816" s="72">
        <f t="shared" si="208"/>
        <v>16.24249999999995</v>
      </c>
      <c r="T816" s="92">
        <f t="shared" si="221"/>
        <v>1363.0705999999959</v>
      </c>
      <c r="U816" s="93" t="b">
        <f t="shared" si="209"/>
        <v>0</v>
      </c>
      <c r="V816" s="93" t="b">
        <f t="shared" si="210"/>
        <v>1</v>
      </c>
      <c r="W816" s="93" t="str">
        <f t="shared" si="211"/>
        <v>Low Value</v>
      </c>
      <c r="X816" s="96" t="str">
        <f t="shared" si="214"/>
        <v>Value not found</v>
      </c>
      <c r="Y816" s="93">
        <f t="shared" si="219"/>
        <v>8</v>
      </c>
      <c r="Z816" s="93">
        <f t="shared" si="215"/>
        <v>2</v>
      </c>
      <c r="AA816" s="93">
        <f t="shared" si="216"/>
        <v>2019</v>
      </c>
      <c r="AB816" s="97" t="str">
        <f t="shared" si="224"/>
        <v>2-2019</v>
      </c>
      <c r="AC816" s="97" t="str">
        <f t="shared" si="223"/>
        <v>8-2-2019</v>
      </c>
      <c r="AD816" s="97">
        <f t="shared" si="220"/>
        <v>1</v>
      </c>
      <c r="AE816" s="97">
        <f t="shared" si="217"/>
        <v>6</v>
      </c>
      <c r="AF816" s="97" t="str">
        <f t="shared" si="212"/>
        <v>2019-6</v>
      </c>
      <c r="AG816" s="97">
        <f t="shared" si="213"/>
        <v>5</v>
      </c>
      <c r="AH816" s="97" t="str">
        <f t="shared" si="218"/>
        <v>Weekdays</v>
      </c>
      <c r="AI816" s="98">
        <f t="shared" si="222"/>
        <v>6</v>
      </c>
    </row>
    <row r="817" spans="2:35" ht="21.75" customHeight="1" x14ac:dyDescent="0.25">
      <c r="B817" s="19" t="s">
        <v>849</v>
      </c>
      <c r="C817" s="20" t="s">
        <v>18</v>
      </c>
      <c r="D817" s="19" t="s">
        <v>19</v>
      </c>
      <c r="E817" s="19" t="s">
        <v>27</v>
      </c>
      <c r="F817" s="19" t="s">
        <v>31</v>
      </c>
      <c r="G817" s="19" t="s">
        <v>28</v>
      </c>
      <c r="H817" s="72">
        <v>95.15</v>
      </c>
      <c r="I817" s="22">
        <v>1</v>
      </c>
      <c r="J817" s="72">
        <v>4.7575000000000003</v>
      </c>
      <c r="K817" s="72">
        <v>99.907499999999999</v>
      </c>
      <c r="L817" s="24">
        <v>43546</v>
      </c>
      <c r="M817" s="25">
        <v>0.58333333333333337</v>
      </c>
      <c r="N817" s="20" t="s">
        <v>29</v>
      </c>
      <c r="O817" s="72">
        <v>95.15</v>
      </c>
      <c r="P817" s="76">
        <v>4.7619047620000003</v>
      </c>
      <c r="Q817" s="72">
        <v>4.7575000000000003</v>
      </c>
      <c r="R817" s="86">
        <v>6</v>
      </c>
      <c r="S817" s="72">
        <f t="shared" si="208"/>
        <v>4.7574999999999932</v>
      </c>
      <c r="T817" s="92">
        <f t="shared" si="221"/>
        <v>399.24939999999941</v>
      </c>
      <c r="U817" s="93" t="b">
        <f t="shared" si="209"/>
        <v>0</v>
      </c>
      <c r="V817" s="93" t="b">
        <f t="shared" si="210"/>
        <v>0</v>
      </c>
      <c r="W817" s="93" t="str">
        <f t="shared" si="211"/>
        <v>Low Value</v>
      </c>
      <c r="X817" s="96" t="str">
        <f t="shared" si="214"/>
        <v>Value not found</v>
      </c>
      <c r="Y817" s="93">
        <f t="shared" si="219"/>
        <v>22</v>
      </c>
      <c r="Z817" s="93">
        <f t="shared" si="215"/>
        <v>3</v>
      </c>
      <c r="AA817" s="93">
        <f t="shared" si="216"/>
        <v>2019</v>
      </c>
      <c r="AB817" s="97" t="str">
        <f t="shared" si="224"/>
        <v>3-2019</v>
      </c>
      <c r="AC817" s="97" t="str">
        <f t="shared" si="223"/>
        <v>22-3-2019</v>
      </c>
      <c r="AD817" s="97">
        <f t="shared" si="220"/>
        <v>1</v>
      </c>
      <c r="AE817" s="97">
        <f t="shared" si="217"/>
        <v>12</v>
      </c>
      <c r="AF817" s="97" t="str">
        <f t="shared" si="212"/>
        <v>2019-12</v>
      </c>
      <c r="AG817" s="97">
        <f t="shared" si="213"/>
        <v>5</v>
      </c>
      <c r="AH817" s="97" t="str">
        <f t="shared" si="218"/>
        <v>Weekdays</v>
      </c>
      <c r="AI817" s="98">
        <f t="shared" si="222"/>
        <v>6</v>
      </c>
    </row>
    <row r="818" spans="2:35" ht="21.75" customHeight="1" x14ac:dyDescent="0.25">
      <c r="B818" s="19" t="s">
        <v>850</v>
      </c>
      <c r="C818" s="20" t="s">
        <v>18</v>
      </c>
      <c r="D818" s="19" t="s">
        <v>19</v>
      </c>
      <c r="E818" s="19" t="s">
        <v>20</v>
      </c>
      <c r="F818" s="19" t="s">
        <v>21</v>
      </c>
      <c r="G818" s="19" t="s">
        <v>28</v>
      </c>
      <c r="H818" s="72">
        <v>48.62</v>
      </c>
      <c r="I818" s="22">
        <v>8</v>
      </c>
      <c r="J818" s="72">
        <v>19.448</v>
      </c>
      <c r="K818" s="72">
        <v>408.40800000000002</v>
      </c>
      <c r="L818" s="24">
        <v>43489</v>
      </c>
      <c r="M818" s="25">
        <v>0.45624999999999999</v>
      </c>
      <c r="N818" s="20" t="s">
        <v>29</v>
      </c>
      <c r="O818" s="72">
        <v>388.96</v>
      </c>
      <c r="P818" s="76">
        <v>4.7619047620000003</v>
      </c>
      <c r="Q818" s="72">
        <v>19.448</v>
      </c>
      <c r="R818" s="86">
        <v>5</v>
      </c>
      <c r="S818" s="72">
        <f t="shared" si="208"/>
        <v>19.448000000000036</v>
      </c>
      <c r="T818" s="92">
        <f t="shared" si="221"/>
        <v>1632.076160000003</v>
      </c>
      <c r="U818" s="93" t="b">
        <f t="shared" si="209"/>
        <v>0</v>
      </c>
      <c r="V818" s="93" t="b">
        <f t="shared" si="210"/>
        <v>0</v>
      </c>
      <c r="W818" s="93" t="str">
        <f t="shared" si="211"/>
        <v>Low Value</v>
      </c>
      <c r="X818" s="96" t="str">
        <f t="shared" si="214"/>
        <v>Value not found</v>
      </c>
      <c r="Y818" s="93">
        <f t="shared" si="219"/>
        <v>24</v>
      </c>
      <c r="Z818" s="93">
        <f t="shared" si="215"/>
        <v>1</v>
      </c>
      <c r="AA818" s="93">
        <f t="shared" si="216"/>
        <v>2019</v>
      </c>
      <c r="AB818" s="97" t="str">
        <f t="shared" si="224"/>
        <v>1-2019</v>
      </c>
      <c r="AC818" s="97" t="str">
        <f t="shared" si="223"/>
        <v>24-1-2019</v>
      </c>
      <c r="AD818" s="97">
        <f t="shared" si="220"/>
        <v>1</v>
      </c>
      <c r="AE818" s="97">
        <f t="shared" si="217"/>
        <v>4</v>
      </c>
      <c r="AF818" s="97" t="str">
        <f t="shared" si="212"/>
        <v>2019-4</v>
      </c>
      <c r="AG818" s="97">
        <f t="shared" si="213"/>
        <v>4</v>
      </c>
      <c r="AH818" s="97" t="str">
        <f t="shared" si="218"/>
        <v>Weekdays</v>
      </c>
      <c r="AI818" s="98">
        <f t="shared" si="222"/>
        <v>5</v>
      </c>
    </row>
    <row r="819" spans="2:35" ht="21.75" customHeight="1" x14ac:dyDescent="0.25">
      <c r="B819" s="19" t="s">
        <v>851</v>
      </c>
      <c r="C819" s="20" t="s">
        <v>42</v>
      </c>
      <c r="D819" s="19" t="s">
        <v>43</v>
      </c>
      <c r="E819" s="19" t="s">
        <v>27</v>
      </c>
      <c r="F819" s="19" t="s">
        <v>21</v>
      </c>
      <c r="G819" s="19" t="s">
        <v>44</v>
      </c>
      <c r="H819" s="72">
        <v>53.21</v>
      </c>
      <c r="I819" s="22">
        <v>8</v>
      </c>
      <c r="J819" s="72">
        <v>21.283999999999999</v>
      </c>
      <c r="K819" s="72">
        <v>446.964</v>
      </c>
      <c r="L819" s="24">
        <v>43538</v>
      </c>
      <c r="M819" s="25">
        <v>0.69791666666666663</v>
      </c>
      <c r="N819" s="20" t="s">
        <v>23</v>
      </c>
      <c r="O819" s="72">
        <v>425.68</v>
      </c>
      <c r="P819" s="76">
        <v>4.7619047620000003</v>
      </c>
      <c r="Q819" s="72">
        <v>21.283999999999999</v>
      </c>
      <c r="R819" s="86">
        <v>5</v>
      </c>
      <c r="S819" s="72">
        <f t="shared" si="208"/>
        <v>21.283999999999992</v>
      </c>
      <c r="T819" s="92">
        <f t="shared" si="221"/>
        <v>1786.1532799999993</v>
      </c>
      <c r="U819" s="93" t="b">
        <f t="shared" si="209"/>
        <v>0</v>
      </c>
      <c r="V819" s="93" t="b">
        <f t="shared" si="210"/>
        <v>0</v>
      </c>
      <c r="W819" s="93" t="str">
        <f t="shared" si="211"/>
        <v>Low Value</v>
      </c>
      <c r="X819" s="96" t="str">
        <f t="shared" si="214"/>
        <v>Value not found</v>
      </c>
      <c r="Y819" s="93">
        <f t="shared" si="219"/>
        <v>14</v>
      </c>
      <c r="Z819" s="93">
        <f t="shared" si="215"/>
        <v>3</v>
      </c>
      <c r="AA819" s="93">
        <f t="shared" si="216"/>
        <v>2019</v>
      </c>
      <c r="AB819" s="97" t="str">
        <f t="shared" si="224"/>
        <v>3-2019</v>
      </c>
      <c r="AC819" s="97" t="str">
        <f t="shared" si="223"/>
        <v>14-3-2019</v>
      </c>
      <c r="AD819" s="97">
        <f t="shared" si="220"/>
        <v>1</v>
      </c>
      <c r="AE819" s="97">
        <f t="shared" si="217"/>
        <v>11</v>
      </c>
      <c r="AF819" s="97" t="str">
        <f t="shared" si="212"/>
        <v>2019-11</v>
      </c>
      <c r="AG819" s="97">
        <f t="shared" si="213"/>
        <v>4</v>
      </c>
      <c r="AH819" s="97" t="str">
        <f t="shared" si="218"/>
        <v>Weekdays</v>
      </c>
      <c r="AI819" s="98">
        <f t="shared" si="222"/>
        <v>5</v>
      </c>
    </row>
    <row r="820" spans="2:35" ht="21.75" customHeight="1" x14ac:dyDescent="0.25">
      <c r="B820" s="19" t="s">
        <v>852</v>
      </c>
      <c r="C820" s="20" t="s">
        <v>25</v>
      </c>
      <c r="D820" s="19" t="s">
        <v>26</v>
      </c>
      <c r="E820" s="19" t="s">
        <v>27</v>
      </c>
      <c r="F820" s="19" t="s">
        <v>21</v>
      </c>
      <c r="G820" s="19" t="s">
        <v>46</v>
      </c>
      <c r="H820" s="72">
        <v>45.44</v>
      </c>
      <c r="I820" s="22">
        <v>7</v>
      </c>
      <c r="J820" s="72">
        <v>15.904</v>
      </c>
      <c r="K820" s="72">
        <v>333.98399999999998</v>
      </c>
      <c r="L820" s="24">
        <v>43488</v>
      </c>
      <c r="M820" s="25">
        <v>0.46875</v>
      </c>
      <c r="N820" s="20" t="s">
        <v>29</v>
      </c>
      <c r="O820" s="72">
        <v>318.08</v>
      </c>
      <c r="P820" s="76">
        <v>4.7619047620000003</v>
      </c>
      <c r="Q820" s="72">
        <v>15.904</v>
      </c>
      <c r="R820" s="86">
        <v>9.1999999999999993</v>
      </c>
      <c r="S820" s="72">
        <f t="shared" si="208"/>
        <v>15.903999999999996</v>
      </c>
      <c r="T820" s="92">
        <f t="shared" si="221"/>
        <v>1334.6636799999997</v>
      </c>
      <c r="U820" s="93" t="b">
        <f t="shared" si="209"/>
        <v>0</v>
      </c>
      <c r="V820" s="93" t="b">
        <f t="shared" si="210"/>
        <v>1</v>
      </c>
      <c r="W820" s="93" t="str">
        <f t="shared" si="211"/>
        <v>High Value</v>
      </c>
      <c r="X820" s="96">
        <f t="shared" si="214"/>
        <v>4.5439999999999996</v>
      </c>
      <c r="Y820" s="93">
        <f t="shared" si="219"/>
        <v>23</v>
      </c>
      <c r="Z820" s="93">
        <f t="shared" si="215"/>
        <v>1</v>
      </c>
      <c r="AA820" s="93">
        <f t="shared" si="216"/>
        <v>2019</v>
      </c>
      <c r="AB820" s="97" t="str">
        <f t="shared" si="224"/>
        <v>1-2019</v>
      </c>
      <c r="AC820" s="97" t="str">
        <f t="shared" si="223"/>
        <v>23-1-2019</v>
      </c>
      <c r="AD820" s="97">
        <f t="shared" si="220"/>
        <v>1</v>
      </c>
      <c r="AE820" s="97">
        <f t="shared" si="217"/>
        <v>4</v>
      </c>
      <c r="AF820" s="97" t="str">
        <f t="shared" si="212"/>
        <v>2019-4</v>
      </c>
      <c r="AG820" s="97">
        <f t="shared" si="213"/>
        <v>3</v>
      </c>
      <c r="AH820" s="97" t="str">
        <f t="shared" si="218"/>
        <v>Weekdays</v>
      </c>
      <c r="AI820" s="98">
        <f t="shared" si="222"/>
        <v>4</v>
      </c>
    </row>
    <row r="821" spans="2:35" ht="21.75" customHeight="1" x14ac:dyDescent="0.25">
      <c r="B821" s="19" t="s">
        <v>853</v>
      </c>
      <c r="C821" s="20" t="s">
        <v>18</v>
      </c>
      <c r="D821" s="19" t="s">
        <v>19</v>
      </c>
      <c r="E821" s="19" t="s">
        <v>27</v>
      </c>
      <c r="F821" s="19" t="s">
        <v>31</v>
      </c>
      <c r="G821" s="19" t="s">
        <v>44</v>
      </c>
      <c r="H821" s="72">
        <v>33.880000000000003</v>
      </c>
      <c r="I821" s="22">
        <v>8</v>
      </c>
      <c r="J821" s="72">
        <v>13.552</v>
      </c>
      <c r="K821" s="72">
        <v>284.59199999999998</v>
      </c>
      <c r="L821" s="24">
        <v>43484</v>
      </c>
      <c r="M821" s="25">
        <v>0.85347222222222219</v>
      </c>
      <c r="N821" s="20" t="s">
        <v>23</v>
      </c>
      <c r="O821" s="72">
        <v>271.04000000000002</v>
      </c>
      <c r="P821" s="76">
        <v>4.7619047620000003</v>
      </c>
      <c r="Q821" s="72">
        <v>13.552</v>
      </c>
      <c r="R821" s="86">
        <v>9.6</v>
      </c>
      <c r="S821" s="72">
        <f t="shared" si="208"/>
        <v>13.551999999999964</v>
      </c>
      <c r="T821" s="92">
        <f t="shared" si="221"/>
        <v>1137.2838399999971</v>
      </c>
      <c r="U821" s="93" t="b">
        <f t="shared" si="209"/>
        <v>1</v>
      </c>
      <c r="V821" s="93" t="b">
        <f t="shared" si="210"/>
        <v>1</v>
      </c>
      <c r="W821" s="93" t="str">
        <f t="shared" si="211"/>
        <v>High Value</v>
      </c>
      <c r="X821" s="96">
        <f t="shared" si="214"/>
        <v>3.3880000000000003</v>
      </c>
      <c r="Y821" s="93">
        <f t="shared" si="219"/>
        <v>19</v>
      </c>
      <c r="Z821" s="93">
        <f t="shared" si="215"/>
        <v>1</v>
      </c>
      <c r="AA821" s="93">
        <f t="shared" si="216"/>
        <v>2019</v>
      </c>
      <c r="AB821" s="97" t="str">
        <f t="shared" si="224"/>
        <v>1-2019</v>
      </c>
      <c r="AC821" s="97" t="str">
        <f t="shared" si="223"/>
        <v>19-1-2019</v>
      </c>
      <c r="AD821" s="97">
        <f t="shared" si="220"/>
        <v>1</v>
      </c>
      <c r="AE821" s="97">
        <f t="shared" si="217"/>
        <v>3</v>
      </c>
      <c r="AF821" s="97" t="str">
        <f t="shared" si="212"/>
        <v>2019-3</v>
      </c>
      <c r="AG821" s="97">
        <f t="shared" si="213"/>
        <v>6</v>
      </c>
      <c r="AH821" s="97" t="str">
        <f t="shared" si="218"/>
        <v>Weekends</v>
      </c>
      <c r="AI821" s="98">
        <f t="shared" si="222"/>
        <v>7</v>
      </c>
    </row>
    <row r="822" spans="2:35" ht="21.75" customHeight="1" x14ac:dyDescent="0.25">
      <c r="B822" s="19" t="s">
        <v>854</v>
      </c>
      <c r="C822" s="20" t="s">
        <v>42</v>
      </c>
      <c r="D822" s="19" t="s">
        <v>43</v>
      </c>
      <c r="E822" s="19" t="s">
        <v>20</v>
      </c>
      <c r="F822" s="19" t="s">
        <v>31</v>
      </c>
      <c r="G822" s="19" t="s">
        <v>22</v>
      </c>
      <c r="H822" s="72">
        <v>96.16</v>
      </c>
      <c r="I822" s="22">
        <v>4</v>
      </c>
      <c r="J822" s="72">
        <v>19.231999999999999</v>
      </c>
      <c r="K822" s="72">
        <v>403.87200000000001</v>
      </c>
      <c r="L822" s="24">
        <v>43492</v>
      </c>
      <c r="M822" s="25">
        <v>0.8354166666666667</v>
      </c>
      <c r="N822" s="20" t="s">
        <v>33</v>
      </c>
      <c r="O822" s="72">
        <v>384.64</v>
      </c>
      <c r="P822" s="76">
        <v>4.7619047620000003</v>
      </c>
      <c r="Q822" s="72">
        <v>19.231999999999999</v>
      </c>
      <c r="R822" s="86">
        <v>8.4</v>
      </c>
      <c r="S822" s="72">
        <f t="shared" si="208"/>
        <v>19.232000000000028</v>
      </c>
      <c r="T822" s="92">
        <f t="shared" si="221"/>
        <v>1613.9494400000024</v>
      </c>
      <c r="U822" s="93" t="b">
        <f t="shared" si="209"/>
        <v>0</v>
      </c>
      <c r="V822" s="93" t="b">
        <f t="shared" si="210"/>
        <v>1</v>
      </c>
      <c r="W822" s="93" t="str">
        <f t="shared" si="211"/>
        <v>High Value</v>
      </c>
      <c r="X822" s="96">
        <f t="shared" si="214"/>
        <v>9.6159999999999997</v>
      </c>
      <c r="Y822" s="93">
        <f t="shared" si="219"/>
        <v>27</v>
      </c>
      <c r="Z822" s="93">
        <f t="shared" si="215"/>
        <v>1</v>
      </c>
      <c r="AA822" s="93">
        <f t="shared" si="216"/>
        <v>2019</v>
      </c>
      <c r="AB822" s="97" t="str">
        <f t="shared" si="224"/>
        <v>1-2019</v>
      </c>
      <c r="AC822" s="97" t="str">
        <f t="shared" si="223"/>
        <v>27-1-2019</v>
      </c>
      <c r="AD822" s="97">
        <f t="shared" si="220"/>
        <v>1</v>
      </c>
      <c r="AE822" s="97">
        <f t="shared" si="217"/>
        <v>4</v>
      </c>
      <c r="AF822" s="97" t="str">
        <f t="shared" si="212"/>
        <v>2019-4</v>
      </c>
      <c r="AG822" s="97">
        <f t="shared" si="213"/>
        <v>7</v>
      </c>
      <c r="AH822" s="97" t="str">
        <f t="shared" si="218"/>
        <v>Weekends</v>
      </c>
      <c r="AI822" s="98">
        <f t="shared" si="222"/>
        <v>1</v>
      </c>
    </row>
    <row r="823" spans="2:35" ht="21.75" customHeight="1" x14ac:dyDescent="0.25">
      <c r="B823" s="19" t="s">
        <v>855</v>
      </c>
      <c r="C823" s="20" t="s">
        <v>42</v>
      </c>
      <c r="D823" s="19" t="s">
        <v>43</v>
      </c>
      <c r="E823" s="19" t="s">
        <v>20</v>
      </c>
      <c r="F823" s="19" t="s">
        <v>31</v>
      </c>
      <c r="G823" s="19" t="s">
        <v>44</v>
      </c>
      <c r="H823" s="72">
        <v>47.16</v>
      </c>
      <c r="I823" s="22">
        <v>5</v>
      </c>
      <c r="J823" s="72">
        <v>11.79</v>
      </c>
      <c r="K823" s="72">
        <v>247.59</v>
      </c>
      <c r="L823" s="24">
        <v>43499</v>
      </c>
      <c r="M823" s="25">
        <v>0.60763888888888884</v>
      </c>
      <c r="N823" s="20" t="s">
        <v>33</v>
      </c>
      <c r="O823" s="72">
        <v>235.8</v>
      </c>
      <c r="P823" s="76">
        <v>4.7619047620000003</v>
      </c>
      <c r="Q823" s="72">
        <v>11.79</v>
      </c>
      <c r="R823" s="86">
        <v>6</v>
      </c>
      <c r="S823" s="72">
        <f t="shared" si="208"/>
        <v>11.789999999999992</v>
      </c>
      <c r="T823" s="92">
        <f t="shared" si="221"/>
        <v>989.4167999999994</v>
      </c>
      <c r="U823" s="93" t="b">
        <f t="shared" si="209"/>
        <v>0</v>
      </c>
      <c r="V823" s="93" t="b">
        <f t="shared" si="210"/>
        <v>0</v>
      </c>
      <c r="W823" s="93" t="str">
        <f t="shared" si="211"/>
        <v>Low Value</v>
      </c>
      <c r="X823" s="96" t="str">
        <f t="shared" si="214"/>
        <v>Value not found</v>
      </c>
      <c r="Y823" s="93">
        <f t="shared" si="219"/>
        <v>3</v>
      </c>
      <c r="Z823" s="93">
        <f t="shared" si="215"/>
        <v>2</v>
      </c>
      <c r="AA823" s="93">
        <f t="shared" si="216"/>
        <v>2019</v>
      </c>
      <c r="AB823" s="97" t="str">
        <f t="shared" si="224"/>
        <v>2-2019</v>
      </c>
      <c r="AC823" s="97" t="str">
        <f t="shared" si="223"/>
        <v>3-2-2019</v>
      </c>
      <c r="AD823" s="97">
        <f t="shared" si="220"/>
        <v>1</v>
      </c>
      <c r="AE823" s="97">
        <f t="shared" si="217"/>
        <v>5</v>
      </c>
      <c r="AF823" s="97" t="str">
        <f t="shared" si="212"/>
        <v>2019-5</v>
      </c>
      <c r="AG823" s="97">
        <f t="shared" si="213"/>
        <v>7</v>
      </c>
      <c r="AH823" s="97" t="str">
        <f t="shared" si="218"/>
        <v>Weekends</v>
      </c>
      <c r="AI823" s="98">
        <f t="shared" si="222"/>
        <v>1</v>
      </c>
    </row>
    <row r="824" spans="2:35" ht="21.75" customHeight="1" x14ac:dyDescent="0.25">
      <c r="B824" s="19" t="s">
        <v>856</v>
      </c>
      <c r="C824" s="20" t="s">
        <v>42</v>
      </c>
      <c r="D824" s="19" t="s">
        <v>43</v>
      </c>
      <c r="E824" s="19" t="s">
        <v>27</v>
      </c>
      <c r="F824" s="19" t="s">
        <v>31</v>
      </c>
      <c r="G824" s="19" t="s">
        <v>28</v>
      </c>
      <c r="H824" s="72">
        <v>52.89</v>
      </c>
      <c r="I824" s="22">
        <v>4</v>
      </c>
      <c r="J824" s="72">
        <v>10.577999999999999</v>
      </c>
      <c r="K824" s="72">
        <v>222.13800000000001</v>
      </c>
      <c r="L824" s="24">
        <v>43549</v>
      </c>
      <c r="M824" s="25">
        <v>0.68888888888888888</v>
      </c>
      <c r="N824" s="20" t="s">
        <v>23</v>
      </c>
      <c r="O824" s="72">
        <v>211.56</v>
      </c>
      <c r="P824" s="76">
        <v>4.7619047620000003</v>
      </c>
      <c r="Q824" s="72">
        <v>10.577999999999999</v>
      </c>
      <c r="R824" s="86">
        <v>6.7</v>
      </c>
      <c r="S824" s="72">
        <f t="shared" si="208"/>
        <v>10.578000000000003</v>
      </c>
      <c r="T824" s="92">
        <f t="shared" si="221"/>
        <v>887.70576000000028</v>
      </c>
      <c r="U824" s="93" t="b">
        <f t="shared" si="209"/>
        <v>0</v>
      </c>
      <c r="V824" s="93" t="b">
        <f t="shared" si="210"/>
        <v>1</v>
      </c>
      <c r="W824" s="93" t="str">
        <f t="shared" si="211"/>
        <v>Low Value</v>
      </c>
      <c r="X824" s="96" t="str">
        <f t="shared" si="214"/>
        <v>Value not found</v>
      </c>
      <c r="Y824" s="93">
        <f t="shared" si="219"/>
        <v>25</v>
      </c>
      <c r="Z824" s="93">
        <f t="shared" si="215"/>
        <v>3</v>
      </c>
      <c r="AA824" s="93">
        <f t="shared" si="216"/>
        <v>2019</v>
      </c>
      <c r="AB824" s="97" t="str">
        <f t="shared" si="224"/>
        <v>3-2019</v>
      </c>
      <c r="AC824" s="97" t="str">
        <f t="shared" si="223"/>
        <v>25-3-2019</v>
      </c>
      <c r="AD824" s="97">
        <f t="shared" si="220"/>
        <v>1</v>
      </c>
      <c r="AE824" s="97">
        <f t="shared" si="217"/>
        <v>13</v>
      </c>
      <c r="AF824" s="97" t="str">
        <f t="shared" si="212"/>
        <v>2019-13</v>
      </c>
      <c r="AG824" s="97">
        <f t="shared" si="213"/>
        <v>1</v>
      </c>
      <c r="AH824" s="97" t="str">
        <f t="shared" si="218"/>
        <v>Weekdays</v>
      </c>
      <c r="AI824" s="98">
        <f t="shared" si="222"/>
        <v>2</v>
      </c>
    </row>
    <row r="825" spans="2:35" ht="21.75" customHeight="1" x14ac:dyDescent="0.25">
      <c r="B825" s="19" t="s">
        <v>857</v>
      </c>
      <c r="C825" s="20" t="s">
        <v>18</v>
      </c>
      <c r="D825" s="19" t="s">
        <v>19</v>
      </c>
      <c r="E825" s="19" t="s">
        <v>20</v>
      </c>
      <c r="F825" s="19" t="s">
        <v>21</v>
      </c>
      <c r="G825" s="19" t="s">
        <v>32</v>
      </c>
      <c r="H825" s="72">
        <v>47.68</v>
      </c>
      <c r="I825" s="22">
        <v>2</v>
      </c>
      <c r="J825" s="72">
        <v>4.7679999999999998</v>
      </c>
      <c r="K825" s="72">
        <v>100.128</v>
      </c>
      <c r="L825" s="24">
        <v>43520</v>
      </c>
      <c r="M825" s="25">
        <v>0.4236111111111111</v>
      </c>
      <c r="N825" s="20" t="s">
        <v>33</v>
      </c>
      <c r="O825" s="72">
        <v>95.36</v>
      </c>
      <c r="P825" s="76">
        <v>4.7619047620000003</v>
      </c>
      <c r="Q825" s="72">
        <v>4.7679999999999998</v>
      </c>
      <c r="R825" s="86">
        <v>4.0999999999999996</v>
      </c>
      <c r="S825" s="72">
        <f t="shared" si="208"/>
        <v>4.7680000000000007</v>
      </c>
      <c r="T825" s="92">
        <f t="shared" si="221"/>
        <v>400.13056000000006</v>
      </c>
      <c r="U825" s="93" t="b">
        <f t="shared" si="209"/>
        <v>0</v>
      </c>
      <c r="V825" s="93" t="b">
        <f t="shared" si="210"/>
        <v>0</v>
      </c>
      <c r="W825" s="93" t="str">
        <f t="shared" si="211"/>
        <v>Low Value</v>
      </c>
      <c r="X825" s="96" t="str">
        <f t="shared" si="214"/>
        <v>Value not found</v>
      </c>
      <c r="Y825" s="93">
        <f t="shared" si="219"/>
        <v>24</v>
      </c>
      <c r="Z825" s="93">
        <f t="shared" si="215"/>
        <v>2</v>
      </c>
      <c r="AA825" s="93">
        <f t="shared" si="216"/>
        <v>2019</v>
      </c>
      <c r="AB825" s="97" t="str">
        <f t="shared" si="224"/>
        <v>2-2019</v>
      </c>
      <c r="AC825" s="97" t="str">
        <f t="shared" si="223"/>
        <v>24-2-2019</v>
      </c>
      <c r="AD825" s="97">
        <f t="shared" si="220"/>
        <v>1</v>
      </c>
      <c r="AE825" s="97">
        <f t="shared" si="217"/>
        <v>8</v>
      </c>
      <c r="AF825" s="97" t="str">
        <f t="shared" si="212"/>
        <v>2019-8</v>
      </c>
      <c r="AG825" s="97">
        <f t="shared" si="213"/>
        <v>7</v>
      </c>
      <c r="AH825" s="97" t="str">
        <f t="shared" si="218"/>
        <v>Weekends</v>
      </c>
      <c r="AI825" s="98">
        <f t="shared" si="222"/>
        <v>1</v>
      </c>
    </row>
    <row r="826" spans="2:35" ht="21.75" customHeight="1" x14ac:dyDescent="0.25">
      <c r="B826" s="19" t="s">
        <v>858</v>
      </c>
      <c r="C826" s="20" t="s">
        <v>25</v>
      </c>
      <c r="D826" s="19" t="s">
        <v>26</v>
      </c>
      <c r="E826" s="19" t="s">
        <v>20</v>
      </c>
      <c r="F826" s="19" t="s">
        <v>31</v>
      </c>
      <c r="G826" s="19" t="s">
        <v>36</v>
      </c>
      <c r="H826" s="72">
        <v>10.17</v>
      </c>
      <c r="I826" s="22">
        <v>1</v>
      </c>
      <c r="J826" s="72">
        <v>0.50849999999999995</v>
      </c>
      <c r="K826" s="72">
        <v>10.6785</v>
      </c>
      <c r="L826" s="24">
        <v>43503</v>
      </c>
      <c r="M826" s="25">
        <v>0.59375</v>
      </c>
      <c r="N826" s="20" t="s">
        <v>29</v>
      </c>
      <c r="O826" s="72">
        <v>10.17</v>
      </c>
      <c r="P826" s="76">
        <v>4.7619047620000003</v>
      </c>
      <c r="Q826" s="72">
        <v>0.50849999999999995</v>
      </c>
      <c r="R826" s="86">
        <v>5.9</v>
      </c>
      <c r="S826" s="72">
        <f t="shared" si="208"/>
        <v>0.50849999999999973</v>
      </c>
      <c r="T826" s="92">
        <f t="shared" si="221"/>
        <v>42.673319999999975</v>
      </c>
      <c r="U826" s="93" t="b">
        <f t="shared" si="209"/>
        <v>0</v>
      </c>
      <c r="V826" s="93" t="b">
        <f t="shared" si="210"/>
        <v>0</v>
      </c>
      <c r="W826" s="93" t="str">
        <f t="shared" si="211"/>
        <v>Low Value</v>
      </c>
      <c r="X826" s="96" t="str">
        <f t="shared" si="214"/>
        <v>Value not found</v>
      </c>
      <c r="Y826" s="93">
        <f t="shared" si="219"/>
        <v>7</v>
      </c>
      <c r="Z826" s="93">
        <f t="shared" si="215"/>
        <v>2</v>
      </c>
      <c r="AA826" s="93">
        <f t="shared" si="216"/>
        <v>2019</v>
      </c>
      <c r="AB826" s="97" t="str">
        <f t="shared" si="224"/>
        <v>2-2019</v>
      </c>
      <c r="AC826" s="97" t="str">
        <f t="shared" si="223"/>
        <v>7-2-2019</v>
      </c>
      <c r="AD826" s="97">
        <f t="shared" si="220"/>
        <v>1</v>
      </c>
      <c r="AE826" s="97">
        <f t="shared" si="217"/>
        <v>6</v>
      </c>
      <c r="AF826" s="97" t="str">
        <f t="shared" si="212"/>
        <v>2019-6</v>
      </c>
      <c r="AG826" s="97">
        <f t="shared" si="213"/>
        <v>4</v>
      </c>
      <c r="AH826" s="97" t="str">
        <f t="shared" si="218"/>
        <v>Weekdays</v>
      </c>
      <c r="AI826" s="98">
        <f t="shared" si="222"/>
        <v>5</v>
      </c>
    </row>
    <row r="827" spans="2:35" ht="21.75" customHeight="1" x14ac:dyDescent="0.25">
      <c r="B827" s="19" t="s">
        <v>859</v>
      </c>
      <c r="C827" s="20" t="s">
        <v>18</v>
      </c>
      <c r="D827" s="19" t="s">
        <v>19</v>
      </c>
      <c r="E827" s="19" t="s">
        <v>27</v>
      </c>
      <c r="F827" s="19" t="s">
        <v>21</v>
      </c>
      <c r="G827" s="19" t="s">
        <v>22</v>
      </c>
      <c r="H827" s="72">
        <v>68.709999999999994</v>
      </c>
      <c r="I827" s="22">
        <v>3</v>
      </c>
      <c r="J827" s="72">
        <v>10.3065</v>
      </c>
      <c r="K827" s="72">
        <v>216.4365</v>
      </c>
      <c r="L827" s="24">
        <v>43528</v>
      </c>
      <c r="M827" s="25">
        <v>0.4201388888888889</v>
      </c>
      <c r="N827" s="20" t="s">
        <v>29</v>
      </c>
      <c r="O827" s="72">
        <v>206.13</v>
      </c>
      <c r="P827" s="76">
        <v>4.7619047620000003</v>
      </c>
      <c r="Q827" s="72">
        <v>10.3065</v>
      </c>
      <c r="R827" s="86">
        <v>8.6999999999999993</v>
      </c>
      <c r="S827" s="72">
        <f t="shared" si="208"/>
        <v>10.3065</v>
      </c>
      <c r="T827" s="92">
        <f t="shared" si="221"/>
        <v>864.92147999999997</v>
      </c>
      <c r="U827" s="93" t="b">
        <f t="shared" si="209"/>
        <v>0</v>
      </c>
      <c r="V827" s="93" t="b">
        <f t="shared" si="210"/>
        <v>1</v>
      </c>
      <c r="W827" s="93" t="str">
        <f t="shared" si="211"/>
        <v>High Value</v>
      </c>
      <c r="X827" s="96">
        <f t="shared" si="214"/>
        <v>6.8709999999999996</v>
      </c>
      <c r="Y827" s="93">
        <f t="shared" si="219"/>
        <v>4</v>
      </c>
      <c r="Z827" s="93">
        <f t="shared" si="215"/>
        <v>3</v>
      </c>
      <c r="AA827" s="93">
        <f t="shared" si="216"/>
        <v>2019</v>
      </c>
      <c r="AB827" s="97" t="str">
        <f t="shared" si="224"/>
        <v>3-2019</v>
      </c>
      <c r="AC827" s="97" t="str">
        <f t="shared" si="223"/>
        <v>4-3-2019</v>
      </c>
      <c r="AD827" s="97">
        <f t="shared" si="220"/>
        <v>1</v>
      </c>
      <c r="AE827" s="97">
        <f t="shared" si="217"/>
        <v>10</v>
      </c>
      <c r="AF827" s="97" t="str">
        <f t="shared" si="212"/>
        <v>2019-10</v>
      </c>
      <c r="AG827" s="97">
        <f t="shared" si="213"/>
        <v>1</v>
      </c>
      <c r="AH827" s="97" t="str">
        <f t="shared" si="218"/>
        <v>Weekdays</v>
      </c>
      <c r="AI827" s="98">
        <f t="shared" si="222"/>
        <v>2</v>
      </c>
    </row>
    <row r="828" spans="2:35" ht="21.75" customHeight="1" x14ac:dyDescent="0.25">
      <c r="B828" s="19" t="s">
        <v>860</v>
      </c>
      <c r="C828" s="20" t="s">
        <v>42</v>
      </c>
      <c r="D828" s="19" t="s">
        <v>43</v>
      </c>
      <c r="E828" s="19" t="s">
        <v>20</v>
      </c>
      <c r="F828" s="19" t="s">
        <v>21</v>
      </c>
      <c r="G828" s="19" t="s">
        <v>36</v>
      </c>
      <c r="H828" s="72">
        <v>60.08</v>
      </c>
      <c r="I828" s="22">
        <v>7</v>
      </c>
      <c r="J828" s="72">
        <v>21.027999999999999</v>
      </c>
      <c r="K828" s="72">
        <v>441.58800000000002</v>
      </c>
      <c r="L828" s="24">
        <v>43510</v>
      </c>
      <c r="M828" s="25">
        <v>0.48333333333333334</v>
      </c>
      <c r="N828" s="20" t="s">
        <v>33</v>
      </c>
      <c r="O828" s="72">
        <v>420.56</v>
      </c>
      <c r="P828" s="76">
        <v>4.7619047620000003</v>
      </c>
      <c r="Q828" s="72">
        <v>21.027999999999999</v>
      </c>
      <c r="R828" s="86">
        <v>4.5</v>
      </c>
      <c r="S828" s="72">
        <f t="shared" si="208"/>
        <v>21.02800000000002</v>
      </c>
      <c r="T828" s="92">
        <f t="shared" si="221"/>
        <v>1764.6697600000018</v>
      </c>
      <c r="U828" s="93" t="b">
        <f t="shared" si="209"/>
        <v>0</v>
      </c>
      <c r="V828" s="93" t="b">
        <f t="shared" si="210"/>
        <v>0</v>
      </c>
      <c r="W828" s="93" t="str">
        <f t="shared" si="211"/>
        <v>Low Value</v>
      </c>
      <c r="X828" s="96" t="str">
        <f t="shared" si="214"/>
        <v>Value not found</v>
      </c>
      <c r="Y828" s="93">
        <f t="shared" si="219"/>
        <v>14</v>
      </c>
      <c r="Z828" s="93">
        <f t="shared" si="215"/>
        <v>2</v>
      </c>
      <c r="AA828" s="93">
        <f t="shared" si="216"/>
        <v>2019</v>
      </c>
      <c r="AB828" s="97" t="str">
        <f t="shared" si="224"/>
        <v>2-2019</v>
      </c>
      <c r="AC828" s="97" t="str">
        <f t="shared" si="223"/>
        <v>14-2-2019</v>
      </c>
      <c r="AD828" s="97">
        <f t="shared" si="220"/>
        <v>1</v>
      </c>
      <c r="AE828" s="97">
        <f t="shared" si="217"/>
        <v>7</v>
      </c>
      <c r="AF828" s="97" t="str">
        <f t="shared" si="212"/>
        <v>2019-7</v>
      </c>
      <c r="AG828" s="97">
        <f t="shared" si="213"/>
        <v>4</v>
      </c>
      <c r="AH828" s="97" t="str">
        <f t="shared" si="218"/>
        <v>Weekdays</v>
      </c>
      <c r="AI828" s="98">
        <f t="shared" si="222"/>
        <v>5</v>
      </c>
    </row>
    <row r="829" spans="2:35" ht="21.75" customHeight="1" x14ac:dyDescent="0.25">
      <c r="B829" s="19" t="s">
        <v>861</v>
      </c>
      <c r="C829" s="20" t="s">
        <v>18</v>
      </c>
      <c r="D829" s="19" t="s">
        <v>19</v>
      </c>
      <c r="E829" s="19" t="s">
        <v>20</v>
      </c>
      <c r="F829" s="19" t="s">
        <v>21</v>
      </c>
      <c r="G829" s="19" t="s">
        <v>36</v>
      </c>
      <c r="H829" s="72">
        <v>22.01</v>
      </c>
      <c r="I829" s="22">
        <v>4</v>
      </c>
      <c r="J829" s="72">
        <v>4.4020000000000001</v>
      </c>
      <c r="K829" s="72">
        <v>92.441999999999993</v>
      </c>
      <c r="L829" s="24">
        <v>43494</v>
      </c>
      <c r="M829" s="25">
        <v>0.76041666666666663</v>
      </c>
      <c r="N829" s="20" t="s">
        <v>33</v>
      </c>
      <c r="O829" s="72">
        <v>88.04</v>
      </c>
      <c r="P829" s="76">
        <v>4.7619047620000003</v>
      </c>
      <c r="Q829" s="72">
        <v>4.4020000000000001</v>
      </c>
      <c r="R829" s="86">
        <v>6.6</v>
      </c>
      <c r="S829" s="72">
        <f t="shared" si="208"/>
        <v>4.4019999999999868</v>
      </c>
      <c r="T829" s="92">
        <f t="shared" si="221"/>
        <v>369.41583999999892</v>
      </c>
      <c r="U829" s="93" t="b">
        <f t="shared" si="209"/>
        <v>0</v>
      </c>
      <c r="V829" s="93" t="b">
        <f t="shared" si="210"/>
        <v>1</v>
      </c>
      <c r="W829" s="93" t="str">
        <f t="shared" si="211"/>
        <v>Low Value</v>
      </c>
      <c r="X829" s="96" t="str">
        <f t="shared" si="214"/>
        <v>Value not found</v>
      </c>
      <c r="Y829" s="93">
        <f t="shared" si="219"/>
        <v>29</v>
      </c>
      <c r="Z829" s="93">
        <f t="shared" si="215"/>
        <v>1</v>
      </c>
      <c r="AA829" s="93">
        <f t="shared" si="216"/>
        <v>2019</v>
      </c>
      <c r="AB829" s="97" t="str">
        <f t="shared" si="224"/>
        <v>1-2019</v>
      </c>
      <c r="AC829" s="97" t="str">
        <f t="shared" si="223"/>
        <v>29-1-2019</v>
      </c>
      <c r="AD829" s="97">
        <f t="shared" si="220"/>
        <v>1</v>
      </c>
      <c r="AE829" s="97">
        <f t="shared" si="217"/>
        <v>5</v>
      </c>
      <c r="AF829" s="97" t="str">
        <f t="shared" si="212"/>
        <v>2019-5</v>
      </c>
      <c r="AG829" s="97">
        <f t="shared" si="213"/>
        <v>2</v>
      </c>
      <c r="AH829" s="97" t="str">
        <f t="shared" si="218"/>
        <v>Weekdays</v>
      </c>
      <c r="AI829" s="98">
        <f t="shared" si="222"/>
        <v>3</v>
      </c>
    </row>
    <row r="830" spans="2:35" ht="21.75" customHeight="1" x14ac:dyDescent="0.25">
      <c r="B830" s="19" t="s">
        <v>862</v>
      </c>
      <c r="C830" s="20" t="s">
        <v>42</v>
      </c>
      <c r="D830" s="19" t="s">
        <v>43</v>
      </c>
      <c r="E830" s="19" t="s">
        <v>20</v>
      </c>
      <c r="F830" s="19" t="s">
        <v>21</v>
      </c>
      <c r="G830" s="19" t="s">
        <v>22</v>
      </c>
      <c r="H830" s="72">
        <v>72.11</v>
      </c>
      <c r="I830" s="22">
        <v>9</v>
      </c>
      <c r="J830" s="72">
        <v>32.4495</v>
      </c>
      <c r="K830" s="72">
        <v>681.43949999999995</v>
      </c>
      <c r="L830" s="24">
        <v>43493</v>
      </c>
      <c r="M830" s="25">
        <v>0.57847222222222228</v>
      </c>
      <c r="N830" s="20" t="s">
        <v>33</v>
      </c>
      <c r="O830" s="72">
        <v>648.99</v>
      </c>
      <c r="P830" s="76">
        <v>4.7619047620000003</v>
      </c>
      <c r="Q830" s="72">
        <v>32.4495</v>
      </c>
      <c r="R830" s="86">
        <v>7.7</v>
      </c>
      <c r="S830" s="72">
        <f t="shared" si="208"/>
        <v>32.449499999999944</v>
      </c>
      <c r="T830" s="92">
        <f t="shared" si="221"/>
        <v>2723.1620399999952</v>
      </c>
      <c r="U830" s="93" t="b">
        <f t="shared" si="209"/>
        <v>1</v>
      </c>
      <c r="V830" s="93" t="b">
        <f t="shared" si="210"/>
        <v>1</v>
      </c>
      <c r="W830" s="93" t="str">
        <f t="shared" si="211"/>
        <v>High Value</v>
      </c>
      <c r="X830" s="96">
        <f t="shared" si="214"/>
        <v>7.2110000000000003</v>
      </c>
      <c r="Y830" s="93">
        <f t="shared" si="219"/>
        <v>28</v>
      </c>
      <c r="Z830" s="93">
        <f t="shared" si="215"/>
        <v>1</v>
      </c>
      <c r="AA830" s="93">
        <f t="shared" si="216"/>
        <v>2019</v>
      </c>
      <c r="AB830" s="97" t="str">
        <f t="shared" si="224"/>
        <v>1-2019</v>
      </c>
      <c r="AC830" s="97" t="str">
        <f t="shared" si="223"/>
        <v>28-1-2019</v>
      </c>
      <c r="AD830" s="97">
        <f t="shared" si="220"/>
        <v>1</v>
      </c>
      <c r="AE830" s="97">
        <f t="shared" si="217"/>
        <v>5</v>
      </c>
      <c r="AF830" s="97" t="str">
        <f t="shared" si="212"/>
        <v>2019-5</v>
      </c>
      <c r="AG830" s="97">
        <f t="shared" si="213"/>
        <v>1</v>
      </c>
      <c r="AH830" s="97" t="str">
        <f t="shared" si="218"/>
        <v>Weekdays</v>
      </c>
      <c r="AI830" s="98">
        <f t="shared" si="222"/>
        <v>2</v>
      </c>
    </row>
    <row r="831" spans="2:35" ht="21.75" customHeight="1" x14ac:dyDescent="0.25">
      <c r="B831" s="19" t="s">
        <v>863</v>
      </c>
      <c r="C831" s="20" t="s">
        <v>18</v>
      </c>
      <c r="D831" s="19" t="s">
        <v>19</v>
      </c>
      <c r="E831" s="19" t="s">
        <v>20</v>
      </c>
      <c r="F831" s="19" t="s">
        <v>31</v>
      </c>
      <c r="G831" s="19" t="s">
        <v>46</v>
      </c>
      <c r="H831" s="72">
        <v>41.28</v>
      </c>
      <c r="I831" s="22">
        <v>3</v>
      </c>
      <c r="J831" s="72">
        <v>6.1920000000000002</v>
      </c>
      <c r="K831" s="72">
        <v>130.03200000000001</v>
      </c>
      <c r="L831" s="24">
        <v>43550</v>
      </c>
      <c r="M831" s="25">
        <v>0.77569444444444446</v>
      </c>
      <c r="N831" s="20" t="s">
        <v>33</v>
      </c>
      <c r="O831" s="72">
        <v>123.84</v>
      </c>
      <c r="P831" s="76">
        <v>4.7619047620000003</v>
      </c>
      <c r="Q831" s="72">
        <v>6.1920000000000002</v>
      </c>
      <c r="R831" s="86">
        <v>8.5</v>
      </c>
      <c r="S831" s="72">
        <f t="shared" si="208"/>
        <v>6.1920000000000073</v>
      </c>
      <c r="T831" s="92">
        <f t="shared" si="221"/>
        <v>519.63264000000061</v>
      </c>
      <c r="U831" s="93" t="b">
        <f t="shared" si="209"/>
        <v>0</v>
      </c>
      <c r="V831" s="93" t="b">
        <f t="shared" si="210"/>
        <v>1</v>
      </c>
      <c r="W831" s="93" t="str">
        <f t="shared" si="211"/>
        <v>High Value</v>
      </c>
      <c r="X831" s="96">
        <f t="shared" si="214"/>
        <v>4.1280000000000001</v>
      </c>
      <c r="Y831" s="93">
        <f t="shared" si="219"/>
        <v>26</v>
      </c>
      <c r="Z831" s="93">
        <f t="shared" si="215"/>
        <v>3</v>
      </c>
      <c r="AA831" s="93">
        <f t="shared" si="216"/>
        <v>2019</v>
      </c>
      <c r="AB831" s="97" t="str">
        <f t="shared" si="224"/>
        <v>3-2019</v>
      </c>
      <c r="AC831" s="97" t="str">
        <f t="shared" si="223"/>
        <v>26-3-2019</v>
      </c>
      <c r="AD831" s="97">
        <f t="shared" si="220"/>
        <v>1</v>
      </c>
      <c r="AE831" s="97">
        <f t="shared" si="217"/>
        <v>13</v>
      </c>
      <c r="AF831" s="97" t="str">
        <f t="shared" si="212"/>
        <v>2019-13</v>
      </c>
      <c r="AG831" s="97">
        <f t="shared" si="213"/>
        <v>2</v>
      </c>
      <c r="AH831" s="97" t="str">
        <f t="shared" si="218"/>
        <v>Weekdays</v>
      </c>
      <c r="AI831" s="98">
        <f t="shared" si="222"/>
        <v>3</v>
      </c>
    </row>
    <row r="832" spans="2:35" ht="21.75" customHeight="1" x14ac:dyDescent="0.25">
      <c r="B832" s="19" t="s">
        <v>864</v>
      </c>
      <c r="C832" s="20" t="s">
        <v>25</v>
      </c>
      <c r="D832" s="19" t="s">
        <v>26</v>
      </c>
      <c r="E832" s="19" t="s">
        <v>27</v>
      </c>
      <c r="F832" s="19" t="s">
        <v>31</v>
      </c>
      <c r="G832" s="19" t="s">
        <v>28</v>
      </c>
      <c r="H832" s="72">
        <v>64.95</v>
      </c>
      <c r="I832" s="22">
        <v>10</v>
      </c>
      <c r="J832" s="72">
        <v>32.475000000000001</v>
      </c>
      <c r="K832" s="72">
        <v>681.97500000000002</v>
      </c>
      <c r="L832" s="24">
        <v>43548</v>
      </c>
      <c r="M832" s="25">
        <v>0.76875000000000004</v>
      </c>
      <c r="N832" s="20" t="s">
        <v>29</v>
      </c>
      <c r="O832" s="72">
        <v>649.5</v>
      </c>
      <c r="P832" s="76">
        <v>4.7619047620000003</v>
      </c>
      <c r="Q832" s="72">
        <v>32.475000000000001</v>
      </c>
      <c r="R832" s="86">
        <v>5.2</v>
      </c>
      <c r="S832" s="72">
        <f t="shared" si="208"/>
        <v>32.475000000000023</v>
      </c>
      <c r="T832" s="92">
        <f t="shared" si="221"/>
        <v>2725.302000000002</v>
      </c>
      <c r="U832" s="93" t="b">
        <f t="shared" si="209"/>
        <v>0</v>
      </c>
      <c r="V832" s="93" t="b">
        <f t="shared" si="210"/>
        <v>0</v>
      </c>
      <c r="W832" s="93" t="str">
        <f t="shared" si="211"/>
        <v>Low Value</v>
      </c>
      <c r="X832" s="96" t="str">
        <f t="shared" si="214"/>
        <v>Value not found</v>
      </c>
      <c r="Y832" s="93">
        <f t="shared" si="219"/>
        <v>24</v>
      </c>
      <c r="Z832" s="93">
        <f t="shared" si="215"/>
        <v>3</v>
      </c>
      <c r="AA832" s="93">
        <f t="shared" si="216"/>
        <v>2019</v>
      </c>
      <c r="AB832" s="97" t="str">
        <f t="shared" si="224"/>
        <v>3-2019</v>
      </c>
      <c r="AC832" s="97" t="str">
        <f t="shared" si="223"/>
        <v>24-3-2019</v>
      </c>
      <c r="AD832" s="97">
        <f t="shared" si="220"/>
        <v>1</v>
      </c>
      <c r="AE832" s="97">
        <f t="shared" si="217"/>
        <v>12</v>
      </c>
      <c r="AF832" s="97" t="str">
        <f t="shared" si="212"/>
        <v>2019-12</v>
      </c>
      <c r="AG832" s="97">
        <f t="shared" si="213"/>
        <v>7</v>
      </c>
      <c r="AH832" s="97" t="str">
        <f t="shared" si="218"/>
        <v>Weekends</v>
      </c>
      <c r="AI832" s="98">
        <f t="shared" si="222"/>
        <v>1</v>
      </c>
    </row>
    <row r="833" spans="2:35" ht="21.75" customHeight="1" x14ac:dyDescent="0.25">
      <c r="B833" s="19" t="s">
        <v>865</v>
      </c>
      <c r="C833" s="20" t="s">
        <v>18</v>
      </c>
      <c r="D833" s="19" t="s">
        <v>19</v>
      </c>
      <c r="E833" s="19" t="s">
        <v>20</v>
      </c>
      <c r="F833" s="19" t="s">
        <v>21</v>
      </c>
      <c r="G833" s="19" t="s">
        <v>28</v>
      </c>
      <c r="H833" s="72">
        <v>74.22</v>
      </c>
      <c r="I833" s="22">
        <v>10</v>
      </c>
      <c r="J833" s="72">
        <v>37.11</v>
      </c>
      <c r="K833" s="72">
        <v>779.31</v>
      </c>
      <c r="L833" s="24">
        <v>43466</v>
      </c>
      <c r="M833" s="25">
        <v>0.61250000000000004</v>
      </c>
      <c r="N833" s="20" t="s">
        <v>33</v>
      </c>
      <c r="O833" s="72">
        <v>742.2</v>
      </c>
      <c r="P833" s="76">
        <v>4.7619047620000003</v>
      </c>
      <c r="Q833" s="72">
        <v>37.11</v>
      </c>
      <c r="R833" s="86">
        <v>4.3</v>
      </c>
      <c r="S833" s="72">
        <f t="shared" si="208"/>
        <v>37.1099999999999</v>
      </c>
      <c r="T833" s="92">
        <f t="shared" si="221"/>
        <v>3114.2711999999915</v>
      </c>
      <c r="U833" s="93" t="b">
        <f t="shared" si="209"/>
        <v>0</v>
      </c>
      <c r="V833" s="93" t="b">
        <f t="shared" si="210"/>
        <v>1</v>
      </c>
      <c r="W833" s="93" t="str">
        <f t="shared" si="211"/>
        <v>Low Value</v>
      </c>
      <c r="X833" s="96" t="str">
        <f t="shared" si="214"/>
        <v>Value not found</v>
      </c>
      <c r="Y833" s="93">
        <f t="shared" si="219"/>
        <v>1</v>
      </c>
      <c r="Z833" s="93">
        <f t="shared" si="215"/>
        <v>1</v>
      </c>
      <c r="AA833" s="93">
        <f t="shared" si="216"/>
        <v>2019</v>
      </c>
      <c r="AB833" s="97" t="str">
        <f t="shared" si="224"/>
        <v>1-2019</v>
      </c>
      <c r="AC833" s="97" t="str">
        <f t="shared" si="223"/>
        <v>1-1-2019</v>
      </c>
      <c r="AD833" s="97">
        <f t="shared" si="220"/>
        <v>1</v>
      </c>
      <c r="AE833" s="97">
        <f t="shared" si="217"/>
        <v>1</v>
      </c>
      <c r="AF833" s="97" t="str">
        <f t="shared" si="212"/>
        <v>2019-1</v>
      </c>
      <c r="AG833" s="97">
        <f t="shared" si="213"/>
        <v>2</v>
      </c>
      <c r="AH833" s="97" t="str">
        <f t="shared" si="218"/>
        <v>Weekdays</v>
      </c>
      <c r="AI833" s="98">
        <f t="shared" si="222"/>
        <v>3</v>
      </c>
    </row>
    <row r="834" spans="2:35" ht="21.75" customHeight="1" x14ac:dyDescent="0.25">
      <c r="B834" s="19" t="s">
        <v>866</v>
      </c>
      <c r="C834" s="20" t="s">
        <v>18</v>
      </c>
      <c r="D834" s="19" t="s">
        <v>19</v>
      </c>
      <c r="E834" s="19" t="s">
        <v>27</v>
      </c>
      <c r="F834" s="19" t="s">
        <v>31</v>
      </c>
      <c r="G834" s="19" t="s">
        <v>28</v>
      </c>
      <c r="H834" s="72">
        <v>10.56</v>
      </c>
      <c r="I834" s="22">
        <v>8</v>
      </c>
      <c r="J834" s="72">
        <v>4.2240000000000002</v>
      </c>
      <c r="K834" s="72">
        <v>88.703999999999994</v>
      </c>
      <c r="L834" s="24">
        <v>43489</v>
      </c>
      <c r="M834" s="25">
        <v>0.73819444444444449</v>
      </c>
      <c r="N834" s="20" t="s">
        <v>29</v>
      </c>
      <c r="O834" s="72">
        <v>84.48</v>
      </c>
      <c r="P834" s="76">
        <v>4.7619047620000003</v>
      </c>
      <c r="Q834" s="72">
        <v>4.2240000000000002</v>
      </c>
      <c r="R834" s="86">
        <v>7.6</v>
      </c>
      <c r="S834" s="72">
        <f t="shared" si="208"/>
        <v>4.2239999999999895</v>
      </c>
      <c r="T834" s="92">
        <f t="shared" si="221"/>
        <v>354.47807999999912</v>
      </c>
      <c r="U834" s="93" t="b">
        <f t="shared" si="209"/>
        <v>1</v>
      </c>
      <c r="V834" s="93" t="b">
        <f t="shared" si="210"/>
        <v>1</v>
      </c>
      <c r="W834" s="93" t="str">
        <f t="shared" si="211"/>
        <v>High Value</v>
      </c>
      <c r="X834" s="96">
        <f t="shared" si="214"/>
        <v>1.056</v>
      </c>
      <c r="Y834" s="93">
        <f t="shared" si="219"/>
        <v>24</v>
      </c>
      <c r="Z834" s="93">
        <f t="shared" si="215"/>
        <v>1</v>
      </c>
      <c r="AA834" s="93">
        <f t="shared" si="216"/>
        <v>2019</v>
      </c>
      <c r="AB834" s="97" t="str">
        <f t="shared" si="224"/>
        <v>1-2019</v>
      </c>
      <c r="AC834" s="97" t="str">
        <f t="shared" si="223"/>
        <v>24-1-2019</v>
      </c>
      <c r="AD834" s="97">
        <f t="shared" si="220"/>
        <v>1</v>
      </c>
      <c r="AE834" s="97">
        <f t="shared" si="217"/>
        <v>4</v>
      </c>
      <c r="AF834" s="97" t="str">
        <f t="shared" si="212"/>
        <v>2019-4</v>
      </c>
      <c r="AG834" s="97">
        <f t="shared" si="213"/>
        <v>4</v>
      </c>
      <c r="AH834" s="97" t="str">
        <f t="shared" si="218"/>
        <v>Weekdays</v>
      </c>
      <c r="AI834" s="98">
        <f t="shared" si="222"/>
        <v>5</v>
      </c>
    </row>
    <row r="835" spans="2:35" ht="21.75" customHeight="1" x14ac:dyDescent="0.25">
      <c r="B835" s="19" t="s">
        <v>867</v>
      </c>
      <c r="C835" s="20" t="s">
        <v>42</v>
      </c>
      <c r="D835" s="19" t="s">
        <v>43</v>
      </c>
      <c r="E835" s="19" t="s">
        <v>27</v>
      </c>
      <c r="F835" s="19" t="s">
        <v>31</v>
      </c>
      <c r="G835" s="19" t="s">
        <v>22</v>
      </c>
      <c r="H835" s="72">
        <v>62.57</v>
      </c>
      <c r="I835" s="22">
        <v>4</v>
      </c>
      <c r="J835" s="72">
        <v>12.513999999999999</v>
      </c>
      <c r="K835" s="72">
        <v>262.79399999999998</v>
      </c>
      <c r="L835" s="24">
        <v>43521</v>
      </c>
      <c r="M835" s="25">
        <v>0.77569444444444446</v>
      </c>
      <c r="N835" s="20" t="s">
        <v>29</v>
      </c>
      <c r="O835" s="72">
        <v>250.28</v>
      </c>
      <c r="P835" s="76">
        <v>4.7619047620000003</v>
      </c>
      <c r="Q835" s="72">
        <v>12.513999999999999</v>
      </c>
      <c r="R835" s="86">
        <v>9.5</v>
      </c>
      <c r="S835" s="72">
        <f t="shared" si="208"/>
        <v>12.513999999999982</v>
      </c>
      <c r="T835" s="92">
        <f t="shared" si="221"/>
        <v>1050.1748799999984</v>
      </c>
      <c r="U835" s="93" t="b">
        <f t="shared" si="209"/>
        <v>0</v>
      </c>
      <c r="V835" s="93" t="b">
        <f t="shared" si="210"/>
        <v>1</v>
      </c>
      <c r="W835" s="93" t="str">
        <f t="shared" si="211"/>
        <v>High Value</v>
      </c>
      <c r="X835" s="96">
        <f t="shared" si="214"/>
        <v>6.2570000000000006</v>
      </c>
      <c r="Y835" s="93">
        <f t="shared" si="219"/>
        <v>25</v>
      </c>
      <c r="Z835" s="93">
        <f t="shared" si="215"/>
        <v>2</v>
      </c>
      <c r="AA835" s="93">
        <f t="shared" si="216"/>
        <v>2019</v>
      </c>
      <c r="AB835" s="97" t="str">
        <f t="shared" si="224"/>
        <v>2-2019</v>
      </c>
      <c r="AC835" s="97" t="str">
        <f t="shared" si="223"/>
        <v>25-2-2019</v>
      </c>
      <c r="AD835" s="97">
        <f t="shared" si="220"/>
        <v>1</v>
      </c>
      <c r="AE835" s="97">
        <f t="shared" si="217"/>
        <v>9</v>
      </c>
      <c r="AF835" s="97" t="str">
        <f t="shared" si="212"/>
        <v>2019-9</v>
      </c>
      <c r="AG835" s="97">
        <f t="shared" si="213"/>
        <v>1</v>
      </c>
      <c r="AH835" s="97" t="str">
        <f t="shared" si="218"/>
        <v>Weekdays</v>
      </c>
      <c r="AI835" s="98">
        <f t="shared" si="222"/>
        <v>2</v>
      </c>
    </row>
    <row r="836" spans="2:35" ht="21.75" customHeight="1" x14ac:dyDescent="0.25">
      <c r="B836" s="19" t="s">
        <v>868</v>
      </c>
      <c r="C836" s="20" t="s">
        <v>42</v>
      </c>
      <c r="D836" s="19" t="s">
        <v>43</v>
      </c>
      <c r="E836" s="19" t="s">
        <v>20</v>
      </c>
      <c r="F836" s="19" t="s">
        <v>21</v>
      </c>
      <c r="G836" s="19" t="s">
        <v>36</v>
      </c>
      <c r="H836" s="72">
        <v>11.85</v>
      </c>
      <c r="I836" s="22">
        <v>8</v>
      </c>
      <c r="J836" s="72">
        <v>4.74</v>
      </c>
      <c r="K836" s="72">
        <v>99.54</v>
      </c>
      <c r="L836" s="24">
        <v>43474</v>
      </c>
      <c r="M836" s="25">
        <v>0.69027777777777777</v>
      </c>
      <c r="N836" s="20" t="s">
        <v>29</v>
      </c>
      <c r="O836" s="72">
        <v>94.8</v>
      </c>
      <c r="P836" s="76">
        <v>4.7619047620000003</v>
      </c>
      <c r="Q836" s="72">
        <v>4.74</v>
      </c>
      <c r="R836" s="86">
        <v>4.0999999999999996</v>
      </c>
      <c r="S836" s="72">
        <f t="shared" si="208"/>
        <v>4.7400000000000091</v>
      </c>
      <c r="T836" s="92">
        <f t="shared" si="221"/>
        <v>397.7808000000008</v>
      </c>
      <c r="U836" s="93" t="b">
        <f t="shared" si="209"/>
        <v>0</v>
      </c>
      <c r="V836" s="93" t="b">
        <f t="shared" si="210"/>
        <v>0</v>
      </c>
      <c r="W836" s="93" t="str">
        <f t="shared" si="211"/>
        <v>Low Value</v>
      </c>
      <c r="X836" s="96" t="str">
        <f t="shared" si="214"/>
        <v>Value not found</v>
      </c>
      <c r="Y836" s="93">
        <f t="shared" si="219"/>
        <v>9</v>
      </c>
      <c r="Z836" s="93">
        <f t="shared" si="215"/>
        <v>1</v>
      </c>
      <c r="AA836" s="93">
        <f t="shared" si="216"/>
        <v>2019</v>
      </c>
      <c r="AB836" s="97" t="str">
        <f t="shared" si="224"/>
        <v>1-2019</v>
      </c>
      <c r="AC836" s="97" t="str">
        <f t="shared" si="223"/>
        <v>9-1-2019</v>
      </c>
      <c r="AD836" s="97">
        <f t="shared" si="220"/>
        <v>1</v>
      </c>
      <c r="AE836" s="97">
        <f t="shared" si="217"/>
        <v>2</v>
      </c>
      <c r="AF836" s="97" t="str">
        <f t="shared" si="212"/>
        <v>2019-2</v>
      </c>
      <c r="AG836" s="97">
        <f t="shared" si="213"/>
        <v>3</v>
      </c>
      <c r="AH836" s="97" t="str">
        <f t="shared" si="218"/>
        <v>Weekdays</v>
      </c>
      <c r="AI836" s="98">
        <f t="shared" si="222"/>
        <v>4</v>
      </c>
    </row>
    <row r="837" spans="2:35" ht="21.75" customHeight="1" x14ac:dyDescent="0.25">
      <c r="B837" s="19" t="s">
        <v>869</v>
      </c>
      <c r="C837" s="20" t="s">
        <v>18</v>
      </c>
      <c r="D837" s="19" t="s">
        <v>19</v>
      </c>
      <c r="E837" s="19" t="s">
        <v>20</v>
      </c>
      <c r="F837" s="19" t="s">
        <v>31</v>
      </c>
      <c r="G837" s="19" t="s">
        <v>22</v>
      </c>
      <c r="H837" s="72">
        <v>91.3</v>
      </c>
      <c r="I837" s="22">
        <v>1</v>
      </c>
      <c r="J837" s="72">
        <v>4.5650000000000004</v>
      </c>
      <c r="K837" s="72">
        <v>95.864999999999995</v>
      </c>
      <c r="L837" s="24">
        <v>43510</v>
      </c>
      <c r="M837" s="25">
        <v>0.61250000000000004</v>
      </c>
      <c r="N837" s="20" t="s">
        <v>23</v>
      </c>
      <c r="O837" s="72">
        <v>91.3</v>
      </c>
      <c r="P837" s="76">
        <v>4.7619047620000003</v>
      </c>
      <c r="Q837" s="72">
        <v>4.5650000000000004</v>
      </c>
      <c r="R837" s="86">
        <v>9.1999999999999993</v>
      </c>
      <c r="S837" s="72">
        <f t="shared" ref="S837:S900" si="225">K837-O837</f>
        <v>4.5649999999999977</v>
      </c>
      <c r="T837" s="92">
        <f t="shared" si="221"/>
        <v>383.09479999999979</v>
      </c>
      <c r="U837" s="93" t="b">
        <f t="shared" ref="U837:U900" si="226">AND(I837&gt;7,R837&gt;7.1)</f>
        <v>0</v>
      </c>
      <c r="V837" s="93" t="b">
        <f t="shared" ref="V837:V900" si="227">OR(S837&gt;33,R837&gt;6.2)</f>
        <v>1</v>
      </c>
      <c r="W837" s="93" t="str">
        <f t="shared" ref="W837:W900" si="228">IF(R837&gt;7.3,"High Value","Low Value")</f>
        <v>High Value</v>
      </c>
      <c r="X837" s="96">
        <f t="shared" si="214"/>
        <v>9.1300000000000008</v>
      </c>
      <c r="Y837" s="93">
        <f t="shared" si="219"/>
        <v>14</v>
      </c>
      <c r="Z837" s="93">
        <f t="shared" si="215"/>
        <v>2</v>
      </c>
      <c r="AA837" s="93">
        <f t="shared" si="216"/>
        <v>2019</v>
      </c>
      <c r="AB837" s="97" t="str">
        <f t="shared" si="224"/>
        <v>2-2019</v>
      </c>
      <c r="AC837" s="97" t="str">
        <f t="shared" si="223"/>
        <v>14-2-2019</v>
      </c>
      <c r="AD837" s="97">
        <f t="shared" si="220"/>
        <v>1</v>
      </c>
      <c r="AE837" s="97">
        <f t="shared" si="217"/>
        <v>7</v>
      </c>
      <c r="AF837" s="97" t="str">
        <f t="shared" ref="AF837:AF900" si="229">CONCATENATE(AA837,"-",AE837)</f>
        <v>2019-7</v>
      </c>
      <c r="AG837" s="97">
        <f t="shared" ref="AG837:AG900" si="230">WEEKDAY(L837,2)</f>
        <v>4</v>
      </c>
      <c r="AH837" s="97" t="str">
        <f t="shared" si="218"/>
        <v>Weekdays</v>
      </c>
      <c r="AI837" s="98">
        <f t="shared" si="222"/>
        <v>5</v>
      </c>
    </row>
    <row r="838" spans="2:35" ht="21.75" customHeight="1" x14ac:dyDescent="0.25">
      <c r="B838" s="19" t="s">
        <v>870</v>
      </c>
      <c r="C838" s="20" t="s">
        <v>42</v>
      </c>
      <c r="D838" s="19" t="s">
        <v>43</v>
      </c>
      <c r="E838" s="19" t="s">
        <v>20</v>
      </c>
      <c r="F838" s="19" t="s">
        <v>21</v>
      </c>
      <c r="G838" s="19" t="s">
        <v>32</v>
      </c>
      <c r="H838" s="72">
        <v>40.729999999999997</v>
      </c>
      <c r="I838" s="22">
        <v>7</v>
      </c>
      <c r="J838" s="72">
        <v>14.2555</v>
      </c>
      <c r="K838" s="72">
        <v>299.3655</v>
      </c>
      <c r="L838" s="24">
        <v>43536</v>
      </c>
      <c r="M838" s="25">
        <v>0.45902777777777776</v>
      </c>
      <c r="N838" s="20" t="s">
        <v>23</v>
      </c>
      <c r="O838" s="72">
        <v>285.11</v>
      </c>
      <c r="P838" s="76">
        <v>4.7619047620000003</v>
      </c>
      <c r="Q838" s="72">
        <v>14.2555</v>
      </c>
      <c r="R838" s="86">
        <v>5.4</v>
      </c>
      <c r="S838" s="72">
        <f t="shared" si="225"/>
        <v>14.255499999999984</v>
      </c>
      <c r="T838" s="92">
        <f t="shared" si="221"/>
        <v>1196.3215599999987</v>
      </c>
      <c r="U838" s="93" t="b">
        <f t="shared" si="226"/>
        <v>0</v>
      </c>
      <c r="V838" s="93" t="b">
        <f t="shared" si="227"/>
        <v>0</v>
      </c>
      <c r="W838" s="93" t="str">
        <f t="shared" si="228"/>
        <v>Low Value</v>
      </c>
      <c r="X838" s="96" t="str">
        <f t="shared" ref="X838:X901" si="231">IF(R838&gt;6.9,H838*0.1,"Value not found")</f>
        <v>Value not found</v>
      </c>
      <c r="Y838" s="93">
        <f t="shared" si="219"/>
        <v>12</v>
      </c>
      <c r="Z838" s="93">
        <f t="shared" ref="Z838:Z901" si="232">MONTH(L838)</f>
        <v>3</v>
      </c>
      <c r="AA838" s="93">
        <f t="shared" ref="AA838:AA901" si="233">YEAR(L838)</f>
        <v>2019</v>
      </c>
      <c r="AB838" s="97" t="str">
        <f t="shared" si="224"/>
        <v>3-2019</v>
      </c>
      <c r="AC838" s="97" t="str">
        <f t="shared" si="223"/>
        <v>12-3-2019</v>
      </c>
      <c r="AD838" s="97">
        <f t="shared" si="220"/>
        <v>1</v>
      </c>
      <c r="AE838" s="97">
        <f t="shared" ref="AE838:AE901" si="234">WEEKNUM(L838,2)</f>
        <v>11</v>
      </c>
      <c r="AF838" s="97" t="str">
        <f t="shared" si="229"/>
        <v>2019-11</v>
      </c>
      <c r="AG838" s="97">
        <f t="shared" si="230"/>
        <v>2</v>
      </c>
      <c r="AH838" s="97" t="str">
        <f t="shared" ref="AH838:AH901" si="235">IF(AG838&gt;=6,"Weekends","Weekdays")</f>
        <v>Weekdays</v>
      </c>
      <c r="AI838" s="98">
        <f t="shared" si="222"/>
        <v>3</v>
      </c>
    </row>
    <row r="839" spans="2:35" ht="21.75" customHeight="1" x14ac:dyDescent="0.25">
      <c r="B839" s="19" t="s">
        <v>871</v>
      </c>
      <c r="C839" s="20" t="s">
        <v>18</v>
      </c>
      <c r="D839" s="19" t="s">
        <v>19</v>
      </c>
      <c r="E839" s="19" t="s">
        <v>27</v>
      </c>
      <c r="F839" s="19" t="s">
        <v>31</v>
      </c>
      <c r="G839" s="19" t="s">
        <v>46</v>
      </c>
      <c r="H839" s="72">
        <v>52.38</v>
      </c>
      <c r="I839" s="22">
        <v>1</v>
      </c>
      <c r="J839" s="72">
        <v>2.6190000000000002</v>
      </c>
      <c r="K839" s="72">
        <v>54.999000000000002</v>
      </c>
      <c r="L839" s="24">
        <v>43550</v>
      </c>
      <c r="M839" s="25">
        <v>0.82222222222222219</v>
      </c>
      <c r="N839" s="20" t="s">
        <v>29</v>
      </c>
      <c r="O839" s="72">
        <v>52.38</v>
      </c>
      <c r="P839" s="76">
        <v>4.7619047620000003</v>
      </c>
      <c r="Q839" s="72">
        <v>2.6190000000000002</v>
      </c>
      <c r="R839" s="86">
        <v>5.8</v>
      </c>
      <c r="S839" s="72">
        <f t="shared" si="225"/>
        <v>2.6189999999999998</v>
      </c>
      <c r="T839" s="92">
        <f t="shared" si="221"/>
        <v>219.78647999999998</v>
      </c>
      <c r="U839" s="93" t="b">
        <f t="shared" si="226"/>
        <v>0</v>
      </c>
      <c r="V839" s="93" t="b">
        <f t="shared" si="227"/>
        <v>0</v>
      </c>
      <c r="W839" s="93" t="str">
        <f t="shared" si="228"/>
        <v>Low Value</v>
      </c>
      <c r="X839" s="96" t="str">
        <f t="shared" si="231"/>
        <v>Value not found</v>
      </c>
      <c r="Y839" s="93">
        <f t="shared" ref="Y839:Y902" si="236">DAY(L839)</f>
        <v>26</v>
      </c>
      <c r="Z839" s="93">
        <f t="shared" si="232"/>
        <v>3</v>
      </c>
      <c r="AA839" s="93">
        <f t="shared" si="233"/>
        <v>2019</v>
      </c>
      <c r="AB839" s="97" t="str">
        <f t="shared" si="224"/>
        <v>3-2019</v>
      </c>
      <c r="AC839" s="97" t="str">
        <f t="shared" si="223"/>
        <v>26-3-2019</v>
      </c>
      <c r="AD839" s="97">
        <f t="shared" ref="AD839:AD902" si="237">ROUNDUP(Z839/3,0)</f>
        <v>1</v>
      </c>
      <c r="AE839" s="97">
        <f t="shared" si="234"/>
        <v>13</v>
      </c>
      <c r="AF839" s="97" t="str">
        <f t="shared" si="229"/>
        <v>2019-13</v>
      </c>
      <c r="AG839" s="97">
        <f t="shared" si="230"/>
        <v>2</v>
      </c>
      <c r="AH839" s="97" t="str">
        <f t="shared" si="235"/>
        <v>Weekdays</v>
      </c>
      <c r="AI839" s="98">
        <f t="shared" si="222"/>
        <v>3</v>
      </c>
    </row>
    <row r="840" spans="2:35" ht="21.75" customHeight="1" x14ac:dyDescent="0.25">
      <c r="B840" s="19" t="s">
        <v>872</v>
      </c>
      <c r="C840" s="20" t="s">
        <v>18</v>
      </c>
      <c r="D840" s="19" t="s">
        <v>19</v>
      </c>
      <c r="E840" s="19" t="s">
        <v>20</v>
      </c>
      <c r="F840" s="19" t="s">
        <v>31</v>
      </c>
      <c r="G840" s="19" t="s">
        <v>46</v>
      </c>
      <c r="H840" s="72">
        <v>38.54</v>
      </c>
      <c r="I840" s="22">
        <v>5</v>
      </c>
      <c r="J840" s="72">
        <v>9.6349999999999998</v>
      </c>
      <c r="K840" s="72">
        <v>202.33500000000001</v>
      </c>
      <c r="L840" s="24">
        <v>43474</v>
      </c>
      <c r="M840" s="25">
        <v>0.56527777777777777</v>
      </c>
      <c r="N840" s="20" t="s">
        <v>23</v>
      </c>
      <c r="O840" s="72">
        <v>192.7</v>
      </c>
      <c r="P840" s="76">
        <v>4.7619047620000003</v>
      </c>
      <c r="Q840" s="72">
        <v>9.6349999999999998</v>
      </c>
      <c r="R840" s="86">
        <v>5.6</v>
      </c>
      <c r="S840" s="72">
        <f t="shared" si="225"/>
        <v>9.6350000000000193</v>
      </c>
      <c r="T840" s="92">
        <f t="shared" ref="T840:T903" si="238">S840*$T$2</f>
        <v>808.56920000000162</v>
      </c>
      <c r="U840" s="93" t="b">
        <f t="shared" si="226"/>
        <v>0</v>
      </c>
      <c r="V840" s="93" t="b">
        <f t="shared" si="227"/>
        <v>0</v>
      </c>
      <c r="W840" s="93" t="str">
        <f t="shared" si="228"/>
        <v>Low Value</v>
      </c>
      <c r="X840" s="96" t="str">
        <f t="shared" si="231"/>
        <v>Value not found</v>
      </c>
      <c r="Y840" s="93">
        <f t="shared" si="236"/>
        <v>9</v>
      </c>
      <c r="Z840" s="93">
        <f t="shared" si="232"/>
        <v>1</v>
      </c>
      <c r="AA840" s="93">
        <f t="shared" si="233"/>
        <v>2019</v>
      </c>
      <c r="AB840" s="97" t="str">
        <f t="shared" si="224"/>
        <v>1-2019</v>
      </c>
      <c r="AC840" s="97" t="str">
        <f t="shared" si="223"/>
        <v>9-1-2019</v>
      </c>
      <c r="AD840" s="97">
        <f t="shared" si="237"/>
        <v>1</v>
      </c>
      <c r="AE840" s="97">
        <f t="shared" si="234"/>
        <v>2</v>
      </c>
      <c r="AF840" s="97" t="str">
        <f t="shared" si="229"/>
        <v>2019-2</v>
      </c>
      <c r="AG840" s="97">
        <f t="shared" si="230"/>
        <v>3</v>
      </c>
      <c r="AH840" s="97" t="str">
        <f t="shared" si="235"/>
        <v>Weekdays</v>
      </c>
      <c r="AI840" s="98">
        <f t="shared" si="222"/>
        <v>4</v>
      </c>
    </row>
    <row r="841" spans="2:35" ht="21.75" customHeight="1" x14ac:dyDescent="0.25">
      <c r="B841" s="19" t="s">
        <v>873</v>
      </c>
      <c r="C841" s="20" t="s">
        <v>42</v>
      </c>
      <c r="D841" s="19" t="s">
        <v>43</v>
      </c>
      <c r="E841" s="19" t="s">
        <v>27</v>
      </c>
      <c r="F841" s="19" t="s">
        <v>31</v>
      </c>
      <c r="G841" s="19" t="s">
        <v>36</v>
      </c>
      <c r="H841" s="72">
        <v>44.63</v>
      </c>
      <c r="I841" s="22">
        <v>6</v>
      </c>
      <c r="J841" s="72">
        <v>13.388999999999999</v>
      </c>
      <c r="K841" s="72">
        <v>281.16899999999998</v>
      </c>
      <c r="L841" s="24">
        <v>43467</v>
      </c>
      <c r="M841" s="25">
        <v>0.83888888888888891</v>
      </c>
      <c r="N841" s="20" t="s">
        <v>33</v>
      </c>
      <c r="O841" s="72">
        <v>267.77999999999997</v>
      </c>
      <c r="P841" s="76">
        <v>4.7619047620000003</v>
      </c>
      <c r="Q841" s="72">
        <v>13.388999999999999</v>
      </c>
      <c r="R841" s="86">
        <v>5.0999999999999996</v>
      </c>
      <c r="S841" s="72">
        <f t="shared" si="225"/>
        <v>13.38900000000001</v>
      </c>
      <c r="T841" s="92">
        <f t="shared" si="238"/>
        <v>1123.6048800000008</v>
      </c>
      <c r="U841" s="93" t="b">
        <f t="shared" si="226"/>
        <v>0</v>
      </c>
      <c r="V841" s="93" t="b">
        <f t="shared" si="227"/>
        <v>0</v>
      </c>
      <c r="W841" s="93" t="str">
        <f t="shared" si="228"/>
        <v>Low Value</v>
      </c>
      <c r="X841" s="96" t="str">
        <f t="shared" si="231"/>
        <v>Value not found</v>
      </c>
      <c r="Y841" s="93">
        <f t="shared" si="236"/>
        <v>2</v>
      </c>
      <c r="Z841" s="93">
        <f t="shared" si="232"/>
        <v>1</v>
      </c>
      <c r="AA841" s="93">
        <f t="shared" si="233"/>
        <v>2019</v>
      </c>
      <c r="AB841" s="97" t="str">
        <f t="shared" si="224"/>
        <v>1-2019</v>
      </c>
      <c r="AC841" s="97" t="str">
        <f t="shared" si="223"/>
        <v>2-1-2019</v>
      </c>
      <c r="AD841" s="97">
        <f t="shared" si="237"/>
        <v>1</v>
      </c>
      <c r="AE841" s="97">
        <f t="shared" si="234"/>
        <v>1</v>
      </c>
      <c r="AF841" s="97" t="str">
        <f t="shared" si="229"/>
        <v>2019-1</v>
      </c>
      <c r="AG841" s="97">
        <f t="shared" si="230"/>
        <v>3</v>
      </c>
      <c r="AH841" s="97" t="str">
        <f t="shared" si="235"/>
        <v>Weekdays</v>
      </c>
      <c r="AI841" s="98">
        <f t="shared" si="222"/>
        <v>4</v>
      </c>
    </row>
    <row r="842" spans="2:35" ht="21.75" customHeight="1" x14ac:dyDescent="0.25">
      <c r="B842" s="19" t="s">
        <v>874</v>
      </c>
      <c r="C842" s="20" t="s">
        <v>25</v>
      </c>
      <c r="D842" s="19" t="s">
        <v>26</v>
      </c>
      <c r="E842" s="19" t="s">
        <v>27</v>
      </c>
      <c r="F842" s="19" t="s">
        <v>31</v>
      </c>
      <c r="G842" s="19" t="s">
        <v>28</v>
      </c>
      <c r="H842" s="72">
        <v>55.87</v>
      </c>
      <c r="I842" s="22">
        <v>10</v>
      </c>
      <c r="J842" s="72">
        <v>27.934999999999999</v>
      </c>
      <c r="K842" s="72">
        <v>586.63499999999999</v>
      </c>
      <c r="L842" s="24">
        <v>43480</v>
      </c>
      <c r="M842" s="25">
        <v>0.62569444444444444</v>
      </c>
      <c r="N842" s="20" t="s">
        <v>29</v>
      </c>
      <c r="O842" s="72">
        <v>558.70000000000005</v>
      </c>
      <c r="P842" s="76">
        <v>4.7619047620000003</v>
      </c>
      <c r="Q842" s="72">
        <v>27.934999999999999</v>
      </c>
      <c r="R842" s="86">
        <v>5.8</v>
      </c>
      <c r="S842" s="72">
        <f t="shared" si="225"/>
        <v>27.934999999999945</v>
      </c>
      <c r="T842" s="92">
        <f t="shared" si="238"/>
        <v>2344.3051999999957</v>
      </c>
      <c r="U842" s="93" t="b">
        <f t="shared" si="226"/>
        <v>0</v>
      </c>
      <c r="V842" s="93" t="b">
        <f t="shared" si="227"/>
        <v>0</v>
      </c>
      <c r="W842" s="93" t="str">
        <f t="shared" si="228"/>
        <v>Low Value</v>
      </c>
      <c r="X842" s="96" t="str">
        <f t="shared" si="231"/>
        <v>Value not found</v>
      </c>
      <c r="Y842" s="93">
        <f t="shared" si="236"/>
        <v>15</v>
      </c>
      <c r="Z842" s="93">
        <f t="shared" si="232"/>
        <v>1</v>
      </c>
      <c r="AA842" s="93">
        <f t="shared" si="233"/>
        <v>2019</v>
      </c>
      <c r="AB842" s="97" t="str">
        <f t="shared" si="224"/>
        <v>1-2019</v>
      </c>
      <c r="AC842" s="97" t="str">
        <f t="shared" si="223"/>
        <v>15-1-2019</v>
      </c>
      <c r="AD842" s="97">
        <f t="shared" si="237"/>
        <v>1</v>
      </c>
      <c r="AE842" s="97">
        <f t="shared" si="234"/>
        <v>3</v>
      </c>
      <c r="AF842" s="97" t="str">
        <f t="shared" si="229"/>
        <v>2019-3</v>
      </c>
      <c r="AG842" s="97">
        <f t="shared" si="230"/>
        <v>2</v>
      </c>
      <c r="AH842" s="97" t="str">
        <f t="shared" si="235"/>
        <v>Weekdays</v>
      </c>
      <c r="AI842" s="98">
        <f t="shared" si="222"/>
        <v>3</v>
      </c>
    </row>
    <row r="843" spans="2:35" ht="21.75" customHeight="1" x14ac:dyDescent="0.25">
      <c r="B843" s="19" t="s">
        <v>875</v>
      </c>
      <c r="C843" s="20" t="s">
        <v>25</v>
      </c>
      <c r="D843" s="19" t="s">
        <v>26</v>
      </c>
      <c r="E843" s="19" t="s">
        <v>20</v>
      </c>
      <c r="F843" s="19" t="s">
        <v>21</v>
      </c>
      <c r="G843" s="19" t="s">
        <v>36</v>
      </c>
      <c r="H843" s="72">
        <v>29.22</v>
      </c>
      <c r="I843" s="22">
        <v>6</v>
      </c>
      <c r="J843" s="72">
        <v>8.766</v>
      </c>
      <c r="K843" s="72">
        <v>184.08600000000001</v>
      </c>
      <c r="L843" s="24">
        <v>43466</v>
      </c>
      <c r="M843" s="25">
        <v>0.4861111111111111</v>
      </c>
      <c r="N843" s="20" t="s">
        <v>23</v>
      </c>
      <c r="O843" s="72">
        <v>175.32</v>
      </c>
      <c r="P843" s="76">
        <v>4.7619047620000003</v>
      </c>
      <c r="Q843" s="72">
        <v>8.766</v>
      </c>
      <c r="R843" s="86">
        <v>5</v>
      </c>
      <c r="S843" s="72">
        <f t="shared" si="225"/>
        <v>8.7660000000000196</v>
      </c>
      <c r="T843" s="92">
        <f t="shared" si="238"/>
        <v>735.64272000000165</v>
      </c>
      <c r="U843" s="93" t="b">
        <f t="shared" si="226"/>
        <v>0</v>
      </c>
      <c r="V843" s="93" t="b">
        <f t="shared" si="227"/>
        <v>0</v>
      </c>
      <c r="W843" s="93" t="str">
        <f t="shared" si="228"/>
        <v>Low Value</v>
      </c>
      <c r="X843" s="96" t="str">
        <f t="shared" si="231"/>
        <v>Value not found</v>
      </c>
      <c r="Y843" s="93">
        <f t="shared" si="236"/>
        <v>1</v>
      </c>
      <c r="Z843" s="93">
        <f t="shared" si="232"/>
        <v>1</v>
      </c>
      <c r="AA843" s="93">
        <f t="shared" si="233"/>
        <v>2019</v>
      </c>
      <c r="AB843" s="97" t="str">
        <f t="shared" si="224"/>
        <v>1-2019</v>
      </c>
      <c r="AC843" s="97" t="str">
        <f t="shared" si="223"/>
        <v>1-1-2019</v>
      </c>
      <c r="AD843" s="97">
        <f t="shared" si="237"/>
        <v>1</v>
      </c>
      <c r="AE843" s="97">
        <f t="shared" si="234"/>
        <v>1</v>
      </c>
      <c r="AF843" s="97" t="str">
        <f t="shared" si="229"/>
        <v>2019-1</v>
      </c>
      <c r="AG843" s="97">
        <f t="shared" si="230"/>
        <v>2</v>
      </c>
      <c r="AH843" s="97" t="str">
        <f t="shared" si="235"/>
        <v>Weekdays</v>
      </c>
      <c r="AI843" s="98">
        <f t="shared" si="222"/>
        <v>3</v>
      </c>
    </row>
    <row r="844" spans="2:35" ht="21.75" customHeight="1" x14ac:dyDescent="0.25">
      <c r="B844" s="19" t="s">
        <v>876</v>
      </c>
      <c r="C844" s="20" t="s">
        <v>18</v>
      </c>
      <c r="D844" s="19" t="s">
        <v>19</v>
      </c>
      <c r="E844" s="19" t="s">
        <v>27</v>
      </c>
      <c r="F844" s="19" t="s">
        <v>31</v>
      </c>
      <c r="G844" s="19" t="s">
        <v>46</v>
      </c>
      <c r="H844" s="72">
        <v>51.94</v>
      </c>
      <c r="I844" s="22">
        <v>3</v>
      </c>
      <c r="J844" s="72">
        <v>7.7910000000000004</v>
      </c>
      <c r="K844" s="72">
        <v>163.61099999999999</v>
      </c>
      <c r="L844" s="24">
        <v>43511</v>
      </c>
      <c r="M844" s="25">
        <v>0.63958333333333328</v>
      </c>
      <c r="N844" s="20" t="s">
        <v>29</v>
      </c>
      <c r="O844" s="72">
        <v>155.82</v>
      </c>
      <c r="P844" s="76">
        <v>4.7619047620000003</v>
      </c>
      <c r="Q844" s="72">
        <v>7.7910000000000004</v>
      </c>
      <c r="R844" s="86">
        <v>7.9</v>
      </c>
      <c r="S844" s="72">
        <f t="shared" si="225"/>
        <v>7.7909999999999968</v>
      </c>
      <c r="T844" s="92">
        <f t="shared" si="238"/>
        <v>653.82071999999971</v>
      </c>
      <c r="U844" s="93" t="b">
        <f t="shared" si="226"/>
        <v>0</v>
      </c>
      <c r="V844" s="93" t="b">
        <f t="shared" si="227"/>
        <v>1</v>
      </c>
      <c r="W844" s="93" t="str">
        <f t="shared" si="228"/>
        <v>High Value</v>
      </c>
      <c r="X844" s="96">
        <f t="shared" si="231"/>
        <v>5.194</v>
      </c>
      <c r="Y844" s="93">
        <f t="shared" si="236"/>
        <v>15</v>
      </c>
      <c r="Z844" s="93">
        <f t="shared" si="232"/>
        <v>2</v>
      </c>
      <c r="AA844" s="93">
        <f t="shared" si="233"/>
        <v>2019</v>
      </c>
      <c r="AB844" s="97" t="str">
        <f t="shared" si="224"/>
        <v>2-2019</v>
      </c>
      <c r="AC844" s="97" t="str">
        <f t="shared" si="223"/>
        <v>15-2-2019</v>
      </c>
      <c r="AD844" s="97">
        <f t="shared" si="237"/>
        <v>1</v>
      </c>
      <c r="AE844" s="97">
        <f t="shared" si="234"/>
        <v>7</v>
      </c>
      <c r="AF844" s="97" t="str">
        <f t="shared" si="229"/>
        <v>2019-7</v>
      </c>
      <c r="AG844" s="97">
        <f t="shared" si="230"/>
        <v>5</v>
      </c>
      <c r="AH844" s="97" t="str">
        <f t="shared" si="235"/>
        <v>Weekdays</v>
      </c>
      <c r="AI844" s="98">
        <f t="shared" si="222"/>
        <v>6</v>
      </c>
    </row>
    <row r="845" spans="2:35" ht="21.75" customHeight="1" x14ac:dyDescent="0.25">
      <c r="B845" s="19" t="s">
        <v>877</v>
      </c>
      <c r="C845" s="20" t="s">
        <v>42</v>
      </c>
      <c r="D845" s="19" t="s">
        <v>43</v>
      </c>
      <c r="E845" s="19" t="s">
        <v>27</v>
      </c>
      <c r="F845" s="19" t="s">
        <v>31</v>
      </c>
      <c r="G845" s="19" t="s">
        <v>28</v>
      </c>
      <c r="H845" s="72">
        <v>60.3</v>
      </c>
      <c r="I845" s="22">
        <v>1</v>
      </c>
      <c r="J845" s="72">
        <v>3.0150000000000001</v>
      </c>
      <c r="K845" s="72">
        <v>63.314999999999998</v>
      </c>
      <c r="L845" s="24">
        <v>43524</v>
      </c>
      <c r="M845" s="25">
        <v>0.73472222222222228</v>
      </c>
      <c r="N845" s="20" t="s">
        <v>29</v>
      </c>
      <c r="O845" s="72">
        <v>60.3</v>
      </c>
      <c r="P845" s="76">
        <v>4.7619047620000003</v>
      </c>
      <c r="Q845" s="72">
        <v>3.0150000000000001</v>
      </c>
      <c r="R845" s="86">
        <v>6</v>
      </c>
      <c r="S845" s="72">
        <f t="shared" si="225"/>
        <v>3.0150000000000006</v>
      </c>
      <c r="T845" s="92">
        <f t="shared" si="238"/>
        <v>253.01880000000006</v>
      </c>
      <c r="U845" s="93" t="b">
        <f t="shared" si="226"/>
        <v>0</v>
      </c>
      <c r="V845" s="93" t="b">
        <f t="shared" si="227"/>
        <v>0</v>
      </c>
      <c r="W845" s="93" t="str">
        <f t="shared" si="228"/>
        <v>Low Value</v>
      </c>
      <c r="X845" s="96" t="str">
        <f t="shared" si="231"/>
        <v>Value not found</v>
      </c>
      <c r="Y845" s="93">
        <f t="shared" si="236"/>
        <v>28</v>
      </c>
      <c r="Z845" s="93">
        <f t="shared" si="232"/>
        <v>2</v>
      </c>
      <c r="AA845" s="93">
        <f t="shared" si="233"/>
        <v>2019</v>
      </c>
      <c r="AB845" s="97" t="str">
        <f t="shared" si="224"/>
        <v>2-2019</v>
      </c>
      <c r="AC845" s="97" t="str">
        <f t="shared" si="223"/>
        <v>28-2-2019</v>
      </c>
      <c r="AD845" s="97">
        <f t="shared" si="237"/>
        <v>1</v>
      </c>
      <c r="AE845" s="97">
        <f t="shared" si="234"/>
        <v>9</v>
      </c>
      <c r="AF845" s="97" t="str">
        <f t="shared" si="229"/>
        <v>2019-9</v>
      </c>
      <c r="AG845" s="97">
        <f t="shared" si="230"/>
        <v>4</v>
      </c>
      <c r="AH845" s="97" t="str">
        <f t="shared" si="235"/>
        <v>Weekdays</v>
      </c>
      <c r="AI845" s="98">
        <f t="shared" si="222"/>
        <v>5</v>
      </c>
    </row>
    <row r="846" spans="2:35" ht="21.75" customHeight="1" x14ac:dyDescent="0.25">
      <c r="B846" s="19" t="s">
        <v>878</v>
      </c>
      <c r="C846" s="20" t="s">
        <v>18</v>
      </c>
      <c r="D846" s="19" t="s">
        <v>19</v>
      </c>
      <c r="E846" s="19" t="s">
        <v>20</v>
      </c>
      <c r="F846" s="19" t="s">
        <v>21</v>
      </c>
      <c r="G846" s="19" t="s">
        <v>36</v>
      </c>
      <c r="H846" s="72">
        <v>39.47</v>
      </c>
      <c r="I846" s="22">
        <v>2</v>
      </c>
      <c r="J846" s="72">
        <v>3.9470000000000001</v>
      </c>
      <c r="K846" s="72">
        <v>82.887</v>
      </c>
      <c r="L846" s="24">
        <v>43526</v>
      </c>
      <c r="M846" s="25">
        <v>0.67777777777777781</v>
      </c>
      <c r="N846" s="20" t="s">
        <v>33</v>
      </c>
      <c r="O846" s="72">
        <v>78.94</v>
      </c>
      <c r="P846" s="76">
        <v>4.7619047620000003</v>
      </c>
      <c r="Q846" s="72">
        <v>3.9470000000000001</v>
      </c>
      <c r="R846" s="86">
        <v>5</v>
      </c>
      <c r="S846" s="72">
        <f t="shared" si="225"/>
        <v>3.9470000000000027</v>
      </c>
      <c r="T846" s="92">
        <f t="shared" si="238"/>
        <v>331.23224000000022</v>
      </c>
      <c r="U846" s="93" t="b">
        <f t="shared" si="226"/>
        <v>0</v>
      </c>
      <c r="V846" s="93" t="b">
        <f t="shared" si="227"/>
        <v>0</v>
      </c>
      <c r="W846" s="93" t="str">
        <f t="shared" si="228"/>
        <v>Low Value</v>
      </c>
      <c r="X846" s="96" t="str">
        <f t="shared" si="231"/>
        <v>Value not found</v>
      </c>
      <c r="Y846" s="93">
        <f t="shared" si="236"/>
        <v>2</v>
      </c>
      <c r="Z846" s="93">
        <f t="shared" si="232"/>
        <v>3</v>
      </c>
      <c r="AA846" s="93">
        <f t="shared" si="233"/>
        <v>2019</v>
      </c>
      <c r="AB846" s="97" t="str">
        <f t="shared" si="224"/>
        <v>3-2019</v>
      </c>
      <c r="AC846" s="97" t="str">
        <f t="shared" si="223"/>
        <v>2-3-2019</v>
      </c>
      <c r="AD846" s="97">
        <f t="shared" si="237"/>
        <v>1</v>
      </c>
      <c r="AE846" s="97">
        <f t="shared" si="234"/>
        <v>9</v>
      </c>
      <c r="AF846" s="97" t="str">
        <f t="shared" si="229"/>
        <v>2019-9</v>
      </c>
      <c r="AG846" s="97">
        <f t="shared" si="230"/>
        <v>6</v>
      </c>
      <c r="AH846" s="97" t="str">
        <f t="shared" si="235"/>
        <v>Weekends</v>
      </c>
      <c r="AI846" s="98">
        <f t="shared" si="222"/>
        <v>7</v>
      </c>
    </row>
    <row r="847" spans="2:35" ht="21.75" customHeight="1" x14ac:dyDescent="0.25">
      <c r="B847" s="19" t="s">
        <v>879</v>
      </c>
      <c r="C847" s="20" t="s">
        <v>25</v>
      </c>
      <c r="D847" s="19" t="s">
        <v>26</v>
      </c>
      <c r="E847" s="19" t="s">
        <v>20</v>
      </c>
      <c r="F847" s="19" t="s">
        <v>21</v>
      </c>
      <c r="G847" s="19" t="s">
        <v>44</v>
      </c>
      <c r="H847" s="72">
        <v>14.87</v>
      </c>
      <c r="I847" s="22">
        <v>2</v>
      </c>
      <c r="J847" s="72">
        <v>1.4870000000000001</v>
      </c>
      <c r="K847" s="72">
        <v>31.227</v>
      </c>
      <c r="L847" s="24">
        <v>43509</v>
      </c>
      <c r="M847" s="25">
        <v>0.76041666666666663</v>
      </c>
      <c r="N847" s="20" t="s">
        <v>33</v>
      </c>
      <c r="O847" s="72">
        <v>29.74</v>
      </c>
      <c r="P847" s="76">
        <v>4.7619047620000003</v>
      </c>
      <c r="Q847" s="72">
        <v>1.4870000000000001</v>
      </c>
      <c r="R847" s="86">
        <v>8.9</v>
      </c>
      <c r="S847" s="72">
        <f t="shared" si="225"/>
        <v>1.4870000000000019</v>
      </c>
      <c r="T847" s="92">
        <f t="shared" si="238"/>
        <v>124.78904000000016</v>
      </c>
      <c r="U847" s="93" t="b">
        <f t="shared" si="226"/>
        <v>0</v>
      </c>
      <c r="V847" s="93" t="b">
        <f t="shared" si="227"/>
        <v>1</v>
      </c>
      <c r="W847" s="93" t="str">
        <f t="shared" si="228"/>
        <v>High Value</v>
      </c>
      <c r="X847" s="96">
        <f t="shared" si="231"/>
        <v>1.4870000000000001</v>
      </c>
      <c r="Y847" s="93">
        <f t="shared" si="236"/>
        <v>13</v>
      </c>
      <c r="Z847" s="93">
        <f t="shared" si="232"/>
        <v>2</v>
      </c>
      <c r="AA847" s="93">
        <f t="shared" si="233"/>
        <v>2019</v>
      </c>
      <c r="AB847" s="97" t="str">
        <f t="shared" si="224"/>
        <v>2-2019</v>
      </c>
      <c r="AC847" s="97" t="str">
        <f t="shared" si="223"/>
        <v>13-2-2019</v>
      </c>
      <c r="AD847" s="97">
        <f t="shared" si="237"/>
        <v>1</v>
      </c>
      <c r="AE847" s="97">
        <f t="shared" si="234"/>
        <v>7</v>
      </c>
      <c r="AF847" s="97" t="str">
        <f t="shared" si="229"/>
        <v>2019-7</v>
      </c>
      <c r="AG847" s="97">
        <f t="shared" si="230"/>
        <v>3</v>
      </c>
      <c r="AH847" s="97" t="str">
        <f t="shared" si="235"/>
        <v>Weekdays</v>
      </c>
      <c r="AI847" s="98">
        <f t="shared" si="222"/>
        <v>4</v>
      </c>
    </row>
    <row r="848" spans="2:35" ht="21.75" customHeight="1" x14ac:dyDescent="0.25">
      <c r="B848" s="19" t="s">
        <v>880</v>
      </c>
      <c r="C848" s="20" t="s">
        <v>18</v>
      </c>
      <c r="D848" s="19" t="s">
        <v>19</v>
      </c>
      <c r="E848" s="19" t="s">
        <v>27</v>
      </c>
      <c r="F848" s="19" t="s">
        <v>31</v>
      </c>
      <c r="G848" s="19" t="s">
        <v>46</v>
      </c>
      <c r="H848" s="72">
        <v>21.32</v>
      </c>
      <c r="I848" s="22">
        <v>1</v>
      </c>
      <c r="J848" s="72">
        <v>1.0660000000000001</v>
      </c>
      <c r="K848" s="72">
        <v>22.385999999999999</v>
      </c>
      <c r="L848" s="24">
        <v>43491</v>
      </c>
      <c r="M848" s="25">
        <v>0.52986111111111112</v>
      </c>
      <c r="N848" s="20" t="s">
        <v>29</v>
      </c>
      <c r="O848" s="72">
        <v>21.32</v>
      </c>
      <c r="P848" s="76">
        <v>4.7619047620000003</v>
      </c>
      <c r="Q848" s="72">
        <v>1.0660000000000001</v>
      </c>
      <c r="R848" s="86">
        <v>5.9</v>
      </c>
      <c r="S848" s="72">
        <f t="shared" si="225"/>
        <v>1.0659999999999989</v>
      </c>
      <c r="T848" s="92">
        <f t="shared" si="238"/>
        <v>89.458719999999914</v>
      </c>
      <c r="U848" s="93" t="b">
        <f t="shared" si="226"/>
        <v>0</v>
      </c>
      <c r="V848" s="93" t="b">
        <f t="shared" si="227"/>
        <v>0</v>
      </c>
      <c r="W848" s="93" t="str">
        <f t="shared" si="228"/>
        <v>Low Value</v>
      </c>
      <c r="X848" s="96" t="str">
        <f t="shared" si="231"/>
        <v>Value not found</v>
      </c>
      <c r="Y848" s="93">
        <f t="shared" si="236"/>
        <v>26</v>
      </c>
      <c r="Z848" s="93">
        <f t="shared" si="232"/>
        <v>1</v>
      </c>
      <c r="AA848" s="93">
        <f t="shared" si="233"/>
        <v>2019</v>
      </c>
      <c r="AB848" s="97" t="str">
        <f t="shared" si="224"/>
        <v>1-2019</v>
      </c>
      <c r="AC848" s="97" t="str">
        <f t="shared" si="223"/>
        <v>26-1-2019</v>
      </c>
      <c r="AD848" s="97">
        <f t="shared" si="237"/>
        <v>1</v>
      </c>
      <c r="AE848" s="97">
        <f t="shared" si="234"/>
        <v>4</v>
      </c>
      <c r="AF848" s="97" t="str">
        <f t="shared" si="229"/>
        <v>2019-4</v>
      </c>
      <c r="AG848" s="97">
        <f t="shared" si="230"/>
        <v>6</v>
      </c>
      <c r="AH848" s="97" t="str">
        <f t="shared" si="235"/>
        <v>Weekends</v>
      </c>
      <c r="AI848" s="98">
        <f t="shared" si="222"/>
        <v>7</v>
      </c>
    </row>
    <row r="849" spans="2:35" ht="21.75" customHeight="1" x14ac:dyDescent="0.25">
      <c r="B849" s="19" t="s">
        <v>881</v>
      </c>
      <c r="C849" s="20" t="s">
        <v>18</v>
      </c>
      <c r="D849" s="19" t="s">
        <v>19</v>
      </c>
      <c r="E849" s="19" t="s">
        <v>20</v>
      </c>
      <c r="F849" s="19" t="s">
        <v>31</v>
      </c>
      <c r="G849" s="19" t="s">
        <v>28</v>
      </c>
      <c r="H849" s="72">
        <v>93.78</v>
      </c>
      <c r="I849" s="22">
        <v>3</v>
      </c>
      <c r="J849" s="72">
        <v>14.067</v>
      </c>
      <c r="K849" s="72">
        <v>295.40699999999998</v>
      </c>
      <c r="L849" s="24">
        <v>43495</v>
      </c>
      <c r="M849" s="25">
        <v>0.48055555555555557</v>
      </c>
      <c r="N849" s="20" t="s">
        <v>33</v>
      </c>
      <c r="O849" s="72">
        <v>281.33999999999997</v>
      </c>
      <c r="P849" s="76">
        <v>4.7619047620000003</v>
      </c>
      <c r="Q849" s="72">
        <v>14.067</v>
      </c>
      <c r="R849" s="86">
        <v>5.9</v>
      </c>
      <c r="S849" s="72">
        <f t="shared" si="225"/>
        <v>14.067000000000007</v>
      </c>
      <c r="T849" s="92">
        <f t="shared" si="238"/>
        <v>1180.5026400000006</v>
      </c>
      <c r="U849" s="93" t="b">
        <f t="shared" si="226"/>
        <v>0</v>
      </c>
      <c r="V849" s="93" t="b">
        <f t="shared" si="227"/>
        <v>0</v>
      </c>
      <c r="W849" s="93" t="str">
        <f t="shared" si="228"/>
        <v>Low Value</v>
      </c>
      <c r="X849" s="96" t="str">
        <f t="shared" si="231"/>
        <v>Value not found</v>
      </c>
      <c r="Y849" s="93">
        <f t="shared" si="236"/>
        <v>30</v>
      </c>
      <c r="Z849" s="93">
        <f t="shared" si="232"/>
        <v>1</v>
      </c>
      <c r="AA849" s="93">
        <f t="shared" si="233"/>
        <v>2019</v>
      </c>
      <c r="AB849" s="97" t="str">
        <f t="shared" si="224"/>
        <v>1-2019</v>
      </c>
      <c r="AC849" s="97" t="str">
        <f t="shared" si="223"/>
        <v>30-1-2019</v>
      </c>
      <c r="AD849" s="97">
        <f t="shared" si="237"/>
        <v>1</v>
      </c>
      <c r="AE849" s="97">
        <f t="shared" si="234"/>
        <v>5</v>
      </c>
      <c r="AF849" s="97" t="str">
        <f t="shared" si="229"/>
        <v>2019-5</v>
      </c>
      <c r="AG849" s="97">
        <f t="shared" si="230"/>
        <v>3</v>
      </c>
      <c r="AH849" s="97" t="str">
        <f t="shared" si="235"/>
        <v>Weekdays</v>
      </c>
      <c r="AI849" s="98">
        <f t="shared" si="222"/>
        <v>4</v>
      </c>
    </row>
    <row r="850" spans="2:35" ht="21.75" customHeight="1" x14ac:dyDescent="0.25">
      <c r="B850" s="19" t="s">
        <v>882</v>
      </c>
      <c r="C850" s="20" t="s">
        <v>18</v>
      </c>
      <c r="D850" s="19" t="s">
        <v>19</v>
      </c>
      <c r="E850" s="19" t="s">
        <v>20</v>
      </c>
      <c r="F850" s="19" t="s">
        <v>31</v>
      </c>
      <c r="G850" s="19" t="s">
        <v>28</v>
      </c>
      <c r="H850" s="72">
        <v>73.260000000000005</v>
      </c>
      <c r="I850" s="22">
        <v>1</v>
      </c>
      <c r="J850" s="72">
        <v>3.6629999999999998</v>
      </c>
      <c r="K850" s="72">
        <v>76.923000000000002</v>
      </c>
      <c r="L850" s="24">
        <v>43492</v>
      </c>
      <c r="M850" s="25">
        <v>0.75555555555555554</v>
      </c>
      <c r="N850" s="20" t="s">
        <v>23</v>
      </c>
      <c r="O850" s="72">
        <v>73.260000000000005</v>
      </c>
      <c r="P850" s="76">
        <v>4.7619047620000003</v>
      </c>
      <c r="Q850" s="72">
        <v>3.6629999999999998</v>
      </c>
      <c r="R850" s="86">
        <v>9.6999999999999993</v>
      </c>
      <c r="S850" s="72">
        <f t="shared" si="225"/>
        <v>3.6629999999999967</v>
      </c>
      <c r="T850" s="92">
        <f t="shared" si="238"/>
        <v>307.3989599999997</v>
      </c>
      <c r="U850" s="93" t="b">
        <f t="shared" si="226"/>
        <v>0</v>
      </c>
      <c r="V850" s="93" t="b">
        <f t="shared" si="227"/>
        <v>1</v>
      </c>
      <c r="W850" s="93" t="str">
        <f t="shared" si="228"/>
        <v>High Value</v>
      </c>
      <c r="X850" s="96">
        <f t="shared" si="231"/>
        <v>7.3260000000000005</v>
      </c>
      <c r="Y850" s="93">
        <f t="shared" si="236"/>
        <v>27</v>
      </c>
      <c r="Z850" s="93">
        <f t="shared" si="232"/>
        <v>1</v>
      </c>
      <c r="AA850" s="93">
        <f t="shared" si="233"/>
        <v>2019</v>
      </c>
      <c r="AB850" s="97" t="str">
        <f t="shared" si="224"/>
        <v>1-2019</v>
      </c>
      <c r="AC850" s="97" t="str">
        <f t="shared" si="223"/>
        <v>27-1-2019</v>
      </c>
      <c r="AD850" s="97">
        <f t="shared" si="237"/>
        <v>1</v>
      </c>
      <c r="AE850" s="97">
        <f t="shared" si="234"/>
        <v>4</v>
      </c>
      <c r="AF850" s="97" t="str">
        <f t="shared" si="229"/>
        <v>2019-4</v>
      </c>
      <c r="AG850" s="97">
        <f t="shared" si="230"/>
        <v>7</v>
      </c>
      <c r="AH850" s="97" t="str">
        <f t="shared" si="235"/>
        <v>Weekends</v>
      </c>
      <c r="AI850" s="98">
        <f t="shared" ref="AI850:AI913" si="239">WEEKDAY(L850,1)</f>
        <v>1</v>
      </c>
    </row>
    <row r="851" spans="2:35" ht="21.75" customHeight="1" x14ac:dyDescent="0.25">
      <c r="B851" s="19" t="s">
        <v>883</v>
      </c>
      <c r="C851" s="20" t="s">
        <v>25</v>
      </c>
      <c r="D851" s="19" t="s">
        <v>26</v>
      </c>
      <c r="E851" s="19" t="s">
        <v>27</v>
      </c>
      <c r="F851" s="19" t="s">
        <v>21</v>
      </c>
      <c r="G851" s="19" t="s">
        <v>36</v>
      </c>
      <c r="H851" s="72">
        <v>22.38</v>
      </c>
      <c r="I851" s="22">
        <v>1</v>
      </c>
      <c r="J851" s="72">
        <v>1.119</v>
      </c>
      <c r="K851" s="72">
        <v>23.498999999999999</v>
      </c>
      <c r="L851" s="24">
        <v>43495</v>
      </c>
      <c r="M851" s="25">
        <v>0.71388888888888891</v>
      </c>
      <c r="N851" s="20" t="s">
        <v>33</v>
      </c>
      <c r="O851" s="72">
        <v>22.38</v>
      </c>
      <c r="P851" s="76">
        <v>4.7619047620000003</v>
      </c>
      <c r="Q851" s="72">
        <v>1.119</v>
      </c>
      <c r="R851" s="86">
        <v>8.6</v>
      </c>
      <c r="S851" s="72">
        <f t="shared" si="225"/>
        <v>1.1189999999999998</v>
      </c>
      <c r="T851" s="92">
        <f t="shared" si="238"/>
        <v>93.906479999999988</v>
      </c>
      <c r="U851" s="93" t="b">
        <f t="shared" si="226"/>
        <v>0</v>
      </c>
      <c r="V851" s="93" t="b">
        <f t="shared" si="227"/>
        <v>1</v>
      </c>
      <c r="W851" s="93" t="str">
        <f t="shared" si="228"/>
        <v>High Value</v>
      </c>
      <c r="X851" s="96">
        <f t="shared" si="231"/>
        <v>2.238</v>
      </c>
      <c r="Y851" s="93">
        <f t="shared" si="236"/>
        <v>30</v>
      </c>
      <c r="Z851" s="93">
        <f t="shared" si="232"/>
        <v>1</v>
      </c>
      <c r="AA851" s="93">
        <f t="shared" si="233"/>
        <v>2019</v>
      </c>
      <c r="AB851" s="97" t="str">
        <f t="shared" si="224"/>
        <v>1-2019</v>
      </c>
      <c r="AC851" s="97" t="str">
        <f t="shared" si="223"/>
        <v>30-1-2019</v>
      </c>
      <c r="AD851" s="97">
        <f t="shared" si="237"/>
        <v>1</v>
      </c>
      <c r="AE851" s="97">
        <f t="shared" si="234"/>
        <v>5</v>
      </c>
      <c r="AF851" s="97" t="str">
        <f t="shared" si="229"/>
        <v>2019-5</v>
      </c>
      <c r="AG851" s="97">
        <f t="shared" si="230"/>
        <v>3</v>
      </c>
      <c r="AH851" s="97" t="str">
        <f t="shared" si="235"/>
        <v>Weekdays</v>
      </c>
      <c r="AI851" s="98">
        <f t="shared" si="239"/>
        <v>4</v>
      </c>
    </row>
    <row r="852" spans="2:35" ht="21.75" customHeight="1" x14ac:dyDescent="0.25">
      <c r="B852" s="19" t="s">
        <v>884</v>
      </c>
      <c r="C852" s="20" t="s">
        <v>25</v>
      </c>
      <c r="D852" s="19" t="s">
        <v>26</v>
      </c>
      <c r="E852" s="19" t="s">
        <v>20</v>
      </c>
      <c r="F852" s="19" t="s">
        <v>21</v>
      </c>
      <c r="G852" s="19" t="s">
        <v>44</v>
      </c>
      <c r="H852" s="72">
        <v>72.88</v>
      </c>
      <c r="I852" s="22">
        <v>9</v>
      </c>
      <c r="J852" s="72">
        <v>32.795999999999999</v>
      </c>
      <c r="K852" s="72">
        <v>688.71600000000001</v>
      </c>
      <c r="L852" s="24">
        <v>43473</v>
      </c>
      <c r="M852" s="25">
        <v>0.81805555555555554</v>
      </c>
      <c r="N852" s="20" t="s">
        <v>29</v>
      </c>
      <c r="O852" s="72">
        <v>655.92</v>
      </c>
      <c r="P852" s="76">
        <v>4.7619047620000003</v>
      </c>
      <c r="Q852" s="72">
        <v>32.795999999999999</v>
      </c>
      <c r="R852" s="86">
        <v>4</v>
      </c>
      <c r="S852" s="72">
        <f t="shared" si="225"/>
        <v>32.796000000000049</v>
      </c>
      <c r="T852" s="92">
        <f t="shared" si="238"/>
        <v>2752.240320000004</v>
      </c>
      <c r="U852" s="93" t="b">
        <f t="shared" si="226"/>
        <v>0</v>
      </c>
      <c r="V852" s="93" t="b">
        <f t="shared" si="227"/>
        <v>0</v>
      </c>
      <c r="W852" s="93" t="str">
        <f t="shared" si="228"/>
        <v>Low Value</v>
      </c>
      <c r="X852" s="96" t="str">
        <f t="shared" si="231"/>
        <v>Value not found</v>
      </c>
      <c r="Y852" s="93">
        <f t="shared" si="236"/>
        <v>8</v>
      </c>
      <c r="Z852" s="93">
        <f t="shared" si="232"/>
        <v>1</v>
      </c>
      <c r="AA852" s="93">
        <f t="shared" si="233"/>
        <v>2019</v>
      </c>
      <c r="AB852" s="97" t="str">
        <f t="shared" si="224"/>
        <v>1-2019</v>
      </c>
      <c r="AC852" s="97" t="str">
        <f t="shared" si="223"/>
        <v>8-1-2019</v>
      </c>
      <c r="AD852" s="97">
        <f t="shared" si="237"/>
        <v>1</v>
      </c>
      <c r="AE852" s="97">
        <f t="shared" si="234"/>
        <v>2</v>
      </c>
      <c r="AF852" s="97" t="str">
        <f t="shared" si="229"/>
        <v>2019-2</v>
      </c>
      <c r="AG852" s="97">
        <f t="shared" si="230"/>
        <v>2</v>
      </c>
      <c r="AH852" s="97" t="str">
        <f t="shared" si="235"/>
        <v>Weekdays</v>
      </c>
      <c r="AI852" s="98">
        <f t="shared" si="239"/>
        <v>3</v>
      </c>
    </row>
    <row r="853" spans="2:35" ht="21.75" customHeight="1" x14ac:dyDescent="0.25">
      <c r="B853" s="19" t="s">
        <v>885</v>
      </c>
      <c r="C853" s="20" t="s">
        <v>18</v>
      </c>
      <c r="D853" s="19" t="s">
        <v>19</v>
      </c>
      <c r="E853" s="19" t="s">
        <v>27</v>
      </c>
      <c r="F853" s="19" t="s">
        <v>21</v>
      </c>
      <c r="G853" s="19" t="s">
        <v>46</v>
      </c>
      <c r="H853" s="72">
        <v>99.1</v>
      </c>
      <c r="I853" s="22">
        <v>6</v>
      </c>
      <c r="J853" s="72">
        <v>29.73</v>
      </c>
      <c r="K853" s="72">
        <v>624.33000000000004</v>
      </c>
      <c r="L853" s="24">
        <v>43484</v>
      </c>
      <c r="M853" s="25">
        <v>0.5493055555555556</v>
      </c>
      <c r="N853" s="20" t="s">
        <v>29</v>
      </c>
      <c r="O853" s="72">
        <v>594.6</v>
      </c>
      <c r="P853" s="76">
        <v>4.7619047620000003</v>
      </c>
      <c r="Q853" s="72">
        <v>29.73</v>
      </c>
      <c r="R853" s="86">
        <v>4.2</v>
      </c>
      <c r="S853" s="72">
        <f t="shared" si="225"/>
        <v>29.730000000000018</v>
      </c>
      <c r="T853" s="92">
        <f t="shared" si="238"/>
        <v>2494.9416000000015</v>
      </c>
      <c r="U853" s="93" t="b">
        <f t="shared" si="226"/>
        <v>0</v>
      </c>
      <c r="V853" s="93" t="b">
        <f t="shared" si="227"/>
        <v>0</v>
      </c>
      <c r="W853" s="93" t="str">
        <f t="shared" si="228"/>
        <v>Low Value</v>
      </c>
      <c r="X853" s="96" t="str">
        <f t="shared" si="231"/>
        <v>Value not found</v>
      </c>
      <c r="Y853" s="93">
        <f t="shared" si="236"/>
        <v>19</v>
      </c>
      <c r="Z853" s="93">
        <f t="shared" si="232"/>
        <v>1</v>
      </c>
      <c r="AA853" s="93">
        <f t="shared" si="233"/>
        <v>2019</v>
      </c>
      <c r="AB853" s="97" t="str">
        <f t="shared" si="224"/>
        <v>1-2019</v>
      </c>
      <c r="AC853" s="97" t="str">
        <f t="shared" si="223"/>
        <v>19-1-2019</v>
      </c>
      <c r="AD853" s="97">
        <f t="shared" si="237"/>
        <v>1</v>
      </c>
      <c r="AE853" s="97">
        <f t="shared" si="234"/>
        <v>3</v>
      </c>
      <c r="AF853" s="97" t="str">
        <f t="shared" si="229"/>
        <v>2019-3</v>
      </c>
      <c r="AG853" s="97">
        <f t="shared" si="230"/>
        <v>6</v>
      </c>
      <c r="AH853" s="97" t="str">
        <f t="shared" si="235"/>
        <v>Weekends</v>
      </c>
      <c r="AI853" s="98">
        <f t="shared" si="239"/>
        <v>7</v>
      </c>
    </row>
    <row r="854" spans="2:35" ht="21.75" customHeight="1" x14ac:dyDescent="0.25">
      <c r="B854" s="19" t="s">
        <v>886</v>
      </c>
      <c r="C854" s="20" t="s">
        <v>18</v>
      </c>
      <c r="D854" s="19" t="s">
        <v>19</v>
      </c>
      <c r="E854" s="19" t="s">
        <v>27</v>
      </c>
      <c r="F854" s="19" t="s">
        <v>31</v>
      </c>
      <c r="G854" s="19" t="s">
        <v>46</v>
      </c>
      <c r="H854" s="72">
        <v>74.099999999999994</v>
      </c>
      <c r="I854" s="22">
        <v>1</v>
      </c>
      <c r="J854" s="72">
        <v>3.7050000000000001</v>
      </c>
      <c r="K854" s="72">
        <v>77.805000000000007</v>
      </c>
      <c r="L854" s="24">
        <v>43490</v>
      </c>
      <c r="M854" s="25">
        <v>0.46180555555555558</v>
      </c>
      <c r="N854" s="20" t="s">
        <v>29</v>
      </c>
      <c r="O854" s="72">
        <v>74.099999999999994</v>
      </c>
      <c r="P854" s="76">
        <v>4.7619047620000003</v>
      </c>
      <c r="Q854" s="72">
        <v>3.7050000000000001</v>
      </c>
      <c r="R854" s="86">
        <v>9.1999999999999993</v>
      </c>
      <c r="S854" s="72">
        <f t="shared" si="225"/>
        <v>3.7050000000000125</v>
      </c>
      <c r="T854" s="92">
        <f t="shared" si="238"/>
        <v>310.92360000000104</v>
      </c>
      <c r="U854" s="93" t="b">
        <f t="shared" si="226"/>
        <v>0</v>
      </c>
      <c r="V854" s="93" t="b">
        <f t="shared" si="227"/>
        <v>1</v>
      </c>
      <c r="W854" s="93" t="str">
        <f t="shared" si="228"/>
        <v>High Value</v>
      </c>
      <c r="X854" s="96">
        <f t="shared" si="231"/>
        <v>7.41</v>
      </c>
      <c r="Y854" s="93">
        <f t="shared" si="236"/>
        <v>25</v>
      </c>
      <c r="Z854" s="93">
        <f t="shared" si="232"/>
        <v>1</v>
      </c>
      <c r="AA854" s="93">
        <f t="shared" si="233"/>
        <v>2019</v>
      </c>
      <c r="AB854" s="97" t="str">
        <f t="shared" si="224"/>
        <v>1-2019</v>
      </c>
      <c r="AC854" s="97" t="str">
        <f t="shared" si="223"/>
        <v>25-1-2019</v>
      </c>
      <c r="AD854" s="97">
        <f t="shared" si="237"/>
        <v>1</v>
      </c>
      <c r="AE854" s="97">
        <f t="shared" si="234"/>
        <v>4</v>
      </c>
      <c r="AF854" s="97" t="str">
        <f t="shared" si="229"/>
        <v>2019-4</v>
      </c>
      <c r="AG854" s="97">
        <f t="shared" si="230"/>
        <v>5</v>
      </c>
      <c r="AH854" s="97" t="str">
        <f t="shared" si="235"/>
        <v>Weekdays</v>
      </c>
      <c r="AI854" s="98">
        <f t="shared" si="239"/>
        <v>6</v>
      </c>
    </row>
    <row r="855" spans="2:35" ht="21.75" customHeight="1" x14ac:dyDescent="0.25">
      <c r="B855" s="19" t="s">
        <v>887</v>
      </c>
      <c r="C855" s="20" t="s">
        <v>18</v>
      </c>
      <c r="D855" s="19" t="s">
        <v>19</v>
      </c>
      <c r="E855" s="19" t="s">
        <v>27</v>
      </c>
      <c r="F855" s="19" t="s">
        <v>21</v>
      </c>
      <c r="G855" s="19" t="s">
        <v>46</v>
      </c>
      <c r="H855" s="72">
        <v>98.48</v>
      </c>
      <c r="I855" s="22">
        <v>2</v>
      </c>
      <c r="J855" s="72">
        <v>9.8480000000000008</v>
      </c>
      <c r="K855" s="72">
        <v>206.80799999999999</v>
      </c>
      <c r="L855" s="24">
        <v>43515</v>
      </c>
      <c r="M855" s="25">
        <v>0.42499999999999999</v>
      </c>
      <c r="N855" s="20" t="s">
        <v>23</v>
      </c>
      <c r="O855" s="72">
        <v>196.96</v>
      </c>
      <c r="P855" s="76">
        <v>4.7619047620000003</v>
      </c>
      <c r="Q855" s="72">
        <v>9.8480000000000008</v>
      </c>
      <c r="R855" s="86">
        <v>9.1999999999999993</v>
      </c>
      <c r="S855" s="72">
        <f t="shared" si="225"/>
        <v>9.8479999999999848</v>
      </c>
      <c r="T855" s="92">
        <f t="shared" si="238"/>
        <v>826.44415999999876</v>
      </c>
      <c r="U855" s="93" t="b">
        <f t="shared" si="226"/>
        <v>0</v>
      </c>
      <c r="V855" s="93" t="b">
        <f t="shared" si="227"/>
        <v>1</v>
      </c>
      <c r="W855" s="93" t="str">
        <f t="shared" si="228"/>
        <v>High Value</v>
      </c>
      <c r="X855" s="96">
        <f t="shared" si="231"/>
        <v>9.8480000000000008</v>
      </c>
      <c r="Y855" s="93">
        <f t="shared" si="236"/>
        <v>19</v>
      </c>
      <c r="Z855" s="93">
        <f t="shared" si="232"/>
        <v>2</v>
      </c>
      <c r="AA855" s="93">
        <f t="shared" si="233"/>
        <v>2019</v>
      </c>
      <c r="AB855" s="97" t="str">
        <f t="shared" si="224"/>
        <v>2-2019</v>
      </c>
      <c r="AC855" s="97" t="str">
        <f t="shared" si="223"/>
        <v>19-2-2019</v>
      </c>
      <c r="AD855" s="97">
        <f t="shared" si="237"/>
        <v>1</v>
      </c>
      <c r="AE855" s="97">
        <f t="shared" si="234"/>
        <v>8</v>
      </c>
      <c r="AF855" s="97" t="str">
        <f t="shared" si="229"/>
        <v>2019-8</v>
      </c>
      <c r="AG855" s="97">
        <f t="shared" si="230"/>
        <v>2</v>
      </c>
      <c r="AH855" s="97" t="str">
        <f t="shared" si="235"/>
        <v>Weekdays</v>
      </c>
      <c r="AI855" s="98">
        <f t="shared" si="239"/>
        <v>3</v>
      </c>
    </row>
    <row r="856" spans="2:35" ht="21.75" customHeight="1" x14ac:dyDescent="0.25">
      <c r="B856" s="19" t="s">
        <v>888</v>
      </c>
      <c r="C856" s="20" t="s">
        <v>25</v>
      </c>
      <c r="D856" s="19" t="s">
        <v>26</v>
      </c>
      <c r="E856" s="19" t="s">
        <v>27</v>
      </c>
      <c r="F856" s="19" t="s">
        <v>31</v>
      </c>
      <c r="G856" s="19" t="s">
        <v>22</v>
      </c>
      <c r="H856" s="72">
        <v>53.19</v>
      </c>
      <c r="I856" s="22">
        <v>7</v>
      </c>
      <c r="J856" s="72">
        <v>18.616499999999998</v>
      </c>
      <c r="K856" s="72">
        <v>390.94650000000001</v>
      </c>
      <c r="L856" s="24">
        <v>43479</v>
      </c>
      <c r="M856" s="25">
        <v>0.65416666666666667</v>
      </c>
      <c r="N856" s="20" t="s">
        <v>23</v>
      </c>
      <c r="O856" s="72">
        <v>372.33</v>
      </c>
      <c r="P856" s="76">
        <v>4.7619047620000003</v>
      </c>
      <c r="Q856" s="72">
        <v>18.616499999999998</v>
      </c>
      <c r="R856" s="86">
        <v>5</v>
      </c>
      <c r="S856" s="72">
        <f t="shared" si="225"/>
        <v>18.61650000000003</v>
      </c>
      <c r="T856" s="92">
        <f t="shared" si="238"/>
        <v>1562.2966800000027</v>
      </c>
      <c r="U856" s="93" t="b">
        <f t="shared" si="226"/>
        <v>0</v>
      </c>
      <c r="V856" s="93" t="b">
        <f t="shared" si="227"/>
        <v>0</v>
      </c>
      <c r="W856" s="93" t="str">
        <f t="shared" si="228"/>
        <v>Low Value</v>
      </c>
      <c r="X856" s="96" t="str">
        <f t="shared" si="231"/>
        <v>Value not found</v>
      </c>
      <c r="Y856" s="93">
        <f t="shared" si="236"/>
        <v>14</v>
      </c>
      <c r="Z856" s="93">
        <f t="shared" si="232"/>
        <v>1</v>
      </c>
      <c r="AA856" s="93">
        <f t="shared" si="233"/>
        <v>2019</v>
      </c>
      <c r="AB856" s="97" t="str">
        <f t="shared" si="224"/>
        <v>1-2019</v>
      </c>
      <c r="AC856" s="97" t="str">
        <f t="shared" si="223"/>
        <v>14-1-2019</v>
      </c>
      <c r="AD856" s="97">
        <f t="shared" si="237"/>
        <v>1</v>
      </c>
      <c r="AE856" s="97">
        <f t="shared" si="234"/>
        <v>3</v>
      </c>
      <c r="AF856" s="97" t="str">
        <f t="shared" si="229"/>
        <v>2019-3</v>
      </c>
      <c r="AG856" s="97">
        <f t="shared" si="230"/>
        <v>1</v>
      </c>
      <c r="AH856" s="97" t="str">
        <f t="shared" si="235"/>
        <v>Weekdays</v>
      </c>
      <c r="AI856" s="98">
        <f t="shared" si="239"/>
        <v>2</v>
      </c>
    </row>
    <row r="857" spans="2:35" ht="21.75" customHeight="1" x14ac:dyDescent="0.25">
      <c r="B857" s="19" t="s">
        <v>889</v>
      </c>
      <c r="C857" s="20" t="s">
        <v>42</v>
      </c>
      <c r="D857" s="19" t="s">
        <v>43</v>
      </c>
      <c r="E857" s="19" t="s">
        <v>27</v>
      </c>
      <c r="F857" s="19" t="s">
        <v>21</v>
      </c>
      <c r="G857" s="19" t="s">
        <v>28</v>
      </c>
      <c r="H857" s="72">
        <v>52.79</v>
      </c>
      <c r="I857" s="22">
        <v>10</v>
      </c>
      <c r="J857" s="72">
        <v>26.395</v>
      </c>
      <c r="K857" s="72">
        <v>554.29499999999996</v>
      </c>
      <c r="L857" s="24">
        <v>43521</v>
      </c>
      <c r="M857" s="25">
        <v>0.49861111111111112</v>
      </c>
      <c r="N857" s="20" t="s">
        <v>23</v>
      </c>
      <c r="O857" s="72">
        <v>527.9</v>
      </c>
      <c r="P857" s="76">
        <v>4.7619047620000003</v>
      </c>
      <c r="Q857" s="72">
        <v>26.395</v>
      </c>
      <c r="R857" s="86">
        <v>10</v>
      </c>
      <c r="S857" s="72">
        <f t="shared" si="225"/>
        <v>26.394999999999982</v>
      </c>
      <c r="T857" s="92">
        <f t="shared" si="238"/>
        <v>2215.0683999999983</v>
      </c>
      <c r="U857" s="93" t="b">
        <f t="shared" si="226"/>
        <v>1</v>
      </c>
      <c r="V857" s="93" t="b">
        <f t="shared" si="227"/>
        <v>1</v>
      </c>
      <c r="W857" s="93" t="str">
        <f t="shared" si="228"/>
        <v>High Value</v>
      </c>
      <c r="X857" s="96">
        <f t="shared" si="231"/>
        <v>5.2789999999999999</v>
      </c>
      <c r="Y857" s="93">
        <f t="shared" si="236"/>
        <v>25</v>
      </c>
      <c r="Z857" s="93">
        <f t="shared" si="232"/>
        <v>2</v>
      </c>
      <c r="AA857" s="93">
        <f t="shared" si="233"/>
        <v>2019</v>
      </c>
      <c r="AB857" s="97" t="str">
        <f t="shared" si="224"/>
        <v>2-2019</v>
      </c>
      <c r="AC857" s="97" t="str">
        <f t="shared" si="223"/>
        <v>25-2-2019</v>
      </c>
      <c r="AD857" s="97">
        <f t="shared" si="237"/>
        <v>1</v>
      </c>
      <c r="AE857" s="97">
        <f t="shared" si="234"/>
        <v>9</v>
      </c>
      <c r="AF857" s="97" t="str">
        <f t="shared" si="229"/>
        <v>2019-9</v>
      </c>
      <c r="AG857" s="97">
        <f t="shared" si="230"/>
        <v>1</v>
      </c>
      <c r="AH857" s="97" t="str">
        <f t="shared" si="235"/>
        <v>Weekdays</v>
      </c>
      <c r="AI857" s="98">
        <f t="shared" si="239"/>
        <v>2</v>
      </c>
    </row>
    <row r="858" spans="2:35" ht="21.75" customHeight="1" x14ac:dyDescent="0.25">
      <c r="B858" s="19" t="s">
        <v>890</v>
      </c>
      <c r="C858" s="20" t="s">
        <v>18</v>
      </c>
      <c r="D858" s="19" t="s">
        <v>19</v>
      </c>
      <c r="E858" s="19" t="s">
        <v>20</v>
      </c>
      <c r="F858" s="19" t="s">
        <v>21</v>
      </c>
      <c r="G858" s="19" t="s">
        <v>22</v>
      </c>
      <c r="H858" s="72">
        <v>95.95</v>
      </c>
      <c r="I858" s="22">
        <v>5</v>
      </c>
      <c r="J858" s="72">
        <v>23.987500000000001</v>
      </c>
      <c r="K858" s="72">
        <v>503.73750000000001</v>
      </c>
      <c r="L858" s="24">
        <v>43488</v>
      </c>
      <c r="M858" s="25">
        <v>0.59791666666666665</v>
      </c>
      <c r="N858" s="20" t="s">
        <v>23</v>
      </c>
      <c r="O858" s="72">
        <v>479.75</v>
      </c>
      <c r="P858" s="76">
        <v>4.7619047620000003</v>
      </c>
      <c r="Q858" s="72">
        <v>23.987500000000001</v>
      </c>
      <c r="R858" s="86">
        <v>8.8000000000000007</v>
      </c>
      <c r="S858" s="72">
        <f t="shared" si="225"/>
        <v>23.987500000000011</v>
      </c>
      <c r="T858" s="92">
        <f t="shared" si="238"/>
        <v>2013.0310000000011</v>
      </c>
      <c r="U858" s="93" t="b">
        <f t="shared" si="226"/>
        <v>0</v>
      </c>
      <c r="V858" s="93" t="b">
        <f t="shared" si="227"/>
        <v>1</v>
      </c>
      <c r="W858" s="93" t="str">
        <f t="shared" si="228"/>
        <v>High Value</v>
      </c>
      <c r="X858" s="96">
        <f t="shared" si="231"/>
        <v>9.5950000000000006</v>
      </c>
      <c r="Y858" s="93">
        <f t="shared" si="236"/>
        <v>23</v>
      </c>
      <c r="Z858" s="93">
        <f t="shared" si="232"/>
        <v>1</v>
      </c>
      <c r="AA858" s="93">
        <f t="shared" si="233"/>
        <v>2019</v>
      </c>
      <c r="AB858" s="97" t="str">
        <f t="shared" si="224"/>
        <v>1-2019</v>
      </c>
      <c r="AC858" s="97" t="str">
        <f t="shared" si="223"/>
        <v>23-1-2019</v>
      </c>
      <c r="AD858" s="97">
        <f t="shared" si="237"/>
        <v>1</v>
      </c>
      <c r="AE858" s="97">
        <f t="shared" si="234"/>
        <v>4</v>
      </c>
      <c r="AF858" s="97" t="str">
        <f t="shared" si="229"/>
        <v>2019-4</v>
      </c>
      <c r="AG858" s="97">
        <f t="shared" si="230"/>
        <v>3</v>
      </c>
      <c r="AH858" s="97" t="str">
        <f t="shared" si="235"/>
        <v>Weekdays</v>
      </c>
      <c r="AI858" s="98">
        <f t="shared" si="239"/>
        <v>4</v>
      </c>
    </row>
    <row r="859" spans="2:35" ht="21.75" customHeight="1" x14ac:dyDescent="0.25">
      <c r="B859" s="19" t="s">
        <v>891</v>
      </c>
      <c r="C859" s="20" t="s">
        <v>42</v>
      </c>
      <c r="D859" s="19" t="s">
        <v>43</v>
      </c>
      <c r="E859" s="19" t="s">
        <v>27</v>
      </c>
      <c r="F859" s="19" t="s">
        <v>21</v>
      </c>
      <c r="G859" s="19" t="s">
        <v>46</v>
      </c>
      <c r="H859" s="72">
        <v>36.51</v>
      </c>
      <c r="I859" s="22">
        <v>9</v>
      </c>
      <c r="J859" s="72">
        <v>16.429500000000001</v>
      </c>
      <c r="K859" s="72">
        <v>345.01949999999999</v>
      </c>
      <c r="L859" s="24">
        <v>43512</v>
      </c>
      <c r="M859" s="25">
        <v>0.45277777777777778</v>
      </c>
      <c r="N859" s="20" t="s">
        <v>29</v>
      </c>
      <c r="O859" s="72">
        <v>328.59</v>
      </c>
      <c r="P859" s="76">
        <v>4.7619047620000003</v>
      </c>
      <c r="Q859" s="72">
        <v>16.429500000000001</v>
      </c>
      <c r="R859" s="86">
        <v>4.2</v>
      </c>
      <c r="S859" s="72">
        <f t="shared" si="225"/>
        <v>16.429500000000019</v>
      </c>
      <c r="T859" s="92">
        <f t="shared" si="238"/>
        <v>1378.7636400000015</v>
      </c>
      <c r="U859" s="93" t="b">
        <f t="shared" si="226"/>
        <v>0</v>
      </c>
      <c r="V859" s="93" t="b">
        <f t="shared" si="227"/>
        <v>0</v>
      </c>
      <c r="W859" s="93" t="str">
        <f t="shared" si="228"/>
        <v>Low Value</v>
      </c>
      <c r="X859" s="96" t="str">
        <f t="shared" si="231"/>
        <v>Value not found</v>
      </c>
      <c r="Y859" s="93">
        <f t="shared" si="236"/>
        <v>16</v>
      </c>
      <c r="Z859" s="93">
        <f t="shared" si="232"/>
        <v>2</v>
      </c>
      <c r="AA859" s="93">
        <f t="shared" si="233"/>
        <v>2019</v>
      </c>
      <c r="AB859" s="97" t="str">
        <f t="shared" si="224"/>
        <v>2-2019</v>
      </c>
      <c r="AC859" s="97" t="str">
        <f t="shared" si="223"/>
        <v>16-2-2019</v>
      </c>
      <c r="AD859" s="97">
        <f t="shared" si="237"/>
        <v>1</v>
      </c>
      <c r="AE859" s="97">
        <f t="shared" si="234"/>
        <v>7</v>
      </c>
      <c r="AF859" s="97" t="str">
        <f t="shared" si="229"/>
        <v>2019-7</v>
      </c>
      <c r="AG859" s="97">
        <f t="shared" si="230"/>
        <v>6</v>
      </c>
      <c r="AH859" s="97" t="str">
        <f t="shared" si="235"/>
        <v>Weekends</v>
      </c>
      <c r="AI859" s="98">
        <f t="shared" si="239"/>
        <v>7</v>
      </c>
    </row>
    <row r="860" spans="2:35" ht="21.75" customHeight="1" x14ac:dyDescent="0.25">
      <c r="B860" s="19" t="s">
        <v>892</v>
      </c>
      <c r="C860" s="20" t="s">
        <v>42</v>
      </c>
      <c r="D860" s="19" t="s">
        <v>43</v>
      </c>
      <c r="E860" s="19" t="s">
        <v>27</v>
      </c>
      <c r="F860" s="19" t="s">
        <v>31</v>
      </c>
      <c r="G860" s="19" t="s">
        <v>44</v>
      </c>
      <c r="H860" s="72">
        <v>21.12</v>
      </c>
      <c r="I860" s="22">
        <v>8</v>
      </c>
      <c r="J860" s="72">
        <v>8.4480000000000004</v>
      </c>
      <c r="K860" s="72">
        <v>177.40799999999999</v>
      </c>
      <c r="L860" s="24">
        <v>43466</v>
      </c>
      <c r="M860" s="25">
        <v>0.81319444444444444</v>
      </c>
      <c r="N860" s="20" t="s">
        <v>29</v>
      </c>
      <c r="O860" s="72">
        <v>168.96</v>
      </c>
      <c r="P860" s="76">
        <v>4.7619047620000003</v>
      </c>
      <c r="Q860" s="72">
        <v>8.4480000000000004</v>
      </c>
      <c r="R860" s="86">
        <v>6.3</v>
      </c>
      <c r="S860" s="72">
        <f t="shared" si="225"/>
        <v>8.4479999999999791</v>
      </c>
      <c r="T860" s="92">
        <f t="shared" si="238"/>
        <v>708.95615999999825</v>
      </c>
      <c r="U860" s="93" t="b">
        <f t="shared" si="226"/>
        <v>0</v>
      </c>
      <c r="V860" s="93" t="b">
        <f t="shared" si="227"/>
        <v>1</v>
      </c>
      <c r="W860" s="93" t="str">
        <f t="shared" si="228"/>
        <v>Low Value</v>
      </c>
      <c r="X860" s="96" t="str">
        <f t="shared" si="231"/>
        <v>Value not found</v>
      </c>
      <c r="Y860" s="93">
        <f t="shared" si="236"/>
        <v>1</v>
      </c>
      <c r="Z860" s="93">
        <f t="shared" si="232"/>
        <v>1</v>
      </c>
      <c r="AA860" s="93">
        <f t="shared" si="233"/>
        <v>2019</v>
      </c>
      <c r="AB860" s="97" t="str">
        <f t="shared" si="224"/>
        <v>1-2019</v>
      </c>
      <c r="AC860" s="97" t="str">
        <f t="shared" si="223"/>
        <v>1-1-2019</v>
      </c>
      <c r="AD860" s="97">
        <f t="shared" si="237"/>
        <v>1</v>
      </c>
      <c r="AE860" s="97">
        <f t="shared" si="234"/>
        <v>1</v>
      </c>
      <c r="AF860" s="97" t="str">
        <f t="shared" si="229"/>
        <v>2019-1</v>
      </c>
      <c r="AG860" s="97">
        <f t="shared" si="230"/>
        <v>2</v>
      </c>
      <c r="AH860" s="97" t="str">
        <f t="shared" si="235"/>
        <v>Weekdays</v>
      </c>
      <c r="AI860" s="98">
        <f t="shared" si="239"/>
        <v>3</v>
      </c>
    </row>
    <row r="861" spans="2:35" ht="21.75" customHeight="1" x14ac:dyDescent="0.25">
      <c r="B861" s="19" t="s">
        <v>893</v>
      </c>
      <c r="C861" s="20" t="s">
        <v>18</v>
      </c>
      <c r="D861" s="19" t="s">
        <v>19</v>
      </c>
      <c r="E861" s="19" t="s">
        <v>20</v>
      </c>
      <c r="F861" s="19" t="s">
        <v>21</v>
      </c>
      <c r="G861" s="19" t="s">
        <v>32</v>
      </c>
      <c r="H861" s="72">
        <v>28.31</v>
      </c>
      <c r="I861" s="22">
        <v>4</v>
      </c>
      <c r="J861" s="72">
        <v>5.6619999999999999</v>
      </c>
      <c r="K861" s="72">
        <v>118.902</v>
      </c>
      <c r="L861" s="24">
        <v>43531</v>
      </c>
      <c r="M861" s="25">
        <v>0.77430555555555558</v>
      </c>
      <c r="N861" s="20" t="s">
        <v>29</v>
      </c>
      <c r="O861" s="72">
        <v>113.24</v>
      </c>
      <c r="P861" s="76">
        <v>4.7619047620000003</v>
      </c>
      <c r="Q861" s="72">
        <v>5.6619999999999999</v>
      </c>
      <c r="R861" s="86">
        <v>8.1999999999999993</v>
      </c>
      <c r="S861" s="72">
        <f t="shared" si="225"/>
        <v>5.6620000000000061</v>
      </c>
      <c r="T861" s="92">
        <f t="shared" si="238"/>
        <v>475.1550400000005</v>
      </c>
      <c r="U861" s="93" t="b">
        <f t="shared" si="226"/>
        <v>0</v>
      </c>
      <c r="V861" s="93" t="b">
        <f t="shared" si="227"/>
        <v>1</v>
      </c>
      <c r="W861" s="93" t="str">
        <f t="shared" si="228"/>
        <v>High Value</v>
      </c>
      <c r="X861" s="96">
        <f t="shared" si="231"/>
        <v>2.831</v>
      </c>
      <c r="Y861" s="93">
        <f t="shared" si="236"/>
        <v>7</v>
      </c>
      <c r="Z861" s="93">
        <f t="shared" si="232"/>
        <v>3</v>
      </c>
      <c r="AA861" s="93">
        <f t="shared" si="233"/>
        <v>2019</v>
      </c>
      <c r="AB861" s="97" t="str">
        <f t="shared" si="224"/>
        <v>3-2019</v>
      </c>
      <c r="AC861" s="97" t="str">
        <f t="shared" si="223"/>
        <v>7-3-2019</v>
      </c>
      <c r="AD861" s="97">
        <f t="shared" si="237"/>
        <v>1</v>
      </c>
      <c r="AE861" s="97">
        <f t="shared" si="234"/>
        <v>10</v>
      </c>
      <c r="AF861" s="97" t="str">
        <f t="shared" si="229"/>
        <v>2019-10</v>
      </c>
      <c r="AG861" s="97">
        <f t="shared" si="230"/>
        <v>4</v>
      </c>
      <c r="AH861" s="97" t="str">
        <f t="shared" si="235"/>
        <v>Weekdays</v>
      </c>
      <c r="AI861" s="98">
        <f t="shared" si="239"/>
        <v>5</v>
      </c>
    </row>
    <row r="862" spans="2:35" ht="21.75" customHeight="1" x14ac:dyDescent="0.25">
      <c r="B862" s="19" t="s">
        <v>894</v>
      </c>
      <c r="C862" s="20" t="s">
        <v>42</v>
      </c>
      <c r="D862" s="19" t="s">
        <v>43</v>
      </c>
      <c r="E862" s="19" t="s">
        <v>27</v>
      </c>
      <c r="F862" s="19" t="s">
        <v>31</v>
      </c>
      <c r="G862" s="19" t="s">
        <v>22</v>
      </c>
      <c r="H862" s="72">
        <v>57.59</v>
      </c>
      <c r="I862" s="22">
        <v>6</v>
      </c>
      <c r="J862" s="72">
        <v>17.277000000000001</v>
      </c>
      <c r="K862" s="72">
        <v>362.81700000000001</v>
      </c>
      <c r="L862" s="24">
        <v>43511</v>
      </c>
      <c r="M862" s="25">
        <v>0.57708333333333328</v>
      </c>
      <c r="N862" s="20" t="s">
        <v>29</v>
      </c>
      <c r="O862" s="72">
        <v>345.54</v>
      </c>
      <c r="P862" s="76">
        <v>4.7619047620000003</v>
      </c>
      <c r="Q862" s="72">
        <v>17.277000000000001</v>
      </c>
      <c r="R862" s="86">
        <v>5.0999999999999996</v>
      </c>
      <c r="S862" s="72">
        <f t="shared" si="225"/>
        <v>17.276999999999987</v>
      </c>
      <c r="T862" s="92">
        <f t="shared" si="238"/>
        <v>1449.885839999999</v>
      </c>
      <c r="U862" s="93" t="b">
        <f t="shared" si="226"/>
        <v>0</v>
      </c>
      <c r="V862" s="93" t="b">
        <f t="shared" si="227"/>
        <v>0</v>
      </c>
      <c r="W862" s="93" t="str">
        <f t="shared" si="228"/>
        <v>Low Value</v>
      </c>
      <c r="X862" s="96" t="str">
        <f t="shared" si="231"/>
        <v>Value not found</v>
      </c>
      <c r="Y862" s="93">
        <f t="shared" si="236"/>
        <v>15</v>
      </c>
      <c r="Z862" s="93">
        <f t="shared" si="232"/>
        <v>2</v>
      </c>
      <c r="AA862" s="93">
        <f t="shared" si="233"/>
        <v>2019</v>
      </c>
      <c r="AB862" s="97" t="str">
        <f t="shared" si="224"/>
        <v>2-2019</v>
      </c>
      <c r="AC862" s="97" t="str">
        <f t="shared" ref="AC862:AC925" si="240">CONCATENATE(Y862,"-",Z862,"-",AA862)</f>
        <v>15-2-2019</v>
      </c>
      <c r="AD862" s="97">
        <f t="shared" si="237"/>
        <v>1</v>
      </c>
      <c r="AE862" s="97">
        <f t="shared" si="234"/>
        <v>7</v>
      </c>
      <c r="AF862" s="97" t="str">
        <f t="shared" si="229"/>
        <v>2019-7</v>
      </c>
      <c r="AG862" s="97">
        <f t="shared" si="230"/>
        <v>5</v>
      </c>
      <c r="AH862" s="97" t="str">
        <f t="shared" si="235"/>
        <v>Weekdays</v>
      </c>
      <c r="AI862" s="98">
        <f t="shared" si="239"/>
        <v>6</v>
      </c>
    </row>
    <row r="863" spans="2:35" ht="21.75" customHeight="1" x14ac:dyDescent="0.25">
      <c r="B863" s="19" t="s">
        <v>895</v>
      </c>
      <c r="C863" s="20" t="s">
        <v>18</v>
      </c>
      <c r="D863" s="19" t="s">
        <v>19</v>
      </c>
      <c r="E863" s="19" t="s">
        <v>20</v>
      </c>
      <c r="F863" s="19" t="s">
        <v>21</v>
      </c>
      <c r="G863" s="19" t="s">
        <v>44</v>
      </c>
      <c r="H863" s="72">
        <v>47.63</v>
      </c>
      <c r="I863" s="22">
        <v>9</v>
      </c>
      <c r="J863" s="72">
        <v>21.433499999999999</v>
      </c>
      <c r="K863" s="72">
        <v>450.1035</v>
      </c>
      <c r="L863" s="24">
        <v>43488</v>
      </c>
      <c r="M863" s="25">
        <v>0.52430555555555558</v>
      </c>
      <c r="N863" s="20" t="s">
        <v>29</v>
      </c>
      <c r="O863" s="72">
        <v>428.67</v>
      </c>
      <c r="P863" s="76">
        <v>4.7619047620000003</v>
      </c>
      <c r="Q863" s="72">
        <v>21.433499999999999</v>
      </c>
      <c r="R863" s="86">
        <v>5</v>
      </c>
      <c r="S863" s="72">
        <f t="shared" si="225"/>
        <v>21.433499999999981</v>
      </c>
      <c r="T863" s="92">
        <f t="shared" si="238"/>
        <v>1798.6993199999984</v>
      </c>
      <c r="U863" s="93" t="b">
        <f t="shared" si="226"/>
        <v>0</v>
      </c>
      <c r="V863" s="93" t="b">
        <f t="shared" si="227"/>
        <v>0</v>
      </c>
      <c r="W863" s="93" t="str">
        <f t="shared" si="228"/>
        <v>Low Value</v>
      </c>
      <c r="X863" s="96" t="str">
        <f t="shared" si="231"/>
        <v>Value not found</v>
      </c>
      <c r="Y863" s="93">
        <f t="shared" si="236"/>
        <v>23</v>
      </c>
      <c r="Z863" s="93">
        <f t="shared" si="232"/>
        <v>1</v>
      </c>
      <c r="AA863" s="93">
        <f t="shared" si="233"/>
        <v>2019</v>
      </c>
      <c r="AB863" s="97" t="str">
        <f t="shared" si="224"/>
        <v>1-2019</v>
      </c>
      <c r="AC863" s="97" t="str">
        <f t="shared" si="240"/>
        <v>23-1-2019</v>
      </c>
      <c r="AD863" s="97">
        <f t="shared" si="237"/>
        <v>1</v>
      </c>
      <c r="AE863" s="97">
        <f t="shared" si="234"/>
        <v>4</v>
      </c>
      <c r="AF863" s="97" t="str">
        <f t="shared" si="229"/>
        <v>2019-4</v>
      </c>
      <c r="AG863" s="97">
        <f t="shared" si="230"/>
        <v>3</v>
      </c>
      <c r="AH863" s="97" t="str">
        <f t="shared" si="235"/>
        <v>Weekdays</v>
      </c>
      <c r="AI863" s="98">
        <f t="shared" si="239"/>
        <v>4</v>
      </c>
    </row>
    <row r="864" spans="2:35" ht="21.75" customHeight="1" x14ac:dyDescent="0.25">
      <c r="B864" s="19" t="s">
        <v>896</v>
      </c>
      <c r="C864" s="20" t="s">
        <v>25</v>
      </c>
      <c r="D864" s="19" t="s">
        <v>26</v>
      </c>
      <c r="E864" s="19" t="s">
        <v>20</v>
      </c>
      <c r="F864" s="19" t="s">
        <v>21</v>
      </c>
      <c r="G864" s="19" t="s">
        <v>32</v>
      </c>
      <c r="H864" s="72">
        <v>86.27</v>
      </c>
      <c r="I864" s="22">
        <v>1</v>
      </c>
      <c r="J864" s="72">
        <v>4.3135000000000003</v>
      </c>
      <c r="K864" s="72">
        <v>90.583500000000001</v>
      </c>
      <c r="L864" s="24">
        <v>43516</v>
      </c>
      <c r="M864" s="25">
        <v>0.55833333333333335</v>
      </c>
      <c r="N864" s="20" t="s">
        <v>23</v>
      </c>
      <c r="O864" s="72">
        <v>86.27</v>
      </c>
      <c r="P864" s="76">
        <v>4.7619047620000003</v>
      </c>
      <c r="Q864" s="72">
        <v>4.3135000000000003</v>
      </c>
      <c r="R864" s="86">
        <v>7</v>
      </c>
      <c r="S864" s="72">
        <f t="shared" si="225"/>
        <v>4.3135000000000048</v>
      </c>
      <c r="T864" s="92">
        <f t="shared" si="238"/>
        <v>361.98892000000041</v>
      </c>
      <c r="U864" s="93" t="b">
        <f t="shared" si="226"/>
        <v>0</v>
      </c>
      <c r="V864" s="93" t="b">
        <f t="shared" si="227"/>
        <v>1</v>
      </c>
      <c r="W864" s="93" t="str">
        <f t="shared" si="228"/>
        <v>Low Value</v>
      </c>
      <c r="X864" s="96">
        <f t="shared" si="231"/>
        <v>8.6270000000000007</v>
      </c>
      <c r="Y864" s="93">
        <f t="shared" si="236"/>
        <v>20</v>
      </c>
      <c r="Z864" s="93">
        <f t="shared" si="232"/>
        <v>2</v>
      </c>
      <c r="AA864" s="93">
        <f t="shared" si="233"/>
        <v>2019</v>
      </c>
      <c r="AB864" s="97" t="str">
        <f t="shared" si="224"/>
        <v>2-2019</v>
      </c>
      <c r="AC864" s="97" t="str">
        <f t="shared" si="240"/>
        <v>20-2-2019</v>
      </c>
      <c r="AD864" s="97">
        <f t="shared" si="237"/>
        <v>1</v>
      </c>
      <c r="AE864" s="97">
        <f t="shared" si="234"/>
        <v>8</v>
      </c>
      <c r="AF864" s="97" t="str">
        <f t="shared" si="229"/>
        <v>2019-8</v>
      </c>
      <c r="AG864" s="97">
        <f t="shared" si="230"/>
        <v>3</v>
      </c>
      <c r="AH864" s="97" t="str">
        <f t="shared" si="235"/>
        <v>Weekdays</v>
      </c>
      <c r="AI864" s="98">
        <f t="shared" si="239"/>
        <v>4</v>
      </c>
    </row>
    <row r="865" spans="2:35" ht="21.75" customHeight="1" x14ac:dyDescent="0.25">
      <c r="B865" s="19" t="s">
        <v>897</v>
      </c>
      <c r="C865" s="20" t="s">
        <v>18</v>
      </c>
      <c r="D865" s="19" t="s">
        <v>19</v>
      </c>
      <c r="E865" s="19" t="s">
        <v>20</v>
      </c>
      <c r="F865" s="19" t="s">
        <v>31</v>
      </c>
      <c r="G865" s="19" t="s">
        <v>36</v>
      </c>
      <c r="H865" s="72">
        <v>12.76</v>
      </c>
      <c r="I865" s="22">
        <v>2</v>
      </c>
      <c r="J865" s="72">
        <v>1.276</v>
      </c>
      <c r="K865" s="72">
        <v>26.795999999999999</v>
      </c>
      <c r="L865" s="24">
        <v>43473</v>
      </c>
      <c r="M865" s="25">
        <v>0.75416666666666665</v>
      </c>
      <c r="N865" s="20" t="s">
        <v>23</v>
      </c>
      <c r="O865" s="72">
        <v>25.52</v>
      </c>
      <c r="P865" s="76">
        <v>4.7619047620000003</v>
      </c>
      <c r="Q865" s="72">
        <v>1.276</v>
      </c>
      <c r="R865" s="86">
        <v>7.8</v>
      </c>
      <c r="S865" s="72">
        <f t="shared" si="225"/>
        <v>1.2759999999999998</v>
      </c>
      <c r="T865" s="92">
        <f t="shared" si="238"/>
        <v>107.08191999999998</v>
      </c>
      <c r="U865" s="93" t="b">
        <f t="shared" si="226"/>
        <v>0</v>
      </c>
      <c r="V865" s="93" t="b">
        <f t="shared" si="227"/>
        <v>1</v>
      </c>
      <c r="W865" s="93" t="str">
        <f t="shared" si="228"/>
        <v>High Value</v>
      </c>
      <c r="X865" s="96">
        <f t="shared" si="231"/>
        <v>1.276</v>
      </c>
      <c r="Y865" s="93">
        <f t="shared" si="236"/>
        <v>8</v>
      </c>
      <c r="Z865" s="93">
        <f t="shared" si="232"/>
        <v>1</v>
      </c>
      <c r="AA865" s="93">
        <f t="shared" si="233"/>
        <v>2019</v>
      </c>
      <c r="AB865" s="97" t="str">
        <f t="shared" si="224"/>
        <v>1-2019</v>
      </c>
      <c r="AC865" s="97" t="str">
        <f t="shared" si="240"/>
        <v>8-1-2019</v>
      </c>
      <c r="AD865" s="97">
        <f t="shared" si="237"/>
        <v>1</v>
      </c>
      <c r="AE865" s="97">
        <f t="shared" si="234"/>
        <v>2</v>
      </c>
      <c r="AF865" s="97" t="str">
        <f t="shared" si="229"/>
        <v>2019-2</v>
      </c>
      <c r="AG865" s="97">
        <f t="shared" si="230"/>
        <v>2</v>
      </c>
      <c r="AH865" s="97" t="str">
        <f t="shared" si="235"/>
        <v>Weekdays</v>
      </c>
      <c r="AI865" s="98">
        <f t="shared" si="239"/>
        <v>3</v>
      </c>
    </row>
    <row r="866" spans="2:35" ht="21.75" customHeight="1" x14ac:dyDescent="0.25">
      <c r="B866" s="19" t="s">
        <v>898</v>
      </c>
      <c r="C866" s="20" t="s">
        <v>42</v>
      </c>
      <c r="D866" s="19" t="s">
        <v>43</v>
      </c>
      <c r="E866" s="19" t="s">
        <v>27</v>
      </c>
      <c r="F866" s="19" t="s">
        <v>21</v>
      </c>
      <c r="G866" s="19" t="s">
        <v>32</v>
      </c>
      <c r="H866" s="72">
        <v>11.28</v>
      </c>
      <c r="I866" s="22">
        <v>9</v>
      </c>
      <c r="J866" s="72">
        <v>5.0759999999999996</v>
      </c>
      <c r="K866" s="72">
        <v>106.596</v>
      </c>
      <c r="L866" s="24">
        <v>43541</v>
      </c>
      <c r="M866" s="25">
        <v>0.49652777777777779</v>
      </c>
      <c r="N866" s="20" t="s">
        <v>33</v>
      </c>
      <c r="O866" s="72">
        <v>101.52</v>
      </c>
      <c r="P866" s="76">
        <v>4.7619047620000003</v>
      </c>
      <c r="Q866" s="72">
        <v>5.0759999999999996</v>
      </c>
      <c r="R866" s="86">
        <v>4.3</v>
      </c>
      <c r="S866" s="72">
        <f t="shared" si="225"/>
        <v>5.0760000000000076</v>
      </c>
      <c r="T866" s="92">
        <f t="shared" si="238"/>
        <v>425.97792000000067</v>
      </c>
      <c r="U866" s="93" t="b">
        <f t="shared" si="226"/>
        <v>0</v>
      </c>
      <c r="V866" s="93" t="b">
        <f t="shared" si="227"/>
        <v>0</v>
      </c>
      <c r="W866" s="93" t="str">
        <f t="shared" si="228"/>
        <v>Low Value</v>
      </c>
      <c r="X866" s="96" t="str">
        <f t="shared" si="231"/>
        <v>Value not found</v>
      </c>
      <c r="Y866" s="93">
        <f t="shared" si="236"/>
        <v>17</v>
      </c>
      <c r="Z866" s="93">
        <f t="shared" si="232"/>
        <v>3</v>
      </c>
      <c r="AA866" s="93">
        <f t="shared" si="233"/>
        <v>2019</v>
      </c>
      <c r="AB866" s="97" t="str">
        <f t="shared" si="224"/>
        <v>3-2019</v>
      </c>
      <c r="AC866" s="97" t="str">
        <f t="shared" si="240"/>
        <v>17-3-2019</v>
      </c>
      <c r="AD866" s="97">
        <f t="shared" si="237"/>
        <v>1</v>
      </c>
      <c r="AE866" s="97">
        <f t="shared" si="234"/>
        <v>11</v>
      </c>
      <c r="AF866" s="97" t="str">
        <f t="shared" si="229"/>
        <v>2019-11</v>
      </c>
      <c r="AG866" s="97">
        <f t="shared" si="230"/>
        <v>7</v>
      </c>
      <c r="AH866" s="97" t="str">
        <f t="shared" si="235"/>
        <v>Weekends</v>
      </c>
      <c r="AI866" s="98">
        <f t="shared" si="239"/>
        <v>1</v>
      </c>
    </row>
    <row r="867" spans="2:35" ht="21.75" customHeight="1" x14ac:dyDescent="0.25">
      <c r="B867" s="19" t="s">
        <v>899</v>
      </c>
      <c r="C867" s="20" t="s">
        <v>42</v>
      </c>
      <c r="D867" s="19" t="s">
        <v>43</v>
      </c>
      <c r="E867" s="19" t="s">
        <v>27</v>
      </c>
      <c r="F867" s="19" t="s">
        <v>21</v>
      </c>
      <c r="G867" s="19" t="s">
        <v>32</v>
      </c>
      <c r="H867" s="72">
        <v>51.07</v>
      </c>
      <c r="I867" s="22">
        <v>7</v>
      </c>
      <c r="J867" s="72">
        <v>17.874500000000001</v>
      </c>
      <c r="K867" s="72">
        <v>375.36450000000002</v>
      </c>
      <c r="L867" s="24">
        <v>43477</v>
      </c>
      <c r="M867" s="25">
        <v>0.48749999999999999</v>
      </c>
      <c r="N867" s="20" t="s">
        <v>29</v>
      </c>
      <c r="O867" s="72">
        <v>357.49</v>
      </c>
      <c r="P867" s="76">
        <v>4.7619047620000003</v>
      </c>
      <c r="Q867" s="72">
        <v>17.874500000000001</v>
      </c>
      <c r="R867" s="86">
        <v>7</v>
      </c>
      <c r="S867" s="72">
        <f t="shared" si="225"/>
        <v>17.874500000000012</v>
      </c>
      <c r="T867" s="92">
        <f t="shared" si="238"/>
        <v>1500.0280400000011</v>
      </c>
      <c r="U867" s="93" t="b">
        <f t="shared" si="226"/>
        <v>0</v>
      </c>
      <c r="V867" s="93" t="b">
        <f t="shared" si="227"/>
        <v>1</v>
      </c>
      <c r="W867" s="93" t="str">
        <f t="shared" si="228"/>
        <v>Low Value</v>
      </c>
      <c r="X867" s="96">
        <f t="shared" si="231"/>
        <v>5.1070000000000002</v>
      </c>
      <c r="Y867" s="93">
        <f t="shared" si="236"/>
        <v>12</v>
      </c>
      <c r="Z867" s="93">
        <f t="shared" si="232"/>
        <v>1</v>
      </c>
      <c r="AA867" s="93">
        <f t="shared" si="233"/>
        <v>2019</v>
      </c>
      <c r="AB867" s="97" t="str">
        <f t="shared" si="224"/>
        <v>1-2019</v>
      </c>
      <c r="AC867" s="97" t="str">
        <f t="shared" si="240"/>
        <v>12-1-2019</v>
      </c>
      <c r="AD867" s="97">
        <f t="shared" si="237"/>
        <v>1</v>
      </c>
      <c r="AE867" s="97">
        <f t="shared" si="234"/>
        <v>2</v>
      </c>
      <c r="AF867" s="97" t="str">
        <f t="shared" si="229"/>
        <v>2019-2</v>
      </c>
      <c r="AG867" s="97">
        <f t="shared" si="230"/>
        <v>6</v>
      </c>
      <c r="AH867" s="97" t="str">
        <f t="shared" si="235"/>
        <v>Weekends</v>
      </c>
      <c r="AI867" s="98">
        <f t="shared" si="239"/>
        <v>7</v>
      </c>
    </row>
    <row r="868" spans="2:35" ht="21.75" customHeight="1" x14ac:dyDescent="0.25">
      <c r="B868" s="19" t="s">
        <v>900</v>
      </c>
      <c r="C868" s="20" t="s">
        <v>18</v>
      </c>
      <c r="D868" s="19" t="s">
        <v>19</v>
      </c>
      <c r="E868" s="19" t="s">
        <v>20</v>
      </c>
      <c r="F868" s="19" t="s">
        <v>21</v>
      </c>
      <c r="G868" s="19" t="s">
        <v>28</v>
      </c>
      <c r="H868" s="72">
        <v>79.59</v>
      </c>
      <c r="I868" s="22">
        <v>3</v>
      </c>
      <c r="J868" s="72">
        <v>11.938499999999999</v>
      </c>
      <c r="K868" s="72">
        <v>250.70849999999999</v>
      </c>
      <c r="L868" s="24">
        <v>43473</v>
      </c>
      <c r="M868" s="25">
        <v>0.60416666666666663</v>
      </c>
      <c r="N868" s="20" t="s">
        <v>29</v>
      </c>
      <c r="O868" s="72">
        <v>238.77</v>
      </c>
      <c r="P868" s="76">
        <v>4.7619047620000003</v>
      </c>
      <c r="Q868" s="72">
        <v>11.938499999999999</v>
      </c>
      <c r="R868" s="86">
        <v>6.6</v>
      </c>
      <c r="S868" s="72">
        <f t="shared" si="225"/>
        <v>11.938499999999976</v>
      </c>
      <c r="T868" s="92">
        <f t="shared" si="238"/>
        <v>1001.8789199999981</v>
      </c>
      <c r="U868" s="93" t="b">
        <f t="shared" si="226"/>
        <v>0</v>
      </c>
      <c r="V868" s="93" t="b">
        <f t="shared" si="227"/>
        <v>1</v>
      </c>
      <c r="W868" s="93" t="str">
        <f t="shared" si="228"/>
        <v>Low Value</v>
      </c>
      <c r="X868" s="96" t="str">
        <f t="shared" si="231"/>
        <v>Value not found</v>
      </c>
      <c r="Y868" s="93">
        <f t="shared" si="236"/>
        <v>8</v>
      </c>
      <c r="Z868" s="93">
        <f t="shared" si="232"/>
        <v>1</v>
      </c>
      <c r="AA868" s="93">
        <f t="shared" si="233"/>
        <v>2019</v>
      </c>
      <c r="AB868" s="97" t="str">
        <f t="shared" si="224"/>
        <v>1-2019</v>
      </c>
      <c r="AC868" s="97" t="str">
        <f t="shared" si="240"/>
        <v>8-1-2019</v>
      </c>
      <c r="AD868" s="97">
        <f t="shared" si="237"/>
        <v>1</v>
      </c>
      <c r="AE868" s="97">
        <f t="shared" si="234"/>
        <v>2</v>
      </c>
      <c r="AF868" s="97" t="str">
        <f t="shared" si="229"/>
        <v>2019-2</v>
      </c>
      <c r="AG868" s="97">
        <f t="shared" si="230"/>
        <v>2</v>
      </c>
      <c r="AH868" s="97" t="str">
        <f t="shared" si="235"/>
        <v>Weekdays</v>
      </c>
      <c r="AI868" s="98">
        <f t="shared" si="239"/>
        <v>3</v>
      </c>
    </row>
    <row r="869" spans="2:35" ht="21.75" customHeight="1" x14ac:dyDescent="0.25">
      <c r="B869" s="19" t="s">
        <v>901</v>
      </c>
      <c r="C869" s="20" t="s">
        <v>25</v>
      </c>
      <c r="D869" s="19" t="s">
        <v>26</v>
      </c>
      <c r="E869" s="19" t="s">
        <v>20</v>
      </c>
      <c r="F869" s="19" t="s">
        <v>31</v>
      </c>
      <c r="G869" s="19" t="s">
        <v>22</v>
      </c>
      <c r="H869" s="72">
        <v>33.81</v>
      </c>
      <c r="I869" s="22">
        <v>3</v>
      </c>
      <c r="J869" s="72">
        <v>5.0715000000000003</v>
      </c>
      <c r="K869" s="72">
        <v>106.50149999999999</v>
      </c>
      <c r="L869" s="24">
        <v>43491</v>
      </c>
      <c r="M869" s="25">
        <v>0.63263888888888886</v>
      </c>
      <c r="N869" s="20" t="s">
        <v>23</v>
      </c>
      <c r="O869" s="72">
        <v>101.43</v>
      </c>
      <c r="P869" s="76">
        <v>4.7619047620000003</v>
      </c>
      <c r="Q869" s="72">
        <v>5.0715000000000003</v>
      </c>
      <c r="R869" s="86">
        <v>7.3</v>
      </c>
      <c r="S869" s="72">
        <f t="shared" si="225"/>
        <v>5.0714999999999861</v>
      </c>
      <c r="T869" s="92">
        <f t="shared" si="238"/>
        <v>425.60027999999886</v>
      </c>
      <c r="U869" s="93" t="b">
        <f t="shared" si="226"/>
        <v>0</v>
      </c>
      <c r="V869" s="93" t="b">
        <f t="shared" si="227"/>
        <v>1</v>
      </c>
      <c r="W869" s="93" t="str">
        <f t="shared" si="228"/>
        <v>Low Value</v>
      </c>
      <c r="X869" s="96">
        <f t="shared" si="231"/>
        <v>3.3810000000000002</v>
      </c>
      <c r="Y869" s="93">
        <f t="shared" si="236"/>
        <v>26</v>
      </c>
      <c r="Z869" s="93">
        <f t="shared" si="232"/>
        <v>1</v>
      </c>
      <c r="AA869" s="93">
        <f t="shared" si="233"/>
        <v>2019</v>
      </c>
      <c r="AB869" s="97" t="str">
        <f t="shared" si="224"/>
        <v>1-2019</v>
      </c>
      <c r="AC869" s="97" t="str">
        <f t="shared" si="240"/>
        <v>26-1-2019</v>
      </c>
      <c r="AD869" s="97">
        <f t="shared" si="237"/>
        <v>1</v>
      </c>
      <c r="AE869" s="97">
        <f t="shared" si="234"/>
        <v>4</v>
      </c>
      <c r="AF869" s="97" t="str">
        <f t="shared" si="229"/>
        <v>2019-4</v>
      </c>
      <c r="AG869" s="97">
        <f t="shared" si="230"/>
        <v>6</v>
      </c>
      <c r="AH869" s="97" t="str">
        <f t="shared" si="235"/>
        <v>Weekends</v>
      </c>
      <c r="AI869" s="98">
        <f t="shared" si="239"/>
        <v>7</v>
      </c>
    </row>
    <row r="870" spans="2:35" ht="21.75" customHeight="1" x14ac:dyDescent="0.25">
      <c r="B870" s="19" t="s">
        <v>902</v>
      </c>
      <c r="C870" s="20" t="s">
        <v>42</v>
      </c>
      <c r="D870" s="19" t="s">
        <v>43</v>
      </c>
      <c r="E870" s="19" t="s">
        <v>20</v>
      </c>
      <c r="F870" s="19" t="s">
        <v>31</v>
      </c>
      <c r="G870" s="19" t="s">
        <v>36</v>
      </c>
      <c r="H870" s="72">
        <v>90.53</v>
      </c>
      <c r="I870" s="22">
        <v>8</v>
      </c>
      <c r="J870" s="72">
        <v>36.212000000000003</v>
      </c>
      <c r="K870" s="72">
        <v>760.452</v>
      </c>
      <c r="L870" s="24">
        <v>43539</v>
      </c>
      <c r="M870" s="25">
        <v>0.6166666666666667</v>
      </c>
      <c r="N870" s="20" t="s">
        <v>33</v>
      </c>
      <c r="O870" s="72">
        <v>724.24</v>
      </c>
      <c r="P870" s="76">
        <v>4.7619047620000003</v>
      </c>
      <c r="Q870" s="72">
        <v>36.212000000000003</v>
      </c>
      <c r="R870" s="86">
        <v>6.5</v>
      </c>
      <c r="S870" s="72">
        <f t="shared" si="225"/>
        <v>36.211999999999989</v>
      </c>
      <c r="T870" s="92">
        <f t="shared" si="238"/>
        <v>3038.911039999999</v>
      </c>
      <c r="U870" s="93" t="b">
        <f t="shared" si="226"/>
        <v>0</v>
      </c>
      <c r="V870" s="93" t="b">
        <f t="shared" si="227"/>
        <v>1</v>
      </c>
      <c r="W870" s="93" t="str">
        <f t="shared" si="228"/>
        <v>Low Value</v>
      </c>
      <c r="X870" s="96" t="str">
        <f t="shared" si="231"/>
        <v>Value not found</v>
      </c>
      <c r="Y870" s="93">
        <f t="shared" si="236"/>
        <v>15</v>
      </c>
      <c r="Z870" s="93">
        <f t="shared" si="232"/>
        <v>3</v>
      </c>
      <c r="AA870" s="93">
        <f t="shared" si="233"/>
        <v>2019</v>
      </c>
      <c r="AB870" s="97" t="str">
        <f t="shared" si="224"/>
        <v>3-2019</v>
      </c>
      <c r="AC870" s="97" t="str">
        <f t="shared" si="240"/>
        <v>15-3-2019</v>
      </c>
      <c r="AD870" s="97">
        <f t="shared" si="237"/>
        <v>1</v>
      </c>
      <c r="AE870" s="97">
        <f t="shared" si="234"/>
        <v>11</v>
      </c>
      <c r="AF870" s="97" t="str">
        <f t="shared" si="229"/>
        <v>2019-11</v>
      </c>
      <c r="AG870" s="97">
        <f t="shared" si="230"/>
        <v>5</v>
      </c>
      <c r="AH870" s="97" t="str">
        <f t="shared" si="235"/>
        <v>Weekdays</v>
      </c>
      <c r="AI870" s="98">
        <f t="shared" si="239"/>
        <v>6</v>
      </c>
    </row>
    <row r="871" spans="2:35" ht="21.75" customHeight="1" x14ac:dyDescent="0.25">
      <c r="B871" s="19" t="s">
        <v>903</v>
      </c>
      <c r="C871" s="20" t="s">
        <v>25</v>
      </c>
      <c r="D871" s="19" t="s">
        <v>26</v>
      </c>
      <c r="E871" s="19" t="s">
        <v>20</v>
      </c>
      <c r="F871" s="19" t="s">
        <v>21</v>
      </c>
      <c r="G871" s="19" t="s">
        <v>22</v>
      </c>
      <c r="H871" s="72">
        <v>62.82</v>
      </c>
      <c r="I871" s="22">
        <v>2</v>
      </c>
      <c r="J871" s="72">
        <v>6.282</v>
      </c>
      <c r="K871" s="72">
        <v>131.922</v>
      </c>
      <c r="L871" s="24">
        <v>43482</v>
      </c>
      <c r="M871" s="25">
        <v>0.52500000000000002</v>
      </c>
      <c r="N871" s="20" t="s">
        <v>23</v>
      </c>
      <c r="O871" s="72">
        <v>125.64</v>
      </c>
      <c r="P871" s="76">
        <v>4.7619047620000003</v>
      </c>
      <c r="Q871" s="72">
        <v>6.282</v>
      </c>
      <c r="R871" s="86">
        <v>4.9000000000000004</v>
      </c>
      <c r="S871" s="72">
        <f t="shared" si="225"/>
        <v>6.2819999999999965</v>
      </c>
      <c r="T871" s="92">
        <f t="shared" si="238"/>
        <v>527.18543999999974</v>
      </c>
      <c r="U871" s="93" t="b">
        <f t="shared" si="226"/>
        <v>0</v>
      </c>
      <c r="V871" s="93" t="b">
        <f t="shared" si="227"/>
        <v>0</v>
      </c>
      <c r="W871" s="93" t="str">
        <f t="shared" si="228"/>
        <v>Low Value</v>
      </c>
      <c r="X871" s="96" t="str">
        <f t="shared" si="231"/>
        <v>Value not found</v>
      </c>
      <c r="Y871" s="93">
        <f t="shared" si="236"/>
        <v>17</v>
      </c>
      <c r="Z871" s="93">
        <f t="shared" si="232"/>
        <v>1</v>
      </c>
      <c r="AA871" s="93">
        <f t="shared" si="233"/>
        <v>2019</v>
      </c>
      <c r="AB871" s="97" t="str">
        <f t="shared" si="224"/>
        <v>1-2019</v>
      </c>
      <c r="AC871" s="97" t="str">
        <f t="shared" si="240"/>
        <v>17-1-2019</v>
      </c>
      <c r="AD871" s="97">
        <f t="shared" si="237"/>
        <v>1</v>
      </c>
      <c r="AE871" s="97">
        <f t="shared" si="234"/>
        <v>3</v>
      </c>
      <c r="AF871" s="97" t="str">
        <f t="shared" si="229"/>
        <v>2019-3</v>
      </c>
      <c r="AG871" s="97">
        <f t="shared" si="230"/>
        <v>4</v>
      </c>
      <c r="AH871" s="97" t="str">
        <f t="shared" si="235"/>
        <v>Weekdays</v>
      </c>
      <c r="AI871" s="98">
        <f t="shared" si="239"/>
        <v>5</v>
      </c>
    </row>
    <row r="872" spans="2:35" ht="21.75" customHeight="1" x14ac:dyDescent="0.25">
      <c r="B872" s="19" t="s">
        <v>904</v>
      </c>
      <c r="C872" s="20" t="s">
        <v>25</v>
      </c>
      <c r="D872" s="19" t="s">
        <v>26</v>
      </c>
      <c r="E872" s="19" t="s">
        <v>20</v>
      </c>
      <c r="F872" s="19" t="s">
        <v>31</v>
      </c>
      <c r="G872" s="19" t="s">
        <v>44</v>
      </c>
      <c r="H872" s="72">
        <v>24.31</v>
      </c>
      <c r="I872" s="22">
        <v>3</v>
      </c>
      <c r="J872" s="72">
        <v>3.6465000000000001</v>
      </c>
      <c r="K872" s="72">
        <v>76.576499999999996</v>
      </c>
      <c r="L872" s="24">
        <v>43473</v>
      </c>
      <c r="M872" s="25">
        <v>0.79791666666666672</v>
      </c>
      <c r="N872" s="20" t="s">
        <v>33</v>
      </c>
      <c r="O872" s="72">
        <v>72.930000000000007</v>
      </c>
      <c r="P872" s="76">
        <v>4.7619047620000003</v>
      </c>
      <c r="Q872" s="72">
        <v>3.6465000000000001</v>
      </c>
      <c r="R872" s="86">
        <v>4.3</v>
      </c>
      <c r="S872" s="72">
        <f t="shared" si="225"/>
        <v>3.646499999999989</v>
      </c>
      <c r="T872" s="92">
        <f t="shared" si="238"/>
        <v>306.01427999999908</v>
      </c>
      <c r="U872" s="93" t="b">
        <f t="shared" si="226"/>
        <v>0</v>
      </c>
      <c r="V872" s="93" t="b">
        <f t="shared" si="227"/>
        <v>0</v>
      </c>
      <c r="W872" s="93" t="str">
        <f t="shared" si="228"/>
        <v>Low Value</v>
      </c>
      <c r="X872" s="96" t="str">
        <f t="shared" si="231"/>
        <v>Value not found</v>
      </c>
      <c r="Y872" s="93">
        <f t="shared" si="236"/>
        <v>8</v>
      </c>
      <c r="Z872" s="93">
        <f t="shared" si="232"/>
        <v>1</v>
      </c>
      <c r="AA872" s="93">
        <f t="shared" si="233"/>
        <v>2019</v>
      </c>
      <c r="AB872" s="97" t="str">
        <f t="shared" si="224"/>
        <v>1-2019</v>
      </c>
      <c r="AC872" s="97" t="str">
        <f t="shared" si="240"/>
        <v>8-1-2019</v>
      </c>
      <c r="AD872" s="97">
        <f t="shared" si="237"/>
        <v>1</v>
      </c>
      <c r="AE872" s="97">
        <f t="shared" si="234"/>
        <v>2</v>
      </c>
      <c r="AF872" s="97" t="str">
        <f t="shared" si="229"/>
        <v>2019-2</v>
      </c>
      <c r="AG872" s="97">
        <f t="shared" si="230"/>
        <v>2</v>
      </c>
      <c r="AH872" s="97" t="str">
        <f t="shared" si="235"/>
        <v>Weekdays</v>
      </c>
      <c r="AI872" s="98">
        <f t="shared" si="239"/>
        <v>3</v>
      </c>
    </row>
    <row r="873" spans="2:35" ht="21.75" customHeight="1" x14ac:dyDescent="0.25">
      <c r="B873" s="19" t="s">
        <v>905</v>
      </c>
      <c r="C873" s="20" t="s">
        <v>18</v>
      </c>
      <c r="D873" s="19" t="s">
        <v>19</v>
      </c>
      <c r="E873" s="19" t="s">
        <v>27</v>
      </c>
      <c r="F873" s="19" t="s">
        <v>31</v>
      </c>
      <c r="G873" s="19" t="s">
        <v>36</v>
      </c>
      <c r="H873" s="72">
        <v>64.59</v>
      </c>
      <c r="I873" s="22">
        <v>4</v>
      </c>
      <c r="J873" s="72">
        <v>12.917999999999999</v>
      </c>
      <c r="K873" s="72">
        <v>271.27800000000002</v>
      </c>
      <c r="L873" s="24">
        <v>43471</v>
      </c>
      <c r="M873" s="25">
        <v>0.56597222222222221</v>
      </c>
      <c r="N873" s="20" t="s">
        <v>23</v>
      </c>
      <c r="O873" s="72">
        <v>258.36</v>
      </c>
      <c r="P873" s="76">
        <v>4.7619047620000003</v>
      </c>
      <c r="Q873" s="72">
        <v>12.917999999999999</v>
      </c>
      <c r="R873" s="86">
        <v>9.3000000000000007</v>
      </c>
      <c r="S873" s="72">
        <f t="shared" si="225"/>
        <v>12.918000000000006</v>
      </c>
      <c r="T873" s="92">
        <f t="shared" si="238"/>
        <v>1084.0785600000006</v>
      </c>
      <c r="U873" s="93" t="b">
        <f t="shared" si="226"/>
        <v>0</v>
      </c>
      <c r="V873" s="93" t="b">
        <f t="shared" si="227"/>
        <v>1</v>
      </c>
      <c r="W873" s="93" t="str">
        <f t="shared" si="228"/>
        <v>High Value</v>
      </c>
      <c r="X873" s="96">
        <f t="shared" si="231"/>
        <v>6.4590000000000005</v>
      </c>
      <c r="Y873" s="93">
        <f t="shared" si="236"/>
        <v>6</v>
      </c>
      <c r="Z873" s="93">
        <f t="shared" si="232"/>
        <v>1</v>
      </c>
      <c r="AA873" s="93">
        <f t="shared" si="233"/>
        <v>2019</v>
      </c>
      <c r="AB873" s="97" t="str">
        <f t="shared" ref="AB873:AB936" si="241">CONCATENATE(Z873,"-",AA873)</f>
        <v>1-2019</v>
      </c>
      <c r="AC873" s="97" t="str">
        <f t="shared" si="240"/>
        <v>6-1-2019</v>
      </c>
      <c r="AD873" s="97">
        <f t="shared" si="237"/>
        <v>1</v>
      </c>
      <c r="AE873" s="97">
        <f t="shared" si="234"/>
        <v>1</v>
      </c>
      <c r="AF873" s="97" t="str">
        <f t="shared" si="229"/>
        <v>2019-1</v>
      </c>
      <c r="AG873" s="97">
        <f t="shared" si="230"/>
        <v>7</v>
      </c>
      <c r="AH873" s="97" t="str">
        <f t="shared" si="235"/>
        <v>Weekends</v>
      </c>
      <c r="AI873" s="98">
        <f t="shared" si="239"/>
        <v>1</v>
      </c>
    </row>
    <row r="874" spans="2:35" ht="21.75" customHeight="1" x14ac:dyDescent="0.25">
      <c r="B874" s="19" t="s">
        <v>906</v>
      </c>
      <c r="C874" s="20" t="s">
        <v>18</v>
      </c>
      <c r="D874" s="19" t="s">
        <v>19</v>
      </c>
      <c r="E874" s="19" t="s">
        <v>20</v>
      </c>
      <c r="F874" s="19" t="s">
        <v>31</v>
      </c>
      <c r="G874" s="19" t="s">
        <v>44</v>
      </c>
      <c r="H874" s="72">
        <v>24.82</v>
      </c>
      <c r="I874" s="22">
        <v>7</v>
      </c>
      <c r="J874" s="72">
        <v>8.6869999999999994</v>
      </c>
      <c r="K874" s="72">
        <v>182.42699999999999</v>
      </c>
      <c r="L874" s="24">
        <v>43512</v>
      </c>
      <c r="M874" s="25">
        <v>0.43958333333333333</v>
      </c>
      <c r="N874" s="20" t="s">
        <v>33</v>
      </c>
      <c r="O874" s="72">
        <v>173.74</v>
      </c>
      <c r="P874" s="76">
        <v>4.7619047620000003</v>
      </c>
      <c r="Q874" s="72">
        <v>8.6869999999999994</v>
      </c>
      <c r="R874" s="86">
        <v>7.1</v>
      </c>
      <c r="S874" s="72">
        <f t="shared" si="225"/>
        <v>8.6869999999999834</v>
      </c>
      <c r="T874" s="92">
        <f t="shared" si="238"/>
        <v>729.01303999999857</v>
      </c>
      <c r="U874" s="93" t="b">
        <f t="shared" si="226"/>
        <v>0</v>
      </c>
      <c r="V874" s="93" t="b">
        <f t="shared" si="227"/>
        <v>1</v>
      </c>
      <c r="W874" s="93" t="str">
        <f t="shared" si="228"/>
        <v>Low Value</v>
      </c>
      <c r="X874" s="96">
        <f t="shared" si="231"/>
        <v>2.4820000000000002</v>
      </c>
      <c r="Y874" s="93">
        <f t="shared" si="236"/>
        <v>16</v>
      </c>
      <c r="Z874" s="93">
        <f t="shared" si="232"/>
        <v>2</v>
      </c>
      <c r="AA874" s="93">
        <f t="shared" si="233"/>
        <v>2019</v>
      </c>
      <c r="AB874" s="97" t="str">
        <f t="shared" si="241"/>
        <v>2-2019</v>
      </c>
      <c r="AC874" s="97" t="str">
        <f t="shared" si="240"/>
        <v>16-2-2019</v>
      </c>
      <c r="AD874" s="97">
        <f t="shared" si="237"/>
        <v>1</v>
      </c>
      <c r="AE874" s="97">
        <f t="shared" si="234"/>
        <v>7</v>
      </c>
      <c r="AF874" s="97" t="str">
        <f t="shared" si="229"/>
        <v>2019-7</v>
      </c>
      <c r="AG874" s="97">
        <f t="shared" si="230"/>
        <v>6</v>
      </c>
      <c r="AH874" s="97" t="str">
        <f t="shared" si="235"/>
        <v>Weekends</v>
      </c>
      <c r="AI874" s="98">
        <f t="shared" si="239"/>
        <v>7</v>
      </c>
    </row>
    <row r="875" spans="2:35" ht="21.75" customHeight="1" x14ac:dyDescent="0.25">
      <c r="B875" s="19" t="s">
        <v>907</v>
      </c>
      <c r="C875" s="20" t="s">
        <v>25</v>
      </c>
      <c r="D875" s="19" t="s">
        <v>26</v>
      </c>
      <c r="E875" s="19" t="s">
        <v>27</v>
      </c>
      <c r="F875" s="19" t="s">
        <v>31</v>
      </c>
      <c r="G875" s="19" t="s">
        <v>46</v>
      </c>
      <c r="H875" s="72">
        <v>56.5</v>
      </c>
      <c r="I875" s="22">
        <v>1</v>
      </c>
      <c r="J875" s="72">
        <v>2.8250000000000002</v>
      </c>
      <c r="K875" s="72">
        <v>59.325000000000003</v>
      </c>
      <c r="L875" s="24">
        <v>43537</v>
      </c>
      <c r="M875" s="25">
        <v>0.65625</v>
      </c>
      <c r="N875" s="20" t="s">
        <v>23</v>
      </c>
      <c r="O875" s="72">
        <v>56.5</v>
      </c>
      <c r="P875" s="76">
        <v>4.7619047620000003</v>
      </c>
      <c r="Q875" s="72">
        <v>2.8250000000000002</v>
      </c>
      <c r="R875" s="86">
        <v>9.6</v>
      </c>
      <c r="S875" s="72">
        <f t="shared" si="225"/>
        <v>2.8250000000000028</v>
      </c>
      <c r="T875" s="92">
        <f t="shared" si="238"/>
        <v>237.07400000000024</v>
      </c>
      <c r="U875" s="93" t="b">
        <f t="shared" si="226"/>
        <v>0</v>
      </c>
      <c r="V875" s="93" t="b">
        <f t="shared" si="227"/>
        <v>1</v>
      </c>
      <c r="W875" s="93" t="str">
        <f t="shared" si="228"/>
        <v>High Value</v>
      </c>
      <c r="X875" s="96">
        <f t="shared" si="231"/>
        <v>5.65</v>
      </c>
      <c r="Y875" s="93">
        <f t="shared" si="236"/>
        <v>13</v>
      </c>
      <c r="Z875" s="93">
        <f t="shared" si="232"/>
        <v>3</v>
      </c>
      <c r="AA875" s="93">
        <f t="shared" si="233"/>
        <v>2019</v>
      </c>
      <c r="AB875" s="97" t="str">
        <f t="shared" si="241"/>
        <v>3-2019</v>
      </c>
      <c r="AC875" s="97" t="str">
        <f t="shared" si="240"/>
        <v>13-3-2019</v>
      </c>
      <c r="AD875" s="97">
        <f t="shared" si="237"/>
        <v>1</v>
      </c>
      <c r="AE875" s="97">
        <f t="shared" si="234"/>
        <v>11</v>
      </c>
      <c r="AF875" s="97" t="str">
        <f t="shared" si="229"/>
        <v>2019-11</v>
      </c>
      <c r="AG875" s="97">
        <f t="shared" si="230"/>
        <v>3</v>
      </c>
      <c r="AH875" s="97" t="str">
        <f t="shared" si="235"/>
        <v>Weekdays</v>
      </c>
      <c r="AI875" s="98">
        <f t="shared" si="239"/>
        <v>4</v>
      </c>
    </row>
    <row r="876" spans="2:35" ht="21.75" customHeight="1" x14ac:dyDescent="0.25">
      <c r="B876" s="19" t="s">
        <v>908</v>
      </c>
      <c r="C876" s="20" t="s">
        <v>42</v>
      </c>
      <c r="D876" s="19" t="s">
        <v>43</v>
      </c>
      <c r="E876" s="19" t="s">
        <v>20</v>
      </c>
      <c r="F876" s="19" t="s">
        <v>21</v>
      </c>
      <c r="G876" s="19" t="s">
        <v>28</v>
      </c>
      <c r="H876" s="72">
        <v>21.43</v>
      </c>
      <c r="I876" s="22">
        <v>10</v>
      </c>
      <c r="J876" s="72">
        <v>10.715</v>
      </c>
      <c r="K876" s="72">
        <v>225.01499999999999</v>
      </c>
      <c r="L876" s="24">
        <v>43493</v>
      </c>
      <c r="M876" s="25">
        <v>0.49375000000000002</v>
      </c>
      <c r="N876" s="20" t="s">
        <v>29</v>
      </c>
      <c r="O876" s="72">
        <v>214.3</v>
      </c>
      <c r="P876" s="76">
        <v>4.7619047620000003</v>
      </c>
      <c r="Q876" s="72">
        <v>10.715</v>
      </c>
      <c r="R876" s="86">
        <v>6.2</v>
      </c>
      <c r="S876" s="72">
        <f t="shared" si="225"/>
        <v>10.714999999999975</v>
      </c>
      <c r="T876" s="92">
        <f t="shared" si="238"/>
        <v>899.20279999999786</v>
      </c>
      <c r="U876" s="93" t="b">
        <f t="shared" si="226"/>
        <v>0</v>
      </c>
      <c r="V876" s="93" t="b">
        <f t="shared" si="227"/>
        <v>0</v>
      </c>
      <c r="W876" s="93" t="str">
        <f t="shared" si="228"/>
        <v>Low Value</v>
      </c>
      <c r="X876" s="96" t="str">
        <f t="shared" si="231"/>
        <v>Value not found</v>
      </c>
      <c r="Y876" s="93">
        <f t="shared" si="236"/>
        <v>28</v>
      </c>
      <c r="Z876" s="93">
        <f t="shared" si="232"/>
        <v>1</v>
      </c>
      <c r="AA876" s="93">
        <f t="shared" si="233"/>
        <v>2019</v>
      </c>
      <c r="AB876" s="97" t="str">
        <f t="shared" si="241"/>
        <v>1-2019</v>
      </c>
      <c r="AC876" s="97" t="str">
        <f t="shared" si="240"/>
        <v>28-1-2019</v>
      </c>
      <c r="AD876" s="97">
        <f t="shared" si="237"/>
        <v>1</v>
      </c>
      <c r="AE876" s="97">
        <f t="shared" si="234"/>
        <v>5</v>
      </c>
      <c r="AF876" s="97" t="str">
        <f t="shared" si="229"/>
        <v>2019-5</v>
      </c>
      <c r="AG876" s="97">
        <f t="shared" si="230"/>
        <v>1</v>
      </c>
      <c r="AH876" s="97" t="str">
        <f t="shared" si="235"/>
        <v>Weekdays</v>
      </c>
      <c r="AI876" s="98">
        <f t="shared" si="239"/>
        <v>2</v>
      </c>
    </row>
    <row r="877" spans="2:35" ht="21.75" customHeight="1" x14ac:dyDescent="0.25">
      <c r="B877" s="19" t="s">
        <v>909</v>
      </c>
      <c r="C877" s="20" t="s">
        <v>18</v>
      </c>
      <c r="D877" s="19" t="s">
        <v>19</v>
      </c>
      <c r="E877" s="19" t="s">
        <v>20</v>
      </c>
      <c r="F877" s="19" t="s">
        <v>31</v>
      </c>
      <c r="G877" s="19" t="s">
        <v>36</v>
      </c>
      <c r="H877" s="72">
        <v>89.06</v>
      </c>
      <c r="I877" s="22">
        <v>6</v>
      </c>
      <c r="J877" s="72">
        <v>26.718</v>
      </c>
      <c r="K877" s="72">
        <v>561.07799999999997</v>
      </c>
      <c r="L877" s="24">
        <v>43483</v>
      </c>
      <c r="M877" s="25">
        <v>0.72638888888888886</v>
      </c>
      <c r="N877" s="20" t="s">
        <v>29</v>
      </c>
      <c r="O877" s="72">
        <v>534.36</v>
      </c>
      <c r="P877" s="76">
        <v>4.7619047620000003</v>
      </c>
      <c r="Q877" s="72">
        <v>26.718</v>
      </c>
      <c r="R877" s="86">
        <v>9.9</v>
      </c>
      <c r="S877" s="72">
        <f t="shared" si="225"/>
        <v>26.717999999999961</v>
      </c>
      <c r="T877" s="92">
        <f t="shared" si="238"/>
        <v>2242.1745599999967</v>
      </c>
      <c r="U877" s="93" t="b">
        <f t="shared" si="226"/>
        <v>0</v>
      </c>
      <c r="V877" s="93" t="b">
        <f t="shared" si="227"/>
        <v>1</v>
      </c>
      <c r="W877" s="93" t="str">
        <f t="shared" si="228"/>
        <v>High Value</v>
      </c>
      <c r="X877" s="96">
        <f t="shared" si="231"/>
        <v>8.9060000000000006</v>
      </c>
      <c r="Y877" s="93">
        <f t="shared" si="236"/>
        <v>18</v>
      </c>
      <c r="Z877" s="93">
        <f t="shared" si="232"/>
        <v>1</v>
      </c>
      <c r="AA877" s="93">
        <f t="shared" si="233"/>
        <v>2019</v>
      </c>
      <c r="AB877" s="97" t="str">
        <f t="shared" si="241"/>
        <v>1-2019</v>
      </c>
      <c r="AC877" s="97" t="str">
        <f t="shared" si="240"/>
        <v>18-1-2019</v>
      </c>
      <c r="AD877" s="97">
        <f t="shared" si="237"/>
        <v>1</v>
      </c>
      <c r="AE877" s="97">
        <f t="shared" si="234"/>
        <v>3</v>
      </c>
      <c r="AF877" s="97" t="str">
        <f t="shared" si="229"/>
        <v>2019-3</v>
      </c>
      <c r="AG877" s="97">
        <f t="shared" si="230"/>
        <v>5</v>
      </c>
      <c r="AH877" s="97" t="str">
        <f t="shared" si="235"/>
        <v>Weekdays</v>
      </c>
      <c r="AI877" s="98">
        <f t="shared" si="239"/>
        <v>6</v>
      </c>
    </row>
    <row r="878" spans="2:35" ht="21.75" customHeight="1" x14ac:dyDescent="0.25">
      <c r="B878" s="19" t="s">
        <v>910</v>
      </c>
      <c r="C878" s="20" t="s">
        <v>18</v>
      </c>
      <c r="D878" s="19" t="s">
        <v>19</v>
      </c>
      <c r="E878" s="19" t="s">
        <v>20</v>
      </c>
      <c r="F878" s="19" t="s">
        <v>31</v>
      </c>
      <c r="G878" s="19" t="s">
        <v>32</v>
      </c>
      <c r="H878" s="72">
        <v>23.29</v>
      </c>
      <c r="I878" s="22">
        <v>4</v>
      </c>
      <c r="J878" s="72">
        <v>4.6580000000000004</v>
      </c>
      <c r="K878" s="72">
        <v>97.817999999999998</v>
      </c>
      <c r="L878" s="24">
        <v>43543</v>
      </c>
      <c r="M878" s="25">
        <v>0.49444444444444446</v>
      </c>
      <c r="N878" s="20" t="s">
        <v>33</v>
      </c>
      <c r="O878" s="72">
        <v>93.16</v>
      </c>
      <c r="P878" s="76">
        <v>4.7619047620000003</v>
      </c>
      <c r="Q878" s="72">
        <v>4.6580000000000004</v>
      </c>
      <c r="R878" s="86">
        <v>5.9</v>
      </c>
      <c r="S878" s="72">
        <f t="shared" si="225"/>
        <v>4.6580000000000013</v>
      </c>
      <c r="T878" s="92">
        <f t="shared" si="238"/>
        <v>390.89936000000012</v>
      </c>
      <c r="U878" s="93" t="b">
        <f t="shared" si="226"/>
        <v>0</v>
      </c>
      <c r="V878" s="93" t="b">
        <f t="shared" si="227"/>
        <v>0</v>
      </c>
      <c r="W878" s="93" t="str">
        <f t="shared" si="228"/>
        <v>Low Value</v>
      </c>
      <c r="X878" s="96" t="str">
        <f t="shared" si="231"/>
        <v>Value not found</v>
      </c>
      <c r="Y878" s="93">
        <f t="shared" si="236"/>
        <v>19</v>
      </c>
      <c r="Z878" s="93">
        <f t="shared" si="232"/>
        <v>3</v>
      </c>
      <c r="AA878" s="93">
        <f t="shared" si="233"/>
        <v>2019</v>
      </c>
      <c r="AB878" s="97" t="str">
        <f t="shared" si="241"/>
        <v>3-2019</v>
      </c>
      <c r="AC878" s="97" t="str">
        <f t="shared" si="240"/>
        <v>19-3-2019</v>
      </c>
      <c r="AD878" s="97">
        <f t="shared" si="237"/>
        <v>1</v>
      </c>
      <c r="AE878" s="97">
        <f t="shared" si="234"/>
        <v>12</v>
      </c>
      <c r="AF878" s="97" t="str">
        <f t="shared" si="229"/>
        <v>2019-12</v>
      </c>
      <c r="AG878" s="97">
        <f t="shared" si="230"/>
        <v>2</v>
      </c>
      <c r="AH878" s="97" t="str">
        <f t="shared" si="235"/>
        <v>Weekdays</v>
      </c>
      <c r="AI878" s="98">
        <f t="shared" si="239"/>
        <v>3</v>
      </c>
    </row>
    <row r="879" spans="2:35" ht="21.75" customHeight="1" x14ac:dyDescent="0.25">
      <c r="B879" s="19" t="s">
        <v>911</v>
      </c>
      <c r="C879" s="20" t="s">
        <v>25</v>
      </c>
      <c r="D879" s="19" t="s">
        <v>26</v>
      </c>
      <c r="E879" s="19" t="s">
        <v>27</v>
      </c>
      <c r="F879" s="19" t="s">
        <v>31</v>
      </c>
      <c r="G879" s="19" t="s">
        <v>32</v>
      </c>
      <c r="H879" s="72">
        <v>65.260000000000005</v>
      </c>
      <c r="I879" s="22">
        <v>8</v>
      </c>
      <c r="J879" s="72">
        <v>26.103999999999999</v>
      </c>
      <c r="K879" s="72">
        <v>548.18399999999997</v>
      </c>
      <c r="L879" s="24">
        <v>43539</v>
      </c>
      <c r="M879" s="25">
        <v>0.58611111111111114</v>
      </c>
      <c r="N879" s="20" t="s">
        <v>23</v>
      </c>
      <c r="O879" s="72">
        <v>522.08000000000004</v>
      </c>
      <c r="P879" s="76">
        <v>4.7619047620000003</v>
      </c>
      <c r="Q879" s="72">
        <v>26.103999999999999</v>
      </c>
      <c r="R879" s="86">
        <v>6.3</v>
      </c>
      <c r="S879" s="72">
        <f t="shared" si="225"/>
        <v>26.103999999999928</v>
      </c>
      <c r="T879" s="92">
        <f t="shared" si="238"/>
        <v>2190.6476799999941</v>
      </c>
      <c r="U879" s="93" t="b">
        <f t="shared" si="226"/>
        <v>0</v>
      </c>
      <c r="V879" s="93" t="b">
        <f t="shared" si="227"/>
        <v>1</v>
      </c>
      <c r="W879" s="93" t="str">
        <f t="shared" si="228"/>
        <v>Low Value</v>
      </c>
      <c r="X879" s="96" t="str">
        <f t="shared" si="231"/>
        <v>Value not found</v>
      </c>
      <c r="Y879" s="93">
        <f t="shared" si="236"/>
        <v>15</v>
      </c>
      <c r="Z879" s="93">
        <f t="shared" si="232"/>
        <v>3</v>
      </c>
      <c r="AA879" s="93">
        <f t="shared" si="233"/>
        <v>2019</v>
      </c>
      <c r="AB879" s="97" t="str">
        <f t="shared" si="241"/>
        <v>3-2019</v>
      </c>
      <c r="AC879" s="97" t="str">
        <f t="shared" si="240"/>
        <v>15-3-2019</v>
      </c>
      <c r="AD879" s="97">
        <f t="shared" si="237"/>
        <v>1</v>
      </c>
      <c r="AE879" s="97">
        <f t="shared" si="234"/>
        <v>11</v>
      </c>
      <c r="AF879" s="97" t="str">
        <f t="shared" si="229"/>
        <v>2019-11</v>
      </c>
      <c r="AG879" s="97">
        <f t="shared" si="230"/>
        <v>5</v>
      </c>
      <c r="AH879" s="97" t="str">
        <f t="shared" si="235"/>
        <v>Weekdays</v>
      </c>
      <c r="AI879" s="98">
        <f t="shared" si="239"/>
        <v>6</v>
      </c>
    </row>
    <row r="880" spans="2:35" ht="21.75" customHeight="1" x14ac:dyDescent="0.25">
      <c r="B880" s="19" t="s">
        <v>912</v>
      </c>
      <c r="C880" s="20" t="s">
        <v>25</v>
      </c>
      <c r="D880" s="19" t="s">
        <v>26</v>
      </c>
      <c r="E880" s="19" t="s">
        <v>20</v>
      </c>
      <c r="F880" s="19" t="s">
        <v>31</v>
      </c>
      <c r="G880" s="19" t="s">
        <v>46</v>
      </c>
      <c r="H880" s="72">
        <v>52.35</v>
      </c>
      <c r="I880" s="22">
        <v>1</v>
      </c>
      <c r="J880" s="72">
        <v>2.6175000000000002</v>
      </c>
      <c r="K880" s="72">
        <v>54.967500000000001</v>
      </c>
      <c r="L880" s="24">
        <v>43508</v>
      </c>
      <c r="M880" s="25">
        <v>0.74236111111111114</v>
      </c>
      <c r="N880" s="20" t="s">
        <v>29</v>
      </c>
      <c r="O880" s="72">
        <v>52.35</v>
      </c>
      <c r="P880" s="76">
        <v>4.7619047620000003</v>
      </c>
      <c r="Q880" s="72">
        <v>2.6175000000000002</v>
      </c>
      <c r="R880" s="86">
        <v>4</v>
      </c>
      <c r="S880" s="72">
        <f t="shared" si="225"/>
        <v>2.6174999999999997</v>
      </c>
      <c r="T880" s="92">
        <f t="shared" si="238"/>
        <v>219.66059999999999</v>
      </c>
      <c r="U880" s="93" t="b">
        <f t="shared" si="226"/>
        <v>0</v>
      </c>
      <c r="V880" s="93" t="b">
        <f t="shared" si="227"/>
        <v>0</v>
      </c>
      <c r="W880" s="93" t="str">
        <f t="shared" si="228"/>
        <v>Low Value</v>
      </c>
      <c r="X880" s="96" t="str">
        <f t="shared" si="231"/>
        <v>Value not found</v>
      </c>
      <c r="Y880" s="93">
        <f t="shared" si="236"/>
        <v>12</v>
      </c>
      <c r="Z880" s="93">
        <f t="shared" si="232"/>
        <v>2</v>
      </c>
      <c r="AA880" s="93">
        <f t="shared" si="233"/>
        <v>2019</v>
      </c>
      <c r="AB880" s="97" t="str">
        <f t="shared" si="241"/>
        <v>2-2019</v>
      </c>
      <c r="AC880" s="97" t="str">
        <f t="shared" si="240"/>
        <v>12-2-2019</v>
      </c>
      <c r="AD880" s="97">
        <f t="shared" si="237"/>
        <v>1</v>
      </c>
      <c r="AE880" s="97">
        <f t="shared" si="234"/>
        <v>7</v>
      </c>
      <c r="AF880" s="97" t="str">
        <f t="shared" si="229"/>
        <v>2019-7</v>
      </c>
      <c r="AG880" s="97">
        <f t="shared" si="230"/>
        <v>2</v>
      </c>
      <c r="AH880" s="97" t="str">
        <f t="shared" si="235"/>
        <v>Weekdays</v>
      </c>
      <c r="AI880" s="98">
        <f t="shared" si="239"/>
        <v>3</v>
      </c>
    </row>
    <row r="881" spans="2:35" ht="21.75" customHeight="1" x14ac:dyDescent="0.25">
      <c r="B881" s="19" t="s">
        <v>913</v>
      </c>
      <c r="C881" s="20" t="s">
        <v>42</v>
      </c>
      <c r="D881" s="19" t="s">
        <v>43</v>
      </c>
      <c r="E881" s="19" t="s">
        <v>20</v>
      </c>
      <c r="F881" s="19" t="s">
        <v>31</v>
      </c>
      <c r="G881" s="19" t="s">
        <v>28</v>
      </c>
      <c r="H881" s="72">
        <v>39.75</v>
      </c>
      <c r="I881" s="22">
        <v>1</v>
      </c>
      <c r="J881" s="72">
        <v>1.9875</v>
      </c>
      <c r="K881" s="72">
        <v>41.737499999999997</v>
      </c>
      <c r="L881" s="24">
        <v>43521</v>
      </c>
      <c r="M881" s="25">
        <v>0.84652777777777777</v>
      </c>
      <c r="N881" s="20" t="s">
        <v>29</v>
      </c>
      <c r="O881" s="72">
        <v>39.75</v>
      </c>
      <c r="P881" s="76">
        <v>4.7619047620000003</v>
      </c>
      <c r="Q881" s="72">
        <v>1.9875</v>
      </c>
      <c r="R881" s="86">
        <v>6.1</v>
      </c>
      <c r="S881" s="72">
        <f t="shared" si="225"/>
        <v>1.9874999999999972</v>
      </c>
      <c r="T881" s="92">
        <f t="shared" si="238"/>
        <v>166.79099999999977</v>
      </c>
      <c r="U881" s="93" t="b">
        <f t="shared" si="226"/>
        <v>0</v>
      </c>
      <c r="V881" s="93" t="b">
        <f t="shared" si="227"/>
        <v>0</v>
      </c>
      <c r="W881" s="93" t="str">
        <f t="shared" si="228"/>
        <v>Low Value</v>
      </c>
      <c r="X881" s="96" t="str">
        <f t="shared" si="231"/>
        <v>Value not found</v>
      </c>
      <c r="Y881" s="93">
        <f t="shared" si="236"/>
        <v>25</v>
      </c>
      <c r="Z881" s="93">
        <f t="shared" si="232"/>
        <v>2</v>
      </c>
      <c r="AA881" s="93">
        <f t="shared" si="233"/>
        <v>2019</v>
      </c>
      <c r="AB881" s="97" t="str">
        <f t="shared" si="241"/>
        <v>2-2019</v>
      </c>
      <c r="AC881" s="97" t="str">
        <f t="shared" si="240"/>
        <v>25-2-2019</v>
      </c>
      <c r="AD881" s="97">
        <f t="shared" si="237"/>
        <v>1</v>
      </c>
      <c r="AE881" s="97">
        <f t="shared" si="234"/>
        <v>9</v>
      </c>
      <c r="AF881" s="97" t="str">
        <f t="shared" si="229"/>
        <v>2019-9</v>
      </c>
      <c r="AG881" s="97">
        <f t="shared" si="230"/>
        <v>1</v>
      </c>
      <c r="AH881" s="97" t="str">
        <f t="shared" si="235"/>
        <v>Weekdays</v>
      </c>
      <c r="AI881" s="98">
        <f t="shared" si="239"/>
        <v>2</v>
      </c>
    </row>
    <row r="882" spans="2:35" ht="21.75" customHeight="1" x14ac:dyDescent="0.25">
      <c r="B882" s="19" t="s">
        <v>914</v>
      </c>
      <c r="C882" s="20" t="s">
        <v>18</v>
      </c>
      <c r="D882" s="19" t="s">
        <v>19</v>
      </c>
      <c r="E882" s="19" t="s">
        <v>27</v>
      </c>
      <c r="F882" s="19" t="s">
        <v>21</v>
      </c>
      <c r="G882" s="19" t="s">
        <v>28</v>
      </c>
      <c r="H882" s="72">
        <v>90.02</v>
      </c>
      <c r="I882" s="22">
        <v>8</v>
      </c>
      <c r="J882" s="72">
        <v>36.008000000000003</v>
      </c>
      <c r="K882" s="72">
        <v>756.16800000000001</v>
      </c>
      <c r="L882" s="24">
        <v>43545</v>
      </c>
      <c r="M882" s="25">
        <v>0.67222222222222228</v>
      </c>
      <c r="N882" s="20" t="s">
        <v>33</v>
      </c>
      <c r="O882" s="72">
        <v>720.16</v>
      </c>
      <c r="P882" s="76">
        <v>4.7619047620000003</v>
      </c>
      <c r="Q882" s="72">
        <v>36.008000000000003</v>
      </c>
      <c r="R882" s="86">
        <v>4.5</v>
      </c>
      <c r="S882" s="72">
        <f t="shared" si="225"/>
        <v>36.008000000000038</v>
      </c>
      <c r="T882" s="92">
        <f t="shared" si="238"/>
        <v>3021.7913600000034</v>
      </c>
      <c r="U882" s="93" t="b">
        <f t="shared" si="226"/>
        <v>0</v>
      </c>
      <c r="V882" s="93" t="b">
        <f t="shared" si="227"/>
        <v>1</v>
      </c>
      <c r="W882" s="93" t="str">
        <f t="shared" si="228"/>
        <v>Low Value</v>
      </c>
      <c r="X882" s="96" t="str">
        <f t="shared" si="231"/>
        <v>Value not found</v>
      </c>
      <c r="Y882" s="93">
        <f t="shared" si="236"/>
        <v>21</v>
      </c>
      <c r="Z882" s="93">
        <f t="shared" si="232"/>
        <v>3</v>
      </c>
      <c r="AA882" s="93">
        <f t="shared" si="233"/>
        <v>2019</v>
      </c>
      <c r="AB882" s="97" t="str">
        <f t="shared" si="241"/>
        <v>3-2019</v>
      </c>
      <c r="AC882" s="97" t="str">
        <f t="shared" si="240"/>
        <v>21-3-2019</v>
      </c>
      <c r="AD882" s="97">
        <f t="shared" si="237"/>
        <v>1</v>
      </c>
      <c r="AE882" s="97">
        <f t="shared" si="234"/>
        <v>12</v>
      </c>
      <c r="AF882" s="97" t="str">
        <f t="shared" si="229"/>
        <v>2019-12</v>
      </c>
      <c r="AG882" s="97">
        <f t="shared" si="230"/>
        <v>4</v>
      </c>
      <c r="AH882" s="97" t="str">
        <f t="shared" si="235"/>
        <v>Weekdays</v>
      </c>
      <c r="AI882" s="98">
        <f t="shared" si="239"/>
        <v>5</v>
      </c>
    </row>
    <row r="883" spans="2:35" ht="21.75" customHeight="1" x14ac:dyDescent="0.25">
      <c r="B883" s="19" t="s">
        <v>915</v>
      </c>
      <c r="C883" s="20" t="s">
        <v>42</v>
      </c>
      <c r="D883" s="19" t="s">
        <v>43</v>
      </c>
      <c r="E883" s="19" t="s">
        <v>20</v>
      </c>
      <c r="F883" s="19" t="s">
        <v>21</v>
      </c>
      <c r="G883" s="19" t="s">
        <v>28</v>
      </c>
      <c r="H883" s="72">
        <v>12.1</v>
      </c>
      <c r="I883" s="22">
        <v>8</v>
      </c>
      <c r="J883" s="72">
        <v>4.84</v>
      </c>
      <c r="K883" s="72">
        <v>101.64</v>
      </c>
      <c r="L883" s="24">
        <v>43484</v>
      </c>
      <c r="M883" s="25">
        <v>0.4284722222222222</v>
      </c>
      <c r="N883" s="20" t="s">
        <v>23</v>
      </c>
      <c r="O883" s="72">
        <v>96.8</v>
      </c>
      <c r="P883" s="76">
        <v>4.7619047620000003</v>
      </c>
      <c r="Q883" s="72">
        <v>4.84</v>
      </c>
      <c r="R883" s="86">
        <v>8.6</v>
      </c>
      <c r="S883" s="72">
        <f t="shared" si="225"/>
        <v>4.8400000000000034</v>
      </c>
      <c r="T883" s="92">
        <f t="shared" si="238"/>
        <v>406.17280000000028</v>
      </c>
      <c r="U883" s="93" t="b">
        <f t="shared" si="226"/>
        <v>1</v>
      </c>
      <c r="V883" s="93" t="b">
        <f t="shared" si="227"/>
        <v>1</v>
      </c>
      <c r="W883" s="93" t="str">
        <f t="shared" si="228"/>
        <v>High Value</v>
      </c>
      <c r="X883" s="96">
        <f t="shared" si="231"/>
        <v>1.21</v>
      </c>
      <c r="Y883" s="93">
        <f t="shared" si="236"/>
        <v>19</v>
      </c>
      <c r="Z883" s="93">
        <f t="shared" si="232"/>
        <v>1</v>
      </c>
      <c r="AA883" s="93">
        <f t="shared" si="233"/>
        <v>2019</v>
      </c>
      <c r="AB883" s="97" t="str">
        <f t="shared" si="241"/>
        <v>1-2019</v>
      </c>
      <c r="AC883" s="97" t="str">
        <f t="shared" si="240"/>
        <v>19-1-2019</v>
      </c>
      <c r="AD883" s="97">
        <f t="shared" si="237"/>
        <v>1</v>
      </c>
      <c r="AE883" s="97">
        <f t="shared" si="234"/>
        <v>3</v>
      </c>
      <c r="AF883" s="97" t="str">
        <f t="shared" si="229"/>
        <v>2019-3</v>
      </c>
      <c r="AG883" s="97">
        <f t="shared" si="230"/>
        <v>6</v>
      </c>
      <c r="AH883" s="97" t="str">
        <f t="shared" si="235"/>
        <v>Weekends</v>
      </c>
      <c r="AI883" s="98">
        <f t="shared" si="239"/>
        <v>7</v>
      </c>
    </row>
    <row r="884" spans="2:35" ht="21.75" customHeight="1" x14ac:dyDescent="0.25">
      <c r="B884" s="19" t="s">
        <v>916</v>
      </c>
      <c r="C884" s="20" t="s">
        <v>42</v>
      </c>
      <c r="D884" s="19" t="s">
        <v>43</v>
      </c>
      <c r="E884" s="19" t="s">
        <v>20</v>
      </c>
      <c r="F884" s="19" t="s">
        <v>21</v>
      </c>
      <c r="G884" s="19" t="s">
        <v>44</v>
      </c>
      <c r="H884" s="72">
        <v>33.21</v>
      </c>
      <c r="I884" s="22">
        <v>10</v>
      </c>
      <c r="J884" s="72">
        <v>16.605</v>
      </c>
      <c r="K884" s="72">
        <v>348.70499999999998</v>
      </c>
      <c r="L884" s="24">
        <v>43473</v>
      </c>
      <c r="M884" s="25">
        <v>0.60069444444444442</v>
      </c>
      <c r="N884" s="20" t="s">
        <v>23</v>
      </c>
      <c r="O884" s="72">
        <v>332.1</v>
      </c>
      <c r="P884" s="76">
        <v>4.7619047620000003</v>
      </c>
      <c r="Q884" s="72">
        <v>16.605</v>
      </c>
      <c r="R884" s="86">
        <v>6</v>
      </c>
      <c r="S884" s="72">
        <f t="shared" si="225"/>
        <v>16.604999999999961</v>
      </c>
      <c r="T884" s="92">
        <f t="shared" si="238"/>
        <v>1393.4915999999969</v>
      </c>
      <c r="U884" s="93" t="b">
        <f t="shared" si="226"/>
        <v>0</v>
      </c>
      <c r="V884" s="93" t="b">
        <f t="shared" si="227"/>
        <v>0</v>
      </c>
      <c r="W884" s="93" t="str">
        <f t="shared" si="228"/>
        <v>Low Value</v>
      </c>
      <c r="X884" s="96" t="str">
        <f t="shared" si="231"/>
        <v>Value not found</v>
      </c>
      <c r="Y884" s="93">
        <f t="shared" si="236"/>
        <v>8</v>
      </c>
      <c r="Z884" s="93">
        <f t="shared" si="232"/>
        <v>1</v>
      </c>
      <c r="AA884" s="93">
        <f t="shared" si="233"/>
        <v>2019</v>
      </c>
      <c r="AB884" s="97" t="str">
        <f t="shared" si="241"/>
        <v>1-2019</v>
      </c>
      <c r="AC884" s="97" t="str">
        <f t="shared" si="240"/>
        <v>8-1-2019</v>
      </c>
      <c r="AD884" s="97">
        <f t="shared" si="237"/>
        <v>1</v>
      </c>
      <c r="AE884" s="97">
        <f t="shared" si="234"/>
        <v>2</v>
      </c>
      <c r="AF884" s="97" t="str">
        <f t="shared" si="229"/>
        <v>2019-2</v>
      </c>
      <c r="AG884" s="97">
        <f t="shared" si="230"/>
        <v>2</v>
      </c>
      <c r="AH884" s="97" t="str">
        <f t="shared" si="235"/>
        <v>Weekdays</v>
      </c>
      <c r="AI884" s="98">
        <f t="shared" si="239"/>
        <v>3</v>
      </c>
    </row>
    <row r="885" spans="2:35" ht="21.75" customHeight="1" x14ac:dyDescent="0.25">
      <c r="B885" s="19" t="s">
        <v>917</v>
      </c>
      <c r="C885" s="20" t="s">
        <v>25</v>
      </c>
      <c r="D885" s="19" t="s">
        <v>26</v>
      </c>
      <c r="E885" s="19" t="s">
        <v>20</v>
      </c>
      <c r="F885" s="19" t="s">
        <v>21</v>
      </c>
      <c r="G885" s="19" t="s">
        <v>46</v>
      </c>
      <c r="H885" s="72">
        <v>10.18</v>
      </c>
      <c r="I885" s="22">
        <v>8</v>
      </c>
      <c r="J885" s="72">
        <v>4.0720000000000001</v>
      </c>
      <c r="K885" s="72">
        <v>85.512</v>
      </c>
      <c r="L885" s="24">
        <v>43554</v>
      </c>
      <c r="M885" s="25">
        <v>0.53541666666666665</v>
      </c>
      <c r="N885" s="20" t="s">
        <v>33</v>
      </c>
      <c r="O885" s="72">
        <v>81.44</v>
      </c>
      <c r="P885" s="76">
        <v>4.7619047620000003</v>
      </c>
      <c r="Q885" s="72">
        <v>4.0720000000000001</v>
      </c>
      <c r="R885" s="86">
        <v>9.5</v>
      </c>
      <c r="S885" s="72">
        <f t="shared" si="225"/>
        <v>4.0720000000000027</v>
      </c>
      <c r="T885" s="92">
        <f t="shared" si="238"/>
        <v>341.72224000000023</v>
      </c>
      <c r="U885" s="93" t="b">
        <f t="shared" si="226"/>
        <v>1</v>
      </c>
      <c r="V885" s="93" t="b">
        <f t="shared" si="227"/>
        <v>1</v>
      </c>
      <c r="W885" s="93" t="str">
        <f t="shared" si="228"/>
        <v>High Value</v>
      </c>
      <c r="X885" s="96">
        <f t="shared" si="231"/>
        <v>1.018</v>
      </c>
      <c r="Y885" s="93">
        <f t="shared" si="236"/>
        <v>30</v>
      </c>
      <c r="Z885" s="93">
        <f t="shared" si="232"/>
        <v>3</v>
      </c>
      <c r="AA885" s="93">
        <f t="shared" si="233"/>
        <v>2019</v>
      </c>
      <c r="AB885" s="97" t="str">
        <f t="shared" si="241"/>
        <v>3-2019</v>
      </c>
      <c r="AC885" s="97" t="str">
        <f t="shared" si="240"/>
        <v>30-3-2019</v>
      </c>
      <c r="AD885" s="97">
        <f t="shared" si="237"/>
        <v>1</v>
      </c>
      <c r="AE885" s="97">
        <f t="shared" si="234"/>
        <v>13</v>
      </c>
      <c r="AF885" s="97" t="str">
        <f t="shared" si="229"/>
        <v>2019-13</v>
      </c>
      <c r="AG885" s="97">
        <f t="shared" si="230"/>
        <v>6</v>
      </c>
      <c r="AH885" s="97" t="str">
        <f t="shared" si="235"/>
        <v>Weekends</v>
      </c>
      <c r="AI885" s="98">
        <f t="shared" si="239"/>
        <v>7</v>
      </c>
    </row>
    <row r="886" spans="2:35" ht="21.75" customHeight="1" x14ac:dyDescent="0.25">
      <c r="B886" s="19" t="s">
        <v>918</v>
      </c>
      <c r="C886" s="20" t="s">
        <v>42</v>
      </c>
      <c r="D886" s="19" t="s">
        <v>43</v>
      </c>
      <c r="E886" s="19" t="s">
        <v>20</v>
      </c>
      <c r="F886" s="19" t="s">
        <v>31</v>
      </c>
      <c r="G886" s="19" t="s">
        <v>36</v>
      </c>
      <c r="H886" s="72">
        <v>31.99</v>
      </c>
      <c r="I886" s="22">
        <v>10</v>
      </c>
      <c r="J886" s="72">
        <v>15.994999999999999</v>
      </c>
      <c r="K886" s="72">
        <v>335.89499999999998</v>
      </c>
      <c r="L886" s="24">
        <v>43516</v>
      </c>
      <c r="M886" s="25">
        <v>0.63749999999999996</v>
      </c>
      <c r="N886" s="20" t="s">
        <v>33</v>
      </c>
      <c r="O886" s="72">
        <v>319.89999999999998</v>
      </c>
      <c r="P886" s="76">
        <v>4.7619047620000003</v>
      </c>
      <c r="Q886" s="72">
        <v>15.994999999999999</v>
      </c>
      <c r="R886" s="86">
        <v>9.9</v>
      </c>
      <c r="S886" s="72">
        <f t="shared" si="225"/>
        <v>15.995000000000005</v>
      </c>
      <c r="T886" s="92">
        <f t="shared" si="238"/>
        <v>1342.3004000000003</v>
      </c>
      <c r="U886" s="93" t="b">
        <f t="shared" si="226"/>
        <v>1</v>
      </c>
      <c r="V886" s="93" t="b">
        <f t="shared" si="227"/>
        <v>1</v>
      </c>
      <c r="W886" s="93" t="str">
        <f t="shared" si="228"/>
        <v>High Value</v>
      </c>
      <c r="X886" s="96">
        <f t="shared" si="231"/>
        <v>3.1989999999999998</v>
      </c>
      <c r="Y886" s="93">
        <f t="shared" si="236"/>
        <v>20</v>
      </c>
      <c r="Z886" s="93">
        <f t="shared" si="232"/>
        <v>2</v>
      </c>
      <c r="AA886" s="93">
        <f t="shared" si="233"/>
        <v>2019</v>
      </c>
      <c r="AB886" s="97" t="str">
        <f t="shared" si="241"/>
        <v>2-2019</v>
      </c>
      <c r="AC886" s="97" t="str">
        <f t="shared" si="240"/>
        <v>20-2-2019</v>
      </c>
      <c r="AD886" s="97">
        <f t="shared" si="237"/>
        <v>1</v>
      </c>
      <c r="AE886" s="97">
        <f t="shared" si="234"/>
        <v>8</v>
      </c>
      <c r="AF886" s="97" t="str">
        <f t="shared" si="229"/>
        <v>2019-8</v>
      </c>
      <c r="AG886" s="97">
        <f t="shared" si="230"/>
        <v>3</v>
      </c>
      <c r="AH886" s="97" t="str">
        <f t="shared" si="235"/>
        <v>Weekdays</v>
      </c>
      <c r="AI886" s="98">
        <f t="shared" si="239"/>
        <v>4</v>
      </c>
    </row>
    <row r="887" spans="2:35" ht="21.75" customHeight="1" x14ac:dyDescent="0.25">
      <c r="B887" s="19" t="s">
        <v>919</v>
      </c>
      <c r="C887" s="20" t="s">
        <v>18</v>
      </c>
      <c r="D887" s="19" t="s">
        <v>19</v>
      </c>
      <c r="E887" s="19" t="s">
        <v>20</v>
      </c>
      <c r="F887" s="19" t="s">
        <v>21</v>
      </c>
      <c r="G887" s="19" t="s">
        <v>32</v>
      </c>
      <c r="H887" s="72">
        <v>34.42</v>
      </c>
      <c r="I887" s="22">
        <v>6</v>
      </c>
      <c r="J887" s="72">
        <v>10.326000000000001</v>
      </c>
      <c r="K887" s="72">
        <v>216.846</v>
      </c>
      <c r="L887" s="24">
        <v>43554</v>
      </c>
      <c r="M887" s="25">
        <v>0.53125</v>
      </c>
      <c r="N887" s="20" t="s">
        <v>23</v>
      </c>
      <c r="O887" s="72">
        <v>206.52</v>
      </c>
      <c r="P887" s="76">
        <v>4.7619047620000003</v>
      </c>
      <c r="Q887" s="72">
        <v>10.326000000000001</v>
      </c>
      <c r="R887" s="86">
        <v>7.5</v>
      </c>
      <c r="S887" s="72">
        <f t="shared" si="225"/>
        <v>10.325999999999993</v>
      </c>
      <c r="T887" s="92">
        <f t="shared" si="238"/>
        <v>866.55791999999951</v>
      </c>
      <c r="U887" s="93" t="b">
        <f t="shared" si="226"/>
        <v>0</v>
      </c>
      <c r="V887" s="93" t="b">
        <f t="shared" si="227"/>
        <v>1</v>
      </c>
      <c r="W887" s="93" t="str">
        <f t="shared" si="228"/>
        <v>High Value</v>
      </c>
      <c r="X887" s="96">
        <f t="shared" si="231"/>
        <v>3.4420000000000002</v>
      </c>
      <c r="Y887" s="93">
        <f t="shared" si="236"/>
        <v>30</v>
      </c>
      <c r="Z887" s="93">
        <f t="shared" si="232"/>
        <v>3</v>
      </c>
      <c r="AA887" s="93">
        <f t="shared" si="233"/>
        <v>2019</v>
      </c>
      <c r="AB887" s="97" t="str">
        <f t="shared" si="241"/>
        <v>3-2019</v>
      </c>
      <c r="AC887" s="97" t="str">
        <f t="shared" si="240"/>
        <v>30-3-2019</v>
      </c>
      <c r="AD887" s="97">
        <f t="shared" si="237"/>
        <v>1</v>
      </c>
      <c r="AE887" s="97">
        <f t="shared" si="234"/>
        <v>13</v>
      </c>
      <c r="AF887" s="97" t="str">
        <f t="shared" si="229"/>
        <v>2019-13</v>
      </c>
      <c r="AG887" s="97">
        <f t="shared" si="230"/>
        <v>6</v>
      </c>
      <c r="AH887" s="97" t="str">
        <f t="shared" si="235"/>
        <v>Weekends</v>
      </c>
      <c r="AI887" s="98">
        <f t="shared" si="239"/>
        <v>7</v>
      </c>
    </row>
    <row r="888" spans="2:35" ht="21.75" customHeight="1" x14ac:dyDescent="0.25">
      <c r="B888" s="19" t="s">
        <v>920</v>
      </c>
      <c r="C888" s="20" t="s">
        <v>18</v>
      </c>
      <c r="D888" s="19" t="s">
        <v>19</v>
      </c>
      <c r="E888" s="19" t="s">
        <v>20</v>
      </c>
      <c r="F888" s="19" t="s">
        <v>21</v>
      </c>
      <c r="G888" s="19" t="s">
        <v>44</v>
      </c>
      <c r="H888" s="72">
        <v>83.34</v>
      </c>
      <c r="I888" s="22">
        <v>2</v>
      </c>
      <c r="J888" s="72">
        <v>8.3339999999999996</v>
      </c>
      <c r="K888" s="72">
        <v>175.01400000000001</v>
      </c>
      <c r="L888" s="24">
        <v>43543</v>
      </c>
      <c r="M888" s="25">
        <v>0.56736111111111109</v>
      </c>
      <c r="N888" s="20" t="s">
        <v>29</v>
      </c>
      <c r="O888" s="72">
        <v>166.68</v>
      </c>
      <c r="P888" s="76">
        <v>4.7619047620000003</v>
      </c>
      <c r="Q888" s="72">
        <v>8.3339999999999996</v>
      </c>
      <c r="R888" s="86">
        <v>7.6</v>
      </c>
      <c r="S888" s="72">
        <f t="shared" si="225"/>
        <v>8.3340000000000032</v>
      </c>
      <c r="T888" s="92">
        <f t="shared" si="238"/>
        <v>699.38928000000033</v>
      </c>
      <c r="U888" s="93" t="b">
        <f t="shared" si="226"/>
        <v>0</v>
      </c>
      <c r="V888" s="93" t="b">
        <f t="shared" si="227"/>
        <v>1</v>
      </c>
      <c r="W888" s="93" t="str">
        <f t="shared" si="228"/>
        <v>High Value</v>
      </c>
      <c r="X888" s="96">
        <f t="shared" si="231"/>
        <v>8.3340000000000014</v>
      </c>
      <c r="Y888" s="93">
        <f t="shared" si="236"/>
        <v>19</v>
      </c>
      <c r="Z888" s="93">
        <f t="shared" si="232"/>
        <v>3</v>
      </c>
      <c r="AA888" s="93">
        <f t="shared" si="233"/>
        <v>2019</v>
      </c>
      <c r="AB888" s="97" t="str">
        <f t="shared" si="241"/>
        <v>3-2019</v>
      </c>
      <c r="AC888" s="97" t="str">
        <f t="shared" si="240"/>
        <v>19-3-2019</v>
      </c>
      <c r="AD888" s="97">
        <f t="shared" si="237"/>
        <v>1</v>
      </c>
      <c r="AE888" s="97">
        <f t="shared" si="234"/>
        <v>12</v>
      </c>
      <c r="AF888" s="97" t="str">
        <f t="shared" si="229"/>
        <v>2019-12</v>
      </c>
      <c r="AG888" s="97">
        <f t="shared" si="230"/>
        <v>2</v>
      </c>
      <c r="AH888" s="97" t="str">
        <f t="shared" si="235"/>
        <v>Weekdays</v>
      </c>
      <c r="AI888" s="98">
        <f t="shared" si="239"/>
        <v>3</v>
      </c>
    </row>
    <row r="889" spans="2:35" ht="21.75" customHeight="1" x14ac:dyDescent="0.25">
      <c r="B889" s="19" t="s">
        <v>921</v>
      </c>
      <c r="C889" s="20" t="s">
        <v>18</v>
      </c>
      <c r="D889" s="19" t="s">
        <v>19</v>
      </c>
      <c r="E889" s="19" t="s">
        <v>27</v>
      </c>
      <c r="F889" s="19" t="s">
        <v>31</v>
      </c>
      <c r="G889" s="19" t="s">
        <v>36</v>
      </c>
      <c r="H889" s="72">
        <v>45.58</v>
      </c>
      <c r="I889" s="22">
        <v>7</v>
      </c>
      <c r="J889" s="72">
        <v>15.952999999999999</v>
      </c>
      <c r="K889" s="72">
        <v>335.01299999999998</v>
      </c>
      <c r="L889" s="24">
        <v>43478</v>
      </c>
      <c r="M889" s="25">
        <v>0.41875000000000001</v>
      </c>
      <c r="N889" s="20" t="s">
        <v>29</v>
      </c>
      <c r="O889" s="72">
        <v>319.06</v>
      </c>
      <c r="P889" s="76">
        <v>4.7619047620000003</v>
      </c>
      <c r="Q889" s="72">
        <v>15.952999999999999</v>
      </c>
      <c r="R889" s="86">
        <v>5</v>
      </c>
      <c r="S889" s="72">
        <f t="shared" si="225"/>
        <v>15.952999999999975</v>
      </c>
      <c r="T889" s="92">
        <f t="shared" si="238"/>
        <v>1338.7757599999979</v>
      </c>
      <c r="U889" s="93" t="b">
        <f t="shared" si="226"/>
        <v>0</v>
      </c>
      <c r="V889" s="93" t="b">
        <f t="shared" si="227"/>
        <v>0</v>
      </c>
      <c r="W889" s="93" t="str">
        <f t="shared" si="228"/>
        <v>Low Value</v>
      </c>
      <c r="X889" s="96" t="str">
        <f t="shared" si="231"/>
        <v>Value not found</v>
      </c>
      <c r="Y889" s="93">
        <f t="shared" si="236"/>
        <v>13</v>
      </c>
      <c r="Z889" s="93">
        <f t="shared" si="232"/>
        <v>1</v>
      </c>
      <c r="AA889" s="93">
        <f t="shared" si="233"/>
        <v>2019</v>
      </c>
      <c r="AB889" s="97" t="str">
        <f t="shared" si="241"/>
        <v>1-2019</v>
      </c>
      <c r="AC889" s="97" t="str">
        <f t="shared" si="240"/>
        <v>13-1-2019</v>
      </c>
      <c r="AD889" s="97">
        <f t="shared" si="237"/>
        <v>1</v>
      </c>
      <c r="AE889" s="97">
        <f t="shared" si="234"/>
        <v>2</v>
      </c>
      <c r="AF889" s="97" t="str">
        <f t="shared" si="229"/>
        <v>2019-2</v>
      </c>
      <c r="AG889" s="97">
        <f t="shared" si="230"/>
        <v>7</v>
      </c>
      <c r="AH889" s="97" t="str">
        <f t="shared" si="235"/>
        <v>Weekends</v>
      </c>
      <c r="AI889" s="98">
        <f t="shared" si="239"/>
        <v>1</v>
      </c>
    </row>
    <row r="890" spans="2:35" ht="21.75" customHeight="1" x14ac:dyDescent="0.25">
      <c r="B890" s="19" t="s">
        <v>922</v>
      </c>
      <c r="C890" s="20" t="s">
        <v>18</v>
      </c>
      <c r="D890" s="19" t="s">
        <v>19</v>
      </c>
      <c r="E890" s="19" t="s">
        <v>20</v>
      </c>
      <c r="F890" s="19" t="s">
        <v>31</v>
      </c>
      <c r="G890" s="19" t="s">
        <v>44</v>
      </c>
      <c r="H890" s="72">
        <v>87.9</v>
      </c>
      <c r="I890" s="22">
        <v>1</v>
      </c>
      <c r="J890" s="72">
        <v>4.3949999999999996</v>
      </c>
      <c r="K890" s="72">
        <v>92.295000000000002</v>
      </c>
      <c r="L890" s="24">
        <v>43501</v>
      </c>
      <c r="M890" s="25">
        <v>0.8208333333333333</v>
      </c>
      <c r="N890" s="20" t="s">
        <v>23</v>
      </c>
      <c r="O890" s="72">
        <v>87.9</v>
      </c>
      <c r="P890" s="76">
        <v>4.7619047620000003</v>
      </c>
      <c r="Q890" s="72">
        <v>4.3949999999999996</v>
      </c>
      <c r="R890" s="86">
        <v>6.7</v>
      </c>
      <c r="S890" s="72">
        <f t="shared" si="225"/>
        <v>4.394999999999996</v>
      </c>
      <c r="T890" s="92">
        <f t="shared" si="238"/>
        <v>368.82839999999965</v>
      </c>
      <c r="U890" s="93" t="b">
        <f t="shared" si="226"/>
        <v>0</v>
      </c>
      <c r="V890" s="93" t="b">
        <f t="shared" si="227"/>
        <v>1</v>
      </c>
      <c r="W890" s="93" t="str">
        <f t="shared" si="228"/>
        <v>Low Value</v>
      </c>
      <c r="X890" s="96" t="str">
        <f t="shared" si="231"/>
        <v>Value not found</v>
      </c>
      <c r="Y890" s="93">
        <f t="shared" si="236"/>
        <v>5</v>
      </c>
      <c r="Z890" s="93">
        <f t="shared" si="232"/>
        <v>2</v>
      </c>
      <c r="AA890" s="93">
        <f t="shared" si="233"/>
        <v>2019</v>
      </c>
      <c r="AB890" s="97" t="str">
        <f t="shared" si="241"/>
        <v>2-2019</v>
      </c>
      <c r="AC890" s="97" t="str">
        <f t="shared" si="240"/>
        <v>5-2-2019</v>
      </c>
      <c r="AD890" s="97">
        <f t="shared" si="237"/>
        <v>1</v>
      </c>
      <c r="AE890" s="97">
        <f t="shared" si="234"/>
        <v>6</v>
      </c>
      <c r="AF890" s="97" t="str">
        <f t="shared" si="229"/>
        <v>2019-6</v>
      </c>
      <c r="AG890" s="97">
        <f t="shared" si="230"/>
        <v>2</v>
      </c>
      <c r="AH890" s="97" t="str">
        <f t="shared" si="235"/>
        <v>Weekdays</v>
      </c>
      <c r="AI890" s="98">
        <f t="shared" si="239"/>
        <v>3</v>
      </c>
    </row>
    <row r="891" spans="2:35" ht="21.75" customHeight="1" x14ac:dyDescent="0.25">
      <c r="B891" s="19" t="s">
        <v>923</v>
      </c>
      <c r="C891" s="20" t="s">
        <v>18</v>
      </c>
      <c r="D891" s="19" t="s">
        <v>19</v>
      </c>
      <c r="E891" s="19" t="s">
        <v>20</v>
      </c>
      <c r="F891" s="19" t="s">
        <v>21</v>
      </c>
      <c r="G891" s="19" t="s">
        <v>28</v>
      </c>
      <c r="H891" s="72">
        <v>73.47</v>
      </c>
      <c r="I891" s="22">
        <v>10</v>
      </c>
      <c r="J891" s="72">
        <v>36.734999999999999</v>
      </c>
      <c r="K891" s="72">
        <v>771.43499999999995</v>
      </c>
      <c r="L891" s="24">
        <v>43547</v>
      </c>
      <c r="M891" s="25">
        <v>0.55138888888888893</v>
      </c>
      <c r="N891" s="20" t="s">
        <v>23</v>
      </c>
      <c r="O891" s="72">
        <v>734.7</v>
      </c>
      <c r="P891" s="76">
        <v>4.7619047620000003</v>
      </c>
      <c r="Q891" s="72">
        <v>36.734999999999999</v>
      </c>
      <c r="R891" s="86">
        <v>9.5</v>
      </c>
      <c r="S891" s="72">
        <f t="shared" si="225"/>
        <v>36.7349999999999</v>
      </c>
      <c r="T891" s="92">
        <f t="shared" si="238"/>
        <v>3082.8011999999917</v>
      </c>
      <c r="U891" s="93" t="b">
        <f t="shared" si="226"/>
        <v>1</v>
      </c>
      <c r="V891" s="93" t="b">
        <f t="shared" si="227"/>
        <v>1</v>
      </c>
      <c r="W891" s="93" t="str">
        <f t="shared" si="228"/>
        <v>High Value</v>
      </c>
      <c r="X891" s="96">
        <f t="shared" si="231"/>
        <v>7.3470000000000004</v>
      </c>
      <c r="Y891" s="93">
        <f t="shared" si="236"/>
        <v>23</v>
      </c>
      <c r="Z891" s="93">
        <f t="shared" si="232"/>
        <v>3</v>
      </c>
      <c r="AA891" s="93">
        <f t="shared" si="233"/>
        <v>2019</v>
      </c>
      <c r="AB891" s="97" t="str">
        <f t="shared" si="241"/>
        <v>3-2019</v>
      </c>
      <c r="AC891" s="97" t="str">
        <f t="shared" si="240"/>
        <v>23-3-2019</v>
      </c>
      <c r="AD891" s="97">
        <f t="shared" si="237"/>
        <v>1</v>
      </c>
      <c r="AE891" s="97">
        <f t="shared" si="234"/>
        <v>12</v>
      </c>
      <c r="AF891" s="97" t="str">
        <f t="shared" si="229"/>
        <v>2019-12</v>
      </c>
      <c r="AG891" s="97">
        <f t="shared" si="230"/>
        <v>6</v>
      </c>
      <c r="AH891" s="97" t="str">
        <f t="shared" si="235"/>
        <v>Weekends</v>
      </c>
      <c r="AI891" s="98">
        <f t="shared" si="239"/>
        <v>7</v>
      </c>
    </row>
    <row r="892" spans="2:35" ht="21.75" customHeight="1" x14ac:dyDescent="0.25">
      <c r="B892" s="19" t="s">
        <v>924</v>
      </c>
      <c r="C892" s="20" t="s">
        <v>25</v>
      </c>
      <c r="D892" s="19" t="s">
        <v>26</v>
      </c>
      <c r="E892" s="19" t="s">
        <v>27</v>
      </c>
      <c r="F892" s="19" t="s">
        <v>21</v>
      </c>
      <c r="G892" s="19" t="s">
        <v>46</v>
      </c>
      <c r="H892" s="72">
        <v>12.19</v>
      </c>
      <c r="I892" s="22">
        <v>8</v>
      </c>
      <c r="J892" s="72">
        <v>4.8760000000000003</v>
      </c>
      <c r="K892" s="72">
        <v>102.396</v>
      </c>
      <c r="L892" s="24">
        <v>43537</v>
      </c>
      <c r="M892" s="25">
        <v>0.53263888888888888</v>
      </c>
      <c r="N892" s="20" t="s">
        <v>23</v>
      </c>
      <c r="O892" s="72">
        <v>97.52</v>
      </c>
      <c r="P892" s="76">
        <v>4.7619047620000003</v>
      </c>
      <c r="Q892" s="72">
        <v>4.8760000000000003</v>
      </c>
      <c r="R892" s="86">
        <v>6.8</v>
      </c>
      <c r="S892" s="72">
        <f t="shared" si="225"/>
        <v>4.8760000000000048</v>
      </c>
      <c r="T892" s="92">
        <f t="shared" si="238"/>
        <v>409.19392000000039</v>
      </c>
      <c r="U892" s="93" t="b">
        <f t="shared" si="226"/>
        <v>0</v>
      </c>
      <c r="V892" s="93" t="b">
        <f t="shared" si="227"/>
        <v>1</v>
      </c>
      <c r="W892" s="93" t="str">
        <f t="shared" si="228"/>
        <v>Low Value</v>
      </c>
      <c r="X892" s="96" t="str">
        <f t="shared" si="231"/>
        <v>Value not found</v>
      </c>
      <c r="Y892" s="93">
        <f t="shared" si="236"/>
        <v>13</v>
      </c>
      <c r="Z892" s="93">
        <f t="shared" si="232"/>
        <v>3</v>
      </c>
      <c r="AA892" s="93">
        <f t="shared" si="233"/>
        <v>2019</v>
      </c>
      <c r="AB892" s="97" t="str">
        <f t="shared" si="241"/>
        <v>3-2019</v>
      </c>
      <c r="AC892" s="97" t="str">
        <f t="shared" si="240"/>
        <v>13-3-2019</v>
      </c>
      <c r="AD892" s="97">
        <f t="shared" si="237"/>
        <v>1</v>
      </c>
      <c r="AE892" s="97">
        <f t="shared" si="234"/>
        <v>11</v>
      </c>
      <c r="AF892" s="97" t="str">
        <f t="shared" si="229"/>
        <v>2019-11</v>
      </c>
      <c r="AG892" s="97">
        <f t="shared" si="230"/>
        <v>3</v>
      </c>
      <c r="AH892" s="97" t="str">
        <f t="shared" si="235"/>
        <v>Weekdays</v>
      </c>
      <c r="AI892" s="98">
        <f t="shared" si="239"/>
        <v>4</v>
      </c>
    </row>
    <row r="893" spans="2:35" ht="21.75" customHeight="1" x14ac:dyDescent="0.25">
      <c r="B893" s="19" t="s">
        <v>925</v>
      </c>
      <c r="C893" s="20" t="s">
        <v>18</v>
      </c>
      <c r="D893" s="19" t="s">
        <v>19</v>
      </c>
      <c r="E893" s="19" t="s">
        <v>20</v>
      </c>
      <c r="F893" s="19" t="s">
        <v>31</v>
      </c>
      <c r="G893" s="19" t="s">
        <v>36</v>
      </c>
      <c r="H893" s="72">
        <v>76.92</v>
      </c>
      <c r="I893" s="22">
        <v>10</v>
      </c>
      <c r="J893" s="72">
        <v>38.46</v>
      </c>
      <c r="K893" s="72">
        <v>807.66</v>
      </c>
      <c r="L893" s="24">
        <v>43541</v>
      </c>
      <c r="M893" s="25">
        <v>0.82847222222222228</v>
      </c>
      <c r="N893" s="20" t="s">
        <v>23</v>
      </c>
      <c r="O893" s="72">
        <v>769.2</v>
      </c>
      <c r="P893" s="76">
        <v>4.7619047620000003</v>
      </c>
      <c r="Q893" s="72">
        <v>38.46</v>
      </c>
      <c r="R893" s="86">
        <v>5.6</v>
      </c>
      <c r="S893" s="72">
        <f t="shared" si="225"/>
        <v>38.459999999999923</v>
      </c>
      <c r="T893" s="92">
        <f t="shared" si="238"/>
        <v>3227.5631999999937</v>
      </c>
      <c r="U893" s="93" t="b">
        <f t="shared" si="226"/>
        <v>0</v>
      </c>
      <c r="V893" s="93" t="b">
        <f t="shared" si="227"/>
        <v>1</v>
      </c>
      <c r="W893" s="93" t="str">
        <f t="shared" si="228"/>
        <v>Low Value</v>
      </c>
      <c r="X893" s="96" t="str">
        <f t="shared" si="231"/>
        <v>Value not found</v>
      </c>
      <c r="Y893" s="93">
        <f t="shared" si="236"/>
        <v>17</v>
      </c>
      <c r="Z893" s="93">
        <f t="shared" si="232"/>
        <v>3</v>
      </c>
      <c r="AA893" s="93">
        <f t="shared" si="233"/>
        <v>2019</v>
      </c>
      <c r="AB893" s="97" t="str">
        <f t="shared" si="241"/>
        <v>3-2019</v>
      </c>
      <c r="AC893" s="97" t="str">
        <f t="shared" si="240"/>
        <v>17-3-2019</v>
      </c>
      <c r="AD893" s="97">
        <f t="shared" si="237"/>
        <v>1</v>
      </c>
      <c r="AE893" s="97">
        <f t="shared" si="234"/>
        <v>11</v>
      </c>
      <c r="AF893" s="97" t="str">
        <f t="shared" si="229"/>
        <v>2019-11</v>
      </c>
      <c r="AG893" s="97">
        <f t="shared" si="230"/>
        <v>7</v>
      </c>
      <c r="AH893" s="97" t="str">
        <f t="shared" si="235"/>
        <v>Weekends</v>
      </c>
      <c r="AI893" s="98">
        <f t="shared" si="239"/>
        <v>1</v>
      </c>
    </row>
    <row r="894" spans="2:35" ht="21.75" customHeight="1" x14ac:dyDescent="0.25">
      <c r="B894" s="19" t="s">
        <v>926</v>
      </c>
      <c r="C894" s="20" t="s">
        <v>25</v>
      </c>
      <c r="D894" s="19" t="s">
        <v>26</v>
      </c>
      <c r="E894" s="19" t="s">
        <v>27</v>
      </c>
      <c r="F894" s="19" t="s">
        <v>21</v>
      </c>
      <c r="G894" s="19" t="s">
        <v>22</v>
      </c>
      <c r="H894" s="72">
        <v>83.66</v>
      </c>
      <c r="I894" s="22">
        <v>5</v>
      </c>
      <c r="J894" s="72">
        <v>20.914999999999999</v>
      </c>
      <c r="K894" s="72">
        <v>439.21499999999997</v>
      </c>
      <c r="L894" s="24">
        <v>43517</v>
      </c>
      <c r="M894" s="25">
        <v>0.43472222222222223</v>
      </c>
      <c r="N894" s="20" t="s">
        <v>29</v>
      </c>
      <c r="O894" s="72">
        <v>418.3</v>
      </c>
      <c r="P894" s="76">
        <v>4.7619047620000003</v>
      </c>
      <c r="Q894" s="72">
        <v>20.914999999999999</v>
      </c>
      <c r="R894" s="86">
        <v>7.2</v>
      </c>
      <c r="S894" s="72">
        <f t="shared" si="225"/>
        <v>20.914999999999964</v>
      </c>
      <c r="T894" s="92">
        <f t="shared" si="238"/>
        <v>1755.186799999997</v>
      </c>
      <c r="U894" s="93" t="b">
        <f t="shared" si="226"/>
        <v>0</v>
      </c>
      <c r="V894" s="93" t="b">
        <f t="shared" si="227"/>
        <v>1</v>
      </c>
      <c r="W894" s="93" t="str">
        <f t="shared" si="228"/>
        <v>Low Value</v>
      </c>
      <c r="X894" s="96">
        <f t="shared" si="231"/>
        <v>8.3659999999999997</v>
      </c>
      <c r="Y894" s="93">
        <f t="shared" si="236"/>
        <v>21</v>
      </c>
      <c r="Z894" s="93">
        <f t="shared" si="232"/>
        <v>2</v>
      </c>
      <c r="AA894" s="93">
        <f t="shared" si="233"/>
        <v>2019</v>
      </c>
      <c r="AB894" s="97" t="str">
        <f t="shared" si="241"/>
        <v>2-2019</v>
      </c>
      <c r="AC894" s="97" t="str">
        <f t="shared" si="240"/>
        <v>21-2-2019</v>
      </c>
      <c r="AD894" s="97">
        <f t="shared" si="237"/>
        <v>1</v>
      </c>
      <c r="AE894" s="97">
        <f t="shared" si="234"/>
        <v>8</v>
      </c>
      <c r="AF894" s="97" t="str">
        <f t="shared" si="229"/>
        <v>2019-8</v>
      </c>
      <c r="AG894" s="97">
        <f t="shared" si="230"/>
        <v>4</v>
      </c>
      <c r="AH894" s="97" t="str">
        <f t="shared" si="235"/>
        <v>Weekdays</v>
      </c>
      <c r="AI894" s="98">
        <f t="shared" si="239"/>
        <v>5</v>
      </c>
    </row>
    <row r="895" spans="2:35" ht="21.75" customHeight="1" x14ac:dyDescent="0.25">
      <c r="B895" s="19" t="s">
        <v>927</v>
      </c>
      <c r="C895" s="20" t="s">
        <v>42</v>
      </c>
      <c r="D895" s="19" t="s">
        <v>43</v>
      </c>
      <c r="E895" s="19" t="s">
        <v>27</v>
      </c>
      <c r="F895" s="19" t="s">
        <v>21</v>
      </c>
      <c r="G895" s="19" t="s">
        <v>28</v>
      </c>
      <c r="H895" s="72">
        <v>57.91</v>
      </c>
      <c r="I895" s="22">
        <v>8</v>
      </c>
      <c r="J895" s="72">
        <v>23.164000000000001</v>
      </c>
      <c r="K895" s="72">
        <v>486.44400000000002</v>
      </c>
      <c r="L895" s="24">
        <v>43503</v>
      </c>
      <c r="M895" s="25">
        <v>0.62916666666666665</v>
      </c>
      <c r="N895" s="20" t="s">
        <v>29</v>
      </c>
      <c r="O895" s="72">
        <v>463.28</v>
      </c>
      <c r="P895" s="76">
        <v>4.7619047620000003</v>
      </c>
      <c r="Q895" s="72">
        <v>23.164000000000001</v>
      </c>
      <c r="R895" s="86">
        <v>8.1</v>
      </c>
      <c r="S895" s="72">
        <f t="shared" si="225"/>
        <v>23.164000000000044</v>
      </c>
      <c r="T895" s="92">
        <f t="shared" si="238"/>
        <v>1943.9228800000037</v>
      </c>
      <c r="U895" s="93" t="b">
        <f t="shared" si="226"/>
        <v>1</v>
      </c>
      <c r="V895" s="93" t="b">
        <f t="shared" si="227"/>
        <v>1</v>
      </c>
      <c r="W895" s="93" t="str">
        <f t="shared" si="228"/>
        <v>High Value</v>
      </c>
      <c r="X895" s="96">
        <f t="shared" si="231"/>
        <v>5.7910000000000004</v>
      </c>
      <c r="Y895" s="93">
        <f t="shared" si="236"/>
        <v>7</v>
      </c>
      <c r="Z895" s="93">
        <f t="shared" si="232"/>
        <v>2</v>
      </c>
      <c r="AA895" s="93">
        <f t="shared" si="233"/>
        <v>2019</v>
      </c>
      <c r="AB895" s="97" t="str">
        <f t="shared" si="241"/>
        <v>2-2019</v>
      </c>
      <c r="AC895" s="97" t="str">
        <f t="shared" si="240"/>
        <v>7-2-2019</v>
      </c>
      <c r="AD895" s="97">
        <f t="shared" si="237"/>
        <v>1</v>
      </c>
      <c r="AE895" s="97">
        <f t="shared" si="234"/>
        <v>6</v>
      </c>
      <c r="AF895" s="97" t="str">
        <f t="shared" si="229"/>
        <v>2019-6</v>
      </c>
      <c r="AG895" s="97">
        <f t="shared" si="230"/>
        <v>4</v>
      </c>
      <c r="AH895" s="97" t="str">
        <f t="shared" si="235"/>
        <v>Weekdays</v>
      </c>
      <c r="AI895" s="98">
        <f t="shared" si="239"/>
        <v>5</v>
      </c>
    </row>
    <row r="896" spans="2:35" ht="21.75" customHeight="1" x14ac:dyDescent="0.25">
      <c r="B896" s="19" t="s">
        <v>928</v>
      </c>
      <c r="C896" s="20" t="s">
        <v>25</v>
      </c>
      <c r="D896" s="19" t="s">
        <v>26</v>
      </c>
      <c r="E896" s="19" t="s">
        <v>20</v>
      </c>
      <c r="F896" s="19" t="s">
        <v>21</v>
      </c>
      <c r="G896" s="19" t="s">
        <v>46</v>
      </c>
      <c r="H896" s="72">
        <v>92.49</v>
      </c>
      <c r="I896" s="22">
        <v>5</v>
      </c>
      <c r="J896" s="72">
        <v>23.122499999999999</v>
      </c>
      <c r="K896" s="72">
        <v>485.57249999999999</v>
      </c>
      <c r="L896" s="24">
        <v>43526</v>
      </c>
      <c r="M896" s="25">
        <v>0.69097222222222221</v>
      </c>
      <c r="N896" s="20" t="s">
        <v>33</v>
      </c>
      <c r="O896" s="72">
        <v>462.45</v>
      </c>
      <c r="P896" s="76">
        <v>4.7619047620000003</v>
      </c>
      <c r="Q896" s="72">
        <v>23.122499999999999</v>
      </c>
      <c r="R896" s="86">
        <v>8.6</v>
      </c>
      <c r="S896" s="72">
        <f t="shared" si="225"/>
        <v>23.122500000000002</v>
      </c>
      <c r="T896" s="92">
        <f t="shared" si="238"/>
        <v>1940.4402000000002</v>
      </c>
      <c r="U896" s="93" t="b">
        <f t="shared" si="226"/>
        <v>0</v>
      </c>
      <c r="V896" s="93" t="b">
        <f t="shared" si="227"/>
        <v>1</v>
      </c>
      <c r="W896" s="93" t="str">
        <f t="shared" si="228"/>
        <v>High Value</v>
      </c>
      <c r="X896" s="96">
        <f t="shared" si="231"/>
        <v>9.2490000000000006</v>
      </c>
      <c r="Y896" s="93">
        <f t="shared" si="236"/>
        <v>2</v>
      </c>
      <c r="Z896" s="93">
        <f t="shared" si="232"/>
        <v>3</v>
      </c>
      <c r="AA896" s="93">
        <f t="shared" si="233"/>
        <v>2019</v>
      </c>
      <c r="AB896" s="97" t="str">
        <f t="shared" si="241"/>
        <v>3-2019</v>
      </c>
      <c r="AC896" s="97" t="str">
        <f t="shared" si="240"/>
        <v>2-3-2019</v>
      </c>
      <c r="AD896" s="97">
        <f t="shared" si="237"/>
        <v>1</v>
      </c>
      <c r="AE896" s="97">
        <f t="shared" si="234"/>
        <v>9</v>
      </c>
      <c r="AF896" s="97" t="str">
        <f t="shared" si="229"/>
        <v>2019-9</v>
      </c>
      <c r="AG896" s="97">
        <f t="shared" si="230"/>
        <v>6</v>
      </c>
      <c r="AH896" s="97" t="str">
        <f t="shared" si="235"/>
        <v>Weekends</v>
      </c>
      <c r="AI896" s="98">
        <f t="shared" si="239"/>
        <v>7</v>
      </c>
    </row>
    <row r="897" spans="2:35" ht="21.75" customHeight="1" x14ac:dyDescent="0.25">
      <c r="B897" s="19" t="s">
        <v>929</v>
      </c>
      <c r="C897" s="20" t="s">
        <v>42</v>
      </c>
      <c r="D897" s="19" t="s">
        <v>43</v>
      </c>
      <c r="E897" s="19" t="s">
        <v>27</v>
      </c>
      <c r="F897" s="19" t="s">
        <v>31</v>
      </c>
      <c r="G897" s="19" t="s">
        <v>28</v>
      </c>
      <c r="H897" s="72">
        <v>28.38</v>
      </c>
      <c r="I897" s="22">
        <v>5</v>
      </c>
      <c r="J897" s="72">
        <v>7.0949999999999998</v>
      </c>
      <c r="K897" s="72">
        <v>148.995</v>
      </c>
      <c r="L897" s="24">
        <v>43530</v>
      </c>
      <c r="M897" s="25">
        <v>0.87291666666666667</v>
      </c>
      <c r="N897" s="20" t="s">
        <v>29</v>
      </c>
      <c r="O897" s="72">
        <v>141.9</v>
      </c>
      <c r="P897" s="76">
        <v>4.7619047620000003</v>
      </c>
      <c r="Q897" s="72">
        <v>7.0949999999999998</v>
      </c>
      <c r="R897" s="86">
        <v>9.4</v>
      </c>
      <c r="S897" s="72">
        <f t="shared" si="225"/>
        <v>7.0949999999999989</v>
      </c>
      <c r="T897" s="92">
        <f t="shared" si="238"/>
        <v>595.41239999999993</v>
      </c>
      <c r="U897" s="93" t="b">
        <f t="shared" si="226"/>
        <v>0</v>
      </c>
      <c r="V897" s="93" t="b">
        <f t="shared" si="227"/>
        <v>1</v>
      </c>
      <c r="W897" s="93" t="str">
        <f t="shared" si="228"/>
        <v>High Value</v>
      </c>
      <c r="X897" s="96">
        <f t="shared" si="231"/>
        <v>2.8380000000000001</v>
      </c>
      <c r="Y897" s="93">
        <f t="shared" si="236"/>
        <v>6</v>
      </c>
      <c r="Z897" s="93">
        <f t="shared" si="232"/>
        <v>3</v>
      </c>
      <c r="AA897" s="93">
        <f t="shared" si="233"/>
        <v>2019</v>
      </c>
      <c r="AB897" s="97" t="str">
        <f t="shared" si="241"/>
        <v>3-2019</v>
      </c>
      <c r="AC897" s="97" t="str">
        <f t="shared" si="240"/>
        <v>6-3-2019</v>
      </c>
      <c r="AD897" s="97">
        <f t="shared" si="237"/>
        <v>1</v>
      </c>
      <c r="AE897" s="97">
        <f t="shared" si="234"/>
        <v>10</v>
      </c>
      <c r="AF897" s="97" t="str">
        <f t="shared" si="229"/>
        <v>2019-10</v>
      </c>
      <c r="AG897" s="97">
        <f t="shared" si="230"/>
        <v>3</v>
      </c>
      <c r="AH897" s="97" t="str">
        <f t="shared" si="235"/>
        <v>Weekdays</v>
      </c>
      <c r="AI897" s="98">
        <f t="shared" si="239"/>
        <v>4</v>
      </c>
    </row>
    <row r="898" spans="2:35" ht="21.75" customHeight="1" x14ac:dyDescent="0.25">
      <c r="B898" s="19" t="s">
        <v>930</v>
      </c>
      <c r="C898" s="20" t="s">
        <v>42</v>
      </c>
      <c r="D898" s="19" t="s">
        <v>43</v>
      </c>
      <c r="E898" s="19" t="s">
        <v>20</v>
      </c>
      <c r="F898" s="19" t="s">
        <v>31</v>
      </c>
      <c r="G898" s="19" t="s">
        <v>28</v>
      </c>
      <c r="H898" s="72">
        <v>50.45</v>
      </c>
      <c r="I898" s="22">
        <v>6</v>
      </c>
      <c r="J898" s="72">
        <v>15.135</v>
      </c>
      <c r="K898" s="72">
        <v>317.83499999999998</v>
      </c>
      <c r="L898" s="24">
        <v>43502</v>
      </c>
      <c r="M898" s="25">
        <v>0.63611111111111107</v>
      </c>
      <c r="N898" s="20" t="s">
        <v>33</v>
      </c>
      <c r="O898" s="72">
        <v>302.7</v>
      </c>
      <c r="P898" s="76">
        <v>4.7619047620000003</v>
      </c>
      <c r="Q898" s="72">
        <v>15.135</v>
      </c>
      <c r="R898" s="86">
        <v>8.9</v>
      </c>
      <c r="S898" s="72">
        <f t="shared" si="225"/>
        <v>15.134999999999991</v>
      </c>
      <c r="T898" s="92">
        <f t="shared" si="238"/>
        <v>1270.1291999999992</v>
      </c>
      <c r="U898" s="93" t="b">
        <f t="shared" si="226"/>
        <v>0</v>
      </c>
      <c r="V898" s="93" t="b">
        <f t="shared" si="227"/>
        <v>1</v>
      </c>
      <c r="W898" s="93" t="str">
        <f t="shared" si="228"/>
        <v>High Value</v>
      </c>
      <c r="X898" s="96">
        <f t="shared" si="231"/>
        <v>5.0450000000000008</v>
      </c>
      <c r="Y898" s="93">
        <f t="shared" si="236"/>
        <v>6</v>
      </c>
      <c r="Z898" s="93">
        <f t="shared" si="232"/>
        <v>2</v>
      </c>
      <c r="AA898" s="93">
        <f t="shared" si="233"/>
        <v>2019</v>
      </c>
      <c r="AB898" s="97" t="str">
        <f t="shared" si="241"/>
        <v>2-2019</v>
      </c>
      <c r="AC898" s="97" t="str">
        <f t="shared" si="240"/>
        <v>6-2-2019</v>
      </c>
      <c r="AD898" s="97">
        <f t="shared" si="237"/>
        <v>1</v>
      </c>
      <c r="AE898" s="97">
        <f t="shared" si="234"/>
        <v>6</v>
      </c>
      <c r="AF898" s="97" t="str">
        <f t="shared" si="229"/>
        <v>2019-6</v>
      </c>
      <c r="AG898" s="97">
        <f t="shared" si="230"/>
        <v>3</v>
      </c>
      <c r="AH898" s="97" t="str">
        <f t="shared" si="235"/>
        <v>Weekdays</v>
      </c>
      <c r="AI898" s="98">
        <f t="shared" si="239"/>
        <v>4</v>
      </c>
    </row>
    <row r="899" spans="2:35" ht="21.75" customHeight="1" x14ac:dyDescent="0.25">
      <c r="B899" s="19" t="s">
        <v>931</v>
      </c>
      <c r="C899" s="20" t="s">
        <v>42</v>
      </c>
      <c r="D899" s="19" t="s">
        <v>43</v>
      </c>
      <c r="E899" s="19" t="s">
        <v>27</v>
      </c>
      <c r="F899" s="19" t="s">
        <v>31</v>
      </c>
      <c r="G899" s="19" t="s">
        <v>22</v>
      </c>
      <c r="H899" s="72">
        <v>99.16</v>
      </c>
      <c r="I899" s="22">
        <v>8</v>
      </c>
      <c r="J899" s="72">
        <v>39.664000000000001</v>
      </c>
      <c r="K899" s="72">
        <v>832.94399999999996</v>
      </c>
      <c r="L899" s="24">
        <v>43493</v>
      </c>
      <c r="M899" s="25">
        <v>0.74097222222222225</v>
      </c>
      <c r="N899" s="20" t="s">
        <v>33</v>
      </c>
      <c r="O899" s="72">
        <v>793.28</v>
      </c>
      <c r="P899" s="76">
        <v>4.7619047620000003</v>
      </c>
      <c r="Q899" s="72">
        <v>39.664000000000001</v>
      </c>
      <c r="R899" s="86">
        <v>4.2</v>
      </c>
      <c r="S899" s="72">
        <f t="shared" si="225"/>
        <v>39.663999999999987</v>
      </c>
      <c r="T899" s="92">
        <f t="shared" si="238"/>
        <v>3328.602879999999</v>
      </c>
      <c r="U899" s="93" t="b">
        <f t="shared" si="226"/>
        <v>0</v>
      </c>
      <c r="V899" s="93" t="b">
        <f t="shared" si="227"/>
        <v>1</v>
      </c>
      <c r="W899" s="93" t="str">
        <f t="shared" si="228"/>
        <v>Low Value</v>
      </c>
      <c r="X899" s="96" t="str">
        <f t="shared" si="231"/>
        <v>Value not found</v>
      </c>
      <c r="Y899" s="93">
        <f t="shared" si="236"/>
        <v>28</v>
      </c>
      <c r="Z899" s="93">
        <f t="shared" si="232"/>
        <v>1</v>
      </c>
      <c r="AA899" s="93">
        <f t="shared" si="233"/>
        <v>2019</v>
      </c>
      <c r="AB899" s="97" t="str">
        <f t="shared" si="241"/>
        <v>1-2019</v>
      </c>
      <c r="AC899" s="97" t="str">
        <f t="shared" si="240"/>
        <v>28-1-2019</v>
      </c>
      <c r="AD899" s="97">
        <f t="shared" si="237"/>
        <v>1</v>
      </c>
      <c r="AE899" s="97">
        <f t="shared" si="234"/>
        <v>5</v>
      </c>
      <c r="AF899" s="97" t="str">
        <f t="shared" si="229"/>
        <v>2019-5</v>
      </c>
      <c r="AG899" s="97">
        <f t="shared" si="230"/>
        <v>1</v>
      </c>
      <c r="AH899" s="97" t="str">
        <f t="shared" si="235"/>
        <v>Weekdays</v>
      </c>
      <c r="AI899" s="98">
        <f t="shared" si="239"/>
        <v>2</v>
      </c>
    </row>
    <row r="900" spans="2:35" ht="21.75" customHeight="1" x14ac:dyDescent="0.25">
      <c r="B900" s="19" t="s">
        <v>932</v>
      </c>
      <c r="C900" s="20" t="s">
        <v>25</v>
      </c>
      <c r="D900" s="19" t="s">
        <v>26</v>
      </c>
      <c r="E900" s="19" t="s">
        <v>27</v>
      </c>
      <c r="F900" s="19" t="s">
        <v>31</v>
      </c>
      <c r="G900" s="19" t="s">
        <v>46</v>
      </c>
      <c r="H900" s="72">
        <v>60.74</v>
      </c>
      <c r="I900" s="22">
        <v>7</v>
      </c>
      <c r="J900" s="72">
        <v>21.259</v>
      </c>
      <c r="K900" s="72">
        <v>446.43900000000002</v>
      </c>
      <c r="L900" s="24">
        <v>43483</v>
      </c>
      <c r="M900" s="25">
        <v>0.68263888888888891</v>
      </c>
      <c r="N900" s="20" t="s">
        <v>23</v>
      </c>
      <c r="O900" s="72">
        <v>425.18</v>
      </c>
      <c r="P900" s="76">
        <v>4.7619047620000003</v>
      </c>
      <c r="Q900" s="72">
        <v>21.259</v>
      </c>
      <c r="R900" s="86">
        <v>5</v>
      </c>
      <c r="S900" s="72">
        <f t="shared" si="225"/>
        <v>21.259000000000015</v>
      </c>
      <c r="T900" s="92">
        <f t="shared" si="238"/>
        <v>1784.0552800000012</v>
      </c>
      <c r="U900" s="93" t="b">
        <f t="shared" si="226"/>
        <v>0</v>
      </c>
      <c r="V900" s="93" t="b">
        <f t="shared" si="227"/>
        <v>0</v>
      </c>
      <c r="W900" s="93" t="str">
        <f t="shared" si="228"/>
        <v>Low Value</v>
      </c>
      <c r="X900" s="96" t="str">
        <f t="shared" si="231"/>
        <v>Value not found</v>
      </c>
      <c r="Y900" s="93">
        <f t="shared" si="236"/>
        <v>18</v>
      </c>
      <c r="Z900" s="93">
        <f t="shared" si="232"/>
        <v>1</v>
      </c>
      <c r="AA900" s="93">
        <f t="shared" si="233"/>
        <v>2019</v>
      </c>
      <c r="AB900" s="97" t="str">
        <f t="shared" si="241"/>
        <v>1-2019</v>
      </c>
      <c r="AC900" s="97" t="str">
        <f t="shared" si="240"/>
        <v>18-1-2019</v>
      </c>
      <c r="AD900" s="97">
        <f t="shared" si="237"/>
        <v>1</v>
      </c>
      <c r="AE900" s="97">
        <f t="shared" si="234"/>
        <v>3</v>
      </c>
      <c r="AF900" s="97" t="str">
        <f t="shared" si="229"/>
        <v>2019-3</v>
      </c>
      <c r="AG900" s="97">
        <f t="shared" si="230"/>
        <v>5</v>
      </c>
      <c r="AH900" s="97" t="str">
        <f t="shared" si="235"/>
        <v>Weekdays</v>
      </c>
      <c r="AI900" s="98">
        <f t="shared" si="239"/>
        <v>6</v>
      </c>
    </row>
    <row r="901" spans="2:35" ht="21.75" customHeight="1" x14ac:dyDescent="0.25">
      <c r="B901" s="19" t="s">
        <v>933</v>
      </c>
      <c r="C901" s="20" t="s">
        <v>25</v>
      </c>
      <c r="D901" s="19" t="s">
        <v>26</v>
      </c>
      <c r="E901" s="19" t="s">
        <v>20</v>
      </c>
      <c r="F901" s="19" t="s">
        <v>21</v>
      </c>
      <c r="G901" s="19" t="s">
        <v>44</v>
      </c>
      <c r="H901" s="72">
        <v>47.27</v>
      </c>
      <c r="I901" s="22">
        <v>6</v>
      </c>
      <c r="J901" s="72">
        <v>14.180999999999999</v>
      </c>
      <c r="K901" s="72">
        <v>297.80099999999999</v>
      </c>
      <c r="L901" s="24">
        <v>43501</v>
      </c>
      <c r="M901" s="25">
        <v>0.4284722222222222</v>
      </c>
      <c r="N901" s="20" t="s">
        <v>29</v>
      </c>
      <c r="O901" s="72">
        <v>283.62</v>
      </c>
      <c r="P901" s="76">
        <v>4.7619047620000003</v>
      </c>
      <c r="Q901" s="72">
        <v>14.180999999999999</v>
      </c>
      <c r="R901" s="86">
        <v>8.8000000000000007</v>
      </c>
      <c r="S901" s="72">
        <f t="shared" ref="S901:S964" si="242">K901-O901</f>
        <v>14.180999999999983</v>
      </c>
      <c r="T901" s="92">
        <f t="shared" si="238"/>
        <v>1190.0695199999986</v>
      </c>
      <c r="U901" s="93" t="b">
        <f t="shared" ref="U901:U964" si="243">AND(I901&gt;7,R901&gt;7.1)</f>
        <v>0</v>
      </c>
      <c r="V901" s="93" t="b">
        <f t="shared" ref="V901:V964" si="244">OR(S901&gt;33,R901&gt;6.2)</f>
        <v>1</v>
      </c>
      <c r="W901" s="93" t="str">
        <f t="shared" ref="W901:W964" si="245">IF(R901&gt;7.3,"High Value","Low Value")</f>
        <v>High Value</v>
      </c>
      <c r="X901" s="96">
        <f t="shared" si="231"/>
        <v>4.7270000000000003</v>
      </c>
      <c r="Y901" s="93">
        <f t="shared" si="236"/>
        <v>5</v>
      </c>
      <c r="Z901" s="93">
        <f t="shared" si="232"/>
        <v>2</v>
      </c>
      <c r="AA901" s="93">
        <f t="shared" si="233"/>
        <v>2019</v>
      </c>
      <c r="AB901" s="97" t="str">
        <f t="shared" si="241"/>
        <v>2-2019</v>
      </c>
      <c r="AC901" s="97" t="str">
        <f t="shared" si="240"/>
        <v>5-2-2019</v>
      </c>
      <c r="AD901" s="97">
        <f t="shared" si="237"/>
        <v>1</v>
      </c>
      <c r="AE901" s="97">
        <f t="shared" si="234"/>
        <v>6</v>
      </c>
      <c r="AF901" s="97" t="str">
        <f t="shared" ref="AF901:AF964" si="246">CONCATENATE(AA901,"-",AE901)</f>
        <v>2019-6</v>
      </c>
      <c r="AG901" s="97">
        <f t="shared" ref="AG901:AG964" si="247">WEEKDAY(L901,2)</f>
        <v>2</v>
      </c>
      <c r="AH901" s="97" t="str">
        <f t="shared" si="235"/>
        <v>Weekdays</v>
      </c>
      <c r="AI901" s="98">
        <f t="shared" si="239"/>
        <v>3</v>
      </c>
    </row>
    <row r="902" spans="2:35" ht="21.75" customHeight="1" x14ac:dyDescent="0.25">
      <c r="B902" s="19" t="s">
        <v>934</v>
      </c>
      <c r="C902" s="20" t="s">
        <v>25</v>
      </c>
      <c r="D902" s="19" t="s">
        <v>26</v>
      </c>
      <c r="E902" s="19" t="s">
        <v>20</v>
      </c>
      <c r="F902" s="19" t="s">
        <v>31</v>
      </c>
      <c r="G902" s="19" t="s">
        <v>22</v>
      </c>
      <c r="H902" s="72">
        <v>85.6</v>
      </c>
      <c r="I902" s="22">
        <v>7</v>
      </c>
      <c r="J902" s="72">
        <v>29.96</v>
      </c>
      <c r="K902" s="72">
        <v>629.16</v>
      </c>
      <c r="L902" s="24">
        <v>43526</v>
      </c>
      <c r="M902" s="25">
        <v>0.57638888888888884</v>
      </c>
      <c r="N902" s="20" t="s">
        <v>29</v>
      </c>
      <c r="O902" s="72">
        <v>599.20000000000005</v>
      </c>
      <c r="P902" s="76">
        <v>4.7619047620000003</v>
      </c>
      <c r="Q902" s="72">
        <v>29.96</v>
      </c>
      <c r="R902" s="86">
        <v>5.3</v>
      </c>
      <c r="S902" s="72">
        <f t="shared" si="242"/>
        <v>29.959999999999923</v>
      </c>
      <c r="T902" s="92">
        <f t="shared" si="238"/>
        <v>2514.2431999999935</v>
      </c>
      <c r="U902" s="93" t="b">
        <f t="shared" si="243"/>
        <v>0</v>
      </c>
      <c r="V902" s="93" t="b">
        <f t="shared" si="244"/>
        <v>0</v>
      </c>
      <c r="W902" s="93" t="str">
        <f t="shared" si="245"/>
        <v>Low Value</v>
      </c>
      <c r="X902" s="96" t="str">
        <f t="shared" ref="X902:X965" si="248">IF(R902&gt;6.9,H902*0.1,"Value not found")</f>
        <v>Value not found</v>
      </c>
      <c r="Y902" s="93">
        <f t="shared" si="236"/>
        <v>2</v>
      </c>
      <c r="Z902" s="93">
        <f t="shared" ref="Z902:Z965" si="249">MONTH(L902)</f>
        <v>3</v>
      </c>
      <c r="AA902" s="93">
        <f t="shared" ref="AA902:AA965" si="250">YEAR(L902)</f>
        <v>2019</v>
      </c>
      <c r="AB902" s="97" t="str">
        <f t="shared" si="241"/>
        <v>3-2019</v>
      </c>
      <c r="AC902" s="97" t="str">
        <f t="shared" si="240"/>
        <v>2-3-2019</v>
      </c>
      <c r="AD902" s="97">
        <f t="shared" si="237"/>
        <v>1</v>
      </c>
      <c r="AE902" s="97">
        <f t="shared" ref="AE902:AE965" si="251">WEEKNUM(L902,2)</f>
        <v>9</v>
      </c>
      <c r="AF902" s="97" t="str">
        <f t="shared" si="246"/>
        <v>2019-9</v>
      </c>
      <c r="AG902" s="97">
        <f t="shared" si="247"/>
        <v>6</v>
      </c>
      <c r="AH902" s="97" t="str">
        <f t="shared" ref="AH902:AH965" si="252">IF(AG902&gt;=6,"Weekends","Weekdays")</f>
        <v>Weekends</v>
      </c>
      <c r="AI902" s="98">
        <f t="shared" si="239"/>
        <v>7</v>
      </c>
    </row>
    <row r="903" spans="2:35" ht="21.75" customHeight="1" x14ac:dyDescent="0.25">
      <c r="B903" s="19" t="s">
        <v>935</v>
      </c>
      <c r="C903" s="20" t="s">
        <v>18</v>
      </c>
      <c r="D903" s="19" t="s">
        <v>19</v>
      </c>
      <c r="E903" s="19" t="s">
        <v>20</v>
      </c>
      <c r="F903" s="19" t="s">
        <v>31</v>
      </c>
      <c r="G903" s="19" t="s">
        <v>44</v>
      </c>
      <c r="H903" s="72">
        <v>35.04</v>
      </c>
      <c r="I903" s="22">
        <v>9</v>
      </c>
      <c r="J903" s="72">
        <v>15.768000000000001</v>
      </c>
      <c r="K903" s="72">
        <v>331.12799999999999</v>
      </c>
      <c r="L903" s="24">
        <v>43505</v>
      </c>
      <c r="M903" s="25">
        <v>0.80347222222222225</v>
      </c>
      <c r="N903" s="20" t="s">
        <v>23</v>
      </c>
      <c r="O903" s="72">
        <v>315.36</v>
      </c>
      <c r="P903" s="76">
        <v>4.7619047620000003</v>
      </c>
      <c r="Q903" s="72">
        <v>15.768000000000001</v>
      </c>
      <c r="R903" s="86">
        <v>4.5999999999999996</v>
      </c>
      <c r="S903" s="72">
        <f t="shared" si="242"/>
        <v>15.767999999999972</v>
      </c>
      <c r="T903" s="92">
        <f t="shared" si="238"/>
        <v>1323.2505599999977</v>
      </c>
      <c r="U903" s="93" t="b">
        <f t="shared" si="243"/>
        <v>0</v>
      </c>
      <c r="V903" s="93" t="b">
        <f t="shared" si="244"/>
        <v>0</v>
      </c>
      <c r="W903" s="93" t="str">
        <f t="shared" si="245"/>
        <v>Low Value</v>
      </c>
      <c r="X903" s="96" t="str">
        <f t="shared" si="248"/>
        <v>Value not found</v>
      </c>
      <c r="Y903" s="93">
        <f t="shared" ref="Y903:Y966" si="253">DAY(L903)</f>
        <v>9</v>
      </c>
      <c r="Z903" s="93">
        <f t="shared" si="249"/>
        <v>2</v>
      </c>
      <c r="AA903" s="93">
        <f t="shared" si="250"/>
        <v>2019</v>
      </c>
      <c r="AB903" s="97" t="str">
        <f t="shared" si="241"/>
        <v>2-2019</v>
      </c>
      <c r="AC903" s="97" t="str">
        <f t="shared" si="240"/>
        <v>9-2-2019</v>
      </c>
      <c r="AD903" s="97">
        <f t="shared" ref="AD903:AD966" si="254">ROUNDUP(Z903/3,0)</f>
        <v>1</v>
      </c>
      <c r="AE903" s="97">
        <f t="shared" si="251"/>
        <v>6</v>
      </c>
      <c r="AF903" s="97" t="str">
        <f t="shared" si="246"/>
        <v>2019-6</v>
      </c>
      <c r="AG903" s="97">
        <f t="shared" si="247"/>
        <v>6</v>
      </c>
      <c r="AH903" s="97" t="str">
        <f t="shared" si="252"/>
        <v>Weekends</v>
      </c>
      <c r="AI903" s="98">
        <f t="shared" si="239"/>
        <v>7</v>
      </c>
    </row>
    <row r="904" spans="2:35" ht="21.75" customHeight="1" x14ac:dyDescent="0.25">
      <c r="B904" s="19" t="s">
        <v>936</v>
      </c>
      <c r="C904" s="20" t="s">
        <v>25</v>
      </c>
      <c r="D904" s="19" t="s">
        <v>26</v>
      </c>
      <c r="E904" s="19" t="s">
        <v>20</v>
      </c>
      <c r="F904" s="19" t="s">
        <v>21</v>
      </c>
      <c r="G904" s="19" t="s">
        <v>28</v>
      </c>
      <c r="H904" s="72">
        <v>44.84</v>
      </c>
      <c r="I904" s="22">
        <v>9</v>
      </c>
      <c r="J904" s="72">
        <v>20.178000000000001</v>
      </c>
      <c r="K904" s="72">
        <v>423.738</v>
      </c>
      <c r="L904" s="24">
        <v>43479</v>
      </c>
      <c r="M904" s="25">
        <v>0.58333333333333337</v>
      </c>
      <c r="N904" s="20" t="s">
        <v>33</v>
      </c>
      <c r="O904" s="72">
        <v>403.56</v>
      </c>
      <c r="P904" s="76">
        <v>4.7619047620000003</v>
      </c>
      <c r="Q904" s="72">
        <v>20.178000000000001</v>
      </c>
      <c r="R904" s="86">
        <v>7.5</v>
      </c>
      <c r="S904" s="72">
        <f t="shared" si="242"/>
        <v>20.177999999999997</v>
      </c>
      <c r="T904" s="92">
        <f t="shared" ref="T904:T967" si="255">S904*$T$2</f>
        <v>1693.3377599999999</v>
      </c>
      <c r="U904" s="93" t="b">
        <f t="shared" si="243"/>
        <v>1</v>
      </c>
      <c r="V904" s="93" t="b">
        <f t="shared" si="244"/>
        <v>1</v>
      </c>
      <c r="W904" s="93" t="str">
        <f t="shared" si="245"/>
        <v>High Value</v>
      </c>
      <c r="X904" s="96">
        <f t="shared" si="248"/>
        <v>4.4840000000000009</v>
      </c>
      <c r="Y904" s="93">
        <f t="shared" si="253"/>
        <v>14</v>
      </c>
      <c r="Z904" s="93">
        <f t="shared" si="249"/>
        <v>1</v>
      </c>
      <c r="AA904" s="93">
        <f t="shared" si="250"/>
        <v>2019</v>
      </c>
      <c r="AB904" s="97" t="str">
        <f t="shared" si="241"/>
        <v>1-2019</v>
      </c>
      <c r="AC904" s="97" t="str">
        <f t="shared" si="240"/>
        <v>14-1-2019</v>
      </c>
      <c r="AD904" s="97">
        <f t="shared" si="254"/>
        <v>1</v>
      </c>
      <c r="AE904" s="97">
        <f t="shared" si="251"/>
        <v>3</v>
      </c>
      <c r="AF904" s="97" t="str">
        <f t="shared" si="246"/>
        <v>2019-3</v>
      </c>
      <c r="AG904" s="97">
        <f t="shared" si="247"/>
        <v>1</v>
      </c>
      <c r="AH904" s="97" t="str">
        <f t="shared" si="252"/>
        <v>Weekdays</v>
      </c>
      <c r="AI904" s="98">
        <f t="shared" si="239"/>
        <v>2</v>
      </c>
    </row>
    <row r="905" spans="2:35" ht="21.75" customHeight="1" x14ac:dyDescent="0.25">
      <c r="B905" s="19" t="s">
        <v>937</v>
      </c>
      <c r="C905" s="20" t="s">
        <v>42</v>
      </c>
      <c r="D905" s="19" t="s">
        <v>43</v>
      </c>
      <c r="E905" s="19" t="s">
        <v>27</v>
      </c>
      <c r="F905" s="19" t="s">
        <v>31</v>
      </c>
      <c r="G905" s="19" t="s">
        <v>32</v>
      </c>
      <c r="H905" s="72">
        <v>45.97</v>
      </c>
      <c r="I905" s="22">
        <v>4</v>
      </c>
      <c r="J905" s="72">
        <v>9.1940000000000008</v>
      </c>
      <c r="K905" s="72">
        <v>193.07400000000001</v>
      </c>
      <c r="L905" s="24">
        <v>43505</v>
      </c>
      <c r="M905" s="25">
        <v>0.50138888888888888</v>
      </c>
      <c r="N905" s="20" t="s">
        <v>23</v>
      </c>
      <c r="O905" s="72">
        <v>183.88</v>
      </c>
      <c r="P905" s="76">
        <v>4.7619047620000003</v>
      </c>
      <c r="Q905" s="72">
        <v>9.1940000000000008</v>
      </c>
      <c r="R905" s="86">
        <v>5.0999999999999996</v>
      </c>
      <c r="S905" s="72">
        <f t="shared" si="242"/>
        <v>9.1940000000000168</v>
      </c>
      <c r="T905" s="92">
        <f t="shared" si="255"/>
        <v>771.56048000000146</v>
      </c>
      <c r="U905" s="93" t="b">
        <f t="shared" si="243"/>
        <v>0</v>
      </c>
      <c r="V905" s="93" t="b">
        <f t="shared" si="244"/>
        <v>0</v>
      </c>
      <c r="W905" s="93" t="str">
        <f t="shared" si="245"/>
        <v>Low Value</v>
      </c>
      <c r="X905" s="96" t="str">
        <f t="shared" si="248"/>
        <v>Value not found</v>
      </c>
      <c r="Y905" s="93">
        <f t="shared" si="253"/>
        <v>9</v>
      </c>
      <c r="Z905" s="93">
        <f t="shared" si="249"/>
        <v>2</v>
      </c>
      <c r="AA905" s="93">
        <f t="shared" si="250"/>
        <v>2019</v>
      </c>
      <c r="AB905" s="97" t="str">
        <f t="shared" si="241"/>
        <v>2-2019</v>
      </c>
      <c r="AC905" s="97" t="str">
        <f t="shared" si="240"/>
        <v>9-2-2019</v>
      </c>
      <c r="AD905" s="97">
        <f t="shared" si="254"/>
        <v>1</v>
      </c>
      <c r="AE905" s="97">
        <f t="shared" si="251"/>
        <v>6</v>
      </c>
      <c r="AF905" s="97" t="str">
        <f t="shared" si="246"/>
        <v>2019-6</v>
      </c>
      <c r="AG905" s="97">
        <f t="shared" si="247"/>
        <v>6</v>
      </c>
      <c r="AH905" s="97" t="str">
        <f t="shared" si="252"/>
        <v>Weekends</v>
      </c>
      <c r="AI905" s="98">
        <f t="shared" si="239"/>
        <v>7</v>
      </c>
    </row>
    <row r="906" spans="2:35" ht="21.75" customHeight="1" x14ac:dyDescent="0.25">
      <c r="B906" s="19" t="s">
        <v>938</v>
      </c>
      <c r="C906" s="20" t="s">
        <v>18</v>
      </c>
      <c r="D906" s="19" t="s">
        <v>19</v>
      </c>
      <c r="E906" s="19" t="s">
        <v>20</v>
      </c>
      <c r="F906" s="19" t="s">
        <v>21</v>
      </c>
      <c r="G906" s="19" t="s">
        <v>22</v>
      </c>
      <c r="H906" s="72">
        <v>27.73</v>
      </c>
      <c r="I906" s="22">
        <v>5</v>
      </c>
      <c r="J906" s="72">
        <v>6.9325000000000001</v>
      </c>
      <c r="K906" s="72">
        <v>145.58250000000001</v>
      </c>
      <c r="L906" s="24">
        <v>43550</v>
      </c>
      <c r="M906" s="25">
        <v>0.84791666666666665</v>
      </c>
      <c r="N906" s="20" t="s">
        <v>33</v>
      </c>
      <c r="O906" s="72">
        <v>138.65</v>
      </c>
      <c r="P906" s="76">
        <v>4.7619047620000003</v>
      </c>
      <c r="Q906" s="72">
        <v>6.9325000000000001</v>
      </c>
      <c r="R906" s="86">
        <v>4.2</v>
      </c>
      <c r="S906" s="72">
        <f t="shared" si="242"/>
        <v>6.9325000000000045</v>
      </c>
      <c r="T906" s="92">
        <f t="shared" si="255"/>
        <v>581.77540000000045</v>
      </c>
      <c r="U906" s="93" t="b">
        <f t="shared" si="243"/>
        <v>0</v>
      </c>
      <c r="V906" s="93" t="b">
        <f t="shared" si="244"/>
        <v>0</v>
      </c>
      <c r="W906" s="93" t="str">
        <f t="shared" si="245"/>
        <v>Low Value</v>
      </c>
      <c r="X906" s="96" t="str">
        <f t="shared" si="248"/>
        <v>Value not found</v>
      </c>
      <c r="Y906" s="93">
        <f t="shared" si="253"/>
        <v>26</v>
      </c>
      <c r="Z906" s="93">
        <f t="shared" si="249"/>
        <v>3</v>
      </c>
      <c r="AA906" s="93">
        <f t="shared" si="250"/>
        <v>2019</v>
      </c>
      <c r="AB906" s="97" t="str">
        <f t="shared" si="241"/>
        <v>3-2019</v>
      </c>
      <c r="AC906" s="97" t="str">
        <f t="shared" si="240"/>
        <v>26-3-2019</v>
      </c>
      <c r="AD906" s="97">
        <f t="shared" si="254"/>
        <v>1</v>
      </c>
      <c r="AE906" s="97">
        <f t="shared" si="251"/>
        <v>13</v>
      </c>
      <c r="AF906" s="97" t="str">
        <f t="shared" si="246"/>
        <v>2019-13</v>
      </c>
      <c r="AG906" s="97">
        <f t="shared" si="247"/>
        <v>2</v>
      </c>
      <c r="AH906" s="97" t="str">
        <f t="shared" si="252"/>
        <v>Weekdays</v>
      </c>
      <c r="AI906" s="98">
        <f t="shared" si="239"/>
        <v>3</v>
      </c>
    </row>
    <row r="907" spans="2:35" ht="21.75" customHeight="1" x14ac:dyDescent="0.25">
      <c r="B907" s="19" t="s">
        <v>939</v>
      </c>
      <c r="C907" s="20" t="s">
        <v>18</v>
      </c>
      <c r="D907" s="19" t="s">
        <v>19</v>
      </c>
      <c r="E907" s="19" t="s">
        <v>27</v>
      </c>
      <c r="F907" s="19" t="s">
        <v>31</v>
      </c>
      <c r="G907" s="19" t="s">
        <v>44</v>
      </c>
      <c r="H907" s="72">
        <v>11.53</v>
      </c>
      <c r="I907" s="22">
        <v>7</v>
      </c>
      <c r="J907" s="72">
        <v>4.0354999999999999</v>
      </c>
      <c r="K907" s="72">
        <v>84.745500000000007</v>
      </c>
      <c r="L907" s="24">
        <v>43493</v>
      </c>
      <c r="M907" s="25">
        <v>0.73263888888888884</v>
      </c>
      <c r="N907" s="20" t="s">
        <v>29</v>
      </c>
      <c r="O907" s="72">
        <v>80.709999999999994</v>
      </c>
      <c r="P907" s="76">
        <v>4.7619047620000003</v>
      </c>
      <c r="Q907" s="72">
        <v>4.0354999999999999</v>
      </c>
      <c r="R907" s="86">
        <v>8.1</v>
      </c>
      <c r="S907" s="72">
        <f t="shared" si="242"/>
        <v>4.0355000000000132</v>
      </c>
      <c r="T907" s="92">
        <f t="shared" si="255"/>
        <v>338.65916000000112</v>
      </c>
      <c r="U907" s="93" t="b">
        <f t="shared" si="243"/>
        <v>0</v>
      </c>
      <c r="V907" s="93" t="b">
        <f t="shared" si="244"/>
        <v>1</v>
      </c>
      <c r="W907" s="93" t="str">
        <f t="shared" si="245"/>
        <v>High Value</v>
      </c>
      <c r="X907" s="96">
        <f t="shared" si="248"/>
        <v>1.153</v>
      </c>
      <c r="Y907" s="93">
        <f t="shared" si="253"/>
        <v>28</v>
      </c>
      <c r="Z907" s="93">
        <f t="shared" si="249"/>
        <v>1</v>
      </c>
      <c r="AA907" s="93">
        <f t="shared" si="250"/>
        <v>2019</v>
      </c>
      <c r="AB907" s="97" t="str">
        <f t="shared" si="241"/>
        <v>1-2019</v>
      </c>
      <c r="AC907" s="97" t="str">
        <f t="shared" si="240"/>
        <v>28-1-2019</v>
      </c>
      <c r="AD907" s="97">
        <f t="shared" si="254"/>
        <v>1</v>
      </c>
      <c r="AE907" s="97">
        <f t="shared" si="251"/>
        <v>5</v>
      </c>
      <c r="AF907" s="97" t="str">
        <f t="shared" si="246"/>
        <v>2019-5</v>
      </c>
      <c r="AG907" s="97">
        <f t="shared" si="247"/>
        <v>1</v>
      </c>
      <c r="AH907" s="97" t="str">
        <f t="shared" si="252"/>
        <v>Weekdays</v>
      </c>
      <c r="AI907" s="98">
        <f t="shared" si="239"/>
        <v>2</v>
      </c>
    </row>
    <row r="908" spans="2:35" ht="21.75" customHeight="1" x14ac:dyDescent="0.25">
      <c r="B908" s="19" t="s">
        <v>940</v>
      </c>
      <c r="C908" s="20" t="s">
        <v>25</v>
      </c>
      <c r="D908" s="19" t="s">
        <v>26</v>
      </c>
      <c r="E908" s="19" t="s">
        <v>27</v>
      </c>
      <c r="F908" s="19" t="s">
        <v>21</v>
      </c>
      <c r="G908" s="19" t="s">
        <v>22</v>
      </c>
      <c r="H908" s="72">
        <v>58.32</v>
      </c>
      <c r="I908" s="22">
        <v>2</v>
      </c>
      <c r="J908" s="72">
        <v>5.8319999999999999</v>
      </c>
      <c r="K908" s="72">
        <v>122.47199999999999</v>
      </c>
      <c r="L908" s="24">
        <v>43510</v>
      </c>
      <c r="M908" s="25">
        <v>0.52916666666666667</v>
      </c>
      <c r="N908" s="20" t="s">
        <v>23</v>
      </c>
      <c r="O908" s="72">
        <v>116.64</v>
      </c>
      <c r="P908" s="76">
        <v>4.7619047620000003</v>
      </c>
      <c r="Q908" s="72">
        <v>5.8319999999999999</v>
      </c>
      <c r="R908" s="86">
        <v>6</v>
      </c>
      <c r="S908" s="72">
        <f t="shared" si="242"/>
        <v>5.8319999999999936</v>
      </c>
      <c r="T908" s="92">
        <f t="shared" si="255"/>
        <v>489.42143999999945</v>
      </c>
      <c r="U908" s="93" t="b">
        <f t="shared" si="243"/>
        <v>0</v>
      </c>
      <c r="V908" s="93" t="b">
        <f t="shared" si="244"/>
        <v>0</v>
      </c>
      <c r="W908" s="93" t="str">
        <f t="shared" si="245"/>
        <v>Low Value</v>
      </c>
      <c r="X908" s="96" t="str">
        <f t="shared" si="248"/>
        <v>Value not found</v>
      </c>
      <c r="Y908" s="93">
        <f t="shared" si="253"/>
        <v>14</v>
      </c>
      <c r="Z908" s="93">
        <f t="shared" si="249"/>
        <v>2</v>
      </c>
      <c r="AA908" s="93">
        <f t="shared" si="250"/>
        <v>2019</v>
      </c>
      <c r="AB908" s="97" t="str">
        <f t="shared" si="241"/>
        <v>2-2019</v>
      </c>
      <c r="AC908" s="97" t="str">
        <f t="shared" si="240"/>
        <v>14-2-2019</v>
      </c>
      <c r="AD908" s="97">
        <f t="shared" si="254"/>
        <v>1</v>
      </c>
      <c r="AE908" s="97">
        <f t="shared" si="251"/>
        <v>7</v>
      </c>
      <c r="AF908" s="97" t="str">
        <f t="shared" si="246"/>
        <v>2019-7</v>
      </c>
      <c r="AG908" s="97">
        <f t="shared" si="247"/>
        <v>4</v>
      </c>
      <c r="AH908" s="97" t="str">
        <f t="shared" si="252"/>
        <v>Weekdays</v>
      </c>
      <c r="AI908" s="98">
        <f t="shared" si="239"/>
        <v>5</v>
      </c>
    </row>
    <row r="909" spans="2:35" ht="21.75" customHeight="1" x14ac:dyDescent="0.25">
      <c r="B909" s="19" t="s">
        <v>941</v>
      </c>
      <c r="C909" s="20" t="s">
        <v>25</v>
      </c>
      <c r="D909" s="19" t="s">
        <v>26</v>
      </c>
      <c r="E909" s="19" t="s">
        <v>20</v>
      </c>
      <c r="F909" s="19" t="s">
        <v>21</v>
      </c>
      <c r="G909" s="19" t="s">
        <v>32</v>
      </c>
      <c r="H909" s="72">
        <v>78.38</v>
      </c>
      <c r="I909" s="22">
        <v>4</v>
      </c>
      <c r="J909" s="72">
        <v>15.676</v>
      </c>
      <c r="K909" s="72">
        <v>329.19600000000003</v>
      </c>
      <c r="L909" s="24">
        <v>43548</v>
      </c>
      <c r="M909" s="25">
        <v>0.74722222222222223</v>
      </c>
      <c r="N909" s="20" t="s">
        <v>29</v>
      </c>
      <c r="O909" s="72">
        <v>313.52</v>
      </c>
      <c r="P909" s="76">
        <v>4.7619047620000003</v>
      </c>
      <c r="Q909" s="72">
        <v>15.676</v>
      </c>
      <c r="R909" s="86">
        <v>7.9</v>
      </c>
      <c r="S909" s="72">
        <f t="shared" si="242"/>
        <v>15.676000000000045</v>
      </c>
      <c r="T909" s="92">
        <f t="shared" si="255"/>
        <v>1315.5299200000038</v>
      </c>
      <c r="U909" s="93" t="b">
        <f t="shared" si="243"/>
        <v>0</v>
      </c>
      <c r="V909" s="93" t="b">
        <f t="shared" si="244"/>
        <v>1</v>
      </c>
      <c r="W909" s="93" t="str">
        <f t="shared" si="245"/>
        <v>High Value</v>
      </c>
      <c r="X909" s="96">
        <f t="shared" si="248"/>
        <v>7.8380000000000001</v>
      </c>
      <c r="Y909" s="93">
        <f t="shared" si="253"/>
        <v>24</v>
      </c>
      <c r="Z909" s="93">
        <f t="shared" si="249"/>
        <v>3</v>
      </c>
      <c r="AA909" s="93">
        <f t="shared" si="250"/>
        <v>2019</v>
      </c>
      <c r="AB909" s="97" t="str">
        <f t="shared" si="241"/>
        <v>3-2019</v>
      </c>
      <c r="AC909" s="97" t="str">
        <f t="shared" si="240"/>
        <v>24-3-2019</v>
      </c>
      <c r="AD909" s="97">
        <f t="shared" si="254"/>
        <v>1</v>
      </c>
      <c r="AE909" s="97">
        <f t="shared" si="251"/>
        <v>12</v>
      </c>
      <c r="AF909" s="97" t="str">
        <f t="shared" si="246"/>
        <v>2019-12</v>
      </c>
      <c r="AG909" s="97">
        <f t="shared" si="247"/>
        <v>7</v>
      </c>
      <c r="AH909" s="97" t="str">
        <f t="shared" si="252"/>
        <v>Weekends</v>
      </c>
      <c r="AI909" s="98">
        <f t="shared" si="239"/>
        <v>1</v>
      </c>
    </row>
    <row r="910" spans="2:35" ht="21.75" customHeight="1" x14ac:dyDescent="0.25">
      <c r="B910" s="19" t="s">
        <v>942</v>
      </c>
      <c r="C910" s="20" t="s">
        <v>25</v>
      </c>
      <c r="D910" s="19" t="s">
        <v>26</v>
      </c>
      <c r="E910" s="19" t="s">
        <v>27</v>
      </c>
      <c r="F910" s="19" t="s">
        <v>31</v>
      </c>
      <c r="G910" s="19" t="s">
        <v>22</v>
      </c>
      <c r="H910" s="72">
        <v>84.61</v>
      </c>
      <c r="I910" s="22">
        <v>10</v>
      </c>
      <c r="J910" s="72">
        <v>42.305</v>
      </c>
      <c r="K910" s="72">
        <v>888.40499999999997</v>
      </c>
      <c r="L910" s="24">
        <v>43505</v>
      </c>
      <c r="M910" s="25">
        <v>0.79027777777777775</v>
      </c>
      <c r="N910" s="20" t="s">
        <v>33</v>
      </c>
      <c r="O910" s="72">
        <v>846.1</v>
      </c>
      <c r="P910" s="76">
        <v>4.7619047620000003</v>
      </c>
      <c r="Q910" s="72">
        <v>42.305</v>
      </c>
      <c r="R910" s="86">
        <v>8.8000000000000007</v>
      </c>
      <c r="S910" s="72">
        <f t="shared" si="242"/>
        <v>42.30499999999995</v>
      </c>
      <c r="T910" s="92">
        <f t="shared" si="255"/>
        <v>3550.2355999999959</v>
      </c>
      <c r="U910" s="93" t="b">
        <f t="shared" si="243"/>
        <v>1</v>
      </c>
      <c r="V910" s="93" t="b">
        <f t="shared" si="244"/>
        <v>1</v>
      </c>
      <c r="W910" s="93" t="str">
        <f t="shared" si="245"/>
        <v>High Value</v>
      </c>
      <c r="X910" s="96">
        <f t="shared" si="248"/>
        <v>8.4610000000000003</v>
      </c>
      <c r="Y910" s="93">
        <f t="shared" si="253"/>
        <v>9</v>
      </c>
      <c r="Z910" s="93">
        <f t="shared" si="249"/>
        <v>2</v>
      </c>
      <c r="AA910" s="93">
        <f t="shared" si="250"/>
        <v>2019</v>
      </c>
      <c r="AB910" s="97" t="str">
        <f t="shared" si="241"/>
        <v>2-2019</v>
      </c>
      <c r="AC910" s="97" t="str">
        <f t="shared" si="240"/>
        <v>9-2-2019</v>
      </c>
      <c r="AD910" s="97">
        <f t="shared" si="254"/>
        <v>1</v>
      </c>
      <c r="AE910" s="97">
        <f t="shared" si="251"/>
        <v>6</v>
      </c>
      <c r="AF910" s="97" t="str">
        <f t="shared" si="246"/>
        <v>2019-6</v>
      </c>
      <c r="AG910" s="97">
        <f t="shared" si="247"/>
        <v>6</v>
      </c>
      <c r="AH910" s="97" t="str">
        <f t="shared" si="252"/>
        <v>Weekends</v>
      </c>
      <c r="AI910" s="98">
        <f t="shared" si="239"/>
        <v>7</v>
      </c>
    </row>
    <row r="911" spans="2:35" ht="21.75" customHeight="1" x14ac:dyDescent="0.25">
      <c r="B911" s="19" t="s">
        <v>943</v>
      </c>
      <c r="C911" s="20" t="s">
        <v>42</v>
      </c>
      <c r="D911" s="19" t="s">
        <v>43</v>
      </c>
      <c r="E911" s="19" t="s">
        <v>27</v>
      </c>
      <c r="F911" s="19" t="s">
        <v>21</v>
      </c>
      <c r="G911" s="19" t="s">
        <v>22</v>
      </c>
      <c r="H911" s="72">
        <v>82.88</v>
      </c>
      <c r="I911" s="22">
        <v>5</v>
      </c>
      <c r="J911" s="72">
        <v>20.72</v>
      </c>
      <c r="K911" s="72">
        <v>435.12</v>
      </c>
      <c r="L911" s="24">
        <v>43548</v>
      </c>
      <c r="M911" s="25">
        <v>0.58888888888888891</v>
      </c>
      <c r="N911" s="20" t="s">
        <v>33</v>
      </c>
      <c r="O911" s="72">
        <v>414.4</v>
      </c>
      <c r="P911" s="76">
        <v>4.7619047620000003</v>
      </c>
      <c r="Q911" s="72">
        <v>20.72</v>
      </c>
      <c r="R911" s="86">
        <v>6.6</v>
      </c>
      <c r="S911" s="72">
        <f t="shared" si="242"/>
        <v>20.720000000000027</v>
      </c>
      <c r="T911" s="92">
        <f t="shared" si="255"/>
        <v>1738.8224000000023</v>
      </c>
      <c r="U911" s="93" t="b">
        <f t="shared" si="243"/>
        <v>0</v>
      </c>
      <c r="V911" s="93" t="b">
        <f t="shared" si="244"/>
        <v>1</v>
      </c>
      <c r="W911" s="93" t="str">
        <f t="shared" si="245"/>
        <v>Low Value</v>
      </c>
      <c r="X911" s="96" t="str">
        <f t="shared" si="248"/>
        <v>Value not found</v>
      </c>
      <c r="Y911" s="93">
        <f t="shared" si="253"/>
        <v>24</v>
      </c>
      <c r="Z911" s="93">
        <f t="shared" si="249"/>
        <v>3</v>
      </c>
      <c r="AA911" s="93">
        <f t="shared" si="250"/>
        <v>2019</v>
      </c>
      <c r="AB911" s="97" t="str">
        <f t="shared" si="241"/>
        <v>3-2019</v>
      </c>
      <c r="AC911" s="97" t="str">
        <f t="shared" si="240"/>
        <v>24-3-2019</v>
      </c>
      <c r="AD911" s="97">
        <f t="shared" si="254"/>
        <v>1</v>
      </c>
      <c r="AE911" s="97">
        <f t="shared" si="251"/>
        <v>12</v>
      </c>
      <c r="AF911" s="97" t="str">
        <f t="shared" si="246"/>
        <v>2019-12</v>
      </c>
      <c r="AG911" s="97">
        <f t="shared" si="247"/>
        <v>7</v>
      </c>
      <c r="AH911" s="97" t="str">
        <f t="shared" si="252"/>
        <v>Weekends</v>
      </c>
      <c r="AI911" s="98">
        <f t="shared" si="239"/>
        <v>1</v>
      </c>
    </row>
    <row r="912" spans="2:35" ht="21.75" customHeight="1" x14ac:dyDescent="0.25">
      <c r="B912" s="19" t="s">
        <v>944</v>
      </c>
      <c r="C912" s="20" t="s">
        <v>18</v>
      </c>
      <c r="D912" s="19" t="s">
        <v>19</v>
      </c>
      <c r="E912" s="19" t="s">
        <v>20</v>
      </c>
      <c r="F912" s="19" t="s">
        <v>21</v>
      </c>
      <c r="G912" s="19" t="s">
        <v>44</v>
      </c>
      <c r="H912" s="72">
        <v>79.540000000000006</v>
      </c>
      <c r="I912" s="22">
        <v>2</v>
      </c>
      <c r="J912" s="72">
        <v>7.9539999999999997</v>
      </c>
      <c r="K912" s="72">
        <v>167.03399999999999</v>
      </c>
      <c r="L912" s="24">
        <v>43551</v>
      </c>
      <c r="M912" s="25">
        <v>0.6875</v>
      </c>
      <c r="N912" s="20" t="s">
        <v>23</v>
      </c>
      <c r="O912" s="72">
        <v>159.08000000000001</v>
      </c>
      <c r="P912" s="76">
        <v>4.7619047620000003</v>
      </c>
      <c r="Q912" s="72">
        <v>7.9539999999999997</v>
      </c>
      <c r="R912" s="86">
        <v>6.2</v>
      </c>
      <c r="S912" s="72">
        <f t="shared" si="242"/>
        <v>7.9539999999999793</v>
      </c>
      <c r="T912" s="92">
        <f t="shared" si="255"/>
        <v>667.49967999999831</v>
      </c>
      <c r="U912" s="93" t="b">
        <f t="shared" si="243"/>
        <v>0</v>
      </c>
      <c r="V912" s="93" t="b">
        <f t="shared" si="244"/>
        <v>0</v>
      </c>
      <c r="W912" s="93" t="str">
        <f t="shared" si="245"/>
        <v>Low Value</v>
      </c>
      <c r="X912" s="96" t="str">
        <f t="shared" si="248"/>
        <v>Value not found</v>
      </c>
      <c r="Y912" s="93">
        <f t="shared" si="253"/>
        <v>27</v>
      </c>
      <c r="Z912" s="93">
        <f t="shared" si="249"/>
        <v>3</v>
      </c>
      <c r="AA912" s="93">
        <f t="shared" si="250"/>
        <v>2019</v>
      </c>
      <c r="AB912" s="97" t="str">
        <f t="shared" si="241"/>
        <v>3-2019</v>
      </c>
      <c r="AC912" s="97" t="str">
        <f t="shared" si="240"/>
        <v>27-3-2019</v>
      </c>
      <c r="AD912" s="97">
        <f t="shared" si="254"/>
        <v>1</v>
      </c>
      <c r="AE912" s="97">
        <f t="shared" si="251"/>
        <v>13</v>
      </c>
      <c r="AF912" s="97" t="str">
        <f t="shared" si="246"/>
        <v>2019-13</v>
      </c>
      <c r="AG912" s="97">
        <f t="shared" si="247"/>
        <v>3</v>
      </c>
      <c r="AH912" s="97" t="str">
        <f t="shared" si="252"/>
        <v>Weekdays</v>
      </c>
      <c r="AI912" s="98">
        <f t="shared" si="239"/>
        <v>4</v>
      </c>
    </row>
    <row r="913" spans="2:35" ht="21.75" customHeight="1" x14ac:dyDescent="0.25">
      <c r="B913" s="19" t="s">
        <v>945</v>
      </c>
      <c r="C913" s="20" t="s">
        <v>42</v>
      </c>
      <c r="D913" s="19" t="s">
        <v>43</v>
      </c>
      <c r="E913" s="19" t="s">
        <v>27</v>
      </c>
      <c r="F913" s="19" t="s">
        <v>21</v>
      </c>
      <c r="G913" s="19" t="s">
        <v>32</v>
      </c>
      <c r="H913" s="72">
        <v>49.01</v>
      </c>
      <c r="I913" s="22">
        <v>10</v>
      </c>
      <c r="J913" s="72">
        <v>24.504999999999999</v>
      </c>
      <c r="K913" s="72">
        <v>514.60500000000002</v>
      </c>
      <c r="L913" s="24">
        <v>43492</v>
      </c>
      <c r="M913" s="25">
        <v>0.44722222222222224</v>
      </c>
      <c r="N913" s="20" t="s">
        <v>33</v>
      </c>
      <c r="O913" s="72">
        <v>490.1</v>
      </c>
      <c r="P913" s="76">
        <v>4.7619047620000003</v>
      </c>
      <c r="Q913" s="72">
        <v>24.504999999999999</v>
      </c>
      <c r="R913" s="86">
        <v>4.2</v>
      </c>
      <c r="S913" s="72">
        <f t="shared" si="242"/>
        <v>24.504999999999995</v>
      </c>
      <c r="T913" s="92">
        <f t="shared" si="255"/>
        <v>2056.4595999999997</v>
      </c>
      <c r="U913" s="93" t="b">
        <f t="shared" si="243"/>
        <v>0</v>
      </c>
      <c r="V913" s="93" t="b">
        <f t="shared" si="244"/>
        <v>0</v>
      </c>
      <c r="W913" s="93" t="str">
        <f t="shared" si="245"/>
        <v>Low Value</v>
      </c>
      <c r="X913" s="96" t="str">
        <f t="shared" si="248"/>
        <v>Value not found</v>
      </c>
      <c r="Y913" s="93">
        <f t="shared" si="253"/>
        <v>27</v>
      </c>
      <c r="Z913" s="93">
        <f t="shared" si="249"/>
        <v>1</v>
      </c>
      <c r="AA913" s="93">
        <f t="shared" si="250"/>
        <v>2019</v>
      </c>
      <c r="AB913" s="97" t="str">
        <f t="shared" si="241"/>
        <v>1-2019</v>
      </c>
      <c r="AC913" s="97" t="str">
        <f t="shared" si="240"/>
        <v>27-1-2019</v>
      </c>
      <c r="AD913" s="97">
        <f t="shared" si="254"/>
        <v>1</v>
      </c>
      <c r="AE913" s="97">
        <f t="shared" si="251"/>
        <v>4</v>
      </c>
      <c r="AF913" s="97" t="str">
        <f t="shared" si="246"/>
        <v>2019-4</v>
      </c>
      <c r="AG913" s="97">
        <f t="shared" si="247"/>
        <v>7</v>
      </c>
      <c r="AH913" s="97" t="str">
        <f t="shared" si="252"/>
        <v>Weekends</v>
      </c>
      <c r="AI913" s="98">
        <f t="shared" si="239"/>
        <v>1</v>
      </c>
    </row>
    <row r="914" spans="2:35" ht="21.75" customHeight="1" x14ac:dyDescent="0.25">
      <c r="B914" s="19" t="s">
        <v>946</v>
      </c>
      <c r="C914" s="20" t="s">
        <v>42</v>
      </c>
      <c r="D914" s="19" t="s">
        <v>43</v>
      </c>
      <c r="E914" s="19" t="s">
        <v>20</v>
      </c>
      <c r="F914" s="19" t="s">
        <v>21</v>
      </c>
      <c r="G914" s="19" t="s">
        <v>44</v>
      </c>
      <c r="H914" s="72">
        <v>29.15</v>
      </c>
      <c r="I914" s="22">
        <v>3</v>
      </c>
      <c r="J914" s="72">
        <v>4.3724999999999996</v>
      </c>
      <c r="K914" s="72">
        <v>91.822500000000005</v>
      </c>
      <c r="L914" s="24">
        <v>43551</v>
      </c>
      <c r="M914" s="25">
        <v>0.85347222222222219</v>
      </c>
      <c r="N914" s="20" t="s">
        <v>33</v>
      </c>
      <c r="O914" s="72">
        <v>87.45</v>
      </c>
      <c r="P914" s="76">
        <v>4.7619047620000003</v>
      </c>
      <c r="Q914" s="72">
        <v>4.3724999999999996</v>
      </c>
      <c r="R914" s="86">
        <v>7.3</v>
      </c>
      <c r="S914" s="72">
        <f t="shared" si="242"/>
        <v>4.3725000000000023</v>
      </c>
      <c r="T914" s="92">
        <f t="shared" si="255"/>
        <v>366.94020000000017</v>
      </c>
      <c r="U914" s="93" t="b">
        <f t="shared" si="243"/>
        <v>0</v>
      </c>
      <c r="V914" s="93" t="b">
        <f t="shared" si="244"/>
        <v>1</v>
      </c>
      <c r="W914" s="93" t="str">
        <f t="shared" si="245"/>
        <v>Low Value</v>
      </c>
      <c r="X914" s="96">
        <f t="shared" si="248"/>
        <v>2.915</v>
      </c>
      <c r="Y914" s="93">
        <f t="shared" si="253"/>
        <v>27</v>
      </c>
      <c r="Z914" s="93">
        <f t="shared" si="249"/>
        <v>3</v>
      </c>
      <c r="AA914" s="93">
        <f t="shared" si="250"/>
        <v>2019</v>
      </c>
      <c r="AB914" s="97" t="str">
        <f t="shared" si="241"/>
        <v>3-2019</v>
      </c>
      <c r="AC914" s="97" t="str">
        <f t="shared" si="240"/>
        <v>27-3-2019</v>
      </c>
      <c r="AD914" s="97">
        <f t="shared" si="254"/>
        <v>1</v>
      </c>
      <c r="AE914" s="97">
        <f t="shared" si="251"/>
        <v>13</v>
      </c>
      <c r="AF914" s="97" t="str">
        <f t="shared" si="246"/>
        <v>2019-13</v>
      </c>
      <c r="AG914" s="97">
        <f t="shared" si="247"/>
        <v>3</v>
      </c>
      <c r="AH914" s="97" t="str">
        <f t="shared" si="252"/>
        <v>Weekdays</v>
      </c>
      <c r="AI914" s="98">
        <f t="shared" ref="AI914:AI977" si="256">WEEKDAY(L914,1)</f>
        <v>4</v>
      </c>
    </row>
    <row r="915" spans="2:35" ht="21.75" customHeight="1" x14ac:dyDescent="0.25">
      <c r="B915" s="19" t="s">
        <v>947</v>
      </c>
      <c r="C915" s="20" t="s">
        <v>25</v>
      </c>
      <c r="D915" s="19" t="s">
        <v>26</v>
      </c>
      <c r="E915" s="19" t="s">
        <v>27</v>
      </c>
      <c r="F915" s="19" t="s">
        <v>21</v>
      </c>
      <c r="G915" s="19" t="s">
        <v>28</v>
      </c>
      <c r="H915" s="72">
        <v>56.13</v>
      </c>
      <c r="I915" s="22">
        <v>4</v>
      </c>
      <c r="J915" s="72">
        <v>11.226000000000001</v>
      </c>
      <c r="K915" s="72">
        <v>235.74600000000001</v>
      </c>
      <c r="L915" s="24">
        <v>43484</v>
      </c>
      <c r="M915" s="25">
        <v>0.48819444444444443</v>
      </c>
      <c r="N915" s="20" t="s">
        <v>23</v>
      </c>
      <c r="O915" s="72">
        <v>224.52</v>
      </c>
      <c r="P915" s="76">
        <v>4.7619047620000003</v>
      </c>
      <c r="Q915" s="72">
        <v>11.226000000000001</v>
      </c>
      <c r="R915" s="86">
        <v>8.6</v>
      </c>
      <c r="S915" s="72">
        <f t="shared" si="242"/>
        <v>11.225999999999999</v>
      </c>
      <c r="T915" s="92">
        <f t="shared" si="255"/>
        <v>942.08591999999999</v>
      </c>
      <c r="U915" s="93" t="b">
        <f t="shared" si="243"/>
        <v>0</v>
      </c>
      <c r="V915" s="93" t="b">
        <f t="shared" si="244"/>
        <v>1</v>
      </c>
      <c r="W915" s="93" t="str">
        <f t="shared" si="245"/>
        <v>High Value</v>
      </c>
      <c r="X915" s="96">
        <f t="shared" si="248"/>
        <v>5.6130000000000004</v>
      </c>
      <c r="Y915" s="93">
        <f t="shared" si="253"/>
        <v>19</v>
      </c>
      <c r="Z915" s="93">
        <f t="shared" si="249"/>
        <v>1</v>
      </c>
      <c r="AA915" s="93">
        <f t="shared" si="250"/>
        <v>2019</v>
      </c>
      <c r="AB915" s="97" t="str">
        <f t="shared" si="241"/>
        <v>1-2019</v>
      </c>
      <c r="AC915" s="97" t="str">
        <f t="shared" si="240"/>
        <v>19-1-2019</v>
      </c>
      <c r="AD915" s="97">
        <f t="shared" si="254"/>
        <v>1</v>
      </c>
      <c r="AE915" s="97">
        <f t="shared" si="251"/>
        <v>3</v>
      </c>
      <c r="AF915" s="97" t="str">
        <f t="shared" si="246"/>
        <v>2019-3</v>
      </c>
      <c r="AG915" s="97">
        <f t="shared" si="247"/>
        <v>6</v>
      </c>
      <c r="AH915" s="97" t="str">
        <f t="shared" si="252"/>
        <v>Weekends</v>
      </c>
      <c r="AI915" s="98">
        <f t="shared" si="256"/>
        <v>7</v>
      </c>
    </row>
    <row r="916" spans="2:35" ht="21.75" customHeight="1" x14ac:dyDescent="0.25">
      <c r="B916" s="19" t="s">
        <v>948</v>
      </c>
      <c r="C916" s="20" t="s">
        <v>18</v>
      </c>
      <c r="D916" s="19" t="s">
        <v>19</v>
      </c>
      <c r="E916" s="19" t="s">
        <v>27</v>
      </c>
      <c r="F916" s="19" t="s">
        <v>21</v>
      </c>
      <c r="G916" s="19" t="s">
        <v>32</v>
      </c>
      <c r="H916" s="72">
        <v>93.12</v>
      </c>
      <c r="I916" s="22">
        <v>8</v>
      </c>
      <c r="J916" s="72">
        <v>37.247999999999998</v>
      </c>
      <c r="K916" s="72">
        <v>782.20799999999997</v>
      </c>
      <c r="L916" s="24">
        <v>43503</v>
      </c>
      <c r="M916" s="25">
        <v>0.42291666666666666</v>
      </c>
      <c r="N916" s="20" t="s">
        <v>29</v>
      </c>
      <c r="O916" s="72">
        <v>744.96</v>
      </c>
      <c r="P916" s="76">
        <v>4.7619047620000003</v>
      </c>
      <c r="Q916" s="72">
        <v>37.247999999999998</v>
      </c>
      <c r="R916" s="86">
        <v>6.8</v>
      </c>
      <c r="S916" s="72">
        <f t="shared" si="242"/>
        <v>37.247999999999934</v>
      </c>
      <c r="T916" s="92">
        <f t="shared" si="255"/>
        <v>3125.8521599999945</v>
      </c>
      <c r="U916" s="93" t="b">
        <f t="shared" si="243"/>
        <v>0</v>
      </c>
      <c r="V916" s="93" t="b">
        <f t="shared" si="244"/>
        <v>1</v>
      </c>
      <c r="W916" s="93" t="str">
        <f t="shared" si="245"/>
        <v>Low Value</v>
      </c>
      <c r="X916" s="96" t="str">
        <f t="shared" si="248"/>
        <v>Value not found</v>
      </c>
      <c r="Y916" s="93">
        <f t="shared" si="253"/>
        <v>7</v>
      </c>
      <c r="Z916" s="93">
        <f t="shared" si="249"/>
        <v>2</v>
      </c>
      <c r="AA916" s="93">
        <f t="shared" si="250"/>
        <v>2019</v>
      </c>
      <c r="AB916" s="97" t="str">
        <f t="shared" si="241"/>
        <v>2-2019</v>
      </c>
      <c r="AC916" s="97" t="str">
        <f t="shared" si="240"/>
        <v>7-2-2019</v>
      </c>
      <c r="AD916" s="97">
        <f t="shared" si="254"/>
        <v>1</v>
      </c>
      <c r="AE916" s="97">
        <f t="shared" si="251"/>
        <v>6</v>
      </c>
      <c r="AF916" s="97" t="str">
        <f t="shared" si="246"/>
        <v>2019-6</v>
      </c>
      <c r="AG916" s="97">
        <f t="shared" si="247"/>
        <v>4</v>
      </c>
      <c r="AH916" s="97" t="str">
        <f t="shared" si="252"/>
        <v>Weekdays</v>
      </c>
      <c r="AI916" s="98">
        <f t="shared" si="256"/>
        <v>5</v>
      </c>
    </row>
    <row r="917" spans="2:35" ht="21.75" customHeight="1" x14ac:dyDescent="0.25">
      <c r="B917" s="19" t="s">
        <v>949</v>
      </c>
      <c r="C917" s="20" t="s">
        <v>18</v>
      </c>
      <c r="D917" s="19" t="s">
        <v>19</v>
      </c>
      <c r="E917" s="19" t="s">
        <v>20</v>
      </c>
      <c r="F917" s="19" t="s">
        <v>31</v>
      </c>
      <c r="G917" s="19" t="s">
        <v>46</v>
      </c>
      <c r="H917" s="72">
        <v>51.34</v>
      </c>
      <c r="I917" s="22">
        <v>8</v>
      </c>
      <c r="J917" s="72">
        <v>20.536000000000001</v>
      </c>
      <c r="K917" s="72">
        <v>431.25599999999997</v>
      </c>
      <c r="L917" s="24">
        <v>43496</v>
      </c>
      <c r="M917" s="25">
        <v>0.41666666666666669</v>
      </c>
      <c r="N917" s="20" t="s">
        <v>23</v>
      </c>
      <c r="O917" s="72">
        <v>410.72</v>
      </c>
      <c r="P917" s="76">
        <v>4.7619047620000003</v>
      </c>
      <c r="Q917" s="72">
        <v>20.536000000000001</v>
      </c>
      <c r="R917" s="86">
        <v>7.6</v>
      </c>
      <c r="S917" s="72">
        <f t="shared" si="242"/>
        <v>20.535999999999945</v>
      </c>
      <c r="T917" s="92">
        <f t="shared" si="255"/>
        <v>1723.3811199999955</v>
      </c>
      <c r="U917" s="93" t="b">
        <f t="shared" si="243"/>
        <v>1</v>
      </c>
      <c r="V917" s="93" t="b">
        <f t="shared" si="244"/>
        <v>1</v>
      </c>
      <c r="W917" s="93" t="str">
        <f t="shared" si="245"/>
        <v>High Value</v>
      </c>
      <c r="X917" s="96">
        <f t="shared" si="248"/>
        <v>5.1340000000000003</v>
      </c>
      <c r="Y917" s="93">
        <f t="shared" si="253"/>
        <v>31</v>
      </c>
      <c r="Z917" s="93">
        <f t="shared" si="249"/>
        <v>1</v>
      </c>
      <c r="AA917" s="93">
        <f t="shared" si="250"/>
        <v>2019</v>
      </c>
      <c r="AB917" s="97" t="str">
        <f t="shared" si="241"/>
        <v>1-2019</v>
      </c>
      <c r="AC917" s="97" t="str">
        <f t="shared" si="240"/>
        <v>31-1-2019</v>
      </c>
      <c r="AD917" s="97">
        <f t="shared" si="254"/>
        <v>1</v>
      </c>
      <c r="AE917" s="97">
        <f t="shared" si="251"/>
        <v>5</v>
      </c>
      <c r="AF917" s="97" t="str">
        <f t="shared" si="246"/>
        <v>2019-5</v>
      </c>
      <c r="AG917" s="97">
        <f t="shared" si="247"/>
        <v>4</v>
      </c>
      <c r="AH917" s="97" t="str">
        <f t="shared" si="252"/>
        <v>Weekdays</v>
      </c>
      <c r="AI917" s="98">
        <f t="shared" si="256"/>
        <v>5</v>
      </c>
    </row>
    <row r="918" spans="2:35" ht="21.75" customHeight="1" x14ac:dyDescent="0.25">
      <c r="B918" s="19" t="s">
        <v>950</v>
      </c>
      <c r="C918" s="20" t="s">
        <v>18</v>
      </c>
      <c r="D918" s="19" t="s">
        <v>19</v>
      </c>
      <c r="E918" s="19" t="s">
        <v>20</v>
      </c>
      <c r="F918" s="19" t="s">
        <v>21</v>
      </c>
      <c r="G918" s="19" t="s">
        <v>44</v>
      </c>
      <c r="H918" s="72">
        <v>99.6</v>
      </c>
      <c r="I918" s="22">
        <v>3</v>
      </c>
      <c r="J918" s="72">
        <v>14.94</v>
      </c>
      <c r="K918" s="72">
        <v>313.74</v>
      </c>
      <c r="L918" s="24">
        <v>43521</v>
      </c>
      <c r="M918" s="25">
        <v>0.78125</v>
      </c>
      <c r="N918" s="20" t="s">
        <v>29</v>
      </c>
      <c r="O918" s="72">
        <v>298.8</v>
      </c>
      <c r="P918" s="76">
        <v>4.7619047620000003</v>
      </c>
      <c r="Q918" s="72">
        <v>14.94</v>
      </c>
      <c r="R918" s="86">
        <v>5.8</v>
      </c>
      <c r="S918" s="72">
        <f t="shared" si="242"/>
        <v>14.939999999999998</v>
      </c>
      <c r="T918" s="92">
        <f t="shared" si="255"/>
        <v>1253.7647999999999</v>
      </c>
      <c r="U918" s="93" t="b">
        <f t="shared" si="243"/>
        <v>0</v>
      </c>
      <c r="V918" s="93" t="b">
        <f t="shared" si="244"/>
        <v>0</v>
      </c>
      <c r="W918" s="93" t="str">
        <f t="shared" si="245"/>
        <v>Low Value</v>
      </c>
      <c r="X918" s="96" t="str">
        <f t="shared" si="248"/>
        <v>Value not found</v>
      </c>
      <c r="Y918" s="93">
        <f t="shared" si="253"/>
        <v>25</v>
      </c>
      <c r="Z918" s="93">
        <f t="shared" si="249"/>
        <v>2</v>
      </c>
      <c r="AA918" s="93">
        <f t="shared" si="250"/>
        <v>2019</v>
      </c>
      <c r="AB918" s="97" t="str">
        <f t="shared" si="241"/>
        <v>2-2019</v>
      </c>
      <c r="AC918" s="97" t="str">
        <f t="shared" si="240"/>
        <v>25-2-2019</v>
      </c>
      <c r="AD918" s="97">
        <f t="shared" si="254"/>
        <v>1</v>
      </c>
      <c r="AE918" s="97">
        <f t="shared" si="251"/>
        <v>9</v>
      </c>
      <c r="AF918" s="97" t="str">
        <f t="shared" si="246"/>
        <v>2019-9</v>
      </c>
      <c r="AG918" s="97">
        <f t="shared" si="247"/>
        <v>1</v>
      </c>
      <c r="AH918" s="97" t="str">
        <f t="shared" si="252"/>
        <v>Weekdays</v>
      </c>
      <c r="AI918" s="98">
        <f t="shared" si="256"/>
        <v>2</v>
      </c>
    </row>
    <row r="919" spans="2:35" ht="21.75" customHeight="1" x14ac:dyDescent="0.25">
      <c r="B919" s="19" t="s">
        <v>951</v>
      </c>
      <c r="C919" s="20" t="s">
        <v>25</v>
      </c>
      <c r="D919" s="19" t="s">
        <v>26</v>
      </c>
      <c r="E919" s="19" t="s">
        <v>27</v>
      </c>
      <c r="F919" s="19" t="s">
        <v>21</v>
      </c>
      <c r="G919" s="19" t="s">
        <v>28</v>
      </c>
      <c r="H919" s="72">
        <v>35.49</v>
      </c>
      <c r="I919" s="22">
        <v>6</v>
      </c>
      <c r="J919" s="72">
        <v>10.647</v>
      </c>
      <c r="K919" s="72">
        <v>223.58699999999999</v>
      </c>
      <c r="L919" s="24">
        <v>43498</v>
      </c>
      <c r="M919" s="25">
        <v>0.52777777777777779</v>
      </c>
      <c r="N919" s="20" t="s">
        <v>29</v>
      </c>
      <c r="O919" s="72">
        <v>212.94</v>
      </c>
      <c r="P919" s="76">
        <v>4.7619047620000003</v>
      </c>
      <c r="Q919" s="72">
        <v>10.647</v>
      </c>
      <c r="R919" s="86">
        <v>4.0999999999999996</v>
      </c>
      <c r="S919" s="72">
        <f t="shared" si="242"/>
        <v>10.646999999999991</v>
      </c>
      <c r="T919" s="92">
        <f t="shared" si="255"/>
        <v>893.49623999999926</v>
      </c>
      <c r="U919" s="93" t="b">
        <f t="shared" si="243"/>
        <v>0</v>
      </c>
      <c r="V919" s="93" t="b">
        <f t="shared" si="244"/>
        <v>0</v>
      </c>
      <c r="W919" s="93" t="str">
        <f t="shared" si="245"/>
        <v>Low Value</v>
      </c>
      <c r="X919" s="96" t="str">
        <f t="shared" si="248"/>
        <v>Value not found</v>
      </c>
      <c r="Y919" s="93">
        <f t="shared" si="253"/>
        <v>2</v>
      </c>
      <c r="Z919" s="93">
        <f t="shared" si="249"/>
        <v>2</v>
      </c>
      <c r="AA919" s="93">
        <f t="shared" si="250"/>
        <v>2019</v>
      </c>
      <c r="AB919" s="97" t="str">
        <f t="shared" si="241"/>
        <v>2-2019</v>
      </c>
      <c r="AC919" s="97" t="str">
        <f t="shared" si="240"/>
        <v>2-2-2019</v>
      </c>
      <c r="AD919" s="97">
        <f t="shared" si="254"/>
        <v>1</v>
      </c>
      <c r="AE919" s="97">
        <f t="shared" si="251"/>
        <v>5</v>
      </c>
      <c r="AF919" s="97" t="str">
        <f t="shared" si="246"/>
        <v>2019-5</v>
      </c>
      <c r="AG919" s="97">
        <f t="shared" si="247"/>
        <v>6</v>
      </c>
      <c r="AH919" s="97" t="str">
        <f t="shared" si="252"/>
        <v>Weekends</v>
      </c>
      <c r="AI919" s="98">
        <f t="shared" si="256"/>
        <v>7</v>
      </c>
    </row>
    <row r="920" spans="2:35" ht="21.75" customHeight="1" x14ac:dyDescent="0.25">
      <c r="B920" s="19" t="s">
        <v>952</v>
      </c>
      <c r="C920" s="20" t="s">
        <v>25</v>
      </c>
      <c r="D920" s="19" t="s">
        <v>26</v>
      </c>
      <c r="E920" s="19" t="s">
        <v>20</v>
      </c>
      <c r="F920" s="19" t="s">
        <v>31</v>
      </c>
      <c r="G920" s="19" t="s">
        <v>36</v>
      </c>
      <c r="H920" s="72">
        <v>42.85</v>
      </c>
      <c r="I920" s="22">
        <v>1</v>
      </c>
      <c r="J920" s="72">
        <v>2.1425000000000001</v>
      </c>
      <c r="K920" s="72">
        <v>44.9925</v>
      </c>
      <c r="L920" s="24">
        <v>43538</v>
      </c>
      <c r="M920" s="25">
        <v>0.65</v>
      </c>
      <c r="N920" s="20" t="s">
        <v>33</v>
      </c>
      <c r="O920" s="72">
        <v>42.85</v>
      </c>
      <c r="P920" s="76">
        <v>4.7619047620000003</v>
      </c>
      <c r="Q920" s="72">
        <v>2.1425000000000001</v>
      </c>
      <c r="R920" s="86">
        <v>9.3000000000000007</v>
      </c>
      <c r="S920" s="72">
        <f t="shared" si="242"/>
        <v>2.1424999999999983</v>
      </c>
      <c r="T920" s="92">
        <f t="shared" si="255"/>
        <v>179.79859999999985</v>
      </c>
      <c r="U920" s="93" t="b">
        <f t="shared" si="243"/>
        <v>0</v>
      </c>
      <c r="V920" s="93" t="b">
        <f t="shared" si="244"/>
        <v>1</v>
      </c>
      <c r="W920" s="93" t="str">
        <f t="shared" si="245"/>
        <v>High Value</v>
      </c>
      <c r="X920" s="96">
        <f t="shared" si="248"/>
        <v>4.2850000000000001</v>
      </c>
      <c r="Y920" s="93">
        <f t="shared" si="253"/>
        <v>14</v>
      </c>
      <c r="Z920" s="93">
        <f t="shared" si="249"/>
        <v>3</v>
      </c>
      <c r="AA920" s="93">
        <f t="shared" si="250"/>
        <v>2019</v>
      </c>
      <c r="AB920" s="97" t="str">
        <f t="shared" si="241"/>
        <v>3-2019</v>
      </c>
      <c r="AC920" s="97" t="str">
        <f t="shared" si="240"/>
        <v>14-3-2019</v>
      </c>
      <c r="AD920" s="97">
        <f t="shared" si="254"/>
        <v>1</v>
      </c>
      <c r="AE920" s="97">
        <f t="shared" si="251"/>
        <v>11</v>
      </c>
      <c r="AF920" s="97" t="str">
        <f t="shared" si="246"/>
        <v>2019-11</v>
      </c>
      <c r="AG920" s="97">
        <f t="shared" si="247"/>
        <v>4</v>
      </c>
      <c r="AH920" s="97" t="str">
        <f t="shared" si="252"/>
        <v>Weekdays</v>
      </c>
      <c r="AI920" s="98">
        <f t="shared" si="256"/>
        <v>5</v>
      </c>
    </row>
    <row r="921" spans="2:35" ht="21.75" customHeight="1" x14ac:dyDescent="0.25">
      <c r="B921" s="19" t="s">
        <v>953</v>
      </c>
      <c r="C921" s="20" t="s">
        <v>18</v>
      </c>
      <c r="D921" s="19" t="s">
        <v>19</v>
      </c>
      <c r="E921" s="19" t="s">
        <v>27</v>
      </c>
      <c r="F921" s="19" t="s">
        <v>21</v>
      </c>
      <c r="G921" s="19" t="s">
        <v>46</v>
      </c>
      <c r="H921" s="72">
        <v>94.67</v>
      </c>
      <c r="I921" s="22">
        <v>4</v>
      </c>
      <c r="J921" s="72">
        <v>18.934000000000001</v>
      </c>
      <c r="K921" s="72">
        <v>397.61399999999998</v>
      </c>
      <c r="L921" s="24">
        <v>43535</v>
      </c>
      <c r="M921" s="25">
        <v>0.50277777777777777</v>
      </c>
      <c r="N921" s="20" t="s">
        <v>29</v>
      </c>
      <c r="O921" s="72">
        <v>378.68</v>
      </c>
      <c r="P921" s="76">
        <v>4.7619047620000003</v>
      </c>
      <c r="Q921" s="72">
        <v>18.934000000000001</v>
      </c>
      <c r="R921" s="86">
        <v>6.8</v>
      </c>
      <c r="S921" s="72">
        <f t="shared" si="242"/>
        <v>18.933999999999969</v>
      </c>
      <c r="T921" s="92">
        <f t="shared" si="255"/>
        <v>1588.9412799999975</v>
      </c>
      <c r="U921" s="93" t="b">
        <f t="shared" si="243"/>
        <v>0</v>
      </c>
      <c r="V921" s="93" t="b">
        <f t="shared" si="244"/>
        <v>1</v>
      </c>
      <c r="W921" s="93" t="str">
        <f t="shared" si="245"/>
        <v>Low Value</v>
      </c>
      <c r="X921" s="96" t="str">
        <f t="shared" si="248"/>
        <v>Value not found</v>
      </c>
      <c r="Y921" s="93">
        <f t="shared" si="253"/>
        <v>11</v>
      </c>
      <c r="Z921" s="93">
        <f t="shared" si="249"/>
        <v>3</v>
      </c>
      <c r="AA921" s="93">
        <f t="shared" si="250"/>
        <v>2019</v>
      </c>
      <c r="AB921" s="97" t="str">
        <f t="shared" si="241"/>
        <v>3-2019</v>
      </c>
      <c r="AC921" s="97" t="str">
        <f t="shared" si="240"/>
        <v>11-3-2019</v>
      </c>
      <c r="AD921" s="97">
        <f t="shared" si="254"/>
        <v>1</v>
      </c>
      <c r="AE921" s="97">
        <f t="shared" si="251"/>
        <v>11</v>
      </c>
      <c r="AF921" s="97" t="str">
        <f t="shared" si="246"/>
        <v>2019-11</v>
      </c>
      <c r="AG921" s="97">
        <f t="shared" si="247"/>
        <v>1</v>
      </c>
      <c r="AH921" s="97" t="str">
        <f t="shared" si="252"/>
        <v>Weekdays</v>
      </c>
      <c r="AI921" s="98">
        <f t="shared" si="256"/>
        <v>2</v>
      </c>
    </row>
    <row r="922" spans="2:35" ht="21.75" customHeight="1" x14ac:dyDescent="0.25">
      <c r="B922" s="19" t="s">
        <v>954</v>
      </c>
      <c r="C922" s="20" t="s">
        <v>42</v>
      </c>
      <c r="D922" s="19" t="s">
        <v>43</v>
      </c>
      <c r="E922" s="19" t="s">
        <v>27</v>
      </c>
      <c r="F922" s="19" t="s">
        <v>31</v>
      </c>
      <c r="G922" s="19" t="s">
        <v>32</v>
      </c>
      <c r="H922" s="72">
        <v>68.97</v>
      </c>
      <c r="I922" s="22">
        <v>3</v>
      </c>
      <c r="J922" s="72">
        <v>10.345499999999999</v>
      </c>
      <c r="K922" s="72">
        <v>217.25550000000001</v>
      </c>
      <c r="L922" s="24">
        <v>43518</v>
      </c>
      <c r="M922" s="25">
        <v>0.47638888888888886</v>
      </c>
      <c r="N922" s="20" t="s">
        <v>23</v>
      </c>
      <c r="O922" s="72">
        <v>206.91</v>
      </c>
      <c r="P922" s="76">
        <v>4.7619047620000003</v>
      </c>
      <c r="Q922" s="72">
        <v>10.345499999999999</v>
      </c>
      <c r="R922" s="86">
        <v>8.6999999999999993</v>
      </c>
      <c r="S922" s="72">
        <f t="shared" si="242"/>
        <v>10.345500000000015</v>
      </c>
      <c r="T922" s="92">
        <f t="shared" si="255"/>
        <v>868.19436000000132</v>
      </c>
      <c r="U922" s="93" t="b">
        <f t="shared" si="243"/>
        <v>0</v>
      </c>
      <c r="V922" s="93" t="b">
        <f t="shared" si="244"/>
        <v>1</v>
      </c>
      <c r="W922" s="93" t="str">
        <f t="shared" si="245"/>
        <v>High Value</v>
      </c>
      <c r="X922" s="96">
        <f t="shared" si="248"/>
        <v>6.8970000000000002</v>
      </c>
      <c r="Y922" s="93">
        <f t="shared" si="253"/>
        <v>22</v>
      </c>
      <c r="Z922" s="93">
        <f t="shared" si="249"/>
        <v>2</v>
      </c>
      <c r="AA922" s="93">
        <f t="shared" si="250"/>
        <v>2019</v>
      </c>
      <c r="AB922" s="97" t="str">
        <f t="shared" si="241"/>
        <v>2-2019</v>
      </c>
      <c r="AC922" s="97" t="str">
        <f t="shared" si="240"/>
        <v>22-2-2019</v>
      </c>
      <c r="AD922" s="97">
        <f t="shared" si="254"/>
        <v>1</v>
      </c>
      <c r="AE922" s="97">
        <f t="shared" si="251"/>
        <v>8</v>
      </c>
      <c r="AF922" s="97" t="str">
        <f t="shared" si="246"/>
        <v>2019-8</v>
      </c>
      <c r="AG922" s="97">
        <f t="shared" si="247"/>
        <v>5</v>
      </c>
      <c r="AH922" s="97" t="str">
        <f t="shared" si="252"/>
        <v>Weekdays</v>
      </c>
      <c r="AI922" s="98">
        <f t="shared" si="256"/>
        <v>6</v>
      </c>
    </row>
    <row r="923" spans="2:35" ht="21.75" customHeight="1" x14ac:dyDescent="0.25">
      <c r="B923" s="19" t="s">
        <v>955</v>
      </c>
      <c r="C923" s="20" t="s">
        <v>42</v>
      </c>
      <c r="D923" s="19" t="s">
        <v>43</v>
      </c>
      <c r="E923" s="19" t="s">
        <v>20</v>
      </c>
      <c r="F923" s="19" t="s">
        <v>21</v>
      </c>
      <c r="G923" s="19" t="s">
        <v>28</v>
      </c>
      <c r="H923" s="72">
        <v>26.26</v>
      </c>
      <c r="I923" s="22">
        <v>3</v>
      </c>
      <c r="J923" s="72">
        <v>3.9390000000000001</v>
      </c>
      <c r="K923" s="72">
        <v>82.718999999999994</v>
      </c>
      <c r="L923" s="24">
        <v>43526</v>
      </c>
      <c r="M923" s="25">
        <v>0.52500000000000002</v>
      </c>
      <c r="N923" s="20" t="s">
        <v>23</v>
      </c>
      <c r="O923" s="72">
        <v>78.78</v>
      </c>
      <c r="P923" s="76">
        <v>4.7619047620000003</v>
      </c>
      <c r="Q923" s="72">
        <v>3.9390000000000001</v>
      </c>
      <c r="R923" s="86">
        <v>6.3</v>
      </c>
      <c r="S923" s="72">
        <f t="shared" si="242"/>
        <v>3.938999999999993</v>
      </c>
      <c r="T923" s="92">
        <f t="shared" si="255"/>
        <v>330.56087999999943</v>
      </c>
      <c r="U923" s="93" t="b">
        <f t="shared" si="243"/>
        <v>0</v>
      </c>
      <c r="V923" s="93" t="b">
        <f t="shared" si="244"/>
        <v>1</v>
      </c>
      <c r="W923" s="93" t="str">
        <f t="shared" si="245"/>
        <v>Low Value</v>
      </c>
      <c r="X923" s="96" t="str">
        <f t="shared" si="248"/>
        <v>Value not found</v>
      </c>
      <c r="Y923" s="93">
        <f t="shared" si="253"/>
        <v>2</v>
      </c>
      <c r="Z923" s="93">
        <f t="shared" si="249"/>
        <v>3</v>
      </c>
      <c r="AA923" s="93">
        <f t="shared" si="250"/>
        <v>2019</v>
      </c>
      <c r="AB923" s="97" t="str">
        <f t="shared" si="241"/>
        <v>3-2019</v>
      </c>
      <c r="AC923" s="97" t="str">
        <f t="shared" si="240"/>
        <v>2-3-2019</v>
      </c>
      <c r="AD923" s="97">
        <f t="shared" si="254"/>
        <v>1</v>
      </c>
      <c r="AE923" s="97">
        <f t="shared" si="251"/>
        <v>9</v>
      </c>
      <c r="AF923" s="97" t="str">
        <f t="shared" si="246"/>
        <v>2019-9</v>
      </c>
      <c r="AG923" s="97">
        <f t="shared" si="247"/>
        <v>6</v>
      </c>
      <c r="AH923" s="97" t="str">
        <f t="shared" si="252"/>
        <v>Weekends</v>
      </c>
      <c r="AI923" s="98">
        <f t="shared" si="256"/>
        <v>7</v>
      </c>
    </row>
    <row r="924" spans="2:35" ht="21.75" customHeight="1" x14ac:dyDescent="0.25">
      <c r="B924" s="19" t="s">
        <v>956</v>
      </c>
      <c r="C924" s="20" t="s">
        <v>25</v>
      </c>
      <c r="D924" s="19" t="s">
        <v>26</v>
      </c>
      <c r="E924" s="19" t="s">
        <v>20</v>
      </c>
      <c r="F924" s="19" t="s">
        <v>21</v>
      </c>
      <c r="G924" s="19" t="s">
        <v>32</v>
      </c>
      <c r="H924" s="72">
        <v>35.79</v>
      </c>
      <c r="I924" s="22">
        <v>9</v>
      </c>
      <c r="J924" s="72">
        <v>16.105499999999999</v>
      </c>
      <c r="K924" s="72">
        <v>338.21550000000002</v>
      </c>
      <c r="L924" s="24">
        <v>43534</v>
      </c>
      <c r="M924" s="25">
        <v>0.62916666666666665</v>
      </c>
      <c r="N924" s="20" t="s">
        <v>33</v>
      </c>
      <c r="O924" s="72">
        <v>322.11</v>
      </c>
      <c r="P924" s="76">
        <v>4.7619047620000003</v>
      </c>
      <c r="Q924" s="72">
        <v>16.105499999999999</v>
      </c>
      <c r="R924" s="86">
        <v>5.0999999999999996</v>
      </c>
      <c r="S924" s="72">
        <f t="shared" si="242"/>
        <v>16.105500000000006</v>
      </c>
      <c r="T924" s="92">
        <f t="shared" si="255"/>
        <v>1351.5735600000005</v>
      </c>
      <c r="U924" s="93" t="b">
        <f t="shared" si="243"/>
        <v>0</v>
      </c>
      <c r="V924" s="93" t="b">
        <f t="shared" si="244"/>
        <v>0</v>
      </c>
      <c r="W924" s="93" t="str">
        <f t="shared" si="245"/>
        <v>Low Value</v>
      </c>
      <c r="X924" s="96" t="str">
        <f t="shared" si="248"/>
        <v>Value not found</v>
      </c>
      <c r="Y924" s="93">
        <f t="shared" si="253"/>
        <v>10</v>
      </c>
      <c r="Z924" s="93">
        <f t="shared" si="249"/>
        <v>3</v>
      </c>
      <c r="AA924" s="93">
        <f t="shared" si="250"/>
        <v>2019</v>
      </c>
      <c r="AB924" s="97" t="str">
        <f t="shared" si="241"/>
        <v>3-2019</v>
      </c>
      <c r="AC924" s="97" t="str">
        <f t="shared" si="240"/>
        <v>10-3-2019</v>
      </c>
      <c r="AD924" s="97">
        <f t="shared" si="254"/>
        <v>1</v>
      </c>
      <c r="AE924" s="97">
        <f t="shared" si="251"/>
        <v>10</v>
      </c>
      <c r="AF924" s="97" t="str">
        <f t="shared" si="246"/>
        <v>2019-10</v>
      </c>
      <c r="AG924" s="97">
        <f t="shared" si="247"/>
        <v>7</v>
      </c>
      <c r="AH924" s="97" t="str">
        <f t="shared" si="252"/>
        <v>Weekends</v>
      </c>
      <c r="AI924" s="98">
        <f t="shared" si="256"/>
        <v>1</v>
      </c>
    </row>
    <row r="925" spans="2:35" ht="21.75" customHeight="1" x14ac:dyDescent="0.25">
      <c r="B925" s="19" t="s">
        <v>957</v>
      </c>
      <c r="C925" s="20" t="s">
        <v>42</v>
      </c>
      <c r="D925" s="19" t="s">
        <v>43</v>
      </c>
      <c r="E925" s="19" t="s">
        <v>27</v>
      </c>
      <c r="F925" s="19" t="s">
        <v>21</v>
      </c>
      <c r="G925" s="19" t="s">
        <v>32</v>
      </c>
      <c r="H925" s="72">
        <v>16.37</v>
      </c>
      <c r="I925" s="22">
        <v>6</v>
      </c>
      <c r="J925" s="72">
        <v>4.9109999999999996</v>
      </c>
      <c r="K925" s="72">
        <v>103.131</v>
      </c>
      <c r="L925" s="24">
        <v>43504</v>
      </c>
      <c r="M925" s="25">
        <v>0.45694444444444443</v>
      </c>
      <c r="N925" s="20" t="s">
        <v>29</v>
      </c>
      <c r="O925" s="72">
        <v>98.22</v>
      </c>
      <c r="P925" s="76">
        <v>4.7619047620000003</v>
      </c>
      <c r="Q925" s="72">
        <v>4.9109999999999996</v>
      </c>
      <c r="R925" s="86">
        <v>7</v>
      </c>
      <c r="S925" s="72">
        <f t="shared" si="242"/>
        <v>4.9110000000000014</v>
      </c>
      <c r="T925" s="92">
        <f t="shared" si="255"/>
        <v>412.13112000000012</v>
      </c>
      <c r="U925" s="93" t="b">
        <f t="shared" si="243"/>
        <v>0</v>
      </c>
      <c r="V925" s="93" t="b">
        <f t="shared" si="244"/>
        <v>1</v>
      </c>
      <c r="W925" s="93" t="str">
        <f t="shared" si="245"/>
        <v>Low Value</v>
      </c>
      <c r="X925" s="96">
        <f t="shared" si="248"/>
        <v>1.6370000000000002</v>
      </c>
      <c r="Y925" s="93">
        <f t="shared" si="253"/>
        <v>8</v>
      </c>
      <c r="Z925" s="93">
        <f t="shared" si="249"/>
        <v>2</v>
      </c>
      <c r="AA925" s="93">
        <f t="shared" si="250"/>
        <v>2019</v>
      </c>
      <c r="AB925" s="97" t="str">
        <f t="shared" si="241"/>
        <v>2-2019</v>
      </c>
      <c r="AC925" s="97" t="str">
        <f t="shared" si="240"/>
        <v>8-2-2019</v>
      </c>
      <c r="AD925" s="97">
        <f t="shared" si="254"/>
        <v>1</v>
      </c>
      <c r="AE925" s="97">
        <f t="shared" si="251"/>
        <v>6</v>
      </c>
      <c r="AF925" s="97" t="str">
        <f t="shared" si="246"/>
        <v>2019-6</v>
      </c>
      <c r="AG925" s="97">
        <f t="shared" si="247"/>
        <v>5</v>
      </c>
      <c r="AH925" s="97" t="str">
        <f t="shared" si="252"/>
        <v>Weekdays</v>
      </c>
      <c r="AI925" s="98">
        <f t="shared" si="256"/>
        <v>6</v>
      </c>
    </row>
    <row r="926" spans="2:35" ht="21.75" customHeight="1" x14ac:dyDescent="0.25">
      <c r="B926" s="19" t="s">
        <v>958</v>
      </c>
      <c r="C926" s="20" t="s">
        <v>25</v>
      </c>
      <c r="D926" s="19" t="s">
        <v>26</v>
      </c>
      <c r="E926" s="19" t="s">
        <v>20</v>
      </c>
      <c r="F926" s="19" t="s">
        <v>21</v>
      </c>
      <c r="G926" s="19" t="s">
        <v>32</v>
      </c>
      <c r="H926" s="72">
        <v>12.73</v>
      </c>
      <c r="I926" s="22">
        <v>2</v>
      </c>
      <c r="J926" s="72">
        <v>1.2729999999999999</v>
      </c>
      <c r="K926" s="72">
        <v>26.733000000000001</v>
      </c>
      <c r="L926" s="24">
        <v>43518</v>
      </c>
      <c r="M926" s="25">
        <v>0.50694444444444442</v>
      </c>
      <c r="N926" s="20" t="s">
        <v>33</v>
      </c>
      <c r="O926" s="72">
        <v>25.46</v>
      </c>
      <c r="P926" s="76">
        <v>4.7619047620000003</v>
      </c>
      <c r="Q926" s="72">
        <v>1.2729999999999999</v>
      </c>
      <c r="R926" s="86">
        <v>5.2</v>
      </c>
      <c r="S926" s="72">
        <f t="shared" si="242"/>
        <v>1.2729999999999997</v>
      </c>
      <c r="T926" s="92">
        <f t="shared" si="255"/>
        <v>106.83015999999998</v>
      </c>
      <c r="U926" s="93" t="b">
        <f t="shared" si="243"/>
        <v>0</v>
      </c>
      <c r="V926" s="93" t="b">
        <f t="shared" si="244"/>
        <v>0</v>
      </c>
      <c r="W926" s="93" t="str">
        <f t="shared" si="245"/>
        <v>Low Value</v>
      </c>
      <c r="X926" s="96" t="str">
        <f t="shared" si="248"/>
        <v>Value not found</v>
      </c>
      <c r="Y926" s="93">
        <f t="shared" si="253"/>
        <v>22</v>
      </c>
      <c r="Z926" s="93">
        <f t="shared" si="249"/>
        <v>2</v>
      </c>
      <c r="AA926" s="93">
        <f t="shared" si="250"/>
        <v>2019</v>
      </c>
      <c r="AB926" s="97" t="str">
        <f t="shared" si="241"/>
        <v>2-2019</v>
      </c>
      <c r="AC926" s="97" t="str">
        <f t="shared" ref="AC926:AC989" si="257">CONCATENATE(Y926,"-",Z926,"-",AA926)</f>
        <v>22-2-2019</v>
      </c>
      <c r="AD926" s="97">
        <f t="shared" si="254"/>
        <v>1</v>
      </c>
      <c r="AE926" s="97">
        <f t="shared" si="251"/>
        <v>8</v>
      </c>
      <c r="AF926" s="97" t="str">
        <f t="shared" si="246"/>
        <v>2019-8</v>
      </c>
      <c r="AG926" s="97">
        <f t="shared" si="247"/>
        <v>5</v>
      </c>
      <c r="AH926" s="97" t="str">
        <f t="shared" si="252"/>
        <v>Weekdays</v>
      </c>
      <c r="AI926" s="98">
        <f t="shared" si="256"/>
        <v>6</v>
      </c>
    </row>
    <row r="927" spans="2:35" ht="21.75" customHeight="1" x14ac:dyDescent="0.25">
      <c r="B927" s="19" t="s">
        <v>959</v>
      </c>
      <c r="C927" s="20" t="s">
        <v>25</v>
      </c>
      <c r="D927" s="19" t="s">
        <v>26</v>
      </c>
      <c r="E927" s="19" t="s">
        <v>27</v>
      </c>
      <c r="F927" s="19" t="s">
        <v>21</v>
      </c>
      <c r="G927" s="19" t="s">
        <v>36</v>
      </c>
      <c r="H927" s="72">
        <v>83.14</v>
      </c>
      <c r="I927" s="22">
        <v>7</v>
      </c>
      <c r="J927" s="72">
        <v>29.099</v>
      </c>
      <c r="K927" s="72">
        <v>611.07899999999995</v>
      </c>
      <c r="L927" s="24">
        <v>43475</v>
      </c>
      <c r="M927" s="25">
        <v>0.43819444444444444</v>
      </c>
      <c r="N927" s="20" t="s">
        <v>33</v>
      </c>
      <c r="O927" s="72">
        <v>581.98</v>
      </c>
      <c r="P927" s="76">
        <v>4.7619047620000003</v>
      </c>
      <c r="Q927" s="72">
        <v>29.099</v>
      </c>
      <c r="R927" s="86">
        <v>6.6</v>
      </c>
      <c r="S927" s="72">
        <f t="shared" si="242"/>
        <v>29.098999999999933</v>
      </c>
      <c r="T927" s="92">
        <f t="shared" si="255"/>
        <v>2441.9880799999946</v>
      </c>
      <c r="U927" s="93" t="b">
        <f t="shared" si="243"/>
        <v>0</v>
      </c>
      <c r="V927" s="93" t="b">
        <f t="shared" si="244"/>
        <v>1</v>
      </c>
      <c r="W927" s="93" t="str">
        <f t="shared" si="245"/>
        <v>Low Value</v>
      </c>
      <c r="X927" s="96" t="str">
        <f t="shared" si="248"/>
        <v>Value not found</v>
      </c>
      <c r="Y927" s="93">
        <f t="shared" si="253"/>
        <v>10</v>
      </c>
      <c r="Z927" s="93">
        <f t="shared" si="249"/>
        <v>1</v>
      </c>
      <c r="AA927" s="93">
        <f t="shared" si="250"/>
        <v>2019</v>
      </c>
      <c r="AB927" s="97" t="str">
        <f t="shared" si="241"/>
        <v>1-2019</v>
      </c>
      <c r="AC927" s="97" t="str">
        <f t="shared" si="257"/>
        <v>10-1-2019</v>
      </c>
      <c r="AD927" s="97">
        <f t="shared" si="254"/>
        <v>1</v>
      </c>
      <c r="AE927" s="97">
        <f t="shared" si="251"/>
        <v>2</v>
      </c>
      <c r="AF927" s="97" t="str">
        <f t="shared" si="246"/>
        <v>2019-2</v>
      </c>
      <c r="AG927" s="97">
        <f t="shared" si="247"/>
        <v>4</v>
      </c>
      <c r="AH927" s="97" t="str">
        <f t="shared" si="252"/>
        <v>Weekdays</v>
      </c>
      <c r="AI927" s="98">
        <f t="shared" si="256"/>
        <v>5</v>
      </c>
    </row>
    <row r="928" spans="2:35" ht="21.75" customHeight="1" x14ac:dyDescent="0.25">
      <c r="B928" s="19" t="s">
        <v>960</v>
      </c>
      <c r="C928" s="20" t="s">
        <v>25</v>
      </c>
      <c r="D928" s="19" t="s">
        <v>26</v>
      </c>
      <c r="E928" s="19" t="s">
        <v>20</v>
      </c>
      <c r="F928" s="19" t="s">
        <v>21</v>
      </c>
      <c r="G928" s="19" t="s">
        <v>36</v>
      </c>
      <c r="H928" s="72">
        <v>35.22</v>
      </c>
      <c r="I928" s="22">
        <v>6</v>
      </c>
      <c r="J928" s="72">
        <v>10.566000000000001</v>
      </c>
      <c r="K928" s="72">
        <v>221.886</v>
      </c>
      <c r="L928" s="24">
        <v>43538</v>
      </c>
      <c r="M928" s="25">
        <v>0.5756944444444444</v>
      </c>
      <c r="N928" s="20" t="s">
        <v>23</v>
      </c>
      <c r="O928" s="72">
        <v>211.32</v>
      </c>
      <c r="P928" s="76">
        <v>4.7619047620000003</v>
      </c>
      <c r="Q928" s="72">
        <v>10.566000000000001</v>
      </c>
      <c r="R928" s="86">
        <v>6.5</v>
      </c>
      <c r="S928" s="72">
        <f t="shared" si="242"/>
        <v>10.566000000000003</v>
      </c>
      <c r="T928" s="92">
        <f t="shared" si="255"/>
        <v>886.69872000000021</v>
      </c>
      <c r="U928" s="93" t="b">
        <f t="shared" si="243"/>
        <v>0</v>
      </c>
      <c r="V928" s="93" t="b">
        <f t="shared" si="244"/>
        <v>1</v>
      </c>
      <c r="W928" s="93" t="str">
        <f t="shared" si="245"/>
        <v>Low Value</v>
      </c>
      <c r="X928" s="96" t="str">
        <f t="shared" si="248"/>
        <v>Value not found</v>
      </c>
      <c r="Y928" s="93">
        <f t="shared" si="253"/>
        <v>14</v>
      </c>
      <c r="Z928" s="93">
        <f t="shared" si="249"/>
        <v>3</v>
      </c>
      <c r="AA928" s="93">
        <f t="shared" si="250"/>
        <v>2019</v>
      </c>
      <c r="AB928" s="97" t="str">
        <f t="shared" si="241"/>
        <v>3-2019</v>
      </c>
      <c r="AC928" s="97" t="str">
        <f t="shared" si="257"/>
        <v>14-3-2019</v>
      </c>
      <c r="AD928" s="97">
        <f t="shared" si="254"/>
        <v>1</v>
      </c>
      <c r="AE928" s="97">
        <f t="shared" si="251"/>
        <v>11</v>
      </c>
      <c r="AF928" s="97" t="str">
        <f t="shared" si="246"/>
        <v>2019-11</v>
      </c>
      <c r="AG928" s="97">
        <f t="shared" si="247"/>
        <v>4</v>
      </c>
      <c r="AH928" s="97" t="str">
        <f t="shared" si="252"/>
        <v>Weekdays</v>
      </c>
      <c r="AI928" s="98">
        <f t="shared" si="256"/>
        <v>5</v>
      </c>
    </row>
    <row r="929" spans="2:35" ht="21.75" customHeight="1" x14ac:dyDescent="0.25">
      <c r="B929" s="19" t="s">
        <v>961</v>
      </c>
      <c r="C929" s="20" t="s">
        <v>42</v>
      </c>
      <c r="D929" s="19" t="s">
        <v>43</v>
      </c>
      <c r="E929" s="19" t="s">
        <v>27</v>
      </c>
      <c r="F929" s="19" t="s">
        <v>21</v>
      </c>
      <c r="G929" s="19" t="s">
        <v>28</v>
      </c>
      <c r="H929" s="72">
        <v>13.78</v>
      </c>
      <c r="I929" s="22">
        <v>4</v>
      </c>
      <c r="J929" s="72">
        <v>2.7559999999999998</v>
      </c>
      <c r="K929" s="72">
        <v>57.875999999999998</v>
      </c>
      <c r="L929" s="24">
        <v>43475</v>
      </c>
      <c r="M929" s="25">
        <v>0.46527777777777779</v>
      </c>
      <c r="N929" s="20" t="s">
        <v>23</v>
      </c>
      <c r="O929" s="72">
        <v>55.12</v>
      </c>
      <c r="P929" s="76">
        <v>4.7619047620000003</v>
      </c>
      <c r="Q929" s="72">
        <v>2.7559999999999998</v>
      </c>
      <c r="R929" s="86">
        <v>9</v>
      </c>
      <c r="S929" s="72">
        <f t="shared" si="242"/>
        <v>2.7560000000000002</v>
      </c>
      <c r="T929" s="92">
        <f t="shared" si="255"/>
        <v>231.28352000000001</v>
      </c>
      <c r="U929" s="93" t="b">
        <f t="shared" si="243"/>
        <v>0</v>
      </c>
      <c r="V929" s="93" t="b">
        <f t="shared" si="244"/>
        <v>1</v>
      </c>
      <c r="W929" s="93" t="str">
        <f t="shared" si="245"/>
        <v>High Value</v>
      </c>
      <c r="X929" s="96">
        <f t="shared" si="248"/>
        <v>1.3780000000000001</v>
      </c>
      <c r="Y929" s="93">
        <f t="shared" si="253"/>
        <v>10</v>
      </c>
      <c r="Z929" s="93">
        <f t="shared" si="249"/>
        <v>1</v>
      </c>
      <c r="AA929" s="93">
        <f t="shared" si="250"/>
        <v>2019</v>
      </c>
      <c r="AB929" s="97" t="str">
        <f t="shared" si="241"/>
        <v>1-2019</v>
      </c>
      <c r="AC929" s="97" t="str">
        <f t="shared" si="257"/>
        <v>10-1-2019</v>
      </c>
      <c r="AD929" s="97">
        <f t="shared" si="254"/>
        <v>1</v>
      </c>
      <c r="AE929" s="97">
        <f t="shared" si="251"/>
        <v>2</v>
      </c>
      <c r="AF929" s="97" t="str">
        <f t="shared" si="246"/>
        <v>2019-2</v>
      </c>
      <c r="AG929" s="97">
        <f t="shared" si="247"/>
        <v>4</v>
      </c>
      <c r="AH929" s="97" t="str">
        <f t="shared" si="252"/>
        <v>Weekdays</v>
      </c>
      <c r="AI929" s="98">
        <f t="shared" si="256"/>
        <v>5</v>
      </c>
    </row>
    <row r="930" spans="2:35" ht="21.75" customHeight="1" x14ac:dyDescent="0.25">
      <c r="B930" s="19" t="s">
        <v>962</v>
      </c>
      <c r="C930" s="20" t="s">
        <v>42</v>
      </c>
      <c r="D930" s="19" t="s">
        <v>43</v>
      </c>
      <c r="E930" s="19" t="s">
        <v>20</v>
      </c>
      <c r="F930" s="19" t="s">
        <v>31</v>
      </c>
      <c r="G930" s="19" t="s">
        <v>36</v>
      </c>
      <c r="H930" s="72">
        <v>88.31</v>
      </c>
      <c r="I930" s="22">
        <v>1</v>
      </c>
      <c r="J930" s="72">
        <v>4.4154999999999998</v>
      </c>
      <c r="K930" s="72">
        <v>92.725499999999997</v>
      </c>
      <c r="L930" s="24">
        <v>43511</v>
      </c>
      <c r="M930" s="25">
        <v>0.73472222222222228</v>
      </c>
      <c r="N930" s="20" t="s">
        <v>33</v>
      </c>
      <c r="O930" s="72">
        <v>88.31</v>
      </c>
      <c r="P930" s="76">
        <v>4.7619047620000003</v>
      </c>
      <c r="Q930" s="72">
        <v>4.4154999999999998</v>
      </c>
      <c r="R930" s="86">
        <v>5.2</v>
      </c>
      <c r="S930" s="72">
        <f t="shared" si="242"/>
        <v>4.4154999999999944</v>
      </c>
      <c r="T930" s="92">
        <f t="shared" si="255"/>
        <v>370.54875999999956</v>
      </c>
      <c r="U930" s="93" t="b">
        <f t="shared" si="243"/>
        <v>0</v>
      </c>
      <c r="V930" s="93" t="b">
        <f t="shared" si="244"/>
        <v>0</v>
      </c>
      <c r="W930" s="93" t="str">
        <f t="shared" si="245"/>
        <v>Low Value</v>
      </c>
      <c r="X930" s="96" t="str">
        <f t="shared" si="248"/>
        <v>Value not found</v>
      </c>
      <c r="Y930" s="93">
        <f t="shared" si="253"/>
        <v>15</v>
      </c>
      <c r="Z930" s="93">
        <f t="shared" si="249"/>
        <v>2</v>
      </c>
      <c r="AA930" s="93">
        <f t="shared" si="250"/>
        <v>2019</v>
      </c>
      <c r="AB930" s="97" t="str">
        <f t="shared" si="241"/>
        <v>2-2019</v>
      </c>
      <c r="AC930" s="97" t="str">
        <f t="shared" si="257"/>
        <v>15-2-2019</v>
      </c>
      <c r="AD930" s="97">
        <f t="shared" si="254"/>
        <v>1</v>
      </c>
      <c r="AE930" s="97">
        <f t="shared" si="251"/>
        <v>7</v>
      </c>
      <c r="AF930" s="97" t="str">
        <f t="shared" si="246"/>
        <v>2019-7</v>
      </c>
      <c r="AG930" s="97">
        <f t="shared" si="247"/>
        <v>5</v>
      </c>
      <c r="AH930" s="97" t="str">
        <f t="shared" si="252"/>
        <v>Weekdays</v>
      </c>
      <c r="AI930" s="98">
        <f t="shared" si="256"/>
        <v>6</v>
      </c>
    </row>
    <row r="931" spans="2:35" ht="21.75" customHeight="1" x14ac:dyDescent="0.25">
      <c r="B931" s="19" t="s">
        <v>963</v>
      </c>
      <c r="C931" s="20" t="s">
        <v>18</v>
      </c>
      <c r="D931" s="19" t="s">
        <v>19</v>
      </c>
      <c r="E931" s="19" t="s">
        <v>20</v>
      </c>
      <c r="F931" s="19" t="s">
        <v>21</v>
      </c>
      <c r="G931" s="19" t="s">
        <v>22</v>
      </c>
      <c r="H931" s="72">
        <v>39.619999999999997</v>
      </c>
      <c r="I931" s="22">
        <v>9</v>
      </c>
      <c r="J931" s="72">
        <v>17.829000000000001</v>
      </c>
      <c r="K931" s="72">
        <v>374.40899999999999</v>
      </c>
      <c r="L931" s="24">
        <v>43478</v>
      </c>
      <c r="M931" s="25">
        <v>0.74583333333333335</v>
      </c>
      <c r="N931" s="20" t="s">
        <v>33</v>
      </c>
      <c r="O931" s="72">
        <v>356.58</v>
      </c>
      <c r="P931" s="76">
        <v>4.7619047620000003</v>
      </c>
      <c r="Q931" s="72">
        <v>17.829000000000001</v>
      </c>
      <c r="R931" s="86">
        <v>6.8</v>
      </c>
      <c r="S931" s="72">
        <f t="shared" si="242"/>
        <v>17.829000000000008</v>
      </c>
      <c r="T931" s="92">
        <f t="shared" si="255"/>
        <v>1496.2096800000006</v>
      </c>
      <c r="U931" s="93" t="b">
        <f t="shared" si="243"/>
        <v>0</v>
      </c>
      <c r="V931" s="93" t="b">
        <f t="shared" si="244"/>
        <v>1</v>
      </c>
      <c r="W931" s="93" t="str">
        <f t="shared" si="245"/>
        <v>Low Value</v>
      </c>
      <c r="X931" s="96" t="str">
        <f t="shared" si="248"/>
        <v>Value not found</v>
      </c>
      <c r="Y931" s="93">
        <f t="shared" si="253"/>
        <v>13</v>
      </c>
      <c r="Z931" s="93">
        <f t="shared" si="249"/>
        <v>1</v>
      </c>
      <c r="AA931" s="93">
        <f t="shared" si="250"/>
        <v>2019</v>
      </c>
      <c r="AB931" s="97" t="str">
        <f t="shared" si="241"/>
        <v>1-2019</v>
      </c>
      <c r="AC931" s="97" t="str">
        <f t="shared" si="257"/>
        <v>13-1-2019</v>
      </c>
      <c r="AD931" s="97">
        <f t="shared" si="254"/>
        <v>1</v>
      </c>
      <c r="AE931" s="97">
        <f t="shared" si="251"/>
        <v>2</v>
      </c>
      <c r="AF931" s="97" t="str">
        <f t="shared" si="246"/>
        <v>2019-2</v>
      </c>
      <c r="AG931" s="97">
        <f t="shared" si="247"/>
        <v>7</v>
      </c>
      <c r="AH931" s="97" t="str">
        <f t="shared" si="252"/>
        <v>Weekends</v>
      </c>
      <c r="AI931" s="98">
        <f t="shared" si="256"/>
        <v>1</v>
      </c>
    </row>
    <row r="932" spans="2:35" ht="21.75" customHeight="1" x14ac:dyDescent="0.25">
      <c r="B932" s="19" t="s">
        <v>964</v>
      </c>
      <c r="C932" s="20" t="s">
        <v>42</v>
      </c>
      <c r="D932" s="19" t="s">
        <v>43</v>
      </c>
      <c r="E932" s="19" t="s">
        <v>27</v>
      </c>
      <c r="F932" s="19" t="s">
        <v>21</v>
      </c>
      <c r="G932" s="19" t="s">
        <v>28</v>
      </c>
      <c r="H932" s="72">
        <v>88.25</v>
      </c>
      <c r="I932" s="22">
        <v>9</v>
      </c>
      <c r="J932" s="72">
        <v>39.712499999999999</v>
      </c>
      <c r="K932" s="72">
        <v>833.96249999999998</v>
      </c>
      <c r="L932" s="24">
        <v>43511</v>
      </c>
      <c r="M932" s="25">
        <v>0.86875000000000002</v>
      </c>
      <c r="N932" s="20" t="s">
        <v>33</v>
      </c>
      <c r="O932" s="72">
        <v>794.25</v>
      </c>
      <c r="P932" s="76">
        <v>4.7619047620000003</v>
      </c>
      <c r="Q932" s="72">
        <v>39.712499999999999</v>
      </c>
      <c r="R932" s="86">
        <v>7.6</v>
      </c>
      <c r="S932" s="72">
        <f t="shared" si="242"/>
        <v>39.712499999999977</v>
      </c>
      <c r="T932" s="92">
        <f t="shared" si="255"/>
        <v>3332.672999999998</v>
      </c>
      <c r="U932" s="93" t="b">
        <f t="shared" si="243"/>
        <v>1</v>
      </c>
      <c r="V932" s="93" t="b">
        <f t="shared" si="244"/>
        <v>1</v>
      </c>
      <c r="W932" s="93" t="str">
        <f t="shared" si="245"/>
        <v>High Value</v>
      </c>
      <c r="X932" s="96">
        <f t="shared" si="248"/>
        <v>8.8250000000000011</v>
      </c>
      <c r="Y932" s="93">
        <f t="shared" si="253"/>
        <v>15</v>
      </c>
      <c r="Z932" s="93">
        <f t="shared" si="249"/>
        <v>2</v>
      </c>
      <c r="AA932" s="93">
        <f t="shared" si="250"/>
        <v>2019</v>
      </c>
      <c r="AB932" s="97" t="str">
        <f t="shared" si="241"/>
        <v>2-2019</v>
      </c>
      <c r="AC932" s="97" t="str">
        <f t="shared" si="257"/>
        <v>15-2-2019</v>
      </c>
      <c r="AD932" s="97">
        <f t="shared" si="254"/>
        <v>1</v>
      </c>
      <c r="AE932" s="97">
        <f t="shared" si="251"/>
        <v>7</v>
      </c>
      <c r="AF932" s="97" t="str">
        <f t="shared" si="246"/>
        <v>2019-7</v>
      </c>
      <c r="AG932" s="97">
        <f t="shared" si="247"/>
        <v>5</v>
      </c>
      <c r="AH932" s="97" t="str">
        <f t="shared" si="252"/>
        <v>Weekdays</v>
      </c>
      <c r="AI932" s="98">
        <f t="shared" si="256"/>
        <v>6</v>
      </c>
    </row>
    <row r="933" spans="2:35" ht="21.75" customHeight="1" x14ac:dyDescent="0.25">
      <c r="B933" s="19" t="s">
        <v>965</v>
      </c>
      <c r="C933" s="20" t="s">
        <v>42</v>
      </c>
      <c r="D933" s="19" t="s">
        <v>43</v>
      </c>
      <c r="E933" s="19" t="s">
        <v>27</v>
      </c>
      <c r="F933" s="19" t="s">
        <v>31</v>
      </c>
      <c r="G933" s="19" t="s">
        <v>36</v>
      </c>
      <c r="H933" s="72">
        <v>25.31</v>
      </c>
      <c r="I933" s="22">
        <v>2</v>
      </c>
      <c r="J933" s="72">
        <v>2.5310000000000001</v>
      </c>
      <c r="K933" s="72">
        <v>53.151000000000003</v>
      </c>
      <c r="L933" s="24">
        <v>43526</v>
      </c>
      <c r="M933" s="25">
        <v>0.80972222222222223</v>
      </c>
      <c r="N933" s="20" t="s">
        <v>23</v>
      </c>
      <c r="O933" s="72">
        <v>50.62</v>
      </c>
      <c r="P933" s="76">
        <v>4.7619047620000003</v>
      </c>
      <c r="Q933" s="72">
        <v>2.5310000000000001</v>
      </c>
      <c r="R933" s="86">
        <v>7.2</v>
      </c>
      <c r="S933" s="72">
        <f t="shared" si="242"/>
        <v>2.5310000000000059</v>
      </c>
      <c r="T933" s="92">
        <f t="shared" si="255"/>
        <v>212.40152000000049</v>
      </c>
      <c r="U933" s="93" t="b">
        <f t="shared" si="243"/>
        <v>0</v>
      </c>
      <c r="V933" s="93" t="b">
        <f t="shared" si="244"/>
        <v>1</v>
      </c>
      <c r="W933" s="93" t="str">
        <f t="shared" si="245"/>
        <v>Low Value</v>
      </c>
      <c r="X933" s="96">
        <f t="shared" si="248"/>
        <v>2.5310000000000001</v>
      </c>
      <c r="Y933" s="93">
        <f t="shared" si="253"/>
        <v>2</v>
      </c>
      <c r="Z933" s="93">
        <f t="shared" si="249"/>
        <v>3</v>
      </c>
      <c r="AA933" s="93">
        <f t="shared" si="250"/>
        <v>2019</v>
      </c>
      <c r="AB933" s="97" t="str">
        <f t="shared" si="241"/>
        <v>3-2019</v>
      </c>
      <c r="AC933" s="97" t="str">
        <f t="shared" si="257"/>
        <v>2-3-2019</v>
      </c>
      <c r="AD933" s="97">
        <f t="shared" si="254"/>
        <v>1</v>
      </c>
      <c r="AE933" s="97">
        <f t="shared" si="251"/>
        <v>9</v>
      </c>
      <c r="AF933" s="97" t="str">
        <f t="shared" si="246"/>
        <v>2019-9</v>
      </c>
      <c r="AG933" s="97">
        <f t="shared" si="247"/>
        <v>6</v>
      </c>
      <c r="AH933" s="97" t="str">
        <f t="shared" si="252"/>
        <v>Weekends</v>
      </c>
      <c r="AI933" s="98">
        <f t="shared" si="256"/>
        <v>7</v>
      </c>
    </row>
    <row r="934" spans="2:35" ht="21.75" customHeight="1" x14ac:dyDescent="0.25">
      <c r="B934" s="19" t="s">
        <v>966</v>
      </c>
      <c r="C934" s="20" t="s">
        <v>42</v>
      </c>
      <c r="D934" s="19" t="s">
        <v>43</v>
      </c>
      <c r="E934" s="19" t="s">
        <v>27</v>
      </c>
      <c r="F934" s="19" t="s">
        <v>31</v>
      </c>
      <c r="G934" s="19" t="s">
        <v>32</v>
      </c>
      <c r="H934" s="72">
        <v>99.92</v>
      </c>
      <c r="I934" s="22">
        <v>6</v>
      </c>
      <c r="J934" s="72">
        <v>29.975999999999999</v>
      </c>
      <c r="K934" s="72">
        <v>629.49599999999998</v>
      </c>
      <c r="L934" s="24">
        <v>43548</v>
      </c>
      <c r="M934" s="25">
        <v>0.56458333333333333</v>
      </c>
      <c r="N934" s="20" t="s">
        <v>23</v>
      </c>
      <c r="O934" s="72">
        <v>599.52</v>
      </c>
      <c r="P934" s="76">
        <v>4.7619047620000003</v>
      </c>
      <c r="Q934" s="72">
        <v>29.975999999999999</v>
      </c>
      <c r="R934" s="86">
        <v>7.1</v>
      </c>
      <c r="S934" s="72">
        <f t="shared" si="242"/>
        <v>29.975999999999999</v>
      </c>
      <c r="T934" s="92">
        <f t="shared" si="255"/>
        <v>2515.58592</v>
      </c>
      <c r="U934" s="93" t="b">
        <f t="shared" si="243"/>
        <v>0</v>
      </c>
      <c r="V934" s="93" t="b">
        <f t="shared" si="244"/>
        <v>1</v>
      </c>
      <c r="W934" s="93" t="str">
        <f t="shared" si="245"/>
        <v>Low Value</v>
      </c>
      <c r="X934" s="96">
        <f t="shared" si="248"/>
        <v>9.9920000000000009</v>
      </c>
      <c r="Y934" s="93">
        <f t="shared" si="253"/>
        <v>24</v>
      </c>
      <c r="Z934" s="93">
        <f t="shared" si="249"/>
        <v>3</v>
      </c>
      <c r="AA934" s="93">
        <f t="shared" si="250"/>
        <v>2019</v>
      </c>
      <c r="AB934" s="97" t="str">
        <f t="shared" si="241"/>
        <v>3-2019</v>
      </c>
      <c r="AC934" s="97" t="str">
        <f t="shared" si="257"/>
        <v>24-3-2019</v>
      </c>
      <c r="AD934" s="97">
        <f t="shared" si="254"/>
        <v>1</v>
      </c>
      <c r="AE934" s="97">
        <f t="shared" si="251"/>
        <v>12</v>
      </c>
      <c r="AF934" s="97" t="str">
        <f t="shared" si="246"/>
        <v>2019-12</v>
      </c>
      <c r="AG934" s="97">
        <f t="shared" si="247"/>
        <v>7</v>
      </c>
      <c r="AH934" s="97" t="str">
        <f t="shared" si="252"/>
        <v>Weekends</v>
      </c>
      <c r="AI934" s="98">
        <f t="shared" si="256"/>
        <v>1</v>
      </c>
    </row>
    <row r="935" spans="2:35" ht="21.75" customHeight="1" x14ac:dyDescent="0.25">
      <c r="B935" s="19" t="s">
        <v>967</v>
      </c>
      <c r="C935" s="20" t="s">
        <v>25</v>
      </c>
      <c r="D935" s="19" t="s">
        <v>26</v>
      </c>
      <c r="E935" s="19" t="s">
        <v>20</v>
      </c>
      <c r="F935" s="19" t="s">
        <v>21</v>
      </c>
      <c r="G935" s="19" t="s">
        <v>46</v>
      </c>
      <c r="H935" s="72">
        <v>83.35</v>
      </c>
      <c r="I935" s="22">
        <v>2</v>
      </c>
      <c r="J935" s="72">
        <v>8.3350000000000009</v>
      </c>
      <c r="K935" s="72">
        <v>175.035</v>
      </c>
      <c r="L935" s="24">
        <v>43498</v>
      </c>
      <c r="M935" s="25">
        <v>0.58680555555555558</v>
      </c>
      <c r="N935" s="20" t="s">
        <v>33</v>
      </c>
      <c r="O935" s="72">
        <v>166.7</v>
      </c>
      <c r="P935" s="76">
        <v>4.7619047620000003</v>
      </c>
      <c r="Q935" s="72">
        <v>8.3350000000000009</v>
      </c>
      <c r="R935" s="86">
        <v>9.5</v>
      </c>
      <c r="S935" s="72">
        <f t="shared" si="242"/>
        <v>8.335000000000008</v>
      </c>
      <c r="T935" s="92">
        <f t="shared" si="255"/>
        <v>699.4732000000007</v>
      </c>
      <c r="U935" s="93" t="b">
        <f t="shared" si="243"/>
        <v>0</v>
      </c>
      <c r="V935" s="93" t="b">
        <f t="shared" si="244"/>
        <v>1</v>
      </c>
      <c r="W935" s="93" t="str">
        <f t="shared" si="245"/>
        <v>High Value</v>
      </c>
      <c r="X935" s="96">
        <f t="shared" si="248"/>
        <v>8.3349999999999991</v>
      </c>
      <c r="Y935" s="93">
        <f t="shared" si="253"/>
        <v>2</v>
      </c>
      <c r="Z935" s="93">
        <f t="shared" si="249"/>
        <v>2</v>
      </c>
      <c r="AA935" s="93">
        <f t="shared" si="250"/>
        <v>2019</v>
      </c>
      <c r="AB935" s="97" t="str">
        <f t="shared" si="241"/>
        <v>2-2019</v>
      </c>
      <c r="AC935" s="97" t="str">
        <f t="shared" si="257"/>
        <v>2-2-2019</v>
      </c>
      <c r="AD935" s="97">
        <f t="shared" si="254"/>
        <v>1</v>
      </c>
      <c r="AE935" s="97">
        <f t="shared" si="251"/>
        <v>5</v>
      </c>
      <c r="AF935" s="97" t="str">
        <f t="shared" si="246"/>
        <v>2019-5</v>
      </c>
      <c r="AG935" s="97">
        <f t="shared" si="247"/>
        <v>6</v>
      </c>
      <c r="AH935" s="97" t="str">
        <f t="shared" si="252"/>
        <v>Weekends</v>
      </c>
      <c r="AI935" s="98">
        <f t="shared" si="256"/>
        <v>7</v>
      </c>
    </row>
    <row r="936" spans="2:35" ht="21.75" customHeight="1" x14ac:dyDescent="0.25">
      <c r="B936" s="19" t="s">
        <v>968</v>
      </c>
      <c r="C936" s="20" t="s">
        <v>18</v>
      </c>
      <c r="D936" s="19" t="s">
        <v>19</v>
      </c>
      <c r="E936" s="19" t="s">
        <v>27</v>
      </c>
      <c r="F936" s="19" t="s">
        <v>21</v>
      </c>
      <c r="G936" s="19" t="s">
        <v>44</v>
      </c>
      <c r="H936" s="72">
        <v>74.44</v>
      </c>
      <c r="I936" s="22">
        <v>10</v>
      </c>
      <c r="J936" s="72">
        <v>37.22</v>
      </c>
      <c r="K936" s="72">
        <v>781.62</v>
      </c>
      <c r="L936" s="24">
        <v>43523</v>
      </c>
      <c r="M936" s="25">
        <v>0.4861111111111111</v>
      </c>
      <c r="N936" s="20" t="s">
        <v>23</v>
      </c>
      <c r="O936" s="72">
        <v>744.4</v>
      </c>
      <c r="P936" s="76">
        <v>4.7619047620000003</v>
      </c>
      <c r="Q936" s="72">
        <v>37.22</v>
      </c>
      <c r="R936" s="86">
        <v>5.0999999999999996</v>
      </c>
      <c r="S936" s="72">
        <f t="shared" si="242"/>
        <v>37.220000000000027</v>
      </c>
      <c r="T936" s="92">
        <f t="shared" si="255"/>
        <v>3123.5024000000021</v>
      </c>
      <c r="U936" s="93" t="b">
        <f t="shared" si="243"/>
        <v>0</v>
      </c>
      <c r="V936" s="93" t="b">
        <f t="shared" si="244"/>
        <v>1</v>
      </c>
      <c r="W936" s="93" t="str">
        <f t="shared" si="245"/>
        <v>Low Value</v>
      </c>
      <c r="X936" s="96" t="str">
        <f t="shared" si="248"/>
        <v>Value not found</v>
      </c>
      <c r="Y936" s="93">
        <f t="shared" si="253"/>
        <v>27</v>
      </c>
      <c r="Z936" s="93">
        <f t="shared" si="249"/>
        <v>2</v>
      </c>
      <c r="AA936" s="93">
        <f t="shared" si="250"/>
        <v>2019</v>
      </c>
      <c r="AB936" s="97" t="str">
        <f t="shared" si="241"/>
        <v>2-2019</v>
      </c>
      <c r="AC936" s="97" t="str">
        <f t="shared" si="257"/>
        <v>27-2-2019</v>
      </c>
      <c r="AD936" s="97">
        <f t="shared" si="254"/>
        <v>1</v>
      </c>
      <c r="AE936" s="97">
        <f t="shared" si="251"/>
        <v>9</v>
      </c>
      <c r="AF936" s="97" t="str">
        <f t="shared" si="246"/>
        <v>2019-9</v>
      </c>
      <c r="AG936" s="97">
        <f t="shared" si="247"/>
        <v>3</v>
      </c>
      <c r="AH936" s="97" t="str">
        <f t="shared" si="252"/>
        <v>Weekdays</v>
      </c>
      <c r="AI936" s="98">
        <f t="shared" si="256"/>
        <v>4</v>
      </c>
    </row>
    <row r="937" spans="2:35" ht="21.75" customHeight="1" x14ac:dyDescent="0.25">
      <c r="B937" s="19" t="s">
        <v>969</v>
      </c>
      <c r="C937" s="20" t="s">
        <v>25</v>
      </c>
      <c r="D937" s="19" t="s">
        <v>26</v>
      </c>
      <c r="E937" s="19" t="s">
        <v>27</v>
      </c>
      <c r="F937" s="19" t="s">
        <v>31</v>
      </c>
      <c r="G937" s="19" t="s">
        <v>22</v>
      </c>
      <c r="H937" s="72">
        <v>64.08</v>
      </c>
      <c r="I937" s="22">
        <v>7</v>
      </c>
      <c r="J937" s="72">
        <v>22.428000000000001</v>
      </c>
      <c r="K937" s="72">
        <v>470.988</v>
      </c>
      <c r="L937" s="24">
        <v>43485</v>
      </c>
      <c r="M937" s="25">
        <v>0.51875000000000004</v>
      </c>
      <c r="N937" s="20" t="s">
        <v>23</v>
      </c>
      <c r="O937" s="72">
        <v>448.56</v>
      </c>
      <c r="P937" s="76">
        <v>4.7619047620000003</v>
      </c>
      <c r="Q937" s="72">
        <v>22.428000000000001</v>
      </c>
      <c r="R937" s="86">
        <v>7.6</v>
      </c>
      <c r="S937" s="72">
        <f t="shared" si="242"/>
        <v>22.427999999999997</v>
      </c>
      <c r="T937" s="92">
        <f t="shared" si="255"/>
        <v>1882.1577599999998</v>
      </c>
      <c r="U937" s="93" t="b">
        <f t="shared" si="243"/>
        <v>0</v>
      </c>
      <c r="V937" s="93" t="b">
        <f t="shared" si="244"/>
        <v>1</v>
      </c>
      <c r="W937" s="93" t="str">
        <f t="shared" si="245"/>
        <v>High Value</v>
      </c>
      <c r="X937" s="96">
        <f t="shared" si="248"/>
        <v>6.4080000000000004</v>
      </c>
      <c r="Y937" s="93">
        <f t="shared" si="253"/>
        <v>20</v>
      </c>
      <c r="Z937" s="93">
        <f t="shared" si="249"/>
        <v>1</v>
      </c>
      <c r="AA937" s="93">
        <f t="shared" si="250"/>
        <v>2019</v>
      </c>
      <c r="AB937" s="97" t="str">
        <f t="shared" ref="AB937:AB1000" si="258">CONCATENATE(Z937,"-",AA937)</f>
        <v>1-2019</v>
      </c>
      <c r="AC937" s="97" t="str">
        <f t="shared" si="257"/>
        <v>20-1-2019</v>
      </c>
      <c r="AD937" s="97">
        <f t="shared" si="254"/>
        <v>1</v>
      </c>
      <c r="AE937" s="97">
        <f t="shared" si="251"/>
        <v>3</v>
      </c>
      <c r="AF937" s="97" t="str">
        <f t="shared" si="246"/>
        <v>2019-3</v>
      </c>
      <c r="AG937" s="97">
        <f t="shared" si="247"/>
        <v>7</v>
      </c>
      <c r="AH937" s="97" t="str">
        <f t="shared" si="252"/>
        <v>Weekends</v>
      </c>
      <c r="AI937" s="98">
        <f t="shared" si="256"/>
        <v>1</v>
      </c>
    </row>
    <row r="938" spans="2:35" ht="21.75" customHeight="1" x14ac:dyDescent="0.25">
      <c r="B938" s="19" t="s">
        <v>970</v>
      </c>
      <c r="C938" s="20" t="s">
        <v>42</v>
      </c>
      <c r="D938" s="19" t="s">
        <v>43</v>
      </c>
      <c r="E938" s="19" t="s">
        <v>27</v>
      </c>
      <c r="F938" s="19" t="s">
        <v>21</v>
      </c>
      <c r="G938" s="19" t="s">
        <v>32</v>
      </c>
      <c r="H938" s="72">
        <v>63.15</v>
      </c>
      <c r="I938" s="22">
        <v>6</v>
      </c>
      <c r="J938" s="72">
        <v>18.945</v>
      </c>
      <c r="K938" s="72">
        <v>397.84500000000003</v>
      </c>
      <c r="L938" s="24">
        <v>43468</v>
      </c>
      <c r="M938" s="25">
        <v>0.85</v>
      </c>
      <c r="N938" s="20" t="s">
        <v>23</v>
      </c>
      <c r="O938" s="72">
        <v>378.9</v>
      </c>
      <c r="P938" s="76">
        <v>4.7619047620000003</v>
      </c>
      <c r="Q938" s="72">
        <v>18.945</v>
      </c>
      <c r="R938" s="86">
        <v>9.8000000000000007</v>
      </c>
      <c r="S938" s="72">
        <f t="shared" si="242"/>
        <v>18.94500000000005</v>
      </c>
      <c r="T938" s="92">
        <f t="shared" si="255"/>
        <v>1589.8644000000043</v>
      </c>
      <c r="U938" s="93" t="b">
        <f t="shared" si="243"/>
        <v>0</v>
      </c>
      <c r="V938" s="93" t="b">
        <f t="shared" si="244"/>
        <v>1</v>
      </c>
      <c r="W938" s="93" t="str">
        <f t="shared" si="245"/>
        <v>High Value</v>
      </c>
      <c r="X938" s="96">
        <f t="shared" si="248"/>
        <v>6.3150000000000004</v>
      </c>
      <c r="Y938" s="93">
        <f t="shared" si="253"/>
        <v>3</v>
      </c>
      <c r="Z938" s="93">
        <f t="shared" si="249"/>
        <v>1</v>
      </c>
      <c r="AA938" s="93">
        <f t="shared" si="250"/>
        <v>2019</v>
      </c>
      <c r="AB938" s="97" t="str">
        <f t="shared" si="258"/>
        <v>1-2019</v>
      </c>
      <c r="AC938" s="97" t="str">
        <f t="shared" si="257"/>
        <v>3-1-2019</v>
      </c>
      <c r="AD938" s="97">
        <f t="shared" si="254"/>
        <v>1</v>
      </c>
      <c r="AE938" s="97">
        <f t="shared" si="251"/>
        <v>1</v>
      </c>
      <c r="AF938" s="97" t="str">
        <f t="shared" si="246"/>
        <v>2019-1</v>
      </c>
      <c r="AG938" s="97">
        <f t="shared" si="247"/>
        <v>4</v>
      </c>
      <c r="AH938" s="97" t="str">
        <f t="shared" si="252"/>
        <v>Weekdays</v>
      </c>
      <c r="AI938" s="98">
        <f t="shared" si="256"/>
        <v>5</v>
      </c>
    </row>
    <row r="939" spans="2:35" ht="21.75" customHeight="1" x14ac:dyDescent="0.25">
      <c r="B939" s="19" t="s">
        <v>971</v>
      </c>
      <c r="C939" s="20" t="s">
        <v>25</v>
      </c>
      <c r="D939" s="19" t="s">
        <v>26</v>
      </c>
      <c r="E939" s="19" t="s">
        <v>20</v>
      </c>
      <c r="F939" s="19" t="s">
        <v>31</v>
      </c>
      <c r="G939" s="19" t="s">
        <v>32</v>
      </c>
      <c r="H939" s="72">
        <v>85.72</v>
      </c>
      <c r="I939" s="22">
        <v>3</v>
      </c>
      <c r="J939" s="72">
        <v>12.858000000000001</v>
      </c>
      <c r="K939" s="72">
        <v>270.01799999999997</v>
      </c>
      <c r="L939" s="24">
        <v>43489</v>
      </c>
      <c r="M939" s="25">
        <v>0.87430555555555556</v>
      </c>
      <c r="N939" s="20" t="s">
        <v>23</v>
      </c>
      <c r="O939" s="72">
        <v>257.16000000000003</v>
      </c>
      <c r="P939" s="76">
        <v>4.7619047620000003</v>
      </c>
      <c r="Q939" s="72">
        <v>12.858000000000001</v>
      </c>
      <c r="R939" s="86">
        <v>5.0999999999999996</v>
      </c>
      <c r="S939" s="72">
        <f t="shared" si="242"/>
        <v>12.857999999999947</v>
      </c>
      <c r="T939" s="92">
        <f t="shared" si="255"/>
        <v>1079.0433599999956</v>
      </c>
      <c r="U939" s="93" t="b">
        <f t="shared" si="243"/>
        <v>0</v>
      </c>
      <c r="V939" s="93" t="b">
        <f t="shared" si="244"/>
        <v>0</v>
      </c>
      <c r="W939" s="93" t="str">
        <f t="shared" si="245"/>
        <v>Low Value</v>
      </c>
      <c r="X939" s="96" t="str">
        <f t="shared" si="248"/>
        <v>Value not found</v>
      </c>
      <c r="Y939" s="93">
        <f t="shared" si="253"/>
        <v>24</v>
      </c>
      <c r="Z939" s="93">
        <f t="shared" si="249"/>
        <v>1</v>
      </c>
      <c r="AA939" s="93">
        <f t="shared" si="250"/>
        <v>2019</v>
      </c>
      <c r="AB939" s="97" t="str">
        <f t="shared" si="258"/>
        <v>1-2019</v>
      </c>
      <c r="AC939" s="97" t="str">
        <f t="shared" si="257"/>
        <v>24-1-2019</v>
      </c>
      <c r="AD939" s="97">
        <f t="shared" si="254"/>
        <v>1</v>
      </c>
      <c r="AE939" s="97">
        <f t="shared" si="251"/>
        <v>4</v>
      </c>
      <c r="AF939" s="97" t="str">
        <f t="shared" si="246"/>
        <v>2019-4</v>
      </c>
      <c r="AG939" s="97">
        <f t="shared" si="247"/>
        <v>4</v>
      </c>
      <c r="AH939" s="97" t="str">
        <f t="shared" si="252"/>
        <v>Weekdays</v>
      </c>
      <c r="AI939" s="98">
        <f t="shared" si="256"/>
        <v>5</v>
      </c>
    </row>
    <row r="940" spans="2:35" ht="21.75" customHeight="1" x14ac:dyDescent="0.25">
      <c r="B940" s="19" t="s">
        <v>972</v>
      </c>
      <c r="C940" s="20" t="s">
        <v>25</v>
      </c>
      <c r="D940" s="19" t="s">
        <v>26</v>
      </c>
      <c r="E940" s="19" t="s">
        <v>27</v>
      </c>
      <c r="F940" s="19" t="s">
        <v>21</v>
      </c>
      <c r="G940" s="19" t="s">
        <v>22</v>
      </c>
      <c r="H940" s="72">
        <v>78.89</v>
      </c>
      <c r="I940" s="22">
        <v>7</v>
      </c>
      <c r="J940" s="72">
        <v>27.611499999999999</v>
      </c>
      <c r="K940" s="72">
        <v>579.8415</v>
      </c>
      <c r="L940" s="24">
        <v>43470</v>
      </c>
      <c r="M940" s="25">
        <v>0.82499999999999996</v>
      </c>
      <c r="N940" s="20" t="s">
        <v>23</v>
      </c>
      <c r="O940" s="72">
        <v>552.23</v>
      </c>
      <c r="P940" s="76">
        <v>4.7619047620000003</v>
      </c>
      <c r="Q940" s="72">
        <v>27.611499999999999</v>
      </c>
      <c r="R940" s="86">
        <v>7.5</v>
      </c>
      <c r="S940" s="72">
        <f t="shared" si="242"/>
        <v>27.611499999999978</v>
      </c>
      <c r="T940" s="92">
        <f t="shared" si="255"/>
        <v>2317.1570799999981</v>
      </c>
      <c r="U940" s="93" t="b">
        <f t="shared" si="243"/>
        <v>0</v>
      </c>
      <c r="V940" s="93" t="b">
        <f t="shared" si="244"/>
        <v>1</v>
      </c>
      <c r="W940" s="93" t="str">
        <f t="shared" si="245"/>
        <v>High Value</v>
      </c>
      <c r="X940" s="96">
        <f t="shared" si="248"/>
        <v>7.8890000000000002</v>
      </c>
      <c r="Y940" s="93">
        <f t="shared" si="253"/>
        <v>5</v>
      </c>
      <c r="Z940" s="93">
        <f t="shared" si="249"/>
        <v>1</v>
      </c>
      <c r="AA940" s="93">
        <f t="shared" si="250"/>
        <v>2019</v>
      </c>
      <c r="AB940" s="97" t="str">
        <f t="shared" si="258"/>
        <v>1-2019</v>
      </c>
      <c r="AC940" s="97" t="str">
        <f t="shared" si="257"/>
        <v>5-1-2019</v>
      </c>
      <c r="AD940" s="97">
        <f t="shared" si="254"/>
        <v>1</v>
      </c>
      <c r="AE940" s="97">
        <f t="shared" si="251"/>
        <v>1</v>
      </c>
      <c r="AF940" s="97" t="str">
        <f t="shared" si="246"/>
        <v>2019-1</v>
      </c>
      <c r="AG940" s="97">
        <f t="shared" si="247"/>
        <v>6</v>
      </c>
      <c r="AH940" s="97" t="str">
        <f t="shared" si="252"/>
        <v>Weekends</v>
      </c>
      <c r="AI940" s="98">
        <f t="shared" si="256"/>
        <v>7</v>
      </c>
    </row>
    <row r="941" spans="2:35" ht="21.75" customHeight="1" x14ac:dyDescent="0.25">
      <c r="B941" s="19" t="s">
        <v>973</v>
      </c>
      <c r="C941" s="20" t="s">
        <v>18</v>
      </c>
      <c r="D941" s="19" t="s">
        <v>19</v>
      </c>
      <c r="E941" s="19" t="s">
        <v>27</v>
      </c>
      <c r="F941" s="19" t="s">
        <v>21</v>
      </c>
      <c r="G941" s="19" t="s">
        <v>36</v>
      </c>
      <c r="H941" s="72">
        <v>89.48</v>
      </c>
      <c r="I941" s="22">
        <v>5</v>
      </c>
      <c r="J941" s="72">
        <v>22.37</v>
      </c>
      <c r="K941" s="72">
        <v>469.77</v>
      </c>
      <c r="L941" s="24">
        <v>43554</v>
      </c>
      <c r="M941" s="25">
        <v>0.42916666666666664</v>
      </c>
      <c r="N941" s="20" t="s">
        <v>29</v>
      </c>
      <c r="O941" s="72">
        <v>447.4</v>
      </c>
      <c r="P941" s="76">
        <v>4.7619047620000003</v>
      </c>
      <c r="Q941" s="72">
        <v>22.37</v>
      </c>
      <c r="R941" s="86">
        <v>7.4</v>
      </c>
      <c r="S941" s="72">
        <f t="shared" si="242"/>
        <v>22.370000000000005</v>
      </c>
      <c r="T941" s="92">
        <f t="shared" si="255"/>
        <v>1877.2904000000003</v>
      </c>
      <c r="U941" s="93" t="b">
        <f t="shared" si="243"/>
        <v>0</v>
      </c>
      <c r="V941" s="93" t="b">
        <f t="shared" si="244"/>
        <v>1</v>
      </c>
      <c r="W941" s="93" t="str">
        <f t="shared" si="245"/>
        <v>High Value</v>
      </c>
      <c r="X941" s="96">
        <f t="shared" si="248"/>
        <v>8.9480000000000004</v>
      </c>
      <c r="Y941" s="93">
        <f t="shared" si="253"/>
        <v>30</v>
      </c>
      <c r="Z941" s="93">
        <f t="shared" si="249"/>
        <v>3</v>
      </c>
      <c r="AA941" s="93">
        <f t="shared" si="250"/>
        <v>2019</v>
      </c>
      <c r="AB941" s="97" t="str">
        <f t="shared" si="258"/>
        <v>3-2019</v>
      </c>
      <c r="AC941" s="97" t="str">
        <f t="shared" si="257"/>
        <v>30-3-2019</v>
      </c>
      <c r="AD941" s="97">
        <f t="shared" si="254"/>
        <v>1</v>
      </c>
      <c r="AE941" s="97">
        <f t="shared" si="251"/>
        <v>13</v>
      </c>
      <c r="AF941" s="97" t="str">
        <f t="shared" si="246"/>
        <v>2019-13</v>
      </c>
      <c r="AG941" s="97">
        <f t="shared" si="247"/>
        <v>6</v>
      </c>
      <c r="AH941" s="97" t="str">
        <f t="shared" si="252"/>
        <v>Weekends</v>
      </c>
      <c r="AI941" s="98">
        <f t="shared" si="256"/>
        <v>7</v>
      </c>
    </row>
    <row r="942" spans="2:35" ht="21.75" customHeight="1" x14ac:dyDescent="0.25">
      <c r="B942" s="19" t="s">
        <v>974</v>
      </c>
      <c r="C942" s="20" t="s">
        <v>18</v>
      </c>
      <c r="D942" s="19" t="s">
        <v>19</v>
      </c>
      <c r="E942" s="19" t="s">
        <v>20</v>
      </c>
      <c r="F942" s="19" t="s">
        <v>21</v>
      </c>
      <c r="G942" s="19" t="s">
        <v>22</v>
      </c>
      <c r="H942" s="72">
        <v>92.09</v>
      </c>
      <c r="I942" s="22">
        <v>3</v>
      </c>
      <c r="J942" s="72">
        <v>13.813499999999999</v>
      </c>
      <c r="K942" s="72">
        <v>290.08350000000002</v>
      </c>
      <c r="L942" s="24">
        <v>43513</v>
      </c>
      <c r="M942" s="25">
        <v>0.68541666666666667</v>
      </c>
      <c r="N942" s="20" t="s">
        <v>29</v>
      </c>
      <c r="O942" s="72">
        <v>276.27</v>
      </c>
      <c r="P942" s="76">
        <v>4.7619047620000003</v>
      </c>
      <c r="Q942" s="72">
        <v>13.813499999999999</v>
      </c>
      <c r="R942" s="86">
        <v>4.2</v>
      </c>
      <c r="S942" s="72">
        <f t="shared" si="242"/>
        <v>13.813500000000033</v>
      </c>
      <c r="T942" s="92">
        <f t="shared" si="255"/>
        <v>1159.2289200000027</v>
      </c>
      <c r="U942" s="93" t="b">
        <f t="shared" si="243"/>
        <v>0</v>
      </c>
      <c r="V942" s="93" t="b">
        <f t="shared" si="244"/>
        <v>0</v>
      </c>
      <c r="W942" s="93" t="str">
        <f t="shared" si="245"/>
        <v>Low Value</v>
      </c>
      <c r="X942" s="96" t="str">
        <f t="shared" si="248"/>
        <v>Value not found</v>
      </c>
      <c r="Y942" s="93">
        <f t="shared" si="253"/>
        <v>17</v>
      </c>
      <c r="Z942" s="93">
        <f t="shared" si="249"/>
        <v>2</v>
      </c>
      <c r="AA942" s="93">
        <f t="shared" si="250"/>
        <v>2019</v>
      </c>
      <c r="AB942" s="97" t="str">
        <f t="shared" si="258"/>
        <v>2-2019</v>
      </c>
      <c r="AC942" s="97" t="str">
        <f t="shared" si="257"/>
        <v>17-2-2019</v>
      </c>
      <c r="AD942" s="97">
        <f t="shared" si="254"/>
        <v>1</v>
      </c>
      <c r="AE942" s="97">
        <f t="shared" si="251"/>
        <v>7</v>
      </c>
      <c r="AF942" s="97" t="str">
        <f t="shared" si="246"/>
        <v>2019-7</v>
      </c>
      <c r="AG942" s="97">
        <f t="shared" si="247"/>
        <v>7</v>
      </c>
      <c r="AH942" s="97" t="str">
        <f t="shared" si="252"/>
        <v>Weekends</v>
      </c>
      <c r="AI942" s="98">
        <f t="shared" si="256"/>
        <v>1</v>
      </c>
    </row>
    <row r="943" spans="2:35" ht="21.75" customHeight="1" x14ac:dyDescent="0.25">
      <c r="B943" s="19" t="s">
        <v>975</v>
      </c>
      <c r="C943" s="20" t="s">
        <v>25</v>
      </c>
      <c r="D943" s="19" t="s">
        <v>26</v>
      </c>
      <c r="E943" s="19" t="s">
        <v>27</v>
      </c>
      <c r="F943" s="19" t="s">
        <v>21</v>
      </c>
      <c r="G943" s="19" t="s">
        <v>44</v>
      </c>
      <c r="H943" s="72">
        <v>57.29</v>
      </c>
      <c r="I943" s="22">
        <v>6</v>
      </c>
      <c r="J943" s="72">
        <v>17.187000000000001</v>
      </c>
      <c r="K943" s="72">
        <v>360.92700000000002</v>
      </c>
      <c r="L943" s="24">
        <v>43545</v>
      </c>
      <c r="M943" s="25">
        <v>0.71111111111111114</v>
      </c>
      <c r="N943" s="20" t="s">
        <v>23</v>
      </c>
      <c r="O943" s="72">
        <v>343.74</v>
      </c>
      <c r="P943" s="76">
        <v>4.7619047620000003</v>
      </c>
      <c r="Q943" s="72">
        <v>17.187000000000001</v>
      </c>
      <c r="R943" s="86">
        <v>5.9</v>
      </c>
      <c r="S943" s="72">
        <f t="shared" si="242"/>
        <v>17.187000000000012</v>
      </c>
      <c r="T943" s="92">
        <f t="shared" si="255"/>
        <v>1442.3330400000011</v>
      </c>
      <c r="U943" s="93" t="b">
        <f t="shared" si="243"/>
        <v>0</v>
      </c>
      <c r="V943" s="93" t="b">
        <f t="shared" si="244"/>
        <v>0</v>
      </c>
      <c r="W943" s="93" t="str">
        <f t="shared" si="245"/>
        <v>Low Value</v>
      </c>
      <c r="X943" s="96" t="str">
        <f t="shared" si="248"/>
        <v>Value not found</v>
      </c>
      <c r="Y943" s="93">
        <f t="shared" si="253"/>
        <v>21</v>
      </c>
      <c r="Z943" s="93">
        <f t="shared" si="249"/>
        <v>3</v>
      </c>
      <c r="AA943" s="93">
        <f t="shared" si="250"/>
        <v>2019</v>
      </c>
      <c r="AB943" s="97" t="str">
        <f t="shared" si="258"/>
        <v>3-2019</v>
      </c>
      <c r="AC943" s="97" t="str">
        <f t="shared" si="257"/>
        <v>21-3-2019</v>
      </c>
      <c r="AD943" s="97">
        <f t="shared" si="254"/>
        <v>1</v>
      </c>
      <c r="AE943" s="97">
        <f t="shared" si="251"/>
        <v>12</v>
      </c>
      <c r="AF943" s="97" t="str">
        <f t="shared" si="246"/>
        <v>2019-12</v>
      </c>
      <c r="AG943" s="97">
        <f t="shared" si="247"/>
        <v>4</v>
      </c>
      <c r="AH943" s="97" t="str">
        <f t="shared" si="252"/>
        <v>Weekdays</v>
      </c>
      <c r="AI943" s="98">
        <f t="shared" si="256"/>
        <v>5</v>
      </c>
    </row>
    <row r="944" spans="2:35" ht="21.75" customHeight="1" x14ac:dyDescent="0.25">
      <c r="B944" s="19" t="s">
        <v>976</v>
      </c>
      <c r="C944" s="20" t="s">
        <v>18</v>
      </c>
      <c r="D944" s="19" t="s">
        <v>19</v>
      </c>
      <c r="E944" s="19" t="s">
        <v>27</v>
      </c>
      <c r="F944" s="19" t="s">
        <v>31</v>
      </c>
      <c r="G944" s="19" t="s">
        <v>44</v>
      </c>
      <c r="H944" s="72">
        <v>66.52</v>
      </c>
      <c r="I944" s="22">
        <v>4</v>
      </c>
      <c r="J944" s="72">
        <v>13.304</v>
      </c>
      <c r="K944" s="72">
        <v>279.38400000000001</v>
      </c>
      <c r="L944" s="24">
        <v>43526</v>
      </c>
      <c r="M944" s="25">
        <v>0.75972222222222219</v>
      </c>
      <c r="N944" s="20" t="s">
        <v>23</v>
      </c>
      <c r="O944" s="72">
        <v>266.08</v>
      </c>
      <c r="P944" s="76">
        <v>4.7619047620000003</v>
      </c>
      <c r="Q944" s="72">
        <v>13.304</v>
      </c>
      <c r="R944" s="86">
        <v>6.9</v>
      </c>
      <c r="S944" s="72">
        <f t="shared" si="242"/>
        <v>13.30400000000003</v>
      </c>
      <c r="T944" s="92">
        <f t="shared" si="255"/>
        <v>1116.4716800000026</v>
      </c>
      <c r="U944" s="93" t="b">
        <f t="shared" si="243"/>
        <v>0</v>
      </c>
      <c r="V944" s="93" t="b">
        <f t="shared" si="244"/>
        <v>1</v>
      </c>
      <c r="W944" s="93" t="str">
        <f t="shared" si="245"/>
        <v>Low Value</v>
      </c>
      <c r="X944" s="96" t="str">
        <f t="shared" si="248"/>
        <v>Value not found</v>
      </c>
      <c r="Y944" s="93">
        <f t="shared" si="253"/>
        <v>2</v>
      </c>
      <c r="Z944" s="93">
        <f t="shared" si="249"/>
        <v>3</v>
      </c>
      <c r="AA944" s="93">
        <f t="shared" si="250"/>
        <v>2019</v>
      </c>
      <c r="AB944" s="97" t="str">
        <f t="shared" si="258"/>
        <v>3-2019</v>
      </c>
      <c r="AC944" s="97" t="str">
        <f t="shared" si="257"/>
        <v>2-3-2019</v>
      </c>
      <c r="AD944" s="97">
        <f t="shared" si="254"/>
        <v>1</v>
      </c>
      <c r="AE944" s="97">
        <f t="shared" si="251"/>
        <v>9</v>
      </c>
      <c r="AF944" s="97" t="str">
        <f t="shared" si="246"/>
        <v>2019-9</v>
      </c>
      <c r="AG944" s="97">
        <f t="shared" si="247"/>
        <v>6</v>
      </c>
      <c r="AH944" s="97" t="str">
        <f t="shared" si="252"/>
        <v>Weekends</v>
      </c>
      <c r="AI944" s="98">
        <f t="shared" si="256"/>
        <v>7</v>
      </c>
    </row>
    <row r="945" spans="2:35" ht="21.75" customHeight="1" x14ac:dyDescent="0.25">
      <c r="B945" s="19" t="s">
        <v>977</v>
      </c>
      <c r="C945" s="20" t="s">
        <v>25</v>
      </c>
      <c r="D945" s="19" t="s">
        <v>26</v>
      </c>
      <c r="E945" s="19" t="s">
        <v>20</v>
      </c>
      <c r="F945" s="19" t="s">
        <v>31</v>
      </c>
      <c r="G945" s="19" t="s">
        <v>46</v>
      </c>
      <c r="H945" s="72">
        <v>99.82</v>
      </c>
      <c r="I945" s="22">
        <v>9</v>
      </c>
      <c r="J945" s="72">
        <v>44.918999999999997</v>
      </c>
      <c r="K945" s="72">
        <v>943.29899999999998</v>
      </c>
      <c r="L945" s="24">
        <v>43551</v>
      </c>
      <c r="M945" s="25">
        <v>0.4465277777777778</v>
      </c>
      <c r="N945" s="20" t="s">
        <v>29</v>
      </c>
      <c r="O945" s="72">
        <v>898.38</v>
      </c>
      <c r="P945" s="76">
        <v>4.7619047620000003</v>
      </c>
      <c r="Q945" s="72">
        <v>44.918999999999997</v>
      </c>
      <c r="R945" s="86">
        <v>6.6</v>
      </c>
      <c r="S945" s="72">
        <f t="shared" si="242"/>
        <v>44.918999999999983</v>
      </c>
      <c r="T945" s="92">
        <f t="shared" si="255"/>
        <v>3769.6024799999986</v>
      </c>
      <c r="U945" s="93" t="b">
        <f t="shared" si="243"/>
        <v>0</v>
      </c>
      <c r="V945" s="93" t="b">
        <f t="shared" si="244"/>
        <v>1</v>
      </c>
      <c r="W945" s="93" t="str">
        <f t="shared" si="245"/>
        <v>Low Value</v>
      </c>
      <c r="X945" s="96" t="str">
        <f t="shared" si="248"/>
        <v>Value not found</v>
      </c>
      <c r="Y945" s="93">
        <f t="shared" si="253"/>
        <v>27</v>
      </c>
      <c r="Z945" s="93">
        <f t="shared" si="249"/>
        <v>3</v>
      </c>
      <c r="AA945" s="93">
        <f t="shared" si="250"/>
        <v>2019</v>
      </c>
      <c r="AB945" s="97" t="str">
        <f t="shared" si="258"/>
        <v>3-2019</v>
      </c>
      <c r="AC945" s="97" t="str">
        <f t="shared" si="257"/>
        <v>27-3-2019</v>
      </c>
      <c r="AD945" s="97">
        <f t="shared" si="254"/>
        <v>1</v>
      </c>
      <c r="AE945" s="97">
        <f t="shared" si="251"/>
        <v>13</v>
      </c>
      <c r="AF945" s="97" t="str">
        <f t="shared" si="246"/>
        <v>2019-13</v>
      </c>
      <c r="AG945" s="97">
        <f t="shared" si="247"/>
        <v>3</v>
      </c>
      <c r="AH945" s="97" t="str">
        <f t="shared" si="252"/>
        <v>Weekdays</v>
      </c>
      <c r="AI945" s="98">
        <f t="shared" si="256"/>
        <v>4</v>
      </c>
    </row>
    <row r="946" spans="2:35" ht="21.75" customHeight="1" x14ac:dyDescent="0.25">
      <c r="B946" s="19" t="s">
        <v>978</v>
      </c>
      <c r="C946" s="20" t="s">
        <v>18</v>
      </c>
      <c r="D946" s="19" t="s">
        <v>19</v>
      </c>
      <c r="E946" s="19" t="s">
        <v>27</v>
      </c>
      <c r="F946" s="19" t="s">
        <v>21</v>
      </c>
      <c r="G946" s="19" t="s">
        <v>32</v>
      </c>
      <c r="H946" s="72">
        <v>45.68</v>
      </c>
      <c r="I946" s="22">
        <v>10</v>
      </c>
      <c r="J946" s="72">
        <v>22.84</v>
      </c>
      <c r="K946" s="72">
        <v>479.64</v>
      </c>
      <c r="L946" s="24">
        <v>43484</v>
      </c>
      <c r="M946" s="25">
        <v>0.8125</v>
      </c>
      <c r="N946" s="20" t="s">
        <v>23</v>
      </c>
      <c r="O946" s="72">
        <v>456.8</v>
      </c>
      <c r="P946" s="76">
        <v>4.7619047620000003</v>
      </c>
      <c r="Q946" s="72">
        <v>22.84</v>
      </c>
      <c r="R946" s="86">
        <v>5.7</v>
      </c>
      <c r="S946" s="72">
        <f t="shared" si="242"/>
        <v>22.839999999999975</v>
      </c>
      <c r="T946" s="92">
        <f t="shared" si="255"/>
        <v>1916.732799999998</v>
      </c>
      <c r="U946" s="93" t="b">
        <f t="shared" si="243"/>
        <v>0</v>
      </c>
      <c r="V946" s="93" t="b">
        <f t="shared" si="244"/>
        <v>0</v>
      </c>
      <c r="W946" s="93" t="str">
        <f t="shared" si="245"/>
        <v>Low Value</v>
      </c>
      <c r="X946" s="96" t="str">
        <f t="shared" si="248"/>
        <v>Value not found</v>
      </c>
      <c r="Y946" s="93">
        <f t="shared" si="253"/>
        <v>19</v>
      </c>
      <c r="Z946" s="93">
        <f t="shared" si="249"/>
        <v>1</v>
      </c>
      <c r="AA946" s="93">
        <f t="shared" si="250"/>
        <v>2019</v>
      </c>
      <c r="AB946" s="97" t="str">
        <f t="shared" si="258"/>
        <v>1-2019</v>
      </c>
      <c r="AC946" s="97" t="str">
        <f t="shared" si="257"/>
        <v>19-1-2019</v>
      </c>
      <c r="AD946" s="97">
        <f t="shared" si="254"/>
        <v>1</v>
      </c>
      <c r="AE946" s="97">
        <f t="shared" si="251"/>
        <v>3</v>
      </c>
      <c r="AF946" s="97" t="str">
        <f t="shared" si="246"/>
        <v>2019-3</v>
      </c>
      <c r="AG946" s="97">
        <f t="shared" si="247"/>
        <v>6</v>
      </c>
      <c r="AH946" s="97" t="str">
        <f t="shared" si="252"/>
        <v>Weekends</v>
      </c>
      <c r="AI946" s="98">
        <f t="shared" si="256"/>
        <v>7</v>
      </c>
    </row>
    <row r="947" spans="2:35" ht="21.75" customHeight="1" x14ac:dyDescent="0.25">
      <c r="B947" s="19" t="s">
        <v>979</v>
      </c>
      <c r="C947" s="20" t="s">
        <v>18</v>
      </c>
      <c r="D947" s="19" t="s">
        <v>19</v>
      </c>
      <c r="E947" s="19" t="s">
        <v>27</v>
      </c>
      <c r="F947" s="19" t="s">
        <v>31</v>
      </c>
      <c r="G947" s="19" t="s">
        <v>22</v>
      </c>
      <c r="H947" s="72">
        <v>50.79</v>
      </c>
      <c r="I947" s="22">
        <v>5</v>
      </c>
      <c r="J947" s="72">
        <v>12.6975</v>
      </c>
      <c r="K947" s="72">
        <v>266.64749999999998</v>
      </c>
      <c r="L947" s="24">
        <v>43515</v>
      </c>
      <c r="M947" s="25">
        <v>0.62013888888888891</v>
      </c>
      <c r="N947" s="20" t="s">
        <v>33</v>
      </c>
      <c r="O947" s="72">
        <v>253.95</v>
      </c>
      <c r="P947" s="76">
        <v>4.7619047620000003</v>
      </c>
      <c r="Q947" s="72">
        <v>12.6975</v>
      </c>
      <c r="R947" s="86">
        <v>5.3</v>
      </c>
      <c r="S947" s="72">
        <f t="shared" si="242"/>
        <v>12.697499999999991</v>
      </c>
      <c r="T947" s="92">
        <f t="shared" si="255"/>
        <v>1065.5741999999993</v>
      </c>
      <c r="U947" s="93" t="b">
        <f t="shared" si="243"/>
        <v>0</v>
      </c>
      <c r="V947" s="93" t="b">
        <f t="shared" si="244"/>
        <v>0</v>
      </c>
      <c r="W947" s="93" t="str">
        <f t="shared" si="245"/>
        <v>Low Value</v>
      </c>
      <c r="X947" s="96" t="str">
        <f t="shared" si="248"/>
        <v>Value not found</v>
      </c>
      <c r="Y947" s="93">
        <f t="shared" si="253"/>
        <v>19</v>
      </c>
      <c r="Z947" s="93">
        <f t="shared" si="249"/>
        <v>2</v>
      </c>
      <c r="AA947" s="93">
        <f t="shared" si="250"/>
        <v>2019</v>
      </c>
      <c r="AB947" s="97" t="str">
        <f t="shared" si="258"/>
        <v>2-2019</v>
      </c>
      <c r="AC947" s="97" t="str">
        <f t="shared" si="257"/>
        <v>19-2-2019</v>
      </c>
      <c r="AD947" s="97">
        <f t="shared" si="254"/>
        <v>1</v>
      </c>
      <c r="AE947" s="97">
        <f t="shared" si="251"/>
        <v>8</v>
      </c>
      <c r="AF947" s="97" t="str">
        <f t="shared" si="246"/>
        <v>2019-8</v>
      </c>
      <c r="AG947" s="97">
        <f t="shared" si="247"/>
        <v>2</v>
      </c>
      <c r="AH947" s="97" t="str">
        <f t="shared" si="252"/>
        <v>Weekdays</v>
      </c>
      <c r="AI947" s="98">
        <f t="shared" si="256"/>
        <v>3</v>
      </c>
    </row>
    <row r="948" spans="2:35" ht="21.75" customHeight="1" x14ac:dyDescent="0.25">
      <c r="B948" s="19" t="s">
        <v>980</v>
      </c>
      <c r="C948" s="20" t="s">
        <v>18</v>
      </c>
      <c r="D948" s="19" t="s">
        <v>19</v>
      </c>
      <c r="E948" s="19" t="s">
        <v>20</v>
      </c>
      <c r="F948" s="19" t="s">
        <v>31</v>
      </c>
      <c r="G948" s="19" t="s">
        <v>22</v>
      </c>
      <c r="H948" s="72">
        <v>10.08</v>
      </c>
      <c r="I948" s="22">
        <v>7</v>
      </c>
      <c r="J948" s="72">
        <v>3.528</v>
      </c>
      <c r="K948" s="72">
        <v>74.087999999999994</v>
      </c>
      <c r="L948" s="24">
        <v>43552</v>
      </c>
      <c r="M948" s="25">
        <v>0.84305555555555556</v>
      </c>
      <c r="N948" s="20" t="s">
        <v>29</v>
      </c>
      <c r="O948" s="72">
        <v>70.56</v>
      </c>
      <c r="P948" s="76">
        <v>4.7619047620000003</v>
      </c>
      <c r="Q948" s="72">
        <v>3.528</v>
      </c>
      <c r="R948" s="86">
        <v>4.2</v>
      </c>
      <c r="S948" s="72">
        <f t="shared" si="242"/>
        <v>3.5279999999999916</v>
      </c>
      <c r="T948" s="92">
        <f t="shared" si="255"/>
        <v>296.06975999999929</v>
      </c>
      <c r="U948" s="93" t="b">
        <f t="shared" si="243"/>
        <v>0</v>
      </c>
      <c r="V948" s="93" t="b">
        <f t="shared" si="244"/>
        <v>0</v>
      </c>
      <c r="W948" s="93" t="str">
        <f t="shared" si="245"/>
        <v>Low Value</v>
      </c>
      <c r="X948" s="96" t="str">
        <f t="shared" si="248"/>
        <v>Value not found</v>
      </c>
      <c r="Y948" s="93">
        <f t="shared" si="253"/>
        <v>28</v>
      </c>
      <c r="Z948" s="93">
        <f t="shared" si="249"/>
        <v>3</v>
      </c>
      <c r="AA948" s="93">
        <f t="shared" si="250"/>
        <v>2019</v>
      </c>
      <c r="AB948" s="97" t="str">
        <f t="shared" si="258"/>
        <v>3-2019</v>
      </c>
      <c r="AC948" s="97" t="str">
        <f t="shared" si="257"/>
        <v>28-3-2019</v>
      </c>
      <c r="AD948" s="97">
        <f t="shared" si="254"/>
        <v>1</v>
      </c>
      <c r="AE948" s="97">
        <f t="shared" si="251"/>
        <v>13</v>
      </c>
      <c r="AF948" s="97" t="str">
        <f t="shared" si="246"/>
        <v>2019-13</v>
      </c>
      <c r="AG948" s="97">
        <f t="shared" si="247"/>
        <v>4</v>
      </c>
      <c r="AH948" s="97" t="str">
        <f t="shared" si="252"/>
        <v>Weekdays</v>
      </c>
      <c r="AI948" s="98">
        <f t="shared" si="256"/>
        <v>5</v>
      </c>
    </row>
    <row r="949" spans="2:35" ht="21.75" customHeight="1" x14ac:dyDescent="0.25">
      <c r="B949" s="19" t="s">
        <v>981</v>
      </c>
      <c r="C949" s="20" t="s">
        <v>18</v>
      </c>
      <c r="D949" s="19" t="s">
        <v>19</v>
      </c>
      <c r="E949" s="19" t="s">
        <v>27</v>
      </c>
      <c r="F949" s="19" t="s">
        <v>21</v>
      </c>
      <c r="G949" s="19" t="s">
        <v>28</v>
      </c>
      <c r="H949" s="72">
        <v>93.88</v>
      </c>
      <c r="I949" s="22">
        <v>7</v>
      </c>
      <c r="J949" s="72">
        <v>32.857999999999997</v>
      </c>
      <c r="K949" s="72">
        <v>690.01800000000003</v>
      </c>
      <c r="L949" s="24">
        <v>43470</v>
      </c>
      <c r="M949" s="25">
        <v>0.49375000000000002</v>
      </c>
      <c r="N949" s="20" t="s">
        <v>33</v>
      </c>
      <c r="O949" s="72">
        <v>657.16</v>
      </c>
      <c r="P949" s="76">
        <v>4.7619047620000003</v>
      </c>
      <c r="Q949" s="72">
        <v>32.857999999999997</v>
      </c>
      <c r="R949" s="86">
        <v>7.3</v>
      </c>
      <c r="S949" s="72">
        <f t="shared" si="242"/>
        <v>32.858000000000061</v>
      </c>
      <c r="T949" s="92">
        <f t="shared" si="255"/>
        <v>2757.4433600000052</v>
      </c>
      <c r="U949" s="93" t="b">
        <f t="shared" si="243"/>
        <v>0</v>
      </c>
      <c r="V949" s="93" t="b">
        <f t="shared" si="244"/>
        <v>1</v>
      </c>
      <c r="W949" s="93" t="str">
        <f t="shared" si="245"/>
        <v>Low Value</v>
      </c>
      <c r="X949" s="96">
        <f t="shared" si="248"/>
        <v>9.3879999999999999</v>
      </c>
      <c r="Y949" s="93">
        <f t="shared" si="253"/>
        <v>5</v>
      </c>
      <c r="Z949" s="93">
        <f t="shared" si="249"/>
        <v>1</v>
      </c>
      <c r="AA949" s="93">
        <f t="shared" si="250"/>
        <v>2019</v>
      </c>
      <c r="AB949" s="97" t="str">
        <f t="shared" si="258"/>
        <v>1-2019</v>
      </c>
      <c r="AC949" s="97" t="str">
        <f t="shared" si="257"/>
        <v>5-1-2019</v>
      </c>
      <c r="AD949" s="97">
        <f t="shared" si="254"/>
        <v>1</v>
      </c>
      <c r="AE949" s="97">
        <f t="shared" si="251"/>
        <v>1</v>
      </c>
      <c r="AF949" s="97" t="str">
        <f t="shared" si="246"/>
        <v>2019-1</v>
      </c>
      <c r="AG949" s="97">
        <f t="shared" si="247"/>
        <v>6</v>
      </c>
      <c r="AH949" s="97" t="str">
        <f t="shared" si="252"/>
        <v>Weekends</v>
      </c>
      <c r="AI949" s="98">
        <f t="shared" si="256"/>
        <v>7</v>
      </c>
    </row>
    <row r="950" spans="2:35" ht="21.75" customHeight="1" x14ac:dyDescent="0.25">
      <c r="B950" s="19" t="s">
        <v>982</v>
      </c>
      <c r="C950" s="20" t="s">
        <v>25</v>
      </c>
      <c r="D950" s="19" t="s">
        <v>26</v>
      </c>
      <c r="E950" s="19" t="s">
        <v>20</v>
      </c>
      <c r="F950" s="19" t="s">
        <v>31</v>
      </c>
      <c r="G950" s="19" t="s">
        <v>28</v>
      </c>
      <c r="H950" s="72">
        <v>84.25</v>
      </c>
      <c r="I950" s="22">
        <v>2</v>
      </c>
      <c r="J950" s="72">
        <v>8.4250000000000007</v>
      </c>
      <c r="K950" s="72">
        <v>176.92500000000001</v>
      </c>
      <c r="L950" s="24">
        <v>43550</v>
      </c>
      <c r="M950" s="25">
        <v>0.59236111111111112</v>
      </c>
      <c r="N950" s="20" t="s">
        <v>33</v>
      </c>
      <c r="O950" s="72">
        <v>168.5</v>
      </c>
      <c r="P950" s="76">
        <v>4.7619047620000003</v>
      </c>
      <c r="Q950" s="72">
        <v>8.4250000000000007</v>
      </c>
      <c r="R950" s="86">
        <v>5.3</v>
      </c>
      <c r="S950" s="72">
        <f t="shared" si="242"/>
        <v>8.4250000000000114</v>
      </c>
      <c r="T950" s="92">
        <f t="shared" si="255"/>
        <v>707.02600000000098</v>
      </c>
      <c r="U950" s="93" t="b">
        <f t="shared" si="243"/>
        <v>0</v>
      </c>
      <c r="V950" s="93" t="b">
        <f t="shared" si="244"/>
        <v>0</v>
      </c>
      <c r="W950" s="93" t="str">
        <f t="shared" si="245"/>
        <v>Low Value</v>
      </c>
      <c r="X950" s="96" t="str">
        <f t="shared" si="248"/>
        <v>Value not found</v>
      </c>
      <c r="Y950" s="93">
        <f t="shared" si="253"/>
        <v>26</v>
      </c>
      <c r="Z950" s="93">
        <f t="shared" si="249"/>
        <v>3</v>
      </c>
      <c r="AA950" s="93">
        <f t="shared" si="250"/>
        <v>2019</v>
      </c>
      <c r="AB950" s="97" t="str">
        <f t="shared" si="258"/>
        <v>3-2019</v>
      </c>
      <c r="AC950" s="97" t="str">
        <f t="shared" si="257"/>
        <v>26-3-2019</v>
      </c>
      <c r="AD950" s="97">
        <f t="shared" si="254"/>
        <v>1</v>
      </c>
      <c r="AE950" s="97">
        <f t="shared" si="251"/>
        <v>13</v>
      </c>
      <c r="AF950" s="97" t="str">
        <f t="shared" si="246"/>
        <v>2019-13</v>
      </c>
      <c r="AG950" s="97">
        <f t="shared" si="247"/>
        <v>2</v>
      </c>
      <c r="AH950" s="97" t="str">
        <f t="shared" si="252"/>
        <v>Weekdays</v>
      </c>
      <c r="AI950" s="98">
        <f t="shared" si="256"/>
        <v>3</v>
      </c>
    </row>
    <row r="951" spans="2:35" ht="21.75" customHeight="1" x14ac:dyDescent="0.25">
      <c r="B951" s="19" t="s">
        <v>983</v>
      </c>
      <c r="C951" s="20" t="s">
        <v>42</v>
      </c>
      <c r="D951" s="19" t="s">
        <v>43</v>
      </c>
      <c r="E951" s="19" t="s">
        <v>20</v>
      </c>
      <c r="F951" s="19" t="s">
        <v>31</v>
      </c>
      <c r="G951" s="19" t="s">
        <v>46</v>
      </c>
      <c r="H951" s="72">
        <v>53.78</v>
      </c>
      <c r="I951" s="22">
        <v>1</v>
      </c>
      <c r="J951" s="72">
        <v>2.6890000000000001</v>
      </c>
      <c r="K951" s="72">
        <v>56.469000000000001</v>
      </c>
      <c r="L951" s="24">
        <v>43499</v>
      </c>
      <c r="M951" s="25">
        <v>0.84236111111111112</v>
      </c>
      <c r="N951" s="20" t="s">
        <v>23</v>
      </c>
      <c r="O951" s="72">
        <v>53.78</v>
      </c>
      <c r="P951" s="76">
        <v>4.7619047620000003</v>
      </c>
      <c r="Q951" s="72">
        <v>2.6890000000000001</v>
      </c>
      <c r="R951" s="86">
        <v>4.7</v>
      </c>
      <c r="S951" s="72">
        <f t="shared" si="242"/>
        <v>2.6890000000000001</v>
      </c>
      <c r="T951" s="92">
        <f t="shared" si="255"/>
        <v>225.66088000000002</v>
      </c>
      <c r="U951" s="93" t="b">
        <f t="shared" si="243"/>
        <v>0</v>
      </c>
      <c r="V951" s="93" t="b">
        <f t="shared" si="244"/>
        <v>0</v>
      </c>
      <c r="W951" s="93" t="str">
        <f t="shared" si="245"/>
        <v>Low Value</v>
      </c>
      <c r="X951" s="96" t="str">
        <f t="shared" si="248"/>
        <v>Value not found</v>
      </c>
      <c r="Y951" s="93">
        <f t="shared" si="253"/>
        <v>3</v>
      </c>
      <c r="Z951" s="93">
        <f t="shared" si="249"/>
        <v>2</v>
      </c>
      <c r="AA951" s="93">
        <f t="shared" si="250"/>
        <v>2019</v>
      </c>
      <c r="AB951" s="97" t="str">
        <f t="shared" si="258"/>
        <v>2-2019</v>
      </c>
      <c r="AC951" s="97" t="str">
        <f t="shared" si="257"/>
        <v>3-2-2019</v>
      </c>
      <c r="AD951" s="97">
        <f t="shared" si="254"/>
        <v>1</v>
      </c>
      <c r="AE951" s="97">
        <f t="shared" si="251"/>
        <v>5</v>
      </c>
      <c r="AF951" s="97" t="str">
        <f t="shared" si="246"/>
        <v>2019-5</v>
      </c>
      <c r="AG951" s="97">
        <f t="shared" si="247"/>
        <v>7</v>
      </c>
      <c r="AH951" s="97" t="str">
        <f t="shared" si="252"/>
        <v>Weekends</v>
      </c>
      <c r="AI951" s="98">
        <f t="shared" si="256"/>
        <v>1</v>
      </c>
    </row>
    <row r="952" spans="2:35" ht="21.75" customHeight="1" x14ac:dyDescent="0.25">
      <c r="B952" s="19" t="s">
        <v>984</v>
      </c>
      <c r="C952" s="20" t="s">
        <v>25</v>
      </c>
      <c r="D952" s="19" t="s">
        <v>26</v>
      </c>
      <c r="E952" s="19" t="s">
        <v>20</v>
      </c>
      <c r="F952" s="19" t="s">
        <v>31</v>
      </c>
      <c r="G952" s="19" t="s">
        <v>32</v>
      </c>
      <c r="H952" s="72">
        <v>35.81</v>
      </c>
      <c r="I952" s="22">
        <v>5</v>
      </c>
      <c r="J952" s="72">
        <v>8.9525000000000006</v>
      </c>
      <c r="K952" s="72">
        <v>188.0025</v>
      </c>
      <c r="L952" s="24">
        <v>43502</v>
      </c>
      <c r="M952" s="25">
        <v>0.78055555555555556</v>
      </c>
      <c r="N952" s="20" t="s">
        <v>23</v>
      </c>
      <c r="O952" s="72">
        <v>179.05</v>
      </c>
      <c r="P952" s="76">
        <v>4.7619047620000003</v>
      </c>
      <c r="Q952" s="72">
        <v>8.9525000000000006</v>
      </c>
      <c r="R952" s="86">
        <v>7.9</v>
      </c>
      <c r="S952" s="72">
        <f t="shared" si="242"/>
        <v>8.9524999999999864</v>
      </c>
      <c r="T952" s="92">
        <f t="shared" si="255"/>
        <v>751.2937999999989</v>
      </c>
      <c r="U952" s="93" t="b">
        <f t="shared" si="243"/>
        <v>0</v>
      </c>
      <c r="V952" s="93" t="b">
        <f t="shared" si="244"/>
        <v>1</v>
      </c>
      <c r="W952" s="93" t="str">
        <f t="shared" si="245"/>
        <v>High Value</v>
      </c>
      <c r="X952" s="96">
        <f t="shared" si="248"/>
        <v>3.5810000000000004</v>
      </c>
      <c r="Y952" s="93">
        <f t="shared" si="253"/>
        <v>6</v>
      </c>
      <c r="Z952" s="93">
        <f t="shared" si="249"/>
        <v>2</v>
      </c>
      <c r="AA952" s="93">
        <f t="shared" si="250"/>
        <v>2019</v>
      </c>
      <c r="AB952" s="97" t="str">
        <f t="shared" si="258"/>
        <v>2-2019</v>
      </c>
      <c r="AC952" s="97" t="str">
        <f t="shared" si="257"/>
        <v>6-2-2019</v>
      </c>
      <c r="AD952" s="97">
        <f t="shared" si="254"/>
        <v>1</v>
      </c>
      <c r="AE952" s="97">
        <f t="shared" si="251"/>
        <v>6</v>
      </c>
      <c r="AF952" s="97" t="str">
        <f t="shared" si="246"/>
        <v>2019-6</v>
      </c>
      <c r="AG952" s="97">
        <f t="shared" si="247"/>
        <v>3</v>
      </c>
      <c r="AH952" s="97" t="str">
        <f t="shared" si="252"/>
        <v>Weekdays</v>
      </c>
      <c r="AI952" s="98">
        <f t="shared" si="256"/>
        <v>4</v>
      </c>
    </row>
    <row r="953" spans="2:35" ht="21.75" customHeight="1" x14ac:dyDescent="0.25">
      <c r="B953" s="19" t="s">
        <v>985</v>
      </c>
      <c r="C953" s="20" t="s">
        <v>42</v>
      </c>
      <c r="D953" s="19" t="s">
        <v>43</v>
      </c>
      <c r="E953" s="19" t="s">
        <v>27</v>
      </c>
      <c r="F953" s="19" t="s">
        <v>21</v>
      </c>
      <c r="G953" s="19" t="s">
        <v>44</v>
      </c>
      <c r="H953" s="72">
        <v>26.43</v>
      </c>
      <c r="I953" s="22">
        <v>8</v>
      </c>
      <c r="J953" s="72">
        <v>10.571999999999999</v>
      </c>
      <c r="K953" s="72">
        <v>222.012</v>
      </c>
      <c r="L953" s="24">
        <v>43520</v>
      </c>
      <c r="M953" s="25">
        <v>0.60138888888888886</v>
      </c>
      <c r="N953" s="20" t="s">
        <v>23</v>
      </c>
      <c r="O953" s="72">
        <v>211.44</v>
      </c>
      <c r="P953" s="76">
        <v>4.7619047620000003</v>
      </c>
      <c r="Q953" s="72">
        <v>10.571999999999999</v>
      </c>
      <c r="R953" s="86">
        <v>8.9</v>
      </c>
      <c r="S953" s="72">
        <f t="shared" si="242"/>
        <v>10.572000000000003</v>
      </c>
      <c r="T953" s="92">
        <f t="shared" si="255"/>
        <v>887.2022400000003</v>
      </c>
      <c r="U953" s="93" t="b">
        <f t="shared" si="243"/>
        <v>1</v>
      </c>
      <c r="V953" s="93" t="b">
        <f t="shared" si="244"/>
        <v>1</v>
      </c>
      <c r="W953" s="93" t="str">
        <f t="shared" si="245"/>
        <v>High Value</v>
      </c>
      <c r="X953" s="96">
        <f t="shared" si="248"/>
        <v>2.6430000000000002</v>
      </c>
      <c r="Y953" s="93">
        <f t="shared" si="253"/>
        <v>24</v>
      </c>
      <c r="Z953" s="93">
        <f t="shared" si="249"/>
        <v>2</v>
      </c>
      <c r="AA953" s="93">
        <f t="shared" si="250"/>
        <v>2019</v>
      </c>
      <c r="AB953" s="97" t="str">
        <f t="shared" si="258"/>
        <v>2-2019</v>
      </c>
      <c r="AC953" s="97" t="str">
        <f t="shared" si="257"/>
        <v>24-2-2019</v>
      </c>
      <c r="AD953" s="97">
        <f t="shared" si="254"/>
        <v>1</v>
      </c>
      <c r="AE953" s="97">
        <f t="shared" si="251"/>
        <v>8</v>
      </c>
      <c r="AF953" s="97" t="str">
        <f t="shared" si="246"/>
        <v>2019-8</v>
      </c>
      <c r="AG953" s="97">
        <f t="shared" si="247"/>
        <v>7</v>
      </c>
      <c r="AH953" s="97" t="str">
        <f t="shared" si="252"/>
        <v>Weekends</v>
      </c>
      <c r="AI953" s="98">
        <f t="shared" si="256"/>
        <v>1</v>
      </c>
    </row>
    <row r="954" spans="2:35" ht="21.75" customHeight="1" x14ac:dyDescent="0.25">
      <c r="B954" s="19" t="s">
        <v>986</v>
      </c>
      <c r="C954" s="20" t="s">
        <v>42</v>
      </c>
      <c r="D954" s="19" t="s">
        <v>43</v>
      </c>
      <c r="E954" s="19" t="s">
        <v>20</v>
      </c>
      <c r="F954" s="19" t="s">
        <v>31</v>
      </c>
      <c r="G954" s="19" t="s">
        <v>22</v>
      </c>
      <c r="H954" s="72">
        <v>39.909999999999997</v>
      </c>
      <c r="I954" s="22">
        <v>3</v>
      </c>
      <c r="J954" s="72">
        <v>5.9865000000000004</v>
      </c>
      <c r="K954" s="72">
        <v>125.7165</v>
      </c>
      <c r="L954" s="24">
        <v>43517</v>
      </c>
      <c r="M954" s="25">
        <v>0.52777777777777779</v>
      </c>
      <c r="N954" s="20" t="s">
        <v>23</v>
      </c>
      <c r="O954" s="72">
        <v>119.73</v>
      </c>
      <c r="P954" s="76">
        <v>4.7619047620000003</v>
      </c>
      <c r="Q954" s="72">
        <v>5.9865000000000004</v>
      </c>
      <c r="R954" s="86">
        <v>9.3000000000000007</v>
      </c>
      <c r="S954" s="72">
        <f t="shared" si="242"/>
        <v>5.9864999999999924</v>
      </c>
      <c r="T954" s="92">
        <f t="shared" si="255"/>
        <v>502.38707999999934</v>
      </c>
      <c r="U954" s="93" t="b">
        <f t="shared" si="243"/>
        <v>0</v>
      </c>
      <c r="V954" s="93" t="b">
        <f t="shared" si="244"/>
        <v>1</v>
      </c>
      <c r="W954" s="93" t="str">
        <f t="shared" si="245"/>
        <v>High Value</v>
      </c>
      <c r="X954" s="96">
        <f t="shared" si="248"/>
        <v>3.9909999999999997</v>
      </c>
      <c r="Y954" s="93">
        <f t="shared" si="253"/>
        <v>21</v>
      </c>
      <c r="Z954" s="93">
        <f t="shared" si="249"/>
        <v>2</v>
      </c>
      <c r="AA954" s="93">
        <f t="shared" si="250"/>
        <v>2019</v>
      </c>
      <c r="AB954" s="97" t="str">
        <f t="shared" si="258"/>
        <v>2-2019</v>
      </c>
      <c r="AC954" s="97" t="str">
        <f t="shared" si="257"/>
        <v>21-2-2019</v>
      </c>
      <c r="AD954" s="97">
        <f t="shared" si="254"/>
        <v>1</v>
      </c>
      <c r="AE954" s="97">
        <f t="shared" si="251"/>
        <v>8</v>
      </c>
      <c r="AF954" s="97" t="str">
        <f t="shared" si="246"/>
        <v>2019-8</v>
      </c>
      <c r="AG954" s="97">
        <f t="shared" si="247"/>
        <v>4</v>
      </c>
      <c r="AH954" s="97" t="str">
        <f t="shared" si="252"/>
        <v>Weekdays</v>
      </c>
      <c r="AI954" s="98">
        <f t="shared" si="256"/>
        <v>5</v>
      </c>
    </row>
    <row r="955" spans="2:35" ht="21.75" customHeight="1" x14ac:dyDescent="0.25">
      <c r="B955" s="19" t="s">
        <v>987</v>
      </c>
      <c r="C955" s="20" t="s">
        <v>42</v>
      </c>
      <c r="D955" s="19" t="s">
        <v>43</v>
      </c>
      <c r="E955" s="19" t="s">
        <v>20</v>
      </c>
      <c r="F955" s="19" t="s">
        <v>21</v>
      </c>
      <c r="G955" s="19" t="s">
        <v>32</v>
      </c>
      <c r="H955" s="72">
        <v>21.9</v>
      </c>
      <c r="I955" s="22">
        <v>3</v>
      </c>
      <c r="J955" s="72">
        <v>3.2850000000000001</v>
      </c>
      <c r="K955" s="72">
        <v>68.984999999999999</v>
      </c>
      <c r="L955" s="24">
        <v>43474</v>
      </c>
      <c r="M955" s="25">
        <v>0.77986111111111112</v>
      </c>
      <c r="N955" s="20" t="s">
        <v>23</v>
      </c>
      <c r="O955" s="72">
        <v>65.7</v>
      </c>
      <c r="P955" s="76">
        <v>4.7619047620000003</v>
      </c>
      <c r="Q955" s="72">
        <v>3.2850000000000001</v>
      </c>
      <c r="R955" s="86">
        <v>4.7</v>
      </c>
      <c r="S955" s="72">
        <f t="shared" si="242"/>
        <v>3.2849999999999966</v>
      </c>
      <c r="T955" s="92">
        <f t="shared" si="255"/>
        <v>275.67719999999974</v>
      </c>
      <c r="U955" s="93" t="b">
        <f t="shared" si="243"/>
        <v>0</v>
      </c>
      <c r="V955" s="93" t="b">
        <f t="shared" si="244"/>
        <v>0</v>
      </c>
      <c r="W955" s="93" t="str">
        <f t="shared" si="245"/>
        <v>Low Value</v>
      </c>
      <c r="X955" s="96" t="str">
        <f t="shared" si="248"/>
        <v>Value not found</v>
      </c>
      <c r="Y955" s="93">
        <f t="shared" si="253"/>
        <v>9</v>
      </c>
      <c r="Z955" s="93">
        <f t="shared" si="249"/>
        <v>1</v>
      </c>
      <c r="AA955" s="93">
        <f t="shared" si="250"/>
        <v>2019</v>
      </c>
      <c r="AB955" s="97" t="str">
        <f t="shared" si="258"/>
        <v>1-2019</v>
      </c>
      <c r="AC955" s="97" t="str">
        <f t="shared" si="257"/>
        <v>9-1-2019</v>
      </c>
      <c r="AD955" s="97">
        <f t="shared" si="254"/>
        <v>1</v>
      </c>
      <c r="AE955" s="97">
        <f t="shared" si="251"/>
        <v>2</v>
      </c>
      <c r="AF955" s="97" t="str">
        <f t="shared" si="246"/>
        <v>2019-2</v>
      </c>
      <c r="AG955" s="97">
        <f t="shared" si="247"/>
        <v>3</v>
      </c>
      <c r="AH955" s="97" t="str">
        <f t="shared" si="252"/>
        <v>Weekdays</v>
      </c>
      <c r="AI955" s="98">
        <f t="shared" si="256"/>
        <v>4</v>
      </c>
    </row>
    <row r="956" spans="2:35" ht="21.75" customHeight="1" x14ac:dyDescent="0.25">
      <c r="B956" s="19" t="s">
        <v>988</v>
      </c>
      <c r="C956" s="20" t="s">
        <v>42</v>
      </c>
      <c r="D956" s="19" t="s">
        <v>43</v>
      </c>
      <c r="E956" s="19" t="s">
        <v>20</v>
      </c>
      <c r="F956" s="19" t="s">
        <v>21</v>
      </c>
      <c r="G956" s="19" t="s">
        <v>44</v>
      </c>
      <c r="H956" s="72">
        <v>62.85</v>
      </c>
      <c r="I956" s="22">
        <v>4</v>
      </c>
      <c r="J956" s="72">
        <v>12.57</v>
      </c>
      <c r="K956" s="72">
        <v>263.97000000000003</v>
      </c>
      <c r="L956" s="24">
        <v>43521</v>
      </c>
      <c r="M956" s="25">
        <v>0.55694444444444446</v>
      </c>
      <c r="N956" s="20" t="s">
        <v>23</v>
      </c>
      <c r="O956" s="72">
        <v>251.4</v>
      </c>
      <c r="P956" s="76">
        <v>4.7619047620000003</v>
      </c>
      <c r="Q956" s="72">
        <v>12.57</v>
      </c>
      <c r="R956" s="86">
        <v>8.6999999999999993</v>
      </c>
      <c r="S956" s="72">
        <f t="shared" si="242"/>
        <v>12.570000000000022</v>
      </c>
      <c r="T956" s="92">
        <f t="shared" si="255"/>
        <v>1054.8744000000017</v>
      </c>
      <c r="U956" s="93" t="b">
        <f t="shared" si="243"/>
        <v>0</v>
      </c>
      <c r="V956" s="93" t="b">
        <f t="shared" si="244"/>
        <v>1</v>
      </c>
      <c r="W956" s="93" t="str">
        <f t="shared" si="245"/>
        <v>High Value</v>
      </c>
      <c r="X956" s="96">
        <f t="shared" si="248"/>
        <v>6.2850000000000001</v>
      </c>
      <c r="Y956" s="93">
        <f t="shared" si="253"/>
        <v>25</v>
      </c>
      <c r="Z956" s="93">
        <f t="shared" si="249"/>
        <v>2</v>
      </c>
      <c r="AA956" s="93">
        <f t="shared" si="250"/>
        <v>2019</v>
      </c>
      <c r="AB956" s="97" t="str">
        <f t="shared" si="258"/>
        <v>2-2019</v>
      </c>
      <c r="AC956" s="97" t="str">
        <f t="shared" si="257"/>
        <v>25-2-2019</v>
      </c>
      <c r="AD956" s="97">
        <f t="shared" si="254"/>
        <v>1</v>
      </c>
      <c r="AE956" s="97">
        <f t="shared" si="251"/>
        <v>9</v>
      </c>
      <c r="AF956" s="97" t="str">
        <f t="shared" si="246"/>
        <v>2019-9</v>
      </c>
      <c r="AG956" s="97">
        <f t="shared" si="247"/>
        <v>1</v>
      </c>
      <c r="AH956" s="97" t="str">
        <f t="shared" si="252"/>
        <v>Weekdays</v>
      </c>
      <c r="AI956" s="98">
        <f t="shared" si="256"/>
        <v>2</v>
      </c>
    </row>
    <row r="957" spans="2:35" ht="21.75" customHeight="1" x14ac:dyDescent="0.25">
      <c r="B957" s="19" t="s">
        <v>989</v>
      </c>
      <c r="C957" s="20" t="s">
        <v>25</v>
      </c>
      <c r="D957" s="19" t="s">
        <v>26</v>
      </c>
      <c r="E957" s="19" t="s">
        <v>20</v>
      </c>
      <c r="F957" s="19" t="s">
        <v>21</v>
      </c>
      <c r="G957" s="19" t="s">
        <v>44</v>
      </c>
      <c r="H957" s="72">
        <v>21.04</v>
      </c>
      <c r="I957" s="22">
        <v>4</v>
      </c>
      <c r="J957" s="72">
        <v>4.2080000000000002</v>
      </c>
      <c r="K957" s="72">
        <v>88.367999999999995</v>
      </c>
      <c r="L957" s="24">
        <v>43478</v>
      </c>
      <c r="M957" s="25">
        <v>0.58194444444444449</v>
      </c>
      <c r="N957" s="20" t="s">
        <v>29</v>
      </c>
      <c r="O957" s="72">
        <v>84.16</v>
      </c>
      <c r="P957" s="76">
        <v>4.7619047620000003</v>
      </c>
      <c r="Q957" s="72">
        <v>4.2080000000000002</v>
      </c>
      <c r="R957" s="86">
        <v>7.6</v>
      </c>
      <c r="S957" s="72">
        <f t="shared" si="242"/>
        <v>4.2079999999999984</v>
      </c>
      <c r="T957" s="92">
        <f t="shared" si="255"/>
        <v>353.13535999999988</v>
      </c>
      <c r="U957" s="93" t="b">
        <f t="shared" si="243"/>
        <v>0</v>
      </c>
      <c r="V957" s="93" t="b">
        <f t="shared" si="244"/>
        <v>1</v>
      </c>
      <c r="W957" s="93" t="str">
        <f t="shared" si="245"/>
        <v>High Value</v>
      </c>
      <c r="X957" s="96">
        <f t="shared" si="248"/>
        <v>2.1040000000000001</v>
      </c>
      <c r="Y957" s="93">
        <f t="shared" si="253"/>
        <v>13</v>
      </c>
      <c r="Z957" s="93">
        <f t="shared" si="249"/>
        <v>1</v>
      </c>
      <c r="AA957" s="93">
        <f t="shared" si="250"/>
        <v>2019</v>
      </c>
      <c r="AB957" s="97" t="str">
        <f t="shared" si="258"/>
        <v>1-2019</v>
      </c>
      <c r="AC957" s="97" t="str">
        <f t="shared" si="257"/>
        <v>13-1-2019</v>
      </c>
      <c r="AD957" s="97">
        <f t="shared" si="254"/>
        <v>1</v>
      </c>
      <c r="AE957" s="97">
        <f t="shared" si="251"/>
        <v>2</v>
      </c>
      <c r="AF957" s="97" t="str">
        <f t="shared" si="246"/>
        <v>2019-2</v>
      </c>
      <c r="AG957" s="97">
        <f t="shared" si="247"/>
        <v>7</v>
      </c>
      <c r="AH957" s="97" t="str">
        <f t="shared" si="252"/>
        <v>Weekends</v>
      </c>
      <c r="AI957" s="98">
        <f t="shared" si="256"/>
        <v>1</v>
      </c>
    </row>
    <row r="958" spans="2:35" ht="21.75" customHeight="1" x14ac:dyDescent="0.25">
      <c r="B958" s="19" t="s">
        <v>990</v>
      </c>
      <c r="C958" s="20" t="s">
        <v>42</v>
      </c>
      <c r="D958" s="19" t="s">
        <v>43</v>
      </c>
      <c r="E958" s="19" t="s">
        <v>20</v>
      </c>
      <c r="F958" s="19" t="s">
        <v>31</v>
      </c>
      <c r="G958" s="19" t="s">
        <v>32</v>
      </c>
      <c r="H958" s="72">
        <v>65.91</v>
      </c>
      <c r="I958" s="22">
        <v>6</v>
      </c>
      <c r="J958" s="72">
        <v>19.773</v>
      </c>
      <c r="K958" s="72">
        <v>415.233</v>
      </c>
      <c r="L958" s="24">
        <v>43505</v>
      </c>
      <c r="M958" s="25">
        <v>0.48958333333333331</v>
      </c>
      <c r="N958" s="20" t="s">
        <v>29</v>
      </c>
      <c r="O958" s="72">
        <v>395.46</v>
      </c>
      <c r="P958" s="76">
        <v>4.7619047620000003</v>
      </c>
      <c r="Q958" s="72">
        <v>19.773</v>
      </c>
      <c r="R958" s="86">
        <v>5.7</v>
      </c>
      <c r="S958" s="72">
        <f t="shared" si="242"/>
        <v>19.773000000000025</v>
      </c>
      <c r="T958" s="92">
        <f t="shared" si="255"/>
        <v>1659.350160000002</v>
      </c>
      <c r="U958" s="93" t="b">
        <f t="shared" si="243"/>
        <v>0</v>
      </c>
      <c r="V958" s="93" t="b">
        <f t="shared" si="244"/>
        <v>0</v>
      </c>
      <c r="W958" s="93" t="str">
        <f t="shared" si="245"/>
        <v>Low Value</v>
      </c>
      <c r="X958" s="96" t="str">
        <f t="shared" si="248"/>
        <v>Value not found</v>
      </c>
      <c r="Y958" s="93">
        <f t="shared" si="253"/>
        <v>9</v>
      </c>
      <c r="Z958" s="93">
        <f t="shared" si="249"/>
        <v>2</v>
      </c>
      <c r="AA958" s="93">
        <f t="shared" si="250"/>
        <v>2019</v>
      </c>
      <c r="AB958" s="97" t="str">
        <f t="shared" si="258"/>
        <v>2-2019</v>
      </c>
      <c r="AC958" s="97" t="str">
        <f t="shared" si="257"/>
        <v>9-2-2019</v>
      </c>
      <c r="AD958" s="97">
        <f t="shared" si="254"/>
        <v>1</v>
      </c>
      <c r="AE958" s="97">
        <f t="shared" si="251"/>
        <v>6</v>
      </c>
      <c r="AF958" s="97" t="str">
        <f t="shared" si="246"/>
        <v>2019-6</v>
      </c>
      <c r="AG958" s="97">
        <f t="shared" si="247"/>
        <v>6</v>
      </c>
      <c r="AH958" s="97" t="str">
        <f t="shared" si="252"/>
        <v>Weekends</v>
      </c>
      <c r="AI958" s="98">
        <f t="shared" si="256"/>
        <v>7</v>
      </c>
    </row>
    <row r="959" spans="2:35" ht="21.75" customHeight="1" x14ac:dyDescent="0.25">
      <c r="B959" s="19" t="s">
        <v>991</v>
      </c>
      <c r="C959" s="20" t="s">
        <v>18</v>
      </c>
      <c r="D959" s="19" t="s">
        <v>19</v>
      </c>
      <c r="E959" s="19" t="s">
        <v>27</v>
      </c>
      <c r="F959" s="19" t="s">
        <v>21</v>
      </c>
      <c r="G959" s="19" t="s">
        <v>46</v>
      </c>
      <c r="H959" s="72">
        <v>42.57</v>
      </c>
      <c r="I959" s="22">
        <v>7</v>
      </c>
      <c r="J959" s="72">
        <v>14.8995</v>
      </c>
      <c r="K959" s="72">
        <v>312.8895</v>
      </c>
      <c r="L959" s="24">
        <v>43471</v>
      </c>
      <c r="M959" s="25">
        <v>0.49375000000000002</v>
      </c>
      <c r="N959" s="20" t="s">
        <v>29</v>
      </c>
      <c r="O959" s="72">
        <v>297.99</v>
      </c>
      <c r="P959" s="76">
        <v>4.7619047620000003</v>
      </c>
      <c r="Q959" s="72">
        <v>14.8995</v>
      </c>
      <c r="R959" s="86">
        <v>6.8</v>
      </c>
      <c r="S959" s="72">
        <f t="shared" si="242"/>
        <v>14.899499999999989</v>
      </c>
      <c r="T959" s="92">
        <f t="shared" si="255"/>
        <v>1250.3660399999992</v>
      </c>
      <c r="U959" s="93" t="b">
        <f t="shared" si="243"/>
        <v>0</v>
      </c>
      <c r="V959" s="93" t="b">
        <f t="shared" si="244"/>
        <v>1</v>
      </c>
      <c r="W959" s="93" t="str">
        <f t="shared" si="245"/>
        <v>Low Value</v>
      </c>
      <c r="X959" s="96" t="str">
        <f t="shared" si="248"/>
        <v>Value not found</v>
      </c>
      <c r="Y959" s="93">
        <f t="shared" si="253"/>
        <v>6</v>
      </c>
      <c r="Z959" s="93">
        <f t="shared" si="249"/>
        <v>1</v>
      </c>
      <c r="AA959" s="93">
        <f t="shared" si="250"/>
        <v>2019</v>
      </c>
      <c r="AB959" s="97" t="str">
        <f t="shared" si="258"/>
        <v>1-2019</v>
      </c>
      <c r="AC959" s="97" t="str">
        <f t="shared" si="257"/>
        <v>6-1-2019</v>
      </c>
      <c r="AD959" s="97">
        <f t="shared" si="254"/>
        <v>1</v>
      </c>
      <c r="AE959" s="97">
        <f t="shared" si="251"/>
        <v>1</v>
      </c>
      <c r="AF959" s="97" t="str">
        <f t="shared" si="246"/>
        <v>2019-1</v>
      </c>
      <c r="AG959" s="97">
        <f t="shared" si="247"/>
        <v>7</v>
      </c>
      <c r="AH959" s="97" t="str">
        <f t="shared" si="252"/>
        <v>Weekends</v>
      </c>
      <c r="AI959" s="98">
        <f t="shared" si="256"/>
        <v>1</v>
      </c>
    </row>
    <row r="960" spans="2:35" ht="21.75" customHeight="1" x14ac:dyDescent="0.25">
      <c r="B960" s="19" t="s">
        <v>992</v>
      </c>
      <c r="C960" s="20" t="s">
        <v>25</v>
      </c>
      <c r="D960" s="19" t="s">
        <v>26</v>
      </c>
      <c r="E960" s="19" t="s">
        <v>20</v>
      </c>
      <c r="F960" s="19" t="s">
        <v>31</v>
      </c>
      <c r="G960" s="19" t="s">
        <v>44</v>
      </c>
      <c r="H960" s="72">
        <v>50.49</v>
      </c>
      <c r="I960" s="22">
        <v>9</v>
      </c>
      <c r="J960" s="72">
        <v>22.720500000000001</v>
      </c>
      <c r="K960" s="72">
        <v>477.13049999999998</v>
      </c>
      <c r="L960" s="24">
        <v>43475</v>
      </c>
      <c r="M960" s="25">
        <v>0.71944444444444444</v>
      </c>
      <c r="N960" s="20" t="s">
        <v>29</v>
      </c>
      <c r="O960" s="72">
        <v>454.41</v>
      </c>
      <c r="P960" s="76">
        <v>4.7619047620000003</v>
      </c>
      <c r="Q960" s="72">
        <v>22.720500000000001</v>
      </c>
      <c r="R960" s="86">
        <v>5.4</v>
      </c>
      <c r="S960" s="72">
        <f t="shared" si="242"/>
        <v>22.720499999999959</v>
      </c>
      <c r="T960" s="92">
        <f t="shared" si="255"/>
        <v>1906.7043599999965</v>
      </c>
      <c r="U960" s="93" t="b">
        <f t="shared" si="243"/>
        <v>0</v>
      </c>
      <c r="V960" s="93" t="b">
        <f t="shared" si="244"/>
        <v>0</v>
      </c>
      <c r="W960" s="93" t="str">
        <f t="shared" si="245"/>
        <v>Low Value</v>
      </c>
      <c r="X960" s="96" t="str">
        <f t="shared" si="248"/>
        <v>Value not found</v>
      </c>
      <c r="Y960" s="93">
        <f t="shared" si="253"/>
        <v>10</v>
      </c>
      <c r="Z960" s="93">
        <f t="shared" si="249"/>
        <v>1</v>
      </c>
      <c r="AA960" s="93">
        <f t="shared" si="250"/>
        <v>2019</v>
      </c>
      <c r="AB960" s="97" t="str">
        <f t="shared" si="258"/>
        <v>1-2019</v>
      </c>
      <c r="AC960" s="97" t="str">
        <f t="shared" si="257"/>
        <v>10-1-2019</v>
      </c>
      <c r="AD960" s="97">
        <f t="shared" si="254"/>
        <v>1</v>
      </c>
      <c r="AE960" s="97">
        <f t="shared" si="251"/>
        <v>2</v>
      </c>
      <c r="AF960" s="97" t="str">
        <f t="shared" si="246"/>
        <v>2019-2</v>
      </c>
      <c r="AG960" s="97">
        <f t="shared" si="247"/>
        <v>4</v>
      </c>
      <c r="AH960" s="97" t="str">
        <f t="shared" si="252"/>
        <v>Weekdays</v>
      </c>
      <c r="AI960" s="98">
        <f t="shared" si="256"/>
        <v>5</v>
      </c>
    </row>
    <row r="961" spans="2:35" ht="21.75" customHeight="1" x14ac:dyDescent="0.25">
      <c r="B961" s="19" t="s">
        <v>993</v>
      </c>
      <c r="C961" s="20" t="s">
        <v>42</v>
      </c>
      <c r="D961" s="19" t="s">
        <v>43</v>
      </c>
      <c r="E961" s="19" t="s">
        <v>27</v>
      </c>
      <c r="F961" s="19" t="s">
        <v>31</v>
      </c>
      <c r="G961" s="19" t="s">
        <v>28</v>
      </c>
      <c r="H961" s="72">
        <v>46.02</v>
      </c>
      <c r="I961" s="22">
        <v>6</v>
      </c>
      <c r="J961" s="72">
        <v>13.805999999999999</v>
      </c>
      <c r="K961" s="72">
        <v>289.92599999999999</v>
      </c>
      <c r="L961" s="24">
        <v>43503</v>
      </c>
      <c r="M961" s="25">
        <v>0.66319444444444442</v>
      </c>
      <c r="N961" s="20" t="s">
        <v>29</v>
      </c>
      <c r="O961" s="72">
        <v>276.12</v>
      </c>
      <c r="P961" s="76">
        <v>4.7619047620000003</v>
      </c>
      <c r="Q961" s="72">
        <v>13.805999999999999</v>
      </c>
      <c r="R961" s="86">
        <v>7.1</v>
      </c>
      <c r="S961" s="72">
        <f t="shared" si="242"/>
        <v>13.805999999999983</v>
      </c>
      <c r="T961" s="92">
        <f t="shared" si="255"/>
        <v>1158.5995199999986</v>
      </c>
      <c r="U961" s="93" t="b">
        <f t="shared" si="243"/>
        <v>0</v>
      </c>
      <c r="V961" s="93" t="b">
        <f t="shared" si="244"/>
        <v>1</v>
      </c>
      <c r="W961" s="93" t="str">
        <f t="shared" si="245"/>
        <v>Low Value</v>
      </c>
      <c r="X961" s="96">
        <f t="shared" si="248"/>
        <v>4.6020000000000003</v>
      </c>
      <c r="Y961" s="93">
        <f t="shared" si="253"/>
        <v>7</v>
      </c>
      <c r="Z961" s="93">
        <f t="shared" si="249"/>
        <v>2</v>
      </c>
      <c r="AA961" s="93">
        <f t="shared" si="250"/>
        <v>2019</v>
      </c>
      <c r="AB961" s="97" t="str">
        <f t="shared" si="258"/>
        <v>2-2019</v>
      </c>
      <c r="AC961" s="97" t="str">
        <f t="shared" si="257"/>
        <v>7-2-2019</v>
      </c>
      <c r="AD961" s="97">
        <f t="shared" si="254"/>
        <v>1</v>
      </c>
      <c r="AE961" s="97">
        <f t="shared" si="251"/>
        <v>6</v>
      </c>
      <c r="AF961" s="97" t="str">
        <f t="shared" si="246"/>
        <v>2019-6</v>
      </c>
      <c r="AG961" s="97">
        <f t="shared" si="247"/>
        <v>4</v>
      </c>
      <c r="AH961" s="97" t="str">
        <f t="shared" si="252"/>
        <v>Weekdays</v>
      </c>
      <c r="AI961" s="98">
        <f t="shared" si="256"/>
        <v>5</v>
      </c>
    </row>
    <row r="962" spans="2:35" ht="21.75" customHeight="1" x14ac:dyDescent="0.25">
      <c r="B962" s="19" t="s">
        <v>994</v>
      </c>
      <c r="C962" s="20" t="s">
        <v>25</v>
      </c>
      <c r="D962" s="19" t="s">
        <v>26</v>
      </c>
      <c r="E962" s="19" t="s">
        <v>27</v>
      </c>
      <c r="F962" s="19" t="s">
        <v>21</v>
      </c>
      <c r="G962" s="19" t="s">
        <v>32</v>
      </c>
      <c r="H962" s="72">
        <v>15.8</v>
      </c>
      <c r="I962" s="22">
        <v>10</v>
      </c>
      <c r="J962" s="72">
        <v>7.9</v>
      </c>
      <c r="K962" s="72">
        <v>165.9</v>
      </c>
      <c r="L962" s="24">
        <v>43474</v>
      </c>
      <c r="M962" s="25">
        <v>0.50486111111111109</v>
      </c>
      <c r="N962" s="20" t="s">
        <v>29</v>
      </c>
      <c r="O962" s="72">
        <v>158</v>
      </c>
      <c r="P962" s="76">
        <v>4.7619047620000003</v>
      </c>
      <c r="Q962" s="72">
        <v>7.9</v>
      </c>
      <c r="R962" s="86">
        <v>7.8</v>
      </c>
      <c r="S962" s="72">
        <f t="shared" si="242"/>
        <v>7.9000000000000057</v>
      </c>
      <c r="T962" s="92">
        <f t="shared" si="255"/>
        <v>662.96800000000053</v>
      </c>
      <c r="U962" s="93" t="b">
        <f t="shared" si="243"/>
        <v>1</v>
      </c>
      <c r="V962" s="93" t="b">
        <f t="shared" si="244"/>
        <v>1</v>
      </c>
      <c r="W962" s="93" t="str">
        <f t="shared" si="245"/>
        <v>High Value</v>
      </c>
      <c r="X962" s="96">
        <f t="shared" si="248"/>
        <v>1.58</v>
      </c>
      <c r="Y962" s="93">
        <f t="shared" si="253"/>
        <v>9</v>
      </c>
      <c r="Z962" s="93">
        <f t="shared" si="249"/>
        <v>1</v>
      </c>
      <c r="AA962" s="93">
        <f t="shared" si="250"/>
        <v>2019</v>
      </c>
      <c r="AB962" s="97" t="str">
        <f t="shared" si="258"/>
        <v>1-2019</v>
      </c>
      <c r="AC962" s="97" t="str">
        <f t="shared" si="257"/>
        <v>9-1-2019</v>
      </c>
      <c r="AD962" s="97">
        <f t="shared" si="254"/>
        <v>1</v>
      </c>
      <c r="AE962" s="97">
        <f t="shared" si="251"/>
        <v>2</v>
      </c>
      <c r="AF962" s="97" t="str">
        <f t="shared" si="246"/>
        <v>2019-2</v>
      </c>
      <c r="AG962" s="97">
        <f t="shared" si="247"/>
        <v>3</v>
      </c>
      <c r="AH962" s="97" t="str">
        <f t="shared" si="252"/>
        <v>Weekdays</v>
      </c>
      <c r="AI962" s="98">
        <f t="shared" si="256"/>
        <v>4</v>
      </c>
    </row>
    <row r="963" spans="2:35" ht="21.75" customHeight="1" x14ac:dyDescent="0.25">
      <c r="B963" s="19" t="s">
        <v>995</v>
      </c>
      <c r="C963" s="20" t="s">
        <v>18</v>
      </c>
      <c r="D963" s="19" t="s">
        <v>19</v>
      </c>
      <c r="E963" s="19" t="s">
        <v>20</v>
      </c>
      <c r="F963" s="19" t="s">
        <v>21</v>
      </c>
      <c r="G963" s="19" t="s">
        <v>44</v>
      </c>
      <c r="H963" s="72">
        <v>98.66</v>
      </c>
      <c r="I963" s="22">
        <v>9</v>
      </c>
      <c r="J963" s="72">
        <v>44.396999999999998</v>
      </c>
      <c r="K963" s="72">
        <v>932.33699999999999</v>
      </c>
      <c r="L963" s="24">
        <v>43515</v>
      </c>
      <c r="M963" s="25">
        <v>0.62986111111111109</v>
      </c>
      <c r="N963" s="20" t="s">
        <v>29</v>
      </c>
      <c r="O963" s="72">
        <v>887.94</v>
      </c>
      <c r="P963" s="76">
        <v>4.7619047620000003</v>
      </c>
      <c r="Q963" s="72">
        <v>44.396999999999998</v>
      </c>
      <c r="R963" s="86">
        <v>8.4</v>
      </c>
      <c r="S963" s="72">
        <f t="shared" si="242"/>
        <v>44.396999999999935</v>
      </c>
      <c r="T963" s="92">
        <f t="shared" si="255"/>
        <v>3725.7962399999947</v>
      </c>
      <c r="U963" s="93" t="b">
        <f t="shared" si="243"/>
        <v>1</v>
      </c>
      <c r="V963" s="93" t="b">
        <f t="shared" si="244"/>
        <v>1</v>
      </c>
      <c r="W963" s="93" t="str">
        <f t="shared" si="245"/>
        <v>High Value</v>
      </c>
      <c r="X963" s="96">
        <f t="shared" si="248"/>
        <v>9.8659999999999997</v>
      </c>
      <c r="Y963" s="93">
        <f t="shared" si="253"/>
        <v>19</v>
      </c>
      <c r="Z963" s="93">
        <f t="shared" si="249"/>
        <v>2</v>
      </c>
      <c r="AA963" s="93">
        <f t="shared" si="250"/>
        <v>2019</v>
      </c>
      <c r="AB963" s="97" t="str">
        <f t="shared" si="258"/>
        <v>2-2019</v>
      </c>
      <c r="AC963" s="97" t="str">
        <f t="shared" si="257"/>
        <v>19-2-2019</v>
      </c>
      <c r="AD963" s="97">
        <f t="shared" si="254"/>
        <v>1</v>
      </c>
      <c r="AE963" s="97">
        <f t="shared" si="251"/>
        <v>8</v>
      </c>
      <c r="AF963" s="97" t="str">
        <f t="shared" si="246"/>
        <v>2019-8</v>
      </c>
      <c r="AG963" s="97">
        <f t="shared" si="247"/>
        <v>2</v>
      </c>
      <c r="AH963" s="97" t="str">
        <f t="shared" si="252"/>
        <v>Weekdays</v>
      </c>
      <c r="AI963" s="98">
        <f t="shared" si="256"/>
        <v>3</v>
      </c>
    </row>
    <row r="964" spans="2:35" ht="21.75" customHeight="1" x14ac:dyDescent="0.25">
      <c r="B964" s="19" t="s">
        <v>996</v>
      </c>
      <c r="C964" s="20" t="s">
        <v>25</v>
      </c>
      <c r="D964" s="19" t="s">
        <v>26</v>
      </c>
      <c r="E964" s="19" t="s">
        <v>20</v>
      </c>
      <c r="F964" s="19" t="s">
        <v>31</v>
      </c>
      <c r="G964" s="19" t="s">
        <v>46</v>
      </c>
      <c r="H964" s="72">
        <v>91.98</v>
      </c>
      <c r="I964" s="22">
        <v>1</v>
      </c>
      <c r="J964" s="72">
        <v>4.5990000000000002</v>
      </c>
      <c r="K964" s="72">
        <v>96.578999999999994</v>
      </c>
      <c r="L964" s="24">
        <v>43542</v>
      </c>
      <c r="M964" s="25">
        <v>0.64513888888888893</v>
      </c>
      <c r="N964" s="20" t="s">
        <v>29</v>
      </c>
      <c r="O964" s="72">
        <v>91.98</v>
      </c>
      <c r="P964" s="76">
        <v>4.7619047620000003</v>
      </c>
      <c r="Q964" s="72">
        <v>4.5990000000000002</v>
      </c>
      <c r="R964" s="86">
        <v>9.8000000000000007</v>
      </c>
      <c r="S964" s="72">
        <f t="shared" si="242"/>
        <v>4.5989999999999895</v>
      </c>
      <c r="T964" s="92">
        <f t="shared" si="255"/>
        <v>385.94807999999915</v>
      </c>
      <c r="U964" s="93" t="b">
        <f t="shared" si="243"/>
        <v>0</v>
      </c>
      <c r="V964" s="93" t="b">
        <f t="shared" si="244"/>
        <v>1</v>
      </c>
      <c r="W964" s="93" t="str">
        <f t="shared" si="245"/>
        <v>High Value</v>
      </c>
      <c r="X964" s="96">
        <f t="shared" si="248"/>
        <v>9.1980000000000004</v>
      </c>
      <c r="Y964" s="93">
        <f t="shared" si="253"/>
        <v>18</v>
      </c>
      <c r="Z964" s="93">
        <f t="shared" si="249"/>
        <v>3</v>
      </c>
      <c r="AA964" s="93">
        <f t="shared" si="250"/>
        <v>2019</v>
      </c>
      <c r="AB964" s="97" t="str">
        <f t="shared" si="258"/>
        <v>3-2019</v>
      </c>
      <c r="AC964" s="97" t="str">
        <f t="shared" si="257"/>
        <v>18-3-2019</v>
      </c>
      <c r="AD964" s="97">
        <f t="shared" si="254"/>
        <v>1</v>
      </c>
      <c r="AE964" s="97">
        <f t="shared" si="251"/>
        <v>12</v>
      </c>
      <c r="AF964" s="97" t="str">
        <f t="shared" si="246"/>
        <v>2019-12</v>
      </c>
      <c r="AG964" s="97">
        <f t="shared" si="247"/>
        <v>1</v>
      </c>
      <c r="AH964" s="97" t="str">
        <f t="shared" si="252"/>
        <v>Weekdays</v>
      </c>
      <c r="AI964" s="98">
        <f t="shared" si="256"/>
        <v>2</v>
      </c>
    </row>
    <row r="965" spans="2:35" ht="21.75" customHeight="1" x14ac:dyDescent="0.25">
      <c r="B965" s="19" t="s">
        <v>997</v>
      </c>
      <c r="C965" s="20" t="s">
        <v>18</v>
      </c>
      <c r="D965" s="19" t="s">
        <v>19</v>
      </c>
      <c r="E965" s="19" t="s">
        <v>20</v>
      </c>
      <c r="F965" s="19" t="s">
        <v>31</v>
      </c>
      <c r="G965" s="19" t="s">
        <v>28</v>
      </c>
      <c r="H965" s="72">
        <v>20.89</v>
      </c>
      <c r="I965" s="22">
        <v>2</v>
      </c>
      <c r="J965" s="72">
        <v>2.089</v>
      </c>
      <c r="K965" s="72">
        <v>43.869</v>
      </c>
      <c r="L965" s="24">
        <v>43501</v>
      </c>
      <c r="M965" s="25">
        <v>0.78125</v>
      </c>
      <c r="N965" s="20" t="s">
        <v>29</v>
      </c>
      <c r="O965" s="72">
        <v>41.78</v>
      </c>
      <c r="P965" s="76">
        <v>4.7619047620000003</v>
      </c>
      <c r="Q965" s="72">
        <v>2.089</v>
      </c>
      <c r="R965" s="86">
        <v>9.8000000000000007</v>
      </c>
      <c r="S965" s="72">
        <f t="shared" ref="S965:S1003" si="259">K965-O965</f>
        <v>2.0889999999999986</v>
      </c>
      <c r="T965" s="92">
        <f t="shared" si="255"/>
        <v>175.3088799999999</v>
      </c>
      <c r="U965" s="93" t="b">
        <f t="shared" ref="U965:U1003" si="260">AND(I965&gt;7,R965&gt;7.1)</f>
        <v>0</v>
      </c>
      <c r="V965" s="93" t="b">
        <f t="shared" ref="V965:V1003" si="261">OR(S965&gt;33,R965&gt;6.2)</f>
        <v>1</v>
      </c>
      <c r="W965" s="93" t="str">
        <f t="shared" ref="W965:W1003" si="262">IF(R965&gt;7.3,"High Value","Low Value")</f>
        <v>High Value</v>
      </c>
      <c r="X965" s="96">
        <f t="shared" si="248"/>
        <v>2.089</v>
      </c>
      <c r="Y965" s="93">
        <f t="shared" si="253"/>
        <v>5</v>
      </c>
      <c r="Z965" s="93">
        <f t="shared" si="249"/>
        <v>2</v>
      </c>
      <c r="AA965" s="93">
        <f t="shared" si="250"/>
        <v>2019</v>
      </c>
      <c r="AB965" s="97" t="str">
        <f t="shared" si="258"/>
        <v>2-2019</v>
      </c>
      <c r="AC965" s="97" t="str">
        <f t="shared" si="257"/>
        <v>5-2-2019</v>
      </c>
      <c r="AD965" s="97">
        <f t="shared" si="254"/>
        <v>1</v>
      </c>
      <c r="AE965" s="97">
        <f t="shared" si="251"/>
        <v>6</v>
      </c>
      <c r="AF965" s="97" t="str">
        <f t="shared" ref="AF965:AF1003" si="263">CONCATENATE(AA965,"-",AE965)</f>
        <v>2019-6</v>
      </c>
      <c r="AG965" s="97">
        <f t="shared" ref="AG965:AG1003" si="264">WEEKDAY(L965,2)</f>
        <v>2</v>
      </c>
      <c r="AH965" s="97" t="str">
        <f t="shared" si="252"/>
        <v>Weekdays</v>
      </c>
      <c r="AI965" s="98">
        <f t="shared" si="256"/>
        <v>3</v>
      </c>
    </row>
    <row r="966" spans="2:35" ht="21.75" customHeight="1" x14ac:dyDescent="0.25">
      <c r="B966" s="19" t="s">
        <v>998</v>
      </c>
      <c r="C966" s="20" t="s">
        <v>18</v>
      </c>
      <c r="D966" s="19" t="s">
        <v>19</v>
      </c>
      <c r="E966" s="19" t="s">
        <v>27</v>
      </c>
      <c r="F966" s="19" t="s">
        <v>21</v>
      </c>
      <c r="G966" s="19" t="s">
        <v>46</v>
      </c>
      <c r="H966" s="72">
        <v>15.5</v>
      </c>
      <c r="I966" s="22">
        <v>1</v>
      </c>
      <c r="J966" s="72">
        <v>0.77500000000000002</v>
      </c>
      <c r="K966" s="72">
        <v>16.274999999999999</v>
      </c>
      <c r="L966" s="24">
        <v>43543</v>
      </c>
      <c r="M966" s="25">
        <v>0.64097222222222228</v>
      </c>
      <c r="N966" s="20" t="s">
        <v>33</v>
      </c>
      <c r="O966" s="72">
        <v>15.5</v>
      </c>
      <c r="P966" s="76">
        <v>4.7619047620000003</v>
      </c>
      <c r="Q966" s="72">
        <v>0.77500000000000002</v>
      </c>
      <c r="R966" s="86">
        <v>7.4</v>
      </c>
      <c r="S966" s="72">
        <f t="shared" si="259"/>
        <v>0.77499999999999858</v>
      </c>
      <c r="T966" s="92">
        <f t="shared" si="255"/>
        <v>65.037999999999883</v>
      </c>
      <c r="U966" s="93" t="b">
        <f t="shared" si="260"/>
        <v>0</v>
      </c>
      <c r="V966" s="93" t="b">
        <f t="shared" si="261"/>
        <v>1</v>
      </c>
      <c r="W966" s="93" t="str">
        <f t="shared" si="262"/>
        <v>High Value</v>
      </c>
      <c r="X966" s="96">
        <f t="shared" ref="X966:X1003" si="265">IF(R966&gt;6.9,H966*0.1,"Value not found")</f>
        <v>1.55</v>
      </c>
      <c r="Y966" s="93">
        <f t="shared" si="253"/>
        <v>19</v>
      </c>
      <c r="Z966" s="93">
        <f t="shared" ref="Z966:Z1003" si="266">MONTH(L966)</f>
        <v>3</v>
      </c>
      <c r="AA966" s="93">
        <f t="shared" ref="AA966:AA1003" si="267">YEAR(L966)</f>
        <v>2019</v>
      </c>
      <c r="AB966" s="97" t="str">
        <f t="shared" si="258"/>
        <v>3-2019</v>
      </c>
      <c r="AC966" s="97" t="str">
        <f t="shared" si="257"/>
        <v>19-3-2019</v>
      </c>
      <c r="AD966" s="97">
        <f t="shared" si="254"/>
        <v>1</v>
      </c>
      <c r="AE966" s="97">
        <f t="shared" ref="AE966:AE1003" si="268">WEEKNUM(L966,2)</f>
        <v>12</v>
      </c>
      <c r="AF966" s="97" t="str">
        <f t="shared" si="263"/>
        <v>2019-12</v>
      </c>
      <c r="AG966" s="97">
        <f t="shared" si="264"/>
        <v>2</v>
      </c>
      <c r="AH966" s="97" t="str">
        <f t="shared" ref="AH966:AH1003" si="269">IF(AG966&gt;=6,"Weekends","Weekdays")</f>
        <v>Weekdays</v>
      </c>
      <c r="AI966" s="98">
        <f t="shared" si="256"/>
        <v>3</v>
      </c>
    </row>
    <row r="967" spans="2:35" ht="21.75" customHeight="1" x14ac:dyDescent="0.25">
      <c r="B967" s="19" t="s">
        <v>999</v>
      </c>
      <c r="C967" s="20" t="s">
        <v>25</v>
      </c>
      <c r="D967" s="19" t="s">
        <v>26</v>
      </c>
      <c r="E967" s="19" t="s">
        <v>20</v>
      </c>
      <c r="F967" s="19" t="s">
        <v>31</v>
      </c>
      <c r="G967" s="19" t="s">
        <v>28</v>
      </c>
      <c r="H967" s="72">
        <v>96.82</v>
      </c>
      <c r="I967" s="22">
        <v>3</v>
      </c>
      <c r="J967" s="72">
        <v>14.523</v>
      </c>
      <c r="K967" s="72">
        <v>304.983</v>
      </c>
      <c r="L967" s="24">
        <v>43554</v>
      </c>
      <c r="M967" s="25">
        <v>0.85902777777777772</v>
      </c>
      <c r="N967" s="20" t="s">
        <v>29</v>
      </c>
      <c r="O967" s="72">
        <v>290.45999999999998</v>
      </c>
      <c r="P967" s="76">
        <v>4.7619047620000003</v>
      </c>
      <c r="Q967" s="72">
        <v>14.523</v>
      </c>
      <c r="R967" s="86">
        <v>6.7</v>
      </c>
      <c r="S967" s="72">
        <f t="shared" si="259"/>
        <v>14.523000000000025</v>
      </c>
      <c r="T967" s="92">
        <f t="shared" si="255"/>
        <v>1218.7701600000021</v>
      </c>
      <c r="U967" s="93" t="b">
        <f t="shared" si="260"/>
        <v>0</v>
      </c>
      <c r="V967" s="93" t="b">
        <f t="shared" si="261"/>
        <v>1</v>
      </c>
      <c r="W967" s="93" t="str">
        <f t="shared" si="262"/>
        <v>Low Value</v>
      </c>
      <c r="X967" s="96" t="str">
        <f t="shared" si="265"/>
        <v>Value not found</v>
      </c>
      <c r="Y967" s="93">
        <f t="shared" ref="Y967:Y1003" si="270">DAY(L967)</f>
        <v>30</v>
      </c>
      <c r="Z967" s="93">
        <f t="shared" si="266"/>
        <v>3</v>
      </c>
      <c r="AA967" s="93">
        <f t="shared" si="267"/>
        <v>2019</v>
      </c>
      <c r="AB967" s="97" t="str">
        <f t="shared" si="258"/>
        <v>3-2019</v>
      </c>
      <c r="AC967" s="97" t="str">
        <f t="shared" si="257"/>
        <v>30-3-2019</v>
      </c>
      <c r="AD967" s="97">
        <f t="shared" ref="AD967:AD1003" si="271">ROUNDUP(Z967/3,0)</f>
        <v>1</v>
      </c>
      <c r="AE967" s="97">
        <f t="shared" si="268"/>
        <v>13</v>
      </c>
      <c r="AF967" s="97" t="str">
        <f t="shared" si="263"/>
        <v>2019-13</v>
      </c>
      <c r="AG967" s="97">
        <f t="shared" si="264"/>
        <v>6</v>
      </c>
      <c r="AH967" s="97" t="str">
        <f t="shared" si="269"/>
        <v>Weekends</v>
      </c>
      <c r="AI967" s="98">
        <f t="shared" si="256"/>
        <v>7</v>
      </c>
    </row>
    <row r="968" spans="2:35" ht="21.75" customHeight="1" x14ac:dyDescent="0.25">
      <c r="B968" s="19" t="s">
        <v>1000</v>
      </c>
      <c r="C968" s="20" t="s">
        <v>42</v>
      </c>
      <c r="D968" s="19" t="s">
        <v>43</v>
      </c>
      <c r="E968" s="19" t="s">
        <v>27</v>
      </c>
      <c r="F968" s="19" t="s">
        <v>31</v>
      </c>
      <c r="G968" s="19" t="s">
        <v>44</v>
      </c>
      <c r="H968" s="72">
        <v>33.33</v>
      </c>
      <c r="I968" s="22">
        <v>2</v>
      </c>
      <c r="J968" s="72">
        <v>3.3330000000000002</v>
      </c>
      <c r="K968" s="72">
        <v>69.992999999999995</v>
      </c>
      <c r="L968" s="24">
        <v>43491</v>
      </c>
      <c r="M968" s="25">
        <v>0.6118055555555556</v>
      </c>
      <c r="N968" s="20" t="s">
        <v>33</v>
      </c>
      <c r="O968" s="72">
        <v>66.66</v>
      </c>
      <c r="P968" s="76">
        <v>4.7619047620000003</v>
      </c>
      <c r="Q968" s="72">
        <v>3.3330000000000002</v>
      </c>
      <c r="R968" s="86">
        <v>6.4</v>
      </c>
      <c r="S968" s="72">
        <f t="shared" si="259"/>
        <v>3.3329999999999984</v>
      </c>
      <c r="T968" s="92">
        <f t="shared" ref="T968:T1003" si="272">S968*$T$2</f>
        <v>279.70535999999987</v>
      </c>
      <c r="U968" s="93" t="b">
        <f t="shared" si="260"/>
        <v>0</v>
      </c>
      <c r="V968" s="93" t="b">
        <f t="shared" si="261"/>
        <v>1</v>
      </c>
      <c r="W968" s="93" t="str">
        <f t="shared" si="262"/>
        <v>Low Value</v>
      </c>
      <c r="X968" s="96" t="str">
        <f t="shared" si="265"/>
        <v>Value not found</v>
      </c>
      <c r="Y968" s="93">
        <f t="shared" si="270"/>
        <v>26</v>
      </c>
      <c r="Z968" s="93">
        <f t="shared" si="266"/>
        <v>1</v>
      </c>
      <c r="AA968" s="93">
        <f t="shared" si="267"/>
        <v>2019</v>
      </c>
      <c r="AB968" s="97" t="str">
        <f t="shared" si="258"/>
        <v>1-2019</v>
      </c>
      <c r="AC968" s="97" t="str">
        <f t="shared" si="257"/>
        <v>26-1-2019</v>
      </c>
      <c r="AD968" s="97">
        <f t="shared" si="271"/>
        <v>1</v>
      </c>
      <c r="AE968" s="97">
        <f t="shared" si="268"/>
        <v>4</v>
      </c>
      <c r="AF968" s="97" t="str">
        <f t="shared" si="263"/>
        <v>2019-4</v>
      </c>
      <c r="AG968" s="97">
        <f t="shared" si="264"/>
        <v>6</v>
      </c>
      <c r="AH968" s="97" t="str">
        <f t="shared" si="269"/>
        <v>Weekends</v>
      </c>
      <c r="AI968" s="98">
        <f t="shared" si="256"/>
        <v>7</v>
      </c>
    </row>
    <row r="969" spans="2:35" ht="21.75" customHeight="1" x14ac:dyDescent="0.25">
      <c r="B969" s="19" t="s">
        <v>1001</v>
      </c>
      <c r="C969" s="20" t="s">
        <v>42</v>
      </c>
      <c r="D969" s="19" t="s">
        <v>43</v>
      </c>
      <c r="E969" s="19" t="s">
        <v>27</v>
      </c>
      <c r="F969" s="19" t="s">
        <v>21</v>
      </c>
      <c r="G969" s="19" t="s">
        <v>28</v>
      </c>
      <c r="H969" s="72">
        <v>38.270000000000003</v>
      </c>
      <c r="I969" s="22">
        <v>2</v>
      </c>
      <c r="J969" s="72">
        <v>3.827</v>
      </c>
      <c r="K969" s="72">
        <v>80.367000000000004</v>
      </c>
      <c r="L969" s="24">
        <v>43526</v>
      </c>
      <c r="M969" s="25">
        <v>0.76249999999999996</v>
      </c>
      <c r="N969" s="20" t="s">
        <v>33</v>
      </c>
      <c r="O969" s="72">
        <v>76.540000000000006</v>
      </c>
      <c r="P969" s="76">
        <v>4.7619047620000003</v>
      </c>
      <c r="Q969" s="72">
        <v>3.827</v>
      </c>
      <c r="R969" s="86">
        <v>5.8</v>
      </c>
      <c r="S969" s="72">
        <f t="shared" si="259"/>
        <v>3.8269999999999982</v>
      </c>
      <c r="T969" s="92">
        <f t="shared" si="272"/>
        <v>321.16183999999987</v>
      </c>
      <c r="U969" s="93" t="b">
        <f t="shared" si="260"/>
        <v>0</v>
      </c>
      <c r="V969" s="93" t="b">
        <f t="shared" si="261"/>
        <v>0</v>
      </c>
      <c r="W969" s="93" t="str">
        <f t="shared" si="262"/>
        <v>Low Value</v>
      </c>
      <c r="X969" s="96" t="str">
        <f t="shared" si="265"/>
        <v>Value not found</v>
      </c>
      <c r="Y969" s="93">
        <f t="shared" si="270"/>
        <v>2</v>
      </c>
      <c r="Z969" s="93">
        <f t="shared" si="266"/>
        <v>3</v>
      </c>
      <c r="AA969" s="93">
        <f t="shared" si="267"/>
        <v>2019</v>
      </c>
      <c r="AB969" s="97" t="str">
        <f t="shared" si="258"/>
        <v>3-2019</v>
      </c>
      <c r="AC969" s="97" t="str">
        <f t="shared" si="257"/>
        <v>2-3-2019</v>
      </c>
      <c r="AD969" s="97">
        <f t="shared" si="271"/>
        <v>1</v>
      </c>
      <c r="AE969" s="97">
        <f t="shared" si="268"/>
        <v>9</v>
      </c>
      <c r="AF969" s="97" t="str">
        <f t="shared" si="263"/>
        <v>2019-9</v>
      </c>
      <c r="AG969" s="97">
        <f t="shared" si="264"/>
        <v>6</v>
      </c>
      <c r="AH969" s="97" t="str">
        <f t="shared" si="269"/>
        <v>Weekends</v>
      </c>
      <c r="AI969" s="98">
        <f t="shared" si="256"/>
        <v>7</v>
      </c>
    </row>
    <row r="970" spans="2:35" ht="21.75" customHeight="1" x14ac:dyDescent="0.25">
      <c r="B970" s="19" t="s">
        <v>1002</v>
      </c>
      <c r="C970" s="20" t="s">
        <v>18</v>
      </c>
      <c r="D970" s="19" t="s">
        <v>19</v>
      </c>
      <c r="E970" s="19" t="s">
        <v>27</v>
      </c>
      <c r="F970" s="19" t="s">
        <v>21</v>
      </c>
      <c r="G970" s="19" t="s">
        <v>32</v>
      </c>
      <c r="H970" s="72">
        <v>33.299999999999997</v>
      </c>
      <c r="I970" s="22">
        <v>9</v>
      </c>
      <c r="J970" s="72">
        <v>14.984999999999999</v>
      </c>
      <c r="K970" s="72">
        <v>314.685</v>
      </c>
      <c r="L970" s="24">
        <v>43528</v>
      </c>
      <c r="M970" s="25">
        <v>0.64375000000000004</v>
      </c>
      <c r="N970" s="20" t="s">
        <v>23</v>
      </c>
      <c r="O970" s="72">
        <v>299.7</v>
      </c>
      <c r="P970" s="76">
        <v>4.7619047620000003</v>
      </c>
      <c r="Q970" s="72">
        <v>14.984999999999999</v>
      </c>
      <c r="R970" s="86">
        <v>7.2</v>
      </c>
      <c r="S970" s="72">
        <f t="shared" si="259"/>
        <v>14.985000000000014</v>
      </c>
      <c r="T970" s="92">
        <f t="shared" si="272"/>
        <v>1257.5412000000013</v>
      </c>
      <c r="U970" s="93" t="b">
        <f t="shared" si="260"/>
        <v>1</v>
      </c>
      <c r="V970" s="93" t="b">
        <f t="shared" si="261"/>
        <v>1</v>
      </c>
      <c r="W970" s="93" t="str">
        <f t="shared" si="262"/>
        <v>Low Value</v>
      </c>
      <c r="X970" s="96">
        <f t="shared" si="265"/>
        <v>3.33</v>
      </c>
      <c r="Y970" s="93">
        <f t="shared" si="270"/>
        <v>4</v>
      </c>
      <c r="Z970" s="93">
        <f t="shared" si="266"/>
        <v>3</v>
      </c>
      <c r="AA970" s="93">
        <f t="shared" si="267"/>
        <v>2019</v>
      </c>
      <c r="AB970" s="97" t="str">
        <f t="shared" si="258"/>
        <v>3-2019</v>
      </c>
      <c r="AC970" s="97" t="str">
        <f t="shared" si="257"/>
        <v>4-3-2019</v>
      </c>
      <c r="AD970" s="97">
        <f t="shared" si="271"/>
        <v>1</v>
      </c>
      <c r="AE970" s="97">
        <f t="shared" si="268"/>
        <v>10</v>
      </c>
      <c r="AF970" s="97" t="str">
        <f t="shared" si="263"/>
        <v>2019-10</v>
      </c>
      <c r="AG970" s="97">
        <f t="shared" si="264"/>
        <v>1</v>
      </c>
      <c r="AH970" s="97" t="str">
        <f t="shared" si="269"/>
        <v>Weekdays</v>
      </c>
      <c r="AI970" s="98">
        <f t="shared" si="256"/>
        <v>2</v>
      </c>
    </row>
    <row r="971" spans="2:35" ht="21.75" customHeight="1" x14ac:dyDescent="0.25">
      <c r="B971" s="19" t="s">
        <v>1003</v>
      </c>
      <c r="C971" s="20" t="s">
        <v>18</v>
      </c>
      <c r="D971" s="19" t="s">
        <v>19</v>
      </c>
      <c r="E971" s="19" t="s">
        <v>20</v>
      </c>
      <c r="F971" s="19" t="s">
        <v>31</v>
      </c>
      <c r="G971" s="19" t="s">
        <v>32</v>
      </c>
      <c r="H971" s="72">
        <v>81.010000000000005</v>
      </c>
      <c r="I971" s="22">
        <v>3</v>
      </c>
      <c r="J971" s="72">
        <v>12.1515</v>
      </c>
      <c r="K971" s="72">
        <v>255.1815</v>
      </c>
      <c r="L971" s="24">
        <v>43478</v>
      </c>
      <c r="M971" s="25">
        <v>0.53819444444444442</v>
      </c>
      <c r="N971" s="20" t="s">
        <v>33</v>
      </c>
      <c r="O971" s="72">
        <v>243.03</v>
      </c>
      <c r="P971" s="76">
        <v>4.7619047620000003</v>
      </c>
      <c r="Q971" s="72">
        <v>12.1515</v>
      </c>
      <c r="R971" s="86">
        <v>9.3000000000000007</v>
      </c>
      <c r="S971" s="72">
        <f t="shared" si="259"/>
        <v>12.151499999999999</v>
      </c>
      <c r="T971" s="92">
        <f t="shared" si="272"/>
        <v>1019.7538799999999</v>
      </c>
      <c r="U971" s="93" t="b">
        <f t="shared" si="260"/>
        <v>0</v>
      </c>
      <c r="V971" s="93" t="b">
        <f t="shared" si="261"/>
        <v>1</v>
      </c>
      <c r="W971" s="93" t="str">
        <f t="shared" si="262"/>
        <v>High Value</v>
      </c>
      <c r="X971" s="96">
        <f t="shared" si="265"/>
        <v>8.1010000000000009</v>
      </c>
      <c r="Y971" s="93">
        <f t="shared" si="270"/>
        <v>13</v>
      </c>
      <c r="Z971" s="93">
        <f t="shared" si="266"/>
        <v>1</v>
      </c>
      <c r="AA971" s="93">
        <f t="shared" si="267"/>
        <v>2019</v>
      </c>
      <c r="AB971" s="97" t="str">
        <f t="shared" si="258"/>
        <v>1-2019</v>
      </c>
      <c r="AC971" s="97" t="str">
        <f t="shared" si="257"/>
        <v>13-1-2019</v>
      </c>
      <c r="AD971" s="97">
        <f t="shared" si="271"/>
        <v>1</v>
      </c>
      <c r="AE971" s="97">
        <f t="shared" si="268"/>
        <v>2</v>
      </c>
      <c r="AF971" s="97" t="str">
        <f t="shared" si="263"/>
        <v>2019-2</v>
      </c>
      <c r="AG971" s="97">
        <f t="shared" si="264"/>
        <v>7</v>
      </c>
      <c r="AH971" s="97" t="str">
        <f t="shared" si="269"/>
        <v>Weekends</v>
      </c>
      <c r="AI971" s="98">
        <f t="shared" si="256"/>
        <v>1</v>
      </c>
    </row>
    <row r="972" spans="2:35" ht="21.75" customHeight="1" x14ac:dyDescent="0.25">
      <c r="B972" s="19" t="s">
        <v>1004</v>
      </c>
      <c r="C972" s="20" t="s">
        <v>18</v>
      </c>
      <c r="D972" s="19" t="s">
        <v>19</v>
      </c>
      <c r="E972" s="19" t="s">
        <v>27</v>
      </c>
      <c r="F972" s="19" t="s">
        <v>21</v>
      </c>
      <c r="G972" s="19" t="s">
        <v>22</v>
      </c>
      <c r="H972" s="72">
        <v>15.8</v>
      </c>
      <c r="I972" s="22">
        <v>3</v>
      </c>
      <c r="J972" s="72">
        <v>2.37</v>
      </c>
      <c r="K972" s="72">
        <v>49.77</v>
      </c>
      <c r="L972" s="24">
        <v>43549</v>
      </c>
      <c r="M972" s="25">
        <v>0.75138888888888888</v>
      </c>
      <c r="N972" s="20" t="s">
        <v>29</v>
      </c>
      <c r="O972" s="72">
        <v>47.4</v>
      </c>
      <c r="P972" s="76">
        <v>4.7619047620000003</v>
      </c>
      <c r="Q972" s="72">
        <v>2.37</v>
      </c>
      <c r="R972" s="86">
        <v>9.5</v>
      </c>
      <c r="S972" s="72">
        <f t="shared" si="259"/>
        <v>2.3700000000000045</v>
      </c>
      <c r="T972" s="92">
        <f t="shared" si="272"/>
        <v>198.8904000000004</v>
      </c>
      <c r="U972" s="93" t="b">
        <f t="shared" si="260"/>
        <v>0</v>
      </c>
      <c r="V972" s="93" t="b">
        <f t="shared" si="261"/>
        <v>1</v>
      </c>
      <c r="W972" s="93" t="str">
        <f t="shared" si="262"/>
        <v>High Value</v>
      </c>
      <c r="X972" s="96">
        <f t="shared" si="265"/>
        <v>1.58</v>
      </c>
      <c r="Y972" s="93">
        <f t="shared" si="270"/>
        <v>25</v>
      </c>
      <c r="Z972" s="93">
        <f t="shared" si="266"/>
        <v>3</v>
      </c>
      <c r="AA972" s="93">
        <f t="shared" si="267"/>
        <v>2019</v>
      </c>
      <c r="AB972" s="97" t="str">
        <f t="shared" si="258"/>
        <v>3-2019</v>
      </c>
      <c r="AC972" s="97" t="str">
        <f t="shared" si="257"/>
        <v>25-3-2019</v>
      </c>
      <c r="AD972" s="97">
        <f t="shared" si="271"/>
        <v>1</v>
      </c>
      <c r="AE972" s="97">
        <f t="shared" si="268"/>
        <v>13</v>
      </c>
      <c r="AF972" s="97" t="str">
        <f t="shared" si="263"/>
        <v>2019-13</v>
      </c>
      <c r="AG972" s="97">
        <f t="shared" si="264"/>
        <v>1</v>
      </c>
      <c r="AH972" s="97" t="str">
        <f t="shared" si="269"/>
        <v>Weekdays</v>
      </c>
      <c r="AI972" s="98">
        <f t="shared" si="256"/>
        <v>2</v>
      </c>
    </row>
    <row r="973" spans="2:35" ht="21.75" customHeight="1" x14ac:dyDescent="0.25">
      <c r="B973" s="19" t="s">
        <v>1005</v>
      </c>
      <c r="C973" s="20" t="s">
        <v>42</v>
      </c>
      <c r="D973" s="19" t="s">
        <v>43</v>
      </c>
      <c r="E973" s="19" t="s">
        <v>20</v>
      </c>
      <c r="F973" s="19" t="s">
        <v>21</v>
      </c>
      <c r="G973" s="19" t="s">
        <v>28</v>
      </c>
      <c r="H973" s="72">
        <v>34.49</v>
      </c>
      <c r="I973" s="22">
        <v>5</v>
      </c>
      <c r="J973" s="72">
        <v>8.6225000000000005</v>
      </c>
      <c r="K973" s="72">
        <v>181.07249999999999</v>
      </c>
      <c r="L973" s="24">
        <v>43535</v>
      </c>
      <c r="M973" s="25">
        <v>0.82222222222222219</v>
      </c>
      <c r="N973" s="20" t="s">
        <v>33</v>
      </c>
      <c r="O973" s="72">
        <v>172.45</v>
      </c>
      <c r="P973" s="76">
        <v>4.7619047620000003</v>
      </c>
      <c r="Q973" s="72">
        <v>8.6225000000000005</v>
      </c>
      <c r="R973" s="86">
        <v>9</v>
      </c>
      <c r="S973" s="72">
        <f t="shared" si="259"/>
        <v>8.6225000000000023</v>
      </c>
      <c r="T973" s="92">
        <f t="shared" si="272"/>
        <v>723.6002000000002</v>
      </c>
      <c r="U973" s="93" t="b">
        <f t="shared" si="260"/>
        <v>0</v>
      </c>
      <c r="V973" s="93" t="b">
        <f t="shared" si="261"/>
        <v>1</v>
      </c>
      <c r="W973" s="93" t="str">
        <f t="shared" si="262"/>
        <v>High Value</v>
      </c>
      <c r="X973" s="96">
        <f t="shared" si="265"/>
        <v>3.4490000000000003</v>
      </c>
      <c r="Y973" s="93">
        <f t="shared" si="270"/>
        <v>11</v>
      </c>
      <c r="Z973" s="93">
        <f t="shared" si="266"/>
        <v>3</v>
      </c>
      <c r="AA973" s="93">
        <f t="shared" si="267"/>
        <v>2019</v>
      </c>
      <c r="AB973" s="97" t="str">
        <f t="shared" si="258"/>
        <v>3-2019</v>
      </c>
      <c r="AC973" s="97" t="str">
        <f t="shared" si="257"/>
        <v>11-3-2019</v>
      </c>
      <c r="AD973" s="97">
        <f t="shared" si="271"/>
        <v>1</v>
      </c>
      <c r="AE973" s="97">
        <f t="shared" si="268"/>
        <v>11</v>
      </c>
      <c r="AF973" s="97" t="str">
        <f t="shared" si="263"/>
        <v>2019-11</v>
      </c>
      <c r="AG973" s="97">
        <f t="shared" si="264"/>
        <v>1</v>
      </c>
      <c r="AH973" s="97" t="str">
        <f t="shared" si="269"/>
        <v>Weekdays</v>
      </c>
      <c r="AI973" s="98">
        <f t="shared" si="256"/>
        <v>2</v>
      </c>
    </row>
    <row r="974" spans="2:35" ht="21.75" customHeight="1" x14ac:dyDescent="0.25">
      <c r="B974" s="19" t="s">
        <v>1006</v>
      </c>
      <c r="C974" s="20" t="s">
        <v>42</v>
      </c>
      <c r="D974" s="19" t="s">
        <v>43</v>
      </c>
      <c r="E974" s="19" t="s">
        <v>20</v>
      </c>
      <c r="F974" s="19" t="s">
        <v>21</v>
      </c>
      <c r="G974" s="19" t="s">
        <v>44</v>
      </c>
      <c r="H974" s="72">
        <v>84.63</v>
      </c>
      <c r="I974" s="22">
        <v>10</v>
      </c>
      <c r="J974" s="72">
        <v>42.314999999999998</v>
      </c>
      <c r="K974" s="72">
        <v>888.61500000000001</v>
      </c>
      <c r="L974" s="24">
        <v>43466</v>
      </c>
      <c r="M974" s="25">
        <v>0.48333333333333334</v>
      </c>
      <c r="N974" s="20" t="s">
        <v>33</v>
      </c>
      <c r="O974" s="72">
        <v>846.3</v>
      </c>
      <c r="P974" s="76">
        <v>4.7619047620000003</v>
      </c>
      <c r="Q974" s="72">
        <v>42.314999999999998</v>
      </c>
      <c r="R974" s="86">
        <v>9</v>
      </c>
      <c r="S974" s="72">
        <f t="shared" si="259"/>
        <v>42.315000000000055</v>
      </c>
      <c r="T974" s="92">
        <f t="shared" si="272"/>
        <v>3551.0748000000049</v>
      </c>
      <c r="U974" s="93" t="b">
        <f t="shared" si="260"/>
        <v>1</v>
      </c>
      <c r="V974" s="93" t="b">
        <f t="shared" si="261"/>
        <v>1</v>
      </c>
      <c r="W974" s="93" t="str">
        <f t="shared" si="262"/>
        <v>High Value</v>
      </c>
      <c r="X974" s="96">
        <f t="shared" si="265"/>
        <v>8.4629999999999992</v>
      </c>
      <c r="Y974" s="93">
        <f t="shared" si="270"/>
        <v>1</v>
      </c>
      <c r="Z974" s="93">
        <f t="shared" si="266"/>
        <v>1</v>
      </c>
      <c r="AA974" s="93">
        <f t="shared" si="267"/>
        <v>2019</v>
      </c>
      <c r="AB974" s="97" t="str">
        <f t="shared" si="258"/>
        <v>1-2019</v>
      </c>
      <c r="AC974" s="97" t="str">
        <f t="shared" si="257"/>
        <v>1-1-2019</v>
      </c>
      <c r="AD974" s="97">
        <f t="shared" si="271"/>
        <v>1</v>
      </c>
      <c r="AE974" s="97">
        <f t="shared" si="268"/>
        <v>1</v>
      </c>
      <c r="AF974" s="97" t="str">
        <f t="shared" si="263"/>
        <v>2019-1</v>
      </c>
      <c r="AG974" s="97">
        <f t="shared" si="264"/>
        <v>2</v>
      </c>
      <c r="AH974" s="97" t="str">
        <f t="shared" si="269"/>
        <v>Weekdays</v>
      </c>
      <c r="AI974" s="98">
        <f t="shared" si="256"/>
        <v>3</v>
      </c>
    </row>
    <row r="975" spans="2:35" ht="21.75" customHeight="1" x14ac:dyDescent="0.25">
      <c r="B975" s="19" t="s">
        <v>1007</v>
      </c>
      <c r="C975" s="20" t="s">
        <v>42</v>
      </c>
      <c r="D975" s="19" t="s">
        <v>43</v>
      </c>
      <c r="E975" s="19" t="s">
        <v>20</v>
      </c>
      <c r="F975" s="19" t="s">
        <v>31</v>
      </c>
      <c r="G975" s="19" t="s">
        <v>32</v>
      </c>
      <c r="H975" s="72">
        <v>36.909999999999997</v>
      </c>
      <c r="I975" s="22">
        <v>7</v>
      </c>
      <c r="J975" s="72">
        <v>12.9185</v>
      </c>
      <c r="K975" s="72">
        <v>271.2885</v>
      </c>
      <c r="L975" s="24">
        <v>43506</v>
      </c>
      <c r="M975" s="25">
        <v>0.57708333333333328</v>
      </c>
      <c r="N975" s="20" t="s">
        <v>23</v>
      </c>
      <c r="O975" s="72">
        <v>258.37</v>
      </c>
      <c r="P975" s="76">
        <v>4.7619047620000003</v>
      </c>
      <c r="Q975" s="72">
        <v>12.9185</v>
      </c>
      <c r="R975" s="86">
        <v>6.7</v>
      </c>
      <c r="S975" s="72">
        <f t="shared" si="259"/>
        <v>12.918499999999995</v>
      </c>
      <c r="T975" s="92">
        <f t="shared" si="272"/>
        <v>1084.1205199999995</v>
      </c>
      <c r="U975" s="93" t="b">
        <f t="shared" si="260"/>
        <v>0</v>
      </c>
      <c r="V975" s="93" t="b">
        <f t="shared" si="261"/>
        <v>1</v>
      </c>
      <c r="W975" s="93" t="str">
        <f t="shared" si="262"/>
        <v>Low Value</v>
      </c>
      <c r="X975" s="96" t="str">
        <f t="shared" si="265"/>
        <v>Value not found</v>
      </c>
      <c r="Y975" s="93">
        <f t="shared" si="270"/>
        <v>10</v>
      </c>
      <c r="Z975" s="93">
        <f t="shared" si="266"/>
        <v>2</v>
      </c>
      <c r="AA975" s="93">
        <f t="shared" si="267"/>
        <v>2019</v>
      </c>
      <c r="AB975" s="97" t="str">
        <f t="shared" si="258"/>
        <v>2-2019</v>
      </c>
      <c r="AC975" s="97" t="str">
        <f t="shared" si="257"/>
        <v>10-2-2019</v>
      </c>
      <c r="AD975" s="97">
        <f t="shared" si="271"/>
        <v>1</v>
      </c>
      <c r="AE975" s="97">
        <f t="shared" si="268"/>
        <v>6</v>
      </c>
      <c r="AF975" s="97" t="str">
        <f t="shared" si="263"/>
        <v>2019-6</v>
      </c>
      <c r="AG975" s="97">
        <f t="shared" si="264"/>
        <v>7</v>
      </c>
      <c r="AH975" s="97" t="str">
        <f t="shared" si="269"/>
        <v>Weekends</v>
      </c>
      <c r="AI975" s="98">
        <f t="shared" si="256"/>
        <v>1</v>
      </c>
    </row>
    <row r="976" spans="2:35" ht="21.75" customHeight="1" x14ac:dyDescent="0.25">
      <c r="B976" s="19" t="s">
        <v>1008</v>
      </c>
      <c r="C976" s="20" t="s">
        <v>42</v>
      </c>
      <c r="D976" s="19" t="s">
        <v>43</v>
      </c>
      <c r="E976" s="19" t="s">
        <v>27</v>
      </c>
      <c r="F976" s="19" t="s">
        <v>31</v>
      </c>
      <c r="G976" s="19" t="s">
        <v>28</v>
      </c>
      <c r="H976" s="72">
        <v>87.08</v>
      </c>
      <c r="I976" s="22">
        <v>7</v>
      </c>
      <c r="J976" s="72">
        <v>30.478000000000002</v>
      </c>
      <c r="K976" s="72">
        <v>640.03800000000001</v>
      </c>
      <c r="L976" s="24">
        <v>43491</v>
      </c>
      <c r="M976" s="25">
        <v>0.63680555555555551</v>
      </c>
      <c r="N976" s="20" t="s">
        <v>29</v>
      </c>
      <c r="O976" s="72">
        <v>609.55999999999995</v>
      </c>
      <c r="P976" s="76">
        <v>4.7619047620000003</v>
      </c>
      <c r="Q976" s="72">
        <v>30.478000000000002</v>
      </c>
      <c r="R976" s="86">
        <v>5.5</v>
      </c>
      <c r="S976" s="72">
        <f t="shared" si="259"/>
        <v>30.478000000000065</v>
      </c>
      <c r="T976" s="92">
        <f t="shared" si="272"/>
        <v>2557.7137600000055</v>
      </c>
      <c r="U976" s="93" t="b">
        <f t="shared" si="260"/>
        <v>0</v>
      </c>
      <c r="V976" s="93" t="b">
        <f t="shared" si="261"/>
        <v>0</v>
      </c>
      <c r="W976" s="93" t="str">
        <f t="shared" si="262"/>
        <v>Low Value</v>
      </c>
      <c r="X976" s="96" t="str">
        <f t="shared" si="265"/>
        <v>Value not found</v>
      </c>
      <c r="Y976" s="93">
        <f t="shared" si="270"/>
        <v>26</v>
      </c>
      <c r="Z976" s="93">
        <f t="shared" si="266"/>
        <v>1</v>
      </c>
      <c r="AA976" s="93">
        <f t="shared" si="267"/>
        <v>2019</v>
      </c>
      <c r="AB976" s="97" t="str">
        <f t="shared" si="258"/>
        <v>1-2019</v>
      </c>
      <c r="AC976" s="97" t="str">
        <f t="shared" si="257"/>
        <v>26-1-2019</v>
      </c>
      <c r="AD976" s="97">
        <f t="shared" si="271"/>
        <v>1</v>
      </c>
      <c r="AE976" s="97">
        <f t="shared" si="268"/>
        <v>4</v>
      </c>
      <c r="AF976" s="97" t="str">
        <f t="shared" si="263"/>
        <v>2019-4</v>
      </c>
      <c r="AG976" s="97">
        <f t="shared" si="264"/>
        <v>6</v>
      </c>
      <c r="AH976" s="97" t="str">
        <f t="shared" si="269"/>
        <v>Weekends</v>
      </c>
      <c r="AI976" s="98">
        <f t="shared" si="256"/>
        <v>7</v>
      </c>
    </row>
    <row r="977" spans="2:35" ht="21.75" customHeight="1" x14ac:dyDescent="0.25">
      <c r="B977" s="19" t="s">
        <v>1009</v>
      </c>
      <c r="C977" s="20" t="s">
        <v>18</v>
      </c>
      <c r="D977" s="19" t="s">
        <v>19</v>
      </c>
      <c r="E977" s="19" t="s">
        <v>27</v>
      </c>
      <c r="F977" s="19" t="s">
        <v>31</v>
      </c>
      <c r="G977" s="19" t="s">
        <v>32</v>
      </c>
      <c r="H977" s="72">
        <v>80.08</v>
      </c>
      <c r="I977" s="22">
        <v>3</v>
      </c>
      <c r="J977" s="72">
        <v>12.012</v>
      </c>
      <c r="K977" s="72">
        <v>252.25200000000001</v>
      </c>
      <c r="L977" s="24">
        <v>43507</v>
      </c>
      <c r="M977" s="25">
        <v>0.64513888888888893</v>
      </c>
      <c r="N977" s="20" t="s">
        <v>29</v>
      </c>
      <c r="O977" s="72">
        <v>240.24</v>
      </c>
      <c r="P977" s="76">
        <v>4.7619047620000003</v>
      </c>
      <c r="Q977" s="72">
        <v>12.012</v>
      </c>
      <c r="R977" s="86">
        <v>5.4</v>
      </c>
      <c r="S977" s="72">
        <f t="shared" si="259"/>
        <v>12.012</v>
      </c>
      <c r="T977" s="92">
        <f t="shared" si="272"/>
        <v>1008.04704</v>
      </c>
      <c r="U977" s="93" t="b">
        <f t="shared" si="260"/>
        <v>0</v>
      </c>
      <c r="V977" s="93" t="b">
        <f t="shared" si="261"/>
        <v>0</v>
      </c>
      <c r="W977" s="93" t="str">
        <f t="shared" si="262"/>
        <v>Low Value</v>
      </c>
      <c r="X977" s="96" t="str">
        <f t="shared" si="265"/>
        <v>Value not found</v>
      </c>
      <c r="Y977" s="93">
        <f t="shared" si="270"/>
        <v>11</v>
      </c>
      <c r="Z977" s="93">
        <f t="shared" si="266"/>
        <v>2</v>
      </c>
      <c r="AA977" s="93">
        <f t="shared" si="267"/>
        <v>2019</v>
      </c>
      <c r="AB977" s="97" t="str">
        <f t="shared" si="258"/>
        <v>2-2019</v>
      </c>
      <c r="AC977" s="97" t="str">
        <f t="shared" si="257"/>
        <v>11-2-2019</v>
      </c>
      <c r="AD977" s="97">
        <f t="shared" si="271"/>
        <v>1</v>
      </c>
      <c r="AE977" s="97">
        <f t="shared" si="268"/>
        <v>7</v>
      </c>
      <c r="AF977" s="97" t="str">
        <f t="shared" si="263"/>
        <v>2019-7</v>
      </c>
      <c r="AG977" s="97">
        <f t="shared" si="264"/>
        <v>1</v>
      </c>
      <c r="AH977" s="97" t="str">
        <f t="shared" si="269"/>
        <v>Weekdays</v>
      </c>
      <c r="AI977" s="98">
        <f t="shared" si="256"/>
        <v>2</v>
      </c>
    </row>
    <row r="978" spans="2:35" ht="21.75" customHeight="1" x14ac:dyDescent="0.25">
      <c r="B978" s="19" t="s">
        <v>1010</v>
      </c>
      <c r="C978" s="20" t="s">
        <v>25</v>
      </c>
      <c r="D978" s="19" t="s">
        <v>26</v>
      </c>
      <c r="E978" s="19" t="s">
        <v>27</v>
      </c>
      <c r="F978" s="19" t="s">
        <v>31</v>
      </c>
      <c r="G978" s="19" t="s">
        <v>46</v>
      </c>
      <c r="H978" s="72">
        <v>86.13</v>
      </c>
      <c r="I978" s="22">
        <v>2</v>
      </c>
      <c r="J978" s="72">
        <v>8.6129999999999995</v>
      </c>
      <c r="K978" s="72">
        <v>180.87299999999999</v>
      </c>
      <c r="L978" s="24">
        <v>43503</v>
      </c>
      <c r="M978" s="25">
        <v>0.74930555555555556</v>
      </c>
      <c r="N978" s="20" t="s">
        <v>29</v>
      </c>
      <c r="O978" s="72">
        <v>172.26</v>
      </c>
      <c r="P978" s="76">
        <v>4.7619047620000003</v>
      </c>
      <c r="Q978" s="72">
        <v>8.6129999999999995</v>
      </c>
      <c r="R978" s="86">
        <v>8.1999999999999993</v>
      </c>
      <c r="S978" s="72">
        <f t="shared" si="259"/>
        <v>8.6129999999999995</v>
      </c>
      <c r="T978" s="92">
        <f t="shared" si="272"/>
        <v>722.80295999999998</v>
      </c>
      <c r="U978" s="93" t="b">
        <f t="shared" si="260"/>
        <v>0</v>
      </c>
      <c r="V978" s="93" t="b">
        <f t="shared" si="261"/>
        <v>1</v>
      </c>
      <c r="W978" s="93" t="str">
        <f t="shared" si="262"/>
        <v>High Value</v>
      </c>
      <c r="X978" s="96">
        <f t="shared" si="265"/>
        <v>8.6129999999999995</v>
      </c>
      <c r="Y978" s="93">
        <f t="shared" si="270"/>
        <v>7</v>
      </c>
      <c r="Z978" s="93">
        <f t="shared" si="266"/>
        <v>2</v>
      </c>
      <c r="AA978" s="93">
        <f t="shared" si="267"/>
        <v>2019</v>
      </c>
      <c r="AB978" s="97" t="str">
        <f t="shared" si="258"/>
        <v>2-2019</v>
      </c>
      <c r="AC978" s="97" t="str">
        <f t="shared" si="257"/>
        <v>7-2-2019</v>
      </c>
      <c r="AD978" s="97">
        <f t="shared" si="271"/>
        <v>1</v>
      </c>
      <c r="AE978" s="97">
        <f t="shared" si="268"/>
        <v>6</v>
      </c>
      <c r="AF978" s="97" t="str">
        <f t="shared" si="263"/>
        <v>2019-6</v>
      </c>
      <c r="AG978" s="97">
        <f t="shared" si="264"/>
        <v>4</v>
      </c>
      <c r="AH978" s="97" t="str">
        <f t="shared" si="269"/>
        <v>Weekdays</v>
      </c>
      <c r="AI978" s="98">
        <f t="shared" ref="AI978:AI1003" si="273">WEEKDAY(L978,1)</f>
        <v>5</v>
      </c>
    </row>
    <row r="979" spans="2:35" ht="21.75" customHeight="1" x14ac:dyDescent="0.25">
      <c r="B979" s="19" t="s">
        <v>1011</v>
      </c>
      <c r="C979" s="20" t="s">
        <v>42</v>
      </c>
      <c r="D979" s="19" t="s">
        <v>43</v>
      </c>
      <c r="E979" s="19" t="s">
        <v>20</v>
      </c>
      <c r="F979" s="19" t="s">
        <v>31</v>
      </c>
      <c r="G979" s="19" t="s">
        <v>46</v>
      </c>
      <c r="H979" s="72">
        <v>49.92</v>
      </c>
      <c r="I979" s="22">
        <v>2</v>
      </c>
      <c r="J979" s="72">
        <v>4.992</v>
      </c>
      <c r="K979" s="72">
        <v>104.83199999999999</v>
      </c>
      <c r="L979" s="24">
        <v>43530</v>
      </c>
      <c r="M979" s="25">
        <v>0.49652777777777779</v>
      </c>
      <c r="N979" s="20" t="s">
        <v>33</v>
      </c>
      <c r="O979" s="72">
        <v>99.84</v>
      </c>
      <c r="P979" s="76">
        <v>4.7619047620000003</v>
      </c>
      <c r="Q979" s="72">
        <v>4.992</v>
      </c>
      <c r="R979" s="86">
        <v>7</v>
      </c>
      <c r="S979" s="72">
        <f t="shared" si="259"/>
        <v>4.9919999999999902</v>
      </c>
      <c r="T979" s="92">
        <f t="shared" si="272"/>
        <v>418.92863999999918</v>
      </c>
      <c r="U979" s="93" t="b">
        <f t="shared" si="260"/>
        <v>0</v>
      </c>
      <c r="V979" s="93" t="b">
        <f t="shared" si="261"/>
        <v>1</v>
      </c>
      <c r="W979" s="93" t="str">
        <f t="shared" si="262"/>
        <v>Low Value</v>
      </c>
      <c r="X979" s="96">
        <f t="shared" si="265"/>
        <v>4.9920000000000009</v>
      </c>
      <c r="Y979" s="93">
        <f t="shared" si="270"/>
        <v>6</v>
      </c>
      <c r="Z979" s="93">
        <f t="shared" si="266"/>
        <v>3</v>
      </c>
      <c r="AA979" s="93">
        <f t="shared" si="267"/>
        <v>2019</v>
      </c>
      <c r="AB979" s="97" t="str">
        <f t="shared" si="258"/>
        <v>3-2019</v>
      </c>
      <c r="AC979" s="97" t="str">
        <f t="shared" si="257"/>
        <v>6-3-2019</v>
      </c>
      <c r="AD979" s="97">
        <f t="shared" si="271"/>
        <v>1</v>
      </c>
      <c r="AE979" s="97">
        <f t="shared" si="268"/>
        <v>10</v>
      </c>
      <c r="AF979" s="97" t="str">
        <f t="shared" si="263"/>
        <v>2019-10</v>
      </c>
      <c r="AG979" s="97">
        <f t="shared" si="264"/>
        <v>3</v>
      </c>
      <c r="AH979" s="97" t="str">
        <f t="shared" si="269"/>
        <v>Weekdays</v>
      </c>
      <c r="AI979" s="98">
        <f t="shared" si="273"/>
        <v>4</v>
      </c>
    </row>
    <row r="980" spans="2:35" ht="21.75" customHeight="1" x14ac:dyDescent="0.25">
      <c r="B980" s="19" t="s">
        <v>1012</v>
      </c>
      <c r="C980" s="20" t="s">
        <v>18</v>
      </c>
      <c r="D980" s="19" t="s">
        <v>19</v>
      </c>
      <c r="E980" s="19" t="s">
        <v>27</v>
      </c>
      <c r="F980" s="19" t="s">
        <v>21</v>
      </c>
      <c r="G980" s="19" t="s">
        <v>44</v>
      </c>
      <c r="H980" s="72">
        <v>74.66</v>
      </c>
      <c r="I980" s="22">
        <v>4</v>
      </c>
      <c r="J980" s="72">
        <v>14.932</v>
      </c>
      <c r="K980" s="72">
        <v>313.572</v>
      </c>
      <c r="L980" s="24">
        <v>43528</v>
      </c>
      <c r="M980" s="25">
        <v>0.44374999999999998</v>
      </c>
      <c r="N980" s="20" t="s">
        <v>29</v>
      </c>
      <c r="O980" s="72">
        <v>298.64</v>
      </c>
      <c r="P980" s="76">
        <v>4.7619047620000003</v>
      </c>
      <c r="Q980" s="72">
        <v>14.932</v>
      </c>
      <c r="R980" s="86">
        <v>8.5</v>
      </c>
      <c r="S980" s="72">
        <f t="shared" si="259"/>
        <v>14.932000000000016</v>
      </c>
      <c r="T980" s="92">
        <f t="shared" si="272"/>
        <v>1253.0934400000015</v>
      </c>
      <c r="U980" s="93" t="b">
        <f t="shared" si="260"/>
        <v>0</v>
      </c>
      <c r="V980" s="93" t="b">
        <f t="shared" si="261"/>
        <v>1</v>
      </c>
      <c r="W980" s="93" t="str">
        <f t="shared" si="262"/>
        <v>High Value</v>
      </c>
      <c r="X980" s="96">
        <f t="shared" si="265"/>
        <v>7.4660000000000002</v>
      </c>
      <c r="Y980" s="93">
        <f t="shared" si="270"/>
        <v>4</v>
      </c>
      <c r="Z980" s="93">
        <f t="shared" si="266"/>
        <v>3</v>
      </c>
      <c r="AA980" s="93">
        <f t="shared" si="267"/>
        <v>2019</v>
      </c>
      <c r="AB980" s="97" t="str">
        <f t="shared" si="258"/>
        <v>3-2019</v>
      </c>
      <c r="AC980" s="97" t="str">
        <f t="shared" si="257"/>
        <v>4-3-2019</v>
      </c>
      <c r="AD980" s="97">
        <f t="shared" si="271"/>
        <v>1</v>
      </c>
      <c r="AE980" s="97">
        <f t="shared" si="268"/>
        <v>10</v>
      </c>
      <c r="AF980" s="97" t="str">
        <f t="shared" si="263"/>
        <v>2019-10</v>
      </c>
      <c r="AG980" s="97">
        <f t="shared" si="264"/>
        <v>1</v>
      </c>
      <c r="AH980" s="97" t="str">
        <f t="shared" si="269"/>
        <v>Weekdays</v>
      </c>
      <c r="AI980" s="98">
        <f t="shared" si="273"/>
        <v>2</v>
      </c>
    </row>
    <row r="981" spans="2:35" ht="21.75" customHeight="1" x14ac:dyDescent="0.25">
      <c r="B981" s="19" t="s">
        <v>1013</v>
      </c>
      <c r="C981" s="20" t="s">
        <v>42</v>
      </c>
      <c r="D981" s="19" t="s">
        <v>43</v>
      </c>
      <c r="E981" s="19" t="s">
        <v>20</v>
      </c>
      <c r="F981" s="19" t="s">
        <v>31</v>
      </c>
      <c r="G981" s="19" t="s">
        <v>44</v>
      </c>
      <c r="H981" s="72">
        <v>26.6</v>
      </c>
      <c r="I981" s="22">
        <v>6</v>
      </c>
      <c r="J981" s="72">
        <v>7.98</v>
      </c>
      <c r="K981" s="72">
        <v>167.58</v>
      </c>
      <c r="L981" s="24">
        <v>43522</v>
      </c>
      <c r="M981" s="25">
        <v>0.63194444444444442</v>
      </c>
      <c r="N981" s="20" t="s">
        <v>23</v>
      </c>
      <c r="O981" s="72">
        <v>159.6</v>
      </c>
      <c r="P981" s="76">
        <v>4.7619047620000003</v>
      </c>
      <c r="Q981" s="72">
        <v>7.98</v>
      </c>
      <c r="R981" s="86">
        <v>4.9000000000000004</v>
      </c>
      <c r="S981" s="72">
        <f t="shared" si="259"/>
        <v>7.9800000000000182</v>
      </c>
      <c r="T981" s="92">
        <f t="shared" si="272"/>
        <v>669.68160000000159</v>
      </c>
      <c r="U981" s="93" t="b">
        <f t="shared" si="260"/>
        <v>0</v>
      </c>
      <c r="V981" s="93" t="b">
        <f t="shared" si="261"/>
        <v>0</v>
      </c>
      <c r="W981" s="93" t="str">
        <f t="shared" si="262"/>
        <v>Low Value</v>
      </c>
      <c r="X981" s="96" t="str">
        <f t="shared" si="265"/>
        <v>Value not found</v>
      </c>
      <c r="Y981" s="93">
        <f t="shared" si="270"/>
        <v>26</v>
      </c>
      <c r="Z981" s="93">
        <f t="shared" si="266"/>
        <v>2</v>
      </c>
      <c r="AA981" s="93">
        <f t="shared" si="267"/>
        <v>2019</v>
      </c>
      <c r="AB981" s="97" t="str">
        <f t="shared" si="258"/>
        <v>2-2019</v>
      </c>
      <c r="AC981" s="97" t="str">
        <f t="shared" si="257"/>
        <v>26-2-2019</v>
      </c>
      <c r="AD981" s="97">
        <f t="shared" si="271"/>
        <v>1</v>
      </c>
      <c r="AE981" s="97">
        <f t="shared" si="268"/>
        <v>9</v>
      </c>
      <c r="AF981" s="97" t="str">
        <f t="shared" si="263"/>
        <v>2019-9</v>
      </c>
      <c r="AG981" s="97">
        <f t="shared" si="264"/>
        <v>2</v>
      </c>
      <c r="AH981" s="97" t="str">
        <f t="shared" si="269"/>
        <v>Weekdays</v>
      </c>
      <c r="AI981" s="98">
        <f t="shared" si="273"/>
        <v>3</v>
      </c>
    </row>
    <row r="982" spans="2:35" ht="21.75" customHeight="1" x14ac:dyDescent="0.25">
      <c r="B982" s="19" t="s">
        <v>1014</v>
      </c>
      <c r="C982" s="20" t="s">
        <v>42</v>
      </c>
      <c r="D982" s="19" t="s">
        <v>43</v>
      </c>
      <c r="E982" s="19" t="s">
        <v>27</v>
      </c>
      <c r="F982" s="19" t="s">
        <v>21</v>
      </c>
      <c r="G982" s="19" t="s">
        <v>28</v>
      </c>
      <c r="H982" s="72">
        <v>25.45</v>
      </c>
      <c r="I982" s="22">
        <v>1</v>
      </c>
      <c r="J982" s="72">
        <v>1.2725</v>
      </c>
      <c r="K982" s="72">
        <v>26.7225</v>
      </c>
      <c r="L982" s="24">
        <v>43534</v>
      </c>
      <c r="M982" s="25">
        <v>0.75694444444444442</v>
      </c>
      <c r="N982" s="20" t="s">
        <v>33</v>
      </c>
      <c r="O982" s="72">
        <v>25.45</v>
      </c>
      <c r="P982" s="76">
        <v>4.7619047620000003</v>
      </c>
      <c r="Q982" s="72">
        <v>1.2725</v>
      </c>
      <c r="R982" s="86">
        <v>5.0999999999999996</v>
      </c>
      <c r="S982" s="72">
        <f t="shared" si="259"/>
        <v>1.2725000000000009</v>
      </c>
      <c r="T982" s="92">
        <f t="shared" si="272"/>
        <v>106.78820000000007</v>
      </c>
      <c r="U982" s="93" t="b">
        <f t="shared" si="260"/>
        <v>0</v>
      </c>
      <c r="V982" s="93" t="b">
        <f t="shared" si="261"/>
        <v>0</v>
      </c>
      <c r="W982" s="93" t="str">
        <f t="shared" si="262"/>
        <v>Low Value</v>
      </c>
      <c r="X982" s="96" t="str">
        <f t="shared" si="265"/>
        <v>Value not found</v>
      </c>
      <c r="Y982" s="93">
        <f t="shared" si="270"/>
        <v>10</v>
      </c>
      <c r="Z982" s="93">
        <f t="shared" si="266"/>
        <v>3</v>
      </c>
      <c r="AA982" s="93">
        <f t="shared" si="267"/>
        <v>2019</v>
      </c>
      <c r="AB982" s="97" t="str">
        <f t="shared" si="258"/>
        <v>3-2019</v>
      </c>
      <c r="AC982" s="97" t="str">
        <f t="shared" si="257"/>
        <v>10-3-2019</v>
      </c>
      <c r="AD982" s="97">
        <f t="shared" si="271"/>
        <v>1</v>
      </c>
      <c r="AE982" s="97">
        <f t="shared" si="268"/>
        <v>10</v>
      </c>
      <c r="AF982" s="97" t="str">
        <f t="shared" si="263"/>
        <v>2019-10</v>
      </c>
      <c r="AG982" s="97">
        <f t="shared" si="264"/>
        <v>7</v>
      </c>
      <c r="AH982" s="97" t="str">
        <f t="shared" si="269"/>
        <v>Weekends</v>
      </c>
      <c r="AI982" s="98">
        <f t="shared" si="273"/>
        <v>1</v>
      </c>
    </row>
    <row r="983" spans="2:35" ht="21.75" customHeight="1" x14ac:dyDescent="0.25">
      <c r="B983" s="19" t="s">
        <v>1015</v>
      </c>
      <c r="C983" s="20" t="s">
        <v>42</v>
      </c>
      <c r="D983" s="19" t="s">
        <v>43</v>
      </c>
      <c r="E983" s="19" t="s">
        <v>27</v>
      </c>
      <c r="F983" s="19" t="s">
        <v>21</v>
      </c>
      <c r="G983" s="19" t="s">
        <v>44</v>
      </c>
      <c r="H983" s="72">
        <v>67.77</v>
      </c>
      <c r="I983" s="22">
        <v>1</v>
      </c>
      <c r="J983" s="72">
        <v>3.3885000000000001</v>
      </c>
      <c r="K983" s="72">
        <v>71.158500000000004</v>
      </c>
      <c r="L983" s="24">
        <v>43500</v>
      </c>
      <c r="M983" s="25">
        <v>0.86319444444444449</v>
      </c>
      <c r="N983" s="20" t="s">
        <v>33</v>
      </c>
      <c r="O983" s="72">
        <v>67.77</v>
      </c>
      <c r="P983" s="76">
        <v>4.7619047620000003</v>
      </c>
      <c r="Q983" s="72">
        <v>3.3885000000000001</v>
      </c>
      <c r="R983" s="86">
        <v>6.5</v>
      </c>
      <c r="S983" s="72">
        <f t="shared" si="259"/>
        <v>3.3885000000000076</v>
      </c>
      <c r="T983" s="92">
        <f t="shared" si="272"/>
        <v>284.36292000000066</v>
      </c>
      <c r="U983" s="93" t="b">
        <f t="shared" si="260"/>
        <v>0</v>
      </c>
      <c r="V983" s="93" t="b">
        <f t="shared" si="261"/>
        <v>1</v>
      </c>
      <c r="W983" s="93" t="str">
        <f t="shared" si="262"/>
        <v>Low Value</v>
      </c>
      <c r="X983" s="96" t="str">
        <f t="shared" si="265"/>
        <v>Value not found</v>
      </c>
      <c r="Y983" s="93">
        <f t="shared" si="270"/>
        <v>4</v>
      </c>
      <c r="Z983" s="93">
        <f t="shared" si="266"/>
        <v>2</v>
      </c>
      <c r="AA983" s="93">
        <f t="shared" si="267"/>
        <v>2019</v>
      </c>
      <c r="AB983" s="97" t="str">
        <f t="shared" si="258"/>
        <v>2-2019</v>
      </c>
      <c r="AC983" s="97" t="str">
        <f t="shared" si="257"/>
        <v>4-2-2019</v>
      </c>
      <c r="AD983" s="97">
        <f t="shared" si="271"/>
        <v>1</v>
      </c>
      <c r="AE983" s="97">
        <f t="shared" si="268"/>
        <v>6</v>
      </c>
      <c r="AF983" s="97" t="str">
        <f t="shared" si="263"/>
        <v>2019-6</v>
      </c>
      <c r="AG983" s="97">
        <f t="shared" si="264"/>
        <v>1</v>
      </c>
      <c r="AH983" s="97" t="str">
        <f t="shared" si="269"/>
        <v>Weekdays</v>
      </c>
      <c r="AI983" s="98">
        <f t="shared" si="273"/>
        <v>2</v>
      </c>
    </row>
    <row r="984" spans="2:35" ht="21.75" customHeight="1" x14ac:dyDescent="0.25">
      <c r="B984" s="19" t="s">
        <v>1016</v>
      </c>
      <c r="C984" s="20" t="s">
        <v>25</v>
      </c>
      <c r="D984" s="19" t="s">
        <v>26</v>
      </c>
      <c r="E984" s="19" t="s">
        <v>20</v>
      </c>
      <c r="F984" s="19" t="s">
        <v>31</v>
      </c>
      <c r="G984" s="19" t="s">
        <v>44</v>
      </c>
      <c r="H984" s="72">
        <v>59.59</v>
      </c>
      <c r="I984" s="22">
        <v>4</v>
      </c>
      <c r="J984" s="72">
        <v>11.917999999999999</v>
      </c>
      <c r="K984" s="72">
        <v>250.27799999999999</v>
      </c>
      <c r="L984" s="24">
        <v>43484</v>
      </c>
      <c r="M984" s="25">
        <v>0.53194444444444444</v>
      </c>
      <c r="N984" s="20" t="s">
        <v>29</v>
      </c>
      <c r="O984" s="72">
        <v>238.36</v>
      </c>
      <c r="P984" s="76">
        <v>4.7619047620000003</v>
      </c>
      <c r="Q984" s="72">
        <v>11.917999999999999</v>
      </c>
      <c r="R984" s="86">
        <v>9.8000000000000007</v>
      </c>
      <c r="S984" s="72">
        <f t="shared" si="259"/>
        <v>11.917999999999978</v>
      </c>
      <c r="T984" s="92">
        <f t="shared" si="272"/>
        <v>1000.1585599999981</v>
      </c>
      <c r="U984" s="93" t="b">
        <f t="shared" si="260"/>
        <v>0</v>
      </c>
      <c r="V984" s="93" t="b">
        <f t="shared" si="261"/>
        <v>1</v>
      </c>
      <c r="W984" s="93" t="str">
        <f t="shared" si="262"/>
        <v>High Value</v>
      </c>
      <c r="X984" s="96">
        <f t="shared" si="265"/>
        <v>5.9590000000000005</v>
      </c>
      <c r="Y984" s="93">
        <f t="shared" si="270"/>
        <v>19</v>
      </c>
      <c r="Z984" s="93">
        <f t="shared" si="266"/>
        <v>1</v>
      </c>
      <c r="AA984" s="93">
        <f t="shared" si="267"/>
        <v>2019</v>
      </c>
      <c r="AB984" s="97" t="str">
        <f t="shared" si="258"/>
        <v>1-2019</v>
      </c>
      <c r="AC984" s="97" t="str">
        <f t="shared" si="257"/>
        <v>19-1-2019</v>
      </c>
      <c r="AD984" s="97">
        <f t="shared" si="271"/>
        <v>1</v>
      </c>
      <c r="AE984" s="97">
        <f t="shared" si="268"/>
        <v>3</v>
      </c>
      <c r="AF984" s="97" t="str">
        <f t="shared" si="263"/>
        <v>2019-3</v>
      </c>
      <c r="AG984" s="97">
        <f t="shared" si="264"/>
        <v>6</v>
      </c>
      <c r="AH984" s="97" t="str">
        <f t="shared" si="269"/>
        <v>Weekends</v>
      </c>
      <c r="AI984" s="98">
        <f t="shared" si="273"/>
        <v>7</v>
      </c>
    </row>
    <row r="985" spans="2:35" ht="21.75" customHeight="1" x14ac:dyDescent="0.25">
      <c r="B985" s="19" t="s">
        <v>1017</v>
      </c>
      <c r="C985" s="20" t="s">
        <v>18</v>
      </c>
      <c r="D985" s="19" t="s">
        <v>19</v>
      </c>
      <c r="E985" s="19" t="s">
        <v>27</v>
      </c>
      <c r="F985" s="19" t="s">
        <v>31</v>
      </c>
      <c r="G985" s="19" t="s">
        <v>22</v>
      </c>
      <c r="H985" s="72">
        <v>58.15</v>
      </c>
      <c r="I985" s="22">
        <v>4</v>
      </c>
      <c r="J985" s="72">
        <v>11.63</v>
      </c>
      <c r="K985" s="72">
        <v>244.23</v>
      </c>
      <c r="L985" s="24">
        <v>43488</v>
      </c>
      <c r="M985" s="25">
        <v>0.73888888888888893</v>
      </c>
      <c r="N985" s="20" t="s">
        <v>29</v>
      </c>
      <c r="O985" s="72">
        <v>232.6</v>
      </c>
      <c r="P985" s="76">
        <v>4.7619047620000003</v>
      </c>
      <c r="Q985" s="72">
        <v>11.63</v>
      </c>
      <c r="R985" s="86">
        <v>8.4</v>
      </c>
      <c r="S985" s="72">
        <f t="shared" si="259"/>
        <v>11.629999999999995</v>
      </c>
      <c r="T985" s="92">
        <f t="shared" si="272"/>
        <v>975.98959999999965</v>
      </c>
      <c r="U985" s="93" t="b">
        <f t="shared" si="260"/>
        <v>0</v>
      </c>
      <c r="V985" s="93" t="b">
        <f t="shared" si="261"/>
        <v>1</v>
      </c>
      <c r="W985" s="93" t="str">
        <f t="shared" si="262"/>
        <v>High Value</v>
      </c>
      <c r="X985" s="96">
        <f t="shared" si="265"/>
        <v>5.8150000000000004</v>
      </c>
      <c r="Y985" s="93">
        <f t="shared" si="270"/>
        <v>23</v>
      </c>
      <c r="Z985" s="93">
        <f t="shared" si="266"/>
        <v>1</v>
      </c>
      <c r="AA985" s="93">
        <f t="shared" si="267"/>
        <v>2019</v>
      </c>
      <c r="AB985" s="97" t="str">
        <f t="shared" si="258"/>
        <v>1-2019</v>
      </c>
      <c r="AC985" s="97" t="str">
        <f t="shared" si="257"/>
        <v>23-1-2019</v>
      </c>
      <c r="AD985" s="97">
        <f t="shared" si="271"/>
        <v>1</v>
      </c>
      <c r="AE985" s="97">
        <f t="shared" si="268"/>
        <v>4</v>
      </c>
      <c r="AF985" s="97" t="str">
        <f t="shared" si="263"/>
        <v>2019-4</v>
      </c>
      <c r="AG985" s="97">
        <f t="shared" si="264"/>
        <v>3</v>
      </c>
      <c r="AH985" s="97" t="str">
        <f t="shared" si="269"/>
        <v>Weekdays</v>
      </c>
      <c r="AI985" s="98">
        <f t="shared" si="273"/>
        <v>4</v>
      </c>
    </row>
    <row r="986" spans="2:35" ht="21.75" customHeight="1" x14ac:dyDescent="0.25">
      <c r="B986" s="19" t="s">
        <v>1018</v>
      </c>
      <c r="C986" s="20" t="s">
        <v>18</v>
      </c>
      <c r="D986" s="19" t="s">
        <v>19</v>
      </c>
      <c r="E986" s="19" t="s">
        <v>20</v>
      </c>
      <c r="F986" s="19" t="s">
        <v>21</v>
      </c>
      <c r="G986" s="19" t="s">
        <v>36</v>
      </c>
      <c r="H986" s="72">
        <v>97.48</v>
      </c>
      <c r="I986" s="22">
        <v>9</v>
      </c>
      <c r="J986" s="72">
        <v>43.866</v>
      </c>
      <c r="K986" s="72">
        <v>921.18600000000004</v>
      </c>
      <c r="L986" s="24">
        <v>43538</v>
      </c>
      <c r="M986" s="25">
        <v>0.59652777777777777</v>
      </c>
      <c r="N986" s="20" t="s">
        <v>23</v>
      </c>
      <c r="O986" s="72">
        <v>877.32</v>
      </c>
      <c r="P986" s="76">
        <v>4.7619047620000003</v>
      </c>
      <c r="Q986" s="72">
        <v>43.866</v>
      </c>
      <c r="R986" s="86">
        <v>7.4</v>
      </c>
      <c r="S986" s="72">
        <f t="shared" si="259"/>
        <v>43.865999999999985</v>
      </c>
      <c r="T986" s="92">
        <f t="shared" si="272"/>
        <v>3681.234719999999</v>
      </c>
      <c r="U986" s="93" t="b">
        <f t="shared" si="260"/>
        <v>1</v>
      </c>
      <c r="V986" s="93" t="b">
        <f t="shared" si="261"/>
        <v>1</v>
      </c>
      <c r="W986" s="93" t="str">
        <f t="shared" si="262"/>
        <v>High Value</v>
      </c>
      <c r="X986" s="96">
        <f t="shared" si="265"/>
        <v>9.7480000000000011</v>
      </c>
      <c r="Y986" s="93">
        <f t="shared" si="270"/>
        <v>14</v>
      </c>
      <c r="Z986" s="93">
        <f t="shared" si="266"/>
        <v>3</v>
      </c>
      <c r="AA986" s="93">
        <f t="shared" si="267"/>
        <v>2019</v>
      </c>
      <c r="AB986" s="97" t="str">
        <f t="shared" si="258"/>
        <v>3-2019</v>
      </c>
      <c r="AC986" s="97" t="str">
        <f t="shared" si="257"/>
        <v>14-3-2019</v>
      </c>
      <c r="AD986" s="97">
        <f t="shared" si="271"/>
        <v>1</v>
      </c>
      <c r="AE986" s="97">
        <f t="shared" si="268"/>
        <v>11</v>
      </c>
      <c r="AF986" s="97" t="str">
        <f t="shared" si="263"/>
        <v>2019-11</v>
      </c>
      <c r="AG986" s="97">
        <f t="shared" si="264"/>
        <v>4</v>
      </c>
      <c r="AH986" s="97" t="str">
        <f t="shared" si="269"/>
        <v>Weekdays</v>
      </c>
      <c r="AI986" s="98">
        <f t="shared" si="273"/>
        <v>5</v>
      </c>
    </row>
    <row r="987" spans="2:35" ht="21.75" customHeight="1" x14ac:dyDescent="0.25">
      <c r="B987" s="19" t="s">
        <v>1019</v>
      </c>
      <c r="C987" s="20" t="s">
        <v>25</v>
      </c>
      <c r="D987" s="19" t="s">
        <v>26</v>
      </c>
      <c r="E987" s="19" t="s">
        <v>27</v>
      </c>
      <c r="F987" s="19" t="s">
        <v>31</v>
      </c>
      <c r="G987" s="19" t="s">
        <v>22</v>
      </c>
      <c r="H987" s="72">
        <v>99.96</v>
      </c>
      <c r="I987" s="22">
        <v>7</v>
      </c>
      <c r="J987" s="72">
        <v>34.985999999999997</v>
      </c>
      <c r="K987" s="72">
        <v>734.70600000000002</v>
      </c>
      <c r="L987" s="24">
        <v>43488</v>
      </c>
      <c r="M987" s="25">
        <v>0.43958333333333333</v>
      </c>
      <c r="N987" s="20" t="s">
        <v>29</v>
      </c>
      <c r="O987" s="72">
        <v>699.72</v>
      </c>
      <c r="P987" s="76">
        <v>4.7619047620000003</v>
      </c>
      <c r="Q987" s="72">
        <v>34.985999999999997</v>
      </c>
      <c r="R987" s="86">
        <v>6.1</v>
      </c>
      <c r="S987" s="72">
        <f t="shared" si="259"/>
        <v>34.98599999999999</v>
      </c>
      <c r="T987" s="92">
        <f t="shared" si="272"/>
        <v>2936.0251199999993</v>
      </c>
      <c r="U987" s="93" t="b">
        <f t="shared" si="260"/>
        <v>0</v>
      </c>
      <c r="V987" s="93" t="b">
        <f t="shared" si="261"/>
        <v>1</v>
      </c>
      <c r="W987" s="93" t="str">
        <f t="shared" si="262"/>
        <v>Low Value</v>
      </c>
      <c r="X987" s="96" t="str">
        <f t="shared" si="265"/>
        <v>Value not found</v>
      </c>
      <c r="Y987" s="93">
        <f t="shared" si="270"/>
        <v>23</v>
      </c>
      <c r="Z987" s="93">
        <f t="shared" si="266"/>
        <v>1</v>
      </c>
      <c r="AA987" s="93">
        <f t="shared" si="267"/>
        <v>2019</v>
      </c>
      <c r="AB987" s="97" t="str">
        <f t="shared" si="258"/>
        <v>1-2019</v>
      </c>
      <c r="AC987" s="97" t="str">
        <f t="shared" si="257"/>
        <v>23-1-2019</v>
      </c>
      <c r="AD987" s="97">
        <f t="shared" si="271"/>
        <v>1</v>
      </c>
      <c r="AE987" s="97">
        <f t="shared" si="268"/>
        <v>4</v>
      </c>
      <c r="AF987" s="97" t="str">
        <f t="shared" si="263"/>
        <v>2019-4</v>
      </c>
      <c r="AG987" s="97">
        <f t="shared" si="264"/>
        <v>3</v>
      </c>
      <c r="AH987" s="97" t="str">
        <f t="shared" si="269"/>
        <v>Weekdays</v>
      </c>
      <c r="AI987" s="98">
        <f t="shared" si="273"/>
        <v>4</v>
      </c>
    </row>
    <row r="988" spans="2:35" ht="21.75" customHeight="1" x14ac:dyDescent="0.25">
      <c r="B988" s="19" t="s">
        <v>1020</v>
      </c>
      <c r="C988" s="20" t="s">
        <v>25</v>
      </c>
      <c r="D988" s="19" t="s">
        <v>26</v>
      </c>
      <c r="E988" s="19" t="s">
        <v>27</v>
      </c>
      <c r="F988" s="19" t="s">
        <v>31</v>
      </c>
      <c r="G988" s="19" t="s">
        <v>28</v>
      </c>
      <c r="H988" s="72">
        <v>96.37</v>
      </c>
      <c r="I988" s="22">
        <v>7</v>
      </c>
      <c r="J988" s="72">
        <v>33.729500000000002</v>
      </c>
      <c r="K988" s="72">
        <v>708.31949999999995</v>
      </c>
      <c r="L988" s="24">
        <v>43474</v>
      </c>
      <c r="M988" s="25">
        <v>0.4861111111111111</v>
      </c>
      <c r="N988" s="20" t="s">
        <v>29</v>
      </c>
      <c r="O988" s="72">
        <v>674.59</v>
      </c>
      <c r="P988" s="76">
        <v>4.7619047620000003</v>
      </c>
      <c r="Q988" s="72">
        <v>33.729500000000002</v>
      </c>
      <c r="R988" s="86">
        <v>6</v>
      </c>
      <c r="S988" s="72">
        <f t="shared" si="259"/>
        <v>33.729499999999916</v>
      </c>
      <c r="T988" s="92">
        <f t="shared" si="272"/>
        <v>2830.5796399999931</v>
      </c>
      <c r="U988" s="93" t="b">
        <f t="shared" si="260"/>
        <v>0</v>
      </c>
      <c r="V988" s="93" t="b">
        <f t="shared" si="261"/>
        <v>1</v>
      </c>
      <c r="W988" s="93" t="str">
        <f t="shared" si="262"/>
        <v>Low Value</v>
      </c>
      <c r="X988" s="96" t="str">
        <f t="shared" si="265"/>
        <v>Value not found</v>
      </c>
      <c r="Y988" s="93">
        <f t="shared" si="270"/>
        <v>9</v>
      </c>
      <c r="Z988" s="93">
        <f t="shared" si="266"/>
        <v>1</v>
      </c>
      <c r="AA988" s="93">
        <f t="shared" si="267"/>
        <v>2019</v>
      </c>
      <c r="AB988" s="97" t="str">
        <f t="shared" si="258"/>
        <v>1-2019</v>
      </c>
      <c r="AC988" s="97" t="str">
        <f t="shared" si="257"/>
        <v>9-1-2019</v>
      </c>
      <c r="AD988" s="97">
        <f t="shared" si="271"/>
        <v>1</v>
      </c>
      <c r="AE988" s="97">
        <f t="shared" si="268"/>
        <v>2</v>
      </c>
      <c r="AF988" s="97" t="str">
        <f t="shared" si="263"/>
        <v>2019-2</v>
      </c>
      <c r="AG988" s="97">
        <f t="shared" si="264"/>
        <v>3</v>
      </c>
      <c r="AH988" s="97" t="str">
        <f t="shared" si="269"/>
        <v>Weekdays</v>
      </c>
      <c r="AI988" s="98">
        <f t="shared" si="273"/>
        <v>4</v>
      </c>
    </row>
    <row r="989" spans="2:35" ht="21.75" customHeight="1" x14ac:dyDescent="0.25">
      <c r="B989" s="19" t="s">
        <v>1021</v>
      </c>
      <c r="C989" s="20" t="s">
        <v>42</v>
      </c>
      <c r="D989" s="19" t="s">
        <v>43</v>
      </c>
      <c r="E989" s="19" t="s">
        <v>27</v>
      </c>
      <c r="F989" s="19" t="s">
        <v>21</v>
      </c>
      <c r="G989" s="19" t="s">
        <v>46</v>
      </c>
      <c r="H989" s="72">
        <v>63.71</v>
      </c>
      <c r="I989" s="22">
        <v>5</v>
      </c>
      <c r="J989" s="72">
        <v>15.9275</v>
      </c>
      <c r="K989" s="72">
        <v>334.47750000000002</v>
      </c>
      <c r="L989" s="24">
        <v>43503</v>
      </c>
      <c r="M989" s="25">
        <v>0.8125</v>
      </c>
      <c r="N989" s="20" t="s">
        <v>23</v>
      </c>
      <c r="O989" s="72">
        <v>318.55</v>
      </c>
      <c r="P989" s="76">
        <v>4.7619047620000003</v>
      </c>
      <c r="Q989" s="72">
        <v>15.9275</v>
      </c>
      <c r="R989" s="86">
        <v>8.5</v>
      </c>
      <c r="S989" s="72">
        <f t="shared" si="259"/>
        <v>15.927500000000009</v>
      </c>
      <c r="T989" s="92">
        <f t="shared" si="272"/>
        <v>1336.6358000000007</v>
      </c>
      <c r="U989" s="93" t="b">
        <f t="shared" si="260"/>
        <v>0</v>
      </c>
      <c r="V989" s="93" t="b">
        <f t="shared" si="261"/>
        <v>1</v>
      </c>
      <c r="W989" s="93" t="str">
        <f t="shared" si="262"/>
        <v>High Value</v>
      </c>
      <c r="X989" s="96">
        <f t="shared" si="265"/>
        <v>6.3710000000000004</v>
      </c>
      <c r="Y989" s="93">
        <f t="shared" si="270"/>
        <v>7</v>
      </c>
      <c r="Z989" s="93">
        <f t="shared" si="266"/>
        <v>2</v>
      </c>
      <c r="AA989" s="93">
        <f t="shared" si="267"/>
        <v>2019</v>
      </c>
      <c r="AB989" s="97" t="str">
        <f t="shared" si="258"/>
        <v>2-2019</v>
      </c>
      <c r="AC989" s="97" t="str">
        <f t="shared" si="257"/>
        <v>7-2-2019</v>
      </c>
      <c r="AD989" s="97">
        <f t="shared" si="271"/>
        <v>1</v>
      </c>
      <c r="AE989" s="97">
        <f t="shared" si="268"/>
        <v>6</v>
      </c>
      <c r="AF989" s="97" t="str">
        <f t="shared" si="263"/>
        <v>2019-6</v>
      </c>
      <c r="AG989" s="97">
        <f t="shared" si="264"/>
        <v>4</v>
      </c>
      <c r="AH989" s="97" t="str">
        <f t="shared" si="269"/>
        <v>Weekdays</v>
      </c>
      <c r="AI989" s="98">
        <f t="shared" si="273"/>
        <v>5</v>
      </c>
    </row>
    <row r="990" spans="2:35" ht="21.75" customHeight="1" x14ac:dyDescent="0.25">
      <c r="B990" s="19" t="s">
        <v>1022</v>
      </c>
      <c r="C990" s="20" t="s">
        <v>42</v>
      </c>
      <c r="D990" s="19" t="s">
        <v>43</v>
      </c>
      <c r="E990" s="19" t="s">
        <v>27</v>
      </c>
      <c r="F990" s="19" t="s">
        <v>21</v>
      </c>
      <c r="G990" s="19" t="s">
        <v>22</v>
      </c>
      <c r="H990" s="72">
        <v>14.76</v>
      </c>
      <c r="I990" s="22">
        <v>2</v>
      </c>
      <c r="J990" s="72">
        <v>1.476</v>
      </c>
      <c r="K990" s="72">
        <v>30.995999999999999</v>
      </c>
      <c r="L990" s="24">
        <v>43514</v>
      </c>
      <c r="M990" s="25">
        <v>0.61250000000000004</v>
      </c>
      <c r="N990" s="20" t="s">
        <v>23</v>
      </c>
      <c r="O990" s="72">
        <v>29.52</v>
      </c>
      <c r="P990" s="76">
        <v>4.7619047620000003</v>
      </c>
      <c r="Q990" s="72">
        <v>1.476</v>
      </c>
      <c r="R990" s="86">
        <v>4.3</v>
      </c>
      <c r="S990" s="72">
        <f t="shared" si="259"/>
        <v>1.4759999999999991</v>
      </c>
      <c r="T990" s="92">
        <f t="shared" si="272"/>
        <v>123.86591999999993</v>
      </c>
      <c r="U990" s="93" t="b">
        <f t="shared" si="260"/>
        <v>0</v>
      </c>
      <c r="V990" s="93" t="b">
        <f t="shared" si="261"/>
        <v>0</v>
      </c>
      <c r="W990" s="93" t="str">
        <f t="shared" si="262"/>
        <v>Low Value</v>
      </c>
      <c r="X990" s="96" t="str">
        <f t="shared" si="265"/>
        <v>Value not found</v>
      </c>
      <c r="Y990" s="93">
        <f t="shared" si="270"/>
        <v>18</v>
      </c>
      <c r="Z990" s="93">
        <f t="shared" si="266"/>
        <v>2</v>
      </c>
      <c r="AA990" s="93">
        <f t="shared" si="267"/>
        <v>2019</v>
      </c>
      <c r="AB990" s="97" t="str">
        <f t="shared" si="258"/>
        <v>2-2019</v>
      </c>
      <c r="AC990" s="97" t="str">
        <f t="shared" ref="AC990:AC1003" si="274">CONCATENATE(Y990,"-",Z990,"-",AA990)</f>
        <v>18-2-2019</v>
      </c>
      <c r="AD990" s="97">
        <f t="shared" si="271"/>
        <v>1</v>
      </c>
      <c r="AE990" s="97">
        <f t="shared" si="268"/>
        <v>8</v>
      </c>
      <c r="AF990" s="97" t="str">
        <f t="shared" si="263"/>
        <v>2019-8</v>
      </c>
      <c r="AG990" s="97">
        <f t="shared" si="264"/>
        <v>1</v>
      </c>
      <c r="AH990" s="97" t="str">
        <f t="shared" si="269"/>
        <v>Weekdays</v>
      </c>
      <c r="AI990" s="98">
        <f t="shared" si="273"/>
        <v>2</v>
      </c>
    </row>
    <row r="991" spans="2:35" ht="21.75" customHeight="1" x14ac:dyDescent="0.25">
      <c r="B991" s="19" t="s">
        <v>1023</v>
      </c>
      <c r="C991" s="20" t="s">
        <v>42</v>
      </c>
      <c r="D991" s="19" t="s">
        <v>43</v>
      </c>
      <c r="E991" s="19" t="s">
        <v>20</v>
      </c>
      <c r="F991" s="19" t="s">
        <v>31</v>
      </c>
      <c r="G991" s="19" t="s">
        <v>22</v>
      </c>
      <c r="H991" s="72">
        <v>62</v>
      </c>
      <c r="I991" s="22">
        <v>8</v>
      </c>
      <c r="J991" s="72">
        <v>24.8</v>
      </c>
      <c r="K991" s="72">
        <v>520.79999999999995</v>
      </c>
      <c r="L991" s="24">
        <v>43468</v>
      </c>
      <c r="M991" s="25">
        <v>0.79722222222222228</v>
      </c>
      <c r="N991" s="20" t="s">
        <v>33</v>
      </c>
      <c r="O991" s="72">
        <v>496</v>
      </c>
      <c r="P991" s="76">
        <v>4.7619047620000003</v>
      </c>
      <c r="Q991" s="72">
        <v>24.8</v>
      </c>
      <c r="R991" s="86">
        <v>6.2</v>
      </c>
      <c r="S991" s="72">
        <f t="shared" si="259"/>
        <v>24.799999999999955</v>
      </c>
      <c r="T991" s="92">
        <f t="shared" si="272"/>
        <v>2081.2159999999963</v>
      </c>
      <c r="U991" s="93" t="b">
        <f t="shared" si="260"/>
        <v>0</v>
      </c>
      <c r="V991" s="93" t="b">
        <f t="shared" si="261"/>
        <v>0</v>
      </c>
      <c r="W991" s="93" t="str">
        <f t="shared" si="262"/>
        <v>Low Value</v>
      </c>
      <c r="X991" s="96" t="str">
        <f t="shared" si="265"/>
        <v>Value not found</v>
      </c>
      <c r="Y991" s="93">
        <f t="shared" si="270"/>
        <v>3</v>
      </c>
      <c r="Z991" s="93">
        <f t="shared" si="266"/>
        <v>1</v>
      </c>
      <c r="AA991" s="93">
        <f t="shared" si="267"/>
        <v>2019</v>
      </c>
      <c r="AB991" s="97" t="str">
        <f t="shared" si="258"/>
        <v>1-2019</v>
      </c>
      <c r="AC991" s="97" t="str">
        <f t="shared" si="274"/>
        <v>3-1-2019</v>
      </c>
      <c r="AD991" s="97">
        <f t="shared" si="271"/>
        <v>1</v>
      </c>
      <c r="AE991" s="97">
        <f t="shared" si="268"/>
        <v>1</v>
      </c>
      <c r="AF991" s="97" t="str">
        <f t="shared" si="263"/>
        <v>2019-1</v>
      </c>
      <c r="AG991" s="97">
        <f t="shared" si="264"/>
        <v>4</v>
      </c>
      <c r="AH991" s="97" t="str">
        <f t="shared" si="269"/>
        <v>Weekdays</v>
      </c>
      <c r="AI991" s="98">
        <f t="shared" si="273"/>
        <v>5</v>
      </c>
    </row>
    <row r="992" spans="2:35" ht="21.75" customHeight="1" x14ac:dyDescent="0.25">
      <c r="B992" s="19" t="s">
        <v>1024</v>
      </c>
      <c r="C992" s="20" t="s">
        <v>25</v>
      </c>
      <c r="D992" s="19" t="s">
        <v>26</v>
      </c>
      <c r="E992" s="19" t="s">
        <v>20</v>
      </c>
      <c r="F992" s="19" t="s">
        <v>31</v>
      </c>
      <c r="G992" s="19" t="s">
        <v>28</v>
      </c>
      <c r="H992" s="72">
        <v>82.34</v>
      </c>
      <c r="I992" s="22">
        <v>10</v>
      </c>
      <c r="J992" s="72">
        <v>41.17</v>
      </c>
      <c r="K992" s="72">
        <v>864.57</v>
      </c>
      <c r="L992" s="24">
        <v>43553</v>
      </c>
      <c r="M992" s="25">
        <v>0.8</v>
      </c>
      <c r="N992" s="20" t="s">
        <v>23</v>
      </c>
      <c r="O992" s="72">
        <v>823.4</v>
      </c>
      <c r="P992" s="76">
        <v>4.7619047620000003</v>
      </c>
      <c r="Q992" s="72">
        <v>41.17</v>
      </c>
      <c r="R992" s="86">
        <v>4.3</v>
      </c>
      <c r="S992" s="72">
        <f t="shared" si="259"/>
        <v>41.170000000000073</v>
      </c>
      <c r="T992" s="92">
        <f t="shared" si="272"/>
        <v>3454.9864000000061</v>
      </c>
      <c r="U992" s="93" t="b">
        <f t="shared" si="260"/>
        <v>0</v>
      </c>
      <c r="V992" s="93" t="b">
        <f t="shared" si="261"/>
        <v>1</v>
      </c>
      <c r="W992" s="93" t="str">
        <f t="shared" si="262"/>
        <v>Low Value</v>
      </c>
      <c r="X992" s="96" t="str">
        <f t="shared" si="265"/>
        <v>Value not found</v>
      </c>
      <c r="Y992" s="93">
        <f t="shared" si="270"/>
        <v>29</v>
      </c>
      <c r="Z992" s="93">
        <f t="shared" si="266"/>
        <v>3</v>
      </c>
      <c r="AA992" s="93">
        <f t="shared" si="267"/>
        <v>2019</v>
      </c>
      <c r="AB992" s="97" t="str">
        <f t="shared" si="258"/>
        <v>3-2019</v>
      </c>
      <c r="AC992" s="97" t="str">
        <f t="shared" si="274"/>
        <v>29-3-2019</v>
      </c>
      <c r="AD992" s="97">
        <f t="shared" si="271"/>
        <v>1</v>
      </c>
      <c r="AE992" s="97">
        <f t="shared" si="268"/>
        <v>13</v>
      </c>
      <c r="AF992" s="97" t="str">
        <f t="shared" si="263"/>
        <v>2019-13</v>
      </c>
      <c r="AG992" s="97">
        <f t="shared" si="264"/>
        <v>5</v>
      </c>
      <c r="AH992" s="97" t="str">
        <f t="shared" si="269"/>
        <v>Weekdays</v>
      </c>
      <c r="AI992" s="98">
        <f t="shared" si="273"/>
        <v>6</v>
      </c>
    </row>
    <row r="993" spans="2:35" ht="21.75" customHeight="1" x14ac:dyDescent="0.25">
      <c r="B993" s="19" t="s">
        <v>1025</v>
      </c>
      <c r="C993" s="20" t="s">
        <v>42</v>
      </c>
      <c r="D993" s="19" t="s">
        <v>43</v>
      </c>
      <c r="E993" s="19" t="s">
        <v>20</v>
      </c>
      <c r="F993" s="19" t="s">
        <v>31</v>
      </c>
      <c r="G993" s="19" t="s">
        <v>22</v>
      </c>
      <c r="H993" s="72">
        <v>75.37</v>
      </c>
      <c r="I993" s="22">
        <v>8</v>
      </c>
      <c r="J993" s="72">
        <v>30.148</v>
      </c>
      <c r="K993" s="72">
        <v>633.10799999999995</v>
      </c>
      <c r="L993" s="24">
        <v>43493</v>
      </c>
      <c r="M993" s="25">
        <v>0.65694444444444444</v>
      </c>
      <c r="N993" s="20" t="s">
        <v>33</v>
      </c>
      <c r="O993" s="72">
        <v>602.96</v>
      </c>
      <c r="P993" s="76">
        <v>4.7619047620000003</v>
      </c>
      <c r="Q993" s="72">
        <v>30.148</v>
      </c>
      <c r="R993" s="86">
        <v>8.4</v>
      </c>
      <c r="S993" s="72">
        <f t="shared" si="259"/>
        <v>30.147999999999911</v>
      </c>
      <c r="T993" s="92">
        <f t="shared" si="272"/>
        <v>2530.0201599999928</v>
      </c>
      <c r="U993" s="93" t="b">
        <f t="shared" si="260"/>
        <v>1</v>
      </c>
      <c r="V993" s="93" t="b">
        <f t="shared" si="261"/>
        <v>1</v>
      </c>
      <c r="W993" s="93" t="str">
        <f t="shared" si="262"/>
        <v>High Value</v>
      </c>
      <c r="X993" s="96">
        <f t="shared" si="265"/>
        <v>7.5370000000000008</v>
      </c>
      <c r="Y993" s="93">
        <f t="shared" si="270"/>
        <v>28</v>
      </c>
      <c r="Z993" s="93">
        <f t="shared" si="266"/>
        <v>1</v>
      </c>
      <c r="AA993" s="93">
        <f t="shared" si="267"/>
        <v>2019</v>
      </c>
      <c r="AB993" s="97" t="str">
        <f t="shared" si="258"/>
        <v>1-2019</v>
      </c>
      <c r="AC993" s="97" t="str">
        <f t="shared" si="274"/>
        <v>28-1-2019</v>
      </c>
      <c r="AD993" s="97">
        <f t="shared" si="271"/>
        <v>1</v>
      </c>
      <c r="AE993" s="97">
        <f t="shared" si="268"/>
        <v>5</v>
      </c>
      <c r="AF993" s="97" t="str">
        <f t="shared" si="263"/>
        <v>2019-5</v>
      </c>
      <c r="AG993" s="97">
        <f t="shared" si="264"/>
        <v>1</v>
      </c>
      <c r="AH993" s="97" t="str">
        <f t="shared" si="269"/>
        <v>Weekdays</v>
      </c>
      <c r="AI993" s="98">
        <f t="shared" si="273"/>
        <v>2</v>
      </c>
    </row>
    <row r="994" spans="2:35" ht="21.75" customHeight="1" x14ac:dyDescent="0.25">
      <c r="B994" s="19" t="s">
        <v>1026</v>
      </c>
      <c r="C994" s="20" t="s">
        <v>18</v>
      </c>
      <c r="D994" s="19" t="s">
        <v>19</v>
      </c>
      <c r="E994" s="19" t="s">
        <v>27</v>
      </c>
      <c r="F994" s="19" t="s">
        <v>21</v>
      </c>
      <c r="G994" s="19" t="s">
        <v>44</v>
      </c>
      <c r="H994" s="72">
        <v>56.56</v>
      </c>
      <c r="I994" s="22">
        <v>5</v>
      </c>
      <c r="J994" s="72">
        <v>14.14</v>
      </c>
      <c r="K994" s="72">
        <v>296.94</v>
      </c>
      <c r="L994" s="24">
        <v>43546</v>
      </c>
      <c r="M994" s="25">
        <v>0.79583333333333328</v>
      </c>
      <c r="N994" s="20" t="s">
        <v>33</v>
      </c>
      <c r="O994" s="72">
        <v>282.8</v>
      </c>
      <c r="P994" s="76">
        <v>4.7619047620000003</v>
      </c>
      <c r="Q994" s="72">
        <v>14.14</v>
      </c>
      <c r="R994" s="86">
        <v>4.5</v>
      </c>
      <c r="S994" s="72">
        <f t="shared" si="259"/>
        <v>14.139999999999986</v>
      </c>
      <c r="T994" s="92">
        <f t="shared" si="272"/>
        <v>1186.6287999999988</v>
      </c>
      <c r="U994" s="93" t="b">
        <f t="shared" si="260"/>
        <v>0</v>
      </c>
      <c r="V994" s="93" t="b">
        <f t="shared" si="261"/>
        <v>0</v>
      </c>
      <c r="W994" s="93" t="str">
        <f t="shared" si="262"/>
        <v>Low Value</v>
      </c>
      <c r="X994" s="96" t="str">
        <f t="shared" si="265"/>
        <v>Value not found</v>
      </c>
      <c r="Y994" s="93">
        <f t="shared" si="270"/>
        <v>22</v>
      </c>
      <c r="Z994" s="93">
        <f t="shared" si="266"/>
        <v>3</v>
      </c>
      <c r="AA994" s="93">
        <f t="shared" si="267"/>
        <v>2019</v>
      </c>
      <c r="AB994" s="97" t="str">
        <f t="shared" si="258"/>
        <v>3-2019</v>
      </c>
      <c r="AC994" s="97" t="str">
        <f t="shared" si="274"/>
        <v>22-3-2019</v>
      </c>
      <c r="AD994" s="97">
        <f t="shared" si="271"/>
        <v>1</v>
      </c>
      <c r="AE994" s="97">
        <f t="shared" si="268"/>
        <v>12</v>
      </c>
      <c r="AF994" s="97" t="str">
        <f t="shared" si="263"/>
        <v>2019-12</v>
      </c>
      <c r="AG994" s="97">
        <f t="shared" si="264"/>
        <v>5</v>
      </c>
      <c r="AH994" s="97" t="str">
        <f t="shared" si="269"/>
        <v>Weekdays</v>
      </c>
      <c r="AI994" s="98">
        <f t="shared" si="273"/>
        <v>6</v>
      </c>
    </row>
    <row r="995" spans="2:35" ht="21.75" customHeight="1" x14ac:dyDescent="0.25">
      <c r="B995" s="19" t="s">
        <v>1027</v>
      </c>
      <c r="C995" s="20" t="s">
        <v>42</v>
      </c>
      <c r="D995" s="19" t="s">
        <v>43</v>
      </c>
      <c r="E995" s="19" t="s">
        <v>27</v>
      </c>
      <c r="F995" s="19" t="s">
        <v>21</v>
      </c>
      <c r="G995" s="19" t="s">
        <v>36</v>
      </c>
      <c r="H995" s="72">
        <v>76.599999999999994</v>
      </c>
      <c r="I995" s="22">
        <v>10</v>
      </c>
      <c r="J995" s="72">
        <v>38.299999999999997</v>
      </c>
      <c r="K995" s="72">
        <v>804.3</v>
      </c>
      <c r="L995" s="24">
        <v>43489</v>
      </c>
      <c r="M995" s="25">
        <v>0.75694444444444442</v>
      </c>
      <c r="N995" s="20" t="s">
        <v>23</v>
      </c>
      <c r="O995" s="72">
        <v>766</v>
      </c>
      <c r="P995" s="76">
        <v>4.7619047620000003</v>
      </c>
      <c r="Q995" s="72">
        <v>38.299999999999997</v>
      </c>
      <c r="R995" s="86">
        <v>6</v>
      </c>
      <c r="S995" s="72">
        <f t="shared" si="259"/>
        <v>38.299999999999955</v>
      </c>
      <c r="T995" s="92">
        <f t="shared" si="272"/>
        <v>3214.1359999999963</v>
      </c>
      <c r="U995" s="93" t="b">
        <f t="shared" si="260"/>
        <v>0</v>
      </c>
      <c r="V995" s="93" t="b">
        <f t="shared" si="261"/>
        <v>1</v>
      </c>
      <c r="W995" s="93" t="str">
        <f t="shared" si="262"/>
        <v>Low Value</v>
      </c>
      <c r="X995" s="96" t="str">
        <f t="shared" si="265"/>
        <v>Value not found</v>
      </c>
      <c r="Y995" s="93">
        <f t="shared" si="270"/>
        <v>24</v>
      </c>
      <c r="Z995" s="93">
        <f t="shared" si="266"/>
        <v>1</v>
      </c>
      <c r="AA995" s="93">
        <f t="shared" si="267"/>
        <v>2019</v>
      </c>
      <c r="AB995" s="97" t="str">
        <f t="shared" si="258"/>
        <v>1-2019</v>
      </c>
      <c r="AC995" s="97" t="str">
        <f t="shared" si="274"/>
        <v>24-1-2019</v>
      </c>
      <c r="AD995" s="97">
        <f t="shared" si="271"/>
        <v>1</v>
      </c>
      <c r="AE995" s="97">
        <f t="shared" si="268"/>
        <v>4</v>
      </c>
      <c r="AF995" s="97" t="str">
        <f t="shared" si="263"/>
        <v>2019-4</v>
      </c>
      <c r="AG995" s="97">
        <f t="shared" si="264"/>
        <v>4</v>
      </c>
      <c r="AH995" s="97" t="str">
        <f t="shared" si="269"/>
        <v>Weekdays</v>
      </c>
      <c r="AI995" s="98">
        <f t="shared" si="273"/>
        <v>5</v>
      </c>
    </row>
    <row r="996" spans="2:35" ht="21.75" customHeight="1" x14ac:dyDescent="0.25">
      <c r="B996" s="19" t="s">
        <v>1028</v>
      </c>
      <c r="C996" s="20" t="s">
        <v>18</v>
      </c>
      <c r="D996" s="19" t="s">
        <v>19</v>
      </c>
      <c r="E996" s="19" t="s">
        <v>27</v>
      </c>
      <c r="F996" s="19" t="s">
        <v>31</v>
      </c>
      <c r="G996" s="19" t="s">
        <v>28</v>
      </c>
      <c r="H996" s="72">
        <v>58.03</v>
      </c>
      <c r="I996" s="22">
        <v>2</v>
      </c>
      <c r="J996" s="72">
        <v>5.8029999999999999</v>
      </c>
      <c r="K996" s="72">
        <v>121.863</v>
      </c>
      <c r="L996" s="24">
        <v>43534</v>
      </c>
      <c r="M996" s="25">
        <v>0.86527777777777781</v>
      </c>
      <c r="N996" s="20" t="s">
        <v>23</v>
      </c>
      <c r="O996" s="72">
        <v>116.06</v>
      </c>
      <c r="P996" s="76">
        <v>4.7619047620000003</v>
      </c>
      <c r="Q996" s="72">
        <v>5.8029999999999999</v>
      </c>
      <c r="R996" s="86">
        <v>8.8000000000000007</v>
      </c>
      <c r="S996" s="72">
        <f t="shared" si="259"/>
        <v>5.8029999999999973</v>
      </c>
      <c r="T996" s="92">
        <f t="shared" si="272"/>
        <v>486.98775999999975</v>
      </c>
      <c r="U996" s="93" t="b">
        <f t="shared" si="260"/>
        <v>0</v>
      </c>
      <c r="V996" s="93" t="b">
        <f t="shared" si="261"/>
        <v>1</v>
      </c>
      <c r="W996" s="93" t="str">
        <f t="shared" si="262"/>
        <v>High Value</v>
      </c>
      <c r="X996" s="96">
        <f t="shared" si="265"/>
        <v>5.8030000000000008</v>
      </c>
      <c r="Y996" s="93">
        <f t="shared" si="270"/>
        <v>10</v>
      </c>
      <c r="Z996" s="93">
        <f t="shared" si="266"/>
        <v>3</v>
      </c>
      <c r="AA996" s="93">
        <f t="shared" si="267"/>
        <v>2019</v>
      </c>
      <c r="AB996" s="97" t="str">
        <f t="shared" si="258"/>
        <v>3-2019</v>
      </c>
      <c r="AC996" s="97" t="str">
        <f t="shared" si="274"/>
        <v>10-3-2019</v>
      </c>
      <c r="AD996" s="97">
        <f t="shared" si="271"/>
        <v>1</v>
      </c>
      <c r="AE996" s="97">
        <f t="shared" si="268"/>
        <v>10</v>
      </c>
      <c r="AF996" s="97" t="str">
        <f t="shared" si="263"/>
        <v>2019-10</v>
      </c>
      <c r="AG996" s="97">
        <f t="shared" si="264"/>
        <v>7</v>
      </c>
      <c r="AH996" s="97" t="str">
        <f t="shared" si="269"/>
        <v>Weekends</v>
      </c>
      <c r="AI996" s="98">
        <f t="shared" si="273"/>
        <v>1</v>
      </c>
    </row>
    <row r="997" spans="2:35" ht="21.75" customHeight="1" x14ac:dyDescent="0.25">
      <c r="B997" s="19" t="s">
        <v>1029</v>
      </c>
      <c r="C997" s="20" t="s">
        <v>42</v>
      </c>
      <c r="D997" s="19" t="s">
        <v>43</v>
      </c>
      <c r="E997" s="19" t="s">
        <v>27</v>
      </c>
      <c r="F997" s="19" t="s">
        <v>31</v>
      </c>
      <c r="G997" s="19" t="s">
        <v>46</v>
      </c>
      <c r="H997" s="72">
        <v>17.489999999999998</v>
      </c>
      <c r="I997" s="22">
        <v>10</v>
      </c>
      <c r="J997" s="72">
        <v>8.7449999999999992</v>
      </c>
      <c r="K997" s="72">
        <v>183.64500000000001</v>
      </c>
      <c r="L997" s="24">
        <v>43518</v>
      </c>
      <c r="M997" s="25">
        <v>0.77430555555555558</v>
      </c>
      <c r="N997" s="20" t="s">
        <v>23</v>
      </c>
      <c r="O997" s="72">
        <v>174.9</v>
      </c>
      <c r="P997" s="76">
        <v>4.7619047620000003</v>
      </c>
      <c r="Q997" s="72">
        <v>8.7449999999999992</v>
      </c>
      <c r="R997" s="86">
        <v>6.6</v>
      </c>
      <c r="S997" s="72">
        <f t="shared" si="259"/>
        <v>8.7450000000000045</v>
      </c>
      <c r="T997" s="92">
        <f t="shared" si="272"/>
        <v>733.88040000000035</v>
      </c>
      <c r="U997" s="93" t="b">
        <f t="shared" si="260"/>
        <v>0</v>
      </c>
      <c r="V997" s="93" t="b">
        <f t="shared" si="261"/>
        <v>1</v>
      </c>
      <c r="W997" s="93" t="str">
        <f t="shared" si="262"/>
        <v>Low Value</v>
      </c>
      <c r="X997" s="96" t="str">
        <f t="shared" si="265"/>
        <v>Value not found</v>
      </c>
      <c r="Y997" s="93">
        <f t="shared" si="270"/>
        <v>22</v>
      </c>
      <c r="Z997" s="93">
        <f t="shared" si="266"/>
        <v>2</v>
      </c>
      <c r="AA997" s="93">
        <f t="shared" si="267"/>
        <v>2019</v>
      </c>
      <c r="AB997" s="97" t="str">
        <f t="shared" si="258"/>
        <v>2-2019</v>
      </c>
      <c r="AC997" s="97" t="str">
        <f t="shared" si="274"/>
        <v>22-2-2019</v>
      </c>
      <c r="AD997" s="97">
        <f t="shared" si="271"/>
        <v>1</v>
      </c>
      <c r="AE997" s="97">
        <f t="shared" si="268"/>
        <v>8</v>
      </c>
      <c r="AF997" s="97" t="str">
        <f t="shared" si="263"/>
        <v>2019-8</v>
      </c>
      <c r="AG997" s="97">
        <f t="shared" si="264"/>
        <v>5</v>
      </c>
      <c r="AH997" s="97" t="str">
        <f t="shared" si="269"/>
        <v>Weekdays</v>
      </c>
      <c r="AI997" s="98">
        <f t="shared" si="273"/>
        <v>6</v>
      </c>
    </row>
    <row r="998" spans="2:35" ht="21.75" customHeight="1" x14ac:dyDescent="0.25">
      <c r="B998" s="19" t="s">
        <v>1030</v>
      </c>
      <c r="C998" s="20" t="s">
        <v>25</v>
      </c>
      <c r="D998" s="19" t="s">
        <v>26</v>
      </c>
      <c r="E998" s="19" t="s">
        <v>20</v>
      </c>
      <c r="F998" s="19" t="s">
        <v>21</v>
      </c>
      <c r="G998" s="19" t="s">
        <v>28</v>
      </c>
      <c r="H998" s="72">
        <v>60.95</v>
      </c>
      <c r="I998" s="22">
        <v>1</v>
      </c>
      <c r="J998" s="72">
        <v>3.0474999999999999</v>
      </c>
      <c r="K998" s="72">
        <v>63.997500000000002</v>
      </c>
      <c r="L998" s="24">
        <v>43514</v>
      </c>
      <c r="M998" s="25">
        <v>0.4861111111111111</v>
      </c>
      <c r="N998" s="20" t="s">
        <v>23</v>
      </c>
      <c r="O998" s="72">
        <v>60.95</v>
      </c>
      <c r="P998" s="76">
        <v>4.7619047620000003</v>
      </c>
      <c r="Q998" s="72">
        <v>3.0474999999999999</v>
      </c>
      <c r="R998" s="86">
        <v>5.9</v>
      </c>
      <c r="S998" s="72">
        <f t="shared" si="259"/>
        <v>3.0474999999999994</v>
      </c>
      <c r="T998" s="92">
        <f t="shared" si="272"/>
        <v>255.74619999999996</v>
      </c>
      <c r="U998" s="93" t="b">
        <f t="shared" si="260"/>
        <v>0</v>
      </c>
      <c r="V998" s="93" t="b">
        <f t="shared" si="261"/>
        <v>0</v>
      </c>
      <c r="W998" s="93" t="str">
        <f t="shared" si="262"/>
        <v>Low Value</v>
      </c>
      <c r="X998" s="96" t="str">
        <f t="shared" si="265"/>
        <v>Value not found</v>
      </c>
      <c r="Y998" s="93">
        <f t="shared" si="270"/>
        <v>18</v>
      </c>
      <c r="Z998" s="93">
        <f t="shared" si="266"/>
        <v>2</v>
      </c>
      <c r="AA998" s="93">
        <f t="shared" si="267"/>
        <v>2019</v>
      </c>
      <c r="AB998" s="97" t="str">
        <f t="shared" si="258"/>
        <v>2-2019</v>
      </c>
      <c r="AC998" s="97" t="str">
        <f t="shared" si="274"/>
        <v>18-2-2019</v>
      </c>
      <c r="AD998" s="97">
        <f t="shared" si="271"/>
        <v>1</v>
      </c>
      <c r="AE998" s="97">
        <f t="shared" si="268"/>
        <v>8</v>
      </c>
      <c r="AF998" s="97" t="str">
        <f t="shared" si="263"/>
        <v>2019-8</v>
      </c>
      <c r="AG998" s="97">
        <f t="shared" si="264"/>
        <v>1</v>
      </c>
      <c r="AH998" s="97" t="str">
        <f t="shared" si="269"/>
        <v>Weekdays</v>
      </c>
      <c r="AI998" s="98">
        <f t="shared" si="273"/>
        <v>2</v>
      </c>
    </row>
    <row r="999" spans="2:35" ht="21.75" customHeight="1" x14ac:dyDescent="0.25">
      <c r="B999" s="19" t="s">
        <v>1031</v>
      </c>
      <c r="C999" s="20" t="s">
        <v>25</v>
      </c>
      <c r="D999" s="19" t="s">
        <v>26</v>
      </c>
      <c r="E999" s="19" t="s">
        <v>27</v>
      </c>
      <c r="F999" s="19" t="s">
        <v>31</v>
      </c>
      <c r="G999" s="19" t="s">
        <v>22</v>
      </c>
      <c r="H999" s="72">
        <v>40.35</v>
      </c>
      <c r="I999" s="22">
        <v>1</v>
      </c>
      <c r="J999" s="72">
        <v>2.0175000000000001</v>
      </c>
      <c r="K999" s="72">
        <v>42.3675</v>
      </c>
      <c r="L999" s="24">
        <v>43494</v>
      </c>
      <c r="M999" s="25">
        <v>0.57361111111111107</v>
      </c>
      <c r="N999" s="20" t="s">
        <v>23</v>
      </c>
      <c r="O999" s="72">
        <v>40.35</v>
      </c>
      <c r="P999" s="76">
        <v>4.7619047620000003</v>
      </c>
      <c r="Q999" s="72">
        <v>2.0175000000000001</v>
      </c>
      <c r="R999" s="86">
        <v>6.2</v>
      </c>
      <c r="S999" s="72">
        <f t="shared" si="259"/>
        <v>2.0174999999999983</v>
      </c>
      <c r="T999" s="92">
        <f t="shared" si="272"/>
        <v>169.30859999999987</v>
      </c>
      <c r="U999" s="93" t="b">
        <f t="shared" si="260"/>
        <v>0</v>
      </c>
      <c r="V999" s="93" t="b">
        <f t="shared" si="261"/>
        <v>0</v>
      </c>
      <c r="W999" s="93" t="str">
        <f t="shared" si="262"/>
        <v>Low Value</v>
      </c>
      <c r="X999" s="96" t="str">
        <f t="shared" si="265"/>
        <v>Value not found</v>
      </c>
      <c r="Y999" s="93">
        <f t="shared" si="270"/>
        <v>29</v>
      </c>
      <c r="Z999" s="93">
        <f t="shared" si="266"/>
        <v>1</v>
      </c>
      <c r="AA999" s="93">
        <f t="shared" si="267"/>
        <v>2019</v>
      </c>
      <c r="AB999" s="97" t="str">
        <f t="shared" si="258"/>
        <v>1-2019</v>
      </c>
      <c r="AC999" s="97" t="str">
        <f t="shared" si="274"/>
        <v>29-1-2019</v>
      </c>
      <c r="AD999" s="97">
        <f t="shared" si="271"/>
        <v>1</v>
      </c>
      <c r="AE999" s="97">
        <f t="shared" si="268"/>
        <v>5</v>
      </c>
      <c r="AF999" s="97" t="str">
        <f t="shared" si="263"/>
        <v>2019-5</v>
      </c>
      <c r="AG999" s="97">
        <f t="shared" si="264"/>
        <v>2</v>
      </c>
      <c r="AH999" s="97" t="str">
        <f t="shared" si="269"/>
        <v>Weekdays</v>
      </c>
      <c r="AI999" s="98">
        <f t="shared" si="273"/>
        <v>3</v>
      </c>
    </row>
    <row r="1000" spans="2:35" ht="21.75" customHeight="1" x14ac:dyDescent="0.25">
      <c r="B1000" s="19" t="s">
        <v>1032</v>
      </c>
      <c r="C1000" s="20" t="s">
        <v>42</v>
      </c>
      <c r="D1000" s="19" t="s">
        <v>43</v>
      </c>
      <c r="E1000" s="19" t="s">
        <v>27</v>
      </c>
      <c r="F1000" s="19" t="s">
        <v>21</v>
      </c>
      <c r="G1000" s="19" t="s">
        <v>32</v>
      </c>
      <c r="H1000" s="72">
        <v>97.38</v>
      </c>
      <c r="I1000" s="22">
        <v>10</v>
      </c>
      <c r="J1000" s="72">
        <v>48.69</v>
      </c>
      <c r="K1000" s="72">
        <v>1022.49</v>
      </c>
      <c r="L1000" s="24">
        <v>43526</v>
      </c>
      <c r="M1000" s="25">
        <v>0.71944444444444444</v>
      </c>
      <c r="N1000" s="20" t="s">
        <v>23</v>
      </c>
      <c r="O1000" s="72">
        <v>973.8</v>
      </c>
      <c r="P1000" s="76">
        <v>4.7619047620000003</v>
      </c>
      <c r="Q1000" s="72">
        <v>48.69</v>
      </c>
      <c r="R1000" s="86">
        <v>4.4000000000000004</v>
      </c>
      <c r="S1000" s="72">
        <f t="shared" si="259"/>
        <v>48.690000000000055</v>
      </c>
      <c r="T1000" s="92">
        <f t="shared" si="272"/>
        <v>4086.0648000000047</v>
      </c>
      <c r="U1000" s="93" t="b">
        <f t="shared" si="260"/>
        <v>0</v>
      </c>
      <c r="V1000" s="93" t="b">
        <f t="shared" si="261"/>
        <v>1</v>
      </c>
      <c r="W1000" s="93" t="str">
        <f t="shared" si="262"/>
        <v>Low Value</v>
      </c>
      <c r="X1000" s="96" t="str">
        <f t="shared" si="265"/>
        <v>Value not found</v>
      </c>
      <c r="Y1000" s="93">
        <f t="shared" si="270"/>
        <v>2</v>
      </c>
      <c r="Z1000" s="93">
        <f t="shared" si="266"/>
        <v>3</v>
      </c>
      <c r="AA1000" s="93">
        <f t="shared" si="267"/>
        <v>2019</v>
      </c>
      <c r="AB1000" s="97" t="str">
        <f t="shared" si="258"/>
        <v>3-2019</v>
      </c>
      <c r="AC1000" s="97" t="str">
        <f t="shared" si="274"/>
        <v>2-3-2019</v>
      </c>
      <c r="AD1000" s="97">
        <f t="shared" si="271"/>
        <v>1</v>
      </c>
      <c r="AE1000" s="97">
        <f t="shared" si="268"/>
        <v>9</v>
      </c>
      <c r="AF1000" s="97" t="str">
        <f t="shared" si="263"/>
        <v>2019-9</v>
      </c>
      <c r="AG1000" s="97">
        <f t="shared" si="264"/>
        <v>6</v>
      </c>
      <c r="AH1000" s="97" t="str">
        <f t="shared" si="269"/>
        <v>Weekends</v>
      </c>
      <c r="AI1000" s="98">
        <f t="shared" si="273"/>
        <v>7</v>
      </c>
    </row>
    <row r="1001" spans="2:35" ht="21.75" customHeight="1" x14ac:dyDescent="0.25">
      <c r="B1001" s="19" t="s">
        <v>1033</v>
      </c>
      <c r="C1001" s="20" t="s">
        <v>18</v>
      </c>
      <c r="D1001" s="19" t="s">
        <v>19</v>
      </c>
      <c r="E1001" s="19" t="s">
        <v>20</v>
      </c>
      <c r="F1001" s="19" t="s">
        <v>31</v>
      </c>
      <c r="G1001" s="19" t="s">
        <v>44</v>
      </c>
      <c r="H1001" s="72">
        <v>31.84</v>
      </c>
      <c r="I1001" s="22">
        <v>1</v>
      </c>
      <c r="J1001" s="72">
        <v>1.5920000000000001</v>
      </c>
      <c r="K1001" s="72">
        <v>33.432000000000002</v>
      </c>
      <c r="L1001" s="24">
        <v>43505</v>
      </c>
      <c r="M1001" s="25">
        <v>0.55694444444444446</v>
      </c>
      <c r="N1001" s="20" t="s">
        <v>29</v>
      </c>
      <c r="O1001" s="72">
        <v>31.84</v>
      </c>
      <c r="P1001" s="76">
        <v>4.7619047620000003</v>
      </c>
      <c r="Q1001" s="72">
        <v>1.5920000000000001</v>
      </c>
      <c r="R1001" s="86">
        <v>7.7</v>
      </c>
      <c r="S1001" s="72">
        <f t="shared" si="259"/>
        <v>1.5920000000000023</v>
      </c>
      <c r="T1001" s="92">
        <f t="shared" si="272"/>
        <v>133.6006400000002</v>
      </c>
      <c r="U1001" s="93" t="b">
        <f t="shared" si="260"/>
        <v>0</v>
      </c>
      <c r="V1001" s="93" t="b">
        <f t="shared" si="261"/>
        <v>1</v>
      </c>
      <c r="W1001" s="93" t="str">
        <f t="shared" si="262"/>
        <v>High Value</v>
      </c>
      <c r="X1001" s="96">
        <f t="shared" si="265"/>
        <v>3.1840000000000002</v>
      </c>
      <c r="Y1001" s="93">
        <f t="shared" si="270"/>
        <v>9</v>
      </c>
      <c r="Z1001" s="93">
        <f t="shared" si="266"/>
        <v>2</v>
      </c>
      <c r="AA1001" s="93">
        <f t="shared" si="267"/>
        <v>2019</v>
      </c>
      <c r="AB1001" s="97" t="str">
        <f t="shared" ref="AB1001:AB1003" si="275">CONCATENATE(Z1001,"-",AA1001)</f>
        <v>2-2019</v>
      </c>
      <c r="AC1001" s="97" t="str">
        <f t="shared" si="274"/>
        <v>9-2-2019</v>
      </c>
      <c r="AD1001" s="97">
        <f t="shared" si="271"/>
        <v>1</v>
      </c>
      <c r="AE1001" s="97">
        <f t="shared" si="268"/>
        <v>6</v>
      </c>
      <c r="AF1001" s="97" t="str">
        <f t="shared" si="263"/>
        <v>2019-6</v>
      </c>
      <c r="AG1001" s="97">
        <f t="shared" si="264"/>
        <v>6</v>
      </c>
      <c r="AH1001" s="97" t="str">
        <f t="shared" si="269"/>
        <v>Weekends</v>
      </c>
      <c r="AI1001" s="98">
        <f t="shared" si="273"/>
        <v>7</v>
      </c>
    </row>
    <row r="1002" spans="2:35" ht="21.75" customHeight="1" x14ac:dyDescent="0.25">
      <c r="B1002" s="19" t="s">
        <v>1034</v>
      </c>
      <c r="C1002" s="20" t="s">
        <v>18</v>
      </c>
      <c r="D1002" s="19" t="s">
        <v>19</v>
      </c>
      <c r="E1002" s="19" t="s">
        <v>27</v>
      </c>
      <c r="F1002" s="19" t="s">
        <v>31</v>
      </c>
      <c r="G1002" s="19" t="s">
        <v>32</v>
      </c>
      <c r="H1002" s="72">
        <v>65.819999999999993</v>
      </c>
      <c r="I1002" s="22">
        <v>1</v>
      </c>
      <c r="J1002" s="72">
        <v>3.2909999999999999</v>
      </c>
      <c r="K1002" s="72">
        <v>69.111000000000004</v>
      </c>
      <c r="L1002" s="24">
        <v>43518</v>
      </c>
      <c r="M1002" s="25">
        <v>0.6479166666666667</v>
      </c>
      <c r="N1002" s="20" t="s">
        <v>29</v>
      </c>
      <c r="O1002" s="72">
        <v>65.819999999999993</v>
      </c>
      <c r="P1002" s="76">
        <v>4.7619047620000003</v>
      </c>
      <c r="Q1002" s="72">
        <v>3.2909999999999999</v>
      </c>
      <c r="R1002" s="86">
        <v>4.0999999999999996</v>
      </c>
      <c r="S1002" s="72">
        <f t="shared" si="259"/>
        <v>3.291000000000011</v>
      </c>
      <c r="T1002" s="92">
        <f t="shared" si="272"/>
        <v>276.18072000000092</v>
      </c>
      <c r="U1002" s="93" t="b">
        <f t="shared" si="260"/>
        <v>0</v>
      </c>
      <c r="V1002" s="93" t="b">
        <f t="shared" si="261"/>
        <v>0</v>
      </c>
      <c r="W1002" s="93" t="str">
        <f t="shared" si="262"/>
        <v>Low Value</v>
      </c>
      <c r="X1002" s="96" t="str">
        <f t="shared" si="265"/>
        <v>Value not found</v>
      </c>
      <c r="Y1002" s="93">
        <f t="shared" si="270"/>
        <v>22</v>
      </c>
      <c r="Z1002" s="93">
        <f t="shared" si="266"/>
        <v>2</v>
      </c>
      <c r="AA1002" s="93">
        <f t="shared" si="267"/>
        <v>2019</v>
      </c>
      <c r="AB1002" s="97" t="str">
        <f t="shared" si="275"/>
        <v>2-2019</v>
      </c>
      <c r="AC1002" s="97" t="str">
        <f t="shared" si="274"/>
        <v>22-2-2019</v>
      </c>
      <c r="AD1002" s="97">
        <f t="shared" si="271"/>
        <v>1</v>
      </c>
      <c r="AE1002" s="97">
        <f t="shared" si="268"/>
        <v>8</v>
      </c>
      <c r="AF1002" s="97" t="str">
        <f t="shared" si="263"/>
        <v>2019-8</v>
      </c>
      <c r="AG1002" s="97">
        <f t="shared" si="264"/>
        <v>5</v>
      </c>
      <c r="AH1002" s="97" t="str">
        <f t="shared" si="269"/>
        <v>Weekdays</v>
      </c>
      <c r="AI1002" s="98">
        <f t="shared" si="273"/>
        <v>6</v>
      </c>
    </row>
    <row r="1003" spans="2:35" ht="21.75" customHeight="1" x14ac:dyDescent="0.25">
      <c r="B1003" s="19" t="s">
        <v>1035</v>
      </c>
      <c r="C1003" s="20" t="s">
        <v>18</v>
      </c>
      <c r="D1003" s="19" t="s">
        <v>19</v>
      </c>
      <c r="E1003" s="19" t="s">
        <v>20</v>
      </c>
      <c r="F1003" s="19" t="s">
        <v>21</v>
      </c>
      <c r="G1003" s="19" t="s">
        <v>46</v>
      </c>
      <c r="H1003" s="72">
        <v>88.34</v>
      </c>
      <c r="I1003" s="22">
        <v>7</v>
      </c>
      <c r="J1003" s="72">
        <v>30.919</v>
      </c>
      <c r="K1003" s="72">
        <v>649.29899999999998</v>
      </c>
      <c r="L1003" s="24">
        <v>43514</v>
      </c>
      <c r="M1003" s="25">
        <v>0.56111111111111112</v>
      </c>
      <c r="N1003" s="20" t="s">
        <v>29</v>
      </c>
      <c r="O1003" s="72">
        <v>618.38</v>
      </c>
      <c r="P1003" s="76">
        <v>4.7619047620000003</v>
      </c>
      <c r="Q1003" s="72">
        <v>30.919</v>
      </c>
      <c r="R1003" s="86">
        <v>6.6</v>
      </c>
      <c r="S1003" s="72">
        <f t="shared" si="259"/>
        <v>30.918999999999983</v>
      </c>
      <c r="T1003" s="92">
        <f t="shared" si="272"/>
        <v>2594.7224799999985</v>
      </c>
      <c r="U1003" s="93" t="b">
        <f t="shared" si="260"/>
        <v>0</v>
      </c>
      <c r="V1003" s="93" t="b">
        <f t="shared" si="261"/>
        <v>1</v>
      </c>
      <c r="W1003" s="93" t="str">
        <f t="shared" si="262"/>
        <v>Low Value</v>
      </c>
      <c r="X1003" s="96" t="str">
        <f t="shared" si="265"/>
        <v>Value not found</v>
      </c>
      <c r="Y1003" s="93">
        <f t="shared" si="270"/>
        <v>18</v>
      </c>
      <c r="Z1003" s="93">
        <f t="shared" si="266"/>
        <v>2</v>
      </c>
      <c r="AA1003" s="93">
        <f t="shared" si="267"/>
        <v>2019</v>
      </c>
      <c r="AB1003" s="97" t="str">
        <f t="shared" si="275"/>
        <v>2-2019</v>
      </c>
      <c r="AC1003" s="97" t="str">
        <f t="shared" si="274"/>
        <v>18-2-2019</v>
      </c>
      <c r="AD1003" s="97">
        <f t="shared" si="271"/>
        <v>1</v>
      </c>
      <c r="AE1003" s="97">
        <f t="shared" si="268"/>
        <v>8</v>
      </c>
      <c r="AF1003" s="97" t="str">
        <f t="shared" si="263"/>
        <v>2019-8</v>
      </c>
      <c r="AG1003" s="97">
        <f t="shared" si="264"/>
        <v>1</v>
      </c>
      <c r="AH1003" s="97" t="str">
        <f t="shared" si="269"/>
        <v>Weekdays</v>
      </c>
      <c r="AI1003" s="98">
        <f t="shared" si="273"/>
        <v>2</v>
      </c>
    </row>
  </sheetData>
  <autoFilter ref="B3:W1003" xr:uid="{7572F00E-1F7C-44F0-91DF-F360445F66D6}"/>
  <conditionalFormatting sqref="H4:H1003">
    <cfRule type="top10" dxfId="0" priority="8" percent="1" rank="23"/>
    <cfRule type="dataBar" priority="9">
      <dataBar>
        <cfvo type="min"/>
        <cfvo type="max"/>
        <color rgb="FF99FF99"/>
      </dataBar>
      <extLst>
        <ext xmlns:x14="http://schemas.microsoft.com/office/spreadsheetml/2009/9/main" uri="{B025F937-C7B1-47D3-B67F-A62EFF666E3E}">
          <x14:id>{0197606C-9D5B-4829-A3D3-A744FA06140B}</x14:id>
        </ext>
      </extLst>
    </cfRule>
  </conditionalFormatting>
  <conditionalFormatting sqref="K4:K1003">
    <cfRule type="dataBar" priority="1">
      <dataBar>
        <cfvo type="min"/>
        <cfvo type="max"/>
        <color rgb="FF638EC6"/>
      </dataBar>
      <extLst>
        <ext xmlns:x14="http://schemas.microsoft.com/office/spreadsheetml/2009/9/main" uri="{B025F937-C7B1-47D3-B67F-A62EFF666E3E}">
          <x14:id>{9D4594A3-17BD-4934-89D9-045801901D7C}</x14:id>
        </ext>
      </extLst>
    </cfRule>
    <cfRule type="colorScale" priority="2">
      <colorScale>
        <cfvo type="min"/>
        <cfvo type="percentile" val="50"/>
        <cfvo type="max"/>
        <color rgb="FFFA4622"/>
        <color rgb="FFFFEE97"/>
        <color rgb="FF99FF99"/>
      </colorScale>
    </cfRule>
  </conditionalFormatting>
  <conditionalFormatting sqref="R4:R1003">
    <cfRule type="colorScale" priority="11">
      <colorScale>
        <cfvo type="min"/>
        <cfvo type="percentile" val="50"/>
        <cfvo type="max"/>
        <color rgb="FFF63E40"/>
        <color rgb="FFFFEB84"/>
        <color rgb="FF46EC62"/>
      </colorScale>
    </cfRule>
  </conditionalFormatting>
  <dataValidations count="1">
    <dataValidation type="list" allowBlank="1" showInputMessage="1" showErrorMessage="1" sqref="AL47 AL49" xr:uid="{3F8A5A59-2A9F-4396-99F5-EA0569FF9613}">
      <formula1>$B$4:$B$1003</formula1>
    </dataValidation>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 operator="containsText" id="{FF9056EB-BC07-4A70-9BE5-BA1F1FE83855}">
            <xm:f>NOT(ISERROR(SEARCH($F$10,F4)))</xm:f>
            <xm:f>$F$10</xm:f>
            <x14:dxf>
              <fill>
                <patternFill>
                  <bgColor rgb="FFFFCCFF"/>
                </patternFill>
              </fill>
            </x14:dxf>
          </x14:cfRule>
          <x14:cfRule type="containsText" priority="5" stopIfTrue="1" operator="containsText" id="{44FDE3B7-C22C-470D-B5CC-658B6D0B86C9}">
            <xm:f>NOT(ISERROR(SEARCH($F$6,F4)))</xm:f>
            <xm:f>$F$6</xm:f>
            <x14:dxf>
              <fill>
                <patternFill>
                  <bgColor rgb="FF00B0F0"/>
                </patternFill>
              </fill>
            </x14:dxf>
          </x14:cfRule>
          <xm:sqref>F4:F1003</xm:sqref>
        </x14:conditionalFormatting>
        <x14:conditionalFormatting xmlns:xm="http://schemas.microsoft.com/office/excel/2006/main">
          <x14:cfRule type="dataBar" id="{0197606C-9D5B-4829-A3D3-A744FA06140B}">
            <x14:dataBar minLength="0" maxLength="100">
              <x14:cfvo type="autoMin"/>
              <x14:cfvo type="autoMax"/>
              <x14:negativeFillColor rgb="FFFF0000"/>
              <x14:axisColor rgb="FF000000"/>
            </x14:dataBar>
          </x14:cfRule>
          <xm:sqref>H4:H1003</xm:sqref>
        </x14:conditionalFormatting>
        <x14:conditionalFormatting xmlns:xm="http://schemas.microsoft.com/office/excel/2006/main">
          <x14:cfRule type="dataBar" id="{9D4594A3-17BD-4934-89D9-045801901D7C}">
            <x14:dataBar minLength="0" maxLength="100" border="1" negativeBarBorderColorSameAsPositive="0">
              <x14:cfvo type="autoMin"/>
              <x14:cfvo type="autoMax"/>
              <x14:borderColor rgb="FF638EC6"/>
              <x14:negativeFillColor rgb="FFFF0000"/>
              <x14:negativeBorderColor rgb="FFFF0000"/>
              <x14:axisColor rgb="FF000000"/>
            </x14:dataBar>
          </x14:cfRule>
          <xm:sqref>K4:K1003</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201D0-6522-44BE-8E8B-176504B64E9B}">
  <dimension ref="B2:S1002"/>
  <sheetViews>
    <sheetView topLeftCell="H4" workbookViewId="0">
      <selection activeCell="P21" sqref="P21"/>
    </sheetView>
  </sheetViews>
  <sheetFormatPr defaultRowHeight="15" x14ac:dyDescent="0.25"/>
  <cols>
    <col min="2" max="2" width="11.140625" bestFit="1" customWidth="1"/>
    <col min="3" max="3" width="7" bestFit="1" customWidth="1"/>
    <col min="4" max="4" width="9.28515625" bestFit="1" customWidth="1"/>
    <col min="5" max="5" width="12.85546875" bestFit="1" customWidth="1"/>
    <col min="6" max="6" width="7.140625" bestFit="1" customWidth="1"/>
    <col min="7" max="7" width="18.85546875" bestFit="1" customWidth="1"/>
    <col min="8" max="8" width="9" bestFit="1" customWidth="1"/>
    <col min="9" max="9" width="8.5703125" bestFit="1" customWidth="1"/>
    <col min="10" max="10" width="8" bestFit="1" customWidth="1"/>
    <col min="11" max="11" width="9" bestFit="1" customWidth="1"/>
    <col min="12" max="12" width="9.42578125" bestFit="1" customWidth="1"/>
    <col min="13" max="13" width="12" bestFit="1" customWidth="1"/>
    <col min="14" max="14" width="9.7109375" bestFit="1" customWidth="1"/>
    <col min="15" max="15" width="7" bestFit="1" customWidth="1"/>
    <col min="16" max="16" width="21.140625" bestFit="1" customWidth="1"/>
    <col min="17" max="17" width="11.5703125" bestFit="1" customWidth="1"/>
    <col min="18" max="18" width="6.7109375" bestFit="1" customWidth="1"/>
  </cols>
  <sheetData>
    <row r="2" spans="2:19" x14ac:dyDescent="0.25">
      <c r="B2" s="1" t="s">
        <v>0</v>
      </c>
      <c r="C2" s="1" t="s">
        <v>1</v>
      </c>
      <c r="D2" s="1" t="s">
        <v>2</v>
      </c>
      <c r="E2" s="1" t="s">
        <v>3</v>
      </c>
      <c r="F2" s="1" t="s">
        <v>4</v>
      </c>
      <c r="G2" s="1" t="s">
        <v>5</v>
      </c>
      <c r="H2" s="1" t="s">
        <v>6</v>
      </c>
      <c r="I2" s="1" t="s">
        <v>7</v>
      </c>
      <c r="J2" s="1" t="s">
        <v>8</v>
      </c>
      <c r="K2" s="1" t="s">
        <v>9</v>
      </c>
      <c r="L2" s="1" t="s">
        <v>10</v>
      </c>
      <c r="M2" s="1" t="s">
        <v>11</v>
      </c>
      <c r="N2" s="1" t="s">
        <v>12</v>
      </c>
      <c r="O2" s="1" t="s">
        <v>13</v>
      </c>
      <c r="P2" s="2" t="s">
        <v>14</v>
      </c>
      <c r="Q2" s="1" t="s">
        <v>15</v>
      </c>
      <c r="R2" s="1" t="s">
        <v>16</v>
      </c>
      <c r="S2" s="1" t="s">
        <v>1080</v>
      </c>
    </row>
    <row r="3" spans="2:19" x14ac:dyDescent="0.25">
      <c r="B3" s="3" t="s">
        <v>17</v>
      </c>
      <c r="C3" s="3" t="s">
        <v>18</v>
      </c>
      <c r="D3" s="3" t="s">
        <v>19</v>
      </c>
      <c r="E3" s="3" t="s">
        <v>20</v>
      </c>
      <c r="F3" s="3" t="s">
        <v>21</v>
      </c>
      <c r="G3" s="3" t="s">
        <v>22</v>
      </c>
      <c r="H3" s="3">
        <v>74.69</v>
      </c>
      <c r="I3" s="3">
        <v>7</v>
      </c>
      <c r="J3" s="3">
        <v>26.141500000000001</v>
      </c>
      <c r="K3" s="3">
        <v>548.97149999999999</v>
      </c>
      <c r="L3" s="91">
        <v>43470</v>
      </c>
      <c r="M3" s="3">
        <v>0.54722222222222228</v>
      </c>
      <c r="N3" s="4" t="s">
        <v>23</v>
      </c>
      <c r="O3" s="3">
        <v>522.83000000000004</v>
      </c>
      <c r="P3" s="5">
        <v>4.7619047620000003</v>
      </c>
      <c r="Q3" s="3">
        <v>26.141500000000001</v>
      </c>
      <c r="R3" s="3">
        <v>9.1</v>
      </c>
      <c r="S3">
        <f>MONTH(L3)</f>
        <v>1</v>
      </c>
    </row>
    <row r="4" spans="2:19" x14ac:dyDescent="0.25">
      <c r="B4" s="3" t="s">
        <v>24</v>
      </c>
      <c r="C4" s="3" t="s">
        <v>25</v>
      </c>
      <c r="D4" s="3" t="s">
        <v>26</v>
      </c>
      <c r="E4" s="3" t="s">
        <v>27</v>
      </c>
      <c r="F4" s="3" t="s">
        <v>21</v>
      </c>
      <c r="G4" s="3" t="s">
        <v>28</v>
      </c>
      <c r="H4" s="3">
        <v>15.28</v>
      </c>
      <c r="I4" s="3">
        <v>5</v>
      </c>
      <c r="J4" s="3">
        <v>3.82</v>
      </c>
      <c r="K4" s="3">
        <v>80.22</v>
      </c>
      <c r="L4" s="91">
        <v>43532</v>
      </c>
      <c r="M4" s="3">
        <v>0.43680555555555556</v>
      </c>
      <c r="N4" s="4" t="s">
        <v>29</v>
      </c>
      <c r="O4" s="3">
        <v>76.400000000000006</v>
      </c>
      <c r="P4" s="5">
        <v>4.7619047620000003</v>
      </c>
      <c r="Q4" s="3">
        <v>3.82</v>
      </c>
      <c r="R4" s="3">
        <v>9.6</v>
      </c>
      <c r="S4">
        <f t="shared" ref="S4:S67" si="0">MONTH(L4)</f>
        <v>3</v>
      </c>
    </row>
    <row r="5" spans="2:19" x14ac:dyDescent="0.25">
      <c r="B5" s="3" t="s">
        <v>30</v>
      </c>
      <c r="C5" s="3" t="s">
        <v>18</v>
      </c>
      <c r="D5" s="3" t="s">
        <v>19</v>
      </c>
      <c r="E5" s="3" t="s">
        <v>27</v>
      </c>
      <c r="F5" s="3" t="s">
        <v>31</v>
      </c>
      <c r="G5" s="3" t="s">
        <v>32</v>
      </c>
      <c r="H5" s="3">
        <v>46.33</v>
      </c>
      <c r="I5" s="3">
        <v>7</v>
      </c>
      <c r="J5" s="3">
        <v>16.215499999999999</v>
      </c>
      <c r="K5" s="3">
        <v>340.52550000000002</v>
      </c>
      <c r="L5" s="91">
        <v>43527</v>
      </c>
      <c r="M5" s="3">
        <v>0.55763888888888891</v>
      </c>
      <c r="N5" s="4" t="s">
        <v>33</v>
      </c>
      <c r="O5" s="3">
        <v>324.31</v>
      </c>
      <c r="P5" s="5">
        <v>4.7619047620000003</v>
      </c>
      <c r="Q5" s="3">
        <v>16.215499999999999</v>
      </c>
      <c r="R5" s="3">
        <v>7.4</v>
      </c>
      <c r="S5">
        <f t="shared" si="0"/>
        <v>3</v>
      </c>
    </row>
    <row r="6" spans="2:19" x14ac:dyDescent="0.25">
      <c r="B6" s="3" t="s">
        <v>34</v>
      </c>
      <c r="C6" s="3" t="s">
        <v>18</v>
      </c>
      <c r="D6" s="3" t="s">
        <v>19</v>
      </c>
      <c r="E6" s="3" t="s">
        <v>20</v>
      </c>
      <c r="F6" s="3" t="s">
        <v>31</v>
      </c>
      <c r="G6" s="3" t="s">
        <v>22</v>
      </c>
      <c r="H6" s="3">
        <v>58.22</v>
      </c>
      <c r="I6" s="3">
        <v>8</v>
      </c>
      <c r="J6" s="3">
        <v>23.288</v>
      </c>
      <c r="K6" s="3">
        <v>489.048</v>
      </c>
      <c r="L6" s="91">
        <v>43492</v>
      </c>
      <c r="M6" s="3">
        <v>0.85624999999999996</v>
      </c>
      <c r="N6" s="4" t="s">
        <v>23</v>
      </c>
      <c r="O6" s="3">
        <v>465.76</v>
      </c>
      <c r="P6" s="5">
        <v>4.7619047620000003</v>
      </c>
      <c r="Q6" s="3">
        <v>23.288</v>
      </c>
      <c r="R6" s="3">
        <v>8.4</v>
      </c>
      <c r="S6">
        <f t="shared" si="0"/>
        <v>1</v>
      </c>
    </row>
    <row r="7" spans="2:19" x14ac:dyDescent="0.25">
      <c r="B7" s="3" t="s">
        <v>35</v>
      </c>
      <c r="C7" s="3" t="s">
        <v>18</v>
      </c>
      <c r="D7" s="3" t="s">
        <v>19</v>
      </c>
      <c r="E7" s="3" t="s">
        <v>27</v>
      </c>
      <c r="F7" s="3" t="s">
        <v>31</v>
      </c>
      <c r="G7" s="3" t="s">
        <v>36</v>
      </c>
      <c r="H7" s="3">
        <v>86.31</v>
      </c>
      <c r="I7" s="3">
        <v>7</v>
      </c>
      <c r="J7" s="3">
        <v>30.208500000000001</v>
      </c>
      <c r="K7" s="3">
        <v>634.37850000000003</v>
      </c>
      <c r="L7" s="91">
        <v>43504</v>
      </c>
      <c r="M7" s="3">
        <v>0.44236111111111109</v>
      </c>
      <c r="N7" s="4" t="s">
        <v>23</v>
      </c>
      <c r="O7" s="3">
        <v>604.16999999999996</v>
      </c>
      <c r="P7" s="5">
        <v>4.7619047620000003</v>
      </c>
      <c r="Q7" s="3">
        <v>30.208500000000001</v>
      </c>
      <c r="R7" s="3">
        <v>5.3</v>
      </c>
      <c r="S7">
        <f t="shared" si="0"/>
        <v>2</v>
      </c>
    </row>
    <row r="8" spans="2:19" x14ac:dyDescent="0.25">
      <c r="B8" s="3" t="s">
        <v>37</v>
      </c>
      <c r="C8" s="3" t="s">
        <v>25</v>
      </c>
      <c r="D8" s="3" t="s">
        <v>26</v>
      </c>
      <c r="E8" s="3" t="s">
        <v>27</v>
      </c>
      <c r="F8" s="3" t="s">
        <v>31</v>
      </c>
      <c r="G8" s="3" t="s">
        <v>28</v>
      </c>
      <c r="H8" s="3">
        <v>85.39</v>
      </c>
      <c r="I8" s="3">
        <v>7</v>
      </c>
      <c r="J8" s="3">
        <v>29.886500000000002</v>
      </c>
      <c r="K8" s="3">
        <v>627.61649999999997</v>
      </c>
      <c r="L8" s="91">
        <v>43549</v>
      </c>
      <c r="M8" s="3">
        <v>0.77083333333333337</v>
      </c>
      <c r="N8" s="4" t="s">
        <v>23</v>
      </c>
      <c r="O8" s="3">
        <v>597.73</v>
      </c>
      <c r="P8" s="5">
        <v>4.7619047620000003</v>
      </c>
      <c r="Q8" s="3">
        <v>29.886500000000002</v>
      </c>
      <c r="R8" s="3">
        <v>4.0999999999999996</v>
      </c>
      <c r="S8">
        <f t="shared" si="0"/>
        <v>3</v>
      </c>
    </row>
    <row r="9" spans="2:19" x14ac:dyDescent="0.25">
      <c r="B9" s="3" t="s">
        <v>38</v>
      </c>
      <c r="C9" s="3" t="s">
        <v>18</v>
      </c>
      <c r="D9" s="3" t="s">
        <v>19</v>
      </c>
      <c r="E9" s="3" t="s">
        <v>20</v>
      </c>
      <c r="F9" s="3" t="s">
        <v>21</v>
      </c>
      <c r="G9" s="3" t="s">
        <v>28</v>
      </c>
      <c r="H9" s="3">
        <v>68.84</v>
      </c>
      <c r="I9" s="3">
        <v>6</v>
      </c>
      <c r="J9" s="3">
        <v>20.652000000000001</v>
      </c>
      <c r="K9" s="3">
        <v>433.69200000000001</v>
      </c>
      <c r="L9" s="91">
        <v>43521</v>
      </c>
      <c r="M9" s="3">
        <v>0.60833333333333328</v>
      </c>
      <c r="N9" s="4" t="s">
        <v>23</v>
      </c>
      <c r="O9" s="3">
        <v>413.04</v>
      </c>
      <c r="P9" s="5">
        <v>4.7619047620000003</v>
      </c>
      <c r="Q9" s="3">
        <v>20.652000000000001</v>
      </c>
      <c r="R9" s="3">
        <v>5.8</v>
      </c>
      <c r="S9">
        <f t="shared" si="0"/>
        <v>2</v>
      </c>
    </row>
    <row r="10" spans="2:19" x14ac:dyDescent="0.25">
      <c r="B10" s="3" t="s">
        <v>39</v>
      </c>
      <c r="C10" s="3" t="s">
        <v>25</v>
      </c>
      <c r="D10" s="3" t="s">
        <v>26</v>
      </c>
      <c r="E10" s="3" t="s">
        <v>27</v>
      </c>
      <c r="F10" s="3" t="s">
        <v>21</v>
      </c>
      <c r="G10" s="3" t="s">
        <v>32</v>
      </c>
      <c r="H10" s="3">
        <v>73.56</v>
      </c>
      <c r="I10" s="3">
        <v>10</v>
      </c>
      <c r="J10" s="3">
        <v>36.78</v>
      </c>
      <c r="K10" s="3">
        <v>772.38</v>
      </c>
      <c r="L10" s="91">
        <v>43520</v>
      </c>
      <c r="M10" s="3">
        <v>0.48472222222222222</v>
      </c>
      <c r="N10" s="4" t="s">
        <v>23</v>
      </c>
      <c r="O10" s="3">
        <v>735.6</v>
      </c>
      <c r="P10" s="5">
        <v>4.7619047620000003</v>
      </c>
      <c r="Q10" s="3">
        <v>36.78</v>
      </c>
      <c r="R10" s="3">
        <v>8</v>
      </c>
      <c r="S10">
        <f t="shared" si="0"/>
        <v>2</v>
      </c>
    </row>
    <row r="11" spans="2:19" x14ac:dyDescent="0.25">
      <c r="B11" s="3" t="s">
        <v>40</v>
      </c>
      <c r="C11" s="3" t="s">
        <v>18</v>
      </c>
      <c r="D11" s="3" t="s">
        <v>19</v>
      </c>
      <c r="E11" s="3" t="s">
        <v>20</v>
      </c>
      <c r="F11" s="3" t="s">
        <v>21</v>
      </c>
      <c r="G11" s="3" t="s">
        <v>22</v>
      </c>
      <c r="H11" s="3">
        <v>36.26</v>
      </c>
      <c r="I11" s="3">
        <v>2</v>
      </c>
      <c r="J11" s="3">
        <v>3.6259999999999999</v>
      </c>
      <c r="K11" s="3">
        <v>76.146000000000001</v>
      </c>
      <c r="L11" s="91">
        <v>43475</v>
      </c>
      <c r="M11" s="3">
        <v>0.71875</v>
      </c>
      <c r="N11" s="4" t="s">
        <v>33</v>
      </c>
      <c r="O11" s="3">
        <v>72.52</v>
      </c>
      <c r="P11" s="5">
        <v>4.7619047620000003</v>
      </c>
      <c r="Q11" s="3">
        <v>3.6259999999999999</v>
      </c>
      <c r="R11" s="3">
        <v>7.2</v>
      </c>
      <c r="S11">
        <f t="shared" si="0"/>
        <v>1</v>
      </c>
    </row>
    <row r="12" spans="2:19" x14ac:dyDescent="0.25">
      <c r="B12" s="3" t="s">
        <v>41</v>
      </c>
      <c r="C12" s="3" t="s">
        <v>42</v>
      </c>
      <c r="D12" s="3" t="s">
        <v>43</v>
      </c>
      <c r="E12" s="3" t="s">
        <v>20</v>
      </c>
      <c r="F12" s="3" t="s">
        <v>21</v>
      </c>
      <c r="G12" s="3" t="s">
        <v>44</v>
      </c>
      <c r="H12" s="3">
        <v>54.84</v>
      </c>
      <c r="I12" s="3">
        <v>3</v>
      </c>
      <c r="J12" s="3">
        <v>8.2260000000000009</v>
      </c>
      <c r="K12" s="3">
        <v>172.74600000000001</v>
      </c>
      <c r="L12" s="91">
        <v>43516</v>
      </c>
      <c r="M12" s="3">
        <v>0.56041666666666667</v>
      </c>
      <c r="N12" s="4" t="s">
        <v>33</v>
      </c>
      <c r="O12" s="3">
        <v>164.52</v>
      </c>
      <c r="P12" s="5">
        <v>4.7619047620000003</v>
      </c>
      <c r="Q12" s="3">
        <v>8.2260000000000009</v>
      </c>
      <c r="R12" s="3">
        <v>5.9</v>
      </c>
      <c r="S12">
        <f t="shared" si="0"/>
        <v>2</v>
      </c>
    </row>
    <row r="13" spans="2:19" x14ac:dyDescent="0.25">
      <c r="B13" s="3" t="s">
        <v>45</v>
      </c>
      <c r="C13" s="3" t="s">
        <v>42</v>
      </c>
      <c r="D13" s="3" t="s">
        <v>43</v>
      </c>
      <c r="E13" s="3" t="s">
        <v>20</v>
      </c>
      <c r="F13" s="3" t="s">
        <v>21</v>
      </c>
      <c r="G13" s="3" t="s">
        <v>46</v>
      </c>
      <c r="H13" s="3">
        <v>14.48</v>
      </c>
      <c r="I13" s="3">
        <v>4</v>
      </c>
      <c r="J13" s="3">
        <v>2.8959999999999999</v>
      </c>
      <c r="K13" s="3">
        <v>60.816000000000003</v>
      </c>
      <c r="L13" s="91">
        <v>43502</v>
      </c>
      <c r="M13" s="3">
        <v>0.75486111111111109</v>
      </c>
      <c r="N13" s="4" t="s">
        <v>23</v>
      </c>
      <c r="O13" s="3">
        <v>57.92</v>
      </c>
      <c r="P13" s="5">
        <v>4.7619047620000003</v>
      </c>
      <c r="Q13" s="3">
        <v>2.8959999999999999</v>
      </c>
      <c r="R13" s="3">
        <v>4.5</v>
      </c>
      <c r="S13">
        <f t="shared" si="0"/>
        <v>2</v>
      </c>
    </row>
    <row r="14" spans="2:19" x14ac:dyDescent="0.25">
      <c r="B14" s="3" t="s">
        <v>47</v>
      </c>
      <c r="C14" s="3" t="s">
        <v>42</v>
      </c>
      <c r="D14" s="3" t="s">
        <v>43</v>
      </c>
      <c r="E14" s="3" t="s">
        <v>20</v>
      </c>
      <c r="F14" s="3" t="s">
        <v>31</v>
      </c>
      <c r="G14" s="3" t="s">
        <v>28</v>
      </c>
      <c r="H14" s="3">
        <v>25.51</v>
      </c>
      <c r="I14" s="3">
        <v>4</v>
      </c>
      <c r="J14" s="3">
        <v>5.1020000000000003</v>
      </c>
      <c r="K14" s="3">
        <v>107.142</v>
      </c>
      <c r="L14" s="91">
        <v>43533</v>
      </c>
      <c r="M14" s="3">
        <v>0.7104166666666667</v>
      </c>
      <c r="N14" s="4" t="s">
        <v>29</v>
      </c>
      <c r="O14" s="3">
        <v>102.04</v>
      </c>
      <c r="P14" s="5">
        <v>4.7619047620000003</v>
      </c>
      <c r="Q14" s="3">
        <v>5.1020000000000003</v>
      </c>
      <c r="R14" s="3">
        <v>6.8</v>
      </c>
      <c r="S14">
        <f t="shared" si="0"/>
        <v>3</v>
      </c>
    </row>
    <row r="15" spans="2:19" x14ac:dyDescent="0.25">
      <c r="B15" s="3" t="s">
        <v>48</v>
      </c>
      <c r="C15" s="3" t="s">
        <v>18</v>
      </c>
      <c r="D15" s="3" t="s">
        <v>19</v>
      </c>
      <c r="E15" s="3" t="s">
        <v>27</v>
      </c>
      <c r="F15" s="3" t="s">
        <v>21</v>
      </c>
      <c r="G15" s="3" t="s">
        <v>28</v>
      </c>
      <c r="H15" s="3">
        <v>46.95</v>
      </c>
      <c r="I15" s="3">
        <v>5</v>
      </c>
      <c r="J15" s="3">
        <v>11.737500000000001</v>
      </c>
      <c r="K15" s="3">
        <v>246.48750000000001</v>
      </c>
      <c r="L15" s="91">
        <v>43508</v>
      </c>
      <c r="M15" s="3">
        <v>0.43402777777777779</v>
      </c>
      <c r="N15" s="4" t="s">
        <v>23</v>
      </c>
      <c r="O15" s="3">
        <v>234.75</v>
      </c>
      <c r="P15" s="5">
        <v>4.7619047620000003</v>
      </c>
      <c r="Q15" s="3">
        <v>11.737500000000001</v>
      </c>
      <c r="R15" s="3">
        <v>7.1</v>
      </c>
      <c r="S15">
        <f t="shared" si="0"/>
        <v>2</v>
      </c>
    </row>
    <row r="16" spans="2:19" x14ac:dyDescent="0.25">
      <c r="B16" s="3" t="s">
        <v>49</v>
      </c>
      <c r="C16" s="3" t="s">
        <v>18</v>
      </c>
      <c r="D16" s="3" t="s">
        <v>19</v>
      </c>
      <c r="E16" s="3" t="s">
        <v>27</v>
      </c>
      <c r="F16" s="3" t="s">
        <v>31</v>
      </c>
      <c r="G16" s="3" t="s">
        <v>44</v>
      </c>
      <c r="H16" s="3">
        <v>43.19</v>
      </c>
      <c r="I16" s="3">
        <v>10</v>
      </c>
      <c r="J16" s="3">
        <v>21.594999999999999</v>
      </c>
      <c r="K16" s="3">
        <v>453.495</v>
      </c>
      <c r="L16" s="91">
        <v>43503</v>
      </c>
      <c r="M16" s="3">
        <v>0.7</v>
      </c>
      <c r="N16" s="4" t="s">
        <v>23</v>
      </c>
      <c r="O16" s="3">
        <v>431.9</v>
      </c>
      <c r="P16" s="5">
        <v>4.7619047620000003</v>
      </c>
      <c r="Q16" s="3">
        <v>21.594999999999999</v>
      </c>
      <c r="R16" s="3">
        <v>8.1999999999999993</v>
      </c>
      <c r="S16">
        <f t="shared" si="0"/>
        <v>2</v>
      </c>
    </row>
    <row r="17" spans="2:19" x14ac:dyDescent="0.25">
      <c r="B17" s="3" t="s">
        <v>50</v>
      </c>
      <c r="C17" s="3" t="s">
        <v>18</v>
      </c>
      <c r="D17" s="3" t="s">
        <v>19</v>
      </c>
      <c r="E17" s="3" t="s">
        <v>27</v>
      </c>
      <c r="F17" s="3" t="s">
        <v>21</v>
      </c>
      <c r="G17" s="3" t="s">
        <v>22</v>
      </c>
      <c r="H17" s="3">
        <v>71.38</v>
      </c>
      <c r="I17" s="3">
        <v>10</v>
      </c>
      <c r="J17" s="3">
        <v>35.69</v>
      </c>
      <c r="K17" s="3">
        <v>749.49</v>
      </c>
      <c r="L17" s="91">
        <v>43553</v>
      </c>
      <c r="M17" s="3">
        <v>0.80625000000000002</v>
      </c>
      <c r="N17" s="4" t="s">
        <v>29</v>
      </c>
      <c r="O17" s="3">
        <v>713.8</v>
      </c>
      <c r="P17" s="5">
        <v>4.7619047620000003</v>
      </c>
      <c r="Q17" s="3">
        <v>35.69</v>
      </c>
      <c r="R17" s="3">
        <v>5.7</v>
      </c>
      <c r="S17">
        <f t="shared" si="0"/>
        <v>3</v>
      </c>
    </row>
    <row r="18" spans="2:19" x14ac:dyDescent="0.25">
      <c r="B18" s="3" t="s">
        <v>51</v>
      </c>
      <c r="C18" s="3" t="s">
        <v>42</v>
      </c>
      <c r="D18" s="3" t="s">
        <v>43</v>
      </c>
      <c r="E18" s="3" t="s">
        <v>20</v>
      </c>
      <c r="F18" s="3" t="s">
        <v>21</v>
      </c>
      <c r="G18" s="3" t="s">
        <v>36</v>
      </c>
      <c r="H18" s="3">
        <v>93.72</v>
      </c>
      <c r="I18" s="3">
        <v>6</v>
      </c>
      <c r="J18" s="3">
        <v>28.116</v>
      </c>
      <c r="K18" s="3">
        <v>590.43600000000004</v>
      </c>
      <c r="L18" s="91">
        <v>43480</v>
      </c>
      <c r="M18" s="3">
        <v>0.67986111111111114</v>
      </c>
      <c r="N18" s="4" t="s">
        <v>29</v>
      </c>
      <c r="O18" s="3">
        <v>562.32000000000005</v>
      </c>
      <c r="P18" s="5">
        <v>4.7619047620000003</v>
      </c>
      <c r="Q18" s="3">
        <v>28.116</v>
      </c>
      <c r="R18" s="3">
        <v>4.5</v>
      </c>
      <c r="S18">
        <f t="shared" si="0"/>
        <v>1</v>
      </c>
    </row>
    <row r="19" spans="2:19" x14ac:dyDescent="0.25">
      <c r="B19" s="3" t="s">
        <v>52</v>
      </c>
      <c r="C19" s="3" t="s">
        <v>18</v>
      </c>
      <c r="D19" s="3" t="s">
        <v>19</v>
      </c>
      <c r="E19" s="3" t="s">
        <v>20</v>
      </c>
      <c r="F19" s="3" t="s">
        <v>21</v>
      </c>
      <c r="G19" s="3" t="s">
        <v>22</v>
      </c>
      <c r="H19" s="3">
        <v>68.930000000000007</v>
      </c>
      <c r="I19" s="3">
        <v>7</v>
      </c>
      <c r="J19" s="3">
        <v>24.125499999999999</v>
      </c>
      <c r="K19" s="3">
        <v>506.63549999999998</v>
      </c>
      <c r="L19" s="91">
        <v>43535</v>
      </c>
      <c r="M19" s="3">
        <v>0.46041666666666664</v>
      </c>
      <c r="N19" s="4" t="s">
        <v>33</v>
      </c>
      <c r="O19" s="3">
        <v>482.51</v>
      </c>
      <c r="P19" s="5">
        <v>4.7619047620000003</v>
      </c>
      <c r="Q19" s="3">
        <v>24.125499999999999</v>
      </c>
      <c r="R19" s="3">
        <v>4.5999999999999996</v>
      </c>
      <c r="S19">
        <f t="shared" si="0"/>
        <v>3</v>
      </c>
    </row>
    <row r="20" spans="2:19" x14ac:dyDescent="0.25">
      <c r="B20" s="3" t="s">
        <v>53</v>
      </c>
      <c r="C20" s="3" t="s">
        <v>18</v>
      </c>
      <c r="D20" s="3" t="s">
        <v>19</v>
      </c>
      <c r="E20" s="3" t="s">
        <v>27</v>
      </c>
      <c r="F20" s="3" t="s">
        <v>31</v>
      </c>
      <c r="G20" s="3" t="s">
        <v>36</v>
      </c>
      <c r="H20" s="3">
        <v>72.61</v>
      </c>
      <c r="I20" s="3">
        <v>6</v>
      </c>
      <c r="J20" s="3">
        <v>21.783000000000001</v>
      </c>
      <c r="K20" s="3">
        <v>457.44299999999998</v>
      </c>
      <c r="L20" s="91">
        <v>43466</v>
      </c>
      <c r="M20" s="3">
        <v>0.44374999999999998</v>
      </c>
      <c r="N20" s="4" t="s">
        <v>33</v>
      </c>
      <c r="O20" s="3">
        <v>435.66</v>
      </c>
      <c r="P20" s="5">
        <v>4.7619047620000003</v>
      </c>
      <c r="Q20" s="3">
        <v>21.783000000000001</v>
      </c>
      <c r="R20" s="3">
        <v>6.9</v>
      </c>
      <c r="S20">
        <f t="shared" si="0"/>
        <v>1</v>
      </c>
    </row>
    <row r="21" spans="2:19" x14ac:dyDescent="0.25">
      <c r="B21" s="3" t="s">
        <v>54</v>
      </c>
      <c r="C21" s="3" t="s">
        <v>18</v>
      </c>
      <c r="D21" s="3" t="s">
        <v>19</v>
      </c>
      <c r="E21" s="3" t="s">
        <v>27</v>
      </c>
      <c r="F21" s="3" t="s">
        <v>31</v>
      </c>
      <c r="G21" s="3" t="s">
        <v>44</v>
      </c>
      <c r="H21" s="3">
        <v>54.67</v>
      </c>
      <c r="I21" s="3">
        <v>3</v>
      </c>
      <c r="J21" s="3">
        <v>8.2004999999999999</v>
      </c>
      <c r="K21" s="3">
        <v>172.2105</v>
      </c>
      <c r="L21" s="91">
        <v>43486</v>
      </c>
      <c r="M21" s="3">
        <v>0.75</v>
      </c>
      <c r="N21" s="4" t="s">
        <v>33</v>
      </c>
      <c r="O21" s="3">
        <v>164.01</v>
      </c>
      <c r="P21" s="5">
        <v>4.7619047620000003</v>
      </c>
      <c r="Q21" s="3">
        <v>8.2004999999999999</v>
      </c>
      <c r="R21" s="3">
        <v>8.6</v>
      </c>
      <c r="S21">
        <f t="shared" si="0"/>
        <v>1</v>
      </c>
    </row>
    <row r="22" spans="2:19" x14ac:dyDescent="0.25">
      <c r="B22" s="3" t="s">
        <v>55</v>
      </c>
      <c r="C22" s="3" t="s">
        <v>42</v>
      </c>
      <c r="D22" s="3" t="s">
        <v>43</v>
      </c>
      <c r="E22" s="3" t="s">
        <v>27</v>
      </c>
      <c r="F22" s="3" t="s">
        <v>21</v>
      </c>
      <c r="G22" s="3" t="s">
        <v>32</v>
      </c>
      <c r="H22" s="3">
        <v>40.299999999999997</v>
      </c>
      <c r="I22" s="3">
        <v>2</v>
      </c>
      <c r="J22" s="3">
        <v>4.03</v>
      </c>
      <c r="K22" s="3">
        <v>84.63</v>
      </c>
      <c r="L22" s="91">
        <v>43535</v>
      </c>
      <c r="M22" s="3">
        <v>0.64583333333333337</v>
      </c>
      <c r="N22" s="4" t="s">
        <v>23</v>
      </c>
      <c r="O22" s="3">
        <v>80.599999999999994</v>
      </c>
      <c r="P22" s="5">
        <v>4.7619047620000003</v>
      </c>
      <c r="Q22" s="3">
        <v>4.03</v>
      </c>
      <c r="R22" s="3">
        <v>4.4000000000000004</v>
      </c>
      <c r="S22">
        <f t="shared" si="0"/>
        <v>3</v>
      </c>
    </row>
    <row r="23" spans="2:19" x14ac:dyDescent="0.25">
      <c r="B23" s="3" t="s">
        <v>56</v>
      </c>
      <c r="C23" s="3" t="s">
        <v>25</v>
      </c>
      <c r="D23" s="3" t="s">
        <v>26</v>
      </c>
      <c r="E23" s="3" t="s">
        <v>20</v>
      </c>
      <c r="F23" s="3" t="s">
        <v>31</v>
      </c>
      <c r="G23" s="3" t="s">
        <v>28</v>
      </c>
      <c r="H23" s="3">
        <v>86.04</v>
      </c>
      <c r="I23" s="3">
        <v>5</v>
      </c>
      <c r="J23" s="3">
        <v>21.51</v>
      </c>
      <c r="K23" s="3">
        <v>451.71</v>
      </c>
      <c r="L23" s="91">
        <v>43521</v>
      </c>
      <c r="M23" s="3">
        <v>0.47499999999999998</v>
      </c>
      <c r="N23" s="4" t="s">
        <v>23</v>
      </c>
      <c r="O23" s="3">
        <v>430.2</v>
      </c>
      <c r="P23" s="5">
        <v>4.7619047620000003</v>
      </c>
      <c r="Q23" s="3">
        <v>21.51</v>
      </c>
      <c r="R23" s="3">
        <v>4.8</v>
      </c>
      <c r="S23">
        <f t="shared" si="0"/>
        <v>2</v>
      </c>
    </row>
    <row r="24" spans="2:19" x14ac:dyDescent="0.25">
      <c r="B24" s="3" t="s">
        <v>57</v>
      </c>
      <c r="C24" s="3" t="s">
        <v>42</v>
      </c>
      <c r="D24" s="3" t="s">
        <v>43</v>
      </c>
      <c r="E24" s="3" t="s">
        <v>27</v>
      </c>
      <c r="F24" s="3" t="s">
        <v>31</v>
      </c>
      <c r="G24" s="3" t="s">
        <v>22</v>
      </c>
      <c r="H24" s="3">
        <v>87.98</v>
      </c>
      <c r="I24" s="3">
        <v>3</v>
      </c>
      <c r="J24" s="3">
        <v>13.196999999999999</v>
      </c>
      <c r="K24" s="3">
        <v>277.137</v>
      </c>
      <c r="L24" s="91">
        <v>43529</v>
      </c>
      <c r="M24" s="3">
        <v>0.44444444444444442</v>
      </c>
      <c r="N24" s="4" t="s">
        <v>23</v>
      </c>
      <c r="O24" s="3">
        <v>263.94</v>
      </c>
      <c r="P24" s="5">
        <v>4.7619047620000003</v>
      </c>
      <c r="Q24" s="3">
        <v>13.196999999999999</v>
      </c>
      <c r="R24" s="3">
        <v>5.0999999999999996</v>
      </c>
      <c r="S24">
        <f t="shared" si="0"/>
        <v>3</v>
      </c>
    </row>
    <row r="25" spans="2:19" x14ac:dyDescent="0.25">
      <c r="B25" s="3" t="s">
        <v>58</v>
      </c>
      <c r="C25" s="3" t="s">
        <v>42</v>
      </c>
      <c r="D25" s="3" t="s">
        <v>43</v>
      </c>
      <c r="E25" s="3" t="s">
        <v>27</v>
      </c>
      <c r="F25" s="3" t="s">
        <v>31</v>
      </c>
      <c r="G25" s="3" t="s">
        <v>32</v>
      </c>
      <c r="H25" s="3">
        <v>33.200000000000003</v>
      </c>
      <c r="I25" s="3">
        <v>2</v>
      </c>
      <c r="J25" s="3">
        <v>3.32</v>
      </c>
      <c r="K25" s="3">
        <v>69.72</v>
      </c>
      <c r="L25" s="91">
        <v>43539</v>
      </c>
      <c r="M25" s="3">
        <v>0.51388888888888884</v>
      </c>
      <c r="N25" s="4" t="s">
        <v>33</v>
      </c>
      <c r="O25" s="3">
        <v>66.400000000000006</v>
      </c>
      <c r="P25" s="5">
        <v>4.7619047620000003</v>
      </c>
      <c r="Q25" s="3">
        <v>3.32</v>
      </c>
      <c r="R25" s="3">
        <v>4.4000000000000004</v>
      </c>
      <c r="S25">
        <f t="shared" si="0"/>
        <v>3</v>
      </c>
    </row>
    <row r="26" spans="2:19" x14ac:dyDescent="0.25">
      <c r="B26" s="3" t="s">
        <v>59</v>
      </c>
      <c r="C26" s="3" t="s">
        <v>18</v>
      </c>
      <c r="D26" s="3" t="s">
        <v>19</v>
      </c>
      <c r="E26" s="3" t="s">
        <v>27</v>
      </c>
      <c r="F26" s="3" t="s">
        <v>31</v>
      </c>
      <c r="G26" s="3" t="s">
        <v>28</v>
      </c>
      <c r="H26" s="3">
        <v>34.56</v>
      </c>
      <c r="I26" s="3">
        <v>5</v>
      </c>
      <c r="J26" s="3">
        <v>8.64</v>
      </c>
      <c r="K26" s="3">
        <v>181.44</v>
      </c>
      <c r="L26" s="91">
        <v>43513</v>
      </c>
      <c r="M26" s="3">
        <v>0.46875</v>
      </c>
      <c r="N26" s="4" t="s">
        <v>23</v>
      </c>
      <c r="O26" s="3">
        <v>172.8</v>
      </c>
      <c r="P26" s="5">
        <v>4.7619047620000003</v>
      </c>
      <c r="Q26" s="3">
        <v>8.64</v>
      </c>
      <c r="R26" s="3">
        <v>9.9</v>
      </c>
      <c r="S26">
        <f t="shared" si="0"/>
        <v>2</v>
      </c>
    </row>
    <row r="27" spans="2:19" x14ac:dyDescent="0.25">
      <c r="B27" s="3" t="s">
        <v>60</v>
      </c>
      <c r="C27" s="3" t="s">
        <v>18</v>
      </c>
      <c r="D27" s="3" t="s">
        <v>19</v>
      </c>
      <c r="E27" s="3" t="s">
        <v>20</v>
      </c>
      <c r="F27" s="3" t="s">
        <v>31</v>
      </c>
      <c r="G27" s="3" t="s">
        <v>36</v>
      </c>
      <c r="H27" s="3">
        <v>88.63</v>
      </c>
      <c r="I27" s="3">
        <v>3</v>
      </c>
      <c r="J27" s="3">
        <v>13.294499999999999</v>
      </c>
      <c r="K27" s="3">
        <v>279.18450000000001</v>
      </c>
      <c r="L27" s="91">
        <v>43526</v>
      </c>
      <c r="M27" s="3">
        <v>0.73333333333333328</v>
      </c>
      <c r="N27" s="4" t="s">
        <v>23</v>
      </c>
      <c r="O27" s="3">
        <v>265.89</v>
      </c>
      <c r="P27" s="5">
        <v>4.7619047620000003</v>
      </c>
      <c r="Q27" s="3">
        <v>13.294499999999999</v>
      </c>
      <c r="R27" s="3">
        <v>6</v>
      </c>
      <c r="S27">
        <f t="shared" si="0"/>
        <v>3</v>
      </c>
    </row>
    <row r="28" spans="2:19" x14ac:dyDescent="0.25">
      <c r="B28" s="3" t="s">
        <v>61</v>
      </c>
      <c r="C28" s="3" t="s">
        <v>18</v>
      </c>
      <c r="D28" s="3" t="s">
        <v>19</v>
      </c>
      <c r="E28" s="3" t="s">
        <v>20</v>
      </c>
      <c r="F28" s="3" t="s">
        <v>21</v>
      </c>
      <c r="G28" s="3" t="s">
        <v>32</v>
      </c>
      <c r="H28" s="3">
        <v>52.59</v>
      </c>
      <c r="I28" s="3">
        <v>8</v>
      </c>
      <c r="J28" s="3">
        <v>21.036000000000001</v>
      </c>
      <c r="K28" s="3">
        <v>441.75599999999997</v>
      </c>
      <c r="L28" s="91">
        <v>43546</v>
      </c>
      <c r="M28" s="3">
        <v>0.80555555555555558</v>
      </c>
      <c r="N28" s="4" t="s">
        <v>33</v>
      </c>
      <c r="O28" s="3">
        <v>420.72</v>
      </c>
      <c r="P28" s="5">
        <v>4.7619047620000003</v>
      </c>
      <c r="Q28" s="3">
        <v>21.036000000000001</v>
      </c>
      <c r="R28" s="3">
        <v>8.5</v>
      </c>
      <c r="S28">
        <f t="shared" si="0"/>
        <v>3</v>
      </c>
    </row>
    <row r="29" spans="2:19" x14ac:dyDescent="0.25">
      <c r="B29" s="3" t="s">
        <v>62</v>
      </c>
      <c r="C29" s="3" t="s">
        <v>42</v>
      </c>
      <c r="D29" s="3" t="s">
        <v>43</v>
      </c>
      <c r="E29" s="3" t="s">
        <v>27</v>
      </c>
      <c r="F29" s="3" t="s">
        <v>31</v>
      </c>
      <c r="G29" s="3" t="s">
        <v>46</v>
      </c>
      <c r="H29" s="3">
        <v>33.520000000000003</v>
      </c>
      <c r="I29" s="3">
        <v>1</v>
      </c>
      <c r="J29" s="3">
        <v>1.6759999999999999</v>
      </c>
      <c r="K29" s="3">
        <v>35.195999999999998</v>
      </c>
      <c r="L29" s="91">
        <v>43504</v>
      </c>
      <c r="M29" s="3">
        <v>0.64652777777777781</v>
      </c>
      <c r="N29" s="4" t="s">
        <v>29</v>
      </c>
      <c r="O29" s="3">
        <v>33.520000000000003</v>
      </c>
      <c r="P29" s="5">
        <v>4.7619047620000003</v>
      </c>
      <c r="Q29" s="3">
        <v>1.6759999999999999</v>
      </c>
      <c r="R29" s="3">
        <v>6.7</v>
      </c>
      <c r="S29">
        <f t="shared" si="0"/>
        <v>2</v>
      </c>
    </row>
    <row r="30" spans="2:19" x14ac:dyDescent="0.25">
      <c r="B30" s="3" t="s">
        <v>63</v>
      </c>
      <c r="C30" s="3" t="s">
        <v>18</v>
      </c>
      <c r="D30" s="3" t="s">
        <v>19</v>
      </c>
      <c r="E30" s="3" t="s">
        <v>27</v>
      </c>
      <c r="F30" s="3" t="s">
        <v>21</v>
      </c>
      <c r="G30" s="3" t="s">
        <v>46</v>
      </c>
      <c r="H30" s="3">
        <v>87.67</v>
      </c>
      <c r="I30" s="3">
        <v>2</v>
      </c>
      <c r="J30" s="3">
        <v>8.7669999999999995</v>
      </c>
      <c r="K30" s="3">
        <v>184.107</v>
      </c>
      <c r="L30" s="91">
        <v>43534</v>
      </c>
      <c r="M30" s="3">
        <v>0.51180555555555551</v>
      </c>
      <c r="N30" s="4" t="s">
        <v>33</v>
      </c>
      <c r="O30" s="3">
        <v>175.34</v>
      </c>
      <c r="P30" s="5">
        <v>4.7619047620000003</v>
      </c>
      <c r="Q30" s="3">
        <v>8.7669999999999995</v>
      </c>
      <c r="R30" s="3">
        <v>7.7</v>
      </c>
      <c r="S30">
        <f t="shared" si="0"/>
        <v>3</v>
      </c>
    </row>
    <row r="31" spans="2:19" x14ac:dyDescent="0.25">
      <c r="B31" s="3" t="s">
        <v>64</v>
      </c>
      <c r="C31" s="3" t="s">
        <v>42</v>
      </c>
      <c r="D31" s="3" t="s">
        <v>43</v>
      </c>
      <c r="E31" s="3" t="s">
        <v>27</v>
      </c>
      <c r="F31" s="3" t="s">
        <v>21</v>
      </c>
      <c r="G31" s="3" t="s">
        <v>44</v>
      </c>
      <c r="H31" s="3">
        <v>88.36</v>
      </c>
      <c r="I31" s="3">
        <v>5</v>
      </c>
      <c r="J31" s="3">
        <v>22.09</v>
      </c>
      <c r="K31" s="3">
        <v>463.89</v>
      </c>
      <c r="L31" s="91">
        <v>43490</v>
      </c>
      <c r="M31" s="3">
        <v>0.82499999999999996</v>
      </c>
      <c r="N31" s="4" t="s">
        <v>29</v>
      </c>
      <c r="O31" s="3">
        <v>441.8</v>
      </c>
      <c r="P31" s="5">
        <v>4.7619047620000003</v>
      </c>
      <c r="Q31" s="3">
        <v>22.09</v>
      </c>
      <c r="R31" s="3">
        <v>9.6</v>
      </c>
      <c r="S31">
        <f t="shared" si="0"/>
        <v>1</v>
      </c>
    </row>
    <row r="32" spans="2:19" x14ac:dyDescent="0.25">
      <c r="B32" s="3" t="s">
        <v>65</v>
      </c>
      <c r="C32" s="3" t="s">
        <v>18</v>
      </c>
      <c r="D32" s="3" t="s">
        <v>19</v>
      </c>
      <c r="E32" s="3" t="s">
        <v>27</v>
      </c>
      <c r="F32" s="3" t="s">
        <v>31</v>
      </c>
      <c r="G32" s="3" t="s">
        <v>22</v>
      </c>
      <c r="H32" s="3">
        <v>24.89</v>
      </c>
      <c r="I32" s="3">
        <v>9</v>
      </c>
      <c r="J32" s="3">
        <v>11.2005</v>
      </c>
      <c r="K32" s="3">
        <v>235.2105</v>
      </c>
      <c r="L32" s="91">
        <v>43539</v>
      </c>
      <c r="M32" s="3">
        <v>0.65</v>
      </c>
      <c r="N32" s="4" t="s">
        <v>29</v>
      </c>
      <c r="O32" s="3">
        <v>224.01</v>
      </c>
      <c r="P32" s="5">
        <v>4.7619047620000003</v>
      </c>
      <c r="Q32" s="3">
        <v>11.2005</v>
      </c>
      <c r="R32" s="3">
        <v>7.4</v>
      </c>
      <c r="S32">
        <f t="shared" si="0"/>
        <v>3</v>
      </c>
    </row>
    <row r="33" spans="2:19" x14ac:dyDescent="0.25">
      <c r="B33" s="3" t="s">
        <v>66</v>
      </c>
      <c r="C33" s="3" t="s">
        <v>42</v>
      </c>
      <c r="D33" s="3" t="s">
        <v>43</v>
      </c>
      <c r="E33" s="3" t="s">
        <v>27</v>
      </c>
      <c r="F33" s="3" t="s">
        <v>31</v>
      </c>
      <c r="G33" s="3" t="s">
        <v>46</v>
      </c>
      <c r="H33" s="3">
        <v>94.13</v>
      </c>
      <c r="I33" s="3">
        <v>5</v>
      </c>
      <c r="J33" s="3">
        <v>23.532499999999999</v>
      </c>
      <c r="K33" s="3">
        <v>494.1825</v>
      </c>
      <c r="L33" s="91">
        <v>43521</v>
      </c>
      <c r="M33" s="3">
        <v>0.81874999999999998</v>
      </c>
      <c r="N33" s="4" t="s">
        <v>33</v>
      </c>
      <c r="O33" s="3">
        <v>470.65</v>
      </c>
      <c r="P33" s="5">
        <v>4.7619047620000003</v>
      </c>
      <c r="Q33" s="3">
        <v>23.532499999999999</v>
      </c>
      <c r="R33" s="3">
        <v>4.8</v>
      </c>
      <c r="S33">
        <f t="shared" si="0"/>
        <v>2</v>
      </c>
    </row>
    <row r="34" spans="2:19" x14ac:dyDescent="0.25">
      <c r="B34" s="3" t="s">
        <v>67</v>
      </c>
      <c r="C34" s="3" t="s">
        <v>42</v>
      </c>
      <c r="D34" s="3" t="s">
        <v>43</v>
      </c>
      <c r="E34" s="3" t="s">
        <v>20</v>
      </c>
      <c r="F34" s="3" t="s">
        <v>31</v>
      </c>
      <c r="G34" s="3" t="s">
        <v>36</v>
      </c>
      <c r="H34" s="3">
        <v>78.069999999999993</v>
      </c>
      <c r="I34" s="3">
        <v>9</v>
      </c>
      <c r="J34" s="3">
        <v>35.131500000000003</v>
      </c>
      <c r="K34" s="3">
        <v>737.76149999999996</v>
      </c>
      <c r="L34" s="91">
        <v>43493</v>
      </c>
      <c r="M34" s="3">
        <v>0.52986111111111112</v>
      </c>
      <c r="N34" s="4" t="s">
        <v>29</v>
      </c>
      <c r="O34" s="3">
        <v>702.63</v>
      </c>
      <c r="P34" s="5">
        <v>4.7619047620000003</v>
      </c>
      <c r="Q34" s="3">
        <v>35.131500000000003</v>
      </c>
      <c r="R34" s="3">
        <v>4.5</v>
      </c>
      <c r="S34">
        <f t="shared" si="0"/>
        <v>1</v>
      </c>
    </row>
    <row r="35" spans="2:19" x14ac:dyDescent="0.25">
      <c r="B35" s="3" t="s">
        <v>68</v>
      </c>
      <c r="C35" s="3" t="s">
        <v>42</v>
      </c>
      <c r="D35" s="3" t="s">
        <v>43</v>
      </c>
      <c r="E35" s="3" t="s">
        <v>27</v>
      </c>
      <c r="F35" s="3" t="s">
        <v>31</v>
      </c>
      <c r="G35" s="3" t="s">
        <v>36</v>
      </c>
      <c r="H35" s="3">
        <v>83.78</v>
      </c>
      <c r="I35" s="3">
        <v>8</v>
      </c>
      <c r="J35" s="3">
        <v>33.512</v>
      </c>
      <c r="K35" s="3">
        <v>703.75199999999995</v>
      </c>
      <c r="L35" s="91">
        <v>43475</v>
      </c>
      <c r="M35" s="3">
        <v>0.61736111111111114</v>
      </c>
      <c r="N35" s="4" t="s">
        <v>29</v>
      </c>
      <c r="O35" s="3">
        <v>670.24</v>
      </c>
      <c r="P35" s="5">
        <v>4.7619047620000003</v>
      </c>
      <c r="Q35" s="3">
        <v>33.512</v>
      </c>
      <c r="R35" s="3">
        <v>5.0999999999999996</v>
      </c>
      <c r="S35">
        <f t="shared" si="0"/>
        <v>1</v>
      </c>
    </row>
    <row r="36" spans="2:19" x14ac:dyDescent="0.25">
      <c r="B36" s="3" t="s">
        <v>69</v>
      </c>
      <c r="C36" s="3" t="s">
        <v>18</v>
      </c>
      <c r="D36" s="3" t="s">
        <v>19</v>
      </c>
      <c r="E36" s="3" t="s">
        <v>27</v>
      </c>
      <c r="F36" s="3" t="s">
        <v>31</v>
      </c>
      <c r="G36" s="3" t="s">
        <v>22</v>
      </c>
      <c r="H36" s="3">
        <v>96.58</v>
      </c>
      <c r="I36" s="3">
        <v>2</v>
      </c>
      <c r="J36" s="3">
        <v>9.6579999999999995</v>
      </c>
      <c r="K36" s="3">
        <v>202.81800000000001</v>
      </c>
      <c r="L36" s="91">
        <v>43539</v>
      </c>
      <c r="M36" s="3">
        <v>0.42499999999999999</v>
      </c>
      <c r="N36" s="4" t="s">
        <v>33</v>
      </c>
      <c r="O36" s="3">
        <v>193.16</v>
      </c>
      <c r="P36" s="5">
        <v>4.7619047620000003</v>
      </c>
      <c r="Q36" s="3">
        <v>9.6579999999999995</v>
      </c>
      <c r="R36" s="3">
        <v>5.0999999999999996</v>
      </c>
      <c r="S36">
        <f t="shared" si="0"/>
        <v>3</v>
      </c>
    </row>
    <row r="37" spans="2:19" x14ac:dyDescent="0.25">
      <c r="B37" s="3" t="s">
        <v>70</v>
      </c>
      <c r="C37" s="3" t="s">
        <v>25</v>
      </c>
      <c r="D37" s="3" t="s">
        <v>26</v>
      </c>
      <c r="E37" s="3" t="s">
        <v>20</v>
      </c>
      <c r="F37" s="3" t="s">
        <v>21</v>
      </c>
      <c r="G37" s="3" t="s">
        <v>44</v>
      </c>
      <c r="H37" s="3">
        <v>99.42</v>
      </c>
      <c r="I37" s="3">
        <v>4</v>
      </c>
      <c r="J37" s="3">
        <v>19.884</v>
      </c>
      <c r="K37" s="3">
        <v>417.56400000000002</v>
      </c>
      <c r="L37" s="91">
        <v>43502</v>
      </c>
      <c r="M37" s="3">
        <v>0.44583333333333336</v>
      </c>
      <c r="N37" s="4" t="s">
        <v>23</v>
      </c>
      <c r="O37" s="3">
        <v>397.68</v>
      </c>
      <c r="P37" s="5">
        <v>4.7619047620000003</v>
      </c>
      <c r="Q37" s="3">
        <v>19.884</v>
      </c>
      <c r="R37" s="3">
        <v>7.5</v>
      </c>
      <c r="S37">
        <f t="shared" si="0"/>
        <v>2</v>
      </c>
    </row>
    <row r="38" spans="2:19" x14ac:dyDescent="0.25">
      <c r="B38" s="3" t="s">
        <v>71</v>
      </c>
      <c r="C38" s="3" t="s">
        <v>25</v>
      </c>
      <c r="D38" s="3" t="s">
        <v>26</v>
      </c>
      <c r="E38" s="3" t="s">
        <v>20</v>
      </c>
      <c r="F38" s="3" t="s">
        <v>21</v>
      </c>
      <c r="G38" s="3" t="s">
        <v>36</v>
      </c>
      <c r="H38" s="3">
        <v>68.12</v>
      </c>
      <c r="I38" s="3">
        <v>1</v>
      </c>
      <c r="J38" s="3">
        <v>3.4060000000000001</v>
      </c>
      <c r="K38" s="3">
        <v>71.525999999999996</v>
      </c>
      <c r="L38" s="91">
        <v>43472</v>
      </c>
      <c r="M38" s="3">
        <v>0.51944444444444449</v>
      </c>
      <c r="N38" s="4" t="s">
        <v>23</v>
      </c>
      <c r="O38" s="3">
        <v>68.12</v>
      </c>
      <c r="P38" s="5">
        <v>4.7619047620000003</v>
      </c>
      <c r="Q38" s="3">
        <v>3.4060000000000001</v>
      </c>
      <c r="R38" s="3">
        <v>6.8</v>
      </c>
      <c r="S38">
        <f t="shared" si="0"/>
        <v>1</v>
      </c>
    </row>
    <row r="39" spans="2:19" x14ac:dyDescent="0.25">
      <c r="B39" s="3" t="s">
        <v>72</v>
      </c>
      <c r="C39" s="3" t="s">
        <v>18</v>
      </c>
      <c r="D39" s="3" t="s">
        <v>19</v>
      </c>
      <c r="E39" s="3" t="s">
        <v>20</v>
      </c>
      <c r="F39" s="3" t="s">
        <v>31</v>
      </c>
      <c r="G39" s="3" t="s">
        <v>36</v>
      </c>
      <c r="H39" s="3">
        <v>62.62</v>
      </c>
      <c r="I39" s="3">
        <v>5</v>
      </c>
      <c r="J39" s="3">
        <v>15.654999999999999</v>
      </c>
      <c r="K39" s="3">
        <v>328.755</v>
      </c>
      <c r="L39" s="91">
        <v>43534</v>
      </c>
      <c r="M39" s="3">
        <v>0.80208333333333337</v>
      </c>
      <c r="N39" s="4" t="s">
        <v>23</v>
      </c>
      <c r="O39" s="3">
        <v>313.10000000000002</v>
      </c>
      <c r="P39" s="5">
        <v>4.7619047620000003</v>
      </c>
      <c r="Q39" s="3">
        <v>15.654999999999999</v>
      </c>
      <c r="R39" s="3">
        <v>7</v>
      </c>
      <c r="S39">
        <f t="shared" si="0"/>
        <v>3</v>
      </c>
    </row>
    <row r="40" spans="2:19" x14ac:dyDescent="0.25">
      <c r="B40" s="3" t="s">
        <v>73</v>
      </c>
      <c r="C40" s="3" t="s">
        <v>18</v>
      </c>
      <c r="D40" s="3" t="s">
        <v>19</v>
      </c>
      <c r="E40" s="3" t="s">
        <v>27</v>
      </c>
      <c r="F40" s="3" t="s">
        <v>21</v>
      </c>
      <c r="G40" s="3" t="s">
        <v>28</v>
      </c>
      <c r="H40" s="3">
        <v>60.88</v>
      </c>
      <c r="I40" s="3">
        <v>9</v>
      </c>
      <c r="J40" s="3">
        <v>27.396000000000001</v>
      </c>
      <c r="K40" s="3">
        <v>575.31600000000003</v>
      </c>
      <c r="L40" s="91">
        <v>43480</v>
      </c>
      <c r="M40" s="3">
        <v>0.72013888888888888</v>
      </c>
      <c r="N40" s="4" t="s">
        <v>23</v>
      </c>
      <c r="O40" s="3">
        <v>547.91999999999996</v>
      </c>
      <c r="P40" s="5">
        <v>4.7619047620000003</v>
      </c>
      <c r="Q40" s="3">
        <v>27.396000000000001</v>
      </c>
      <c r="R40" s="3">
        <v>4.7</v>
      </c>
      <c r="S40">
        <f t="shared" si="0"/>
        <v>1</v>
      </c>
    </row>
    <row r="41" spans="2:19" x14ac:dyDescent="0.25">
      <c r="B41" s="3" t="s">
        <v>74</v>
      </c>
      <c r="C41" s="3" t="s">
        <v>25</v>
      </c>
      <c r="D41" s="3" t="s">
        <v>26</v>
      </c>
      <c r="E41" s="3" t="s">
        <v>27</v>
      </c>
      <c r="F41" s="3" t="s">
        <v>21</v>
      </c>
      <c r="G41" s="3" t="s">
        <v>22</v>
      </c>
      <c r="H41" s="3">
        <v>54.92</v>
      </c>
      <c r="I41" s="3">
        <v>8</v>
      </c>
      <c r="J41" s="3">
        <v>21.968</v>
      </c>
      <c r="K41" s="3">
        <v>461.32799999999997</v>
      </c>
      <c r="L41" s="91">
        <v>43547</v>
      </c>
      <c r="M41" s="3">
        <v>0.55833333333333335</v>
      </c>
      <c r="N41" s="4" t="s">
        <v>23</v>
      </c>
      <c r="O41" s="3">
        <v>439.36</v>
      </c>
      <c r="P41" s="5">
        <v>4.7619047620000003</v>
      </c>
      <c r="Q41" s="3">
        <v>21.968</v>
      </c>
      <c r="R41" s="3">
        <v>7.6</v>
      </c>
      <c r="S41">
        <f t="shared" si="0"/>
        <v>3</v>
      </c>
    </row>
    <row r="42" spans="2:19" x14ac:dyDescent="0.25">
      <c r="B42" s="3" t="s">
        <v>75</v>
      </c>
      <c r="C42" s="3" t="s">
        <v>42</v>
      </c>
      <c r="D42" s="3" t="s">
        <v>43</v>
      </c>
      <c r="E42" s="3" t="s">
        <v>20</v>
      </c>
      <c r="F42" s="3" t="s">
        <v>31</v>
      </c>
      <c r="G42" s="3" t="s">
        <v>32</v>
      </c>
      <c r="H42" s="3">
        <v>30.12</v>
      </c>
      <c r="I42" s="3">
        <v>8</v>
      </c>
      <c r="J42" s="3">
        <v>12.048</v>
      </c>
      <c r="K42" s="3">
        <v>253.00800000000001</v>
      </c>
      <c r="L42" s="91">
        <v>43527</v>
      </c>
      <c r="M42" s="3">
        <v>0.54236111111111107</v>
      </c>
      <c r="N42" s="4" t="s">
        <v>29</v>
      </c>
      <c r="O42" s="3">
        <v>240.96</v>
      </c>
      <c r="P42" s="5">
        <v>4.7619047620000003</v>
      </c>
      <c r="Q42" s="3">
        <v>12.048</v>
      </c>
      <c r="R42" s="3">
        <v>7.7</v>
      </c>
      <c r="S42">
        <f t="shared" si="0"/>
        <v>3</v>
      </c>
    </row>
    <row r="43" spans="2:19" x14ac:dyDescent="0.25">
      <c r="B43" s="3" t="s">
        <v>76</v>
      </c>
      <c r="C43" s="3" t="s">
        <v>42</v>
      </c>
      <c r="D43" s="3" t="s">
        <v>43</v>
      </c>
      <c r="E43" s="3" t="s">
        <v>20</v>
      </c>
      <c r="F43" s="3" t="s">
        <v>21</v>
      </c>
      <c r="G43" s="3" t="s">
        <v>32</v>
      </c>
      <c r="H43" s="3">
        <v>86.72</v>
      </c>
      <c r="I43" s="3">
        <v>1</v>
      </c>
      <c r="J43" s="3">
        <v>4.3360000000000003</v>
      </c>
      <c r="K43" s="3">
        <v>91.055999999999997</v>
      </c>
      <c r="L43" s="91">
        <v>43482</v>
      </c>
      <c r="M43" s="3">
        <v>0.78125</v>
      </c>
      <c r="N43" s="4" t="s">
        <v>23</v>
      </c>
      <c r="O43" s="3">
        <v>86.72</v>
      </c>
      <c r="P43" s="5">
        <v>4.7619047620000003</v>
      </c>
      <c r="Q43" s="3">
        <v>4.3360000000000003</v>
      </c>
      <c r="R43" s="3">
        <v>7.9</v>
      </c>
      <c r="S43">
        <f t="shared" si="0"/>
        <v>1</v>
      </c>
    </row>
    <row r="44" spans="2:19" x14ac:dyDescent="0.25">
      <c r="B44" s="3" t="s">
        <v>77</v>
      </c>
      <c r="C44" s="3" t="s">
        <v>25</v>
      </c>
      <c r="D44" s="3" t="s">
        <v>26</v>
      </c>
      <c r="E44" s="3" t="s">
        <v>20</v>
      </c>
      <c r="F44" s="3" t="s">
        <v>31</v>
      </c>
      <c r="G44" s="3" t="s">
        <v>32</v>
      </c>
      <c r="H44" s="3">
        <v>56.11</v>
      </c>
      <c r="I44" s="3">
        <v>2</v>
      </c>
      <c r="J44" s="3">
        <v>5.6109999999999998</v>
      </c>
      <c r="K44" s="3">
        <v>117.831</v>
      </c>
      <c r="L44" s="91">
        <v>43498</v>
      </c>
      <c r="M44" s="3">
        <v>0.42430555555555555</v>
      </c>
      <c r="N44" s="4" t="s">
        <v>29</v>
      </c>
      <c r="O44" s="3">
        <v>112.22</v>
      </c>
      <c r="P44" s="5">
        <v>4.7619047620000003</v>
      </c>
      <c r="Q44" s="3">
        <v>5.6109999999999998</v>
      </c>
      <c r="R44" s="3">
        <v>6.3</v>
      </c>
      <c r="S44">
        <f t="shared" si="0"/>
        <v>2</v>
      </c>
    </row>
    <row r="45" spans="2:19" x14ac:dyDescent="0.25">
      <c r="B45" s="3" t="s">
        <v>78</v>
      </c>
      <c r="C45" s="3" t="s">
        <v>42</v>
      </c>
      <c r="D45" s="3" t="s">
        <v>43</v>
      </c>
      <c r="E45" s="3" t="s">
        <v>20</v>
      </c>
      <c r="F45" s="3" t="s">
        <v>21</v>
      </c>
      <c r="G45" s="3" t="s">
        <v>36</v>
      </c>
      <c r="H45" s="3">
        <v>69.12</v>
      </c>
      <c r="I45" s="3">
        <v>6</v>
      </c>
      <c r="J45" s="3">
        <v>20.736000000000001</v>
      </c>
      <c r="K45" s="3">
        <v>435.45600000000002</v>
      </c>
      <c r="L45" s="91">
        <v>43504</v>
      </c>
      <c r="M45" s="3">
        <v>0.54374999999999996</v>
      </c>
      <c r="N45" s="4" t="s">
        <v>29</v>
      </c>
      <c r="O45" s="3">
        <v>414.72</v>
      </c>
      <c r="P45" s="5">
        <v>4.7619047620000003</v>
      </c>
      <c r="Q45" s="3">
        <v>20.736000000000001</v>
      </c>
      <c r="R45" s="3">
        <v>5.6</v>
      </c>
      <c r="S45">
        <f t="shared" si="0"/>
        <v>2</v>
      </c>
    </row>
    <row r="46" spans="2:19" x14ac:dyDescent="0.25">
      <c r="B46" s="3" t="s">
        <v>79</v>
      </c>
      <c r="C46" s="3" t="s">
        <v>25</v>
      </c>
      <c r="D46" s="3" t="s">
        <v>26</v>
      </c>
      <c r="E46" s="3" t="s">
        <v>20</v>
      </c>
      <c r="F46" s="3" t="s">
        <v>21</v>
      </c>
      <c r="G46" s="3" t="s">
        <v>44</v>
      </c>
      <c r="H46" s="3">
        <v>98.7</v>
      </c>
      <c r="I46" s="3">
        <v>8</v>
      </c>
      <c r="J46" s="3">
        <v>39.479999999999997</v>
      </c>
      <c r="K46" s="3">
        <v>829.08</v>
      </c>
      <c r="L46" s="91">
        <v>43528</v>
      </c>
      <c r="M46" s="3">
        <v>0.86041666666666672</v>
      </c>
      <c r="N46" s="4" t="s">
        <v>29</v>
      </c>
      <c r="O46" s="3">
        <v>789.6</v>
      </c>
      <c r="P46" s="5">
        <v>4.7619047620000003</v>
      </c>
      <c r="Q46" s="3">
        <v>39.479999999999997</v>
      </c>
      <c r="R46" s="3">
        <v>7.6</v>
      </c>
      <c r="S46">
        <f t="shared" si="0"/>
        <v>3</v>
      </c>
    </row>
    <row r="47" spans="2:19" x14ac:dyDescent="0.25">
      <c r="B47" s="3" t="s">
        <v>80</v>
      </c>
      <c r="C47" s="3" t="s">
        <v>25</v>
      </c>
      <c r="D47" s="3" t="s">
        <v>26</v>
      </c>
      <c r="E47" s="3" t="s">
        <v>20</v>
      </c>
      <c r="F47" s="3" t="s">
        <v>31</v>
      </c>
      <c r="G47" s="3" t="s">
        <v>22</v>
      </c>
      <c r="H47" s="3">
        <v>15.37</v>
      </c>
      <c r="I47" s="3">
        <v>2</v>
      </c>
      <c r="J47" s="3">
        <v>1.5369999999999999</v>
      </c>
      <c r="K47" s="3">
        <v>32.277000000000001</v>
      </c>
      <c r="L47" s="91">
        <v>43540</v>
      </c>
      <c r="M47" s="3">
        <v>0.82430555555555551</v>
      </c>
      <c r="N47" s="4" t="s">
        <v>29</v>
      </c>
      <c r="O47" s="3">
        <v>30.74</v>
      </c>
      <c r="P47" s="5">
        <v>4.7619047620000003</v>
      </c>
      <c r="Q47" s="3">
        <v>1.5369999999999999</v>
      </c>
      <c r="R47" s="3">
        <v>7.2</v>
      </c>
      <c r="S47">
        <f t="shared" si="0"/>
        <v>3</v>
      </c>
    </row>
    <row r="48" spans="2:19" x14ac:dyDescent="0.25">
      <c r="B48" s="3" t="s">
        <v>81</v>
      </c>
      <c r="C48" s="3" t="s">
        <v>42</v>
      </c>
      <c r="D48" s="3" t="s">
        <v>43</v>
      </c>
      <c r="E48" s="3" t="s">
        <v>20</v>
      </c>
      <c r="F48" s="3" t="s">
        <v>21</v>
      </c>
      <c r="G48" s="3" t="s">
        <v>28</v>
      </c>
      <c r="H48" s="3">
        <v>93.96</v>
      </c>
      <c r="I48" s="3">
        <v>4</v>
      </c>
      <c r="J48" s="3">
        <v>18.792000000000002</v>
      </c>
      <c r="K48" s="3">
        <v>394.63200000000001</v>
      </c>
      <c r="L48" s="91">
        <v>43533</v>
      </c>
      <c r="M48" s="3">
        <v>0.75</v>
      </c>
      <c r="N48" s="4" t="s">
        <v>29</v>
      </c>
      <c r="O48" s="3">
        <v>375.84</v>
      </c>
      <c r="P48" s="5">
        <v>4.7619047620000003</v>
      </c>
      <c r="Q48" s="3">
        <v>18.792000000000002</v>
      </c>
      <c r="R48" s="3">
        <v>9.5</v>
      </c>
      <c r="S48">
        <f t="shared" si="0"/>
        <v>3</v>
      </c>
    </row>
    <row r="49" spans="2:19" x14ac:dyDescent="0.25">
      <c r="B49" s="3" t="s">
        <v>82</v>
      </c>
      <c r="C49" s="3" t="s">
        <v>42</v>
      </c>
      <c r="D49" s="3" t="s">
        <v>43</v>
      </c>
      <c r="E49" s="3" t="s">
        <v>20</v>
      </c>
      <c r="F49" s="3" t="s">
        <v>31</v>
      </c>
      <c r="G49" s="3" t="s">
        <v>22</v>
      </c>
      <c r="H49" s="3">
        <v>56.69</v>
      </c>
      <c r="I49" s="3">
        <v>9</v>
      </c>
      <c r="J49" s="3">
        <v>25.5105</v>
      </c>
      <c r="K49" s="3">
        <v>535.72050000000002</v>
      </c>
      <c r="L49" s="91">
        <v>43523</v>
      </c>
      <c r="M49" s="3">
        <v>0.72499999999999998</v>
      </c>
      <c r="N49" s="4" t="s">
        <v>33</v>
      </c>
      <c r="O49" s="3">
        <v>510.21</v>
      </c>
      <c r="P49" s="5">
        <v>4.7619047620000003</v>
      </c>
      <c r="Q49" s="3">
        <v>25.5105</v>
      </c>
      <c r="R49" s="3">
        <v>8.4</v>
      </c>
      <c r="S49">
        <f t="shared" si="0"/>
        <v>2</v>
      </c>
    </row>
    <row r="50" spans="2:19" x14ac:dyDescent="0.25">
      <c r="B50" s="3" t="s">
        <v>83</v>
      </c>
      <c r="C50" s="3" t="s">
        <v>42</v>
      </c>
      <c r="D50" s="3" t="s">
        <v>43</v>
      </c>
      <c r="E50" s="3" t="s">
        <v>20</v>
      </c>
      <c r="F50" s="3" t="s">
        <v>21</v>
      </c>
      <c r="G50" s="3" t="s">
        <v>44</v>
      </c>
      <c r="H50" s="3">
        <v>20.010000000000002</v>
      </c>
      <c r="I50" s="3">
        <v>9</v>
      </c>
      <c r="J50" s="3">
        <v>9.0045000000000002</v>
      </c>
      <c r="K50" s="3">
        <v>189.09450000000001</v>
      </c>
      <c r="L50" s="91">
        <v>43502</v>
      </c>
      <c r="M50" s="3">
        <v>0.65763888888888888</v>
      </c>
      <c r="N50" s="4" t="s">
        <v>23</v>
      </c>
      <c r="O50" s="3">
        <v>180.09</v>
      </c>
      <c r="P50" s="5">
        <v>4.7619047620000003</v>
      </c>
      <c r="Q50" s="3">
        <v>9.0045000000000002</v>
      </c>
      <c r="R50" s="3">
        <v>4.0999999999999996</v>
      </c>
      <c r="S50">
        <f t="shared" si="0"/>
        <v>2</v>
      </c>
    </row>
    <row r="51" spans="2:19" x14ac:dyDescent="0.25">
      <c r="B51" s="3" t="s">
        <v>84</v>
      </c>
      <c r="C51" s="3" t="s">
        <v>42</v>
      </c>
      <c r="D51" s="3" t="s">
        <v>43</v>
      </c>
      <c r="E51" s="3" t="s">
        <v>20</v>
      </c>
      <c r="F51" s="3" t="s">
        <v>31</v>
      </c>
      <c r="G51" s="3" t="s">
        <v>28</v>
      </c>
      <c r="H51" s="3">
        <v>18.93</v>
      </c>
      <c r="I51" s="3">
        <v>6</v>
      </c>
      <c r="J51" s="3">
        <v>5.6790000000000003</v>
      </c>
      <c r="K51" s="3">
        <v>119.259</v>
      </c>
      <c r="L51" s="91">
        <v>43506</v>
      </c>
      <c r="M51" s="3">
        <v>0.53125</v>
      </c>
      <c r="N51" s="4" t="s">
        <v>33</v>
      </c>
      <c r="O51" s="3">
        <v>113.58</v>
      </c>
      <c r="P51" s="5">
        <v>4.7619047620000003</v>
      </c>
      <c r="Q51" s="3">
        <v>5.6790000000000003</v>
      </c>
      <c r="R51" s="3">
        <v>8.1</v>
      </c>
      <c r="S51">
        <f t="shared" si="0"/>
        <v>2</v>
      </c>
    </row>
    <row r="52" spans="2:19" x14ac:dyDescent="0.25">
      <c r="B52" s="3" t="s">
        <v>85</v>
      </c>
      <c r="C52" s="3" t="s">
        <v>25</v>
      </c>
      <c r="D52" s="3" t="s">
        <v>26</v>
      </c>
      <c r="E52" s="3" t="s">
        <v>20</v>
      </c>
      <c r="F52" s="3" t="s">
        <v>21</v>
      </c>
      <c r="G52" s="3" t="s">
        <v>46</v>
      </c>
      <c r="H52" s="3">
        <v>82.63</v>
      </c>
      <c r="I52" s="3">
        <v>10</v>
      </c>
      <c r="J52" s="3">
        <v>41.314999999999998</v>
      </c>
      <c r="K52" s="3">
        <v>867.61500000000001</v>
      </c>
      <c r="L52" s="91">
        <v>43543</v>
      </c>
      <c r="M52" s="3">
        <v>0.71388888888888891</v>
      </c>
      <c r="N52" s="4" t="s">
        <v>23</v>
      </c>
      <c r="O52" s="3">
        <v>826.3</v>
      </c>
      <c r="P52" s="5">
        <v>4.7619047620000003</v>
      </c>
      <c r="Q52" s="3">
        <v>41.314999999999998</v>
      </c>
      <c r="R52" s="3">
        <v>7.9</v>
      </c>
      <c r="S52">
        <f t="shared" si="0"/>
        <v>3</v>
      </c>
    </row>
    <row r="53" spans="2:19" x14ac:dyDescent="0.25">
      <c r="B53" s="3" t="s">
        <v>86</v>
      </c>
      <c r="C53" s="3" t="s">
        <v>25</v>
      </c>
      <c r="D53" s="3" t="s">
        <v>26</v>
      </c>
      <c r="E53" s="3" t="s">
        <v>20</v>
      </c>
      <c r="F53" s="3" t="s">
        <v>31</v>
      </c>
      <c r="G53" s="3" t="s">
        <v>44</v>
      </c>
      <c r="H53" s="3">
        <v>91.4</v>
      </c>
      <c r="I53" s="3">
        <v>7</v>
      </c>
      <c r="J53" s="3">
        <v>31.99</v>
      </c>
      <c r="K53" s="3">
        <v>671.79</v>
      </c>
      <c r="L53" s="91">
        <v>43499</v>
      </c>
      <c r="M53" s="3">
        <v>0.42986111111111114</v>
      </c>
      <c r="N53" s="4" t="s">
        <v>29</v>
      </c>
      <c r="O53" s="3">
        <v>639.79999999999995</v>
      </c>
      <c r="P53" s="5">
        <v>4.7619047620000003</v>
      </c>
      <c r="Q53" s="3">
        <v>31.99</v>
      </c>
      <c r="R53" s="3">
        <v>9.5</v>
      </c>
      <c r="S53">
        <f t="shared" si="0"/>
        <v>2</v>
      </c>
    </row>
    <row r="54" spans="2:19" x14ac:dyDescent="0.25">
      <c r="B54" s="3" t="s">
        <v>87</v>
      </c>
      <c r="C54" s="3" t="s">
        <v>18</v>
      </c>
      <c r="D54" s="3" t="s">
        <v>19</v>
      </c>
      <c r="E54" s="3" t="s">
        <v>20</v>
      </c>
      <c r="F54" s="3" t="s">
        <v>21</v>
      </c>
      <c r="G54" s="3" t="s">
        <v>44</v>
      </c>
      <c r="H54" s="3">
        <v>44.59</v>
      </c>
      <c r="I54" s="3">
        <v>5</v>
      </c>
      <c r="J54" s="3">
        <v>11.147500000000001</v>
      </c>
      <c r="K54" s="3">
        <v>234.0975</v>
      </c>
      <c r="L54" s="91">
        <v>43506</v>
      </c>
      <c r="M54" s="3">
        <v>0.63194444444444442</v>
      </c>
      <c r="N54" s="4" t="s">
        <v>29</v>
      </c>
      <c r="O54" s="3">
        <v>222.95</v>
      </c>
      <c r="P54" s="5">
        <v>4.7619047620000003</v>
      </c>
      <c r="Q54" s="3">
        <v>11.147500000000001</v>
      </c>
      <c r="R54" s="3">
        <v>8.5</v>
      </c>
      <c r="S54">
        <f t="shared" si="0"/>
        <v>2</v>
      </c>
    </row>
    <row r="55" spans="2:19" x14ac:dyDescent="0.25">
      <c r="B55" s="3" t="s">
        <v>88</v>
      </c>
      <c r="C55" s="3" t="s">
        <v>42</v>
      </c>
      <c r="D55" s="3" t="s">
        <v>43</v>
      </c>
      <c r="E55" s="3" t="s">
        <v>20</v>
      </c>
      <c r="F55" s="3" t="s">
        <v>21</v>
      </c>
      <c r="G55" s="3" t="s">
        <v>46</v>
      </c>
      <c r="H55" s="3">
        <v>17.87</v>
      </c>
      <c r="I55" s="3">
        <v>4</v>
      </c>
      <c r="J55" s="3">
        <v>3.5739999999999998</v>
      </c>
      <c r="K55" s="3">
        <v>75.054000000000002</v>
      </c>
      <c r="L55" s="91">
        <v>43546</v>
      </c>
      <c r="M55" s="3">
        <v>0.61250000000000004</v>
      </c>
      <c r="N55" s="4" t="s">
        <v>23</v>
      </c>
      <c r="O55" s="3">
        <v>71.48</v>
      </c>
      <c r="P55" s="5">
        <v>4.7619047620000003</v>
      </c>
      <c r="Q55" s="3">
        <v>3.5739999999999998</v>
      </c>
      <c r="R55" s="3">
        <v>6.5</v>
      </c>
      <c r="S55">
        <f t="shared" si="0"/>
        <v>3</v>
      </c>
    </row>
    <row r="56" spans="2:19" x14ac:dyDescent="0.25">
      <c r="B56" s="3" t="s">
        <v>89</v>
      </c>
      <c r="C56" s="3" t="s">
        <v>25</v>
      </c>
      <c r="D56" s="3" t="s">
        <v>26</v>
      </c>
      <c r="E56" s="3" t="s">
        <v>20</v>
      </c>
      <c r="F56" s="3" t="s">
        <v>31</v>
      </c>
      <c r="G56" s="3" t="s">
        <v>46</v>
      </c>
      <c r="H56" s="3">
        <v>15.43</v>
      </c>
      <c r="I56" s="3">
        <v>1</v>
      </c>
      <c r="J56" s="3">
        <v>0.77149999999999996</v>
      </c>
      <c r="K56" s="3">
        <v>16.201499999999999</v>
      </c>
      <c r="L56" s="91">
        <v>43490</v>
      </c>
      <c r="M56" s="3">
        <v>0.65694444444444444</v>
      </c>
      <c r="N56" s="4" t="s">
        <v>33</v>
      </c>
      <c r="O56" s="3">
        <v>15.43</v>
      </c>
      <c r="P56" s="5">
        <v>4.7619047620000003</v>
      </c>
      <c r="Q56" s="3">
        <v>0.77149999999999996</v>
      </c>
      <c r="R56" s="3">
        <v>6.1</v>
      </c>
      <c r="S56">
        <f t="shared" si="0"/>
        <v>1</v>
      </c>
    </row>
    <row r="57" spans="2:19" x14ac:dyDescent="0.25">
      <c r="B57" s="3" t="s">
        <v>90</v>
      </c>
      <c r="C57" s="3" t="s">
        <v>42</v>
      </c>
      <c r="D57" s="3" t="s">
        <v>43</v>
      </c>
      <c r="E57" s="3" t="s">
        <v>27</v>
      </c>
      <c r="F57" s="3" t="s">
        <v>31</v>
      </c>
      <c r="G57" s="3" t="s">
        <v>32</v>
      </c>
      <c r="H57" s="3">
        <v>16.16</v>
      </c>
      <c r="I57" s="3">
        <v>2</v>
      </c>
      <c r="J57" s="3">
        <v>1.6160000000000001</v>
      </c>
      <c r="K57" s="3">
        <v>33.936</v>
      </c>
      <c r="L57" s="91">
        <v>43531</v>
      </c>
      <c r="M57" s="3">
        <v>0.49236111111111114</v>
      </c>
      <c r="N57" s="4" t="s">
        <v>23</v>
      </c>
      <c r="O57" s="3">
        <v>32.32</v>
      </c>
      <c r="P57" s="5">
        <v>4.7619047620000003</v>
      </c>
      <c r="Q57" s="3">
        <v>1.6160000000000001</v>
      </c>
      <c r="R57" s="3">
        <v>6.5</v>
      </c>
      <c r="S57">
        <f t="shared" si="0"/>
        <v>3</v>
      </c>
    </row>
    <row r="58" spans="2:19" x14ac:dyDescent="0.25">
      <c r="B58" s="3" t="s">
        <v>91</v>
      </c>
      <c r="C58" s="3" t="s">
        <v>25</v>
      </c>
      <c r="D58" s="3" t="s">
        <v>26</v>
      </c>
      <c r="E58" s="3" t="s">
        <v>27</v>
      </c>
      <c r="F58" s="3" t="s">
        <v>21</v>
      </c>
      <c r="G58" s="3" t="s">
        <v>28</v>
      </c>
      <c r="H58" s="3">
        <v>85.98</v>
      </c>
      <c r="I58" s="3">
        <v>8</v>
      </c>
      <c r="J58" s="3">
        <v>34.392000000000003</v>
      </c>
      <c r="K58" s="3">
        <v>722.23199999999997</v>
      </c>
      <c r="L58" s="91">
        <v>43524</v>
      </c>
      <c r="M58" s="3">
        <v>0.79236111111111107</v>
      </c>
      <c r="N58" s="4" t="s">
        <v>29</v>
      </c>
      <c r="O58" s="3">
        <v>687.84</v>
      </c>
      <c r="P58" s="5">
        <v>4.7619047620000003</v>
      </c>
      <c r="Q58" s="3">
        <v>34.392000000000003</v>
      </c>
      <c r="R58" s="3">
        <v>8.1999999999999993</v>
      </c>
      <c r="S58">
        <f t="shared" si="0"/>
        <v>2</v>
      </c>
    </row>
    <row r="59" spans="2:19" x14ac:dyDescent="0.25">
      <c r="B59" s="3" t="s">
        <v>92</v>
      </c>
      <c r="C59" s="3" t="s">
        <v>18</v>
      </c>
      <c r="D59" s="3" t="s">
        <v>19</v>
      </c>
      <c r="E59" s="3" t="s">
        <v>20</v>
      </c>
      <c r="F59" s="3" t="s">
        <v>31</v>
      </c>
      <c r="G59" s="3" t="s">
        <v>32</v>
      </c>
      <c r="H59" s="3">
        <v>44.34</v>
      </c>
      <c r="I59" s="3">
        <v>2</v>
      </c>
      <c r="J59" s="3">
        <v>4.4340000000000002</v>
      </c>
      <c r="K59" s="3">
        <v>93.114000000000004</v>
      </c>
      <c r="L59" s="91">
        <v>43551</v>
      </c>
      <c r="M59" s="3">
        <v>0.47638888888888886</v>
      </c>
      <c r="N59" s="4" t="s">
        <v>29</v>
      </c>
      <c r="O59" s="3">
        <v>88.68</v>
      </c>
      <c r="P59" s="5">
        <v>4.7619047620000003</v>
      </c>
      <c r="Q59" s="3">
        <v>4.4340000000000002</v>
      </c>
      <c r="R59" s="3">
        <v>5.8</v>
      </c>
      <c r="S59">
        <f t="shared" si="0"/>
        <v>3</v>
      </c>
    </row>
    <row r="60" spans="2:19" x14ac:dyDescent="0.25">
      <c r="B60" s="3" t="s">
        <v>93</v>
      </c>
      <c r="C60" s="3" t="s">
        <v>18</v>
      </c>
      <c r="D60" s="3" t="s">
        <v>19</v>
      </c>
      <c r="E60" s="3" t="s">
        <v>27</v>
      </c>
      <c r="F60" s="3" t="s">
        <v>31</v>
      </c>
      <c r="G60" s="3" t="s">
        <v>22</v>
      </c>
      <c r="H60" s="3">
        <v>89.6</v>
      </c>
      <c r="I60" s="3">
        <v>8</v>
      </c>
      <c r="J60" s="3">
        <v>35.840000000000003</v>
      </c>
      <c r="K60" s="3">
        <v>752.64</v>
      </c>
      <c r="L60" s="91">
        <v>43503</v>
      </c>
      <c r="M60" s="3">
        <v>0.4777777777777778</v>
      </c>
      <c r="N60" s="4" t="s">
        <v>23</v>
      </c>
      <c r="O60" s="3">
        <v>716.8</v>
      </c>
      <c r="P60" s="5">
        <v>4.7619047620000003</v>
      </c>
      <c r="Q60" s="3">
        <v>35.840000000000003</v>
      </c>
      <c r="R60" s="3">
        <v>6.6</v>
      </c>
      <c r="S60">
        <f t="shared" si="0"/>
        <v>2</v>
      </c>
    </row>
    <row r="61" spans="2:19" x14ac:dyDescent="0.25">
      <c r="B61" s="3" t="s">
        <v>94</v>
      </c>
      <c r="C61" s="3" t="s">
        <v>18</v>
      </c>
      <c r="D61" s="3" t="s">
        <v>19</v>
      </c>
      <c r="E61" s="3" t="s">
        <v>20</v>
      </c>
      <c r="F61" s="3" t="s">
        <v>21</v>
      </c>
      <c r="G61" s="3" t="s">
        <v>32</v>
      </c>
      <c r="H61" s="3">
        <v>72.349999999999994</v>
      </c>
      <c r="I61" s="3">
        <v>10</v>
      </c>
      <c r="J61" s="3">
        <v>36.174999999999997</v>
      </c>
      <c r="K61" s="3">
        <v>759.67499999999995</v>
      </c>
      <c r="L61" s="91">
        <v>43485</v>
      </c>
      <c r="M61" s="3">
        <v>0.66319444444444442</v>
      </c>
      <c r="N61" s="4" t="s">
        <v>29</v>
      </c>
      <c r="O61" s="3">
        <v>723.5</v>
      </c>
      <c r="P61" s="5">
        <v>4.7619047620000003</v>
      </c>
      <c r="Q61" s="3">
        <v>36.174999999999997</v>
      </c>
      <c r="R61" s="3">
        <v>5.4</v>
      </c>
      <c r="S61">
        <f t="shared" si="0"/>
        <v>1</v>
      </c>
    </row>
    <row r="62" spans="2:19" x14ac:dyDescent="0.25">
      <c r="B62" s="3" t="s">
        <v>95</v>
      </c>
      <c r="C62" s="3" t="s">
        <v>25</v>
      </c>
      <c r="D62" s="3" t="s">
        <v>26</v>
      </c>
      <c r="E62" s="3" t="s">
        <v>27</v>
      </c>
      <c r="F62" s="3" t="s">
        <v>31</v>
      </c>
      <c r="G62" s="3" t="s">
        <v>28</v>
      </c>
      <c r="H62" s="3">
        <v>30.61</v>
      </c>
      <c r="I62" s="3">
        <v>6</v>
      </c>
      <c r="J62" s="3">
        <v>9.1829999999999998</v>
      </c>
      <c r="K62" s="3">
        <v>192.84299999999999</v>
      </c>
      <c r="L62" s="91">
        <v>43536</v>
      </c>
      <c r="M62" s="3">
        <v>0.85833333333333328</v>
      </c>
      <c r="N62" s="4" t="s">
        <v>29</v>
      </c>
      <c r="O62" s="3">
        <v>183.66</v>
      </c>
      <c r="P62" s="5">
        <v>4.7619047620000003</v>
      </c>
      <c r="Q62" s="3">
        <v>9.1829999999999998</v>
      </c>
      <c r="R62" s="3">
        <v>9.3000000000000007</v>
      </c>
      <c r="S62">
        <f t="shared" si="0"/>
        <v>3</v>
      </c>
    </row>
    <row r="63" spans="2:19" x14ac:dyDescent="0.25">
      <c r="B63" s="3" t="s">
        <v>96</v>
      </c>
      <c r="C63" s="3" t="s">
        <v>25</v>
      </c>
      <c r="D63" s="3" t="s">
        <v>26</v>
      </c>
      <c r="E63" s="3" t="s">
        <v>20</v>
      </c>
      <c r="F63" s="3" t="s">
        <v>21</v>
      </c>
      <c r="G63" s="3" t="s">
        <v>36</v>
      </c>
      <c r="H63" s="3">
        <v>24.74</v>
      </c>
      <c r="I63" s="3">
        <v>3</v>
      </c>
      <c r="J63" s="3">
        <v>3.7109999999999999</v>
      </c>
      <c r="K63" s="3">
        <v>77.930999999999997</v>
      </c>
      <c r="L63" s="91">
        <v>43511</v>
      </c>
      <c r="M63" s="3">
        <v>0.74097222222222225</v>
      </c>
      <c r="N63" s="4" t="s">
        <v>33</v>
      </c>
      <c r="O63" s="3">
        <v>74.22</v>
      </c>
      <c r="P63" s="5">
        <v>4.7619047620000003</v>
      </c>
      <c r="Q63" s="3">
        <v>3.7109999999999999</v>
      </c>
      <c r="R63" s="3">
        <v>10</v>
      </c>
      <c r="S63">
        <f t="shared" si="0"/>
        <v>2</v>
      </c>
    </row>
    <row r="64" spans="2:19" x14ac:dyDescent="0.25">
      <c r="B64" s="3" t="s">
        <v>97</v>
      </c>
      <c r="C64" s="3" t="s">
        <v>25</v>
      </c>
      <c r="D64" s="3" t="s">
        <v>26</v>
      </c>
      <c r="E64" s="3" t="s">
        <v>27</v>
      </c>
      <c r="F64" s="3" t="s">
        <v>31</v>
      </c>
      <c r="G64" s="3" t="s">
        <v>32</v>
      </c>
      <c r="H64" s="3">
        <v>55.73</v>
      </c>
      <c r="I64" s="3">
        <v>6</v>
      </c>
      <c r="J64" s="3">
        <v>16.719000000000001</v>
      </c>
      <c r="K64" s="3">
        <v>351.09899999999999</v>
      </c>
      <c r="L64" s="91">
        <v>43520</v>
      </c>
      <c r="M64" s="3">
        <v>0.4548611111111111</v>
      </c>
      <c r="N64" s="4" t="s">
        <v>23</v>
      </c>
      <c r="O64" s="3">
        <v>334.38</v>
      </c>
      <c r="P64" s="5">
        <v>4.7619047620000003</v>
      </c>
      <c r="Q64" s="3">
        <v>16.719000000000001</v>
      </c>
      <c r="R64" s="3">
        <v>7</v>
      </c>
      <c r="S64">
        <f t="shared" si="0"/>
        <v>2</v>
      </c>
    </row>
    <row r="65" spans="2:19" x14ac:dyDescent="0.25">
      <c r="B65" s="3" t="s">
        <v>98</v>
      </c>
      <c r="C65" s="3" t="s">
        <v>42</v>
      </c>
      <c r="D65" s="3" t="s">
        <v>43</v>
      </c>
      <c r="E65" s="3" t="s">
        <v>20</v>
      </c>
      <c r="F65" s="3" t="s">
        <v>21</v>
      </c>
      <c r="G65" s="3" t="s">
        <v>36</v>
      </c>
      <c r="H65" s="3">
        <v>55.07</v>
      </c>
      <c r="I65" s="3">
        <v>9</v>
      </c>
      <c r="J65" s="3">
        <v>24.781500000000001</v>
      </c>
      <c r="K65" s="3">
        <v>520.41150000000005</v>
      </c>
      <c r="L65" s="91">
        <v>43499</v>
      </c>
      <c r="M65" s="3">
        <v>0.56944444444444442</v>
      </c>
      <c r="N65" s="4" t="s">
        <v>23</v>
      </c>
      <c r="O65" s="3">
        <v>495.63</v>
      </c>
      <c r="P65" s="5">
        <v>4.7619047620000003</v>
      </c>
      <c r="Q65" s="3">
        <v>24.781500000000001</v>
      </c>
      <c r="R65" s="3">
        <v>10</v>
      </c>
      <c r="S65">
        <f t="shared" si="0"/>
        <v>2</v>
      </c>
    </row>
    <row r="66" spans="2:19" x14ac:dyDescent="0.25">
      <c r="B66" s="3" t="s">
        <v>99</v>
      </c>
      <c r="C66" s="3" t="s">
        <v>18</v>
      </c>
      <c r="D66" s="3" t="s">
        <v>19</v>
      </c>
      <c r="E66" s="3" t="s">
        <v>20</v>
      </c>
      <c r="F66" s="3" t="s">
        <v>31</v>
      </c>
      <c r="G66" s="3" t="s">
        <v>36</v>
      </c>
      <c r="H66" s="3">
        <v>15.81</v>
      </c>
      <c r="I66" s="3">
        <v>10</v>
      </c>
      <c r="J66" s="3">
        <v>7.9050000000000002</v>
      </c>
      <c r="K66" s="3">
        <v>166.005</v>
      </c>
      <c r="L66" s="91">
        <v>43530</v>
      </c>
      <c r="M66" s="3">
        <v>0.51875000000000004</v>
      </c>
      <c r="N66" s="4" t="s">
        <v>33</v>
      </c>
      <c r="O66" s="3">
        <v>158.1</v>
      </c>
      <c r="P66" s="5">
        <v>4.7619047620000003</v>
      </c>
      <c r="Q66" s="3">
        <v>7.9050000000000002</v>
      </c>
      <c r="R66" s="3">
        <v>8.6</v>
      </c>
      <c r="S66">
        <f t="shared" si="0"/>
        <v>3</v>
      </c>
    </row>
    <row r="67" spans="2:19" x14ac:dyDescent="0.25">
      <c r="B67" s="3" t="s">
        <v>100</v>
      </c>
      <c r="C67" s="3" t="s">
        <v>42</v>
      </c>
      <c r="D67" s="3" t="s">
        <v>43</v>
      </c>
      <c r="E67" s="3" t="s">
        <v>20</v>
      </c>
      <c r="F67" s="3" t="s">
        <v>31</v>
      </c>
      <c r="G67" s="3" t="s">
        <v>22</v>
      </c>
      <c r="H67" s="3">
        <v>75.739999999999995</v>
      </c>
      <c r="I67" s="3">
        <v>4</v>
      </c>
      <c r="J67" s="3">
        <v>15.148</v>
      </c>
      <c r="K67" s="3">
        <v>318.108</v>
      </c>
      <c r="L67" s="91">
        <v>43510</v>
      </c>
      <c r="M67" s="3">
        <v>0.60763888888888884</v>
      </c>
      <c r="N67" s="4" t="s">
        <v>29</v>
      </c>
      <c r="O67" s="3">
        <v>302.95999999999998</v>
      </c>
      <c r="P67" s="5">
        <v>4.7619047620000003</v>
      </c>
      <c r="Q67" s="3">
        <v>15.148</v>
      </c>
      <c r="R67" s="3">
        <v>7.6</v>
      </c>
      <c r="S67">
        <f t="shared" si="0"/>
        <v>2</v>
      </c>
    </row>
    <row r="68" spans="2:19" x14ac:dyDescent="0.25">
      <c r="B68" s="3" t="s">
        <v>101</v>
      </c>
      <c r="C68" s="3" t="s">
        <v>18</v>
      </c>
      <c r="D68" s="3" t="s">
        <v>19</v>
      </c>
      <c r="E68" s="3" t="s">
        <v>20</v>
      </c>
      <c r="F68" s="3" t="s">
        <v>31</v>
      </c>
      <c r="G68" s="3" t="s">
        <v>22</v>
      </c>
      <c r="H68" s="3">
        <v>15.87</v>
      </c>
      <c r="I68" s="3">
        <v>10</v>
      </c>
      <c r="J68" s="3">
        <v>7.9349999999999996</v>
      </c>
      <c r="K68" s="3">
        <v>166.63499999999999</v>
      </c>
      <c r="L68" s="91">
        <v>43537</v>
      </c>
      <c r="M68" s="3">
        <v>0.69444444444444442</v>
      </c>
      <c r="N68" s="4" t="s">
        <v>29</v>
      </c>
      <c r="O68" s="3">
        <v>158.69999999999999</v>
      </c>
      <c r="P68" s="5">
        <v>4.7619047620000003</v>
      </c>
      <c r="Q68" s="3">
        <v>7.9349999999999996</v>
      </c>
      <c r="R68" s="3">
        <v>5.8</v>
      </c>
      <c r="S68">
        <f t="shared" ref="S68:S131" si="1">MONTH(L68)</f>
        <v>3</v>
      </c>
    </row>
    <row r="69" spans="2:19" x14ac:dyDescent="0.25">
      <c r="B69" s="3" t="s">
        <v>102</v>
      </c>
      <c r="C69" s="3" t="s">
        <v>25</v>
      </c>
      <c r="D69" s="3" t="s">
        <v>26</v>
      </c>
      <c r="E69" s="3" t="s">
        <v>27</v>
      </c>
      <c r="F69" s="3" t="s">
        <v>21</v>
      </c>
      <c r="G69" s="3" t="s">
        <v>22</v>
      </c>
      <c r="H69" s="3">
        <v>33.47</v>
      </c>
      <c r="I69" s="3">
        <v>2</v>
      </c>
      <c r="J69" s="3">
        <v>3.347</v>
      </c>
      <c r="K69" s="3">
        <v>70.287000000000006</v>
      </c>
      <c r="L69" s="91">
        <v>43506</v>
      </c>
      <c r="M69" s="3">
        <v>0.65486111111111112</v>
      </c>
      <c r="N69" s="4" t="s">
        <v>23</v>
      </c>
      <c r="O69" s="3">
        <v>66.94</v>
      </c>
      <c r="P69" s="5">
        <v>4.7619047620000003</v>
      </c>
      <c r="Q69" s="3">
        <v>3.347</v>
      </c>
      <c r="R69" s="3">
        <v>6.7</v>
      </c>
      <c r="S69">
        <f t="shared" si="1"/>
        <v>2</v>
      </c>
    </row>
    <row r="70" spans="2:19" x14ac:dyDescent="0.25">
      <c r="B70" s="3" t="s">
        <v>103</v>
      </c>
      <c r="C70" s="3" t="s">
        <v>42</v>
      </c>
      <c r="D70" s="3" t="s">
        <v>43</v>
      </c>
      <c r="E70" s="3" t="s">
        <v>20</v>
      </c>
      <c r="F70" s="3" t="s">
        <v>21</v>
      </c>
      <c r="G70" s="3" t="s">
        <v>46</v>
      </c>
      <c r="H70" s="3">
        <v>97.61</v>
      </c>
      <c r="I70" s="3">
        <v>6</v>
      </c>
      <c r="J70" s="3">
        <v>29.283000000000001</v>
      </c>
      <c r="K70" s="3">
        <v>614.94299999999998</v>
      </c>
      <c r="L70" s="91">
        <v>43472</v>
      </c>
      <c r="M70" s="3">
        <v>0.62569444444444444</v>
      </c>
      <c r="N70" s="4" t="s">
        <v>23</v>
      </c>
      <c r="O70" s="3">
        <v>585.66</v>
      </c>
      <c r="P70" s="5">
        <v>4.7619047620000003</v>
      </c>
      <c r="Q70" s="3">
        <v>29.283000000000001</v>
      </c>
      <c r="R70" s="3">
        <v>9.9</v>
      </c>
      <c r="S70">
        <f t="shared" si="1"/>
        <v>1</v>
      </c>
    </row>
    <row r="71" spans="2:19" x14ac:dyDescent="0.25">
      <c r="B71" s="3" t="s">
        <v>104</v>
      </c>
      <c r="C71" s="3" t="s">
        <v>18</v>
      </c>
      <c r="D71" s="3" t="s">
        <v>19</v>
      </c>
      <c r="E71" s="3" t="s">
        <v>27</v>
      </c>
      <c r="F71" s="3" t="s">
        <v>31</v>
      </c>
      <c r="G71" s="3" t="s">
        <v>36</v>
      </c>
      <c r="H71" s="3">
        <v>78.77</v>
      </c>
      <c r="I71" s="3">
        <v>10</v>
      </c>
      <c r="J71" s="3">
        <v>39.384999999999998</v>
      </c>
      <c r="K71" s="3">
        <v>827.08500000000004</v>
      </c>
      <c r="L71" s="91">
        <v>43489</v>
      </c>
      <c r="M71" s="3">
        <v>0.41944444444444445</v>
      </c>
      <c r="N71" s="4" t="s">
        <v>29</v>
      </c>
      <c r="O71" s="3">
        <v>787.7</v>
      </c>
      <c r="P71" s="5">
        <v>4.7619047620000003</v>
      </c>
      <c r="Q71" s="3">
        <v>39.384999999999998</v>
      </c>
      <c r="R71" s="3">
        <v>6.4</v>
      </c>
      <c r="S71">
        <f t="shared" si="1"/>
        <v>1</v>
      </c>
    </row>
    <row r="72" spans="2:19" x14ac:dyDescent="0.25">
      <c r="B72" s="3" t="s">
        <v>105</v>
      </c>
      <c r="C72" s="3" t="s">
        <v>18</v>
      </c>
      <c r="D72" s="3" t="s">
        <v>19</v>
      </c>
      <c r="E72" s="3" t="s">
        <v>20</v>
      </c>
      <c r="F72" s="3" t="s">
        <v>21</v>
      </c>
      <c r="G72" s="3" t="s">
        <v>22</v>
      </c>
      <c r="H72" s="3">
        <v>18.329999999999998</v>
      </c>
      <c r="I72" s="3">
        <v>1</v>
      </c>
      <c r="J72" s="3">
        <v>0.91649999999999998</v>
      </c>
      <c r="K72" s="3">
        <v>19.246500000000001</v>
      </c>
      <c r="L72" s="91">
        <v>43498</v>
      </c>
      <c r="M72" s="3">
        <v>0.78472222222222221</v>
      </c>
      <c r="N72" s="4" t="s">
        <v>29</v>
      </c>
      <c r="O72" s="3">
        <v>18.329999999999998</v>
      </c>
      <c r="P72" s="5">
        <v>4.7619047620000003</v>
      </c>
      <c r="Q72" s="3">
        <v>0.91649999999999998</v>
      </c>
      <c r="R72" s="3">
        <v>4.3</v>
      </c>
      <c r="S72">
        <f t="shared" si="1"/>
        <v>2</v>
      </c>
    </row>
    <row r="73" spans="2:19" x14ac:dyDescent="0.25">
      <c r="B73" s="3" t="s">
        <v>106</v>
      </c>
      <c r="C73" s="3" t="s">
        <v>25</v>
      </c>
      <c r="D73" s="3" t="s">
        <v>26</v>
      </c>
      <c r="E73" s="3" t="s">
        <v>27</v>
      </c>
      <c r="F73" s="3" t="s">
        <v>31</v>
      </c>
      <c r="G73" s="3" t="s">
        <v>44</v>
      </c>
      <c r="H73" s="3">
        <v>89.48</v>
      </c>
      <c r="I73" s="3">
        <v>10</v>
      </c>
      <c r="J73" s="3">
        <v>44.74</v>
      </c>
      <c r="K73" s="3">
        <v>939.54</v>
      </c>
      <c r="L73" s="91">
        <v>43471</v>
      </c>
      <c r="M73" s="3">
        <v>0.53194444444444444</v>
      </c>
      <c r="N73" s="4" t="s">
        <v>33</v>
      </c>
      <c r="O73" s="3">
        <v>894.8</v>
      </c>
      <c r="P73" s="5">
        <v>4.7619047620000003</v>
      </c>
      <c r="Q73" s="3">
        <v>44.74</v>
      </c>
      <c r="R73" s="3">
        <v>9.6</v>
      </c>
      <c r="S73">
        <f t="shared" si="1"/>
        <v>1</v>
      </c>
    </row>
    <row r="74" spans="2:19" x14ac:dyDescent="0.25">
      <c r="B74" s="3" t="s">
        <v>107</v>
      </c>
      <c r="C74" s="3" t="s">
        <v>25</v>
      </c>
      <c r="D74" s="3" t="s">
        <v>26</v>
      </c>
      <c r="E74" s="3" t="s">
        <v>27</v>
      </c>
      <c r="F74" s="3" t="s">
        <v>31</v>
      </c>
      <c r="G74" s="3" t="s">
        <v>46</v>
      </c>
      <c r="H74" s="3">
        <v>62.12</v>
      </c>
      <c r="I74" s="3">
        <v>10</v>
      </c>
      <c r="J74" s="3">
        <v>31.06</v>
      </c>
      <c r="K74" s="3">
        <v>652.26</v>
      </c>
      <c r="L74" s="91">
        <v>43507</v>
      </c>
      <c r="M74" s="3">
        <v>0.67986111111111114</v>
      </c>
      <c r="N74" s="4" t="s">
        <v>29</v>
      </c>
      <c r="O74" s="3">
        <v>621.20000000000005</v>
      </c>
      <c r="P74" s="5">
        <v>4.7619047620000003</v>
      </c>
      <c r="Q74" s="3">
        <v>31.06</v>
      </c>
      <c r="R74" s="3">
        <v>5.9</v>
      </c>
      <c r="S74">
        <f t="shared" si="1"/>
        <v>2</v>
      </c>
    </row>
    <row r="75" spans="2:19" x14ac:dyDescent="0.25">
      <c r="B75" s="3" t="s">
        <v>108</v>
      </c>
      <c r="C75" s="3" t="s">
        <v>42</v>
      </c>
      <c r="D75" s="3" t="s">
        <v>43</v>
      </c>
      <c r="E75" s="3" t="s">
        <v>20</v>
      </c>
      <c r="F75" s="3" t="s">
        <v>21</v>
      </c>
      <c r="G75" s="3" t="s">
        <v>44</v>
      </c>
      <c r="H75" s="3">
        <v>48.52</v>
      </c>
      <c r="I75" s="3">
        <v>3</v>
      </c>
      <c r="J75" s="3">
        <v>7.2779999999999996</v>
      </c>
      <c r="K75" s="3">
        <v>152.83799999999999</v>
      </c>
      <c r="L75" s="91">
        <v>43529</v>
      </c>
      <c r="M75" s="3">
        <v>0.76180555555555551</v>
      </c>
      <c r="N75" s="4" t="s">
        <v>23</v>
      </c>
      <c r="O75" s="3">
        <v>145.56</v>
      </c>
      <c r="P75" s="5">
        <v>4.7619047620000003</v>
      </c>
      <c r="Q75" s="3">
        <v>7.2779999999999996</v>
      </c>
      <c r="R75" s="3">
        <v>4</v>
      </c>
      <c r="S75">
        <f t="shared" si="1"/>
        <v>3</v>
      </c>
    </row>
    <row r="76" spans="2:19" x14ac:dyDescent="0.25">
      <c r="B76" s="3" t="s">
        <v>109</v>
      </c>
      <c r="C76" s="3" t="s">
        <v>25</v>
      </c>
      <c r="D76" s="3" t="s">
        <v>26</v>
      </c>
      <c r="E76" s="3" t="s">
        <v>27</v>
      </c>
      <c r="F76" s="3" t="s">
        <v>21</v>
      </c>
      <c r="G76" s="3" t="s">
        <v>28</v>
      </c>
      <c r="H76" s="3">
        <v>75.91</v>
      </c>
      <c r="I76" s="3">
        <v>6</v>
      </c>
      <c r="J76" s="3">
        <v>22.773</v>
      </c>
      <c r="K76" s="3">
        <v>478.233</v>
      </c>
      <c r="L76" s="91">
        <v>43533</v>
      </c>
      <c r="M76" s="3">
        <v>0.76458333333333328</v>
      </c>
      <c r="N76" s="4" t="s">
        <v>29</v>
      </c>
      <c r="O76" s="3">
        <v>455.46</v>
      </c>
      <c r="P76" s="5">
        <v>4.7619047620000003</v>
      </c>
      <c r="Q76" s="3">
        <v>22.773</v>
      </c>
      <c r="R76" s="3">
        <v>8.6999999999999993</v>
      </c>
      <c r="S76">
        <f t="shared" si="1"/>
        <v>3</v>
      </c>
    </row>
    <row r="77" spans="2:19" x14ac:dyDescent="0.25">
      <c r="B77" s="3" t="s">
        <v>110</v>
      </c>
      <c r="C77" s="3" t="s">
        <v>18</v>
      </c>
      <c r="D77" s="3" t="s">
        <v>19</v>
      </c>
      <c r="E77" s="3" t="s">
        <v>27</v>
      </c>
      <c r="F77" s="3" t="s">
        <v>31</v>
      </c>
      <c r="G77" s="3" t="s">
        <v>32</v>
      </c>
      <c r="H77" s="3">
        <v>74.67</v>
      </c>
      <c r="I77" s="3">
        <v>9</v>
      </c>
      <c r="J77" s="3">
        <v>33.601500000000001</v>
      </c>
      <c r="K77" s="3">
        <v>705.63149999999996</v>
      </c>
      <c r="L77" s="91">
        <v>43487</v>
      </c>
      <c r="M77" s="3">
        <v>0.4548611111111111</v>
      </c>
      <c r="N77" s="4" t="s">
        <v>23</v>
      </c>
      <c r="O77" s="3">
        <v>672.03</v>
      </c>
      <c r="P77" s="5">
        <v>4.7619047620000003</v>
      </c>
      <c r="Q77" s="3">
        <v>33.601500000000001</v>
      </c>
      <c r="R77" s="3">
        <v>9.4</v>
      </c>
      <c r="S77">
        <f t="shared" si="1"/>
        <v>1</v>
      </c>
    </row>
    <row r="78" spans="2:19" x14ac:dyDescent="0.25">
      <c r="B78" s="3" t="s">
        <v>111</v>
      </c>
      <c r="C78" s="3" t="s">
        <v>25</v>
      </c>
      <c r="D78" s="3" t="s">
        <v>26</v>
      </c>
      <c r="E78" s="3" t="s">
        <v>27</v>
      </c>
      <c r="F78" s="3" t="s">
        <v>21</v>
      </c>
      <c r="G78" s="3" t="s">
        <v>28</v>
      </c>
      <c r="H78" s="3">
        <v>41.65</v>
      </c>
      <c r="I78" s="3">
        <v>10</v>
      </c>
      <c r="J78" s="3">
        <v>20.824999999999999</v>
      </c>
      <c r="K78" s="3">
        <v>437.32499999999999</v>
      </c>
      <c r="L78" s="91">
        <v>43478</v>
      </c>
      <c r="M78" s="3">
        <v>0.71111111111111114</v>
      </c>
      <c r="N78" s="4" t="s">
        <v>33</v>
      </c>
      <c r="O78" s="3">
        <v>416.5</v>
      </c>
      <c r="P78" s="5">
        <v>4.7619047620000003</v>
      </c>
      <c r="Q78" s="3">
        <v>20.824999999999999</v>
      </c>
      <c r="R78" s="3">
        <v>5.4</v>
      </c>
      <c r="S78">
        <f t="shared" si="1"/>
        <v>1</v>
      </c>
    </row>
    <row r="79" spans="2:19" x14ac:dyDescent="0.25">
      <c r="B79" s="3" t="s">
        <v>112</v>
      </c>
      <c r="C79" s="3" t="s">
        <v>25</v>
      </c>
      <c r="D79" s="3" t="s">
        <v>26</v>
      </c>
      <c r="E79" s="3" t="s">
        <v>20</v>
      </c>
      <c r="F79" s="3" t="s">
        <v>31</v>
      </c>
      <c r="G79" s="3" t="s">
        <v>46</v>
      </c>
      <c r="H79" s="3">
        <v>49.04</v>
      </c>
      <c r="I79" s="3">
        <v>9</v>
      </c>
      <c r="J79" s="3">
        <v>22.068000000000001</v>
      </c>
      <c r="K79" s="3">
        <v>463.428</v>
      </c>
      <c r="L79" s="91">
        <v>43474</v>
      </c>
      <c r="M79" s="3">
        <v>0.59722222222222221</v>
      </c>
      <c r="N79" s="4" t="s">
        <v>33</v>
      </c>
      <c r="O79" s="3">
        <v>441.36</v>
      </c>
      <c r="P79" s="5">
        <v>4.7619047620000003</v>
      </c>
      <c r="Q79" s="3">
        <v>22.068000000000001</v>
      </c>
      <c r="R79" s="3">
        <v>8.6</v>
      </c>
      <c r="S79">
        <f t="shared" si="1"/>
        <v>1</v>
      </c>
    </row>
    <row r="80" spans="2:19" x14ac:dyDescent="0.25">
      <c r="B80" s="3" t="s">
        <v>113</v>
      </c>
      <c r="C80" s="3" t="s">
        <v>18</v>
      </c>
      <c r="D80" s="3" t="s">
        <v>19</v>
      </c>
      <c r="E80" s="3" t="s">
        <v>20</v>
      </c>
      <c r="F80" s="3" t="s">
        <v>21</v>
      </c>
      <c r="G80" s="3" t="s">
        <v>46</v>
      </c>
      <c r="H80" s="3">
        <v>20.010000000000002</v>
      </c>
      <c r="I80" s="3">
        <v>9</v>
      </c>
      <c r="J80" s="3">
        <v>9.0045000000000002</v>
      </c>
      <c r="K80" s="3">
        <v>189.09450000000001</v>
      </c>
      <c r="L80" s="91">
        <v>43477</v>
      </c>
      <c r="M80" s="3">
        <v>0.65833333333333333</v>
      </c>
      <c r="N80" s="4" t="s">
        <v>33</v>
      </c>
      <c r="O80" s="3">
        <v>180.09</v>
      </c>
      <c r="P80" s="5">
        <v>4.7619047620000003</v>
      </c>
      <c r="Q80" s="3">
        <v>9.0045000000000002</v>
      </c>
      <c r="R80" s="3">
        <v>5.7</v>
      </c>
      <c r="S80">
        <f t="shared" si="1"/>
        <v>1</v>
      </c>
    </row>
    <row r="81" spans="2:19" x14ac:dyDescent="0.25">
      <c r="B81" s="3" t="s">
        <v>114</v>
      </c>
      <c r="C81" s="3" t="s">
        <v>25</v>
      </c>
      <c r="D81" s="3" t="s">
        <v>26</v>
      </c>
      <c r="E81" s="3" t="s">
        <v>20</v>
      </c>
      <c r="F81" s="3" t="s">
        <v>21</v>
      </c>
      <c r="G81" s="3" t="s">
        <v>44</v>
      </c>
      <c r="H81" s="3">
        <v>78.31</v>
      </c>
      <c r="I81" s="3">
        <v>10</v>
      </c>
      <c r="J81" s="3">
        <v>39.155000000000001</v>
      </c>
      <c r="K81" s="3">
        <v>822.255</v>
      </c>
      <c r="L81" s="91">
        <v>43529</v>
      </c>
      <c r="M81" s="3">
        <v>0.68333333333333335</v>
      </c>
      <c r="N81" s="4" t="s">
        <v>23</v>
      </c>
      <c r="O81" s="3">
        <v>783.1</v>
      </c>
      <c r="P81" s="5">
        <v>4.7619047620000003</v>
      </c>
      <c r="Q81" s="3">
        <v>39.155000000000001</v>
      </c>
      <c r="R81" s="3">
        <v>6.6</v>
      </c>
      <c r="S81">
        <f t="shared" si="1"/>
        <v>3</v>
      </c>
    </row>
    <row r="82" spans="2:19" x14ac:dyDescent="0.25">
      <c r="B82" s="3" t="s">
        <v>115</v>
      </c>
      <c r="C82" s="3" t="s">
        <v>25</v>
      </c>
      <c r="D82" s="3" t="s">
        <v>26</v>
      </c>
      <c r="E82" s="3" t="s">
        <v>27</v>
      </c>
      <c r="F82" s="3" t="s">
        <v>21</v>
      </c>
      <c r="G82" s="3" t="s">
        <v>22</v>
      </c>
      <c r="H82" s="3">
        <v>20.38</v>
      </c>
      <c r="I82" s="3">
        <v>5</v>
      </c>
      <c r="J82" s="3">
        <v>5.0949999999999998</v>
      </c>
      <c r="K82" s="3">
        <v>106.995</v>
      </c>
      <c r="L82" s="91">
        <v>43487</v>
      </c>
      <c r="M82" s="3">
        <v>0.78888888888888886</v>
      </c>
      <c r="N82" s="4" t="s">
        <v>29</v>
      </c>
      <c r="O82" s="3">
        <v>101.9</v>
      </c>
      <c r="P82" s="5">
        <v>4.7619047620000003</v>
      </c>
      <c r="Q82" s="3">
        <v>5.0949999999999998</v>
      </c>
      <c r="R82" s="3">
        <v>6</v>
      </c>
      <c r="S82">
        <f t="shared" si="1"/>
        <v>1</v>
      </c>
    </row>
    <row r="83" spans="2:19" x14ac:dyDescent="0.25">
      <c r="B83" s="3" t="s">
        <v>116</v>
      </c>
      <c r="C83" s="3" t="s">
        <v>25</v>
      </c>
      <c r="D83" s="3" t="s">
        <v>26</v>
      </c>
      <c r="E83" s="3" t="s">
        <v>27</v>
      </c>
      <c r="F83" s="3" t="s">
        <v>21</v>
      </c>
      <c r="G83" s="3" t="s">
        <v>22</v>
      </c>
      <c r="H83" s="3">
        <v>99.19</v>
      </c>
      <c r="I83" s="3">
        <v>6</v>
      </c>
      <c r="J83" s="3">
        <v>29.757000000000001</v>
      </c>
      <c r="K83" s="3">
        <v>624.89700000000005</v>
      </c>
      <c r="L83" s="91">
        <v>43486</v>
      </c>
      <c r="M83" s="3">
        <v>0.61250000000000004</v>
      </c>
      <c r="N83" s="4" t="s">
        <v>33</v>
      </c>
      <c r="O83" s="3">
        <v>595.14</v>
      </c>
      <c r="P83" s="5">
        <v>4.7619047620000003</v>
      </c>
      <c r="Q83" s="3">
        <v>29.757000000000001</v>
      </c>
      <c r="R83" s="3">
        <v>5.5</v>
      </c>
      <c r="S83">
        <f t="shared" si="1"/>
        <v>1</v>
      </c>
    </row>
    <row r="84" spans="2:19" x14ac:dyDescent="0.25">
      <c r="B84" s="3" t="s">
        <v>117</v>
      </c>
      <c r="C84" s="3" t="s">
        <v>42</v>
      </c>
      <c r="D84" s="3" t="s">
        <v>43</v>
      </c>
      <c r="E84" s="3" t="s">
        <v>27</v>
      </c>
      <c r="F84" s="3" t="s">
        <v>21</v>
      </c>
      <c r="G84" s="3" t="s">
        <v>44</v>
      </c>
      <c r="H84" s="3">
        <v>96.68</v>
      </c>
      <c r="I84" s="3">
        <v>3</v>
      </c>
      <c r="J84" s="3">
        <v>14.502000000000001</v>
      </c>
      <c r="K84" s="3">
        <v>304.54199999999997</v>
      </c>
      <c r="L84" s="91">
        <v>43491</v>
      </c>
      <c r="M84" s="3">
        <v>0.8305555555555556</v>
      </c>
      <c r="N84" s="4" t="s">
        <v>23</v>
      </c>
      <c r="O84" s="3">
        <v>290.04000000000002</v>
      </c>
      <c r="P84" s="5">
        <v>4.7619047620000003</v>
      </c>
      <c r="Q84" s="3">
        <v>14.502000000000001</v>
      </c>
      <c r="R84" s="3">
        <v>6.4</v>
      </c>
      <c r="S84">
        <f t="shared" si="1"/>
        <v>1</v>
      </c>
    </row>
    <row r="85" spans="2:19" x14ac:dyDescent="0.25">
      <c r="B85" s="3" t="s">
        <v>118</v>
      </c>
      <c r="C85" s="3" t="s">
        <v>25</v>
      </c>
      <c r="D85" s="3" t="s">
        <v>26</v>
      </c>
      <c r="E85" s="3" t="s">
        <v>27</v>
      </c>
      <c r="F85" s="3" t="s">
        <v>31</v>
      </c>
      <c r="G85" s="3" t="s">
        <v>44</v>
      </c>
      <c r="H85" s="3">
        <v>19.25</v>
      </c>
      <c r="I85" s="3">
        <v>8</v>
      </c>
      <c r="J85" s="3">
        <v>7.7</v>
      </c>
      <c r="K85" s="3">
        <v>161.69999999999999</v>
      </c>
      <c r="L85" s="91">
        <v>43488</v>
      </c>
      <c r="M85" s="3">
        <v>0.77569444444444446</v>
      </c>
      <c r="N85" s="4" t="s">
        <v>23</v>
      </c>
      <c r="O85" s="3">
        <v>154</v>
      </c>
      <c r="P85" s="5">
        <v>4.7619047620000003</v>
      </c>
      <c r="Q85" s="3">
        <v>7.7</v>
      </c>
      <c r="R85" s="3">
        <v>6.6</v>
      </c>
      <c r="S85">
        <f t="shared" si="1"/>
        <v>1</v>
      </c>
    </row>
    <row r="86" spans="2:19" x14ac:dyDescent="0.25">
      <c r="B86" s="3" t="s">
        <v>119</v>
      </c>
      <c r="C86" s="3" t="s">
        <v>25</v>
      </c>
      <c r="D86" s="3" t="s">
        <v>26</v>
      </c>
      <c r="E86" s="3" t="s">
        <v>20</v>
      </c>
      <c r="F86" s="3" t="s">
        <v>21</v>
      </c>
      <c r="G86" s="3" t="s">
        <v>44</v>
      </c>
      <c r="H86" s="3">
        <v>80.36</v>
      </c>
      <c r="I86" s="3">
        <v>4</v>
      </c>
      <c r="J86" s="3">
        <v>16.071999999999999</v>
      </c>
      <c r="K86" s="3">
        <v>337.512</v>
      </c>
      <c r="L86" s="91">
        <v>43519</v>
      </c>
      <c r="M86" s="3">
        <v>0.78125</v>
      </c>
      <c r="N86" s="4" t="s">
        <v>33</v>
      </c>
      <c r="O86" s="3">
        <v>321.44</v>
      </c>
      <c r="P86" s="5">
        <v>4.7619047620000003</v>
      </c>
      <c r="Q86" s="3">
        <v>16.071999999999999</v>
      </c>
      <c r="R86" s="3">
        <v>8.3000000000000007</v>
      </c>
      <c r="S86">
        <f t="shared" si="1"/>
        <v>2</v>
      </c>
    </row>
    <row r="87" spans="2:19" x14ac:dyDescent="0.25">
      <c r="B87" s="3" t="s">
        <v>120</v>
      </c>
      <c r="C87" s="3" t="s">
        <v>25</v>
      </c>
      <c r="D87" s="3" t="s">
        <v>26</v>
      </c>
      <c r="E87" s="3" t="s">
        <v>20</v>
      </c>
      <c r="F87" s="3" t="s">
        <v>31</v>
      </c>
      <c r="G87" s="3" t="s">
        <v>36</v>
      </c>
      <c r="H87" s="3">
        <v>48.91</v>
      </c>
      <c r="I87" s="3">
        <v>5</v>
      </c>
      <c r="J87" s="3">
        <v>12.227499999999999</v>
      </c>
      <c r="K87" s="3">
        <v>256.77749999999997</v>
      </c>
      <c r="L87" s="91">
        <v>43533</v>
      </c>
      <c r="M87" s="3">
        <v>0.4284722222222222</v>
      </c>
      <c r="N87" s="4" t="s">
        <v>29</v>
      </c>
      <c r="O87" s="3">
        <v>244.55</v>
      </c>
      <c r="P87" s="5">
        <v>4.7619047620000003</v>
      </c>
      <c r="Q87" s="3">
        <v>12.227499999999999</v>
      </c>
      <c r="R87" s="3">
        <v>6.6</v>
      </c>
      <c r="S87">
        <f t="shared" si="1"/>
        <v>3</v>
      </c>
    </row>
    <row r="88" spans="2:19" x14ac:dyDescent="0.25">
      <c r="B88" s="3" t="s">
        <v>121</v>
      </c>
      <c r="C88" s="3" t="s">
        <v>25</v>
      </c>
      <c r="D88" s="3" t="s">
        <v>26</v>
      </c>
      <c r="E88" s="3" t="s">
        <v>27</v>
      </c>
      <c r="F88" s="3" t="s">
        <v>21</v>
      </c>
      <c r="G88" s="3" t="s">
        <v>36</v>
      </c>
      <c r="H88" s="3">
        <v>83.06</v>
      </c>
      <c r="I88" s="3">
        <v>7</v>
      </c>
      <c r="J88" s="3">
        <v>29.071000000000002</v>
      </c>
      <c r="K88" s="3">
        <v>610.49099999999999</v>
      </c>
      <c r="L88" s="91">
        <v>43529</v>
      </c>
      <c r="M88" s="3">
        <v>0.60486111111111107</v>
      </c>
      <c r="N88" s="4" t="s">
        <v>23</v>
      </c>
      <c r="O88" s="3">
        <v>581.41999999999996</v>
      </c>
      <c r="P88" s="5">
        <v>4.7619047620000003</v>
      </c>
      <c r="Q88" s="3">
        <v>29.071000000000002</v>
      </c>
      <c r="R88" s="3">
        <v>4</v>
      </c>
      <c r="S88">
        <f t="shared" si="1"/>
        <v>3</v>
      </c>
    </row>
    <row r="89" spans="2:19" x14ac:dyDescent="0.25">
      <c r="B89" s="3" t="s">
        <v>122</v>
      </c>
      <c r="C89" s="3" t="s">
        <v>25</v>
      </c>
      <c r="D89" s="3" t="s">
        <v>26</v>
      </c>
      <c r="E89" s="3" t="s">
        <v>27</v>
      </c>
      <c r="F89" s="3" t="s">
        <v>31</v>
      </c>
      <c r="G89" s="3" t="s">
        <v>46</v>
      </c>
      <c r="H89" s="3">
        <v>76.52</v>
      </c>
      <c r="I89" s="3">
        <v>5</v>
      </c>
      <c r="J89" s="3">
        <v>19.13</v>
      </c>
      <c r="K89" s="3">
        <v>401.73</v>
      </c>
      <c r="L89" s="91">
        <v>43549</v>
      </c>
      <c r="M89" s="3">
        <v>0.43263888888888891</v>
      </c>
      <c r="N89" s="4" t="s">
        <v>29</v>
      </c>
      <c r="O89" s="3">
        <v>382.6</v>
      </c>
      <c r="P89" s="5">
        <v>4.7619047620000003</v>
      </c>
      <c r="Q89" s="3">
        <v>19.13</v>
      </c>
      <c r="R89" s="3">
        <v>9.9</v>
      </c>
      <c r="S89">
        <f t="shared" si="1"/>
        <v>3</v>
      </c>
    </row>
    <row r="90" spans="2:19" x14ac:dyDescent="0.25">
      <c r="B90" s="3" t="s">
        <v>123</v>
      </c>
      <c r="C90" s="3" t="s">
        <v>18</v>
      </c>
      <c r="D90" s="3" t="s">
        <v>19</v>
      </c>
      <c r="E90" s="3" t="s">
        <v>20</v>
      </c>
      <c r="F90" s="3" t="s">
        <v>31</v>
      </c>
      <c r="G90" s="3" t="s">
        <v>44</v>
      </c>
      <c r="H90" s="3">
        <v>49.38</v>
      </c>
      <c r="I90" s="3">
        <v>7</v>
      </c>
      <c r="J90" s="3">
        <v>17.283000000000001</v>
      </c>
      <c r="K90" s="3">
        <v>362.94299999999998</v>
      </c>
      <c r="L90" s="91">
        <v>43551</v>
      </c>
      <c r="M90" s="3">
        <v>0.85763888888888884</v>
      </c>
      <c r="N90" s="4" t="s">
        <v>33</v>
      </c>
      <c r="O90" s="3">
        <v>345.66</v>
      </c>
      <c r="P90" s="5">
        <v>4.7619047620000003</v>
      </c>
      <c r="Q90" s="3">
        <v>17.283000000000001</v>
      </c>
      <c r="R90" s="3">
        <v>7.3</v>
      </c>
      <c r="S90">
        <f t="shared" si="1"/>
        <v>3</v>
      </c>
    </row>
    <row r="91" spans="2:19" x14ac:dyDescent="0.25">
      <c r="B91" s="3" t="s">
        <v>124</v>
      </c>
      <c r="C91" s="3" t="s">
        <v>18</v>
      </c>
      <c r="D91" s="3" t="s">
        <v>19</v>
      </c>
      <c r="E91" s="3" t="s">
        <v>27</v>
      </c>
      <c r="F91" s="3" t="s">
        <v>31</v>
      </c>
      <c r="G91" s="3" t="s">
        <v>36</v>
      </c>
      <c r="H91" s="3">
        <v>42.47</v>
      </c>
      <c r="I91" s="3">
        <v>1</v>
      </c>
      <c r="J91" s="3">
        <v>2.1234999999999999</v>
      </c>
      <c r="K91" s="3">
        <v>44.593499999999999</v>
      </c>
      <c r="L91" s="91">
        <v>43467</v>
      </c>
      <c r="M91" s="3">
        <v>0.70625000000000004</v>
      </c>
      <c r="N91" s="4" t="s">
        <v>29</v>
      </c>
      <c r="O91" s="3">
        <v>42.47</v>
      </c>
      <c r="P91" s="5">
        <v>4.7619047620000003</v>
      </c>
      <c r="Q91" s="3">
        <v>2.1234999999999999</v>
      </c>
      <c r="R91" s="3">
        <v>5.7</v>
      </c>
      <c r="S91">
        <f t="shared" si="1"/>
        <v>1</v>
      </c>
    </row>
    <row r="92" spans="2:19" x14ac:dyDescent="0.25">
      <c r="B92" s="3" t="s">
        <v>125</v>
      </c>
      <c r="C92" s="3" t="s">
        <v>42</v>
      </c>
      <c r="D92" s="3" t="s">
        <v>43</v>
      </c>
      <c r="E92" s="3" t="s">
        <v>27</v>
      </c>
      <c r="F92" s="3" t="s">
        <v>21</v>
      </c>
      <c r="G92" s="3" t="s">
        <v>22</v>
      </c>
      <c r="H92" s="3">
        <v>76.989999999999995</v>
      </c>
      <c r="I92" s="3">
        <v>6</v>
      </c>
      <c r="J92" s="3">
        <v>23.097000000000001</v>
      </c>
      <c r="K92" s="3">
        <v>485.03699999999998</v>
      </c>
      <c r="L92" s="91">
        <v>43523</v>
      </c>
      <c r="M92" s="3">
        <v>0.74652777777777779</v>
      </c>
      <c r="N92" s="4" t="s">
        <v>29</v>
      </c>
      <c r="O92" s="3">
        <v>461.94</v>
      </c>
      <c r="P92" s="5">
        <v>4.7619047620000003</v>
      </c>
      <c r="Q92" s="3">
        <v>23.097000000000001</v>
      </c>
      <c r="R92" s="3">
        <v>6.1</v>
      </c>
      <c r="S92">
        <f t="shared" si="1"/>
        <v>2</v>
      </c>
    </row>
    <row r="93" spans="2:19" x14ac:dyDescent="0.25">
      <c r="B93" s="3" t="s">
        <v>126</v>
      </c>
      <c r="C93" s="3" t="s">
        <v>25</v>
      </c>
      <c r="D93" s="3" t="s">
        <v>26</v>
      </c>
      <c r="E93" s="3" t="s">
        <v>20</v>
      </c>
      <c r="F93" s="3" t="s">
        <v>21</v>
      </c>
      <c r="G93" s="3" t="s">
        <v>32</v>
      </c>
      <c r="H93" s="3">
        <v>47.38</v>
      </c>
      <c r="I93" s="3">
        <v>4</v>
      </c>
      <c r="J93" s="3">
        <v>9.4760000000000009</v>
      </c>
      <c r="K93" s="3">
        <v>198.99600000000001</v>
      </c>
      <c r="L93" s="91">
        <v>43488</v>
      </c>
      <c r="M93" s="3">
        <v>0.43402777777777779</v>
      </c>
      <c r="N93" s="4" t="s">
        <v>29</v>
      </c>
      <c r="O93" s="3">
        <v>189.52</v>
      </c>
      <c r="P93" s="5">
        <v>4.7619047620000003</v>
      </c>
      <c r="Q93" s="3">
        <v>9.4760000000000009</v>
      </c>
      <c r="R93" s="3">
        <v>7.1</v>
      </c>
      <c r="S93">
        <f t="shared" si="1"/>
        <v>1</v>
      </c>
    </row>
    <row r="94" spans="2:19" x14ac:dyDescent="0.25">
      <c r="B94" s="3" t="s">
        <v>127</v>
      </c>
      <c r="C94" s="3" t="s">
        <v>25</v>
      </c>
      <c r="D94" s="3" t="s">
        <v>26</v>
      </c>
      <c r="E94" s="3" t="s">
        <v>27</v>
      </c>
      <c r="F94" s="3" t="s">
        <v>21</v>
      </c>
      <c r="G94" s="3" t="s">
        <v>36</v>
      </c>
      <c r="H94" s="3">
        <v>44.86</v>
      </c>
      <c r="I94" s="3">
        <v>10</v>
      </c>
      <c r="J94" s="3">
        <v>22.43</v>
      </c>
      <c r="K94" s="3">
        <v>471.03</v>
      </c>
      <c r="L94" s="91">
        <v>43491</v>
      </c>
      <c r="M94" s="3">
        <v>0.82916666666666672</v>
      </c>
      <c r="N94" s="4" t="s">
        <v>23</v>
      </c>
      <c r="O94" s="3">
        <v>448.6</v>
      </c>
      <c r="P94" s="5">
        <v>4.7619047620000003</v>
      </c>
      <c r="Q94" s="3">
        <v>22.43</v>
      </c>
      <c r="R94" s="3">
        <v>8.1999999999999993</v>
      </c>
      <c r="S94">
        <f t="shared" si="1"/>
        <v>1</v>
      </c>
    </row>
    <row r="95" spans="2:19" x14ac:dyDescent="0.25">
      <c r="B95" s="3" t="s">
        <v>128</v>
      </c>
      <c r="C95" s="3" t="s">
        <v>18</v>
      </c>
      <c r="D95" s="3" t="s">
        <v>19</v>
      </c>
      <c r="E95" s="3" t="s">
        <v>20</v>
      </c>
      <c r="F95" s="3" t="s">
        <v>21</v>
      </c>
      <c r="G95" s="3" t="s">
        <v>36</v>
      </c>
      <c r="H95" s="3">
        <v>21.98</v>
      </c>
      <c r="I95" s="3">
        <v>7</v>
      </c>
      <c r="J95" s="3">
        <v>7.6929999999999996</v>
      </c>
      <c r="K95" s="3">
        <v>161.553</v>
      </c>
      <c r="L95" s="91">
        <v>43475</v>
      </c>
      <c r="M95" s="3">
        <v>0.6958333333333333</v>
      </c>
      <c r="N95" s="4" t="s">
        <v>23</v>
      </c>
      <c r="O95" s="3">
        <v>153.86000000000001</v>
      </c>
      <c r="P95" s="5">
        <v>4.7619047620000003</v>
      </c>
      <c r="Q95" s="3">
        <v>7.6929999999999996</v>
      </c>
      <c r="R95" s="3">
        <v>5.0999999999999996</v>
      </c>
      <c r="S95">
        <f t="shared" si="1"/>
        <v>1</v>
      </c>
    </row>
    <row r="96" spans="2:19" x14ac:dyDescent="0.25">
      <c r="B96" s="3" t="s">
        <v>129</v>
      </c>
      <c r="C96" s="3" t="s">
        <v>42</v>
      </c>
      <c r="D96" s="3" t="s">
        <v>43</v>
      </c>
      <c r="E96" s="3" t="s">
        <v>20</v>
      </c>
      <c r="F96" s="3" t="s">
        <v>31</v>
      </c>
      <c r="G96" s="3" t="s">
        <v>22</v>
      </c>
      <c r="H96" s="3">
        <v>64.36</v>
      </c>
      <c r="I96" s="3">
        <v>9</v>
      </c>
      <c r="J96" s="3">
        <v>28.962</v>
      </c>
      <c r="K96" s="3">
        <v>608.202</v>
      </c>
      <c r="L96" s="91">
        <v>43536</v>
      </c>
      <c r="M96" s="3">
        <v>0.50624999999999998</v>
      </c>
      <c r="N96" s="4" t="s">
        <v>33</v>
      </c>
      <c r="O96" s="3">
        <v>579.24</v>
      </c>
      <c r="P96" s="5">
        <v>4.7619047620000003</v>
      </c>
      <c r="Q96" s="3">
        <v>28.962</v>
      </c>
      <c r="R96" s="3">
        <v>8.6</v>
      </c>
      <c r="S96">
        <f t="shared" si="1"/>
        <v>3</v>
      </c>
    </row>
    <row r="97" spans="2:19" x14ac:dyDescent="0.25">
      <c r="B97" s="3" t="s">
        <v>130</v>
      </c>
      <c r="C97" s="3" t="s">
        <v>25</v>
      </c>
      <c r="D97" s="3" t="s">
        <v>26</v>
      </c>
      <c r="E97" s="3" t="s">
        <v>27</v>
      </c>
      <c r="F97" s="3" t="s">
        <v>31</v>
      </c>
      <c r="G97" s="3" t="s">
        <v>22</v>
      </c>
      <c r="H97" s="3">
        <v>89.75</v>
      </c>
      <c r="I97" s="3">
        <v>1</v>
      </c>
      <c r="J97" s="3">
        <v>4.4874999999999998</v>
      </c>
      <c r="K97" s="3">
        <v>94.237499999999997</v>
      </c>
      <c r="L97" s="91">
        <v>43502</v>
      </c>
      <c r="M97" s="3">
        <v>0.83680555555555558</v>
      </c>
      <c r="N97" s="4" t="s">
        <v>33</v>
      </c>
      <c r="O97" s="3">
        <v>89.75</v>
      </c>
      <c r="P97" s="5">
        <v>4.7619047620000003</v>
      </c>
      <c r="Q97" s="3">
        <v>4.4874999999999998</v>
      </c>
      <c r="R97" s="3">
        <v>6.6</v>
      </c>
      <c r="S97">
        <f t="shared" si="1"/>
        <v>2</v>
      </c>
    </row>
    <row r="98" spans="2:19" x14ac:dyDescent="0.25">
      <c r="B98" s="3" t="s">
        <v>131</v>
      </c>
      <c r="C98" s="3" t="s">
        <v>18</v>
      </c>
      <c r="D98" s="3" t="s">
        <v>19</v>
      </c>
      <c r="E98" s="3" t="s">
        <v>27</v>
      </c>
      <c r="F98" s="3" t="s">
        <v>31</v>
      </c>
      <c r="G98" s="3" t="s">
        <v>28</v>
      </c>
      <c r="H98" s="3">
        <v>97.16</v>
      </c>
      <c r="I98" s="3">
        <v>1</v>
      </c>
      <c r="J98" s="3">
        <v>4.8579999999999997</v>
      </c>
      <c r="K98" s="3">
        <v>102.018</v>
      </c>
      <c r="L98" s="91">
        <v>43532</v>
      </c>
      <c r="M98" s="3">
        <v>0.85972222222222228</v>
      </c>
      <c r="N98" s="4" t="s">
        <v>23</v>
      </c>
      <c r="O98" s="3">
        <v>97.16</v>
      </c>
      <c r="P98" s="5">
        <v>4.7619047620000003</v>
      </c>
      <c r="Q98" s="3">
        <v>4.8579999999999997</v>
      </c>
      <c r="R98" s="3">
        <v>7.2</v>
      </c>
      <c r="S98">
        <f t="shared" si="1"/>
        <v>3</v>
      </c>
    </row>
    <row r="99" spans="2:19" x14ac:dyDescent="0.25">
      <c r="B99" s="3" t="s">
        <v>132</v>
      </c>
      <c r="C99" s="3" t="s">
        <v>42</v>
      </c>
      <c r="D99" s="3" t="s">
        <v>43</v>
      </c>
      <c r="E99" s="3" t="s">
        <v>27</v>
      </c>
      <c r="F99" s="3" t="s">
        <v>31</v>
      </c>
      <c r="G99" s="3" t="s">
        <v>22</v>
      </c>
      <c r="H99" s="3">
        <v>87.87</v>
      </c>
      <c r="I99" s="3">
        <v>10</v>
      </c>
      <c r="J99" s="3">
        <v>43.935000000000002</v>
      </c>
      <c r="K99" s="3">
        <v>922.63499999999999</v>
      </c>
      <c r="L99" s="91">
        <v>43553</v>
      </c>
      <c r="M99" s="3">
        <v>0.43402777777777779</v>
      </c>
      <c r="N99" s="4" t="s">
        <v>23</v>
      </c>
      <c r="O99" s="3">
        <v>878.7</v>
      </c>
      <c r="P99" s="5">
        <v>4.7619047620000003</v>
      </c>
      <c r="Q99" s="3">
        <v>43.935000000000002</v>
      </c>
      <c r="R99" s="3">
        <v>5.0999999999999996</v>
      </c>
      <c r="S99">
        <f t="shared" si="1"/>
        <v>3</v>
      </c>
    </row>
    <row r="100" spans="2:19" x14ac:dyDescent="0.25">
      <c r="B100" s="3" t="s">
        <v>133</v>
      </c>
      <c r="C100" s="3" t="s">
        <v>25</v>
      </c>
      <c r="D100" s="3" t="s">
        <v>26</v>
      </c>
      <c r="E100" s="3" t="s">
        <v>27</v>
      </c>
      <c r="F100" s="3" t="s">
        <v>21</v>
      </c>
      <c r="G100" s="3" t="s">
        <v>28</v>
      </c>
      <c r="H100" s="3">
        <v>12.45</v>
      </c>
      <c r="I100" s="3">
        <v>6</v>
      </c>
      <c r="J100" s="3">
        <v>3.7349999999999999</v>
      </c>
      <c r="K100" s="3">
        <v>78.435000000000002</v>
      </c>
      <c r="L100" s="91">
        <v>43505</v>
      </c>
      <c r="M100" s="3">
        <v>0.5493055555555556</v>
      </c>
      <c r="N100" s="4" t="s">
        <v>29</v>
      </c>
      <c r="O100" s="3">
        <v>74.7</v>
      </c>
      <c r="P100" s="5">
        <v>4.7619047620000003</v>
      </c>
      <c r="Q100" s="3">
        <v>3.7349999999999999</v>
      </c>
      <c r="R100" s="3">
        <v>4.0999999999999996</v>
      </c>
      <c r="S100">
        <f t="shared" si="1"/>
        <v>2</v>
      </c>
    </row>
    <row r="101" spans="2:19" x14ac:dyDescent="0.25">
      <c r="B101" s="3" t="s">
        <v>134</v>
      </c>
      <c r="C101" s="3" t="s">
        <v>18</v>
      </c>
      <c r="D101" s="3" t="s">
        <v>19</v>
      </c>
      <c r="E101" s="3" t="s">
        <v>27</v>
      </c>
      <c r="F101" s="3" t="s">
        <v>31</v>
      </c>
      <c r="G101" s="3" t="s">
        <v>44</v>
      </c>
      <c r="H101" s="3">
        <v>52.75</v>
      </c>
      <c r="I101" s="3">
        <v>3</v>
      </c>
      <c r="J101" s="3">
        <v>7.9124999999999996</v>
      </c>
      <c r="K101" s="3">
        <v>166.16249999999999</v>
      </c>
      <c r="L101" s="91">
        <v>43547</v>
      </c>
      <c r="M101" s="3">
        <v>0.42777777777777776</v>
      </c>
      <c r="N101" s="4" t="s">
        <v>23</v>
      </c>
      <c r="O101" s="3">
        <v>158.25</v>
      </c>
      <c r="P101" s="5">
        <v>4.7619047620000003</v>
      </c>
      <c r="Q101" s="3">
        <v>7.9124999999999996</v>
      </c>
      <c r="R101" s="3">
        <v>9.3000000000000007</v>
      </c>
      <c r="S101">
        <f t="shared" si="1"/>
        <v>3</v>
      </c>
    </row>
    <row r="102" spans="2:19" x14ac:dyDescent="0.25">
      <c r="B102" s="3" t="s">
        <v>135</v>
      </c>
      <c r="C102" s="3" t="s">
        <v>42</v>
      </c>
      <c r="D102" s="3" t="s">
        <v>43</v>
      </c>
      <c r="E102" s="3" t="s">
        <v>27</v>
      </c>
      <c r="F102" s="3" t="s">
        <v>31</v>
      </c>
      <c r="G102" s="3" t="s">
        <v>32</v>
      </c>
      <c r="H102" s="3">
        <v>82.7</v>
      </c>
      <c r="I102" s="3">
        <v>6</v>
      </c>
      <c r="J102" s="3">
        <v>24.81</v>
      </c>
      <c r="K102" s="3">
        <v>521.01</v>
      </c>
      <c r="L102" s="91">
        <v>43529</v>
      </c>
      <c r="M102" s="3">
        <v>0.75972222222222219</v>
      </c>
      <c r="N102" s="4" t="s">
        <v>29</v>
      </c>
      <c r="O102" s="3">
        <v>496.2</v>
      </c>
      <c r="P102" s="5">
        <v>4.7619047620000003</v>
      </c>
      <c r="Q102" s="3">
        <v>24.81</v>
      </c>
      <c r="R102" s="3">
        <v>7.4</v>
      </c>
      <c r="S102">
        <f t="shared" si="1"/>
        <v>3</v>
      </c>
    </row>
    <row r="103" spans="2:19" x14ac:dyDescent="0.25">
      <c r="B103" s="3" t="s">
        <v>136</v>
      </c>
      <c r="C103" s="3" t="s">
        <v>25</v>
      </c>
      <c r="D103" s="3" t="s">
        <v>26</v>
      </c>
      <c r="E103" s="3" t="s">
        <v>20</v>
      </c>
      <c r="F103" s="3" t="s">
        <v>31</v>
      </c>
      <c r="G103" s="3" t="s">
        <v>46</v>
      </c>
      <c r="H103" s="3">
        <v>48.71</v>
      </c>
      <c r="I103" s="3">
        <v>1</v>
      </c>
      <c r="J103" s="3">
        <v>2.4355000000000002</v>
      </c>
      <c r="K103" s="3">
        <v>51.145499999999998</v>
      </c>
      <c r="L103" s="91">
        <v>43550</v>
      </c>
      <c r="M103" s="3">
        <v>0.80555555555555558</v>
      </c>
      <c r="N103" s="4" t="s">
        <v>29</v>
      </c>
      <c r="O103" s="3">
        <v>48.71</v>
      </c>
      <c r="P103" s="5">
        <v>4.7619047620000003</v>
      </c>
      <c r="Q103" s="3">
        <v>2.4355000000000002</v>
      </c>
      <c r="R103" s="3">
        <v>4.0999999999999996</v>
      </c>
      <c r="S103">
        <f t="shared" si="1"/>
        <v>3</v>
      </c>
    </row>
    <row r="104" spans="2:19" x14ac:dyDescent="0.25">
      <c r="B104" s="3" t="s">
        <v>137</v>
      </c>
      <c r="C104" s="3" t="s">
        <v>25</v>
      </c>
      <c r="D104" s="3" t="s">
        <v>26</v>
      </c>
      <c r="E104" s="3" t="s">
        <v>27</v>
      </c>
      <c r="F104" s="3" t="s">
        <v>31</v>
      </c>
      <c r="G104" s="3" t="s">
        <v>46</v>
      </c>
      <c r="H104" s="3">
        <v>78.55</v>
      </c>
      <c r="I104" s="3">
        <v>9</v>
      </c>
      <c r="J104" s="3">
        <v>35.347499999999997</v>
      </c>
      <c r="K104" s="3">
        <v>742.29750000000001</v>
      </c>
      <c r="L104" s="91">
        <v>43525</v>
      </c>
      <c r="M104" s="3">
        <v>0.55694444444444446</v>
      </c>
      <c r="N104" s="4" t="s">
        <v>29</v>
      </c>
      <c r="O104" s="3">
        <v>706.95</v>
      </c>
      <c r="P104" s="5">
        <v>4.7619047620000003</v>
      </c>
      <c r="Q104" s="3">
        <v>35.347499999999997</v>
      </c>
      <c r="R104" s="3">
        <v>7.2</v>
      </c>
      <c r="S104">
        <f t="shared" si="1"/>
        <v>3</v>
      </c>
    </row>
    <row r="105" spans="2:19" x14ac:dyDescent="0.25">
      <c r="B105" s="3" t="s">
        <v>138</v>
      </c>
      <c r="C105" s="3" t="s">
        <v>25</v>
      </c>
      <c r="D105" s="3" t="s">
        <v>26</v>
      </c>
      <c r="E105" s="3" t="s">
        <v>27</v>
      </c>
      <c r="F105" s="3" t="s">
        <v>21</v>
      </c>
      <c r="G105" s="3" t="s">
        <v>28</v>
      </c>
      <c r="H105" s="3">
        <v>23.07</v>
      </c>
      <c r="I105" s="3">
        <v>9</v>
      </c>
      <c r="J105" s="3">
        <v>10.381500000000001</v>
      </c>
      <c r="K105" s="3">
        <v>218.01150000000001</v>
      </c>
      <c r="L105" s="91">
        <v>43497</v>
      </c>
      <c r="M105" s="3">
        <v>0.47708333333333336</v>
      </c>
      <c r="N105" s="4" t="s">
        <v>29</v>
      </c>
      <c r="O105" s="3">
        <v>207.63</v>
      </c>
      <c r="P105" s="5">
        <v>4.7619047620000003</v>
      </c>
      <c r="Q105" s="3">
        <v>10.381500000000001</v>
      </c>
      <c r="R105" s="3">
        <v>4.9000000000000004</v>
      </c>
      <c r="S105">
        <f t="shared" si="1"/>
        <v>2</v>
      </c>
    </row>
    <row r="106" spans="2:19" x14ac:dyDescent="0.25">
      <c r="B106" s="3" t="s">
        <v>139</v>
      </c>
      <c r="C106" s="3" t="s">
        <v>18</v>
      </c>
      <c r="D106" s="3" t="s">
        <v>19</v>
      </c>
      <c r="E106" s="3" t="s">
        <v>27</v>
      </c>
      <c r="F106" s="3" t="s">
        <v>31</v>
      </c>
      <c r="G106" s="3" t="s">
        <v>44</v>
      </c>
      <c r="H106" s="3">
        <v>58.26</v>
      </c>
      <c r="I106" s="3">
        <v>6</v>
      </c>
      <c r="J106" s="3">
        <v>17.478000000000002</v>
      </c>
      <c r="K106" s="3">
        <v>367.03800000000001</v>
      </c>
      <c r="L106" s="91">
        <v>43552</v>
      </c>
      <c r="M106" s="3">
        <v>0.69722222222222219</v>
      </c>
      <c r="N106" s="4" t="s">
        <v>29</v>
      </c>
      <c r="O106" s="3">
        <v>349.56</v>
      </c>
      <c r="P106" s="5">
        <v>4.7619047620000003</v>
      </c>
      <c r="Q106" s="3">
        <v>17.478000000000002</v>
      </c>
      <c r="R106" s="3">
        <v>9.9</v>
      </c>
      <c r="S106">
        <f t="shared" si="1"/>
        <v>3</v>
      </c>
    </row>
    <row r="107" spans="2:19" x14ac:dyDescent="0.25">
      <c r="B107" s="3" t="s">
        <v>140</v>
      </c>
      <c r="C107" s="3" t="s">
        <v>42</v>
      </c>
      <c r="D107" s="3" t="s">
        <v>43</v>
      </c>
      <c r="E107" s="3" t="s">
        <v>27</v>
      </c>
      <c r="F107" s="3" t="s">
        <v>31</v>
      </c>
      <c r="G107" s="3" t="s">
        <v>22</v>
      </c>
      <c r="H107" s="3">
        <v>30.35</v>
      </c>
      <c r="I107" s="3">
        <v>7</v>
      </c>
      <c r="J107" s="3">
        <v>10.6225</v>
      </c>
      <c r="K107" s="3">
        <v>223.07249999999999</v>
      </c>
      <c r="L107" s="91">
        <v>43543</v>
      </c>
      <c r="M107" s="3">
        <v>0.7631944444444444</v>
      </c>
      <c r="N107" s="4" t="s">
        <v>29</v>
      </c>
      <c r="O107" s="3">
        <v>212.45</v>
      </c>
      <c r="P107" s="5">
        <v>4.7619047620000003</v>
      </c>
      <c r="Q107" s="3">
        <v>10.6225</v>
      </c>
      <c r="R107" s="3">
        <v>8</v>
      </c>
      <c r="S107">
        <f t="shared" si="1"/>
        <v>3</v>
      </c>
    </row>
    <row r="108" spans="2:19" x14ac:dyDescent="0.25">
      <c r="B108" s="3" t="s">
        <v>141</v>
      </c>
      <c r="C108" s="3" t="s">
        <v>18</v>
      </c>
      <c r="D108" s="3" t="s">
        <v>19</v>
      </c>
      <c r="E108" s="3" t="s">
        <v>20</v>
      </c>
      <c r="F108" s="3" t="s">
        <v>31</v>
      </c>
      <c r="G108" s="3" t="s">
        <v>28</v>
      </c>
      <c r="H108" s="3">
        <v>88.67</v>
      </c>
      <c r="I108" s="3">
        <v>10</v>
      </c>
      <c r="J108" s="3">
        <v>44.335000000000001</v>
      </c>
      <c r="K108" s="3">
        <v>931.03499999999997</v>
      </c>
      <c r="L108" s="91">
        <v>43477</v>
      </c>
      <c r="M108" s="3">
        <v>0.61805555555555558</v>
      </c>
      <c r="N108" s="4" t="s">
        <v>23</v>
      </c>
      <c r="O108" s="3">
        <v>886.7</v>
      </c>
      <c r="P108" s="5">
        <v>4.7619047620000003</v>
      </c>
      <c r="Q108" s="3">
        <v>44.335000000000001</v>
      </c>
      <c r="R108" s="3">
        <v>7.3</v>
      </c>
      <c r="S108">
        <f t="shared" si="1"/>
        <v>1</v>
      </c>
    </row>
    <row r="109" spans="2:19" x14ac:dyDescent="0.25">
      <c r="B109" s="3" t="s">
        <v>142</v>
      </c>
      <c r="C109" s="3" t="s">
        <v>25</v>
      </c>
      <c r="D109" s="3" t="s">
        <v>26</v>
      </c>
      <c r="E109" s="3" t="s">
        <v>27</v>
      </c>
      <c r="F109" s="3" t="s">
        <v>31</v>
      </c>
      <c r="G109" s="3" t="s">
        <v>46</v>
      </c>
      <c r="H109" s="3">
        <v>27.38</v>
      </c>
      <c r="I109" s="3">
        <v>6</v>
      </c>
      <c r="J109" s="3">
        <v>8.2140000000000004</v>
      </c>
      <c r="K109" s="3">
        <v>172.494</v>
      </c>
      <c r="L109" s="91">
        <v>43470</v>
      </c>
      <c r="M109" s="3">
        <v>0.87083333333333335</v>
      </c>
      <c r="N109" s="4" t="s">
        <v>33</v>
      </c>
      <c r="O109" s="3">
        <v>164.28</v>
      </c>
      <c r="P109" s="5">
        <v>4.7619047620000003</v>
      </c>
      <c r="Q109" s="3">
        <v>8.2140000000000004</v>
      </c>
      <c r="R109" s="3">
        <v>7.9</v>
      </c>
      <c r="S109">
        <f t="shared" si="1"/>
        <v>1</v>
      </c>
    </row>
    <row r="110" spans="2:19" x14ac:dyDescent="0.25">
      <c r="B110" s="3" t="s">
        <v>143</v>
      </c>
      <c r="C110" s="3" t="s">
        <v>18</v>
      </c>
      <c r="D110" s="3" t="s">
        <v>19</v>
      </c>
      <c r="E110" s="3" t="s">
        <v>27</v>
      </c>
      <c r="F110" s="3" t="s">
        <v>31</v>
      </c>
      <c r="G110" s="3" t="s">
        <v>36</v>
      </c>
      <c r="H110" s="3">
        <v>62.13</v>
      </c>
      <c r="I110" s="3">
        <v>6</v>
      </c>
      <c r="J110" s="3">
        <v>18.638999999999999</v>
      </c>
      <c r="K110" s="3">
        <v>391.41899999999998</v>
      </c>
      <c r="L110" s="91">
        <v>43546</v>
      </c>
      <c r="M110" s="3">
        <v>0.84652777777777777</v>
      </c>
      <c r="N110" s="4" t="s">
        <v>29</v>
      </c>
      <c r="O110" s="3">
        <v>372.78</v>
      </c>
      <c r="P110" s="5">
        <v>4.7619047620000003</v>
      </c>
      <c r="Q110" s="3">
        <v>18.638999999999999</v>
      </c>
      <c r="R110" s="3">
        <v>7.4</v>
      </c>
      <c r="S110">
        <f t="shared" si="1"/>
        <v>3</v>
      </c>
    </row>
    <row r="111" spans="2:19" x14ac:dyDescent="0.25">
      <c r="B111" s="3" t="s">
        <v>144</v>
      </c>
      <c r="C111" s="3" t="s">
        <v>25</v>
      </c>
      <c r="D111" s="3" t="s">
        <v>26</v>
      </c>
      <c r="E111" s="3" t="s">
        <v>27</v>
      </c>
      <c r="F111" s="3" t="s">
        <v>21</v>
      </c>
      <c r="G111" s="3" t="s">
        <v>44</v>
      </c>
      <c r="H111" s="3">
        <v>33.979999999999997</v>
      </c>
      <c r="I111" s="3">
        <v>9</v>
      </c>
      <c r="J111" s="3">
        <v>15.291</v>
      </c>
      <c r="K111" s="3">
        <v>321.11099999999999</v>
      </c>
      <c r="L111" s="91">
        <v>43548</v>
      </c>
      <c r="M111" s="3">
        <v>0.4465277777777778</v>
      </c>
      <c r="N111" s="4" t="s">
        <v>29</v>
      </c>
      <c r="O111" s="3">
        <v>305.82</v>
      </c>
      <c r="P111" s="5">
        <v>4.7619047620000003</v>
      </c>
      <c r="Q111" s="3">
        <v>15.291</v>
      </c>
      <c r="R111" s="3">
        <v>4.2</v>
      </c>
      <c r="S111">
        <f t="shared" si="1"/>
        <v>3</v>
      </c>
    </row>
    <row r="112" spans="2:19" x14ac:dyDescent="0.25">
      <c r="B112" s="3" t="s">
        <v>145</v>
      </c>
      <c r="C112" s="3" t="s">
        <v>25</v>
      </c>
      <c r="D112" s="3" t="s">
        <v>26</v>
      </c>
      <c r="E112" s="3" t="s">
        <v>20</v>
      </c>
      <c r="F112" s="3" t="s">
        <v>31</v>
      </c>
      <c r="G112" s="3" t="s">
        <v>28</v>
      </c>
      <c r="H112" s="3">
        <v>81.97</v>
      </c>
      <c r="I112" s="3">
        <v>10</v>
      </c>
      <c r="J112" s="3">
        <v>40.984999999999999</v>
      </c>
      <c r="K112" s="3">
        <v>860.68499999999995</v>
      </c>
      <c r="L112" s="91">
        <v>43527</v>
      </c>
      <c r="M112" s="3">
        <v>0.60416666666666663</v>
      </c>
      <c r="N112" s="4" t="s">
        <v>29</v>
      </c>
      <c r="O112" s="3">
        <v>819.7</v>
      </c>
      <c r="P112" s="5">
        <v>4.7619047620000003</v>
      </c>
      <c r="Q112" s="3">
        <v>40.984999999999999</v>
      </c>
      <c r="R112" s="3">
        <v>9.1999999999999993</v>
      </c>
      <c r="S112">
        <f t="shared" si="1"/>
        <v>3</v>
      </c>
    </row>
    <row r="113" spans="2:19" x14ac:dyDescent="0.25">
      <c r="B113" s="3" t="s">
        <v>146</v>
      </c>
      <c r="C113" s="3" t="s">
        <v>42</v>
      </c>
      <c r="D113" s="3" t="s">
        <v>43</v>
      </c>
      <c r="E113" s="3" t="s">
        <v>20</v>
      </c>
      <c r="F113" s="3" t="s">
        <v>21</v>
      </c>
      <c r="G113" s="3" t="s">
        <v>36</v>
      </c>
      <c r="H113" s="3">
        <v>16.489999999999998</v>
      </c>
      <c r="I113" s="3">
        <v>2</v>
      </c>
      <c r="J113" s="3">
        <v>1.649</v>
      </c>
      <c r="K113" s="3">
        <v>34.628999999999998</v>
      </c>
      <c r="L113" s="91">
        <v>43501</v>
      </c>
      <c r="M113" s="3">
        <v>0.48055555555555557</v>
      </c>
      <c r="N113" s="4" t="s">
        <v>23</v>
      </c>
      <c r="O113" s="3">
        <v>32.979999999999997</v>
      </c>
      <c r="P113" s="5">
        <v>4.7619047620000003</v>
      </c>
      <c r="Q113" s="3">
        <v>1.649</v>
      </c>
      <c r="R113" s="3">
        <v>4.5999999999999996</v>
      </c>
      <c r="S113">
        <f t="shared" si="1"/>
        <v>2</v>
      </c>
    </row>
    <row r="114" spans="2:19" x14ac:dyDescent="0.25">
      <c r="B114" s="3" t="s">
        <v>147</v>
      </c>
      <c r="C114" s="3" t="s">
        <v>25</v>
      </c>
      <c r="D114" s="3" t="s">
        <v>26</v>
      </c>
      <c r="E114" s="3" t="s">
        <v>20</v>
      </c>
      <c r="F114" s="3" t="s">
        <v>21</v>
      </c>
      <c r="G114" s="3" t="s">
        <v>22</v>
      </c>
      <c r="H114" s="3">
        <v>98.21</v>
      </c>
      <c r="I114" s="3">
        <v>3</v>
      </c>
      <c r="J114" s="3">
        <v>14.7315</v>
      </c>
      <c r="K114" s="3">
        <v>309.36149999999998</v>
      </c>
      <c r="L114" s="91">
        <v>43501</v>
      </c>
      <c r="M114" s="3">
        <v>0.44513888888888886</v>
      </c>
      <c r="N114" s="4" t="s">
        <v>33</v>
      </c>
      <c r="O114" s="3">
        <v>294.63</v>
      </c>
      <c r="P114" s="5">
        <v>4.7619047620000003</v>
      </c>
      <c r="Q114" s="3">
        <v>14.7315</v>
      </c>
      <c r="R114" s="3">
        <v>7.8</v>
      </c>
      <c r="S114">
        <f t="shared" si="1"/>
        <v>2</v>
      </c>
    </row>
    <row r="115" spans="2:19" x14ac:dyDescent="0.25">
      <c r="B115" s="3" t="s">
        <v>148</v>
      </c>
      <c r="C115" s="3" t="s">
        <v>42</v>
      </c>
      <c r="D115" s="3" t="s">
        <v>43</v>
      </c>
      <c r="E115" s="3" t="s">
        <v>27</v>
      </c>
      <c r="F115" s="3" t="s">
        <v>21</v>
      </c>
      <c r="G115" s="3" t="s">
        <v>46</v>
      </c>
      <c r="H115" s="3">
        <v>72.84</v>
      </c>
      <c r="I115" s="3">
        <v>7</v>
      </c>
      <c r="J115" s="3">
        <v>25.494</v>
      </c>
      <c r="K115" s="3">
        <v>535.37400000000002</v>
      </c>
      <c r="L115" s="91">
        <v>43511</v>
      </c>
      <c r="M115" s="3">
        <v>0.53055555555555556</v>
      </c>
      <c r="N115" s="4" t="s">
        <v>29</v>
      </c>
      <c r="O115" s="3">
        <v>509.88</v>
      </c>
      <c r="P115" s="5">
        <v>4.7619047620000003</v>
      </c>
      <c r="Q115" s="3">
        <v>25.494</v>
      </c>
      <c r="R115" s="3">
        <v>8.4</v>
      </c>
      <c r="S115">
        <f t="shared" si="1"/>
        <v>2</v>
      </c>
    </row>
    <row r="116" spans="2:19" x14ac:dyDescent="0.25">
      <c r="B116" s="3" t="s">
        <v>149</v>
      </c>
      <c r="C116" s="3" t="s">
        <v>18</v>
      </c>
      <c r="D116" s="3" t="s">
        <v>19</v>
      </c>
      <c r="E116" s="3" t="s">
        <v>20</v>
      </c>
      <c r="F116" s="3" t="s">
        <v>31</v>
      </c>
      <c r="G116" s="3" t="s">
        <v>32</v>
      </c>
      <c r="H116" s="3">
        <v>58.07</v>
      </c>
      <c r="I116" s="3">
        <v>9</v>
      </c>
      <c r="J116" s="3">
        <v>26.131499999999999</v>
      </c>
      <c r="K116" s="3">
        <v>548.76149999999996</v>
      </c>
      <c r="L116" s="91">
        <v>43484</v>
      </c>
      <c r="M116" s="3">
        <v>0.83819444444444446</v>
      </c>
      <c r="N116" s="4" t="s">
        <v>23</v>
      </c>
      <c r="O116" s="3">
        <v>522.63</v>
      </c>
      <c r="P116" s="5">
        <v>4.7619047620000003</v>
      </c>
      <c r="Q116" s="3">
        <v>26.131499999999999</v>
      </c>
      <c r="R116" s="3">
        <v>4.3</v>
      </c>
      <c r="S116">
        <f t="shared" si="1"/>
        <v>1</v>
      </c>
    </row>
    <row r="117" spans="2:19" x14ac:dyDescent="0.25">
      <c r="B117" s="3" t="s">
        <v>150</v>
      </c>
      <c r="C117" s="3" t="s">
        <v>25</v>
      </c>
      <c r="D117" s="3" t="s">
        <v>26</v>
      </c>
      <c r="E117" s="3" t="s">
        <v>20</v>
      </c>
      <c r="F117" s="3" t="s">
        <v>21</v>
      </c>
      <c r="G117" s="3" t="s">
        <v>32</v>
      </c>
      <c r="H117" s="3">
        <v>80.790000000000006</v>
      </c>
      <c r="I117" s="3">
        <v>9</v>
      </c>
      <c r="J117" s="3">
        <v>36.355499999999999</v>
      </c>
      <c r="K117" s="3">
        <v>763.46550000000002</v>
      </c>
      <c r="L117" s="91">
        <v>43497</v>
      </c>
      <c r="M117" s="3">
        <v>0.85486111111111107</v>
      </c>
      <c r="N117" s="4" t="s">
        <v>33</v>
      </c>
      <c r="O117" s="3">
        <v>727.11</v>
      </c>
      <c r="P117" s="5">
        <v>4.7619047620000003</v>
      </c>
      <c r="Q117" s="3">
        <v>36.355499999999999</v>
      </c>
      <c r="R117" s="3">
        <v>9.5</v>
      </c>
      <c r="S117">
        <f t="shared" si="1"/>
        <v>2</v>
      </c>
    </row>
    <row r="118" spans="2:19" x14ac:dyDescent="0.25">
      <c r="B118" s="3" t="s">
        <v>151</v>
      </c>
      <c r="C118" s="3" t="s">
        <v>25</v>
      </c>
      <c r="D118" s="3" t="s">
        <v>26</v>
      </c>
      <c r="E118" s="3" t="s">
        <v>27</v>
      </c>
      <c r="F118" s="3" t="s">
        <v>21</v>
      </c>
      <c r="G118" s="3" t="s">
        <v>46</v>
      </c>
      <c r="H118" s="3">
        <v>27.02</v>
      </c>
      <c r="I118" s="3">
        <v>3</v>
      </c>
      <c r="J118" s="3">
        <v>4.0529999999999999</v>
      </c>
      <c r="K118" s="3">
        <v>85.113</v>
      </c>
      <c r="L118" s="91">
        <v>43526</v>
      </c>
      <c r="M118" s="3">
        <v>0.54236111111111107</v>
      </c>
      <c r="N118" s="4" t="s">
        <v>33</v>
      </c>
      <c r="O118" s="3">
        <v>81.06</v>
      </c>
      <c r="P118" s="5">
        <v>4.7619047620000003</v>
      </c>
      <c r="Q118" s="3">
        <v>4.0529999999999999</v>
      </c>
      <c r="R118" s="3">
        <v>7.1</v>
      </c>
      <c r="S118">
        <f t="shared" si="1"/>
        <v>3</v>
      </c>
    </row>
    <row r="119" spans="2:19" x14ac:dyDescent="0.25">
      <c r="B119" s="3" t="s">
        <v>152</v>
      </c>
      <c r="C119" s="3" t="s">
        <v>42</v>
      </c>
      <c r="D119" s="3" t="s">
        <v>43</v>
      </c>
      <c r="E119" s="3" t="s">
        <v>20</v>
      </c>
      <c r="F119" s="3" t="s">
        <v>31</v>
      </c>
      <c r="G119" s="3" t="s">
        <v>46</v>
      </c>
      <c r="H119" s="3">
        <v>21.94</v>
      </c>
      <c r="I119" s="3">
        <v>5</v>
      </c>
      <c r="J119" s="3">
        <v>5.4850000000000003</v>
      </c>
      <c r="K119" s="3">
        <v>115.185</v>
      </c>
      <c r="L119" s="91">
        <v>43529</v>
      </c>
      <c r="M119" s="3">
        <v>0.52013888888888893</v>
      </c>
      <c r="N119" s="4" t="s">
        <v>23</v>
      </c>
      <c r="O119" s="3">
        <v>109.7</v>
      </c>
      <c r="P119" s="5">
        <v>4.7619047620000003</v>
      </c>
      <c r="Q119" s="3">
        <v>5.4850000000000003</v>
      </c>
      <c r="R119" s="3">
        <v>5.3</v>
      </c>
      <c r="S119">
        <f t="shared" si="1"/>
        <v>3</v>
      </c>
    </row>
    <row r="120" spans="2:19" x14ac:dyDescent="0.25">
      <c r="B120" s="3" t="s">
        <v>153</v>
      </c>
      <c r="C120" s="3" t="s">
        <v>42</v>
      </c>
      <c r="D120" s="3" t="s">
        <v>43</v>
      </c>
      <c r="E120" s="3" t="s">
        <v>20</v>
      </c>
      <c r="F120" s="3" t="s">
        <v>31</v>
      </c>
      <c r="G120" s="3" t="s">
        <v>46</v>
      </c>
      <c r="H120" s="3">
        <v>51.36</v>
      </c>
      <c r="I120" s="3">
        <v>1</v>
      </c>
      <c r="J120" s="3">
        <v>2.5680000000000001</v>
      </c>
      <c r="K120" s="3">
        <v>53.927999999999997</v>
      </c>
      <c r="L120" s="91">
        <v>43481</v>
      </c>
      <c r="M120" s="3">
        <v>0.6430555555555556</v>
      </c>
      <c r="N120" s="4" t="s">
        <v>23</v>
      </c>
      <c r="O120" s="3">
        <v>51.36</v>
      </c>
      <c r="P120" s="5">
        <v>4.7619047620000003</v>
      </c>
      <c r="Q120" s="3">
        <v>2.5680000000000001</v>
      </c>
      <c r="R120" s="3">
        <v>5.2</v>
      </c>
      <c r="S120">
        <f t="shared" si="1"/>
        <v>1</v>
      </c>
    </row>
    <row r="121" spans="2:19" x14ac:dyDescent="0.25">
      <c r="B121" s="3" t="s">
        <v>154</v>
      </c>
      <c r="C121" s="3" t="s">
        <v>18</v>
      </c>
      <c r="D121" s="3" t="s">
        <v>19</v>
      </c>
      <c r="E121" s="3" t="s">
        <v>27</v>
      </c>
      <c r="F121" s="3" t="s">
        <v>21</v>
      </c>
      <c r="G121" s="3" t="s">
        <v>44</v>
      </c>
      <c r="H121" s="3">
        <v>10.96</v>
      </c>
      <c r="I121" s="3">
        <v>10</v>
      </c>
      <c r="J121" s="3">
        <v>5.48</v>
      </c>
      <c r="K121" s="3">
        <v>115.08</v>
      </c>
      <c r="L121" s="91">
        <v>43498</v>
      </c>
      <c r="M121" s="3">
        <v>0.8666666666666667</v>
      </c>
      <c r="N121" s="4" t="s">
        <v>23</v>
      </c>
      <c r="O121" s="3">
        <v>109.6</v>
      </c>
      <c r="P121" s="5">
        <v>4.7619047620000003</v>
      </c>
      <c r="Q121" s="3">
        <v>5.48</v>
      </c>
      <c r="R121" s="3">
        <v>6</v>
      </c>
      <c r="S121">
        <f t="shared" si="1"/>
        <v>2</v>
      </c>
    </row>
    <row r="122" spans="2:19" x14ac:dyDescent="0.25">
      <c r="B122" s="3" t="s">
        <v>155</v>
      </c>
      <c r="C122" s="3" t="s">
        <v>42</v>
      </c>
      <c r="D122" s="3" t="s">
        <v>43</v>
      </c>
      <c r="E122" s="3" t="s">
        <v>27</v>
      </c>
      <c r="F122" s="3" t="s">
        <v>31</v>
      </c>
      <c r="G122" s="3" t="s">
        <v>32</v>
      </c>
      <c r="H122" s="3">
        <v>53.44</v>
      </c>
      <c r="I122" s="3">
        <v>2</v>
      </c>
      <c r="J122" s="3">
        <v>5.3440000000000003</v>
      </c>
      <c r="K122" s="3">
        <v>112.224</v>
      </c>
      <c r="L122" s="91">
        <v>43485</v>
      </c>
      <c r="M122" s="3">
        <v>0.85972222222222228</v>
      </c>
      <c r="N122" s="4" t="s">
        <v>23</v>
      </c>
      <c r="O122" s="3">
        <v>106.88</v>
      </c>
      <c r="P122" s="5">
        <v>4.7619047620000003</v>
      </c>
      <c r="Q122" s="3">
        <v>5.3440000000000003</v>
      </c>
      <c r="R122" s="3">
        <v>4.0999999999999996</v>
      </c>
      <c r="S122">
        <f t="shared" si="1"/>
        <v>1</v>
      </c>
    </row>
    <row r="123" spans="2:19" x14ac:dyDescent="0.25">
      <c r="B123" s="3" t="s">
        <v>156</v>
      </c>
      <c r="C123" s="3" t="s">
        <v>18</v>
      </c>
      <c r="D123" s="3" t="s">
        <v>19</v>
      </c>
      <c r="E123" s="3" t="s">
        <v>27</v>
      </c>
      <c r="F123" s="3" t="s">
        <v>21</v>
      </c>
      <c r="G123" s="3" t="s">
        <v>28</v>
      </c>
      <c r="H123" s="3">
        <v>99.56</v>
      </c>
      <c r="I123" s="3">
        <v>8</v>
      </c>
      <c r="J123" s="3">
        <v>39.823999999999998</v>
      </c>
      <c r="K123" s="3">
        <v>836.30399999999997</v>
      </c>
      <c r="L123" s="91">
        <v>43510</v>
      </c>
      <c r="M123" s="3">
        <v>0.7104166666666667</v>
      </c>
      <c r="N123" s="4" t="s">
        <v>33</v>
      </c>
      <c r="O123" s="3">
        <v>796.48</v>
      </c>
      <c r="P123" s="5">
        <v>4.7619047620000003</v>
      </c>
      <c r="Q123" s="3">
        <v>39.823999999999998</v>
      </c>
      <c r="R123" s="3">
        <v>5.2</v>
      </c>
      <c r="S123">
        <f t="shared" si="1"/>
        <v>2</v>
      </c>
    </row>
    <row r="124" spans="2:19" x14ac:dyDescent="0.25">
      <c r="B124" s="3" t="s">
        <v>157</v>
      </c>
      <c r="C124" s="3" t="s">
        <v>25</v>
      </c>
      <c r="D124" s="3" t="s">
        <v>26</v>
      </c>
      <c r="E124" s="3" t="s">
        <v>20</v>
      </c>
      <c r="F124" s="3" t="s">
        <v>31</v>
      </c>
      <c r="G124" s="3" t="s">
        <v>36</v>
      </c>
      <c r="H124" s="3">
        <v>57.12</v>
      </c>
      <c r="I124" s="3">
        <v>7</v>
      </c>
      <c r="J124" s="3">
        <v>19.992000000000001</v>
      </c>
      <c r="K124" s="3">
        <v>419.83199999999999</v>
      </c>
      <c r="L124" s="91">
        <v>43477</v>
      </c>
      <c r="M124" s="3">
        <v>0.50138888888888888</v>
      </c>
      <c r="N124" s="4" t="s">
        <v>33</v>
      </c>
      <c r="O124" s="3">
        <v>399.84</v>
      </c>
      <c r="P124" s="5">
        <v>4.7619047620000003</v>
      </c>
      <c r="Q124" s="3">
        <v>19.992000000000001</v>
      </c>
      <c r="R124" s="3">
        <v>6.5</v>
      </c>
      <c r="S124">
        <f t="shared" si="1"/>
        <v>1</v>
      </c>
    </row>
    <row r="125" spans="2:19" x14ac:dyDescent="0.25">
      <c r="B125" s="3" t="s">
        <v>158</v>
      </c>
      <c r="C125" s="3" t="s">
        <v>42</v>
      </c>
      <c r="D125" s="3" t="s">
        <v>43</v>
      </c>
      <c r="E125" s="3" t="s">
        <v>20</v>
      </c>
      <c r="F125" s="3" t="s">
        <v>31</v>
      </c>
      <c r="G125" s="3" t="s">
        <v>36</v>
      </c>
      <c r="H125" s="3">
        <v>99.96</v>
      </c>
      <c r="I125" s="3">
        <v>9</v>
      </c>
      <c r="J125" s="3">
        <v>44.981999999999999</v>
      </c>
      <c r="K125" s="3">
        <v>944.62199999999996</v>
      </c>
      <c r="L125" s="91">
        <v>43533</v>
      </c>
      <c r="M125" s="3">
        <v>0.72638888888888886</v>
      </c>
      <c r="N125" s="4" t="s">
        <v>33</v>
      </c>
      <c r="O125" s="3">
        <v>899.64</v>
      </c>
      <c r="P125" s="5">
        <v>4.7619047620000003</v>
      </c>
      <c r="Q125" s="3">
        <v>44.981999999999999</v>
      </c>
      <c r="R125" s="3">
        <v>4.2</v>
      </c>
      <c r="S125">
        <f t="shared" si="1"/>
        <v>3</v>
      </c>
    </row>
    <row r="126" spans="2:19" x14ac:dyDescent="0.25">
      <c r="B126" s="3" t="s">
        <v>159</v>
      </c>
      <c r="C126" s="3" t="s">
        <v>25</v>
      </c>
      <c r="D126" s="3" t="s">
        <v>26</v>
      </c>
      <c r="E126" s="3" t="s">
        <v>20</v>
      </c>
      <c r="F126" s="3" t="s">
        <v>31</v>
      </c>
      <c r="G126" s="3" t="s">
        <v>32</v>
      </c>
      <c r="H126" s="3">
        <v>63.91</v>
      </c>
      <c r="I126" s="3">
        <v>8</v>
      </c>
      <c r="J126" s="3">
        <v>25.564</v>
      </c>
      <c r="K126" s="3">
        <v>536.84400000000005</v>
      </c>
      <c r="L126" s="91">
        <v>43537</v>
      </c>
      <c r="M126" s="3">
        <v>0.82777777777777772</v>
      </c>
      <c r="N126" s="4" t="s">
        <v>33</v>
      </c>
      <c r="O126" s="3">
        <v>511.28</v>
      </c>
      <c r="P126" s="5">
        <v>4.7619047620000003</v>
      </c>
      <c r="Q126" s="3">
        <v>25.564</v>
      </c>
      <c r="R126" s="3">
        <v>4.5999999999999996</v>
      </c>
      <c r="S126">
        <f t="shared" si="1"/>
        <v>3</v>
      </c>
    </row>
    <row r="127" spans="2:19" x14ac:dyDescent="0.25">
      <c r="B127" s="3" t="s">
        <v>160</v>
      </c>
      <c r="C127" s="3" t="s">
        <v>42</v>
      </c>
      <c r="D127" s="3" t="s">
        <v>43</v>
      </c>
      <c r="E127" s="3" t="s">
        <v>20</v>
      </c>
      <c r="F127" s="3" t="s">
        <v>21</v>
      </c>
      <c r="G127" s="3" t="s">
        <v>46</v>
      </c>
      <c r="H127" s="3">
        <v>56.47</v>
      </c>
      <c r="I127" s="3">
        <v>8</v>
      </c>
      <c r="J127" s="3">
        <v>22.588000000000001</v>
      </c>
      <c r="K127" s="3">
        <v>474.34800000000001</v>
      </c>
      <c r="L127" s="91">
        <v>43533</v>
      </c>
      <c r="M127" s="3">
        <v>0.62291666666666667</v>
      </c>
      <c r="N127" s="4" t="s">
        <v>23</v>
      </c>
      <c r="O127" s="3">
        <v>451.76</v>
      </c>
      <c r="P127" s="5">
        <v>4.7619047620000003</v>
      </c>
      <c r="Q127" s="3">
        <v>22.588000000000001</v>
      </c>
      <c r="R127" s="3">
        <v>7.3</v>
      </c>
      <c r="S127">
        <f t="shared" si="1"/>
        <v>3</v>
      </c>
    </row>
    <row r="128" spans="2:19" x14ac:dyDescent="0.25">
      <c r="B128" s="3" t="s">
        <v>161</v>
      </c>
      <c r="C128" s="3" t="s">
        <v>18</v>
      </c>
      <c r="D128" s="3" t="s">
        <v>19</v>
      </c>
      <c r="E128" s="3" t="s">
        <v>27</v>
      </c>
      <c r="F128" s="3" t="s">
        <v>21</v>
      </c>
      <c r="G128" s="3" t="s">
        <v>32</v>
      </c>
      <c r="H128" s="3">
        <v>93.69</v>
      </c>
      <c r="I128" s="3">
        <v>7</v>
      </c>
      <c r="J128" s="3">
        <v>32.791499999999999</v>
      </c>
      <c r="K128" s="3">
        <v>688.62149999999997</v>
      </c>
      <c r="L128" s="91">
        <v>43534</v>
      </c>
      <c r="M128" s="3">
        <v>0.78055555555555556</v>
      </c>
      <c r="N128" s="4" t="s">
        <v>33</v>
      </c>
      <c r="O128" s="3">
        <v>655.83</v>
      </c>
      <c r="P128" s="5">
        <v>4.7619047620000003</v>
      </c>
      <c r="Q128" s="3">
        <v>32.791499999999999</v>
      </c>
      <c r="R128" s="3">
        <v>4.5</v>
      </c>
      <c r="S128">
        <f t="shared" si="1"/>
        <v>3</v>
      </c>
    </row>
    <row r="129" spans="2:19" x14ac:dyDescent="0.25">
      <c r="B129" s="3" t="s">
        <v>162</v>
      </c>
      <c r="C129" s="3" t="s">
        <v>18</v>
      </c>
      <c r="D129" s="3" t="s">
        <v>19</v>
      </c>
      <c r="E129" s="3" t="s">
        <v>27</v>
      </c>
      <c r="F129" s="3" t="s">
        <v>21</v>
      </c>
      <c r="G129" s="3" t="s">
        <v>36</v>
      </c>
      <c r="H129" s="3">
        <v>32.25</v>
      </c>
      <c r="I129" s="3">
        <v>5</v>
      </c>
      <c r="J129" s="3">
        <v>8.0625</v>
      </c>
      <c r="K129" s="3">
        <v>169.3125</v>
      </c>
      <c r="L129" s="91">
        <v>43492</v>
      </c>
      <c r="M129" s="3">
        <v>0.55972222222222223</v>
      </c>
      <c r="N129" s="4" t="s">
        <v>29</v>
      </c>
      <c r="O129" s="3">
        <v>161.25</v>
      </c>
      <c r="P129" s="5">
        <v>4.7619047620000003</v>
      </c>
      <c r="Q129" s="3">
        <v>8.0625</v>
      </c>
      <c r="R129" s="3">
        <v>9</v>
      </c>
      <c r="S129">
        <f t="shared" si="1"/>
        <v>1</v>
      </c>
    </row>
    <row r="130" spans="2:19" x14ac:dyDescent="0.25">
      <c r="B130" s="3" t="s">
        <v>163</v>
      </c>
      <c r="C130" s="3" t="s">
        <v>25</v>
      </c>
      <c r="D130" s="3" t="s">
        <v>26</v>
      </c>
      <c r="E130" s="3" t="s">
        <v>27</v>
      </c>
      <c r="F130" s="3" t="s">
        <v>21</v>
      </c>
      <c r="G130" s="3" t="s">
        <v>46</v>
      </c>
      <c r="H130" s="3">
        <v>31.73</v>
      </c>
      <c r="I130" s="3">
        <v>9</v>
      </c>
      <c r="J130" s="3">
        <v>14.278499999999999</v>
      </c>
      <c r="K130" s="3">
        <v>299.8485</v>
      </c>
      <c r="L130" s="91">
        <v>43473</v>
      </c>
      <c r="M130" s="3">
        <v>0.67847222222222225</v>
      </c>
      <c r="N130" s="4" t="s">
        <v>33</v>
      </c>
      <c r="O130" s="3">
        <v>285.57</v>
      </c>
      <c r="P130" s="5">
        <v>4.7619047620000003</v>
      </c>
      <c r="Q130" s="3">
        <v>14.278499999999999</v>
      </c>
      <c r="R130" s="3">
        <v>5.9</v>
      </c>
      <c r="S130">
        <f t="shared" si="1"/>
        <v>1</v>
      </c>
    </row>
    <row r="131" spans="2:19" x14ac:dyDescent="0.25">
      <c r="B131" s="3" t="s">
        <v>164</v>
      </c>
      <c r="C131" s="3" t="s">
        <v>25</v>
      </c>
      <c r="D131" s="3" t="s">
        <v>26</v>
      </c>
      <c r="E131" s="3" t="s">
        <v>20</v>
      </c>
      <c r="F131" s="3" t="s">
        <v>21</v>
      </c>
      <c r="G131" s="3" t="s">
        <v>44</v>
      </c>
      <c r="H131" s="3">
        <v>68.540000000000006</v>
      </c>
      <c r="I131" s="3">
        <v>8</v>
      </c>
      <c r="J131" s="3">
        <v>27.416</v>
      </c>
      <c r="K131" s="3">
        <v>575.73599999999999</v>
      </c>
      <c r="L131" s="91">
        <v>43473</v>
      </c>
      <c r="M131" s="3">
        <v>0.6645833333333333</v>
      </c>
      <c r="N131" s="4" t="s">
        <v>23</v>
      </c>
      <c r="O131" s="3">
        <v>548.32000000000005</v>
      </c>
      <c r="P131" s="5">
        <v>4.7619047620000003</v>
      </c>
      <c r="Q131" s="3">
        <v>27.416</v>
      </c>
      <c r="R131" s="3">
        <v>8.5</v>
      </c>
      <c r="S131">
        <f t="shared" si="1"/>
        <v>1</v>
      </c>
    </row>
    <row r="132" spans="2:19" x14ac:dyDescent="0.25">
      <c r="B132" s="3" t="s">
        <v>165</v>
      </c>
      <c r="C132" s="3" t="s">
        <v>42</v>
      </c>
      <c r="D132" s="3" t="s">
        <v>43</v>
      </c>
      <c r="E132" s="3" t="s">
        <v>27</v>
      </c>
      <c r="F132" s="3" t="s">
        <v>21</v>
      </c>
      <c r="G132" s="3" t="s">
        <v>36</v>
      </c>
      <c r="H132" s="3">
        <v>90.28</v>
      </c>
      <c r="I132" s="3">
        <v>9</v>
      </c>
      <c r="J132" s="3">
        <v>40.625999999999998</v>
      </c>
      <c r="K132" s="3">
        <v>853.14599999999996</v>
      </c>
      <c r="L132" s="91">
        <v>43504</v>
      </c>
      <c r="M132" s="3">
        <v>0.46875</v>
      </c>
      <c r="N132" s="4" t="s">
        <v>23</v>
      </c>
      <c r="O132" s="3">
        <v>812.52</v>
      </c>
      <c r="P132" s="5">
        <v>4.7619047620000003</v>
      </c>
      <c r="Q132" s="3">
        <v>40.625999999999998</v>
      </c>
      <c r="R132" s="3">
        <v>7.2</v>
      </c>
      <c r="S132">
        <f t="shared" ref="S132:S195" si="2">MONTH(L132)</f>
        <v>2</v>
      </c>
    </row>
    <row r="133" spans="2:19" x14ac:dyDescent="0.25">
      <c r="B133" s="3" t="s">
        <v>166</v>
      </c>
      <c r="C133" s="3" t="s">
        <v>42</v>
      </c>
      <c r="D133" s="3" t="s">
        <v>43</v>
      </c>
      <c r="E133" s="3" t="s">
        <v>27</v>
      </c>
      <c r="F133" s="3" t="s">
        <v>21</v>
      </c>
      <c r="G133" s="3" t="s">
        <v>46</v>
      </c>
      <c r="H133" s="3">
        <v>39.619999999999997</v>
      </c>
      <c r="I133" s="3">
        <v>7</v>
      </c>
      <c r="J133" s="3">
        <v>13.867000000000001</v>
      </c>
      <c r="K133" s="3">
        <v>291.20699999999999</v>
      </c>
      <c r="L133" s="91">
        <v>43490</v>
      </c>
      <c r="M133" s="3">
        <v>0.5541666666666667</v>
      </c>
      <c r="N133" s="4" t="s">
        <v>29</v>
      </c>
      <c r="O133" s="3">
        <v>277.33999999999997</v>
      </c>
      <c r="P133" s="5">
        <v>4.7619047620000003</v>
      </c>
      <c r="Q133" s="3">
        <v>13.867000000000001</v>
      </c>
      <c r="R133" s="3">
        <v>7.5</v>
      </c>
      <c r="S133">
        <f t="shared" si="2"/>
        <v>1</v>
      </c>
    </row>
    <row r="134" spans="2:19" x14ac:dyDescent="0.25">
      <c r="B134" s="3" t="s">
        <v>167</v>
      </c>
      <c r="C134" s="3" t="s">
        <v>18</v>
      </c>
      <c r="D134" s="3" t="s">
        <v>19</v>
      </c>
      <c r="E134" s="3" t="s">
        <v>20</v>
      </c>
      <c r="F134" s="3" t="s">
        <v>21</v>
      </c>
      <c r="G134" s="3" t="s">
        <v>36</v>
      </c>
      <c r="H134" s="3">
        <v>92.13</v>
      </c>
      <c r="I134" s="3">
        <v>6</v>
      </c>
      <c r="J134" s="3">
        <v>27.638999999999999</v>
      </c>
      <c r="K134" s="3">
        <v>580.41899999999998</v>
      </c>
      <c r="L134" s="91">
        <v>43530</v>
      </c>
      <c r="M134" s="3">
        <v>0.8569444444444444</v>
      </c>
      <c r="N134" s="4" t="s">
        <v>29</v>
      </c>
      <c r="O134" s="3">
        <v>552.78</v>
      </c>
      <c r="P134" s="5">
        <v>4.7619047620000003</v>
      </c>
      <c r="Q134" s="3">
        <v>27.638999999999999</v>
      </c>
      <c r="R134" s="3">
        <v>8.3000000000000007</v>
      </c>
      <c r="S134">
        <f t="shared" si="2"/>
        <v>3</v>
      </c>
    </row>
    <row r="135" spans="2:19" x14ac:dyDescent="0.25">
      <c r="B135" s="3" t="s">
        <v>168</v>
      </c>
      <c r="C135" s="3" t="s">
        <v>42</v>
      </c>
      <c r="D135" s="3" t="s">
        <v>43</v>
      </c>
      <c r="E135" s="3" t="s">
        <v>27</v>
      </c>
      <c r="F135" s="3" t="s">
        <v>21</v>
      </c>
      <c r="G135" s="3" t="s">
        <v>36</v>
      </c>
      <c r="H135" s="3">
        <v>34.840000000000003</v>
      </c>
      <c r="I135" s="3">
        <v>4</v>
      </c>
      <c r="J135" s="3">
        <v>6.968</v>
      </c>
      <c r="K135" s="3">
        <v>146.328</v>
      </c>
      <c r="L135" s="91">
        <v>43506</v>
      </c>
      <c r="M135" s="3">
        <v>0.77500000000000002</v>
      </c>
      <c r="N135" s="4" t="s">
        <v>29</v>
      </c>
      <c r="O135" s="3">
        <v>139.36000000000001</v>
      </c>
      <c r="P135" s="5">
        <v>4.7619047620000003</v>
      </c>
      <c r="Q135" s="3">
        <v>6.968</v>
      </c>
      <c r="R135" s="3">
        <v>7.4</v>
      </c>
      <c r="S135">
        <f t="shared" si="2"/>
        <v>2</v>
      </c>
    </row>
    <row r="136" spans="2:19" x14ac:dyDescent="0.25">
      <c r="B136" s="3" t="s">
        <v>169</v>
      </c>
      <c r="C136" s="3" t="s">
        <v>42</v>
      </c>
      <c r="D136" s="3" t="s">
        <v>43</v>
      </c>
      <c r="E136" s="3" t="s">
        <v>20</v>
      </c>
      <c r="F136" s="3" t="s">
        <v>31</v>
      </c>
      <c r="G136" s="3" t="s">
        <v>28</v>
      </c>
      <c r="H136" s="3">
        <v>87.45</v>
      </c>
      <c r="I136" s="3">
        <v>6</v>
      </c>
      <c r="J136" s="3">
        <v>26.234999999999999</v>
      </c>
      <c r="K136" s="3">
        <v>550.93499999999995</v>
      </c>
      <c r="L136" s="91">
        <v>43513</v>
      </c>
      <c r="M136" s="3">
        <v>0.61111111111111116</v>
      </c>
      <c r="N136" s="4" t="s">
        <v>33</v>
      </c>
      <c r="O136" s="3">
        <v>524.70000000000005</v>
      </c>
      <c r="P136" s="5">
        <v>4.7619047620000003</v>
      </c>
      <c r="Q136" s="3">
        <v>26.234999999999999</v>
      </c>
      <c r="R136" s="3">
        <v>8.8000000000000007</v>
      </c>
      <c r="S136">
        <f t="shared" si="2"/>
        <v>2</v>
      </c>
    </row>
    <row r="137" spans="2:19" x14ac:dyDescent="0.25">
      <c r="B137" s="3" t="s">
        <v>170</v>
      </c>
      <c r="C137" s="3" t="s">
        <v>25</v>
      </c>
      <c r="D137" s="3" t="s">
        <v>26</v>
      </c>
      <c r="E137" s="3" t="s">
        <v>27</v>
      </c>
      <c r="F137" s="3" t="s">
        <v>21</v>
      </c>
      <c r="G137" s="3" t="s">
        <v>22</v>
      </c>
      <c r="H137" s="3">
        <v>81.3</v>
      </c>
      <c r="I137" s="3">
        <v>6</v>
      </c>
      <c r="J137" s="3">
        <v>24.39</v>
      </c>
      <c r="K137" s="3">
        <v>512.19000000000005</v>
      </c>
      <c r="L137" s="91">
        <v>43532</v>
      </c>
      <c r="M137" s="3">
        <v>0.69652777777777775</v>
      </c>
      <c r="N137" s="4" t="s">
        <v>23</v>
      </c>
      <c r="O137" s="3">
        <v>487.8</v>
      </c>
      <c r="P137" s="5">
        <v>4.7619047620000003</v>
      </c>
      <c r="Q137" s="3">
        <v>24.39</v>
      </c>
      <c r="R137" s="3">
        <v>5.3</v>
      </c>
      <c r="S137">
        <f t="shared" si="2"/>
        <v>3</v>
      </c>
    </row>
    <row r="138" spans="2:19" x14ac:dyDescent="0.25">
      <c r="B138" s="3" t="s">
        <v>171</v>
      </c>
      <c r="C138" s="3" t="s">
        <v>25</v>
      </c>
      <c r="D138" s="3" t="s">
        <v>26</v>
      </c>
      <c r="E138" s="3" t="s">
        <v>27</v>
      </c>
      <c r="F138" s="3" t="s">
        <v>31</v>
      </c>
      <c r="G138" s="3" t="s">
        <v>46</v>
      </c>
      <c r="H138" s="3">
        <v>90.22</v>
      </c>
      <c r="I138" s="3">
        <v>3</v>
      </c>
      <c r="J138" s="3">
        <v>13.532999999999999</v>
      </c>
      <c r="K138" s="3">
        <v>284.19299999999998</v>
      </c>
      <c r="L138" s="91">
        <v>43514</v>
      </c>
      <c r="M138" s="3">
        <v>0.81874999999999998</v>
      </c>
      <c r="N138" s="4" t="s">
        <v>29</v>
      </c>
      <c r="O138" s="3">
        <v>270.66000000000003</v>
      </c>
      <c r="P138" s="5">
        <v>4.7619047620000003</v>
      </c>
      <c r="Q138" s="3">
        <v>13.532999999999999</v>
      </c>
      <c r="R138" s="3">
        <v>6.2</v>
      </c>
      <c r="S138">
        <f t="shared" si="2"/>
        <v>2</v>
      </c>
    </row>
    <row r="139" spans="2:19" x14ac:dyDescent="0.25">
      <c r="B139" s="3" t="s">
        <v>172</v>
      </c>
      <c r="C139" s="3" t="s">
        <v>18</v>
      </c>
      <c r="D139" s="3" t="s">
        <v>19</v>
      </c>
      <c r="E139" s="3" t="s">
        <v>27</v>
      </c>
      <c r="F139" s="3" t="s">
        <v>21</v>
      </c>
      <c r="G139" s="3" t="s">
        <v>28</v>
      </c>
      <c r="H139" s="3">
        <v>26.31</v>
      </c>
      <c r="I139" s="3">
        <v>5</v>
      </c>
      <c r="J139" s="3">
        <v>6.5774999999999997</v>
      </c>
      <c r="K139" s="3">
        <v>138.1275</v>
      </c>
      <c r="L139" s="91">
        <v>43483</v>
      </c>
      <c r="M139" s="3">
        <v>0.87430555555555556</v>
      </c>
      <c r="N139" s="4" t="s">
        <v>33</v>
      </c>
      <c r="O139" s="3">
        <v>131.55000000000001</v>
      </c>
      <c r="P139" s="5">
        <v>4.7619047620000003</v>
      </c>
      <c r="Q139" s="3">
        <v>6.5774999999999997</v>
      </c>
      <c r="R139" s="3">
        <v>8.8000000000000007</v>
      </c>
      <c r="S139">
        <f t="shared" si="2"/>
        <v>1</v>
      </c>
    </row>
    <row r="140" spans="2:19" x14ac:dyDescent="0.25">
      <c r="B140" s="3" t="s">
        <v>173</v>
      </c>
      <c r="C140" s="3" t="s">
        <v>18</v>
      </c>
      <c r="D140" s="3" t="s">
        <v>19</v>
      </c>
      <c r="E140" s="3" t="s">
        <v>20</v>
      </c>
      <c r="F140" s="3" t="s">
        <v>21</v>
      </c>
      <c r="G140" s="3" t="s">
        <v>32</v>
      </c>
      <c r="H140" s="3">
        <v>34.42</v>
      </c>
      <c r="I140" s="3">
        <v>6</v>
      </c>
      <c r="J140" s="3">
        <v>10.326000000000001</v>
      </c>
      <c r="K140" s="3">
        <v>216.846</v>
      </c>
      <c r="L140" s="91">
        <v>43514</v>
      </c>
      <c r="M140" s="3">
        <v>0.65208333333333335</v>
      </c>
      <c r="N140" s="4" t="s">
        <v>29</v>
      </c>
      <c r="O140" s="3">
        <v>206.52</v>
      </c>
      <c r="P140" s="5">
        <v>4.7619047620000003</v>
      </c>
      <c r="Q140" s="3">
        <v>10.326000000000001</v>
      </c>
      <c r="R140" s="3">
        <v>9.8000000000000007</v>
      </c>
      <c r="S140">
        <f t="shared" si="2"/>
        <v>2</v>
      </c>
    </row>
    <row r="141" spans="2:19" x14ac:dyDescent="0.25">
      <c r="B141" s="3" t="s">
        <v>174</v>
      </c>
      <c r="C141" s="3" t="s">
        <v>42</v>
      </c>
      <c r="D141" s="3" t="s">
        <v>43</v>
      </c>
      <c r="E141" s="3" t="s">
        <v>27</v>
      </c>
      <c r="F141" s="3" t="s">
        <v>31</v>
      </c>
      <c r="G141" s="3" t="s">
        <v>36</v>
      </c>
      <c r="H141" s="3">
        <v>51.91</v>
      </c>
      <c r="I141" s="3">
        <v>10</v>
      </c>
      <c r="J141" s="3">
        <v>25.954999999999998</v>
      </c>
      <c r="K141" s="3">
        <v>545.05499999999995</v>
      </c>
      <c r="L141" s="91">
        <v>43512</v>
      </c>
      <c r="M141" s="3">
        <v>0.51458333333333328</v>
      </c>
      <c r="N141" s="4" t="s">
        <v>29</v>
      </c>
      <c r="O141" s="3">
        <v>519.1</v>
      </c>
      <c r="P141" s="5">
        <v>4.7619047620000003</v>
      </c>
      <c r="Q141" s="3">
        <v>25.954999999999998</v>
      </c>
      <c r="R141" s="3">
        <v>8.1999999999999993</v>
      </c>
      <c r="S141">
        <f t="shared" si="2"/>
        <v>2</v>
      </c>
    </row>
    <row r="142" spans="2:19" x14ac:dyDescent="0.25">
      <c r="B142" s="3" t="s">
        <v>175</v>
      </c>
      <c r="C142" s="3" t="s">
        <v>18</v>
      </c>
      <c r="D142" s="3" t="s">
        <v>19</v>
      </c>
      <c r="E142" s="3" t="s">
        <v>27</v>
      </c>
      <c r="F142" s="3" t="s">
        <v>31</v>
      </c>
      <c r="G142" s="3" t="s">
        <v>36</v>
      </c>
      <c r="H142" s="3">
        <v>72.5</v>
      </c>
      <c r="I142" s="3">
        <v>8</v>
      </c>
      <c r="J142" s="3">
        <v>29</v>
      </c>
      <c r="K142" s="3">
        <v>609</v>
      </c>
      <c r="L142" s="91">
        <v>43540</v>
      </c>
      <c r="M142" s="3">
        <v>0.80902777777777779</v>
      </c>
      <c r="N142" s="4" t="s">
        <v>23</v>
      </c>
      <c r="O142" s="3">
        <v>580</v>
      </c>
      <c r="P142" s="5">
        <v>4.7619047620000003</v>
      </c>
      <c r="Q142" s="3">
        <v>29</v>
      </c>
      <c r="R142" s="3">
        <v>9.1999999999999993</v>
      </c>
      <c r="S142">
        <f t="shared" si="2"/>
        <v>3</v>
      </c>
    </row>
    <row r="143" spans="2:19" x14ac:dyDescent="0.25">
      <c r="B143" s="3" t="s">
        <v>176</v>
      </c>
      <c r="C143" s="3" t="s">
        <v>25</v>
      </c>
      <c r="D143" s="3" t="s">
        <v>26</v>
      </c>
      <c r="E143" s="3" t="s">
        <v>20</v>
      </c>
      <c r="F143" s="3" t="s">
        <v>21</v>
      </c>
      <c r="G143" s="3" t="s">
        <v>36</v>
      </c>
      <c r="H143" s="3">
        <v>89.8</v>
      </c>
      <c r="I143" s="3">
        <v>10</v>
      </c>
      <c r="J143" s="3">
        <v>44.9</v>
      </c>
      <c r="K143" s="3">
        <v>942.9</v>
      </c>
      <c r="L143" s="91">
        <v>43488</v>
      </c>
      <c r="M143" s="3">
        <v>0.54166666666666663</v>
      </c>
      <c r="N143" s="4" t="s">
        <v>33</v>
      </c>
      <c r="O143" s="3">
        <v>898</v>
      </c>
      <c r="P143" s="5">
        <v>4.7619047620000003</v>
      </c>
      <c r="Q143" s="3">
        <v>44.9</v>
      </c>
      <c r="R143" s="3">
        <v>5.4</v>
      </c>
      <c r="S143">
        <f t="shared" si="2"/>
        <v>1</v>
      </c>
    </row>
    <row r="144" spans="2:19" x14ac:dyDescent="0.25">
      <c r="B144" s="3" t="s">
        <v>177</v>
      </c>
      <c r="C144" s="3" t="s">
        <v>25</v>
      </c>
      <c r="D144" s="3" t="s">
        <v>26</v>
      </c>
      <c r="E144" s="3" t="s">
        <v>20</v>
      </c>
      <c r="F144" s="3" t="s">
        <v>31</v>
      </c>
      <c r="G144" s="3" t="s">
        <v>22</v>
      </c>
      <c r="H144" s="3">
        <v>90.5</v>
      </c>
      <c r="I144" s="3">
        <v>10</v>
      </c>
      <c r="J144" s="3">
        <v>45.25</v>
      </c>
      <c r="K144" s="3">
        <v>950.25</v>
      </c>
      <c r="L144" s="91">
        <v>43490</v>
      </c>
      <c r="M144" s="3">
        <v>0.57499999999999996</v>
      </c>
      <c r="N144" s="4" t="s">
        <v>29</v>
      </c>
      <c r="O144" s="3">
        <v>905</v>
      </c>
      <c r="P144" s="5">
        <v>4.7619047620000003</v>
      </c>
      <c r="Q144" s="3">
        <v>45.25</v>
      </c>
      <c r="R144" s="3">
        <v>8.1</v>
      </c>
      <c r="S144">
        <f t="shared" si="2"/>
        <v>1</v>
      </c>
    </row>
    <row r="145" spans="2:19" x14ac:dyDescent="0.25">
      <c r="B145" s="3" t="s">
        <v>178</v>
      </c>
      <c r="C145" s="3" t="s">
        <v>25</v>
      </c>
      <c r="D145" s="3" t="s">
        <v>26</v>
      </c>
      <c r="E145" s="3" t="s">
        <v>20</v>
      </c>
      <c r="F145" s="3" t="s">
        <v>21</v>
      </c>
      <c r="G145" s="3" t="s">
        <v>22</v>
      </c>
      <c r="H145" s="3">
        <v>68.599999999999994</v>
      </c>
      <c r="I145" s="3">
        <v>10</v>
      </c>
      <c r="J145" s="3">
        <v>34.299999999999997</v>
      </c>
      <c r="K145" s="3">
        <v>720.3</v>
      </c>
      <c r="L145" s="91">
        <v>43501</v>
      </c>
      <c r="M145" s="3">
        <v>0.83125000000000004</v>
      </c>
      <c r="N145" s="4" t="s">
        <v>29</v>
      </c>
      <c r="O145" s="3">
        <v>686</v>
      </c>
      <c r="P145" s="5">
        <v>4.7619047620000003</v>
      </c>
      <c r="Q145" s="3">
        <v>34.299999999999997</v>
      </c>
      <c r="R145" s="3">
        <v>9.1</v>
      </c>
      <c r="S145">
        <f t="shared" si="2"/>
        <v>2</v>
      </c>
    </row>
    <row r="146" spans="2:19" x14ac:dyDescent="0.25">
      <c r="B146" s="3" t="s">
        <v>179</v>
      </c>
      <c r="C146" s="3" t="s">
        <v>25</v>
      </c>
      <c r="D146" s="3" t="s">
        <v>26</v>
      </c>
      <c r="E146" s="3" t="s">
        <v>20</v>
      </c>
      <c r="F146" s="3" t="s">
        <v>21</v>
      </c>
      <c r="G146" s="3" t="s">
        <v>44</v>
      </c>
      <c r="H146" s="3">
        <v>30.41</v>
      </c>
      <c r="I146" s="3">
        <v>1</v>
      </c>
      <c r="J146" s="3">
        <v>1.5205</v>
      </c>
      <c r="K146" s="3">
        <v>31.930499999999999</v>
      </c>
      <c r="L146" s="91">
        <v>43518</v>
      </c>
      <c r="M146" s="3">
        <v>0.44166666666666665</v>
      </c>
      <c r="N146" s="4" t="s">
        <v>33</v>
      </c>
      <c r="O146" s="3">
        <v>30.41</v>
      </c>
      <c r="P146" s="5">
        <v>4.7619047620000003</v>
      </c>
      <c r="Q146" s="3">
        <v>1.5205</v>
      </c>
      <c r="R146" s="3">
        <v>8.4</v>
      </c>
      <c r="S146">
        <f t="shared" si="2"/>
        <v>2</v>
      </c>
    </row>
    <row r="147" spans="2:19" x14ac:dyDescent="0.25">
      <c r="B147" s="3" t="s">
        <v>180</v>
      </c>
      <c r="C147" s="3" t="s">
        <v>18</v>
      </c>
      <c r="D147" s="3" t="s">
        <v>19</v>
      </c>
      <c r="E147" s="3" t="s">
        <v>27</v>
      </c>
      <c r="F147" s="3" t="s">
        <v>21</v>
      </c>
      <c r="G147" s="3" t="s">
        <v>32</v>
      </c>
      <c r="H147" s="3">
        <v>77.95</v>
      </c>
      <c r="I147" s="3">
        <v>6</v>
      </c>
      <c r="J147" s="3">
        <v>23.385000000000002</v>
      </c>
      <c r="K147" s="3">
        <v>491.08499999999998</v>
      </c>
      <c r="L147" s="91">
        <v>43486</v>
      </c>
      <c r="M147" s="3">
        <v>0.69236111111111109</v>
      </c>
      <c r="N147" s="4" t="s">
        <v>23</v>
      </c>
      <c r="O147" s="3">
        <v>467.7</v>
      </c>
      <c r="P147" s="5">
        <v>4.7619047620000003</v>
      </c>
      <c r="Q147" s="3">
        <v>23.385000000000002</v>
      </c>
      <c r="R147" s="3">
        <v>8</v>
      </c>
      <c r="S147">
        <f t="shared" si="2"/>
        <v>1</v>
      </c>
    </row>
    <row r="148" spans="2:19" x14ac:dyDescent="0.25">
      <c r="B148" s="3" t="s">
        <v>181</v>
      </c>
      <c r="C148" s="3" t="s">
        <v>25</v>
      </c>
      <c r="D148" s="3" t="s">
        <v>26</v>
      </c>
      <c r="E148" s="3" t="s">
        <v>27</v>
      </c>
      <c r="F148" s="3" t="s">
        <v>21</v>
      </c>
      <c r="G148" s="3" t="s">
        <v>22</v>
      </c>
      <c r="H148" s="3">
        <v>46.26</v>
      </c>
      <c r="I148" s="3">
        <v>6</v>
      </c>
      <c r="J148" s="3">
        <v>13.878</v>
      </c>
      <c r="K148" s="3">
        <v>291.43799999999999</v>
      </c>
      <c r="L148" s="91">
        <v>43532</v>
      </c>
      <c r="M148" s="3">
        <v>0.71597222222222223</v>
      </c>
      <c r="N148" s="4" t="s">
        <v>33</v>
      </c>
      <c r="O148" s="3">
        <v>277.56</v>
      </c>
      <c r="P148" s="5">
        <v>4.7619047620000003</v>
      </c>
      <c r="Q148" s="3">
        <v>13.878</v>
      </c>
      <c r="R148" s="3">
        <v>9.5</v>
      </c>
      <c r="S148">
        <f t="shared" si="2"/>
        <v>3</v>
      </c>
    </row>
    <row r="149" spans="2:19" x14ac:dyDescent="0.25">
      <c r="B149" s="3" t="s">
        <v>182</v>
      </c>
      <c r="C149" s="3" t="s">
        <v>18</v>
      </c>
      <c r="D149" s="3" t="s">
        <v>19</v>
      </c>
      <c r="E149" s="3" t="s">
        <v>20</v>
      </c>
      <c r="F149" s="3" t="s">
        <v>21</v>
      </c>
      <c r="G149" s="3" t="s">
        <v>46</v>
      </c>
      <c r="H149" s="3">
        <v>30.14</v>
      </c>
      <c r="I149" s="3">
        <v>10</v>
      </c>
      <c r="J149" s="3">
        <v>15.07</v>
      </c>
      <c r="K149" s="3">
        <v>316.47000000000003</v>
      </c>
      <c r="L149" s="91">
        <v>43506</v>
      </c>
      <c r="M149" s="3">
        <v>0.51944444444444449</v>
      </c>
      <c r="N149" s="4" t="s">
        <v>23</v>
      </c>
      <c r="O149" s="3">
        <v>301.39999999999998</v>
      </c>
      <c r="P149" s="5">
        <v>4.7619047620000003</v>
      </c>
      <c r="Q149" s="3">
        <v>15.07</v>
      </c>
      <c r="R149" s="3">
        <v>9.1999999999999993</v>
      </c>
      <c r="S149">
        <f t="shared" si="2"/>
        <v>2</v>
      </c>
    </row>
    <row r="150" spans="2:19" x14ac:dyDescent="0.25">
      <c r="B150" s="3" t="s">
        <v>183</v>
      </c>
      <c r="C150" s="3" t="s">
        <v>25</v>
      </c>
      <c r="D150" s="3" t="s">
        <v>26</v>
      </c>
      <c r="E150" s="3" t="s">
        <v>27</v>
      </c>
      <c r="F150" s="3" t="s">
        <v>31</v>
      </c>
      <c r="G150" s="3" t="s">
        <v>22</v>
      </c>
      <c r="H150" s="3">
        <v>66.14</v>
      </c>
      <c r="I150" s="3">
        <v>4</v>
      </c>
      <c r="J150" s="3">
        <v>13.228</v>
      </c>
      <c r="K150" s="3">
        <v>277.78800000000001</v>
      </c>
      <c r="L150" s="91">
        <v>43543</v>
      </c>
      <c r="M150" s="3">
        <v>0.53194444444444444</v>
      </c>
      <c r="N150" s="4" t="s">
        <v>33</v>
      </c>
      <c r="O150" s="3">
        <v>264.56</v>
      </c>
      <c r="P150" s="5">
        <v>4.7619047620000003</v>
      </c>
      <c r="Q150" s="3">
        <v>13.228</v>
      </c>
      <c r="R150" s="3">
        <v>5.6</v>
      </c>
      <c r="S150">
        <f t="shared" si="2"/>
        <v>3</v>
      </c>
    </row>
    <row r="151" spans="2:19" x14ac:dyDescent="0.25">
      <c r="B151" s="3" t="s">
        <v>184</v>
      </c>
      <c r="C151" s="3" t="s">
        <v>42</v>
      </c>
      <c r="D151" s="3" t="s">
        <v>43</v>
      </c>
      <c r="E151" s="3" t="s">
        <v>20</v>
      </c>
      <c r="F151" s="3" t="s">
        <v>31</v>
      </c>
      <c r="G151" s="3" t="s">
        <v>32</v>
      </c>
      <c r="H151" s="3">
        <v>71.86</v>
      </c>
      <c r="I151" s="3">
        <v>8</v>
      </c>
      <c r="J151" s="3">
        <v>28.744</v>
      </c>
      <c r="K151" s="3">
        <v>603.62400000000002</v>
      </c>
      <c r="L151" s="91">
        <v>43530</v>
      </c>
      <c r="M151" s="3">
        <v>0.62986111111111109</v>
      </c>
      <c r="N151" s="4" t="s">
        <v>33</v>
      </c>
      <c r="O151" s="3">
        <v>574.88</v>
      </c>
      <c r="P151" s="5">
        <v>4.7619047620000003</v>
      </c>
      <c r="Q151" s="3">
        <v>28.744</v>
      </c>
      <c r="R151" s="3">
        <v>6.2</v>
      </c>
      <c r="S151">
        <f t="shared" si="2"/>
        <v>3</v>
      </c>
    </row>
    <row r="152" spans="2:19" x14ac:dyDescent="0.25">
      <c r="B152" s="3" t="s">
        <v>185</v>
      </c>
      <c r="C152" s="3" t="s">
        <v>18</v>
      </c>
      <c r="D152" s="3" t="s">
        <v>19</v>
      </c>
      <c r="E152" s="3" t="s">
        <v>27</v>
      </c>
      <c r="F152" s="3" t="s">
        <v>31</v>
      </c>
      <c r="G152" s="3" t="s">
        <v>22</v>
      </c>
      <c r="H152" s="3">
        <v>32.46</v>
      </c>
      <c r="I152" s="3">
        <v>8</v>
      </c>
      <c r="J152" s="3">
        <v>12.984</v>
      </c>
      <c r="K152" s="3">
        <v>272.66399999999999</v>
      </c>
      <c r="L152" s="91">
        <v>43551</v>
      </c>
      <c r="M152" s="3">
        <v>0.57499999999999996</v>
      </c>
      <c r="N152" s="4" t="s">
        <v>33</v>
      </c>
      <c r="O152" s="3">
        <v>259.68</v>
      </c>
      <c r="P152" s="5">
        <v>4.7619047620000003</v>
      </c>
      <c r="Q152" s="3">
        <v>12.984</v>
      </c>
      <c r="R152" s="3">
        <v>4.9000000000000004</v>
      </c>
      <c r="S152">
        <f t="shared" si="2"/>
        <v>3</v>
      </c>
    </row>
    <row r="153" spans="2:19" x14ac:dyDescent="0.25">
      <c r="B153" s="3" t="s">
        <v>186</v>
      </c>
      <c r="C153" s="3" t="s">
        <v>42</v>
      </c>
      <c r="D153" s="3" t="s">
        <v>43</v>
      </c>
      <c r="E153" s="3" t="s">
        <v>20</v>
      </c>
      <c r="F153" s="3" t="s">
        <v>21</v>
      </c>
      <c r="G153" s="3" t="s">
        <v>46</v>
      </c>
      <c r="H153" s="3">
        <v>91.54</v>
      </c>
      <c r="I153" s="3">
        <v>4</v>
      </c>
      <c r="J153" s="3">
        <v>18.308</v>
      </c>
      <c r="K153" s="3">
        <v>384.46800000000002</v>
      </c>
      <c r="L153" s="91">
        <v>43547</v>
      </c>
      <c r="M153" s="3">
        <v>0.80555555555555558</v>
      </c>
      <c r="N153" s="4" t="s">
        <v>33</v>
      </c>
      <c r="O153" s="3">
        <v>366.16</v>
      </c>
      <c r="P153" s="5">
        <v>4.7619047620000003</v>
      </c>
      <c r="Q153" s="3">
        <v>18.308</v>
      </c>
      <c r="R153" s="3">
        <v>4.8</v>
      </c>
      <c r="S153">
        <f t="shared" si="2"/>
        <v>3</v>
      </c>
    </row>
    <row r="154" spans="2:19" x14ac:dyDescent="0.25">
      <c r="B154" s="3" t="s">
        <v>187</v>
      </c>
      <c r="C154" s="3" t="s">
        <v>25</v>
      </c>
      <c r="D154" s="3" t="s">
        <v>26</v>
      </c>
      <c r="E154" s="3" t="s">
        <v>20</v>
      </c>
      <c r="F154" s="3" t="s">
        <v>31</v>
      </c>
      <c r="G154" s="3" t="s">
        <v>36</v>
      </c>
      <c r="H154" s="3">
        <v>34.56</v>
      </c>
      <c r="I154" s="3">
        <v>7</v>
      </c>
      <c r="J154" s="3">
        <v>12.096</v>
      </c>
      <c r="K154" s="3">
        <v>254.01599999999999</v>
      </c>
      <c r="L154" s="91">
        <v>43535</v>
      </c>
      <c r="M154" s="3">
        <v>0.67152777777777772</v>
      </c>
      <c r="N154" s="4" t="s">
        <v>33</v>
      </c>
      <c r="O154" s="3">
        <v>241.92</v>
      </c>
      <c r="P154" s="5">
        <v>4.7619047620000003</v>
      </c>
      <c r="Q154" s="3">
        <v>12.096</v>
      </c>
      <c r="R154" s="3">
        <v>7.3</v>
      </c>
      <c r="S154">
        <f t="shared" si="2"/>
        <v>3</v>
      </c>
    </row>
    <row r="155" spans="2:19" x14ac:dyDescent="0.25">
      <c r="B155" s="3" t="s">
        <v>188</v>
      </c>
      <c r="C155" s="3" t="s">
        <v>18</v>
      </c>
      <c r="D155" s="3" t="s">
        <v>19</v>
      </c>
      <c r="E155" s="3" t="s">
        <v>27</v>
      </c>
      <c r="F155" s="3" t="s">
        <v>31</v>
      </c>
      <c r="G155" s="3" t="s">
        <v>46</v>
      </c>
      <c r="H155" s="3">
        <v>83.24</v>
      </c>
      <c r="I155" s="3">
        <v>9</v>
      </c>
      <c r="J155" s="3">
        <v>37.457999999999998</v>
      </c>
      <c r="K155" s="3">
        <v>786.61800000000005</v>
      </c>
      <c r="L155" s="91">
        <v>43494</v>
      </c>
      <c r="M155" s="3">
        <v>0.49722222222222223</v>
      </c>
      <c r="N155" s="4" t="s">
        <v>33</v>
      </c>
      <c r="O155" s="3">
        <v>749.16</v>
      </c>
      <c r="P155" s="5">
        <v>4.7619047620000003</v>
      </c>
      <c r="Q155" s="3">
        <v>37.457999999999998</v>
      </c>
      <c r="R155" s="3">
        <v>7.4</v>
      </c>
      <c r="S155">
        <f t="shared" si="2"/>
        <v>1</v>
      </c>
    </row>
    <row r="156" spans="2:19" x14ac:dyDescent="0.25">
      <c r="B156" s="3" t="s">
        <v>189</v>
      </c>
      <c r="C156" s="3" t="s">
        <v>25</v>
      </c>
      <c r="D156" s="3" t="s">
        <v>26</v>
      </c>
      <c r="E156" s="3" t="s">
        <v>27</v>
      </c>
      <c r="F156" s="3" t="s">
        <v>21</v>
      </c>
      <c r="G156" s="3" t="s">
        <v>44</v>
      </c>
      <c r="H156" s="3">
        <v>16.48</v>
      </c>
      <c r="I156" s="3">
        <v>6</v>
      </c>
      <c r="J156" s="3">
        <v>4.944</v>
      </c>
      <c r="K156" s="3">
        <v>103.824</v>
      </c>
      <c r="L156" s="91">
        <v>43503</v>
      </c>
      <c r="M156" s="3">
        <v>0.76597222222222228</v>
      </c>
      <c r="N156" s="4" t="s">
        <v>23</v>
      </c>
      <c r="O156" s="3">
        <v>98.88</v>
      </c>
      <c r="P156" s="5">
        <v>4.7619047620000003</v>
      </c>
      <c r="Q156" s="3">
        <v>4.944</v>
      </c>
      <c r="R156" s="3">
        <v>9.9</v>
      </c>
      <c r="S156">
        <f t="shared" si="2"/>
        <v>2</v>
      </c>
    </row>
    <row r="157" spans="2:19" x14ac:dyDescent="0.25">
      <c r="B157" s="3" t="s">
        <v>190</v>
      </c>
      <c r="C157" s="3" t="s">
        <v>25</v>
      </c>
      <c r="D157" s="3" t="s">
        <v>26</v>
      </c>
      <c r="E157" s="3" t="s">
        <v>27</v>
      </c>
      <c r="F157" s="3" t="s">
        <v>21</v>
      </c>
      <c r="G157" s="3" t="s">
        <v>36</v>
      </c>
      <c r="H157" s="3">
        <v>80.97</v>
      </c>
      <c r="I157" s="3">
        <v>8</v>
      </c>
      <c r="J157" s="3">
        <v>32.387999999999998</v>
      </c>
      <c r="K157" s="3">
        <v>680.14800000000002</v>
      </c>
      <c r="L157" s="91">
        <v>43493</v>
      </c>
      <c r="M157" s="3">
        <v>0.54513888888888884</v>
      </c>
      <c r="N157" s="4" t="s">
        <v>29</v>
      </c>
      <c r="O157" s="3">
        <v>647.76</v>
      </c>
      <c r="P157" s="5">
        <v>4.7619047620000003</v>
      </c>
      <c r="Q157" s="3">
        <v>32.387999999999998</v>
      </c>
      <c r="R157" s="3">
        <v>9.3000000000000007</v>
      </c>
      <c r="S157">
        <f t="shared" si="2"/>
        <v>1</v>
      </c>
    </row>
    <row r="158" spans="2:19" x14ac:dyDescent="0.25">
      <c r="B158" s="3" t="s">
        <v>191</v>
      </c>
      <c r="C158" s="3" t="s">
        <v>18</v>
      </c>
      <c r="D158" s="3" t="s">
        <v>19</v>
      </c>
      <c r="E158" s="3" t="s">
        <v>20</v>
      </c>
      <c r="F158" s="3" t="s">
        <v>31</v>
      </c>
      <c r="G158" s="3" t="s">
        <v>44</v>
      </c>
      <c r="H158" s="3">
        <v>92.29</v>
      </c>
      <c r="I158" s="3">
        <v>5</v>
      </c>
      <c r="J158" s="3">
        <v>23.072500000000002</v>
      </c>
      <c r="K158" s="3">
        <v>484.52249999999998</v>
      </c>
      <c r="L158" s="91">
        <v>43516</v>
      </c>
      <c r="M158" s="3">
        <v>0.66319444444444442</v>
      </c>
      <c r="N158" s="4" t="s">
        <v>33</v>
      </c>
      <c r="O158" s="3">
        <v>461.45</v>
      </c>
      <c r="P158" s="5">
        <v>4.7619047620000003</v>
      </c>
      <c r="Q158" s="3">
        <v>23.072500000000002</v>
      </c>
      <c r="R158" s="3">
        <v>9</v>
      </c>
      <c r="S158">
        <f t="shared" si="2"/>
        <v>2</v>
      </c>
    </row>
    <row r="159" spans="2:19" x14ac:dyDescent="0.25">
      <c r="B159" s="3" t="s">
        <v>192</v>
      </c>
      <c r="C159" s="3" t="s">
        <v>42</v>
      </c>
      <c r="D159" s="3" t="s">
        <v>43</v>
      </c>
      <c r="E159" s="3" t="s">
        <v>20</v>
      </c>
      <c r="F159" s="3" t="s">
        <v>31</v>
      </c>
      <c r="G159" s="3" t="s">
        <v>28</v>
      </c>
      <c r="H159" s="3">
        <v>72.17</v>
      </c>
      <c r="I159" s="3">
        <v>1</v>
      </c>
      <c r="J159" s="3">
        <v>3.6084999999999998</v>
      </c>
      <c r="K159" s="3">
        <v>75.778499999999994</v>
      </c>
      <c r="L159" s="91">
        <v>43469</v>
      </c>
      <c r="M159" s="3">
        <v>0.81944444444444442</v>
      </c>
      <c r="N159" s="4" t="s">
        <v>29</v>
      </c>
      <c r="O159" s="3">
        <v>72.17</v>
      </c>
      <c r="P159" s="5">
        <v>4.7619047620000003</v>
      </c>
      <c r="Q159" s="3">
        <v>3.6084999999999998</v>
      </c>
      <c r="R159" s="3">
        <v>6.1</v>
      </c>
      <c r="S159">
        <f t="shared" si="2"/>
        <v>1</v>
      </c>
    </row>
    <row r="160" spans="2:19" x14ac:dyDescent="0.25">
      <c r="B160" s="3" t="s">
        <v>193</v>
      </c>
      <c r="C160" s="3" t="s">
        <v>42</v>
      </c>
      <c r="D160" s="3" t="s">
        <v>43</v>
      </c>
      <c r="E160" s="3" t="s">
        <v>27</v>
      </c>
      <c r="F160" s="3" t="s">
        <v>31</v>
      </c>
      <c r="G160" s="3" t="s">
        <v>32</v>
      </c>
      <c r="H160" s="3">
        <v>50.28</v>
      </c>
      <c r="I160" s="3">
        <v>5</v>
      </c>
      <c r="J160" s="3">
        <v>12.57</v>
      </c>
      <c r="K160" s="3">
        <v>263.97000000000003</v>
      </c>
      <c r="L160" s="91">
        <v>43531</v>
      </c>
      <c r="M160" s="3">
        <v>0.58194444444444449</v>
      </c>
      <c r="N160" s="4" t="s">
        <v>23</v>
      </c>
      <c r="O160" s="3">
        <v>251.4</v>
      </c>
      <c r="P160" s="5">
        <v>4.7619047620000003</v>
      </c>
      <c r="Q160" s="3">
        <v>12.57</v>
      </c>
      <c r="R160" s="3">
        <v>9.6999999999999993</v>
      </c>
      <c r="S160">
        <f t="shared" si="2"/>
        <v>3</v>
      </c>
    </row>
    <row r="161" spans="2:19" x14ac:dyDescent="0.25">
      <c r="B161" s="3" t="s">
        <v>194</v>
      </c>
      <c r="C161" s="3" t="s">
        <v>42</v>
      </c>
      <c r="D161" s="3" t="s">
        <v>43</v>
      </c>
      <c r="E161" s="3" t="s">
        <v>20</v>
      </c>
      <c r="F161" s="3" t="s">
        <v>31</v>
      </c>
      <c r="G161" s="3" t="s">
        <v>22</v>
      </c>
      <c r="H161" s="3">
        <v>97.22</v>
      </c>
      <c r="I161" s="3">
        <v>9</v>
      </c>
      <c r="J161" s="3">
        <v>43.749000000000002</v>
      </c>
      <c r="K161" s="3">
        <v>918.72900000000004</v>
      </c>
      <c r="L161" s="91">
        <v>43554</v>
      </c>
      <c r="M161" s="3">
        <v>0.61319444444444449</v>
      </c>
      <c r="N161" s="4" t="s">
        <v>23</v>
      </c>
      <c r="O161" s="3">
        <v>874.98</v>
      </c>
      <c r="P161" s="5">
        <v>4.7619047620000003</v>
      </c>
      <c r="Q161" s="3">
        <v>43.749000000000002</v>
      </c>
      <c r="R161" s="3">
        <v>6</v>
      </c>
      <c r="S161">
        <f t="shared" si="2"/>
        <v>3</v>
      </c>
    </row>
    <row r="162" spans="2:19" x14ac:dyDescent="0.25">
      <c r="B162" s="3" t="s">
        <v>195</v>
      </c>
      <c r="C162" s="3" t="s">
        <v>42</v>
      </c>
      <c r="D162" s="3" t="s">
        <v>43</v>
      </c>
      <c r="E162" s="3" t="s">
        <v>27</v>
      </c>
      <c r="F162" s="3" t="s">
        <v>31</v>
      </c>
      <c r="G162" s="3" t="s">
        <v>36</v>
      </c>
      <c r="H162" s="3">
        <v>93.39</v>
      </c>
      <c r="I162" s="3">
        <v>6</v>
      </c>
      <c r="J162" s="3">
        <v>28.016999999999999</v>
      </c>
      <c r="K162" s="3">
        <v>588.35699999999997</v>
      </c>
      <c r="L162" s="91">
        <v>43551</v>
      </c>
      <c r="M162" s="3">
        <v>0.8041666666666667</v>
      </c>
      <c r="N162" s="4" t="s">
        <v>23</v>
      </c>
      <c r="O162" s="3">
        <v>560.34</v>
      </c>
      <c r="P162" s="5">
        <v>4.7619047620000003</v>
      </c>
      <c r="Q162" s="3">
        <v>28.016999999999999</v>
      </c>
      <c r="R162" s="3">
        <v>10</v>
      </c>
      <c r="S162">
        <f t="shared" si="2"/>
        <v>3</v>
      </c>
    </row>
    <row r="163" spans="2:19" x14ac:dyDescent="0.25">
      <c r="B163" s="3" t="s">
        <v>196</v>
      </c>
      <c r="C163" s="3" t="s">
        <v>25</v>
      </c>
      <c r="D163" s="3" t="s">
        <v>26</v>
      </c>
      <c r="E163" s="3" t="s">
        <v>27</v>
      </c>
      <c r="F163" s="3" t="s">
        <v>21</v>
      </c>
      <c r="G163" s="3" t="s">
        <v>44</v>
      </c>
      <c r="H163" s="3">
        <v>43.18</v>
      </c>
      <c r="I163" s="3">
        <v>8</v>
      </c>
      <c r="J163" s="3">
        <v>17.271999999999998</v>
      </c>
      <c r="K163" s="3">
        <v>362.71199999999999</v>
      </c>
      <c r="L163" s="91">
        <v>43484</v>
      </c>
      <c r="M163" s="3">
        <v>0.81874999999999998</v>
      </c>
      <c r="N163" s="4" t="s">
        <v>33</v>
      </c>
      <c r="O163" s="3">
        <v>345.44</v>
      </c>
      <c r="P163" s="5">
        <v>4.7619047620000003</v>
      </c>
      <c r="Q163" s="3">
        <v>17.271999999999998</v>
      </c>
      <c r="R163" s="3">
        <v>8.3000000000000007</v>
      </c>
      <c r="S163">
        <f t="shared" si="2"/>
        <v>1</v>
      </c>
    </row>
    <row r="164" spans="2:19" x14ac:dyDescent="0.25">
      <c r="B164" s="3" t="s">
        <v>197</v>
      </c>
      <c r="C164" s="3" t="s">
        <v>18</v>
      </c>
      <c r="D164" s="3" t="s">
        <v>19</v>
      </c>
      <c r="E164" s="3" t="s">
        <v>27</v>
      </c>
      <c r="F164" s="3" t="s">
        <v>31</v>
      </c>
      <c r="G164" s="3" t="s">
        <v>36</v>
      </c>
      <c r="H164" s="3">
        <v>63.69</v>
      </c>
      <c r="I164" s="3">
        <v>1</v>
      </c>
      <c r="J164" s="3">
        <v>3.1844999999999999</v>
      </c>
      <c r="K164" s="3">
        <v>66.874499999999998</v>
      </c>
      <c r="L164" s="91">
        <v>43521</v>
      </c>
      <c r="M164" s="3">
        <v>0.68125000000000002</v>
      </c>
      <c r="N164" s="4" t="s">
        <v>29</v>
      </c>
      <c r="O164" s="3">
        <v>63.69</v>
      </c>
      <c r="P164" s="5">
        <v>4.7619047620000003</v>
      </c>
      <c r="Q164" s="3">
        <v>3.1844999999999999</v>
      </c>
      <c r="R164" s="3">
        <v>6</v>
      </c>
      <c r="S164">
        <f t="shared" si="2"/>
        <v>2</v>
      </c>
    </row>
    <row r="165" spans="2:19" x14ac:dyDescent="0.25">
      <c r="B165" s="3" t="s">
        <v>198</v>
      </c>
      <c r="C165" s="3" t="s">
        <v>18</v>
      </c>
      <c r="D165" s="3" t="s">
        <v>19</v>
      </c>
      <c r="E165" s="3" t="s">
        <v>27</v>
      </c>
      <c r="F165" s="3" t="s">
        <v>31</v>
      </c>
      <c r="G165" s="3" t="s">
        <v>44</v>
      </c>
      <c r="H165" s="3">
        <v>45.79</v>
      </c>
      <c r="I165" s="3">
        <v>7</v>
      </c>
      <c r="J165" s="3">
        <v>16.026499999999999</v>
      </c>
      <c r="K165" s="3">
        <v>336.55650000000003</v>
      </c>
      <c r="L165" s="91">
        <v>43537</v>
      </c>
      <c r="M165" s="3">
        <v>0.82222222222222219</v>
      </c>
      <c r="N165" s="4" t="s">
        <v>33</v>
      </c>
      <c r="O165" s="3">
        <v>320.52999999999997</v>
      </c>
      <c r="P165" s="5">
        <v>4.7619047620000003</v>
      </c>
      <c r="Q165" s="3">
        <v>16.026499999999999</v>
      </c>
      <c r="R165" s="3">
        <v>7</v>
      </c>
      <c r="S165">
        <f t="shared" si="2"/>
        <v>3</v>
      </c>
    </row>
    <row r="166" spans="2:19" x14ac:dyDescent="0.25">
      <c r="B166" s="3" t="s">
        <v>199</v>
      </c>
      <c r="C166" s="3" t="s">
        <v>25</v>
      </c>
      <c r="D166" s="3" t="s">
        <v>26</v>
      </c>
      <c r="E166" s="3" t="s">
        <v>27</v>
      </c>
      <c r="F166" s="3" t="s">
        <v>31</v>
      </c>
      <c r="G166" s="3" t="s">
        <v>36</v>
      </c>
      <c r="H166" s="3">
        <v>76.400000000000006</v>
      </c>
      <c r="I166" s="3">
        <v>2</v>
      </c>
      <c r="J166" s="3">
        <v>7.64</v>
      </c>
      <c r="K166" s="3">
        <v>160.44</v>
      </c>
      <c r="L166" s="91">
        <v>43495</v>
      </c>
      <c r="M166" s="3">
        <v>0.8208333333333333</v>
      </c>
      <c r="N166" s="4" t="s">
        <v>23</v>
      </c>
      <c r="O166" s="3">
        <v>152.80000000000001</v>
      </c>
      <c r="P166" s="5">
        <v>4.7619047620000003</v>
      </c>
      <c r="Q166" s="3">
        <v>7.64</v>
      </c>
      <c r="R166" s="3">
        <v>6.5</v>
      </c>
      <c r="S166">
        <f t="shared" si="2"/>
        <v>1</v>
      </c>
    </row>
    <row r="167" spans="2:19" x14ac:dyDescent="0.25">
      <c r="B167" s="3" t="s">
        <v>200</v>
      </c>
      <c r="C167" s="3" t="s">
        <v>42</v>
      </c>
      <c r="D167" s="3" t="s">
        <v>43</v>
      </c>
      <c r="E167" s="3" t="s">
        <v>27</v>
      </c>
      <c r="F167" s="3" t="s">
        <v>31</v>
      </c>
      <c r="G167" s="3" t="s">
        <v>44</v>
      </c>
      <c r="H167" s="3">
        <v>39.9</v>
      </c>
      <c r="I167" s="3">
        <v>10</v>
      </c>
      <c r="J167" s="3">
        <v>19.95</v>
      </c>
      <c r="K167" s="3">
        <v>418.95</v>
      </c>
      <c r="L167" s="91">
        <v>43516</v>
      </c>
      <c r="M167" s="3">
        <v>0.64166666666666672</v>
      </c>
      <c r="N167" s="4" t="s">
        <v>33</v>
      </c>
      <c r="O167" s="3">
        <v>399</v>
      </c>
      <c r="P167" s="5">
        <v>4.7619047620000003</v>
      </c>
      <c r="Q167" s="3">
        <v>19.95</v>
      </c>
      <c r="R167" s="3">
        <v>5.9</v>
      </c>
      <c r="S167">
        <f t="shared" si="2"/>
        <v>2</v>
      </c>
    </row>
    <row r="168" spans="2:19" x14ac:dyDescent="0.25">
      <c r="B168" s="3" t="s">
        <v>201</v>
      </c>
      <c r="C168" s="3" t="s">
        <v>42</v>
      </c>
      <c r="D168" s="3" t="s">
        <v>43</v>
      </c>
      <c r="E168" s="3" t="s">
        <v>20</v>
      </c>
      <c r="F168" s="3" t="s">
        <v>31</v>
      </c>
      <c r="G168" s="3" t="s">
        <v>22</v>
      </c>
      <c r="H168" s="3">
        <v>42.57</v>
      </c>
      <c r="I168" s="3">
        <v>8</v>
      </c>
      <c r="J168" s="3">
        <v>17.027999999999999</v>
      </c>
      <c r="K168" s="3">
        <v>357.58800000000002</v>
      </c>
      <c r="L168" s="91">
        <v>43521</v>
      </c>
      <c r="M168" s="3">
        <v>0.59166666666666667</v>
      </c>
      <c r="N168" s="4" t="s">
        <v>23</v>
      </c>
      <c r="O168" s="3">
        <v>340.56</v>
      </c>
      <c r="P168" s="5">
        <v>4.7619047620000003</v>
      </c>
      <c r="Q168" s="3">
        <v>17.027999999999999</v>
      </c>
      <c r="R168" s="3">
        <v>5.6</v>
      </c>
      <c r="S168">
        <f t="shared" si="2"/>
        <v>2</v>
      </c>
    </row>
    <row r="169" spans="2:19" x14ac:dyDescent="0.25">
      <c r="B169" s="3" t="s">
        <v>202</v>
      </c>
      <c r="C169" s="3" t="s">
        <v>25</v>
      </c>
      <c r="D169" s="3" t="s">
        <v>26</v>
      </c>
      <c r="E169" s="3" t="s">
        <v>27</v>
      </c>
      <c r="F169" s="3" t="s">
        <v>31</v>
      </c>
      <c r="G169" s="3" t="s">
        <v>32</v>
      </c>
      <c r="H169" s="3">
        <v>95.58</v>
      </c>
      <c r="I169" s="3">
        <v>10</v>
      </c>
      <c r="J169" s="3">
        <v>47.79</v>
      </c>
      <c r="K169" s="3">
        <v>1003.59</v>
      </c>
      <c r="L169" s="91">
        <v>43481</v>
      </c>
      <c r="M169" s="3">
        <v>0.56388888888888888</v>
      </c>
      <c r="N169" s="4" t="s">
        <v>29</v>
      </c>
      <c r="O169" s="3">
        <v>955.8</v>
      </c>
      <c r="P169" s="5">
        <v>4.7619047620000003</v>
      </c>
      <c r="Q169" s="3">
        <v>47.79</v>
      </c>
      <c r="R169" s="3">
        <v>4.8</v>
      </c>
      <c r="S169">
        <f t="shared" si="2"/>
        <v>1</v>
      </c>
    </row>
    <row r="170" spans="2:19" x14ac:dyDescent="0.25">
      <c r="B170" s="3" t="s">
        <v>203</v>
      </c>
      <c r="C170" s="3" t="s">
        <v>18</v>
      </c>
      <c r="D170" s="3" t="s">
        <v>19</v>
      </c>
      <c r="E170" s="3" t="s">
        <v>27</v>
      </c>
      <c r="F170" s="3" t="s">
        <v>31</v>
      </c>
      <c r="G170" s="3" t="s">
        <v>46</v>
      </c>
      <c r="H170" s="3">
        <v>98.98</v>
      </c>
      <c r="I170" s="3">
        <v>10</v>
      </c>
      <c r="J170" s="3">
        <v>49.49</v>
      </c>
      <c r="K170" s="3">
        <v>1039.29</v>
      </c>
      <c r="L170" s="91">
        <v>43504</v>
      </c>
      <c r="M170" s="3">
        <v>0.68055555555555558</v>
      </c>
      <c r="N170" s="4" t="s">
        <v>33</v>
      </c>
      <c r="O170" s="3">
        <v>989.8</v>
      </c>
      <c r="P170" s="5">
        <v>4.7619047620000003</v>
      </c>
      <c r="Q170" s="3">
        <v>49.49</v>
      </c>
      <c r="R170" s="3">
        <v>8.6999999999999993</v>
      </c>
      <c r="S170">
        <f t="shared" si="2"/>
        <v>2</v>
      </c>
    </row>
    <row r="171" spans="2:19" x14ac:dyDescent="0.25">
      <c r="B171" s="3" t="s">
        <v>204</v>
      </c>
      <c r="C171" s="3" t="s">
        <v>18</v>
      </c>
      <c r="D171" s="3" t="s">
        <v>19</v>
      </c>
      <c r="E171" s="3" t="s">
        <v>27</v>
      </c>
      <c r="F171" s="3" t="s">
        <v>31</v>
      </c>
      <c r="G171" s="3" t="s">
        <v>44</v>
      </c>
      <c r="H171" s="3">
        <v>51.28</v>
      </c>
      <c r="I171" s="3">
        <v>6</v>
      </c>
      <c r="J171" s="3">
        <v>15.384</v>
      </c>
      <c r="K171" s="3">
        <v>323.06400000000002</v>
      </c>
      <c r="L171" s="91">
        <v>43484</v>
      </c>
      <c r="M171" s="3">
        <v>0.68819444444444444</v>
      </c>
      <c r="N171" s="4" t="s">
        <v>29</v>
      </c>
      <c r="O171" s="3">
        <v>307.68</v>
      </c>
      <c r="P171" s="5">
        <v>4.7619047620000003</v>
      </c>
      <c r="Q171" s="3">
        <v>15.384</v>
      </c>
      <c r="R171" s="3">
        <v>6.5</v>
      </c>
      <c r="S171">
        <f t="shared" si="2"/>
        <v>1</v>
      </c>
    </row>
    <row r="172" spans="2:19" x14ac:dyDescent="0.25">
      <c r="B172" s="3" t="s">
        <v>205</v>
      </c>
      <c r="C172" s="3" t="s">
        <v>18</v>
      </c>
      <c r="D172" s="3" t="s">
        <v>19</v>
      </c>
      <c r="E172" s="3" t="s">
        <v>20</v>
      </c>
      <c r="F172" s="3" t="s">
        <v>31</v>
      </c>
      <c r="G172" s="3" t="s">
        <v>36</v>
      </c>
      <c r="H172" s="3">
        <v>69.52</v>
      </c>
      <c r="I172" s="3">
        <v>7</v>
      </c>
      <c r="J172" s="3">
        <v>24.332000000000001</v>
      </c>
      <c r="K172" s="3">
        <v>510.97199999999998</v>
      </c>
      <c r="L172" s="91">
        <v>43497</v>
      </c>
      <c r="M172" s="3">
        <v>0.63194444444444442</v>
      </c>
      <c r="N172" s="4" t="s">
        <v>33</v>
      </c>
      <c r="O172" s="3">
        <v>486.64</v>
      </c>
      <c r="P172" s="5">
        <v>4.7619047620000003</v>
      </c>
      <c r="Q172" s="3">
        <v>24.332000000000001</v>
      </c>
      <c r="R172" s="3">
        <v>8.5</v>
      </c>
      <c r="S172">
        <f t="shared" si="2"/>
        <v>2</v>
      </c>
    </row>
    <row r="173" spans="2:19" x14ac:dyDescent="0.25">
      <c r="B173" s="3" t="s">
        <v>206</v>
      </c>
      <c r="C173" s="3" t="s">
        <v>18</v>
      </c>
      <c r="D173" s="3" t="s">
        <v>19</v>
      </c>
      <c r="E173" s="3" t="s">
        <v>27</v>
      </c>
      <c r="F173" s="3" t="s">
        <v>31</v>
      </c>
      <c r="G173" s="3" t="s">
        <v>22</v>
      </c>
      <c r="H173" s="3">
        <v>70.010000000000005</v>
      </c>
      <c r="I173" s="3">
        <v>5</v>
      </c>
      <c r="J173" s="3">
        <v>17.502500000000001</v>
      </c>
      <c r="K173" s="3">
        <v>367.55250000000001</v>
      </c>
      <c r="L173" s="91">
        <v>43468</v>
      </c>
      <c r="M173" s="3">
        <v>0.48333333333333334</v>
      </c>
      <c r="N173" s="4" t="s">
        <v>23</v>
      </c>
      <c r="O173" s="3">
        <v>350.05</v>
      </c>
      <c r="P173" s="5">
        <v>4.7619047620000003</v>
      </c>
      <c r="Q173" s="3">
        <v>17.502500000000001</v>
      </c>
      <c r="R173" s="3">
        <v>5.5</v>
      </c>
      <c r="S173">
        <f t="shared" si="2"/>
        <v>1</v>
      </c>
    </row>
    <row r="174" spans="2:19" x14ac:dyDescent="0.25">
      <c r="B174" s="3" t="s">
        <v>207</v>
      </c>
      <c r="C174" s="3" t="s">
        <v>42</v>
      </c>
      <c r="D174" s="3" t="s">
        <v>43</v>
      </c>
      <c r="E174" s="3" t="s">
        <v>20</v>
      </c>
      <c r="F174" s="3" t="s">
        <v>31</v>
      </c>
      <c r="G174" s="3" t="s">
        <v>44</v>
      </c>
      <c r="H174" s="3">
        <v>80.05</v>
      </c>
      <c r="I174" s="3">
        <v>5</v>
      </c>
      <c r="J174" s="3">
        <v>20.012499999999999</v>
      </c>
      <c r="K174" s="3">
        <v>420.26249999999999</v>
      </c>
      <c r="L174" s="91">
        <v>43491</v>
      </c>
      <c r="M174" s="3">
        <v>0.53125</v>
      </c>
      <c r="N174" s="4" t="s">
        <v>33</v>
      </c>
      <c r="O174" s="3">
        <v>400.25</v>
      </c>
      <c r="P174" s="5">
        <v>4.7619047620000003</v>
      </c>
      <c r="Q174" s="3">
        <v>20.012499999999999</v>
      </c>
      <c r="R174" s="3">
        <v>9.4</v>
      </c>
      <c r="S174">
        <f t="shared" si="2"/>
        <v>1</v>
      </c>
    </row>
    <row r="175" spans="2:19" x14ac:dyDescent="0.25">
      <c r="B175" s="3" t="s">
        <v>208</v>
      </c>
      <c r="C175" s="3" t="s">
        <v>25</v>
      </c>
      <c r="D175" s="3" t="s">
        <v>26</v>
      </c>
      <c r="E175" s="3" t="s">
        <v>27</v>
      </c>
      <c r="F175" s="3" t="s">
        <v>31</v>
      </c>
      <c r="G175" s="3" t="s">
        <v>28</v>
      </c>
      <c r="H175" s="3">
        <v>20.85</v>
      </c>
      <c r="I175" s="3">
        <v>8</v>
      </c>
      <c r="J175" s="3">
        <v>8.34</v>
      </c>
      <c r="K175" s="3">
        <v>175.14</v>
      </c>
      <c r="L175" s="91">
        <v>43527</v>
      </c>
      <c r="M175" s="3">
        <v>0.80347222222222225</v>
      </c>
      <c r="N175" s="4" t="s">
        <v>29</v>
      </c>
      <c r="O175" s="3">
        <v>166.8</v>
      </c>
      <c r="P175" s="5">
        <v>4.7619047620000003</v>
      </c>
      <c r="Q175" s="3">
        <v>8.34</v>
      </c>
      <c r="R175" s="3">
        <v>6.3</v>
      </c>
      <c r="S175">
        <f t="shared" si="2"/>
        <v>3</v>
      </c>
    </row>
    <row r="176" spans="2:19" x14ac:dyDescent="0.25">
      <c r="B176" s="3" t="s">
        <v>209</v>
      </c>
      <c r="C176" s="3" t="s">
        <v>42</v>
      </c>
      <c r="D176" s="3" t="s">
        <v>43</v>
      </c>
      <c r="E176" s="3" t="s">
        <v>20</v>
      </c>
      <c r="F176" s="3" t="s">
        <v>31</v>
      </c>
      <c r="G176" s="3" t="s">
        <v>28</v>
      </c>
      <c r="H176" s="3">
        <v>52.89</v>
      </c>
      <c r="I176" s="3">
        <v>6</v>
      </c>
      <c r="J176" s="3">
        <v>15.867000000000001</v>
      </c>
      <c r="K176" s="3">
        <v>333.20699999999999</v>
      </c>
      <c r="L176" s="91">
        <v>43484</v>
      </c>
      <c r="M176" s="3">
        <v>0.7319444444444444</v>
      </c>
      <c r="N176" s="4" t="s">
        <v>33</v>
      </c>
      <c r="O176" s="3">
        <v>317.33999999999997</v>
      </c>
      <c r="P176" s="5">
        <v>4.7619047620000003</v>
      </c>
      <c r="Q176" s="3">
        <v>15.867000000000001</v>
      </c>
      <c r="R176" s="3">
        <v>9.8000000000000007</v>
      </c>
      <c r="S176">
        <f t="shared" si="2"/>
        <v>1</v>
      </c>
    </row>
    <row r="177" spans="2:19" x14ac:dyDescent="0.25">
      <c r="B177" s="3" t="s">
        <v>210</v>
      </c>
      <c r="C177" s="3" t="s">
        <v>42</v>
      </c>
      <c r="D177" s="3" t="s">
        <v>43</v>
      </c>
      <c r="E177" s="3" t="s">
        <v>27</v>
      </c>
      <c r="F177" s="3" t="s">
        <v>31</v>
      </c>
      <c r="G177" s="3" t="s">
        <v>44</v>
      </c>
      <c r="H177" s="3">
        <v>19.79</v>
      </c>
      <c r="I177" s="3">
        <v>8</v>
      </c>
      <c r="J177" s="3">
        <v>7.9160000000000004</v>
      </c>
      <c r="K177" s="3">
        <v>166.23599999999999</v>
      </c>
      <c r="L177" s="91">
        <v>43483</v>
      </c>
      <c r="M177" s="3">
        <v>0.50277777777777777</v>
      </c>
      <c r="N177" s="4" t="s">
        <v>23</v>
      </c>
      <c r="O177" s="3">
        <v>158.32</v>
      </c>
      <c r="P177" s="5">
        <v>4.7619047620000003</v>
      </c>
      <c r="Q177" s="3">
        <v>7.9160000000000004</v>
      </c>
      <c r="R177" s="3">
        <v>8.6999999999999993</v>
      </c>
      <c r="S177">
        <f t="shared" si="2"/>
        <v>1</v>
      </c>
    </row>
    <row r="178" spans="2:19" x14ac:dyDescent="0.25">
      <c r="B178" s="3" t="s">
        <v>211</v>
      </c>
      <c r="C178" s="3" t="s">
        <v>18</v>
      </c>
      <c r="D178" s="3" t="s">
        <v>19</v>
      </c>
      <c r="E178" s="3" t="s">
        <v>20</v>
      </c>
      <c r="F178" s="3" t="s">
        <v>31</v>
      </c>
      <c r="G178" s="3" t="s">
        <v>32</v>
      </c>
      <c r="H178" s="3">
        <v>33.840000000000003</v>
      </c>
      <c r="I178" s="3">
        <v>9</v>
      </c>
      <c r="J178" s="3">
        <v>15.228</v>
      </c>
      <c r="K178" s="3">
        <v>319.78800000000001</v>
      </c>
      <c r="L178" s="91">
        <v>43545</v>
      </c>
      <c r="M178" s="3">
        <v>0.68125000000000002</v>
      </c>
      <c r="N178" s="4" t="s">
        <v>23</v>
      </c>
      <c r="O178" s="3">
        <v>304.56</v>
      </c>
      <c r="P178" s="5">
        <v>4.7619047620000003</v>
      </c>
      <c r="Q178" s="3">
        <v>15.228</v>
      </c>
      <c r="R178" s="3">
        <v>8.8000000000000007</v>
      </c>
      <c r="S178">
        <f t="shared" si="2"/>
        <v>3</v>
      </c>
    </row>
    <row r="179" spans="2:19" x14ac:dyDescent="0.25">
      <c r="B179" s="3" t="s">
        <v>212</v>
      </c>
      <c r="C179" s="3" t="s">
        <v>18</v>
      </c>
      <c r="D179" s="3" t="s">
        <v>19</v>
      </c>
      <c r="E179" s="3" t="s">
        <v>20</v>
      </c>
      <c r="F179" s="3" t="s">
        <v>31</v>
      </c>
      <c r="G179" s="3" t="s">
        <v>44</v>
      </c>
      <c r="H179" s="3">
        <v>22.17</v>
      </c>
      <c r="I179" s="3">
        <v>8</v>
      </c>
      <c r="J179" s="3">
        <v>8.8680000000000003</v>
      </c>
      <c r="K179" s="3">
        <v>186.22800000000001</v>
      </c>
      <c r="L179" s="91">
        <v>43527</v>
      </c>
      <c r="M179" s="3">
        <v>0.70902777777777781</v>
      </c>
      <c r="N179" s="4" t="s">
        <v>33</v>
      </c>
      <c r="O179" s="3">
        <v>177.36</v>
      </c>
      <c r="P179" s="5">
        <v>4.7619047620000003</v>
      </c>
      <c r="Q179" s="3">
        <v>8.8680000000000003</v>
      </c>
      <c r="R179" s="3">
        <v>9.6</v>
      </c>
      <c r="S179">
        <f t="shared" si="2"/>
        <v>3</v>
      </c>
    </row>
    <row r="180" spans="2:19" x14ac:dyDescent="0.25">
      <c r="B180" s="3" t="s">
        <v>213</v>
      </c>
      <c r="C180" s="3" t="s">
        <v>25</v>
      </c>
      <c r="D180" s="3" t="s">
        <v>26</v>
      </c>
      <c r="E180" s="3" t="s">
        <v>27</v>
      </c>
      <c r="F180" s="3" t="s">
        <v>21</v>
      </c>
      <c r="G180" s="3" t="s">
        <v>46</v>
      </c>
      <c r="H180" s="3">
        <v>22.51</v>
      </c>
      <c r="I180" s="3">
        <v>7</v>
      </c>
      <c r="J180" s="3">
        <v>7.8784999999999998</v>
      </c>
      <c r="K180" s="3">
        <v>165.4485</v>
      </c>
      <c r="L180" s="91">
        <v>43509</v>
      </c>
      <c r="M180" s="3">
        <v>0.4513888888888889</v>
      </c>
      <c r="N180" s="4" t="s">
        <v>33</v>
      </c>
      <c r="O180" s="3">
        <v>157.57</v>
      </c>
      <c r="P180" s="5">
        <v>4.7619047620000003</v>
      </c>
      <c r="Q180" s="3">
        <v>7.8784999999999998</v>
      </c>
      <c r="R180" s="3">
        <v>4.8</v>
      </c>
      <c r="S180">
        <f t="shared" si="2"/>
        <v>2</v>
      </c>
    </row>
    <row r="181" spans="2:19" x14ac:dyDescent="0.25">
      <c r="B181" s="3" t="s">
        <v>214</v>
      </c>
      <c r="C181" s="3" t="s">
        <v>18</v>
      </c>
      <c r="D181" s="3" t="s">
        <v>19</v>
      </c>
      <c r="E181" s="3" t="s">
        <v>27</v>
      </c>
      <c r="F181" s="3" t="s">
        <v>31</v>
      </c>
      <c r="G181" s="3" t="s">
        <v>44</v>
      </c>
      <c r="H181" s="3">
        <v>73.88</v>
      </c>
      <c r="I181" s="3">
        <v>6</v>
      </c>
      <c r="J181" s="3">
        <v>22.164000000000001</v>
      </c>
      <c r="K181" s="3">
        <v>465.44400000000002</v>
      </c>
      <c r="L181" s="91">
        <v>43547</v>
      </c>
      <c r="M181" s="3">
        <v>0.80277777777777781</v>
      </c>
      <c r="N181" s="4" t="s">
        <v>23</v>
      </c>
      <c r="O181" s="3">
        <v>443.28</v>
      </c>
      <c r="P181" s="5">
        <v>4.7619047620000003</v>
      </c>
      <c r="Q181" s="3">
        <v>22.164000000000001</v>
      </c>
      <c r="R181" s="3">
        <v>4.4000000000000004</v>
      </c>
      <c r="S181">
        <f t="shared" si="2"/>
        <v>3</v>
      </c>
    </row>
    <row r="182" spans="2:19" x14ac:dyDescent="0.25">
      <c r="B182" s="3" t="s">
        <v>215</v>
      </c>
      <c r="C182" s="3" t="s">
        <v>25</v>
      </c>
      <c r="D182" s="3" t="s">
        <v>26</v>
      </c>
      <c r="E182" s="3" t="s">
        <v>20</v>
      </c>
      <c r="F182" s="3" t="s">
        <v>31</v>
      </c>
      <c r="G182" s="3" t="s">
        <v>22</v>
      </c>
      <c r="H182" s="3">
        <v>86.8</v>
      </c>
      <c r="I182" s="3">
        <v>3</v>
      </c>
      <c r="J182" s="3">
        <v>13.02</v>
      </c>
      <c r="K182" s="3">
        <v>273.42</v>
      </c>
      <c r="L182" s="91">
        <v>43493</v>
      </c>
      <c r="M182" s="3">
        <v>0.69930555555555551</v>
      </c>
      <c r="N182" s="4" t="s">
        <v>23</v>
      </c>
      <c r="O182" s="3">
        <v>260.39999999999998</v>
      </c>
      <c r="P182" s="5">
        <v>4.7619047620000003</v>
      </c>
      <c r="Q182" s="3">
        <v>13.02</v>
      </c>
      <c r="R182" s="3">
        <v>9.9</v>
      </c>
      <c r="S182">
        <f t="shared" si="2"/>
        <v>1</v>
      </c>
    </row>
    <row r="183" spans="2:19" x14ac:dyDescent="0.25">
      <c r="B183" s="3" t="s">
        <v>216</v>
      </c>
      <c r="C183" s="3" t="s">
        <v>25</v>
      </c>
      <c r="D183" s="3" t="s">
        <v>26</v>
      </c>
      <c r="E183" s="3" t="s">
        <v>27</v>
      </c>
      <c r="F183" s="3" t="s">
        <v>31</v>
      </c>
      <c r="G183" s="3" t="s">
        <v>46</v>
      </c>
      <c r="H183" s="3">
        <v>64.260000000000005</v>
      </c>
      <c r="I183" s="3">
        <v>7</v>
      </c>
      <c r="J183" s="3">
        <v>22.491</v>
      </c>
      <c r="K183" s="3">
        <v>472.31099999999998</v>
      </c>
      <c r="L183" s="91">
        <v>43505</v>
      </c>
      <c r="M183" s="3">
        <v>0.41666666666666669</v>
      </c>
      <c r="N183" s="4" t="s">
        <v>29</v>
      </c>
      <c r="O183" s="3">
        <v>449.82</v>
      </c>
      <c r="P183" s="5">
        <v>4.7619047620000003</v>
      </c>
      <c r="Q183" s="3">
        <v>22.491</v>
      </c>
      <c r="R183" s="3">
        <v>5.7</v>
      </c>
      <c r="S183">
        <f t="shared" si="2"/>
        <v>2</v>
      </c>
    </row>
    <row r="184" spans="2:19" x14ac:dyDescent="0.25">
      <c r="B184" s="3" t="s">
        <v>217</v>
      </c>
      <c r="C184" s="3" t="s">
        <v>25</v>
      </c>
      <c r="D184" s="3" t="s">
        <v>26</v>
      </c>
      <c r="E184" s="3" t="s">
        <v>20</v>
      </c>
      <c r="F184" s="3" t="s">
        <v>31</v>
      </c>
      <c r="G184" s="3" t="s">
        <v>44</v>
      </c>
      <c r="H184" s="3">
        <v>38.47</v>
      </c>
      <c r="I184" s="3">
        <v>8</v>
      </c>
      <c r="J184" s="3">
        <v>15.388</v>
      </c>
      <c r="K184" s="3">
        <v>323.14800000000002</v>
      </c>
      <c r="L184" s="91">
        <v>43488</v>
      </c>
      <c r="M184" s="3">
        <v>0.49375000000000002</v>
      </c>
      <c r="N184" s="4" t="s">
        <v>29</v>
      </c>
      <c r="O184" s="3">
        <v>307.76</v>
      </c>
      <c r="P184" s="5">
        <v>4.7619047620000003</v>
      </c>
      <c r="Q184" s="3">
        <v>15.388</v>
      </c>
      <c r="R184" s="3">
        <v>7.7</v>
      </c>
      <c r="S184">
        <f t="shared" si="2"/>
        <v>1</v>
      </c>
    </row>
    <row r="185" spans="2:19" x14ac:dyDescent="0.25">
      <c r="B185" s="3" t="s">
        <v>218</v>
      </c>
      <c r="C185" s="3" t="s">
        <v>18</v>
      </c>
      <c r="D185" s="3" t="s">
        <v>19</v>
      </c>
      <c r="E185" s="3" t="s">
        <v>20</v>
      </c>
      <c r="F185" s="3" t="s">
        <v>31</v>
      </c>
      <c r="G185" s="3" t="s">
        <v>36</v>
      </c>
      <c r="H185" s="3">
        <v>15.5</v>
      </c>
      <c r="I185" s="3">
        <v>10</v>
      </c>
      <c r="J185" s="3">
        <v>7.75</v>
      </c>
      <c r="K185" s="3">
        <v>162.75</v>
      </c>
      <c r="L185" s="91">
        <v>43547</v>
      </c>
      <c r="M185" s="3">
        <v>0.4548611111111111</v>
      </c>
      <c r="N185" s="4" t="s">
        <v>23</v>
      </c>
      <c r="O185" s="3">
        <v>155</v>
      </c>
      <c r="P185" s="5">
        <v>4.7619047620000003</v>
      </c>
      <c r="Q185" s="3">
        <v>7.75</v>
      </c>
      <c r="R185" s="3">
        <v>8</v>
      </c>
      <c r="S185">
        <f t="shared" si="2"/>
        <v>3</v>
      </c>
    </row>
    <row r="186" spans="2:19" x14ac:dyDescent="0.25">
      <c r="B186" s="3" t="s">
        <v>219</v>
      </c>
      <c r="C186" s="3" t="s">
        <v>25</v>
      </c>
      <c r="D186" s="3" t="s">
        <v>26</v>
      </c>
      <c r="E186" s="3" t="s">
        <v>27</v>
      </c>
      <c r="F186" s="3" t="s">
        <v>31</v>
      </c>
      <c r="G186" s="3" t="s">
        <v>22</v>
      </c>
      <c r="H186" s="3">
        <v>34.31</v>
      </c>
      <c r="I186" s="3">
        <v>8</v>
      </c>
      <c r="J186" s="3">
        <v>13.724</v>
      </c>
      <c r="K186" s="3">
        <v>288.20400000000001</v>
      </c>
      <c r="L186" s="91">
        <v>43490</v>
      </c>
      <c r="M186" s="3">
        <v>0.625</v>
      </c>
      <c r="N186" s="4" t="s">
        <v>23</v>
      </c>
      <c r="O186" s="3">
        <v>274.48</v>
      </c>
      <c r="P186" s="5">
        <v>4.7619047620000003</v>
      </c>
      <c r="Q186" s="3">
        <v>13.724</v>
      </c>
      <c r="R186" s="3">
        <v>5.7</v>
      </c>
      <c r="S186">
        <f t="shared" si="2"/>
        <v>1</v>
      </c>
    </row>
    <row r="187" spans="2:19" x14ac:dyDescent="0.25">
      <c r="B187" s="3" t="s">
        <v>220</v>
      </c>
      <c r="C187" s="3" t="s">
        <v>18</v>
      </c>
      <c r="D187" s="3" t="s">
        <v>19</v>
      </c>
      <c r="E187" s="3" t="s">
        <v>27</v>
      </c>
      <c r="F187" s="3" t="s">
        <v>21</v>
      </c>
      <c r="G187" s="3" t="s">
        <v>36</v>
      </c>
      <c r="H187" s="3">
        <v>12.34</v>
      </c>
      <c r="I187" s="3">
        <v>7</v>
      </c>
      <c r="J187" s="3">
        <v>4.319</v>
      </c>
      <c r="K187" s="3">
        <v>90.698999999999998</v>
      </c>
      <c r="L187" s="91">
        <v>43528</v>
      </c>
      <c r="M187" s="3">
        <v>0.47152777777777777</v>
      </c>
      <c r="N187" s="4" t="s">
        <v>33</v>
      </c>
      <c r="O187" s="3">
        <v>86.38</v>
      </c>
      <c r="P187" s="5">
        <v>4.7619047620000003</v>
      </c>
      <c r="Q187" s="3">
        <v>4.319</v>
      </c>
      <c r="R187" s="3">
        <v>6.7</v>
      </c>
      <c r="S187">
        <f t="shared" si="2"/>
        <v>3</v>
      </c>
    </row>
    <row r="188" spans="2:19" x14ac:dyDescent="0.25">
      <c r="B188" s="3" t="s">
        <v>221</v>
      </c>
      <c r="C188" s="3" t="s">
        <v>42</v>
      </c>
      <c r="D188" s="3" t="s">
        <v>43</v>
      </c>
      <c r="E188" s="3" t="s">
        <v>20</v>
      </c>
      <c r="F188" s="3" t="s">
        <v>31</v>
      </c>
      <c r="G188" s="3" t="s">
        <v>44</v>
      </c>
      <c r="H188" s="3">
        <v>18.079999999999998</v>
      </c>
      <c r="I188" s="3">
        <v>3</v>
      </c>
      <c r="J188" s="3">
        <v>2.7120000000000002</v>
      </c>
      <c r="K188" s="3">
        <v>56.951999999999998</v>
      </c>
      <c r="L188" s="91">
        <v>43529</v>
      </c>
      <c r="M188" s="3">
        <v>0.82361111111111107</v>
      </c>
      <c r="N188" s="4" t="s">
        <v>23</v>
      </c>
      <c r="O188" s="3">
        <v>54.24</v>
      </c>
      <c r="P188" s="5">
        <v>4.7619047620000003</v>
      </c>
      <c r="Q188" s="3">
        <v>2.7120000000000002</v>
      </c>
      <c r="R188" s="3">
        <v>8</v>
      </c>
      <c r="S188">
        <f t="shared" si="2"/>
        <v>3</v>
      </c>
    </row>
    <row r="189" spans="2:19" x14ac:dyDescent="0.25">
      <c r="B189" s="3" t="s">
        <v>222</v>
      </c>
      <c r="C189" s="3" t="s">
        <v>42</v>
      </c>
      <c r="D189" s="3" t="s">
        <v>43</v>
      </c>
      <c r="E189" s="3" t="s">
        <v>20</v>
      </c>
      <c r="F189" s="3" t="s">
        <v>21</v>
      </c>
      <c r="G189" s="3" t="s">
        <v>32</v>
      </c>
      <c r="H189" s="3">
        <v>94.49</v>
      </c>
      <c r="I189" s="3">
        <v>8</v>
      </c>
      <c r="J189" s="3">
        <v>37.795999999999999</v>
      </c>
      <c r="K189" s="3">
        <v>793.71600000000001</v>
      </c>
      <c r="L189" s="91">
        <v>43527</v>
      </c>
      <c r="M189" s="3">
        <v>0.79166666666666663</v>
      </c>
      <c r="N189" s="4" t="s">
        <v>23</v>
      </c>
      <c r="O189" s="3">
        <v>755.92</v>
      </c>
      <c r="P189" s="5">
        <v>4.7619047620000003</v>
      </c>
      <c r="Q189" s="3">
        <v>37.795999999999999</v>
      </c>
      <c r="R189" s="3">
        <v>7.5</v>
      </c>
      <c r="S189">
        <f t="shared" si="2"/>
        <v>3</v>
      </c>
    </row>
    <row r="190" spans="2:19" x14ac:dyDescent="0.25">
      <c r="B190" s="3" t="s">
        <v>223</v>
      </c>
      <c r="C190" s="3" t="s">
        <v>42</v>
      </c>
      <c r="D190" s="3" t="s">
        <v>43</v>
      </c>
      <c r="E190" s="3" t="s">
        <v>20</v>
      </c>
      <c r="F190" s="3" t="s">
        <v>31</v>
      </c>
      <c r="G190" s="3" t="s">
        <v>32</v>
      </c>
      <c r="H190" s="3">
        <v>46.47</v>
      </c>
      <c r="I190" s="3">
        <v>4</v>
      </c>
      <c r="J190" s="3">
        <v>9.2940000000000005</v>
      </c>
      <c r="K190" s="3">
        <v>195.17400000000001</v>
      </c>
      <c r="L190" s="91">
        <v>43504</v>
      </c>
      <c r="M190" s="3">
        <v>0.45347222222222222</v>
      </c>
      <c r="N190" s="4" t="s">
        <v>29</v>
      </c>
      <c r="O190" s="3">
        <v>185.88</v>
      </c>
      <c r="P190" s="5">
        <v>4.7619047620000003</v>
      </c>
      <c r="Q190" s="3">
        <v>9.2940000000000005</v>
      </c>
      <c r="R190" s="3">
        <v>7</v>
      </c>
      <c r="S190">
        <f t="shared" si="2"/>
        <v>2</v>
      </c>
    </row>
    <row r="191" spans="2:19" x14ac:dyDescent="0.25">
      <c r="B191" s="3" t="s">
        <v>224</v>
      </c>
      <c r="C191" s="3" t="s">
        <v>18</v>
      </c>
      <c r="D191" s="3" t="s">
        <v>19</v>
      </c>
      <c r="E191" s="3" t="s">
        <v>27</v>
      </c>
      <c r="F191" s="3" t="s">
        <v>31</v>
      </c>
      <c r="G191" s="3" t="s">
        <v>32</v>
      </c>
      <c r="H191" s="3">
        <v>74.069999999999993</v>
      </c>
      <c r="I191" s="3">
        <v>1</v>
      </c>
      <c r="J191" s="3">
        <v>3.7035</v>
      </c>
      <c r="K191" s="3">
        <v>77.773499999999999</v>
      </c>
      <c r="L191" s="91">
        <v>43506</v>
      </c>
      <c r="M191" s="3">
        <v>0.53472222222222221</v>
      </c>
      <c r="N191" s="4" t="s">
        <v>23</v>
      </c>
      <c r="O191" s="3">
        <v>74.069999999999993</v>
      </c>
      <c r="P191" s="5">
        <v>4.7619047620000003</v>
      </c>
      <c r="Q191" s="3">
        <v>3.7035</v>
      </c>
      <c r="R191" s="3">
        <v>9.9</v>
      </c>
      <c r="S191">
        <f t="shared" si="2"/>
        <v>2</v>
      </c>
    </row>
    <row r="192" spans="2:19" x14ac:dyDescent="0.25">
      <c r="B192" s="3" t="s">
        <v>225</v>
      </c>
      <c r="C192" s="3" t="s">
        <v>25</v>
      </c>
      <c r="D192" s="3" t="s">
        <v>26</v>
      </c>
      <c r="E192" s="3" t="s">
        <v>27</v>
      </c>
      <c r="F192" s="3" t="s">
        <v>21</v>
      </c>
      <c r="G192" s="3" t="s">
        <v>32</v>
      </c>
      <c r="H192" s="3">
        <v>69.81</v>
      </c>
      <c r="I192" s="3">
        <v>4</v>
      </c>
      <c r="J192" s="3">
        <v>13.962</v>
      </c>
      <c r="K192" s="3">
        <v>293.202</v>
      </c>
      <c r="L192" s="91">
        <v>43493</v>
      </c>
      <c r="M192" s="3">
        <v>0.86805555555555558</v>
      </c>
      <c r="N192" s="4" t="s">
        <v>33</v>
      </c>
      <c r="O192" s="3">
        <v>279.24</v>
      </c>
      <c r="P192" s="5">
        <v>4.7619047620000003</v>
      </c>
      <c r="Q192" s="3">
        <v>13.962</v>
      </c>
      <c r="R192" s="3">
        <v>5.9</v>
      </c>
      <c r="S192">
        <f t="shared" si="2"/>
        <v>1</v>
      </c>
    </row>
    <row r="193" spans="2:19" x14ac:dyDescent="0.25">
      <c r="B193" s="3" t="s">
        <v>226</v>
      </c>
      <c r="C193" s="3" t="s">
        <v>42</v>
      </c>
      <c r="D193" s="3" t="s">
        <v>43</v>
      </c>
      <c r="E193" s="3" t="s">
        <v>27</v>
      </c>
      <c r="F193" s="3" t="s">
        <v>21</v>
      </c>
      <c r="G193" s="3" t="s">
        <v>32</v>
      </c>
      <c r="H193" s="3">
        <v>77.040000000000006</v>
      </c>
      <c r="I193" s="3">
        <v>3</v>
      </c>
      <c r="J193" s="3">
        <v>11.555999999999999</v>
      </c>
      <c r="K193" s="3">
        <v>242.67599999999999</v>
      </c>
      <c r="L193" s="91">
        <v>43507</v>
      </c>
      <c r="M193" s="3">
        <v>0.44374999999999998</v>
      </c>
      <c r="N193" s="4" t="s">
        <v>33</v>
      </c>
      <c r="O193" s="3">
        <v>231.12</v>
      </c>
      <c r="P193" s="5">
        <v>4.7619047620000003</v>
      </c>
      <c r="Q193" s="3">
        <v>11.555999999999999</v>
      </c>
      <c r="R193" s="3">
        <v>7.2</v>
      </c>
      <c r="S193">
        <f t="shared" si="2"/>
        <v>2</v>
      </c>
    </row>
    <row r="194" spans="2:19" x14ac:dyDescent="0.25">
      <c r="B194" s="3" t="s">
        <v>227</v>
      </c>
      <c r="C194" s="3" t="s">
        <v>42</v>
      </c>
      <c r="D194" s="3" t="s">
        <v>43</v>
      </c>
      <c r="E194" s="3" t="s">
        <v>27</v>
      </c>
      <c r="F194" s="3" t="s">
        <v>21</v>
      </c>
      <c r="G194" s="3" t="s">
        <v>46</v>
      </c>
      <c r="H194" s="3">
        <v>73.52</v>
      </c>
      <c r="I194" s="3">
        <v>2</v>
      </c>
      <c r="J194" s="3">
        <v>7.3520000000000003</v>
      </c>
      <c r="K194" s="3">
        <v>154.392</v>
      </c>
      <c r="L194" s="91">
        <v>43480</v>
      </c>
      <c r="M194" s="3">
        <v>0.57013888888888886</v>
      </c>
      <c r="N194" s="4" t="s">
        <v>23</v>
      </c>
      <c r="O194" s="3">
        <v>147.04</v>
      </c>
      <c r="P194" s="5">
        <v>4.7619047620000003</v>
      </c>
      <c r="Q194" s="3">
        <v>7.3520000000000003</v>
      </c>
      <c r="R194" s="3">
        <v>4.5999999999999996</v>
      </c>
      <c r="S194">
        <f t="shared" si="2"/>
        <v>1</v>
      </c>
    </row>
    <row r="195" spans="2:19" x14ac:dyDescent="0.25">
      <c r="B195" s="3" t="s">
        <v>228</v>
      </c>
      <c r="C195" s="3" t="s">
        <v>25</v>
      </c>
      <c r="D195" s="3" t="s">
        <v>26</v>
      </c>
      <c r="E195" s="3" t="s">
        <v>27</v>
      </c>
      <c r="F195" s="3" t="s">
        <v>21</v>
      </c>
      <c r="G195" s="3" t="s">
        <v>44</v>
      </c>
      <c r="H195" s="3">
        <v>87.8</v>
      </c>
      <c r="I195" s="3">
        <v>9</v>
      </c>
      <c r="J195" s="3">
        <v>39.51</v>
      </c>
      <c r="K195" s="3">
        <v>829.71</v>
      </c>
      <c r="L195" s="91">
        <v>43540</v>
      </c>
      <c r="M195" s="3">
        <v>0.79722222222222228</v>
      </c>
      <c r="N195" s="4" t="s">
        <v>29</v>
      </c>
      <c r="O195" s="3">
        <v>790.2</v>
      </c>
      <c r="P195" s="5">
        <v>4.7619047620000003</v>
      </c>
      <c r="Q195" s="3">
        <v>39.51</v>
      </c>
      <c r="R195" s="3">
        <v>9.1999999999999993</v>
      </c>
      <c r="S195">
        <f t="shared" si="2"/>
        <v>3</v>
      </c>
    </row>
    <row r="196" spans="2:19" x14ac:dyDescent="0.25">
      <c r="B196" s="3" t="s">
        <v>229</v>
      </c>
      <c r="C196" s="3" t="s">
        <v>42</v>
      </c>
      <c r="D196" s="3" t="s">
        <v>43</v>
      </c>
      <c r="E196" s="3" t="s">
        <v>27</v>
      </c>
      <c r="F196" s="3" t="s">
        <v>31</v>
      </c>
      <c r="G196" s="3" t="s">
        <v>32</v>
      </c>
      <c r="H196" s="3">
        <v>25.55</v>
      </c>
      <c r="I196" s="3">
        <v>4</v>
      </c>
      <c r="J196" s="3">
        <v>5.1100000000000003</v>
      </c>
      <c r="K196" s="3">
        <v>107.31</v>
      </c>
      <c r="L196" s="91">
        <v>43491</v>
      </c>
      <c r="M196" s="3">
        <v>0.84930555555555554</v>
      </c>
      <c r="N196" s="4" t="s">
        <v>23</v>
      </c>
      <c r="O196" s="3">
        <v>102.2</v>
      </c>
      <c r="P196" s="5">
        <v>4.7619047620000003</v>
      </c>
      <c r="Q196" s="3">
        <v>5.1100000000000003</v>
      </c>
      <c r="R196" s="3">
        <v>5.7</v>
      </c>
      <c r="S196">
        <f t="shared" ref="S196:S259" si="3">MONTH(L196)</f>
        <v>1</v>
      </c>
    </row>
    <row r="197" spans="2:19" x14ac:dyDescent="0.25">
      <c r="B197" s="3" t="s">
        <v>230</v>
      </c>
      <c r="C197" s="3" t="s">
        <v>18</v>
      </c>
      <c r="D197" s="3" t="s">
        <v>19</v>
      </c>
      <c r="E197" s="3" t="s">
        <v>27</v>
      </c>
      <c r="F197" s="3" t="s">
        <v>31</v>
      </c>
      <c r="G197" s="3" t="s">
        <v>28</v>
      </c>
      <c r="H197" s="3">
        <v>32.71</v>
      </c>
      <c r="I197" s="3">
        <v>5</v>
      </c>
      <c r="J197" s="3">
        <v>8.1775000000000002</v>
      </c>
      <c r="K197" s="3">
        <v>171.72749999999999</v>
      </c>
      <c r="L197" s="91">
        <v>43543</v>
      </c>
      <c r="M197" s="3">
        <v>0.47916666666666669</v>
      </c>
      <c r="N197" s="4" t="s">
        <v>33</v>
      </c>
      <c r="O197" s="3">
        <v>163.55000000000001</v>
      </c>
      <c r="P197" s="5">
        <v>4.7619047620000003</v>
      </c>
      <c r="Q197" s="3">
        <v>8.1775000000000002</v>
      </c>
      <c r="R197" s="3">
        <v>9.9</v>
      </c>
      <c r="S197">
        <f t="shared" si="3"/>
        <v>3</v>
      </c>
    </row>
    <row r="198" spans="2:19" x14ac:dyDescent="0.25">
      <c r="B198" s="3" t="s">
        <v>231</v>
      </c>
      <c r="C198" s="3" t="s">
        <v>25</v>
      </c>
      <c r="D198" s="3" t="s">
        <v>26</v>
      </c>
      <c r="E198" s="3" t="s">
        <v>20</v>
      </c>
      <c r="F198" s="3" t="s">
        <v>21</v>
      </c>
      <c r="G198" s="3" t="s">
        <v>46</v>
      </c>
      <c r="H198" s="3">
        <v>74.290000000000006</v>
      </c>
      <c r="I198" s="3">
        <v>1</v>
      </c>
      <c r="J198" s="3">
        <v>3.7145000000000001</v>
      </c>
      <c r="K198" s="3">
        <v>78.004499999999993</v>
      </c>
      <c r="L198" s="91">
        <v>43478</v>
      </c>
      <c r="M198" s="3">
        <v>0.8125</v>
      </c>
      <c r="N198" s="4" t="s">
        <v>29</v>
      </c>
      <c r="O198" s="3">
        <v>74.290000000000006</v>
      </c>
      <c r="P198" s="5">
        <v>4.7619047620000003</v>
      </c>
      <c r="Q198" s="3">
        <v>3.7145000000000001</v>
      </c>
      <c r="R198" s="3">
        <v>5</v>
      </c>
      <c r="S198">
        <f t="shared" si="3"/>
        <v>1</v>
      </c>
    </row>
    <row r="199" spans="2:19" x14ac:dyDescent="0.25">
      <c r="B199" s="3" t="s">
        <v>232</v>
      </c>
      <c r="C199" s="3" t="s">
        <v>25</v>
      </c>
      <c r="D199" s="3" t="s">
        <v>26</v>
      </c>
      <c r="E199" s="3" t="s">
        <v>20</v>
      </c>
      <c r="F199" s="3" t="s">
        <v>31</v>
      </c>
      <c r="G199" s="3" t="s">
        <v>22</v>
      </c>
      <c r="H199" s="3">
        <v>43.7</v>
      </c>
      <c r="I199" s="3">
        <v>2</v>
      </c>
      <c r="J199" s="3">
        <v>4.37</v>
      </c>
      <c r="K199" s="3">
        <v>91.77</v>
      </c>
      <c r="L199" s="91">
        <v>43550</v>
      </c>
      <c r="M199" s="3">
        <v>0.75208333333333333</v>
      </c>
      <c r="N199" s="4" t="s">
        <v>29</v>
      </c>
      <c r="O199" s="3">
        <v>87.4</v>
      </c>
      <c r="P199" s="5">
        <v>4.7619047620000003</v>
      </c>
      <c r="Q199" s="3">
        <v>4.37</v>
      </c>
      <c r="R199" s="3">
        <v>4.9000000000000004</v>
      </c>
      <c r="S199">
        <f t="shared" si="3"/>
        <v>3</v>
      </c>
    </row>
    <row r="200" spans="2:19" x14ac:dyDescent="0.25">
      <c r="B200" s="3" t="s">
        <v>233</v>
      </c>
      <c r="C200" s="3" t="s">
        <v>18</v>
      </c>
      <c r="D200" s="3" t="s">
        <v>19</v>
      </c>
      <c r="E200" s="3" t="s">
        <v>27</v>
      </c>
      <c r="F200" s="3" t="s">
        <v>21</v>
      </c>
      <c r="G200" s="3" t="s">
        <v>32</v>
      </c>
      <c r="H200" s="3">
        <v>25.29</v>
      </c>
      <c r="I200" s="3">
        <v>1</v>
      </c>
      <c r="J200" s="3">
        <v>1.2645</v>
      </c>
      <c r="K200" s="3">
        <v>26.554500000000001</v>
      </c>
      <c r="L200" s="91">
        <v>43547</v>
      </c>
      <c r="M200" s="3">
        <v>0.42569444444444443</v>
      </c>
      <c r="N200" s="4" t="s">
        <v>23</v>
      </c>
      <c r="O200" s="3">
        <v>25.29</v>
      </c>
      <c r="P200" s="5">
        <v>4.7619047620000003</v>
      </c>
      <c r="Q200" s="3">
        <v>1.2645</v>
      </c>
      <c r="R200" s="3">
        <v>6.1</v>
      </c>
      <c r="S200">
        <f t="shared" si="3"/>
        <v>3</v>
      </c>
    </row>
    <row r="201" spans="2:19" x14ac:dyDescent="0.25">
      <c r="B201" s="3" t="s">
        <v>234</v>
      </c>
      <c r="C201" s="3" t="s">
        <v>25</v>
      </c>
      <c r="D201" s="3" t="s">
        <v>26</v>
      </c>
      <c r="E201" s="3" t="s">
        <v>27</v>
      </c>
      <c r="F201" s="3" t="s">
        <v>31</v>
      </c>
      <c r="G201" s="3" t="s">
        <v>22</v>
      </c>
      <c r="H201" s="3">
        <v>41.5</v>
      </c>
      <c r="I201" s="3">
        <v>4</v>
      </c>
      <c r="J201" s="3">
        <v>8.3000000000000007</v>
      </c>
      <c r="K201" s="3">
        <v>174.3</v>
      </c>
      <c r="L201" s="91">
        <v>43536</v>
      </c>
      <c r="M201" s="3">
        <v>0.83194444444444449</v>
      </c>
      <c r="N201" s="4" t="s">
        <v>33</v>
      </c>
      <c r="O201" s="3">
        <v>166</v>
      </c>
      <c r="P201" s="5">
        <v>4.7619047620000003</v>
      </c>
      <c r="Q201" s="3">
        <v>8.3000000000000007</v>
      </c>
      <c r="R201" s="3">
        <v>8.1999999999999993</v>
      </c>
      <c r="S201">
        <f t="shared" si="3"/>
        <v>3</v>
      </c>
    </row>
    <row r="202" spans="2:19" x14ac:dyDescent="0.25">
      <c r="B202" s="3" t="s">
        <v>235</v>
      </c>
      <c r="C202" s="3" t="s">
        <v>25</v>
      </c>
      <c r="D202" s="3" t="s">
        <v>26</v>
      </c>
      <c r="E202" s="3" t="s">
        <v>20</v>
      </c>
      <c r="F202" s="3" t="s">
        <v>21</v>
      </c>
      <c r="G202" s="3" t="s">
        <v>44</v>
      </c>
      <c r="H202" s="3">
        <v>71.39</v>
      </c>
      <c r="I202" s="3">
        <v>5</v>
      </c>
      <c r="J202" s="3">
        <v>17.8475</v>
      </c>
      <c r="K202" s="3">
        <v>374.79750000000001</v>
      </c>
      <c r="L202" s="91">
        <v>43513</v>
      </c>
      <c r="M202" s="3">
        <v>0.83125000000000004</v>
      </c>
      <c r="N202" s="4" t="s">
        <v>33</v>
      </c>
      <c r="O202" s="3">
        <v>356.95</v>
      </c>
      <c r="P202" s="5">
        <v>4.7619047620000003</v>
      </c>
      <c r="Q202" s="3">
        <v>17.8475</v>
      </c>
      <c r="R202" s="3">
        <v>5.5</v>
      </c>
      <c r="S202">
        <f t="shared" si="3"/>
        <v>2</v>
      </c>
    </row>
    <row r="203" spans="2:19" x14ac:dyDescent="0.25">
      <c r="B203" s="3" t="s">
        <v>236</v>
      </c>
      <c r="C203" s="3" t="s">
        <v>25</v>
      </c>
      <c r="D203" s="3" t="s">
        <v>26</v>
      </c>
      <c r="E203" s="3" t="s">
        <v>20</v>
      </c>
      <c r="F203" s="3" t="s">
        <v>21</v>
      </c>
      <c r="G203" s="3" t="s">
        <v>36</v>
      </c>
      <c r="H203" s="3">
        <v>19.149999999999999</v>
      </c>
      <c r="I203" s="3">
        <v>6</v>
      </c>
      <c r="J203" s="3">
        <v>5.7450000000000001</v>
      </c>
      <c r="K203" s="3">
        <v>120.645</v>
      </c>
      <c r="L203" s="91">
        <v>43494</v>
      </c>
      <c r="M203" s="3">
        <v>0.41736111111111113</v>
      </c>
      <c r="N203" s="4" t="s">
        <v>33</v>
      </c>
      <c r="O203" s="3">
        <v>114.9</v>
      </c>
      <c r="P203" s="5">
        <v>4.7619047620000003</v>
      </c>
      <c r="Q203" s="3">
        <v>5.7450000000000001</v>
      </c>
      <c r="R203" s="3">
        <v>6.8</v>
      </c>
      <c r="S203">
        <f t="shared" si="3"/>
        <v>1</v>
      </c>
    </row>
    <row r="204" spans="2:19" x14ac:dyDescent="0.25">
      <c r="B204" s="3" t="s">
        <v>237</v>
      </c>
      <c r="C204" s="3" t="s">
        <v>42</v>
      </c>
      <c r="D204" s="3" t="s">
        <v>43</v>
      </c>
      <c r="E204" s="3" t="s">
        <v>20</v>
      </c>
      <c r="F204" s="3" t="s">
        <v>21</v>
      </c>
      <c r="G204" s="3" t="s">
        <v>28</v>
      </c>
      <c r="H204" s="3">
        <v>57.49</v>
      </c>
      <c r="I204" s="3">
        <v>4</v>
      </c>
      <c r="J204" s="3">
        <v>11.497999999999999</v>
      </c>
      <c r="K204" s="3">
        <v>241.458</v>
      </c>
      <c r="L204" s="91">
        <v>43539</v>
      </c>
      <c r="M204" s="3">
        <v>0.49791666666666667</v>
      </c>
      <c r="N204" s="4" t="s">
        <v>29</v>
      </c>
      <c r="O204" s="3">
        <v>229.96</v>
      </c>
      <c r="P204" s="5">
        <v>4.7619047620000003</v>
      </c>
      <c r="Q204" s="3">
        <v>11.497999999999999</v>
      </c>
      <c r="R204" s="3">
        <v>6.6</v>
      </c>
      <c r="S204">
        <f t="shared" si="3"/>
        <v>3</v>
      </c>
    </row>
    <row r="205" spans="2:19" x14ac:dyDescent="0.25">
      <c r="B205" s="3" t="s">
        <v>238</v>
      </c>
      <c r="C205" s="3" t="s">
        <v>25</v>
      </c>
      <c r="D205" s="3" t="s">
        <v>26</v>
      </c>
      <c r="E205" s="3" t="s">
        <v>27</v>
      </c>
      <c r="F205" s="3" t="s">
        <v>31</v>
      </c>
      <c r="G205" s="3" t="s">
        <v>28</v>
      </c>
      <c r="H205" s="3">
        <v>61.41</v>
      </c>
      <c r="I205" s="3">
        <v>7</v>
      </c>
      <c r="J205" s="3">
        <v>21.493500000000001</v>
      </c>
      <c r="K205" s="3">
        <v>451.36349999999999</v>
      </c>
      <c r="L205" s="91">
        <v>43479</v>
      </c>
      <c r="M205" s="3">
        <v>0.41805555555555557</v>
      </c>
      <c r="N205" s="4" t="s">
        <v>29</v>
      </c>
      <c r="O205" s="3">
        <v>429.87</v>
      </c>
      <c r="P205" s="5">
        <v>4.7619047620000003</v>
      </c>
      <c r="Q205" s="3">
        <v>21.493500000000001</v>
      </c>
      <c r="R205" s="3">
        <v>9.8000000000000007</v>
      </c>
      <c r="S205">
        <f t="shared" si="3"/>
        <v>1</v>
      </c>
    </row>
    <row r="206" spans="2:19" x14ac:dyDescent="0.25">
      <c r="B206" s="3" t="s">
        <v>239</v>
      </c>
      <c r="C206" s="3" t="s">
        <v>42</v>
      </c>
      <c r="D206" s="3" t="s">
        <v>43</v>
      </c>
      <c r="E206" s="3" t="s">
        <v>20</v>
      </c>
      <c r="F206" s="3" t="s">
        <v>31</v>
      </c>
      <c r="G206" s="3" t="s">
        <v>22</v>
      </c>
      <c r="H206" s="3">
        <v>25.9</v>
      </c>
      <c r="I206" s="3">
        <v>10</v>
      </c>
      <c r="J206" s="3">
        <v>12.95</v>
      </c>
      <c r="K206" s="3">
        <v>271.95</v>
      </c>
      <c r="L206" s="91">
        <v>43502</v>
      </c>
      <c r="M206" s="3">
        <v>0.61875000000000002</v>
      </c>
      <c r="N206" s="4" t="s">
        <v>23</v>
      </c>
      <c r="O206" s="3">
        <v>259</v>
      </c>
      <c r="P206" s="5">
        <v>4.7619047620000003</v>
      </c>
      <c r="Q206" s="3">
        <v>12.95</v>
      </c>
      <c r="R206" s="3">
        <v>8.6999999999999993</v>
      </c>
      <c r="S206">
        <f t="shared" si="3"/>
        <v>2</v>
      </c>
    </row>
    <row r="207" spans="2:19" x14ac:dyDescent="0.25">
      <c r="B207" s="3" t="s">
        <v>240</v>
      </c>
      <c r="C207" s="3" t="s">
        <v>42</v>
      </c>
      <c r="D207" s="3" t="s">
        <v>43</v>
      </c>
      <c r="E207" s="3" t="s">
        <v>20</v>
      </c>
      <c r="F207" s="3" t="s">
        <v>31</v>
      </c>
      <c r="G207" s="3" t="s">
        <v>32</v>
      </c>
      <c r="H207" s="3">
        <v>17.77</v>
      </c>
      <c r="I207" s="3">
        <v>5</v>
      </c>
      <c r="J207" s="3">
        <v>4.4424999999999999</v>
      </c>
      <c r="K207" s="3">
        <v>93.292500000000004</v>
      </c>
      <c r="L207" s="91">
        <v>43511</v>
      </c>
      <c r="M207" s="3">
        <v>0.52916666666666667</v>
      </c>
      <c r="N207" s="4" t="s">
        <v>33</v>
      </c>
      <c r="O207" s="3">
        <v>88.85</v>
      </c>
      <c r="P207" s="5">
        <v>4.7619047620000003</v>
      </c>
      <c r="Q207" s="3">
        <v>4.4424999999999999</v>
      </c>
      <c r="R207" s="3">
        <v>5.4</v>
      </c>
      <c r="S207">
        <f t="shared" si="3"/>
        <v>2</v>
      </c>
    </row>
    <row r="208" spans="2:19" x14ac:dyDescent="0.25">
      <c r="B208" s="3" t="s">
        <v>241</v>
      </c>
      <c r="C208" s="3" t="s">
        <v>18</v>
      </c>
      <c r="D208" s="3" t="s">
        <v>19</v>
      </c>
      <c r="E208" s="3" t="s">
        <v>27</v>
      </c>
      <c r="F208" s="3" t="s">
        <v>21</v>
      </c>
      <c r="G208" s="3" t="s">
        <v>22</v>
      </c>
      <c r="H208" s="3">
        <v>23.03</v>
      </c>
      <c r="I208" s="3">
        <v>9</v>
      </c>
      <c r="J208" s="3">
        <v>10.3635</v>
      </c>
      <c r="K208" s="3">
        <v>217.6335</v>
      </c>
      <c r="L208" s="91">
        <v>43468</v>
      </c>
      <c r="M208" s="3">
        <v>0.50138888888888888</v>
      </c>
      <c r="N208" s="4" t="s">
        <v>23</v>
      </c>
      <c r="O208" s="3">
        <v>207.27</v>
      </c>
      <c r="P208" s="5">
        <v>4.7619047620000003</v>
      </c>
      <c r="Q208" s="3">
        <v>10.3635</v>
      </c>
      <c r="R208" s="3">
        <v>7.9</v>
      </c>
      <c r="S208">
        <f t="shared" si="3"/>
        <v>1</v>
      </c>
    </row>
    <row r="209" spans="2:19" x14ac:dyDescent="0.25">
      <c r="B209" s="3" t="s">
        <v>242</v>
      </c>
      <c r="C209" s="3" t="s">
        <v>25</v>
      </c>
      <c r="D209" s="3" t="s">
        <v>26</v>
      </c>
      <c r="E209" s="3" t="s">
        <v>20</v>
      </c>
      <c r="F209" s="3" t="s">
        <v>21</v>
      </c>
      <c r="G209" s="3" t="s">
        <v>28</v>
      </c>
      <c r="H209" s="3">
        <v>66.650000000000006</v>
      </c>
      <c r="I209" s="3">
        <v>9</v>
      </c>
      <c r="J209" s="3">
        <v>29.9925</v>
      </c>
      <c r="K209" s="3">
        <v>629.84249999999997</v>
      </c>
      <c r="L209" s="91">
        <v>43469</v>
      </c>
      <c r="M209" s="3">
        <v>0.7631944444444444</v>
      </c>
      <c r="N209" s="4" t="s">
        <v>33</v>
      </c>
      <c r="O209" s="3">
        <v>599.85</v>
      </c>
      <c r="P209" s="5">
        <v>4.7619047620000003</v>
      </c>
      <c r="Q209" s="3">
        <v>29.9925</v>
      </c>
      <c r="R209" s="3">
        <v>9.6999999999999993</v>
      </c>
      <c r="S209">
        <f t="shared" si="3"/>
        <v>1</v>
      </c>
    </row>
    <row r="210" spans="2:19" x14ac:dyDescent="0.25">
      <c r="B210" s="3" t="s">
        <v>243</v>
      </c>
      <c r="C210" s="3" t="s">
        <v>25</v>
      </c>
      <c r="D210" s="3" t="s">
        <v>26</v>
      </c>
      <c r="E210" s="3" t="s">
        <v>20</v>
      </c>
      <c r="F210" s="3" t="s">
        <v>21</v>
      </c>
      <c r="G210" s="3" t="s">
        <v>32</v>
      </c>
      <c r="H210" s="3">
        <v>28.53</v>
      </c>
      <c r="I210" s="3">
        <v>10</v>
      </c>
      <c r="J210" s="3">
        <v>14.265000000000001</v>
      </c>
      <c r="K210" s="3">
        <v>299.565</v>
      </c>
      <c r="L210" s="91">
        <v>43542</v>
      </c>
      <c r="M210" s="3">
        <v>0.73472222222222228</v>
      </c>
      <c r="N210" s="4" t="s">
        <v>23</v>
      </c>
      <c r="O210" s="3">
        <v>285.3</v>
      </c>
      <c r="P210" s="5">
        <v>4.7619047620000003</v>
      </c>
      <c r="Q210" s="3">
        <v>14.265000000000001</v>
      </c>
      <c r="R210" s="3">
        <v>7.8</v>
      </c>
      <c r="S210">
        <f t="shared" si="3"/>
        <v>3</v>
      </c>
    </row>
    <row r="211" spans="2:19" x14ac:dyDescent="0.25">
      <c r="B211" s="3" t="s">
        <v>244</v>
      </c>
      <c r="C211" s="3" t="s">
        <v>42</v>
      </c>
      <c r="D211" s="3" t="s">
        <v>43</v>
      </c>
      <c r="E211" s="3" t="s">
        <v>27</v>
      </c>
      <c r="F211" s="3" t="s">
        <v>21</v>
      </c>
      <c r="G211" s="3" t="s">
        <v>46</v>
      </c>
      <c r="H211" s="3">
        <v>30.37</v>
      </c>
      <c r="I211" s="3">
        <v>3</v>
      </c>
      <c r="J211" s="3">
        <v>4.5555000000000003</v>
      </c>
      <c r="K211" s="3">
        <v>95.665499999999994</v>
      </c>
      <c r="L211" s="91">
        <v>43552</v>
      </c>
      <c r="M211" s="3">
        <v>0.57013888888888886</v>
      </c>
      <c r="N211" s="4" t="s">
        <v>23</v>
      </c>
      <c r="O211" s="3">
        <v>91.11</v>
      </c>
      <c r="P211" s="5">
        <v>4.7619047620000003</v>
      </c>
      <c r="Q211" s="3">
        <v>4.5555000000000003</v>
      </c>
      <c r="R211" s="3">
        <v>5.0999999999999996</v>
      </c>
      <c r="S211">
        <f t="shared" si="3"/>
        <v>3</v>
      </c>
    </row>
    <row r="212" spans="2:19" x14ac:dyDescent="0.25">
      <c r="B212" s="3" t="s">
        <v>245</v>
      </c>
      <c r="C212" s="3" t="s">
        <v>42</v>
      </c>
      <c r="D212" s="3" t="s">
        <v>43</v>
      </c>
      <c r="E212" s="3" t="s">
        <v>27</v>
      </c>
      <c r="F212" s="3" t="s">
        <v>21</v>
      </c>
      <c r="G212" s="3" t="s">
        <v>28</v>
      </c>
      <c r="H212" s="3">
        <v>99.73</v>
      </c>
      <c r="I212" s="3">
        <v>9</v>
      </c>
      <c r="J212" s="3">
        <v>44.878500000000003</v>
      </c>
      <c r="K212" s="3">
        <v>942.44849999999997</v>
      </c>
      <c r="L212" s="91">
        <v>43526</v>
      </c>
      <c r="M212" s="3">
        <v>0.8208333333333333</v>
      </c>
      <c r="N212" s="4" t="s">
        <v>33</v>
      </c>
      <c r="O212" s="3">
        <v>897.57</v>
      </c>
      <c r="P212" s="5">
        <v>4.7619047620000003</v>
      </c>
      <c r="Q212" s="3">
        <v>44.878500000000003</v>
      </c>
      <c r="R212" s="3">
        <v>6.5</v>
      </c>
      <c r="S212">
        <f t="shared" si="3"/>
        <v>3</v>
      </c>
    </row>
    <row r="213" spans="2:19" x14ac:dyDescent="0.25">
      <c r="B213" s="3" t="s">
        <v>246</v>
      </c>
      <c r="C213" s="3" t="s">
        <v>18</v>
      </c>
      <c r="D213" s="3" t="s">
        <v>19</v>
      </c>
      <c r="E213" s="3" t="s">
        <v>27</v>
      </c>
      <c r="F213" s="3" t="s">
        <v>31</v>
      </c>
      <c r="G213" s="3" t="s">
        <v>28</v>
      </c>
      <c r="H213" s="3">
        <v>26.23</v>
      </c>
      <c r="I213" s="3">
        <v>9</v>
      </c>
      <c r="J213" s="3">
        <v>11.8035</v>
      </c>
      <c r="K213" s="3">
        <v>247.87350000000001</v>
      </c>
      <c r="L213" s="91">
        <v>43490</v>
      </c>
      <c r="M213" s="3">
        <v>0.85</v>
      </c>
      <c r="N213" s="4" t="s">
        <v>23</v>
      </c>
      <c r="O213" s="3">
        <v>236.07</v>
      </c>
      <c r="P213" s="5">
        <v>4.7619047620000003</v>
      </c>
      <c r="Q213" s="3">
        <v>11.8035</v>
      </c>
      <c r="R213" s="3">
        <v>5.9</v>
      </c>
      <c r="S213">
        <f t="shared" si="3"/>
        <v>1</v>
      </c>
    </row>
    <row r="214" spans="2:19" x14ac:dyDescent="0.25">
      <c r="B214" s="3" t="s">
        <v>247</v>
      </c>
      <c r="C214" s="3" t="s">
        <v>25</v>
      </c>
      <c r="D214" s="3" t="s">
        <v>26</v>
      </c>
      <c r="E214" s="3" t="s">
        <v>27</v>
      </c>
      <c r="F214" s="3" t="s">
        <v>21</v>
      </c>
      <c r="G214" s="3" t="s">
        <v>44</v>
      </c>
      <c r="H214" s="3">
        <v>93.26</v>
      </c>
      <c r="I214" s="3">
        <v>9</v>
      </c>
      <c r="J214" s="3">
        <v>41.966999999999999</v>
      </c>
      <c r="K214" s="3">
        <v>881.30700000000002</v>
      </c>
      <c r="L214" s="91">
        <v>43481</v>
      </c>
      <c r="M214" s="3">
        <v>0.75555555555555554</v>
      </c>
      <c r="N214" s="4" t="s">
        <v>29</v>
      </c>
      <c r="O214" s="3">
        <v>839.34</v>
      </c>
      <c r="P214" s="5">
        <v>4.7619047620000003</v>
      </c>
      <c r="Q214" s="3">
        <v>41.966999999999999</v>
      </c>
      <c r="R214" s="3">
        <v>8.8000000000000007</v>
      </c>
      <c r="S214">
        <f t="shared" si="3"/>
        <v>1</v>
      </c>
    </row>
    <row r="215" spans="2:19" x14ac:dyDescent="0.25">
      <c r="B215" s="3" t="s">
        <v>248</v>
      </c>
      <c r="C215" s="3" t="s">
        <v>42</v>
      </c>
      <c r="D215" s="3" t="s">
        <v>43</v>
      </c>
      <c r="E215" s="3" t="s">
        <v>27</v>
      </c>
      <c r="F215" s="3" t="s">
        <v>31</v>
      </c>
      <c r="G215" s="3" t="s">
        <v>32</v>
      </c>
      <c r="H215" s="3">
        <v>92.36</v>
      </c>
      <c r="I215" s="3">
        <v>5</v>
      </c>
      <c r="J215" s="3">
        <v>23.09</v>
      </c>
      <c r="K215" s="3">
        <v>484.89</v>
      </c>
      <c r="L215" s="91">
        <v>43544</v>
      </c>
      <c r="M215" s="3">
        <v>0.80347222222222225</v>
      </c>
      <c r="N215" s="4" t="s">
        <v>23</v>
      </c>
      <c r="O215" s="3">
        <v>461.8</v>
      </c>
      <c r="P215" s="5">
        <v>4.7619047620000003</v>
      </c>
      <c r="Q215" s="3">
        <v>23.09</v>
      </c>
      <c r="R215" s="3">
        <v>4.9000000000000004</v>
      </c>
      <c r="S215">
        <f t="shared" si="3"/>
        <v>3</v>
      </c>
    </row>
    <row r="216" spans="2:19" x14ac:dyDescent="0.25">
      <c r="B216" s="3" t="s">
        <v>249</v>
      </c>
      <c r="C216" s="3" t="s">
        <v>42</v>
      </c>
      <c r="D216" s="3" t="s">
        <v>43</v>
      </c>
      <c r="E216" s="3" t="s">
        <v>27</v>
      </c>
      <c r="F216" s="3" t="s">
        <v>31</v>
      </c>
      <c r="G216" s="3" t="s">
        <v>36</v>
      </c>
      <c r="H216" s="3">
        <v>46.42</v>
      </c>
      <c r="I216" s="3">
        <v>3</v>
      </c>
      <c r="J216" s="3">
        <v>6.9630000000000001</v>
      </c>
      <c r="K216" s="3">
        <v>146.22300000000001</v>
      </c>
      <c r="L216" s="91">
        <v>43469</v>
      </c>
      <c r="M216" s="3">
        <v>0.55833333333333335</v>
      </c>
      <c r="N216" s="4" t="s">
        <v>33</v>
      </c>
      <c r="O216" s="3">
        <v>139.26</v>
      </c>
      <c r="P216" s="5">
        <v>4.7619047620000003</v>
      </c>
      <c r="Q216" s="3">
        <v>6.9630000000000001</v>
      </c>
      <c r="R216" s="3">
        <v>4.4000000000000004</v>
      </c>
      <c r="S216">
        <f t="shared" si="3"/>
        <v>1</v>
      </c>
    </row>
    <row r="217" spans="2:19" x14ac:dyDescent="0.25">
      <c r="B217" s="3" t="s">
        <v>250</v>
      </c>
      <c r="C217" s="3" t="s">
        <v>42</v>
      </c>
      <c r="D217" s="3" t="s">
        <v>43</v>
      </c>
      <c r="E217" s="3" t="s">
        <v>20</v>
      </c>
      <c r="F217" s="3" t="s">
        <v>21</v>
      </c>
      <c r="G217" s="3" t="s">
        <v>36</v>
      </c>
      <c r="H217" s="3">
        <v>29.61</v>
      </c>
      <c r="I217" s="3">
        <v>7</v>
      </c>
      <c r="J217" s="3">
        <v>10.3635</v>
      </c>
      <c r="K217" s="3">
        <v>217.6335</v>
      </c>
      <c r="L217" s="91">
        <v>43535</v>
      </c>
      <c r="M217" s="3">
        <v>0.66180555555555554</v>
      </c>
      <c r="N217" s="4" t="s">
        <v>29</v>
      </c>
      <c r="O217" s="3">
        <v>207.27</v>
      </c>
      <c r="P217" s="5">
        <v>4.7619047620000003</v>
      </c>
      <c r="Q217" s="3">
        <v>10.3635</v>
      </c>
      <c r="R217" s="3">
        <v>6.5</v>
      </c>
      <c r="S217">
        <f t="shared" si="3"/>
        <v>3</v>
      </c>
    </row>
    <row r="218" spans="2:19" x14ac:dyDescent="0.25">
      <c r="B218" s="3" t="s">
        <v>251</v>
      </c>
      <c r="C218" s="3" t="s">
        <v>18</v>
      </c>
      <c r="D218" s="3" t="s">
        <v>19</v>
      </c>
      <c r="E218" s="3" t="s">
        <v>27</v>
      </c>
      <c r="F218" s="3" t="s">
        <v>31</v>
      </c>
      <c r="G218" s="3" t="s">
        <v>32</v>
      </c>
      <c r="H218" s="3">
        <v>18.28</v>
      </c>
      <c r="I218" s="3">
        <v>1</v>
      </c>
      <c r="J218" s="3">
        <v>0.91400000000000003</v>
      </c>
      <c r="K218" s="3">
        <v>19.193999999999999</v>
      </c>
      <c r="L218" s="91">
        <v>43546</v>
      </c>
      <c r="M218" s="3">
        <v>0.62847222222222221</v>
      </c>
      <c r="N218" s="4" t="s">
        <v>33</v>
      </c>
      <c r="O218" s="3">
        <v>18.28</v>
      </c>
      <c r="P218" s="5">
        <v>4.7619047620000003</v>
      </c>
      <c r="Q218" s="3">
        <v>0.91400000000000003</v>
      </c>
      <c r="R218" s="3">
        <v>8.3000000000000007</v>
      </c>
      <c r="S218">
        <f t="shared" si="3"/>
        <v>3</v>
      </c>
    </row>
    <row r="219" spans="2:19" x14ac:dyDescent="0.25">
      <c r="B219" s="3" t="s">
        <v>252</v>
      </c>
      <c r="C219" s="3" t="s">
        <v>42</v>
      </c>
      <c r="D219" s="3" t="s">
        <v>43</v>
      </c>
      <c r="E219" s="3" t="s">
        <v>27</v>
      </c>
      <c r="F219" s="3" t="s">
        <v>21</v>
      </c>
      <c r="G219" s="3" t="s">
        <v>36</v>
      </c>
      <c r="H219" s="3">
        <v>24.77</v>
      </c>
      <c r="I219" s="3">
        <v>5</v>
      </c>
      <c r="J219" s="3">
        <v>6.1924999999999999</v>
      </c>
      <c r="K219" s="3">
        <v>130.04249999999999</v>
      </c>
      <c r="L219" s="91">
        <v>43548</v>
      </c>
      <c r="M219" s="3">
        <v>0.76875000000000004</v>
      </c>
      <c r="N219" s="4" t="s">
        <v>29</v>
      </c>
      <c r="O219" s="3">
        <v>123.85</v>
      </c>
      <c r="P219" s="5">
        <v>4.7619047620000003</v>
      </c>
      <c r="Q219" s="3">
        <v>6.1924999999999999</v>
      </c>
      <c r="R219" s="3">
        <v>8.5</v>
      </c>
      <c r="S219">
        <f t="shared" si="3"/>
        <v>3</v>
      </c>
    </row>
    <row r="220" spans="2:19" x14ac:dyDescent="0.25">
      <c r="B220" s="3" t="s">
        <v>253</v>
      </c>
      <c r="C220" s="3" t="s">
        <v>18</v>
      </c>
      <c r="D220" s="3" t="s">
        <v>19</v>
      </c>
      <c r="E220" s="3" t="s">
        <v>20</v>
      </c>
      <c r="F220" s="3" t="s">
        <v>21</v>
      </c>
      <c r="G220" s="3" t="s">
        <v>28</v>
      </c>
      <c r="H220" s="3">
        <v>94.64</v>
      </c>
      <c r="I220" s="3">
        <v>3</v>
      </c>
      <c r="J220" s="3">
        <v>14.196</v>
      </c>
      <c r="K220" s="3">
        <v>298.11599999999999</v>
      </c>
      <c r="L220" s="91">
        <v>43517</v>
      </c>
      <c r="M220" s="3">
        <v>0.70486111111111116</v>
      </c>
      <c r="N220" s="4" t="s">
        <v>29</v>
      </c>
      <c r="O220" s="3">
        <v>283.92</v>
      </c>
      <c r="P220" s="5">
        <v>4.7619047620000003</v>
      </c>
      <c r="Q220" s="3">
        <v>14.196</v>
      </c>
      <c r="R220" s="3">
        <v>5.5</v>
      </c>
      <c r="S220">
        <f t="shared" si="3"/>
        <v>2</v>
      </c>
    </row>
    <row r="221" spans="2:19" x14ac:dyDescent="0.25">
      <c r="B221" s="3" t="s">
        <v>254</v>
      </c>
      <c r="C221" s="3" t="s">
        <v>42</v>
      </c>
      <c r="D221" s="3" t="s">
        <v>43</v>
      </c>
      <c r="E221" s="3" t="s">
        <v>27</v>
      </c>
      <c r="F221" s="3" t="s">
        <v>31</v>
      </c>
      <c r="G221" s="3" t="s">
        <v>46</v>
      </c>
      <c r="H221" s="3">
        <v>94.87</v>
      </c>
      <c r="I221" s="3">
        <v>8</v>
      </c>
      <c r="J221" s="3">
        <v>37.948</v>
      </c>
      <c r="K221" s="3">
        <v>796.90800000000002</v>
      </c>
      <c r="L221" s="91">
        <v>43508</v>
      </c>
      <c r="M221" s="3">
        <v>0.54027777777777775</v>
      </c>
      <c r="N221" s="4" t="s">
        <v>23</v>
      </c>
      <c r="O221" s="3">
        <v>758.96</v>
      </c>
      <c r="P221" s="5">
        <v>4.7619047620000003</v>
      </c>
      <c r="Q221" s="3">
        <v>37.948</v>
      </c>
      <c r="R221" s="3">
        <v>8.6999999999999993</v>
      </c>
      <c r="S221">
        <f t="shared" si="3"/>
        <v>2</v>
      </c>
    </row>
    <row r="222" spans="2:19" x14ac:dyDescent="0.25">
      <c r="B222" s="3" t="s">
        <v>255</v>
      </c>
      <c r="C222" s="3" t="s">
        <v>42</v>
      </c>
      <c r="D222" s="3" t="s">
        <v>43</v>
      </c>
      <c r="E222" s="3" t="s">
        <v>27</v>
      </c>
      <c r="F222" s="3" t="s">
        <v>21</v>
      </c>
      <c r="G222" s="3" t="s">
        <v>44</v>
      </c>
      <c r="H222" s="3">
        <v>57.34</v>
      </c>
      <c r="I222" s="3">
        <v>3</v>
      </c>
      <c r="J222" s="3">
        <v>8.6010000000000009</v>
      </c>
      <c r="K222" s="3">
        <v>180.62100000000001</v>
      </c>
      <c r="L222" s="91">
        <v>43534</v>
      </c>
      <c r="M222" s="3">
        <v>0.79097222222222219</v>
      </c>
      <c r="N222" s="4" t="s">
        <v>33</v>
      </c>
      <c r="O222" s="3">
        <v>172.02</v>
      </c>
      <c r="P222" s="5">
        <v>4.7619047620000003</v>
      </c>
      <c r="Q222" s="3">
        <v>8.6010000000000009</v>
      </c>
      <c r="R222" s="3">
        <v>7.9</v>
      </c>
      <c r="S222">
        <f t="shared" si="3"/>
        <v>3</v>
      </c>
    </row>
    <row r="223" spans="2:19" x14ac:dyDescent="0.25">
      <c r="B223" s="3" t="s">
        <v>256</v>
      </c>
      <c r="C223" s="3" t="s">
        <v>42</v>
      </c>
      <c r="D223" s="3" t="s">
        <v>43</v>
      </c>
      <c r="E223" s="3" t="s">
        <v>27</v>
      </c>
      <c r="F223" s="3" t="s">
        <v>31</v>
      </c>
      <c r="G223" s="3" t="s">
        <v>28</v>
      </c>
      <c r="H223" s="3">
        <v>45.35</v>
      </c>
      <c r="I223" s="3">
        <v>6</v>
      </c>
      <c r="J223" s="3">
        <v>13.605</v>
      </c>
      <c r="K223" s="3">
        <v>285.70499999999998</v>
      </c>
      <c r="L223" s="91">
        <v>43496</v>
      </c>
      <c r="M223" s="3">
        <v>0.57222222222222219</v>
      </c>
      <c r="N223" s="4" t="s">
        <v>23</v>
      </c>
      <c r="O223" s="3">
        <v>272.10000000000002</v>
      </c>
      <c r="P223" s="5">
        <v>4.7619047620000003</v>
      </c>
      <c r="Q223" s="3">
        <v>13.605</v>
      </c>
      <c r="R223" s="3">
        <v>6.1</v>
      </c>
      <c r="S223">
        <f t="shared" si="3"/>
        <v>1</v>
      </c>
    </row>
    <row r="224" spans="2:19" x14ac:dyDescent="0.25">
      <c r="B224" s="3" t="s">
        <v>257</v>
      </c>
      <c r="C224" s="3" t="s">
        <v>42</v>
      </c>
      <c r="D224" s="3" t="s">
        <v>43</v>
      </c>
      <c r="E224" s="3" t="s">
        <v>27</v>
      </c>
      <c r="F224" s="3" t="s">
        <v>31</v>
      </c>
      <c r="G224" s="3" t="s">
        <v>44</v>
      </c>
      <c r="H224" s="3">
        <v>62.08</v>
      </c>
      <c r="I224" s="3">
        <v>7</v>
      </c>
      <c r="J224" s="3">
        <v>21.728000000000002</v>
      </c>
      <c r="K224" s="3">
        <v>456.28800000000001</v>
      </c>
      <c r="L224" s="91">
        <v>43530</v>
      </c>
      <c r="M224" s="3">
        <v>0.57361111111111107</v>
      </c>
      <c r="N224" s="4" t="s">
        <v>23</v>
      </c>
      <c r="O224" s="3">
        <v>434.56</v>
      </c>
      <c r="P224" s="5">
        <v>4.7619047620000003</v>
      </c>
      <c r="Q224" s="3">
        <v>21.728000000000002</v>
      </c>
      <c r="R224" s="3">
        <v>5.4</v>
      </c>
      <c r="S224">
        <f t="shared" si="3"/>
        <v>3</v>
      </c>
    </row>
    <row r="225" spans="2:19" x14ac:dyDescent="0.25">
      <c r="B225" s="3" t="s">
        <v>258</v>
      </c>
      <c r="C225" s="3" t="s">
        <v>25</v>
      </c>
      <c r="D225" s="3" t="s">
        <v>26</v>
      </c>
      <c r="E225" s="3" t="s">
        <v>27</v>
      </c>
      <c r="F225" s="3" t="s">
        <v>31</v>
      </c>
      <c r="G225" s="3" t="s">
        <v>28</v>
      </c>
      <c r="H225" s="3">
        <v>11.81</v>
      </c>
      <c r="I225" s="3">
        <v>5</v>
      </c>
      <c r="J225" s="3">
        <v>2.9525000000000001</v>
      </c>
      <c r="K225" s="3">
        <v>62.002499999999998</v>
      </c>
      <c r="L225" s="91">
        <v>43513</v>
      </c>
      <c r="M225" s="3">
        <v>0.75416666666666665</v>
      </c>
      <c r="N225" s="4" t="s">
        <v>29</v>
      </c>
      <c r="O225" s="3">
        <v>59.05</v>
      </c>
      <c r="P225" s="5">
        <v>4.7619047620000003</v>
      </c>
      <c r="Q225" s="3">
        <v>2.9525000000000001</v>
      </c>
      <c r="R225" s="3">
        <v>9.4</v>
      </c>
      <c r="S225">
        <f t="shared" si="3"/>
        <v>2</v>
      </c>
    </row>
    <row r="226" spans="2:19" x14ac:dyDescent="0.25">
      <c r="B226" s="3" t="s">
        <v>259</v>
      </c>
      <c r="C226" s="3" t="s">
        <v>25</v>
      </c>
      <c r="D226" s="3" t="s">
        <v>26</v>
      </c>
      <c r="E226" s="3" t="s">
        <v>20</v>
      </c>
      <c r="F226" s="3" t="s">
        <v>21</v>
      </c>
      <c r="G226" s="3" t="s">
        <v>46</v>
      </c>
      <c r="H226" s="3">
        <v>12.54</v>
      </c>
      <c r="I226" s="3">
        <v>1</v>
      </c>
      <c r="J226" s="3">
        <v>0.627</v>
      </c>
      <c r="K226" s="3">
        <v>13.167</v>
      </c>
      <c r="L226" s="91">
        <v>43517</v>
      </c>
      <c r="M226" s="3">
        <v>0.52638888888888891</v>
      </c>
      <c r="N226" s="4" t="s">
        <v>29</v>
      </c>
      <c r="O226" s="3">
        <v>12.54</v>
      </c>
      <c r="P226" s="5">
        <v>4.7619047620000003</v>
      </c>
      <c r="Q226" s="3">
        <v>0.627</v>
      </c>
      <c r="R226" s="3">
        <v>8.1999999999999993</v>
      </c>
      <c r="S226">
        <f t="shared" si="3"/>
        <v>2</v>
      </c>
    </row>
    <row r="227" spans="2:19" x14ac:dyDescent="0.25">
      <c r="B227" s="3" t="s">
        <v>260</v>
      </c>
      <c r="C227" s="3" t="s">
        <v>18</v>
      </c>
      <c r="D227" s="3" t="s">
        <v>19</v>
      </c>
      <c r="E227" s="3" t="s">
        <v>27</v>
      </c>
      <c r="F227" s="3" t="s">
        <v>31</v>
      </c>
      <c r="G227" s="3" t="s">
        <v>44</v>
      </c>
      <c r="H227" s="3">
        <v>43.25</v>
      </c>
      <c r="I227" s="3">
        <v>2</v>
      </c>
      <c r="J227" s="3">
        <v>4.3250000000000002</v>
      </c>
      <c r="K227" s="3">
        <v>90.825000000000003</v>
      </c>
      <c r="L227" s="91">
        <v>43544</v>
      </c>
      <c r="M227" s="3">
        <v>0.66388888888888886</v>
      </c>
      <c r="N227" s="4" t="s">
        <v>29</v>
      </c>
      <c r="O227" s="3">
        <v>86.5</v>
      </c>
      <c r="P227" s="5">
        <v>4.7619047620000003</v>
      </c>
      <c r="Q227" s="3">
        <v>4.3250000000000002</v>
      </c>
      <c r="R227" s="3">
        <v>6.2</v>
      </c>
      <c r="S227">
        <f t="shared" si="3"/>
        <v>3</v>
      </c>
    </row>
    <row r="228" spans="2:19" x14ac:dyDescent="0.25">
      <c r="B228" s="3" t="s">
        <v>261</v>
      </c>
      <c r="C228" s="3" t="s">
        <v>25</v>
      </c>
      <c r="D228" s="3" t="s">
        <v>26</v>
      </c>
      <c r="E228" s="3" t="s">
        <v>20</v>
      </c>
      <c r="F228" s="3" t="s">
        <v>21</v>
      </c>
      <c r="G228" s="3" t="s">
        <v>36</v>
      </c>
      <c r="H228" s="3">
        <v>87.16</v>
      </c>
      <c r="I228" s="3">
        <v>2</v>
      </c>
      <c r="J228" s="3">
        <v>8.7159999999999993</v>
      </c>
      <c r="K228" s="3">
        <v>183.036</v>
      </c>
      <c r="L228" s="91">
        <v>43476</v>
      </c>
      <c r="M228" s="3">
        <v>0.60347222222222219</v>
      </c>
      <c r="N228" s="4" t="s">
        <v>33</v>
      </c>
      <c r="O228" s="3">
        <v>174.32</v>
      </c>
      <c r="P228" s="5">
        <v>4.7619047620000003</v>
      </c>
      <c r="Q228" s="3">
        <v>8.7159999999999993</v>
      </c>
      <c r="R228" s="3">
        <v>9.6999999999999993</v>
      </c>
      <c r="S228">
        <f t="shared" si="3"/>
        <v>1</v>
      </c>
    </row>
    <row r="229" spans="2:19" x14ac:dyDescent="0.25">
      <c r="B229" s="3" t="s">
        <v>262</v>
      </c>
      <c r="C229" s="3" t="s">
        <v>42</v>
      </c>
      <c r="D229" s="3" t="s">
        <v>43</v>
      </c>
      <c r="E229" s="3" t="s">
        <v>20</v>
      </c>
      <c r="F229" s="3" t="s">
        <v>31</v>
      </c>
      <c r="G229" s="3" t="s">
        <v>22</v>
      </c>
      <c r="H229" s="3">
        <v>69.37</v>
      </c>
      <c r="I229" s="3">
        <v>9</v>
      </c>
      <c r="J229" s="3">
        <v>31.2165</v>
      </c>
      <c r="K229" s="3">
        <v>655.54650000000004</v>
      </c>
      <c r="L229" s="91">
        <v>43491</v>
      </c>
      <c r="M229" s="3">
        <v>0.80138888888888893</v>
      </c>
      <c r="N229" s="4" t="s">
        <v>23</v>
      </c>
      <c r="O229" s="3">
        <v>624.33000000000004</v>
      </c>
      <c r="P229" s="5">
        <v>4.7619047620000003</v>
      </c>
      <c r="Q229" s="3">
        <v>31.2165</v>
      </c>
      <c r="R229" s="3">
        <v>4</v>
      </c>
      <c r="S229">
        <f t="shared" si="3"/>
        <v>1</v>
      </c>
    </row>
    <row r="230" spans="2:19" x14ac:dyDescent="0.25">
      <c r="B230" s="3" t="s">
        <v>263</v>
      </c>
      <c r="C230" s="3" t="s">
        <v>25</v>
      </c>
      <c r="D230" s="3" t="s">
        <v>26</v>
      </c>
      <c r="E230" s="3" t="s">
        <v>20</v>
      </c>
      <c r="F230" s="3" t="s">
        <v>31</v>
      </c>
      <c r="G230" s="3" t="s">
        <v>28</v>
      </c>
      <c r="H230" s="3">
        <v>37.06</v>
      </c>
      <c r="I230" s="3">
        <v>4</v>
      </c>
      <c r="J230" s="3">
        <v>7.4119999999999999</v>
      </c>
      <c r="K230" s="3">
        <v>155.65199999999999</v>
      </c>
      <c r="L230" s="91">
        <v>43496</v>
      </c>
      <c r="M230" s="3">
        <v>0.68333333333333335</v>
      </c>
      <c r="N230" s="4" t="s">
        <v>23</v>
      </c>
      <c r="O230" s="3">
        <v>148.24</v>
      </c>
      <c r="P230" s="5">
        <v>4.7619047620000003</v>
      </c>
      <c r="Q230" s="3">
        <v>7.4119999999999999</v>
      </c>
      <c r="R230" s="3">
        <v>9.6999999999999993</v>
      </c>
      <c r="S230">
        <f t="shared" si="3"/>
        <v>1</v>
      </c>
    </row>
    <row r="231" spans="2:19" x14ac:dyDescent="0.25">
      <c r="B231" s="3" t="s">
        <v>264</v>
      </c>
      <c r="C231" s="3" t="s">
        <v>42</v>
      </c>
      <c r="D231" s="3" t="s">
        <v>43</v>
      </c>
      <c r="E231" s="3" t="s">
        <v>20</v>
      </c>
      <c r="F231" s="3" t="s">
        <v>21</v>
      </c>
      <c r="G231" s="3" t="s">
        <v>28</v>
      </c>
      <c r="H231" s="3">
        <v>90.7</v>
      </c>
      <c r="I231" s="3">
        <v>6</v>
      </c>
      <c r="J231" s="3">
        <v>27.21</v>
      </c>
      <c r="K231" s="3">
        <v>571.41</v>
      </c>
      <c r="L231" s="91">
        <v>43522</v>
      </c>
      <c r="M231" s="3">
        <v>0.45277777777777778</v>
      </c>
      <c r="N231" s="4" t="s">
        <v>29</v>
      </c>
      <c r="O231" s="3">
        <v>544.20000000000005</v>
      </c>
      <c r="P231" s="5">
        <v>4.7619047620000003</v>
      </c>
      <c r="Q231" s="3">
        <v>27.21</v>
      </c>
      <c r="R231" s="3">
        <v>5.3</v>
      </c>
      <c r="S231">
        <f t="shared" si="3"/>
        <v>2</v>
      </c>
    </row>
    <row r="232" spans="2:19" x14ac:dyDescent="0.25">
      <c r="B232" s="3" t="s">
        <v>265</v>
      </c>
      <c r="C232" s="3" t="s">
        <v>18</v>
      </c>
      <c r="D232" s="3" t="s">
        <v>19</v>
      </c>
      <c r="E232" s="3" t="s">
        <v>27</v>
      </c>
      <c r="F232" s="3" t="s">
        <v>21</v>
      </c>
      <c r="G232" s="3" t="s">
        <v>32</v>
      </c>
      <c r="H232" s="3">
        <v>63.42</v>
      </c>
      <c r="I232" s="3">
        <v>8</v>
      </c>
      <c r="J232" s="3">
        <v>25.367999999999999</v>
      </c>
      <c r="K232" s="3">
        <v>532.72799999999995</v>
      </c>
      <c r="L232" s="91">
        <v>43535</v>
      </c>
      <c r="M232" s="3">
        <v>0.53819444444444442</v>
      </c>
      <c r="N232" s="4" t="s">
        <v>23</v>
      </c>
      <c r="O232" s="3">
        <v>507.36</v>
      </c>
      <c r="P232" s="5">
        <v>4.7619047620000003</v>
      </c>
      <c r="Q232" s="3">
        <v>25.367999999999999</v>
      </c>
      <c r="R232" s="3">
        <v>7.4</v>
      </c>
      <c r="S232">
        <f t="shared" si="3"/>
        <v>3</v>
      </c>
    </row>
    <row r="233" spans="2:19" x14ac:dyDescent="0.25">
      <c r="B233" s="3" t="s">
        <v>266</v>
      </c>
      <c r="C233" s="3" t="s">
        <v>42</v>
      </c>
      <c r="D233" s="3" t="s">
        <v>43</v>
      </c>
      <c r="E233" s="3" t="s">
        <v>27</v>
      </c>
      <c r="F233" s="3" t="s">
        <v>21</v>
      </c>
      <c r="G233" s="3" t="s">
        <v>46</v>
      </c>
      <c r="H233" s="3">
        <v>81.37</v>
      </c>
      <c r="I233" s="3">
        <v>2</v>
      </c>
      <c r="J233" s="3">
        <v>8.1370000000000005</v>
      </c>
      <c r="K233" s="3">
        <v>170.87700000000001</v>
      </c>
      <c r="L233" s="91">
        <v>43491</v>
      </c>
      <c r="M233" s="3">
        <v>0.81111111111111112</v>
      </c>
      <c r="N233" s="4" t="s">
        <v>29</v>
      </c>
      <c r="O233" s="3">
        <v>162.74</v>
      </c>
      <c r="P233" s="5">
        <v>4.7619047620000003</v>
      </c>
      <c r="Q233" s="3">
        <v>8.1370000000000005</v>
      </c>
      <c r="R233" s="3">
        <v>6.5</v>
      </c>
      <c r="S233">
        <f t="shared" si="3"/>
        <v>1</v>
      </c>
    </row>
    <row r="234" spans="2:19" x14ac:dyDescent="0.25">
      <c r="B234" s="3" t="s">
        <v>267</v>
      </c>
      <c r="C234" s="3" t="s">
        <v>42</v>
      </c>
      <c r="D234" s="3" t="s">
        <v>43</v>
      </c>
      <c r="E234" s="3" t="s">
        <v>20</v>
      </c>
      <c r="F234" s="3" t="s">
        <v>21</v>
      </c>
      <c r="G234" s="3" t="s">
        <v>28</v>
      </c>
      <c r="H234" s="3">
        <v>10.59</v>
      </c>
      <c r="I234" s="3">
        <v>3</v>
      </c>
      <c r="J234" s="3">
        <v>1.5885</v>
      </c>
      <c r="K234" s="3">
        <v>33.358499999999999</v>
      </c>
      <c r="L234" s="91">
        <v>43536</v>
      </c>
      <c r="M234" s="3">
        <v>0.57777777777777772</v>
      </c>
      <c r="N234" s="4" t="s">
        <v>33</v>
      </c>
      <c r="O234" s="3">
        <v>31.77</v>
      </c>
      <c r="P234" s="5">
        <v>4.7619047620000003</v>
      </c>
      <c r="Q234" s="3">
        <v>1.5885</v>
      </c>
      <c r="R234" s="3">
        <v>8.6999999999999993</v>
      </c>
      <c r="S234">
        <f t="shared" si="3"/>
        <v>3</v>
      </c>
    </row>
    <row r="235" spans="2:19" x14ac:dyDescent="0.25">
      <c r="B235" s="3" t="s">
        <v>268</v>
      </c>
      <c r="C235" s="3" t="s">
        <v>42</v>
      </c>
      <c r="D235" s="3" t="s">
        <v>43</v>
      </c>
      <c r="E235" s="3" t="s">
        <v>27</v>
      </c>
      <c r="F235" s="3" t="s">
        <v>21</v>
      </c>
      <c r="G235" s="3" t="s">
        <v>22</v>
      </c>
      <c r="H235" s="3">
        <v>84.09</v>
      </c>
      <c r="I235" s="3">
        <v>9</v>
      </c>
      <c r="J235" s="3">
        <v>37.840499999999999</v>
      </c>
      <c r="K235" s="3">
        <v>794.65049999999997</v>
      </c>
      <c r="L235" s="91">
        <v>43507</v>
      </c>
      <c r="M235" s="3">
        <v>0.45416666666666666</v>
      </c>
      <c r="N235" s="4" t="s">
        <v>29</v>
      </c>
      <c r="O235" s="3">
        <v>756.81</v>
      </c>
      <c r="P235" s="5">
        <v>4.7619047620000003</v>
      </c>
      <c r="Q235" s="3">
        <v>37.840499999999999</v>
      </c>
      <c r="R235" s="3">
        <v>8</v>
      </c>
      <c r="S235">
        <f t="shared" si="3"/>
        <v>2</v>
      </c>
    </row>
    <row r="236" spans="2:19" x14ac:dyDescent="0.25">
      <c r="B236" s="3" t="s">
        <v>269</v>
      </c>
      <c r="C236" s="3" t="s">
        <v>42</v>
      </c>
      <c r="D236" s="3" t="s">
        <v>43</v>
      </c>
      <c r="E236" s="3" t="s">
        <v>20</v>
      </c>
      <c r="F236" s="3" t="s">
        <v>31</v>
      </c>
      <c r="G236" s="3" t="s">
        <v>46</v>
      </c>
      <c r="H236" s="3">
        <v>73.819999999999993</v>
      </c>
      <c r="I236" s="3">
        <v>4</v>
      </c>
      <c r="J236" s="3">
        <v>14.763999999999999</v>
      </c>
      <c r="K236" s="3">
        <v>310.04399999999998</v>
      </c>
      <c r="L236" s="91">
        <v>43517</v>
      </c>
      <c r="M236" s="3">
        <v>0.77152777777777781</v>
      </c>
      <c r="N236" s="4" t="s">
        <v>29</v>
      </c>
      <c r="O236" s="3">
        <v>295.27999999999997</v>
      </c>
      <c r="P236" s="5">
        <v>4.7619047620000003</v>
      </c>
      <c r="Q236" s="3">
        <v>14.763999999999999</v>
      </c>
      <c r="R236" s="3">
        <v>6.7</v>
      </c>
      <c r="S236">
        <f t="shared" si="3"/>
        <v>2</v>
      </c>
    </row>
    <row r="237" spans="2:19" x14ac:dyDescent="0.25">
      <c r="B237" s="3" t="s">
        <v>270</v>
      </c>
      <c r="C237" s="3" t="s">
        <v>18</v>
      </c>
      <c r="D237" s="3" t="s">
        <v>19</v>
      </c>
      <c r="E237" s="3" t="s">
        <v>20</v>
      </c>
      <c r="F237" s="3" t="s">
        <v>31</v>
      </c>
      <c r="G237" s="3" t="s">
        <v>22</v>
      </c>
      <c r="H237" s="3">
        <v>51.94</v>
      </c>
      <c r="I237" s="3">
        <v>10</v>
      </c>
      <c r="J237" s="3">
        <v>25.97</v>
      </c>
      <c r="K237" s="3">
        <v>545.37</v>
      </c>
      <c r="L237" s="91">
        <v>43533</v>
      </c>
      <c r="M237" s="3">
        <v>0.76666666666666672</v>
      </c>
      <c r="N237" s="4" t="s">
        <v>23</v>
      </c>
      <c r="O237" s="3">
        <v>519.4</v>
      </c>
      <c r="P237" s="5">
        <v>4.7619047620000003</v>
      </c>
      <c r="Q237" s="3">
        <v>25.97</v>
      </c>
      <c r="R237" s="3">
        <v>6.5</v>
      </c>
      <c r="S237">
        <f t="shared" si="3"/>
        <v>3</v>
      </c>
    </row>
    <row r="238" spans="2:19" x14ac:dyDescent="0.25">
      <c r="B238" s="3" t="s">
        <v>271</v>
      </c>
      <c r="C238" s="3" t="s">
        <v>18</v>
      </c>
      <c r="D238" s="3" t="s">
        <v>19</v>
      </c>
      <c r="E238" s="3" t="s">
        <v>27</v>
      </c>
      <c r="F238" s="3" t="s">
        <v>21</v>
      </c>
      <c r="G238" s="3" t="s">
        <v>36</v>
      </c>
      <c r="H238" s="3">
        <v>93.14</v>
      </c>
      <c r="I238" s="3">
        <v>2</v>
      </c>
      <c r="J238" s="3">
        <v>9.3140000000000001</v>
      </c>
      <c r="K238" s="3">
        <v>195.59399999999999</v>
      </c>
      <c r="L238" s="91">
        <v>43485</v>
      </c>
      <c r="M238" s="3">
        <v>0.75624999999999998</v>
      </c>
      <c r="N238" s="4" t="s">
        <v>23</v>
      </c>
      <c r="O238" s="3">
        <v>186.28</v>
      </c>
      <c r="P238" s="5">
        <v>4.7619047620000003</v>
      </c>
      <c r="Q238" s="3">
        <v>9.3140000000000001</v>
      </c>
      <c r="R238" s="3">
        <v>4.0999999999999996</v>
      </c>
      <c r="S238">
        <f t="shared" si="3"/>
        <v>1</v>
      </c>
    </row>
    <row r="239" spans="2:19" x14ac:dyDescent="0.25">
      <c r="B239" s="3" t="s">
        <v>272</v>
      </c>
      <c r="C239" s="3" t="s">
        <v>25</v>
      </c>
      <c r="D239" s="3" t="s">
        <v>26</v>
      </c>
      <c r="E239" s="3" t="s">
        <v>27</v>
      </c>
      <c r="F239" s="3" t="s">
        <v>31</v>
      </c>
      <c r="G239" s="3" t="s">
        <v>22</v>
      </c>
      <c r="H239" s="3">
        <v>17.41</v>
      </c>
      <c r="I239" s="3">
        <v>5</v>
      </c>
      <c r="J239" s="3">
        <v>4.3525</v>
      </c>
      <c r="K239" s="3">
        <v>91.402500000000003</v>
      </c>
      <c r="L239" s="91">
        <v>43493</v>
      </c>
      <c r="M239" s="3">
        <v>0.63611111111111107</v>
      </c>
      <c r="N239" s="4" t="s">
        <v>33</v>
      </c>
      <c r="O239" s="3">
        <v>87.05</v>
      </c>
      <c r="P239" s="5">
        <v>4.7619047620000003</v>
      </c>
      <c r="Q239" s="3">
        <v>4.3525</v>
      </c>
      <c r="R239" s="3">
        <v>4.9000000000000004</v>
      </c>
      <c r="S239">
        <f t="shared" si="3"/>
        <v>1</v>
      </c>
    </row>
    <row r="240" spans="2:19" x14ac:dyDescent="0.25">
      <c r="B240" s="3" t="s">
        <v>273</v>
      </c>
      <c r="C240" s="3" t="s">
        <v>25</v>
      </c>
      <c r="D240" s="3" t="s">
        <v>26</v>
      </c>
      <c r="E240" s="3" t="s">
        <v>20</v>
      </c>
      <c r="F240" s="3" t="s">
        <v>21</v>
      </c>
      <c r="G240" s="3" t="s">
        <v>46</v>
      </c>
      <c r="H240" s="3">
        <v>44.22</v>
      </c>
      <c r="I240" s="3">
        <v>5</v>
      </c>
      <c r="J240" s="3">
        <v>11.055</v>
      </c>
      <c r="K240" s="3">
        <v>232.155</v>
      </c>
      <c r="L240" s="91">
        <v>43529</v>
      </c>
      <c r="M240" s="3">
        <v>0.71319444444444446</v>
      </c>
      <c r="N240" s="4" t="s">
        <v>33</v>
      </c>
      <c r="O240" s="3">
        <v>221.1</v>
      </c>
      <c r="P240" s="5">
        <v>4.7619047620000003</v>
      </c>
      <c r="Q240" s="3">
        <v>11.055</v>
      </c>
      <c r="R240" s="3">
        <v>8.6</v>
      </c>
      <c r="S240">
        <f t="shared" si="3"/>
        <v>3</v>
      </c>
    </row>
    <row r="241" spans="2:19" x14ac:dyDescent="0.25">
      <c r="B241" s="3" t="s">
        <v>274</v>
      </c>
      <c r="C241" s="3" t="s">
        <v>42</v>
      </c>
      <c r="D241" s="3" t="s">
        <v>43</v>
      </c>
      <c r="E241" s="3" t="s">
        <v>20</v>
      </c>
      <c r="F241" s="3" t="s">
        <v>21</v>
      </c>
      <c r="G241" s="3" t="s">
        <v>28</v>
      </c>
      <c r="H241" s="3">
        <v>13.22</v>
      </c>
      <c r="I241" s="3">
        <v>5</v>
      </c>
      <c r="J241" s="3">
        <v>3.3050000000000002</v>
      </c>
      <c r="K241" s="3">
        <v>69.405000000000001</v>
      </c>
      <c r="L241" s="91">
        <v>43526</v>
      </c>
      <c r="M241" s="3">
        <v>0.80972222222222223</v>
      </c>
      <c r="N241" s="4" t="s">
        <v>29</v>
      </c>
      <c r="O241" s="3">
        <v>66.099999999999994</v>
      </c>
      <c r="P241" s="5">
        <v>4.7619047620000003</v>
      </c>
      <c r="Q241" s="3">
        <v>3.3050000000000002</v>
      </c>
      <c r="R241" s="3">
        <v>4.3</v>
      </c>
      <c r="S241">
        <f t="shared" si="3"/>
        <v>3</v>
      </c>
    </row>
    <row r="242" spans="2:19" x14ac:dyDescent="0.25">
      <c r="B242" s="3" t="s">
        <v>275</v>
      </c>
      <c r="C242" s="3" t="s">
        <v>18</v>
      </c>
      <c r="D242" s="3" t="s">
        <v>19</v>
      </c>
      <c r="E242" s="3" t="s">
        <v>27</v>
      </c>
      <c r="F242" s="3" t="s">
        <v>31</v>
      </c>
      <c r="G242" s="3" t="s">
        <v>46</v>
      </c>
      <c r="H242" s="3">
        <v>89.69</v>
      </c>
      <c r="I242" s="3">
        <v>1</v>
      </c>
      <c r="J242" s="3">
        <v>4.4844999999999997</v>
      </c>
      <c r="K242" s="3">
        <v>94.174499999999995</v>
      </c>
      <c r="L242" s="91">
        <v>43476</v>
      </c>
      <c r="M242" s="3">
        <v>0.47222222222222221</v>
      </c>
      <c r="N242" s="4" t="s">
        <v>23</v>
      </c>
      <c r="O242" s="3">
        <v>89.69</v>
      </c>
      <c r="P242" s="5">
        <v>4.7619047620000003</v>
      </c>
      <c r="Q242" s="3">
        <v>4.4844999999999997</v>
      </c>
      <c r="R242" s="3">
        <v>4.9000000000000004</v>
      </c>
      <c r="S242">
        <f t="shared" si="3"/>
        <v>1</v>
      </c>
    </row>
    <row r="243" spans="2:19" x14ac:dyDescent="0.25">
      <c r="B243" s="3" t="s">
        <v>276</v>
      </c>
      <c r="C243" s="3" t="s">
        <v>18</v>
      </c>
      <c r="D243" s="3" t="s">
        <v>19</v>
      </c>
      <c r="E243" s="3" t="s">
        <v>27</v>
      </c>
      <c r="F243" s="3" t="s">
        <v>31</v>
      </c>
      <c r="G243" s="3" t="s">
        <v>44</v>
      </c>
      <c r="H243" s="3">
        <v>24.94</v>
      </c>
      <c r="I243" s="3">
        <v>9</v>
      </c>
      <c r="J243" s="3">
        <v>11.223000000000001</v>
      </c>
      <c r="K243" s="3">
        <v>235.68299999999999</v>
      </c>
      <c r="L243" s="91">
        <v>43476</v>
      </c>
      <c r="M243" s="3">
        <v>0.7006944444444444</v>
      </c>
      <c r="N243" s="4" t="s">
        <v>33</v>
      </c>
      <c r="O243" s="3">
        <v>224.46</v>
      </c>
      <c r="P243" s="5">
        <v>4.7619047620000003</v>
      </c>
      <c r="Q243" s="3">
        <v>11.223000000000001</v>
      </c>
      <c r="R243" s="3">
        <v>5.6</v>
      </c>
      <c r="S243">
        <f t="shared" si="3"/>
        <v>1</v>
      </c>
    </row>
    <row r="244" spans="2:19" x14ac:dyDescent="0.25">
      <c r="B244" s="3" t="s">
        <v>277</v>
      </c>
      <c r="C244" s="3" t="s">
        <v>18</v>
      </c>
      <c r="D244" s="3" t="s">
        <v>19</v>
      </c>
      <c r="E244" s="3" t="s">
        <v>27</v>
      </c>
      <c r="F244" s="3" t="s">
        <v>31</v>
      </c>
      <c r="G244" s="3" t="s">
        <v>22</v>
      </c>
      <c r="H244" s="3">
        <v>59.77</v>
      </c>
      <c r="I244" s="3">
        <v>2</v>
      </c>
      <c r="J244" s="3">
        <v>5.9770000000000003</v>
      </c>
      <c r="K244" s="3">
        <v>125.517</v>
      </c>
      <c r="L244" s="91">
        <v>43535</v>
      </c>
      <c r="M244" s="3">
        <v>0.50069444444444444</v>
      </c>
      <c r="N244" s="4" t="s">
        <v>33</v>
      </c>
      <c r="O244" s="3">
        <v>119.54</v>
      </c>
      <c r="P244" s="5">
        <v>4.7619047620000003</v>
      </c>
      <c r="Q244" s="3">
        <v>5.9770000000000003</v>
      </c>
      <c r="R244" s="3">
        <v>5.8</v>
      </c>
      <c r="S244">
        <f t="shared" si="3"/>
        <v>3</v>
      </c>
    </row>
    <row r="245" spans="2:19" x14ac:dyDescent="0.25">
      <c r="B245" s="3" t="s">
        <v>278</v>
      </c>
      <c r="C245" s="3" t="s">
        <v>25</v>
      </c>
      <c r="D245" s="3" t="s">
        <v>26</v>
      </c>
      <c r="E245" s="3" t="s">
        <v>20</v>
      </c>
      <c r="F245" s="3" t="s">
        <v>31</v>
      </c>
      <c r="G245" s="3" t="s">
        <v>46</v>
      </c>
      <c r="H245" s="3">
        <v>93.2</v>
      </c>
      <c r="I245" s="3">
        <v>2</v>
      </c>
      <c r="J245" s="3">
        <v>9.32</v>
      </c>
      <c r="K245" s="3">
        <v>195.72</v>
      </c>
      <c r="L245" s="91">
        <v>43524</v>
      </c>
      <c r="M245" s="3">
        <v>0.77569444444444446</v>
      </c>
      <c r="N245" s="4" t="s">
        <v>33</v>
      </c>
      <c r="O245" s="3">
        <v>186.4</v>
      </c>
      <c r="P245" s="5">
        <v>4.7619047620000003</v>
      </c>
      <c r="Q245" s="3">
        <v>9.32</v>
      </c>
      <c r="R245" s="3">
        <v>6</v>
      </c>
      <c r="S245">
        <f t="shared" si="3"/>
        <v>2</v>
      </c>
    </row>
    <row r="246" spans="2:19" x14ac:dyDescent="0.25">
      <c r="B246" s="3" t="s">
        <v>279</v>
      </c>
      <c r="C246" s="3" t="s">
        <v>18</v>
      </c>
      <c r="D246" s="3" t="s">
        <v>19</v>
      </c>
      <c r="E246" s="3" t="s">
        <v>20</v>
      </c>
      <c r="F246" s="3" t="s">
        <v>31</v>
      </c>
      <c r="G246" s="3" t="s">
        <v>32</v>
      </c>
      <c r="H246" s="3">
        <v>62.65</v>
      </c>
      <c r="I246" s="3">
        <v>4</v>
      </c>
      <c r="J246" s="3">
        <v>12.53</v>
      </c>
      <c r="K246" s="3">
        <v>263.13</v>
      </c>
      <c r="L246" s="91">
        <v>43470</v>
      </c>
      <c r="M246" s="3">
        <v>0.47569444444444442</v>
      </c>
      <c r="N246" s="4" t="s">
        <v>29</v>
      </c>
      <c r="O246" s="3">
        <v>250.6</v>
      </c>
      <c r="P246" s="5">
        <v>4.7619047620000003</v>
      </c>
      <c r="Q246" s="3">
        <v>12.53</v>
      </c>
      <c r="R246" s="3">
        <v>4.2</v>
      </c>
      <c r="S246">
        <f t="shared" si="3"/>
        <v>1</v>
      </c>
    </row>
    <row r="247" spans="2:19" x14ac:dyDescent="0.25">
      <c r="B247" s="3" t="s">
        <v>280</v>
      </c>
      <c r="C247" s="3" t="s">
        <v>42</v>
      </c>
      <c r="D247" s="3" t="s">
        <v>43</v>
      </c>
      <c r="E247" s="3" t="s">
        <v>27</v>
      </c>
      <c r="F247" s="3" t="s">
        <v>31</v>
      </c>
      <c r="G247" s="3" t="s">
        <v>32</v>
      </c>
      <c r="H247" s="3">
        <v>93.87</v>
      </c>
      <c r="I247" s="3">
        <v>8</v>
      </c>
      <c r="J247" s="3">
        <v>37.548000000000002</v>
      </c>
      <c r="K247" s="3">
        <v>788.50800000000004</v>
      </c>
      <c r="L247" s="91">
        <v>43498</v>
      </c>
      <c r="M247" s="3">
        <v>0.77916666666666667</v>
      </c>
      <c r="N247" s="4" t="s">
        <v>33</v>
      </c>
      <c r="O247" s="3">
        <v>750.96</v>
      </c>
      <c r="P247" s="5">
        <v>4.7619047620000003</v>
      </c>
      <c r="Q247" s="3">
        <v>37.548000000000002</v>
      </c>
      <c r="R247" s="3">
        <v>8.3000000000000007</v>
      </c>
      <c r="S247">
        <f t="shared" si="3"/>
        <v>2</v>
      </c>
    </row>
    <row r="248" spans="2:19" x14ac:dyDescent="0.25">
      <c r="B248" s="3" t="s">
        <v>281</v>
      </c>
      <c r="C248" s="3" t="s">
        <v>18</v>
      </c>
      <c r="D248" s="3" t="s">
        <v>19</v>
      </c>
      <c r="E248" s="3" t="s">
        <v>20</v>
      </c>
      <c r="F248" s="3" t="s">
        <v>31</v>
      </c>
      <c r="G248" s="3" t="s">
        <v>32</v>
      </c>
      <c r="H248" s="3">
        <v>47.59</v>
      </c>
      <c r="I248" s="3">
        <v>8</v>
      </c>
      <c r="J248" s="3">
        <v>19.036000000000001</v>
      </c>
      <c r="K248" s="3">
        <v>399.75599999999997</v>
      </c>
      <c r="L248" s="91">
        <v>43466</v>
      </c>
      <c r="M248" s="3">
        <v>0.61597222222222225</v>
      </c>
      <c r="N248" s="4" t="s">
        <v>29</v>
      </c>
      <c r="O248" s="3">
        <v>380.72</v>
      </c>
      <c r="P248" s="5">
        <v>4.7619047620000003</v>
      </c>
      <c r="Q248" s="3">
        <v>19.036000000000001</v>
      </c>
      <c r="R248" s="3">
        <v>5.7</v>
      </c>
      <c r="S248">
        <f t="shared" si="3"/>
        <v>1</v>
      </c>
    </row>
    <row r="249" spans="2:19" x14ac:dyDescent="0.25">
      <c r="B249" s="3" t="s">
        <v>282</v>
      </c>
      <c r="C249" s="3" t="s">
        <v>42</v>
      </c>
      <c r="D249" s="3" t="s">
        <v>43</v>
      </c>
      <c r="E249" s="3" t="s">
        <v>20</v>
      </c>
      <c r="F249" s="3" t="s">
        <v>21</v>
      </c>
      <c r="G249" s="3" t="s">
        <v>28</v>
      </c>
      <c r="H249" s="3">
        <v>81.400000000000006</v>
      </c>
      <c r="I249" s="3">
        <v>3</v>
      </c>
      <c r="J249" s="3">
        <v>12.21</v>
      </c>
      <c r="K249" s="3">
        <v>256.41000000000003</v>
      </c>
      <c r="L249" s="91">
        <v>43505</v>
      </c>
      <c r="M249" s="3">
        <v>0.82152777777777775</v>
      </c>
      <c r="N249" s="4" t="s">
        <v>29</v>
      </c>
      <c r="O249" s="3">
        <v>244.2</v>
      </c>
      <c r="P249" s="5">
        <v>4.7619047620000003</v>
      </c>
      <c r="Q249" s="3">
        <v>12.21</v>
      </c>
      <c r="R249" s="3">
        <v>4.8</v>
      </c>
      <c r="S249">
        <f t="shared" si="3"/>
        <v>2</v>
      </c>
    </row>
    <row r="250" spans="2:19" x14ac:dyDescent="0.25">
      <c r="B250" s="3" t="s">
        <v>283</v>
      </c>
      <c r="C250" s="3" t="s">
        <v>18</v>
      </c>
      <c r="D250" s="3" t="s">
        <v>19</v>
      </c>
      <c r="E250" s="3" t="s">
        <v>20</v>
      </c>
      <c r="F250" s="3" t="s">
        <v>31</v>
      </c>
      <c r="G250" s="3" t="s">
        <v>46</v>
      </c>
      <c r="H250" s="3">
        <v>17.940000000000001</v>
      </c>
      <c r="I250" s="3">
        <v>5</v>
      </c>
      <c r="J250" s="3">
        <v>4.4850000000000003</v>
      </c>
      <c r="K250" s="3">
        <v>94.185000000000002</v>
      </c>
      <c r="L250" s="91">
        <v>43488</v>
      </c>
      <c r="M250" s="3">
        <v>0.58611111111111114</v>
      </c>
      <c r="N250" s="4" t="s">
        <v>23</v>
      </c>
      <c r="O250" s="3">
        <v>89.7</v>
      </c>
      <c r="P250" s="5">
        <v>4.7619047620000003</v>
      </c>
      <c r="Q250" s="3">
        <v>4.4850000000000003</v>
      </c>
      <c r="R250" s="3">
        <v>6.8</v>
      </c>
      <c r="S250">
        <f t="shared" si="3"/>
        <v>1</v>
      </c>
    </row>
    <row r="251" spans="2:19" x14ac:dyDescent="0.25">
      <c r="B251" s="3" t="s">
        <v>284</v>
      </c>
      <c r="C251" s="3" t="s">
        <v>18</v>
      </c>
      <c r="D251" s="3" t="s">
        <v>19</v>
      </c>
      <c r="E251" s="3" t="s">
        <v>20</v>
      </c>
      <c r="F251" s="3" t="s">
        <v>31</v>
      </c>
      <c r="G251" s="3" t="s">
        <v>28</v>
      </c>
      <c r="H251" s="3">
        <v>77.72</v>
      </c>
      <c r="I251" s="3">
        <v>4</v>
      </c>
      <c r="J251" s="3">
        <v>15.544</v>
      </c>
      <c r="K251" s="3">
        <v>326.42399999999998</v>
      </c>
      <c r="L251" s="91">
        <v>43472</v>
      </c>
      <c r="M251" s="3">
        <v>0.6743055555555556</v>
      </c>
      <c r="N251" s="4" t="s">
        <v>33</v>
      </c>
      <c r="O251" s="3">
        <v>310.88</v>
      </c>
      <c r="P251" s="5">
        <v>4.7619047620000003</v>
      </c>
      <c r="Q251" s="3">
        <v>15.544</v>
      </c>
      <c r="R251" s="3">
        <v>8.8000000000000007</v>
      </c>
      <c r="S251">
        <f t="shared" si="3"/>
        <v>1</v>
      </c>
    </row>
    <row r="252" spans="2:19" x14ac:dyDescent="0.25">
      <c r="B252" s="3" t="s">
        <v>285</v>
      </c>
      <c r="C252" s="3" t="s">
        <v>42</v>
      </c>
      <c r="D252" s="3" t="s">
        <v>43</v>
      </c>
      <c r="E252" s="3" t="s">
        <v>27</v>
      </c>
      <c r="F252" s="3" t="s">
        <v>31</v>
      </c>
      <c r="G252" s="3" t="s">
        <v>44</v>
      </c>
      <c r="H252" s="3">
        <v>73.06</v>
      </c>
      <c r="I252" s="3">
        <v>7</v>
      </c>
      <c r="J252" s="3">
        <v>25.571000000000002</v>
      </c>
      <c r="K252" s="3">
        <v>536.99099999999999</v>
      </c>
      <c r="L252" s="91">
        <v>43479</v>
      </c>
      <c r="M252" s="3">
        <v>0.79583333333333328</v>
      </c>
      <c r="N252" s="4" t="s">
        <v>33</v>
      </c>
      <c r="O252" s="3">
        <v>511.42</v>
      </c>
      <c r="P252" s="5">
        <v>4.7619047620000003</v>
      </c>
      <c r="Q252" s="3">
        <v>25.571000000000002</v>
      </c>
      <c r="R252" s="3">
        <v>4.2</v>
      </c>
      <c r="S252">
        <f t="shared" si="3"/>
        <v>1</v>
      </c>
    </row>
    <row r="253" spans="2:19" x14ac:dyDescent="0.25">
      <c r="B253" s="3" t="s">
        <v>286</v>
      </c>
      <c r="C253" s="3" t="s">
        <v>42</v>
      </c>
      <c r="D253" s="3" t="s">
        <v>43</v>
      </c>
      <c r="E253" s="3" t="s">
        <v>20</v>
      </c>
      <c r="F253" s="3" t="s">
        <v>31</v>
      </c>
      <c r="G253" s="3" t="s">
        <v>44</v>
      </c>
      <c r="H253" s="3">
        <v>46.55</v>
      </c>
      <c r="I253" s="3">
        <v>9</v>
      </c>
      <c r="J253" s="3">
        <v>20.947500000000002</v>
      </c>
      <c r="K253" s="3">
        <v>439.89749999999998</v>
      </c>
      <c r="L253" s="91">
        <v>43498</v>
      </c>
      <c r="M253" s="3">
        <v>0.64861111111111114</v>
      </c>
      <c r="N253" s="4" t="s">
        <v>23</v>
      </c>
      <c r="O253" s="3">
        <v>418.95</v>
      </c>
      <c r="P253" s="5">
        <v>4.7619047620000003</v>
      </c>
      <c r="Q253" s="3">
        <v>20.947500000000002</v>
      </c>
      <c r="R253" s="3">
        <v>6.4</v>
      </c>
      <c r="S253">
        <f t="shared" si="3"/>
        <v>2</v>
      </c>
    </row>
    <row r="254" spans="2:19" x14ac:dyDescent="0.25">
      <c r="B254" s="3" t="s">
        <v>287</v>
      </c>
      <c r="C254" s="3" t="s">
        <v>25</v>
      </c>
      <c r="D254" s="3" t="s">
        <v>26</v>
      </c>
      <c r="E254" s="3" t="s">
        <v>20</v>
      </c>
      <c r="F254" s="3" t="s">
        <v>31</v>
      </c>
      <c r="G254" s="3" t="s">
        <v>46</v>
      </c>
      <c r="H254" s="3">
        <v>35.19</v>
      </c>
      <c r="I254" s="3">
        <v>10</v>
      </c>
      <c r="J254" s="3">
        <v>17.594999999999999</v>
      </c>
      <c r="K254" s="3">
        <v>369.495</v>
      </c>
      <c r="L254" s="91">
        <v>43541</v>
      </c>
      <c r="M254" s="3">
        <v>0.79583333333333328</v>
      </c>
      <c r="N254" s="4" t="s">
        <v>33</v>
      </c>
      <c r="O254" s="3">
        <v>351.9</v>
      </c>
      <c r="P254" s="5">
        <v>4.7619047620000003</v>
      </c>
      <c r="Q254" s="3">
        <v>17.594999999999999</v>
      </c>
      <c r="R254" s="3">
        <v>8.4</v>
      </c>
      <c r="S254">
        <f t="shared" si="3"/>
        <v>3</v>
      </c>
    </row>
    <row r="255" spans="2:19" x14ac:dyDescent="0.25">
      <c r="B255" s="3" t="s">
        <v>288</v>
      </c>
      <c r="C255" s="3" t="s">
        <v>25</v>
      </c>
      <c r="D255" s="3" t="s">
        <v>26</v>
      </c>
      <c r="E255" s="3" t="s">
        <v>27</v>
      </c>
      <c r="F255" s="3" t="s">
        <v>21</v>
      </c>
      <c r="G255" s="3" t="s">
        <v>36</v>
      </c>
      <c r="H255" s="3">
        <v>14.39</v>
      </c>
      <c r="I255" s="3">
        <v>2</v>
      </c>
      <c r="J255" s="3">
        <v>1.4390000000000001</v>
      </c>
      <c r="K255" s="3">
        <v>30.219000000000001</v>
      </c>
      <c r="L255" s="91">
        <v>43526</v>
      </c>
      <c r="M255" s="3">
        <v>0.82222222222222219</v>
      </c>
      <c r="N255" s="4" t="s">
        <v>33</v>
      </c>
      <c r="O255" s="3">
        <v>28.78</v>
      </c>
      <c r="P255" s="5">
        <v>4.7619047620000003</v>
      </c>
      <c r="Q255" s="3">
        <v>1.4390000000000001</v>
      </c>
      <c r="R255" s="3">
        <v>7.2</v>
      </c>
      <c r="S255">
        <f t="shared" si="3"/>
        <v>3</v>
      </c>
    </row>
    <row r="256" spans="2:19" x14ac:dyDescent="0.25">
      <c r="B256" s="3" t="s">
        <v>289</v>
      </c>
      <c r="C256" s="3" t="s">
        <v>18</v>
      </c>
      <c r="D256" s="3" t="s">
        <v>19</v>
      </c>
      <c r="E256" s="3" t="s">
        <v>27</v>
      </c>
      <c r="F256" s="3" t="s">
        <v>31</v>
      </c>
      <c r="G256" s="3" t="s">
        <v>32</v>
      </c>
      <c r="H256" s="3">
        <v>23.75</v>
      </c>
      <c r="I256" s="3">
        <v>4</v>
      </c>
      <c r="J256" s="3">
        <v>4.75</v>
      </c>
      <c r="K256" s="3">
        <v>99.75</v>
      </c>
      <c r="L256" s="91">
        <v>43540</v>
      </c>
      <c r="M256" s="3">
        <v>0.47361111111111109</v>
      </c>
      <c r="N256" s="4" t="s">
        <v>29</v>
      </c>
      <c r="O256" s="3">
        <v>95</v>
      </c>
      <c r="P256" s="5">
        <v>4.7619047620000003</v>
      </c>
      <c r="Q256" s="3">
        <v>4.75</v>
      </c>
      <c r="R256" s="3">
        <v>5.2</v>
      </c>
      <c r="S256">
        <f t="shared" si="3"/>
        <v>3</v>
      </c>
    </row>
    <row r="257" spans="2:19" x14ac:dyDescent="0.25">
      <c r="B257" s="3" t="s">
        <v>290</v>
      </c>
      <c r="C257" s="3" t="s">
        <v>18</v>
      </c>
      <c r="D257" s="3" t="s">
        <v>19</v>
      </c>
      <c r="E257" s="3" t="s">
        <v>20</v>
      </c>
      <c r="F257" s="3" t="s">
        <v>31</v>
      </c>
      <c r="G257" s="3" t="s">
        <v>32</v>
      </c>
      <c r="H257" s="3">
        <v>58.9</v>
      </c>
      <c r="I257" s="3">
        <v>8</v>
      </c>
      <c r="J257" s="3">
        <v>23.56</v>
      </c>
      <c r="K257" s="3">
        <v>494.76</v>
      </c>
      <c r="L257" s="91">
        <v>43471</v>
      </c>
      <c r="M257" s="3">
        <v>0.47430555555555554</v>
      </c>
      <c r="N257" s="4" t="s">
        <v>29</v>
      </c>
      <c r="O257" s="3">
        <v>471.2</v>
      </c>
      <c r="P257" s="5">
        <v>4.7619047620000003</v>
      </c>
      <c r="Q257" s="3">
        <v>23.56</v>
      </c>
      <c r="R257" s="3">
        <v>8.9</v>
      </c>
      <c r="S257">
        <f t="shared" si="3"/>
        <v>1</v>
      </c>
    </row>
    <row r="258" spans="2:19" x14ac:dyDescent="0.25">
      <c r="B258" s="3" t="s">
        <v>291</v>
      </c>
      <c r="C258" s="3" t="s">
        <v>42</v>
      </c>
      <c r="D258" s="3" t="s">
        <v>43</v>
      </c>
      <c r="E258" s="3" t="s">
        <v>20</v>
      </c>
      <c r="F258" s="3" t="s">
        <v>31</v>
      </c>
      <c r="G258" s="3" t="s">
        <v>46</v>
      </c>
      <c r="H258" s="3">
        <v>32.619999999999997</v>
      </c>
      <c r="I258" s="3">
        <v>4</v>
      </c>
      <c r="J258" s="3">
        <v>6.524</v>
      </c>
      <c r="K258" s="3">
        <v>137.00399999999999</v>
      </c>
      <c r="L258" s="91">
        <v>43494</v>
      </c>
      <c r="M258" s="3">
        <v>0.59166666666666667</v>
      </c>
      <c r="N258" s="4" t="s">
        <v>29</v>
      </c>
      <c r="O258" s="3">
        <v>130.47999999999999</v>
      </c>
      <c r="P258" s="5">
        <v>4.7619047620000003</v>
      </c>
      <c r="Q258" s="3">
        <v>6.524</v>
      </c>
      <c r="R258" s="3">
        <v>9</v>
      </c>
      <c r="S258">
        <f t="shared" si="3"/>
        <v>1</v>
      </c>
    </row>
    <row r="259" spans="2:19" x14ac:dyDescent="0.25">
      <c r="B259" s="3" t="s">
        <v>292</v>
      </c>
      <c r="C259" s="3" t="s">
        <v>18</v>
      </c>
      <c r="D259" s="3" t="s">
        <v>19</v>
      </c>
      <c r="E259" s="3" t="s">
        <v>20</v>
      </c>
      <c r="F259" s="3" t="s">
        <v>31</v>
      </c>
      <c r="G259" s="3" t="s">
        <v>28</v>
      </c>
      <c r="H259" s="3">
        <v>66.349999999999994</v>
      </c>
      <c r="I259" s="3">
        <v>1</v>
      </c>
      <c r="J259" s="3">
        <v>3.3174999999999999</v>
      </c>
      <c r="K259" s="3">
        <v>69.667500000000004</v>
      </c>
      <c r="L259" s="91">
        <v>43496</v>
      </c>
      <c r="M259" s="3">
        <v>0.44861111111111113</v>
      </c>
      <c r="N259" s="4" t="s">
        <v>33</v>
      </c>
      <c r="O259" s="3">
        <v>66.349999999999994</v>
      </c>
      <c r="P259" s="5">
        <v>4.7619047620000003</v>
      </c>
      <c r="Q259" s="3">
        <v>3.3174999999999999</v>
      </c>
      <c r="R259" s="3">
        <v>9.6999999999999993</v>
      </c>
      <c r="S259">
        <f t="shared" si="3"/>
        <v>1</v>
      </c>
    </row>
    <row r="260" spans="2:19" x14ac:dyDescent="0.25">
      <c r="B260" s="3" t="s">
        <v>293</v>
      </c>
      <c r="C260" s="3" t="s">
        <v>18</v>
      </c>
      <c r="D260" s="3" t="s">
        <v>19</v>
      </c>
      <c r="E260" s="3" t="s">
        <v>20</v>
      </c>
      <c r="F260" s="3" t="s">
        <v>31</v>
      </c>
      <c r="G260" s="3" t="s">
        <v>32</v>
      </c>
      <c r="H260" s="3">
        <v>25.91</v>
      </c>
      <c r="I260" s="3">
        <v>6</v>
      </c>
      <c r="J260" s="3">
        <v>7.7729999999999997</v>
      </c>
      <c r="K260" s="3">
        <v>163.233</v>
      </c>
      <c r="L260" s="91">
        <v>43501</v>
      </c>
      <c r="M260" s="3">
        <v>0.42777777777777776</v>
      </c>
      <c r="N260" s="4" t="s">
        <v>23</v>
      </c>
      <c r="O260" s="3">
        <v>155.46</v>
      </c>
      <c r="P260" s="5">
        <v>4.7619047620000003</v>
      </c>
      <c r="Q260" s="3">
        <v>7.7729999999999997</v>
      </c>
      <c r="R260" s="3">
        <v>8.6999999999999993</v>
      </c>
      <c r="S260">
        <f t="shared" ref="S260:S323" si="4">MONTH(L260)</f>
        <v>2</v>
      </c>
    </row>
    <row r="261" spans="2:19" x14ac:dyDescent="0.25">
      <c r="B261" s="3" t="s">
        <v>294</v>
      </c>
      <c r="C261" s="3" t="s">
        <v>18</v>
      </c>
      <c r="D261" s="3" t="s">
        <v>19</v>
      </c>
      <c r="E261" s="3" t="s">
        <v>20</v>
      </c>
      <c r="F261" s="3" t="s">
        <v>31</v>
      </c>
      <c r="G261" s="3" t="s">
        <v>28</v>
      </c>
      <c r="H261" s="3">
        <v>32.25</v>
      </c>
      <c r="I261" s="3">
        <v>4</v>
      </c>
      <c r="J261" s="3">
        <v>6.45</v>
      </c>
      <c r="K261" s="3">
        <v>135.44999999999999</v>
      </c>
      <c r="L261" s="91">
        <v>43509</v>
      </c>
      <c r="M261" s="3">
        <v>0.52638888888888891</v>
      </c>
      <c r="N261" s="4" t="s">
        <v>23</v>
      </c>
      <c r="O261" s="3">
        <v>129</v>
      </c>
      <c r="P261" s="5">
        <v>4.7619047620000003</v>
      </c>
      <c r="Q261" s="3">
        <v>6.45</v>
      </c>
      <c r="R261" s="3">
        <v>6.5</v>
      </c>
      <c r="S261">
        <f t="shared" si="4"/>
        <v>2</v>
      </c>
    </row>
    <row r="262" spans="2:19" x14ac:dyDescent="0.25">
      <c r="B262" s="3" t="s">
        <v>295</v>
      </c>
      <c r="C262" s="3" t="s">
        <v>25</v>
      </c>
      <c r="D262" s="3" t="s">
        <v>26</v>
      </c>
      <c r="E262" s="3" t="s">
        <v>20</v>
      </c>
      <c r="F262" s="3" t="s">
        <v>31</v>
      </c>
      <c r="G262" s="3" t="s">
        <v>28</v>
      </c>
      <c r="H262" s="3">
        <v>65.94</v>
      </c>
      <c r="I262" s="3">
        <v>4</v>
      </c>
      <c r="J262" s="3">
        <v>13.188000000000001</v>
      </c>
      <c r="K262" s="3">
        <v>276.94799999999998</v>
      </c>
      <c r="L262" s="91">
        <v>43503</v>
      </c>
      <c r="M262" s="3">
        <v>0.54513888888888884</v>
      </c>
      <c r="N262" s="4" t="s">
        <v>33</v>
      </c>
      <c r="O262" s="3">
        <v>263.76</v>
      </c>
      <c r="P262" s="5">
        <v>4.7619047620000003</v>
      </c>
      <c r="Q262" s="3">
        <v>13.188000000000001</v>
      </c>
      <c r="R262" s="3">
        <v>6.9</v>
      </c>
      <c r="S262">
        <f t="shared" si="4"/>
        <v>2</v>
      </c>
    </row>
    <row r="263" spans="2:19" x14ac:dyDescent="0.25">
      <c r="B263" s="3" t="s">
        <v>296</v>
      </c>
      <c r="C263" s="3" t="s">
        <v>18</v>
      </c>
      <c r="D263" s="3" t="s">
        <v>19</v>
      </c>
      <c r="E263" s="3" t="s">
        <v>27</v>
      </c>
      <c r="F263" s="3" t="s">
        <v>21</v>
      </c>
      <c r="G263" s="3" t="s">
        <v>28</v>
      </c>
      <c r="H263" s="3">
        <v>75.06</v>
      </c>
      <c r="I263" s="3">
        <v>9</v>
      </c>
      <c r="J263" s="3">
        <v>33.777000000000001</v>
      </c>
      <c r="K263" s="3">
        <v>709.31700000000001</v>
      </c>
      <c r="L263" s="91">
        <v>43543</v>
      </c>
      <c r="M263" s="3">
        <v>0.55902777777777779</v>
      </c>
      <c r="N263" s="4" t="s">
        <v>23</v>
      </c>
      <c r="O263" s="3">
        <v>675.54</v>
      </c>
      <c r="P263" s="5">
        <v>4.7619047620000003</v>
      </c>
      <c r="Q263" s="3">
        <v>33.777000000000001</v>
      </c>
      <c r="R263" s="3">
        <v>6.2</v>
      </c>
      <c r="S263">
        <f t="shared" si="4"/>
        <v>3</v>
      </c>
    </row>
    <row r="264" spans="2:19" x14ac:dyDescent="0.25">
      <c r="B264" s="3" t="s">
        <v>297</v>
      </c>
      <c r="C264" s="3" t="s">
        <v>25</v>
      </c>
      <c r="D264" s="3" t="s">
        <v>26</v>
      </c>
      <c r="E264" s="3" t="s">
        <v>27</v>
      </c>
      <c r="F264" s="3" t="s">
        <v>21</v>
      </c>
      <c r="G264" s="3" t="s">
        <v>46</v>
      </c>
      <c r="H264" s="3">
        <v>16.45</v>
      </c>
      <c r="I264" s="3">
        <v>4</v>
      </c>
      <c r="J264" s="3">
        <v>3.29</v>
      </c>
      <c r="K264" s="3">
        <v>69.09</v>
      </c>
      <c r="L264" s="91">
        <v>43531</v>
      </c>
      <c r="M264" s="3">
        <v>0.62013888888888891</v>
      </c>
      <c r="N264" s="4" t="s">
        <v>23</v>
      </c>
      <c r="O264" s="3">
        <v>65.8</v>
      </c>
      <c r="P264" s="5">
        <v>4.7619047620000003</v>
      </c>
      <c r="Q264" s="3">
        <v>3.29</v>
      </c>
      <c r="R264" s="3">
        <v>5.6</v>
      </c>
      <c r="S264">
        <f t="shared" si="4"/>
        <v>3</v>
      </c>
    </row>
    <row r="265" spans="2:19" x14ac:dyDescent="0.25">
      <c r="B265" s="3" t="s">
        <v>298</v>
      </c>
      <c r="C265" s="3" t="s">
        <v>42</v>
      </c>
      <c r="D265" s="3" t="s">
        <v>43</v>
      </c>
      <c r="E265" s="3" t="s">
        <v>20</v>
      </c>
      <c r="F265" s="3" t="s">
        <v>21</v>
      </c>
      <c r="G265" s="3" t="s">
        <v>46</v>
      </c>
      <c r="H265" s="3">
        <v>38.299999999999997</v>
      </c>
      <c r="I265" s="3">
        <v>4</v>
      </c>
      <c r="J265" s="3">
        <v>7.66</v>
      </c>
      <c r="K265" s="3">
        <v>160.86000000000001</v>
      </c>
      <c r="L265" s="91">
        <v>43537</v>
      </c>
      <c r="M265" s="3">
        <v>0.80694444444444446</v>
      </c>
      <c r="N265" s="4" t="s">
        <v>29</v>
      </c>
      <c r="O265" s="3">
        <v>153.19999999999999</v>
      </c>
      <c r="P265" s="5">
        <v>4.7619047620000003</v>
      </c>
      <c r="Q265" s="3">
        <v>7.66</v>
      </c>
      <c r="R265" s="3">
        <v>5.7</v>
      </c>
      <c r="S265">
        <f t="shared" si="4"/>
        <v>3</v>
      </c>
    </row>
    <row r="266" spans="2:19" x14ac:dyDescent="0.25">
      <c r="B266" s="3" t="s">
        <v>299</v>
      </c>
      <c r="C266" s="3" t="s">
        <v>18</v>
      </c>
      <c r="D266" s="3" t="s">
        <v>19</v>
      </c>
      <c r="E266" s="3" t="s">
        <v>20</v>
      </c>
      <c r="F266" s="3" t="s">
        <v>21</v>
      </c>
      <c r="G266" s="3" t="s">
        <v>36</v>
      </c>
      <c r="H266" s="3">
        <v>22.24</v>
      </c>
      <c r="I266" s="3">
        <v>10</v>
      </c>
      <c r="J266" s="3">
        <v>11.12</v>
      </c>
      <c r="K266" s="3">
        <v>233.52</v>
      </c>
      <c r="L266" s="91">
        <v>43505</v>
      </c>
      <c r="M266" s="3">
        <v>0.45833333333333331</v>
      </c>
      <c r="N266" s="4" t="s">
        <v>29</v>
      </c>
      <c r="O266" s="3">
        <v>222.4</v>
      </c>
      <c r="P266" s="5">
        <v>4.7619047620000003</v>
      </c>
      <c r="Q266" s="3">
        <v>11.12</v>
      </c>
      <c r="R266" s="3">
        <v>4.2</v>
      </c>
      <c r="S266">
        <f t="shared" si="4"/>
        <v>2</v>
      </c>
    </row>
    <row r="267" spans="2:19" x14ac:dyDescent="0.25">
      <c r="B267" s="3" t="s">
        <v>300</v>
      </c>
      <c r="C267" s="3" t="s">
        <v>42</v>
      </c>
      <c r="D267" s="3" t="s">
        <v>43</v>
      </c>
      <c r="E267" s="3" t="s">
        <v>27</v>
      </c>
      <c r="F267" s="3" t="s">
        <v>31</v>
      </c>
      <c r="G267" s="3" t="s">
        <v>36</v>
      </c>
      <c r="H267" s="3">
        <v>54.45</v>
      </c>
      <c r="I267" s="3">
        <v>1</v>
      </c>
      <c r="J267" s="3">
        <v>2.7225000000000001</v>
      </c>
      <c r="K267" s="3">
        <v>57.172499999999999</v>
      </c>
      <c r="L267" s="91">
        <v>43522</v>
      </c>
      <c r="M267" s="3">
        <v>0.80833333333333335</v>
      </c>
      <c r="N267" s="4" t="s">
        <v>23</v>
      </c>
      <c r="O267" s="3">
        <v>54.45</v>
      </c>
      <c r="P267" s="5">
        <v>4.7619047620000003</v>
      </c>
      <c r="Q267" s="3">
        <v>2.7225000000000001</v>
      </c>
      <c r="R267" s="3">
        <v>7.9</v>
      </c>
      <c r="S267">
        <f t="shared" si="4"/>
        <v>2</v>
      </c>
    </row>
    <row r="268" spans="2:19" x14ac:dyDescent="0.25">
      <c r="B268" s="3" t="s">
        <v>301</v>
      </c>
      <c r="C268" s="3" t="s">
        <v>18</v>
      </c>
      <c r="D268" s="3" t="s">
        <v>19</v>
      </c>
      <c r="E268" s="3" t="s">
        <v>20</v>
      </c>
      <c r="F268" s="3" t="s">
        <v>21</v>
      </c>
      <c r="G268" s="3" t="s">
        <v>36</v>
      </c>
      <c r="H268" s="3">
        <v>98.4</v>
      </c>
      <c r="I268" s="3">
        <v>7</v>
      </c>
      <c r="J268" s="3">
        <v>34.44</v>
      </c>
      <c r="K268" s="3">
        <v>723.24</v>
      </c>
      <c r="L268" s="91">
        <v>43536</v>
      </c>
      <c r="M268" s="3">
        <v>0.52986111111111112</v>
      </c>
      <c r="N268" s="4" t="s">
        <v>33</v>
      </c>
      <c r="O268" s="3">
        <v>688.8</v>
      </c>
      <c r="P268" s="5">
        <v>4.7619047620000003</v>
      </c>
      <c r="Q268" s="3">
        <v>34.44</v>
      </c>
      <c r="R268" s="3">
        <v>8.6999999999999993</v>
      </c>
      <c r="S268">
        <f t="shared" si="4"/>
        <v>3</v>
      </c>
    </row>
    <row r="269" spans="2:19" x14ac:dyDescent="0.25">
      <c r="B269" s="3" t="s">
        <v>302</v>
      </c>
      <c r="C269" s="3" t="s">
        <v>25</v>
      </c>
      <c r="D269" s="3" t="s">
        <v>26</v>
      </c>
      <c r="E269" s="3" t="s">
        <v>27</v>
      </c>
      <c r="F269" s="3" t="s">
        <v>31</v>
      </c>
      <c r="G269" s="3" t="s">
        <v>32</v>
      </c>
      <c r="H269" s="3">
        <v>35.47</v>
      </c>
      <c r="I269" s="3">
        <v>4</v>
      </c>
      <c r="J269" s="3">
        <v>7.0940000000000003</v>
      </c>
      <c r="K269" s="3">
        <v>148.97399999999999</v>
      </c>
      <c r="L269" s="91">
        <v>43538</v>
      </c>
      <c r="M269" s="3">
        <v>0.72361111111111109</v>
      </c>
      <c r="N269" s="4" t="s">
        <v>33</v>
      </c>
      <c r="O269" s="3">
        <v>141.88</v>
      </c>
      <c r="P269" s="5">
        <v>4.7619047620000003</v>
      </c>
      <c r="Q269" s="3">
        <v>7.0940000000000003</v>
      </c>
      <c r="R269" s="3">
        <v>6.9</v>
      </c>
      <c r="S269">
        <f t="shared" si="4"/>
        <v>3</v>
      </c>
    </row>
    <row r="270" spans="2:19" x14ac:dyDescent="0.25">
      <c r="B270" s="3" t="s">
        <v>303</v>
      </c>
      <c r="C270" s="3" t="s">
        <v>42</v>
      </c>
      <c r="D270" s="3" t="s">
        <v>43</v>
      </c>
      <c r="E270" s="3" t="s">
        <v>20</v>
      </c>
      <c r="F270" s="3" t="s">
        <v>21</v>
      </c>
      <c r="G270" s="3" t="s">
        <v>44</v>
      </c>
      <c r="H270" s="3">
        <v>74.599999999999994</v>
      </c>
      <c r="I270" s="3">
        <v>10</v>
      </c>
      <c r="J270" s="3">
        <v>37.299999999999997</v>
      </c>
      <c r="K270" s="3">
        <v>783.3</v>
      </c>
      <c r="L270" s="91">
        <v>43473</v>
      </c>
      <c r="M270" s="3">
        <v>0.87152777777777779</v>
      </c>
      <c r="N270" s="4" t="s">
        <v>29</v>
      </c>
      <c r="O270" s="3">
        <v>746</v>
      </c>
      <c r="P270" s="5">
        <v>4.7619047620000003</v>
      </c>
      <c r="Q270" s="3">
        <v>37.299999999999997</v>
      </c>
      <c r="R270" s="3">
        <v>9.5</v>
      </c>
      <c r="S270">
        <f t="shared" si="4"/>
        <v>1</v>
      </c>
    </row>
    <row r="271" spans="2:19" x14ac:dyDescent="0.25">
      <c r="B271" s="3" t="s">
        <v>304</v>
      </c>
      <c r="C271" s="3" t="s">
        <v>18</v>
      </c>
      <c r="D271" s="3" t="s">
        <v>19</v>
      </c>
      <c r="E271" s="3" t="s">
        <v>20</v>
      </c>
      <c r="F271" s="3" t="s">
        <v>31</v>
      </c>
      <c r="G271" s="3" t="s">
        <v>32</v>
      </c>
      <c r="H271" s="3">
        <v>70.739999999999995</v>
      </c>
      <c r="I271" s="3">
        <v>4</v>
      </c>
      <c r="J271" s="3">
        <v>14.148</v>
      </c>
      <c r="K271" s="3">
        <v>297.108</v>
      </c>
      <c r="L271" s="91">
        <v>43470</v>
      </c>
      <c r="M271" s="3">
        <v>0.67013888888888884</v>
      </c>
      <c r="N271" s="4" t="s">
        <v>33</v>
      </c>
      <c r="O271" s="3">
        <v>282.95999999999998</v>
      </c>
      <c r="P271" s="5">
        <v>4.7619047620000003</v>
      </c>
      <c r="Q271" s="3">
        <v>14.148</v>
      </c>
      <c r="R271" s="3">
        <v>4.4000000000000004</v>
      </c>
      <c r="S271">
        <f t="shared" si="4"/>
        <v>1</v>
      </c>
    </row>
    <row r="272" spans="2:19" x14ac:dyDescent="0.25">
      <c r="B272" s="3" t="s">
        <v>305</v>
      </c>
      <c r="C272" s="3" t="s">
        <v>18</v>
      </c>
      <c r="D272" s="3" t="s">
        <v>19</v>
      </c>
      <c r="E272" s="3" t="s">
        <v>20</v>
      </c>
      <c r="F272" s="3" t="s">
        <v>21</v>
      </c>
      <c r="G272" s="3" t="s">
        <v>32</v>
      </c>
      <c r="H272" s="3">
        <v>35.54</v>
      </c>
      <c r="I272" s="3">
        <v>10</v>
      </c>
      <c r="J272" s="3">
        <v>17.77</v>
      </c>
      <c r="K272" s="3">
        <v>373.17</v>
      </c>
      <c r="L272" s="91">
        <v>43469</v>
      </c>
      <c r="M272" s="3">
        <v>0.56527777777777777</v>
      </c>
      <c r="N272" s="4" t="s">
        <v>23</v>
      </c>
      <c r="O272" s="3">
        <v>355.4</v>
      </c>
      <c r="P272" s="5">
        <v>4.7619047620000003</v>
      </c>
      <c r="Q272" s="3">
        <v>17.77</v>
      </c>
      <c r="R272" s="3">
        <v>7</v>
      </c>
      <c r="S272">
        <f t="shared" si="4"/>
        <v>1</v>
      </c>
    </row>
    <row r="273" spans="2:19" x14ac:dyDescent="0.25">
      <c r="B273" s="3" t="s">
        <v>306</v>
      </c>
      <c r="C273" s="3" t="s">
        <v>42</v>
      </c>
      <c r="D273" s="3" t="s">
        <v>43</v>
      </c>
      <c r="E273" s="3" t="s">
        <v>27</v>
      </c>
      <c r="F273" s="3" t="s">
        <v>21</v>
      </c>
      <c r="G273" s="3" t="s">
        <v>36</v>
      </c>
      <c r="H273" s="3">
        <v>67.430000000000007</v>
      </c>
      <c r="I273" s="3">
        <v>5</v>
      </c>
      <c r="J273" s="3">
        <v>16.857500000000002</v>
      </c>
      <c r="K273" s="3">
        <v>354.00749999999999</v>
      </c>
      <c r="L273" s="91">
        <v>43530</v>
      </c>
      <c r="M273" s="3">
        <v>0.75902777777777775</v>
      </c>
      <c r="N273" s="4" t="s">
        <v>23</v>
      </c>
      <c r="O273" s="3">
        <v>337.15</v>
      </c>
      <c r="P273" s="5">
        <v>4.7619047620000003</v>
      </c>
      <c r="Q273" s="3">
        <v>16.857500000000002</v>
      </c>
      <c r="R273" s="3">
        <v>6.3</v>
      </c>
      <c r="S273">
        <f t="shared" si="4"/>
        <v>3</v>
      </c>
    </row>
    <row r="274" spans="2:19" x14ac:dyDescent="0.25">
      <c r="B274" s="3" t="s">
        <v>307</v>
      </c>
      <c r="C274" s="3" t="s">
        <v>25</v>
      </c>
      <c r="D274" s="3" t="s">
        <v>26</v>
      </c>
      <c r="E274" s="3" t="s">
        <v>20</v>
      </c>
      <c r="F274" s="3" t="s">
        <v>21</v>
      </c>
      <c r="G274" s="3" t="s">
        <v>22</v>
      </c>
      <c r="H274" s="3">
        <v>21.12</v>
      </c>
      <c r="I274" s="3">
        <v>2</v>
      </c>
      <c r="J274" s="3">
        <v>2.1120000000000001</v>
      </c>
      <c r="K274" s="3">
        <v>44.351999999999997</v>
      </c>
      <c r="L274" s="91">
        <v>43468</v>
      </c>
      <c r="M274" s="3">
        <v>0.80347222222222225</v>
      </c>
      <c r="N274" s="4" t="s">
        <v>29</v>
      </c>
      <c r="O274" s="3">
        <v>42.24</v>
      </c>
      <c r="P274" s="5">
        <v>4.7619047620000003</v>
      </c>
      <c r="Q274" s="3">
        <v>2.1120000000000001</v>
      </c>
      <c r="R274" s="3">
        <v>9.6999999999999993</v>
      </c>
      <c r="S274">
        <f t="shared" si="4"/>
        <v>1</v>
      </c>
    </row>
    <row r="275" spans="2:19" x14ac:dyDescent="0.25">
      <c r="B275" s="3" t="s">
        <v>308</v>
      </c>
      <c r="C275" s="3" t="s">
        <v>18</v>
      </c>
      <c r="D275" s="3" t="s">
        <v>19</v>
      </c>
      <c r="E275" s="3" t="s">
        <v>20</v>
      </c>
      <c r="F275" s="3" t="s">
        <v>21</v>
      </c>
      <c r="G275" s="3" t="s">
        <v>32</v>
      </c>
      <c r="H275" s="3">
        <v>21.54</v>
      </c>
      <c r="I275" s="3">
        <v>9</v>
      </c>
      <c r="J275" s="3">
        <v>9.6929999999999996</v>
      </c>
      <c r="K275" s="3">
        <v>203.553</v>
      </c>
      <c r="L275" s="91">
        <v>43472</v>
      </c>
      <c r="M275" s="3">
        <v>0.48888888888888887</v>
      </c>
      <c r="N275" s="4" t="s">
        <v>33</v>
      </c>
      <c r="O275" s="3">
        <v>193.86</v>
      </c>
      <c r="P275" s="5">
        <v>4.7619047620000003</v>
      </c>
      <c r="Q275" s="3">
        <v>9.6929999999999996</v>
      </c>
      <c r="R275" s="3">
        <v>8.8000000000000007</v>
      </c>
      <c r="S275">
        <f t="shared" si="4"/>
        <v>1</v>
      </c>
    </row>
    <row r="276" spans="2:19" x14ac:dyDescent="0.25">
      <c r="B276" s="3" t="s">
        <v>309</v>
      </c>
      <c r="C276" s="3" t="s">
        <v>18</v>
      </c>
      <c r="D276" s="3" t="s">
        <v>19</v>
      </c>
      <c r="E276" s="3" t="s">
        <v>27</v>
      </c>
      <c r="F276" s="3" t="s">
        <v>21</v>
      </c>
      <c r="G276" s="3" t="s">
        <v>32</v>
      </c>
      <c r="H276" s="3">
        <v>12.03</v>
      </c>
      <c r="I276" s="3">
        <v>2</v>
      </c>
      <c r="J276" s="3">
        <v>1.2030000000000001</v>
      </c>
      <c r="K276" s="3">
        <v>25.263000000000002</v>
      </c>
      <c r="L276" s="91">
        <v>43492</v>
      </c>
      <c r="M276" s="3">
        <v>0.66041666666666665</v>
      </c>
      <c r="N276" s="4" t="s">
        <v>29</v>
      </c>
      <c r="O276" s="3">
        <v>24.06</v>
      </c>
      <c r="P276" s="5">
        <v>4.7619047620000003</v>
      </c>
      <c r="Q276" s="3">
        <v>1.2030000000000001</v>
      </c>
      <c r="R276" s="3">
        <v>5.0999999999999996</v>
      </c>
      <c r="S276">
        <f t="shared" si="4"/>
        <v>1</v>
      </c>
    </row>
    <row r="277" spans="2:19" x14ac:dyDescent="0.25">
      <c r="B277" s="3" t="s">
        <v>310</v>
      </c>
      <c r="C277" s="3" t="s">
        <v>42</v>
      </c>
      <c r="D277" s="3" t="s">
        <v>43</v>
      </c>
      <c r="E277" s="3" t="s">
        <v>27</v>
      </c>
      <c r="F277" s="3" t="s">
        <v>21</v>
      </c>
      <c r="G277" s="3" t="s">
        <v>22</v>
      </c>
      <c r="H277" s="3">
        <v>99.71</v>
      </c>
      <c r="I277" s="3">
        <v>6</v>
      </c>
      <c r="J277" s="3">
        <v>29.913</v>
      </c>
      <c r="K277" s="3">
        <v>628.173</v>
      </c>
      <c r="L277" s="91">
        <v>43522</v>
      </c>
      <c r="M277" s="3">
        <v>0.70277777777777772</v>
      </c>
      <c r="N277" s="4" t="s">
        <v>23</v>
      </c>
      <c r="O277" s="3">
        <v>598.26</v>
      </c>
      <c r="P277" s="5">
        <v>4.7619047620000003</v>
      </c>
      <c r="Q277" s="3">
        <v>29.913</v>
      </c>
      <c r="R277" s="3">
        <v>7.9</v>
      </c>
      <c r="S277">
        <f t="shared" si="4"/>
        <v>2</v>
      </c>
    </row>
    <row r="278" spans="2:19" x14ac:dyDescent="0.25">
      <c r="B278" s="3" t="s">
        <v>311</v>
      </c>
      <c r="C278" s="3" t="s">
        <v>42</v>
      </c>
      <c r="D278" s="3" t="s">
        <v>43</v>
      </c>
      <c r="E278" s="3" t="s">
        <v>27</v>
      </c>
      <c r="F278" s="3" t="s">
        <v>31</v>
      </c>
      <c r="G278" s="3" t="s">
        <v>46</v>
      </c>
      <c r="H278" s="3">
        <v>47.97</v>
      </c>
      <c r="I278" s="3">
        <v>7</v>
      </c>
      <c r="J278" s="3">
        <v>16.7895</v>
      </c>
      <c r="K278" s="3">
        <v>352.5795</v>
      </c>
      <c r="L278" s="91">
        <v>43472</v>
      </c>
      <c r="M278" s="3">
        <v>0.86944444444444446</v>
      </c>
      <c r="N278" s="4" t="s">
        <v>29</v>
      </c>
      <c r="O278" s="3">
        <v>335.79</v>
      </c>
      <c r="P278" s="5">
        <v>4.7619047620000003</v>
      </c>
      <c r="Q278" s="3">
        <v>16.7895</v>
      </c>
      <c r="R278" s="3">
        <v>6.2</v>
      </c>
      <c r="S278">
        <f t="shared" si="4"/>
        <v>1</v>
      </c>
    </row>
    <row r="279" spans="2:19" x14ac:dyDescent="0.25">
      <c r="B279" s="3" t="s">
        <v>312</v>
      </c>
      <c r="C279" s="3" t="s">
        <v>25</v>
      </c>
      <c r="D279" s="3" t="s">
        <v>26</v>
      </c>
      <c r="E279" s="3" t="s">
        <v>20</v>
      </c>
      <c r="F279" s="3" t="s">
        <v>21</v>
      </c>
      <c r="G279" s="3" t="s">
        <v>32</v>
      </c>
      <c r="H279" s="3">
        <v>21.82</v>
      </c>
      <c r="I279" s="3">
        <v>10</v>
      </c>
      <c r="J279" s="3">
        <v>10.91</v>
      </c>
      <c r="K279" s="3">
        <v>229.11</v>
      </c>
      <c r="L279" s="91">
        <v>43472</v>
      </c>
      <c r="M279" s="3">
        <v>0.73333333333333328</v>
      </c>
      <c r="N279" s="4" t="s">
        <v>29</v>
      </c>
      <c r="O279" s="3">
        <v>218.2</v>
      </c>
      <c r="P279" s="5">
        <v>4.7619047620000003</v>
      </c>
      <c r="Q279" s="3">
        <v>10.91</v>
      </c>
      <c r="R279" s="3">
        <v>7.1</v>
      </c>
      <c r="S279">
        <f t="shared" si="4"/>
        <v>1</v>
      </c>
    </row>
    <row r="280" spans="2:19" x14ac:dyDescent="0.25">
      <c r="B280" s="3" t="s">
        <v>313</v>
      </c>
      <c r="C280" s="3" t="s">
        <v>25</v>
      </c>
      <c r="D280" s="3" t="s">
        <v>26</v>
      </c>
      <c r="E280" s="3" t="s">
        <v>27</v>
      </c>
      <c r="F280" s="3" t="s">
        <v>21</v>
      </c>
      <c r="G280" s="3" t="s">
        <v>46</v>
      </c>
      <c r="H280" s="3">
        <v>95.42</v>
      </c>
      <c r="I280" s="3">
        <v>4</v>
      </c>
      <c r="J280" s="3">
        <v>19.084</v>
      </c>
      <c r="K280" s="3">
        <v>400.76400000000001</v>
      </c>
      <c r="L280" s="91">
        <v>43498</v>
      </c>
      <c r="M280" s="3">
        <v>0.55763888888888891</v>
      </c>
      <c r="N280" s="4" t="s">
        <v>23</v>
      </c>
      <c r="O280" s="3">
        <v>381.68</v>
      </c>
      <c r="P280" s="5">
        <v>4.7619047620000003</v>
      </c>
      <c r="Q280" s="3">
        <v>19.084</v>
      </c>
      <c r="R280" s="3">
        <v>6.4</v>
      </c>
      <c r="S280">
        <f t="shared" si="4"/>
        <v>2</v>
      </c>
    </row>
    <row r="281" spans="2:19" x14ac:dyDescent="0.25">
      <c r="B281" s="3" t="s">
        <v>314</v>
      </c>
      <c r="C281" s="3" t="s">
        <v>25</v>
      </c>
      <c r="D281" s="3" t="s">
        <v>26</v>
      </c>
      <c r="E281" s="3" t="s">
        <v>20</v>
      </c>
      <c r="F281" s="3" t="s">
        <v>31</v>
      </c>
      <c r="G281" s="3" t="s">
        <v>46</v>
      </c>
      <c r="H281" s="3">
        <v>70.989999999999995</v>
      </c>
      <c r="I281" s="3">
        <v>10</v>
      </c>
      <c r="J281" s="3">
        <v>35.494999999999997</v>
      </c>
      <c r="K281" s="3">
        <v>745.39499999999998</v>
      </c>
      <c r="L281" s="91">
        <v>43544</v>
      </c>
      <c r="M281" s="3">
        <v>0.68611111111111112</v>
      </c>
      <c r="N281" s="4" t="s">
        <v>29</v>
      </c>
      <c r="O281" s="3">
        <v>709.9</v>
      </c>
      <c r="P281" s="5">
        <v>4.7619047620000003</v>
      </c>
      <c r="Q281" s="3">
        <v>35.494999999999997</v>
      </c>
      <c r="R281" s="3">
        <v>5.7</v>
      </c>
      <c r="S281">
        <f t="shared" si="4"/>
        <v>3</v>
      </c>
    </row>
    <row r="282" spans="2:19" x14ac:dyDescent="0.25">
      <c r="B282" s="3" t="s">
        <v>315</v>
      </c>
      <c r="C282" s="3" t="s">
        <v>18</v>
      </c>
      <c r="D282" s="3" t="s">
        <v>19</v>
      </c>
      <c r="E282" s="3" t="s">
        <v>20</v>
      </c>
      <c r="F282" s="3" t="s">
        <v>31</v>
      </c>
      <c r="G282" s="3" t="s">
        <v>36</v>
      </c>
      <c r="H282" s="3">
        <v>44.02</v>
      </c>
      <c r="I282" s="3">
        <v>10</v>
      </c>
      <c r="J282" s="3">
        <v>22.01</v>
      </c>
      <c r="K282" s="3">
        <v>462.21</v>
      </c>
      <c r="L282" s="91">
        <v>43544</v>
      </c>
      <c r="M282" s="3">
        <v>0.83125000000000004</v>
      </c>
      <c r="N282" s="4" t="s">
        <v>33</v>
      </c>
      <c r="O282" s="3">
        <v>440.2</v>
      </c>
      <c r="P282" s="5">
        <v>4.7619047620000003</v>
      </c>
      <c r="Q282" s="3">
        <v>22.01</v>
      </c>
      <c r="R282" s="3">
        <v>9.6</v>
      </c>
      <c r="S282">
        <f t="shared" si="4"/>
        <v>3</v>
      </c>
    </row>
    <row r="283" spans="2:19" x14ac:dyDescent="0.25">
      <c r="B283" s="3" t="s">
        <v>316</v>
      </c>
      <c r="C283" s="3" t="s">
        <v>18</v>
      </c>
      <c r="D283" s="3" t="s">
        <v>19</v>
      </c>
      <c r="E283" s="3" t="s">
        <v>27</v>
      </c>
      <c r="F283" s="3" t="s">
        <v>21</v>
      </c>
      <c r="G283" s="3" t="s">
        <v>32</v>
      </c>
      <c r="H283" s="3">
        <v>69.959999999999994</v>
      </c>
      <c r="I283" s="3">
        <v>8</v>
      </c>
      <c r="J283" s="3">
        <v>27.984000000000002</v>
      </c>
      <c r="K283" s="3">
        <v>587.66399999999999</v>
      </c>
      <c r="L283" s="91">
        <v>43511</v>
      </c>
      <c r="M283" s="3">
        <v>0.70902777777777781</v>
      </c>
      <c r="N283" s="4" t="s">
        <v>33</v>
      </c>
      <c r="O283" s="3">
        <v>559.67999999999995</v>
      </c>
      <c r="P283" s="5">
        <v>4.7619047620000003</v>
      </c>
      <c r="Q283" s="3">
        <v>27.984000000000002</v>
      </c>
      <c r="R283" s="3">
        <v>6.4</v>
      </c>
      <c r="S283">
        <f t="shared" si="4"/>
        <v>2</v>
      </c>
    </row>
    <row r="284" spans="2:19" x14ac:dyDescent="0.25">
      <c r="B284" s="3" t="s">
        <v>317</v>
      </c>
      <c r="C284" s="3" t="s">
        <v>25</v>
      </c>
      <c r="D284" s="3" t="s">
        <v>26</v>
      </c>
      <c r="E284" s="3" t="s">
        <v>27</v>
      </c>
      <c r="F284" s="3" t="s">
        <v>31</v>
      </c>
      <c r="G284" s="3" t="s">
        <v>32</v>
      </c>
      <c r="H284" s="3">
        <v>37</v>
      </c>
      <c r="I284" s="3">
        <v>1</v>
      </c>
      <c r="J284" s="3">
        <v>1.85</v>
      </c>
      <c r="K284" s="3">
        <v>38.85</v>
      </c>
      <c r="L284" s="91">
        <v>43530</v>
      </c>
      <c r="M284" s="3">
        <v>0.56180555555555556</v>
      </c>
      <c r="N284" s="4" t="s">
        <v>33</v>
      </c>
      <c r="O284" s="3">
        <v>37</v>
      </c>
      <c r="P284" s="5">
        <v>4.7619047620000003</v>
      </c>
      <c r="Q284" s="3">
        <v>1.85</v>
      </c>
      <c r="R284" s="3">
        <v>7.9</v>
      </c>
      <c r="S284">
        <f t="shared" si="4"/>
        <v>3</v>
      </c>
    </row>
    <row r="285" spans="2:19" x14ac:dyDescent="0.25">
      <c r="B285" s="3" t="s">
        <v>318</v>
      </c>
      <c r="C285" s="3" t="s">
        <v>18</v>
      </c>
      <c r="D285" s="3" t="s">
        <v>19</v>
      </c>
      <c r="E285" s="3" t="s">
        <v>27</v>
      </c>
      <c r="F285" s="3" t="s">
        <v>21</v>
      </c>
      <c r="G285" s="3" t="s">
        <v>36</v>
      </c>
      <c r="H285" s="3">
        <v>15.34</v>
      </c>
      <c r="I285" s="3">
        <v>1</v>
      </c>
      <c r="J285" s="3">
        <v>0.76700000000000002</v>
      </c>
      <c r="K285" s="3">
        <v>16.106999999999999</v>
      </c>
      <c r="L285" s="91">
        <v>43471</v>
      </c>
      <c r="M285" s="3">
        <v>0.46458333333333335</v>
      </c>
      <c r="N285" s="4" t="s">
        <v>29</v>
      </c>
      <c r="O285" s="3">
        <v>15.34</v>
      </c>
      <c r="P285" s="5">
        <v>4.7619047620000003</v>
      </c>
      <c r="Q285" s="3">
        <v>0.76700000000000002</v>
      </c>
      <c r="R285" s="3">
        <v>6.5</v>
      </c>
      <c r="S285">
        <f t="shared" si="4"/>
        <v>1</v>
      </c>
    </row>
    <row r="286" spans="2:19" x14ac:dyDescent="0.25">
      <c r="B286" s="3" t="s">
        <v>319</v>
      </c>
      <c r="C286" s="3" t="s">
        <v>18</v>
      </c>
      <c r="D286" s="3" t="s">
        <v>19</v>
      </c>
      <c r="E286" s="3" t="s">
        <v>20</v>
      </c>
      <c r="F286" s="3" t="s">
        <v>31</v>
      </c>
      <c r="G286" s="3" t="s">
        <v>22</v>
      </c>
      <c r="H286" s="3">
        <v>99.83</v>
      </c>
      <c r="I286" s="3">
        <v>6</v>
      </c>
      <c r="J286" s="3">
        <v>29.949000000000002</v>
      </c>
      <c r="K286" s="3">
        <v>628.92899999999997</v>
      </c>
      <c r="L286" s="91">
        <v>43528</v>
      </c>
      <c r="M286" s="3">
        <v>0.62638888888888888</v>
      </c>
      <c r="N286" s="4" t="s">
        <v>23</v>
      </c>
      <c r="O286" s="3">
        <v>598.98</v>
      </c>
      <c r="P286" s="5">
        <v>4.7619047620000003</v>
      </c>
      <c r="Q286" s="3">
        <v>29.949000000000002</v>
      </c>
      <c r="R286" s="3">
        <v>8.5</v>
      </c>
      <c r="S286">
        <f t="shared" si="4"/>
        <v>3</v>
      </c>
    </row>
    <row r="287" spans="2:19" x14ac:dyDescent="0.25">
      <c r="B287" s="3" t="s">
        <v>320</v>
      </c>
      <c r="C287" s="3" t="s">
        <v>18</v>
      </c>
      <c r="D287" s="3" t="s">
        <v>19</v>
      </c>
      <c r="E287" s="3" t="s">
        <v>20</v>
      </c>
      <c r="F287" s="3" t="s">
        <v>21</v>
      </c>
      <c r="G287" s="3" t="s">
        <v>22</v>
      </c>
      <c r="H287" s="3">
        <v>47.67</v>
      </c>
      <c r="I287" s="3">
        <v>4</v>
      </c>
      <c r="J287" s="3">
        <v>9.5340000000000007</v>
      </c>
      <c r="K287" s="3">
        <v>200.214</v>
      </c>
      <c r="L287" s="91">
        <v>43536</v>
      </c>
      <c r="M287" s="3">
        <v>0.59791666666666665</v>
      </c>
      <c r="N287" s="4" t="s">
        <v>29</v>
      </c>
      <c r="O287" s="3">
        <v>190.68</v>
      </c>
      <c r="P287" s="5">
        <v>4.7619047620000003</v>
      </c>
      <c r="Q287" s="3">
        <v>9.5340000000000007</v>
      </c>
      <c r="R287" s="3">
        <v>9.1</v>
      </c>
      <c r="S287">
        <f t="shared" si="4"/>
        <v>3</v>
      </c>
    </row>
    <row r="288" spans="2:19" x14ac:dyDescent="0.25">
      <c r="B288" s="3" t="s">
        <v>321</v>
      </c>
      <c r="C288" s="3" t="s">
        <v>42</v>
      </c>
      <c r="D288" s="3" t="s">
        <v>43</v>
      </c>
      <c r="E288" s="3" t="s">
        <v>27</v>
      </c>
      <c r="F288" s="3" t="s">
        <v>31</v>
      </c>
      <c r="G288" s="3" t="s">
        <v>22</v>
      </c>
      <c r="H288" s="3">
        <v>66.680000000000007</v>
      </c>
      <c r="I288" s="3">
        <v>5</v>
      </c>
      <c r="J288" s="3">
        <v>16.670000000000002</v>
      </c>
      <c r="K288" s="3">
        <v>350.07</v>
      </c>
      <c r="L288" s="91">
        <v>43516</v>
      </c>
      <c r="M288" s="3">
        <v>0.75069444444444444</v>
      </c>
      <c r="N288" s="4" t="s">
        <v>29</v>
      </c>
      <c r="O288" s="3">
        <v>333.4</v>
      </c>
      <c r="P288" s="5">
        <v>4.7619047620000003</v>
      </c>
      <c r="Q288" s="3">
        <v>16.670000000000002</v>
      </c>
      <c r="R288" s="3">
        <v>7.6</v>
      </c>
      <c r="S288">
        <f t="shared" si="4"/>
        <v>2</v>
      </c>
    </row>
    <row r="289" spans="2:19" x14ac:dyDescent="0.25">
      <c r="B289" s="3" t="s">
        <v>322</v>
      </c>
      <c r="C289" s="3" t="s">
        <v>25</v>
      </c>
      <c r="D289" s="3" t="s">
        <v>26</v>
      </c>
      <c r="E289" s="3" t="s">
        <v>20</v>
      </c>
      <c r="F289" s="3" t="s">
        <v>31</v>
      </c>
      <c r="G289" s="3" t="s">
        <v>32</v>
      </c>
      <c r="H289" s="3">
        <v>74.86</v>
      </c>
      <c r="I289" s="3">
        <v>1</v>
      </c>
      <c r="J289" s="3">
        <v>3.7429999999999999</v>
      </c>
      <c r="K289" s="3">
        <v>78.602999999999994</v>
      </c>
      <c r="L289" s="91">
        <v>43548</v>
      </c>
      <c r="M289" s="3">
        <v>0.61736111111111114</v>
      </c>
      <c r="N289" s="4" t="s">
        <v>29</v>
      </c>
      <c r="O289" s="3">
        <v>74.86</v>
      </c>
      <c r="P289" s="5">
        <v>4.7619047620000003</v>
      </c>
      <c r="Q289" s="3">
        <v>3.7429999999999999</v>
      </c>
      <c r="R289" s="3">
        <v>6.9</v>
      </c>
      <c r="S289">
        <f t="shared" si="4"/>
        <v>3</v>
      </c>
    </row>
    <row r="290" spans="2:19" x14ac:dyDescent="0.25">
      <c r="B290" s="3" t="s">
        <v>323</v>
      </c>
      <c r="C290" s="3" t="s">
        <v>25</v>
      </c>
      <c r="D290" s="3" t="s">
        <v>26</v>
      </c>
      <c r="E290" s="3" t="s">
        <v>27</v>
      </c>
      <c r="F290" s="3" t="s">
        <v>21</v>
      </c>
      <c r="G290" s="3" t="s">
        <v>36</v>
      </c>
      <c r="H290" s="3">
        <v>23.75</v>
      </c>
      <c r="I290" s="3">
        <v>9</v>
      </c>
      <c r="J290" s="3">
        <v>10.6875</v>
      </c>
      <c r="K290" s="3">
        <v>224.4375</v>
      </c>
      <c r="L290" s="91">
        <v>43496</v>
      </c>
      <c r="M290" s="3">
        <v>0.50138888888888888</v>
      </c>
      <c r="N290" s="4" t="s">
        <v>29</v>
      </c>
      <c r="O290" s="3">
        <v>213.75</v>
      </c>
      <c r="P290" s="5">
        <v>4.7619047620000003</v>
      </c>
      <c r="Q290" s="3">
        <v>10.6875</v>
      </c>
      <c r="R290" s="3">
        <v>9.5</v>
      </c>
      <c r="S290">
        <f t="shared" si="4"/>
        <v>1</v>
      </c>
    </row>
    <row r="291" spans="2:19" x14ac:dyDescent="0.25">
      <c r="B291" s="3" t="s">
        <v>324</v>
      </c>
      <c r="C291" s="3" t="s">
        <v>42</v>
      </c>
      <c r="D291" s="3" t="s">
        <v>43</v>
      </c>
      <c r="E291" s="3" t="s">
        <v>27</v>
      </c>
      <c r="F291" s="3" t="s">
        <v>21</v>
      </c>
      <c r="G291" s="3" t="s">
        <v>44</v>
      </c>
      <c r="H291" s="3">
        <v>48.51</v>
      </c>
      <c r="I291" s="3">
        <v>7</v>
      </c>
      <c r="J291" s="3">
        <v>16.9785</v>
      </c>
      <c r="K291" s="3">
        <v>356.54849999999999</v>
      </c>
      <c r="L291" s="91">
        <v>43490</v>
      </c>
      <c r="M291" s="3">
        <v>0.5625</v>
      </c>
      <c r="N291" s="4" t="s">
        <v>33</v>
      </c>
      <c r="O291" s="3">
        <v>339.57</v>
      </c>
      <c r="P291" s="5">
        <v>4.7619047620000003</v>
      </c>
      <c r="Q291" s="3">
        <v>16.9785</v>
      </c>
      <c r="R291" s="3">
        <v>5.2</v>
      </c>
      <c r="S291">
        <f t="shared" si="4"/>
        <v>1</v>
      </c>
    </row>
    <row r="292" spans="2:19" x14ac:dyDescent="0.25">
      <c r="B292" s="3" t="s">
        <v>325</v>
      </c>
      <c r="C292" s="3" t="s">
        <v>18</v>
      </c>
      <c r="D292" s="3" t="s">
        <v>19</v>
      </c>
      <c r="E292" s="3" t="s">
        <v>20</v>
      </c>
      <c r="F292" s="3" t="s">
        <v>21</v>
      </c>
      <c r="G292" s="3" t="s">
        <v>32</v>
      </c>
      <c r="H292" s="3">
        <v>94.88</v>
      </c>
      <c r="I292" s="3">
        <v>7</v>
      </c>
      <c r="J292" s="3">
        <v>33.207999999999998</v>
      </c>
      <c r="K292" s="3">
        <v>697.36800000000005</v>
      </c>
      <c r="L292" s="91">
        <v>43499</v>
      </c>
      <c r="M292" s="3">
        <v>0.60972222222222228</v>
      </c>
      <c r="N292" s="4" t="s">
        <v>29</v>
      </c>
      <c r="O292" s="3">
        <v>664.16</v>
      </c>
      <c r="P292" s="5">
        <v>4.7619047620000003</v>
      </c>
      <c r="Q292" s="3">
        <v>33.207999999999998</v>
      </c>
      <c r="R292" s="3">
        <v>4.2</v>
      </c>
      <c r="S292">
        <f t="shared" si="4"/>
        <v>2</v>
      </c>
    </row>
    <row r="293" spans="2:19" x14ac:dyDescent="0.25">
      <c r="B293" s="3" t="s">
        <v>326</v>
      </c>
      <c r="C293" s="3" t="s">
        <v>42</v>
      </c>
      <c r="D293" s="3" t="s">
        <v>43</v>
      </c>
      <c r="E293" s="3" t="s">
        <v>20</v>
      </c>
      <c r="F293" s="3" t="s">
        <v>31</v>
      </c>
      <c r="G293" s="3" t="s">
        <v>28</v>
      </c>
      <c r="H293" s="3">
        <v>40.299999999999997</v>
      </c>
      <c r="I293" s="3">
        <v>10</v>
      </c>
      <c r="J293" s="3">
        <v>20.149999999999999</v>
      </c>
      <c r="K293" s="3">
        <v>423.15</v>
      </c>
      <c r="L293" s="91">
        <v>43489</v>
      </c>
      <c r="M293" s="3">
        <v>0.73402777777777772</v>
      </c>
      <c r="N293" s="4" t="s">
        <v>33</v>
      </c>
      <c r="O293" s="3">
        <v>403</v>
      </c>
      <c r="P293" s="5">
        <v>4.7619047620000003</v>
      </c>
      <c r="Q293" s="3">
        <v>20.149999999999999</v>
      </c>
      <c r="R293" s="3">
        <v>7</v>
      </c>
      <c r="S293">
        <f t="shared" si="4"/>
        <v>1</v>
      </c>
    </row>
    <row r="294" spans="2:19" x14ac:dyDescent="0.25">
      <c r="B294" s="3" t="s">
        <v>327</v>
      </c>
      <c r="C294" s="3" t="s">
        <v>25</v>
      </c>
      <c r="D294" s="3" t="s">
        <v>26</v>
      </c>
      <c r="E294" s="3" t="s">
        <v>27</v>
      </c>
      <c r="F294" s="3" t="s">
        <v>31</v>
      </c>
      <c r="G294" s="3" t="s">
        <v>28</v>
      </c>
      <c r="H294" s="3">
        <v>27.85</v>
      </c>
      <c r="I294" s="3">
        <v>7</v>
      </c>
      <c r="J294" s="3">
        <v>9.7475000000000005</v>
      </c>
      <c r="K294" s="3">
        <v>204.69749999999999</v>
      </c>
      <c r="L294" s="91">
        <v>43538</v>
      </c>
      <c r="M294" s="3">
        <v>0.72222222222222221</v>
      </c>
      <c r="N294" s="4" t="s">
        <v>23</v>
      </c>
      <c r="O294" s="3">
        <v>194.95</v>
      </c>
      <c r="P294" s="5">
        <v>4.7619047620000003</v>
      </c>
      <c r="Q294" s="3">
        <v>9.7475000000000005</v>
      </c>
      <c r="R294" s="3">
        <v>6</v>
      </c>
      <c r="S294">
        <f t="shared" si="4"/>
        <v>3</v>
      </c>
    </row>
    <row r="295" spans="2:19" x14ac:dyDescent="0.25">
      <c r="B295" s="3" t="s">
        <v>328</v>
      </c>
      <c r="C295" s="3" t="s">
        <v>18</v>
      </c>
      <c r="D295" s="3" t="s">
        <v>19</v>
      </c>
      <c r="E295" s="3" t="s">
        <v>20</v>
      </c>
      <c r="F295" s="3" t="s">
        <v>21</v>
      </c>
      <c r="G295" s="3" t="s">
        <v>28</v>
      </c>
      <c r="H295" s="3">
        <v>62.48</v>
      </c>
      <c r="I295" s="3">
        <v>1</v>
      </c>
      <c r="J295" s="3">
        <v>3.1240000000000001</v>
      </c>
      <c r="K295" s="3">
        <v>65.603999999999999</v>
      </c>
      <c r="L295" s="91">
        <v>43514</v>
      </c>
      <c r="M295" s="3">
        <v>0.85347222222222219</v>
      </c>
      <c r="N295" s="4" t="s">
        <v>29</v>
      </c>
      <c r="O295" s="3">
        <v>62.48</v>
      </c>
      <c r="P295" s="5">
        <v>4.7619047620000003</v>
      </c>
      <c r="Q295" s="3">
        <v>3.1240000000000001</v>
      </c>
      <c r="R295" s="3">
        <v>4.7</v>
      </c>
      <c r="S295">
        <f t="shared" si="4"/>
        <v>2</v>
      </c>
    </row>
    <row r="296" spans="2:19" x14ac:dyDescent="0.25">
      <c r="B296" s="3" t="s">
        <v>329</v>
      </c>
      <c r="C296" s="3" t="s">
        <v>18</v>
      </c>
      <c r="D296" s="3" t="s">
        <v>19</v>
      </c>
      <c r="E296" s="3" t="s">
        <v>20</v>
      </c>
      <c r="F296" s="3" t="s">
        <v>21</v>
      </c>
      <c r="G296" s="3" t="s">
        <v>44</v>
      </c>
      <c r="H296" s="3">
        <v>36.36</v>
      </c>
      <c r="I296" s="3">
        <v>2</v>
      </c>
      <c r="J296" s="3">
        <v>3.6360000000000001</v>
      </c>
      <c r="K296" s="3">
        <v>76.355999999999995</v>
      </c>
      <c r="L296" s="91">
        <v>43486</v>
      </c>
      <c r="M296" s="3">
        <v>0.41666666666666669</v>
      </c>
      <c r="N296" s="4" t="s">
        <v>29</v>
      </c>
      <c r="O296" s="3">
        <v>72.72</v>
      </c>
      <c r="P296" s="5">
        <v>4.7619047620000003</v>
      </c>
      <c r="Q296" s="3">
        <v>3.6360000000000001</v>
      </c>
      <c r="R296" s="3">
        <v>7.1</v>
      </c>
      <c r="S296">
        <f t="shared" si="4"/>
        <v>1</v>
      </c>
    </row>
    <row r="297" spans="2:19" x14ac:dyDescent="0.25">
      <c r="B297" s="3" t="s">
        <v>330</v>
      </c>
      <c r="C297" s="3" t="s">
        <v>42</v>
      </c>
      <c r="D297" s="3" t="s">
        <v>43</v>
      </c>
      <c r="E297" s="3" t="s">
        <v>27</v>
      </c>
      <c r="F297" s="3" t="s">
        <v>31</v>
      </c>
      <c r="G297" s="3" t="s">
        <v>22</v>
      </c>
      <c r="H297" s="3">
        <v>18.11</v>
      </c>
      <c r="I297" s="3">
        <v>10</v>
      </c>
      <c r="J297" s="3">
        <v>9.0549999999999997</v>
      </c>
      <c r="K297" s="3">
        <v>190.155</v>
      </c>
      <c r="L297" s="91">
        <v>43537</v>
      </c>
      <c r="M297" s="3">
        <v>0.49027777777777776</v>
      </c>
      <c r="N297" s="4" t="s">
        <v>23</v>
      </c>
      <c r="O297" s="3">
        <v>181.1</v>
      </c>
      <c r="P297" s="5">
        <v>4.7619047620000003</v>
      </c>
      <c r="Q297" s="3">
        <v>9.0549999999999997</v>
      </c>
      <c r="R297" s="3">
        <v>5.9</v>
      </c>
      <c r="S297">
        <f t="shared" si="4"/>
        <v>3</v>
      </c>
    </row>
    <row r="298" spans="2:19" x14ac:dyDescent="0.25">
      <c r="B298" s="3" t="s">
        <v>331</v>
      </c>
      <c r="C298" s="3" t="s">
        <v>25</v>
      </c>
      <c r="D298" s="3" t="s">
        <v>26</v>
      </c>
      <c r="E298" s="3" t="s">
        <v>20</v>
      </c>
      <c r="F298" s="3" t="s">
        <v>21</v>
      </c>
      <c r="G298" s="3" t="s">
        <v>28</v>
      </c>
      <c r="H298" s="3">
        <v>51.92</v>
      </c>
      <c r="I298" s="3">
        <v>5</v>
      </c>
      <c r="J298" s="3">
        <v>12.98</v>
      </c>
      <c r="K298" s="3">
        <v>272.58</v>
      </c>
      <c r="L298" s="91">
        <v>43527</v>
      </c>
      <c r="M298" s="3">
        <v>0.5708333333333333</v>
      </c>
      <c r="N298" s="4" t="s">
        <v>29</v>
      </c>
      <c r="O298" s="3">
        <v>259.60000000000002</v>
      </c>
      <c r="P298" s="5">
        <v>4.7619047620000003</v>
      </c>
      <c r="Q298" s="3">
        <v>12.98</v>
      </c>
      <c r="R298" s="3">
        <v>7.5</v>
      </c>
      <c r="S298">
        <f t="shared" si="4"/>
        <v>3</v>
      </c>
    </row>
    <row r="299" spans="2:19" x14ac:dyDescent="0.25">
      <c r="B299" s="3" t="s">
        <v>332</v>
      </c>
      <c r="C299" s="3" t="s">
        <v>25</v>
      </c>
      <c r="D299" s="3" t="s">
        <v>26</v>
      </c>
      <c r="E299" s="3" t="s">
        <v>27</v>
      </c>
      <c r="F299" s="3" t="s">
        <v>31</v>
      </c>
      <c r="G299" s="3" t="s">
        <v>28</v>
      </c>
      <c r="H299" s="3">
        <v>28.84</v>
      </c>
      <c r="I299" s="3">
        <v>4</v>
      </c>
      <c r="J299" s="3">
        <v>5.7679999999999998</v>
      </c>
      <c r="K299" s="3">
        <v>121.128</v>
      </c>
      <c r="L299" s="91">
        <v>43553</v>
      </c>
      <c r="M299" s="3">
        <v>0.61388888888888893</v>
      </c>
      <c r="N299" s="4" t="s">
        <v>29</v>
      </c>
      <c r="O299" s="3">
        <v>115.36</v>
      </c>
      <c r="P299" s="5">
        <v>4.7619047620000003</v>
      </c>
      <c r="Q299" s="3">
        <v>5.7679999999999998</v>
      </c>
      <c r="R299" s="3">
        <v>6.4</v>
      </c>
      <c r="S299">
        <f t="shared" si="4"/>
        <v>3</v>
      </c>
    </row>
    <row r="300" spans="2:19" x14ac:dyDescent="0.25">
      <c r="B300" s="3" t="s">
        <v>333</v>
      </c>
      <c r="C300" s="3" t="s">
        <v>18</v>
      </c>
      <c r="D300" s="3" t="s">
        <v>19</v>
      </c>
      <c r="E300" s="3" t="s">
        <v>20</v>
      </c>
      <c r="F300" s="3" t="s">
        <v>31</v>
      </c>
      <c r="G300" s="3" t="s">
        <v>32</v>
      </c>
      <c r="H300" s="3">
        <v>78.38</v>
      </c>
      <c r="I300" s="3">
        <v>6</v>
      </c>
      <c r="J300" s="3">
        <v>23.513999999999999</v>
      </c>
      <c r="K300" s="3">
        <v>493.79399999999998</v>
      </c>
      <c r="L300" s="91">
        <v>43475</v>
      </c>
      <c r="M300" s="3">
        <v>0.59444444444444444</v>
      </c>
      <c r="N300" s="4" t="s">
        <v>23</v>
      </c>
      <c r="O300" s="3">
        <v>470.28</v>
      </c>
      <c r="P300" s="5">
        <v>4.7619047620000003</v>
      </c>
      <c r="Q300" s="3">
        <v>23.513999999999999</v>
      </c>
      <c r="R300" s="3">
        <v>5.8</v>
      </c>
      <c r="S300">
        <f t="shared" si="4"/>
        <v>1</v>
      </c>
    </row>
    <row r="301" spans="2:19" x14ac:dyDescent="0.25">
      <c r="B301" s="3" t="s">
        <v>334</v>
      </c>
      <c r="C301" s="3" t="s">
        <v>18</v>
      </c>
      <c r="D301" s="3" t="s">
        <v>19</v>
      </c>
      <c r="E301" s="3" t="s">
        <v>20</v>
      </c>
      <c r="F301" s="3" t="s">
        <v>31</v>
      </c>
      <c r="G301" s="3" t="s">
        <v>32</v>
      </c>
      <c r="H301" s="3">
        <v>60.01</v>
      </c>
      <c r="I301" s="3">
        <v>4</v>
      </c>
      <c r="J301" s="3">
        <v>12.002000000000001</v>
      </c>
      <c r="K301" s="3">
        <v>252.042</v>
      </c>
      <c r="L301" s="91">
        <v>43490</v>
      </c>
      <c r="M301" s="3">
        <v>0.66249999999999998</v>
      </c>
      <c r="N301" s="4" t="s">
        <v>29</v>
      </c>
      <c r="O301" s="3">
        <v>240.04</v>
      </c>
      <c r="P301" s="5">
        <v>4.7619047620000003</v>
      </c>
      <c r="Q301" s="3">
        <v>12.002000000000001</v>
      </c>
      <c r="R301" s="3">
        <v>4.5</v>
      </c>
      <c r="S301">
        <f t="shared" si="4"/>
        <v>1</v>
      </c>
    </row>
    <row r="302" spans="2:19" x14ac:dyDescent="0.25">
      <c r="B302" s="3" t="s">
        <v>335</v>
      </c>
      <c r="C302" s="3" t="s">
        <v>25</v>
      </c>
      <c r="D302" s="3" t="s">
        <v>26</v>
      </c>
      <c r="E302" s="3" t="s">
        <v>20</v>
      </c>
      <c r="F302" s="3" t="s">
        <v>21</v>
      </c>
      <c r="G302" s="3" t="s">
        <v>32</v>
      </c>
      <c r="H302" s="3">
        <v>88.61</v>
      </c>
      <c r="I302" s="3">
        <v>1</v>
      </c>
      <c r="J302" s="3">
        <v>4.4305000000000003</v>
      </c>
      <c r="K302" s="3">
        <v>93.040499999999994</v>
      </c>
      <c r="L302" s="91">
        <v>43484</v>
      </c>
      <c r="M302" s="3">
        <v>0.43125000000000002</v>
      </c>
      <c r="N302" s="4" t="s">
        <v>29</v>
      </c>
      <c r="O302" s="3">
        <v>88.61</v>
      </c>
      <c r="P302" s="5">
        <v>4.7619047620000003</v>
      </c>
      <c r="Q302" s="3">
        <v>4.4305000000000003</v>
      </c>
      <c r="R302" s="3">
        <v>7.7</v>
      </c>
      <c r="S302">
        <f t="shared" si="4"/>
        <v>1</v>
      </c>
    </row>
    <row r="303" spans="2:19" x14ac:dyDescent="0.25">
      <c r="B303" s="3" t="s">
        <v>336</v>
      </c>
      <c r="C303" s="3" t="s">
        <v>25</v>
      </c>
      <c r="D303" s="3" t="s">
        <v>26</v>
      </c>
      <c r="E303" s="3" t="s">
        <v>27</v>
      </c>
      <c r="F303" s="3" t="s">
        <v>31</v>
      </c>
      <c r="G303" s="3" t="s">
        <v>46</v>
      </c>
      <c r="H303" s="3">
        <v>99.82</v>
      </c>
      <c r="I303" s="3">
        <v>2</v>
      </c>
      <c r="J303" s="3">
        <v>9.9819999999999993</v>
      </c>
      <c r="K303" s="3">
        <v>209.62200000000001</v>
      </c>
      <c r="L303" s="91">
        <v>43467</v>
      </c>
      <c r="M303" s="3">
        <v>0.75624999999999998</v>
      </c>
      <c r="N303" s="4" t="s">
        <v>33</v>
      </c>
      <c r="O303" s="3">
        <v>199.64</v>
      </c>
      <c r="P303" s="5">
        <v>4.7619047620000003</v>
      </c>
      <c r="Q303" s="3">
        <v>9.9819999999999993</v>
      </c>
      <c r="R303" s="3">
        <v>6.7</v>
      </c>
      <c r="S303">
        <f t="shared" si="4"/>
        <v>1</v>
      </c>
    </row>
    <row r="304" spans="2:19" x14ac:dyDescent="0.25">
      <c r="B304" s="3" t="s">
        <v>337</v>
      </c>
      <c r="C304" s="3" t="s">
        <v>42</v>
      </c>
      <c r="D304" s="3" t="s">
        <v>43</v>
      </c>
      <c r="E304" s="3" t="s">
        <v>20</v>
      </c>
      <c r="F304" s="3" t="s">
        <v>31</v>
      </c>
      <c r="G304" s="3" t="s">
        <v>22</v>
      </c>
      <c r="H304" s="3">
        <v>39.01</v>
      </c>
      <c r="I304" s="3">
        <v>1</v>
      </c>
      <c r="J304" s="3">
        <v>1.9504999999999999</v>
      </c>
      <c r="K304" s="3">
        <v>40.960500000000003</v>
      </c>
      <c r="L304" s="91">
        <v>43536</v>
      </c>
      <c r="M304" s="3">
        <v>0.69861111111111107</v>
      </c>
      <c r="N304" s="4" t="s">
        <v>33</v>
      </c>
      <c r="O304" s="3">
        <v>39.01</v>
      </c>
      <c r="P304" s="5">
        <v>4.7619047620000003</v>
      </c>
      <c r="Q304" s="3">
        <v>1.9504999999999999</v>
      </c>
      <c r="R304" s="3">
        <v>4.7</v>
      </c>
      <c r="S304">
        <f t="shared" si="4"/>
        <v>3</v>
      </c>
    </row>
    <row r="305" spans="2:19" x14ac:dyDescent="0.25">
      <c r="B305" s="3" t="s">
        <v>338</v>
      </c>
      <c r="C305" s="3" t="s">
        <v>25</v>
      </c>
      <c r="D305" s="3" t="s">
        <v>26</v>
      </c>
      <c r="E305" s="3" t="s">
        <v>27</v>
      </c>
      <c r="F305" s="3" t="s">
        <v>31</v>
      </c>
      <c r="G305" s="3" t="s">
        <v>44</v>
      </c>
      <c r="H305" s="3">
        <v>48.61</v>
      </c>
      <c r="I305" s="3">
        <v>1</v>
      </c>
      <c r="J305" s="3">
        <v>2.4304999999999999</v>
      </c>
      <c r="K305" s="3">
        <v>51.040500000000002</v>
      </c>
      <c r="L305" s="91">
        <v>43521</v>
      </c>
      <c r="M305" s="3">
        <v>0.64652777777777781</v>
      </c>
      <c r="N305" s="4" t="s">
        <v>29</v>
      </c>
      <c r="O305" s="3">
        <v>48.61</v>
      </c>
      <c r="P305" s="5">
        <v>4.7619047620000003</v>
      </c>
      <c r="Q305" s="3">
        <v>2.4304999999999999</v>
      </c>
      <c r="R305" s="3">
        <v>4.4000000000000004</v>
      </c>
      <c r="S305">
        <f t="shared" si="4"/>
        <v>2</v>
      </c>
    </row>
    <row r="306" spans="2:19" x14ac:dyDescent="0.25">
      <c r="B306" s="3" t="s">
        <v>339</v>
      </c>
      <c r="C306" s="3" t="s">
        <v>18</v>
      </c>
      <c r="D306" s="3" t="s">
        <v>19</v>
      </c>
      <c r="E306" s="3" t="s">
        <v>27</v>
      </c>
      <c r="F306" s="3" t="s">
        <v>21</v>
      </c>
      <c r="G306" s="3" t="s">
        <v>28</v>
      </c>
      <c r="H306" s="3">
        <v>51.19</v>
      </c>
      <c r="I306" s="3">
        <v>4</v>
      </c>
      <c r="J306" s="3">
        <v>10.238</v>
      </c>
      <c r="K306" s="3">
        <v>214.99799999999999</v>
      </c>
      <c r="L306" s="91">
        <v>43542</v>
      </c>
      <c r="M306" s="3">
        <v>0.71875</v>
      </c>
      <c r="N306" s="4" t="s">
        <v>33</v>
      </c>
      <c r="O306" s="3">
        <v>204.76</v>
      </c>
      <c r="P306" s="5">
        <v>4.7619047620000003</v>
      </c>
      <c r="Q306" s="3">
        <v>10.238</v>
      </c>
      <c r="R306" s="3">
        <v>4.7</v>
      </c>
      <c r="S306">
        <f t="shared" si="4"/>
        <v>3</v>
      </c>
    </row>
    <row r="307" spans="2:19" x14ac:dyDescent="0.25">
      <c r="B307" s="3" t="s">
        <v>340</v>
      </c>
      <c r="C307" s="3" t="s">
        <v>42</v>
      </c>
      <c r="D307" s="3" t="s">
        <v>43</v>
      </c>
      <c r="E307" s="3" t="s">
        <v>27</v>
      </c>
      <c r="F307" s="3" t="s">
        <v>21</v>
      </c>
      <c r="G307" s="3" t="s">
        <v>28</v>
      </c>
      <c r="H307" s="3">
        <v>14.96</v>
      </c>
      <c r="I307" s="3">
        <v>8</v>
      </c>
      <c r="J307" s="3">
        <v>5.984</v>
      </c>
      <c r="K307" s="3">
        <v>125.664</v>
      </c>
      <c r="L307" s="91">
        <v>43519</v>
      </c>
      <c r="M307" s="3">
        <v>0.52013888888888893</v>
      </c>
      <c r="N307" s="4" t="s">
        <v>29</v>
      </c>
      <c r="O307" s="3">
        <v>119.68</v>
      </c>
      <c r="P307" s="5">
        <v>4.7619047620000003</v>
      </c>
      <c r="Q307" s="3">
        <v>5.984</v>
      </c>
      <c r="R307" s="3">
        <v>8.6</v>
      </c>
      <c r="S307">
        <f t="shared" si="4"/>
        <v>2</v>
      </c>
    </row>
    <row r="308" spans="2:19" x14ac:dyDescent="0.25">
      <c r="B308" s="3" t="s">
        <v>341</v>
      </c>
      <c r="C308" s="3" t="s">
        <v>18</v>
      </c>
      <c r="D308" s="3" t="s">
        <v>19</v>
      </c>
      <c r="E308" s="3" t="s">
        <v>20</v>
      </c>
      <c r="F308" s="3" t="s">
        <v>31</v>
      </c>
      <c r="G308" s="3" t="s">
        <v>28</v>
      </c>
      <c r="H308" s="3">
        <v>72.2</v>
      </c>
      <c r="I308" s="3">
        <v>7</v>
      </c>
      <c r="J308" s="3">
        <v>25.27</v>
      </c>
      <c r="K308" s="3">
        <v>530.66999999999996</v>
      </c>
      <c r="L308" s="91">
        <v>43550</v>
      </c>
      <c r="M308" s="3">
        <v>0.84305555555555556</v>
      </c>
      <c r="N308" s="4" t="s">
        <v>23</v>
      </c>
      <c r="O308" s="3">
        <v>505.4</v>
      </c>
      <c r="P308" s="5">
        <v>4.7619047620000003</v>
      </c>
      <c r="Q308" s="3">
        <v>25.27</v>
      </c>
      <c r="R308" s="3">
        <v>4.3</v>
      </c>
      <c r="S308">
        <f t="shared" si="4"/>
        <v>3</v>
      </c>
    </row>
    <row r="309" spans="2:19" x14ac:dyDescent="0.25">
      <c r="B309" s="3" t="s">
        <v>342</v>
      </c>
      <c r="C309" s="3" t="s">
        <v>18</v>
      </c>
      <c r="D309" s="3" t="s">
        <v>19</v>
      </c>
      <c r="E309" s="3" t="s">
        <v>27</v>
      </c>
      <c r="F309" s="3" t="s">
        <v>21</v>
      </c>
      <c r="G309" s="3" t="s">
        <v>36</v>
      </c>
      <c r="H309" s="3">
        <v>40.229999999999997</v>
      </c>
      <c r="I309" s="3">
        <v>7</v>
      </c>
      <c r="J309" s="3">
        <v>14.080500000000001</v>
      </c>
      <c r="K309" s="3">
        <v>295.69049999999999</v>
      </c>
      <c r="L309" s="91">
        <v>43554</v>
      </c>
      <c r="M309" s="3">
        <v>0.55694444444444446</v>
      </c>
      <c r="N309" s="4" t="s">
        <v>29</v>
      </c>
      <c r="O309" s="3">
        <v>281.61</v>
      </c>
      <c r="P309" s="5">
        <v>4.7619047620000003</v>
      </c>
      <c r="Q309" s="3">
        <v>14.080500000000001</v>
      </c>
      <c r="R309" s="3">
        <v>9.6</v>
      </c>
      <c r="S309">
        <f t="shared" si="4"/>
        <v>3</v>
      </c>
    </row>
    <row r="310" spans="2:19" x14ac:dyDescent="0.25">
      <c r="B310" s="3" t="s">
        <v>343</v>
      </c>
      <c r="C310" s="3" t="s">
        <v>18</v>
      </c>
      <c r="D310" s="3" t="s">
        <v>19</v>
      </c>
      <c r="E310" s="3" t="s">
        <v>20</v>
      </c>
      <c r="F310" s="3" t="s">
        <v>21</v>
      </c>
      <c r="G310" s="3" t="s">
        <v>32</v>
      </c>
      <c r="H310" s="3">
        <v>88.79</v>
      </c>
      <c r="I310" s="3">
        <v>8</v>
      </c>
      <c r="J310" s="3">
        <v>35.515999999999998</v>
      </c>
      <c r="K310" s="3">
        <v>745.83600000000001</v>
      </c>
      <c r="L310" s="91">
        <v>43513</v>
      </c>
      <c r="M310" s="3">
        <v>0.71458333333333335</v>
      </c>
      <c r="N310" s="4" t="s">
        <v>29</v>
      </c>
      <c r="O310" s="3">
        <v>710.32</v>
      </c>
      <c r="P310" s="5">
        <v>4.7619047620000003</v>
      </c>
      <c r="Q310" s="3">
        <v>35.515999999999998</v>
      </c>
      <c r="R310" s="3">
        <v>4.0999999999999996</v>
      </c>
      <c r="S310">
        <f t="shared" si="4"/>
        <v>2</v>
      </c>
    </row>
    <row r="311" spans="2:19" x14ac:dyDescent="0.25">
      <c r="B311" s="3" t="s">
        <v>344</v>
      </c>
      <c r="C311" s="3" t="s">
        <v>18</v>
      </c>
      <c r="D311" s="3" t="s">
        <v>19</v>
      </c>
      <c r="E311" s="3" t="s">
        <v>20</v>
      </c>
      <c r="F311" s="3" t="s">
        <v>21</v>
      </c>
      <c r="G311" s="3" t="s">
        <v>28</v>
      </c>
      <c r="H311" s="3">
        <v>26.48</v>
      </c>
      <c r="I311" s="3">
        <v>3</v>
      </c>
      <c r="J311" s="3">
        <v>3.972</v>
      </c>
      <c r="K311" s="3">
        <v>83.412000000000006</v>
      </c>
      <c r="L311" s="91">
        <v>43545</v>
      </c>
      <c r="M311" s="3">
        <v>0.44444444444444442</v>
      </c>
      <c r="N311" s="4" t="s">
        <v>23</v>
      </c>
      <c r="O311" s="3">
        <v>79.44</v>
      </c>
      <c r="P311" s="5">
        <v>4.7619047620000003</v>
      </c>
      <c r="Q311" s="3">
        <v>3.972</v>
      </c>
      <c r="R311" s="3">
        <v>4.7</v>
      </c>
      <c r="S311">
        <f t="shared" si="4"/>
        <v>3</v>
      </c>
    </row>
    <row r="312" spans="2:19" x14ac:dyDescent="0.25">
      <c r="B312" s="3" t="s">
        <v>345</v>
      </c>
      <c r="C312" s="3" t="s">
        <v>18</v>
      </c>
      <c r="D312" s="3" t="s">
        <v>19</v>
      </c>
      <c r="E312" s="3" t="s">
        <v>27</v>
      </c>
      <c r="F312" s="3" t="s">
        <v>21</v>
      </c>
      <c r="G312" s="3" t="s">
        <v>46</v>
      </c>
      <c r="H312" s="3">
        <v>81.91</v>
      </c>
      <c r="I312" s="3">
        <v>2</v>
      </c>
      <c r="J312" s="3">
        <v>8.1910000000000007</v>
      </c>
      <c r="K312" s="3">
        <v>172.011</v>
      </c>
      <c r="L312" s="91">
        <v>43529</v>
      </c>
      <c r="M312" s="3">
        <v>0.73819444444444449</v>
      </c>
      <c r="N312" s="4" t="s">
        <v>29</v>
      </c>
      <c r="O312" s="3">
        <v>163.82</v>
      </c>
      <c r="P312" s="5">
        <v>4.7619047620000003</v>
      </c>
      <c r="Q312" s="3">
        <v>8.1910000000000007</v>
      </c>
      <c r="R312" s="3">
        <v>7.8</v>
      </c>
      <c r="S312">
        <f t="shared" si="4"/>
        <v>3</v>
      </c>
    </row>
    <row r="313" spans="2:19" x14ac:dyDescent="0.25">
      <c r="B313" s="3" t="s">
        <v>346</v>
      </c>
      <c r="C313" s="3" t="s">
        <v>42</v>
      </c>
      <c r="D313" s="3" t="s">
        <v>43</v>
      </c>
      <c r="E313" s="3" t="s">
        <v>20</v>
      </c>
      <c r="F313" s="3" t="s">
        <v>31</v>
      </c>
      <c r="G313" s="3" t="s">
        <v>36</v>
      </c>
      <c r="H313" s="3">
        <v>79.930000000000007</v>
      </c>
      <c r="I313" s="3">
        <v>6</v>
      </c>
      <c r="J313" s="3">
        <v>23.978999999999999</v>
      </c>
      <c r="K313" s="3">
        <v>503.55900000000003</v>
      </c>
      <c r="L313" s="91">
        <v>43496</v>
      </c>
      <c r="M313" s="3">
        <v>0.58611111111111114</v>
      </c>
      <c r="N313" s="4" t="s">
        <v>29</v>
      </c>
      <c r="O313" s="3">
        <v>479.58</v>
      </c>
      <c r="P313" s="5">
        <v>4.7619047620000003</v>
      </c>
      <c r="Q313" s="3">
        <v>23.978999999999999</v>
      </c>
      <c r="R313" s="3">
        <v>5.5</v>
      </c>
      <c r="S313">
        <f t="shared" si="4"/>
        <v>1</v>
      </c>
    </row>
    <row r="314" spans="2:19" x14ac:dyDescent="0.25">
      <c r="B314" s="3" t="s">
        <v>347</v>
      </c>
      <c r="C314" s="3" t="s">
        <v>25</v>
      </c>
      <c r="D314" s="3" t="s">
        <v>26</v>
      </c>
      <c r="E314" s="3" t="s">
        <v>20</v>
      </c>
      <c r="F314" s="3" t="s">
        <v>31</v>
      </c>
      <c r="G314" s="3" t="s">
        <v>46</v>
      </c>
      <c r="H314" s="3">
        <v>69.33</v>
      </c>
      <c r="I314" s="3">
        <v>2</v>
      </c>
      <c r="J314" s="3">
        <v>6.9329999999999998</v>
      </c>
      <c r="K314" s="3">
        <v>145.59299999999999</v>
      </c>
      <c r="L314" s="91">
        <v>43501</v>
      </c>
      <c r="M314" s="3">
        <v>0.79513888888888884</v>
      </c>
      <c r="N314" s="4" t="s">
        <v>23</v>
      </c>
      <c r="O314" s="3">
        <v>138.66</v>
      </c>
      <c r="P314" s="5">
        <v>4.7619047620000003</v>
      </c>
      <c r="Q314" s="3">
        <v>6.9329999999999998</v>
      </c>
      <c r="R314" s="3">
        <v>9.6999999999999993</v>
      </c>
      <c r="S314">
        <f t="shared" si="4"/>
        <v>2</v>
      </c>
    </row>
    <row r="315" spans="2:19" x14ac:dyDescent="0.25">
      <c r="B315" s="3" t="s">
        <v>348</v>
      </c>
      <c r="C315" s="3" t="s">
        <v>18</v>
      </c>
      <c r="D315" s="3" t="s">
        <v>19</v>
      </c>
      <c r="E315" s="3" t="s">
        <v>20</v>
      </c>
      <c r="F315" s="3" t="s">
        <v>21</v>
      </c>
      <c r="G315" s="3" t="s">
        <v>44</v>
      </c>
      <c r="H315" s="3">
        <v>14.23</v>
      </c>
      <c r="I315" s="3">
        <v>5</v>
      </c>
      <c r="J315" s="3">
        <v>3.5575000000000001</v>
      </c>
      <c r="K315" s="3">
        <v>74.707499999999996</v>
      </c>
      <c r="L315" s="91">
        <v>43497</v>
      </c>
      <c r="M315" s="3">
        <v>0.42222222222222222</v>
      </c>
      <c r="N315" s="4" t="s">
        <v>33</v>
      </c>
      <c r="O315" s="3">
        <v>71.150000000000006</v>
      </c>
      <c r="P315" s="5">
        <v>4.7619047620000003</v>
      </c>
      <c r="Q315" s="3">
        <v>3.5575000000000001</v>
      </c>
      <c r="R315" s="3">
        <v>4.4000000000000004</v>
      </c>
      <c r="S315">
        <f t="shared" si="4"/>
        <v>2</v>
      </c>
    </row>
    <row r="316" spans="2:19" x14ac:dyDescent="0.25">
      <c r="B316" s="3" t="s">
        <v>349</v>
      </c>
      <c r="C316" s="3" t="s">
        <v>18</v>
      </c>
      <c r="D316" s="3" t="s">
        <v>19</v>
      </c>
      <c r="E316" s="3" t="s">
        <v>20</v>
      </c>
      <c r="F316" s="3" t="s">
        <v>21</v>
      </c>
      <c r="G316" s="3" t="s">
        <v>22</v>
      </c>
      <c r="H316" s="3">
        <v>15.55</v>
      </c>
      <c r="I316" s="3">
        <v>9</v>
      </c>
      <c r="J316" s="3">
        <v>6.9974999999999996</v>
      </c>
      <c r="K316" s="3">
        <v>146.94749999999999</v>
      </c>
      <c r="L316" s="91">
        <v>43531</v>
      </c>
      <c r="M316" s="3">
        <v>0.55000000000000004</v>
      </c>
      <c r="N316" s="4" t="s">
        <v>29</v>
      </c>
      <c r="O316" s="3">
        <v>139.94999999999999</v>
      </c>
      <c r="P316" s="5">
        <v>4.7619047620000003</v>
      </c>
      <c r="Q316" s="3">
        <v>6.9974999999999996</v>
      </c>
      <c r="R316" s="3">
        <v>5</v>
      </c>
      <c r="S316">
        <f t="shared" si="4"/>
        <v>3</v>
      </c>
    </row>
    <row r="317" spans="2:19" x14ac:dyDescent="0.25">
      <c r="B317" s="3" t="s">
        <v>350</v>
      </c>
      <c r="C317" s="3" t="s">
        <v>25</v>
      </c>
      <c r="D317" s="3" t="s">
        <v>26</v>
      </c>
      <c r="E317" s="3" t="s">
        <v>20</v>
      </c>
      <c r="F317" s="3" t="s">
        <v>21</v>
      </c>
      <c r="G317" s="3" t="s">
        <v>28</v>
      </c>
      <c r="H317" s="3">
        <v>78.13</v>
      </c>
      <c r="I317" s="3">
        <v>10</v>
      </c>
      <c r="J317" s="3">
        <v>39.064999999999998</v>
      </c>
      <c r="K317" s="3">
        <v>820.36500000000001</v>
      </c>
      <c r="L317" s="91">
        <v>43506</v>
      </c>
      <c r="M317" s="3">
        <v>0.86875000000000002</v>
      </c>
      <c r="N317" s="4" t="s">
        <v>29</v>
      </c>
      <c r="O317" s="3">
        <v>781.3</v>
      </c>
      <c r="P317" s="5">
        <v>4.7619047620000003</v>
      </c>
      <c r="Q317" s="3">
        <v>39.064999999999998</v>
      </c>
      <c r="R317" s="3">
        <v>4.4000000000000004</v>
      </c>
      <c r="S317">
        <f t="shared" si="4"/>
        <v>2</v>
      </c>
    </row>
    <row r="318" spans="2:19" x14ac:dyDescent="0.25">
      <c r="B318" s="3" t="s">
        <v>351</v>
      </c>
      <c r="C318" s="3" t="s">
        <v>25</v>
      </c>
      <c r="D318" s="3" t="s">
        <v>26</v>
      </c>
      <c r="E318" s="3" t="s">
        <v>20</v>
      </c>
      <c r="F318" s="3" t="s">
        <v>31</v>
      </c>
      <c r="G318" s="3" t="s">
        <v>44</v>
      </c>
      <c r="H318" s="3">
        <v>99.37</v>
      </c>
      <c r="I318" s="3">
        <v>2</v>
      </c>
      <c r="J318" s="3">
        <v>9.9369999999999994</v>
      </c>
      <c r="K318" s="3">
        <v>208.67699999999999</v>
      </c>
      <c r="L318" s="91">
        <v>43510</v>
      </c>
      <c r="M318" s="3">
        <v>0.72847222222222219</v>
      </c>
      <c r="N318" s="4" t="s">
        <v>29</v>
      </c>
      <c r="O318" s="3">
        <v>198.74</v>
      </c>
      <c r="P318" s="5">
        <v>4.7619047620000003</v>
      </c>
      <c r="Q318" s="3">
        <v>9.9369999999999994</v>
      </c>
      <c r="R318" s="3">
        <v>5.2</v>
      </c>
      <c r="S318">
        <f t="shared" si="4"/>
        <v>2</v>
      </c>
    </row>
    <row r="319" spans="2:19" x14ac:dyDescent="0.25">
      <c r="B319" s="3" t="s">
        <v>352</v>
      </c>
      <c r="C319" s="3" t="s">
        <v>25</v>
      </c>
      <c r="D319" s="3" t="s">
        <v>26</v>
      </c>
      <c r="E319" s="3" t="s">
        <v>20</v>
      </c>
      <c r="F319" s="3" t="s">
        <v>21</v>
      </c>
      <c r="G319" s="3" t="s">
        <v>44</v>
      </c>
      <c r="H319" s="3">
        <v>21.08</v>
      </c>
      <c r="I319" s="3">
        <v>3</v>
      </c>
      <c r="J319" s="3">
        <v>3.1619999999999999</v>
      </c>
      <c r="K319" s="3">
        <v>66.402000000000001</v>
      </c>
      <c r="L319" s="91">
        <v>43505</v>
      </c>
      <c r="M319" s="3">
        <v>0.43402777777777779</v>
      </c>
      <c r="N319" s="4" t="s">
        <v>29</v>
      </c>
      <c r="O319" s="3">
        <v>63.24</v>
      </c>
      <c r="P319" s="5">
        <v>4.7619047620000003</v>
      </c>
      <c r="Q319" s="3">
        <v>3.1619999999999999</v>
      </c>
      <c r="R319" s="3">
        <v>7.3</v>
      </c>
      <c r="S319">
        <f t="shared" si="4"/>
        <v>2</v>
      </c>
    </row>
    <row r="320" spans="2:19" x14ac:dyDescent="0.25">
      <c r="B320" s="3" t="s">
        <v>353</v>
      </c>
      <c r="C320" s="3" t="s">
        <v>25</v>
      </c>
      <c r="D320" s="3" t="s">
        <v>26</v>
      </c>
      <c r="E320" s="3" t="s">
        <v>20</v>
      </c>
      <c r="F320" s="3" t="s">
        <v>31</v>
      </c>
      <c r="G320" s="3" t="s">
        <v>28</v>
      </c>
      <c r="H320" s="3">
        <v>74.790000000000006</v>
      </c>
      <c r="I320" s="3">
        <v>5</v>
      </c>
      <c r="J320" s="3">
        <v>18.697500000000002</v>
      </c>
      <c r="K320" s="3">
        <v>392.64749999999998</v>
      </c>
      <c r="L320" s="91">
        <v>43475</v>
      </c>
      <c r="M320" s="3">
        <v>0.48194444444444445</v>
      </c>
      <c r="N320" s="4" t="s">
        <v>29</v>
      </c>
      <c r="O320" s="3">
        <v>373.95</v>
      </c>
      <c r="P320" s="5">
        <v>4.7619047620000003</v>
      </c>
      <c r="Q320" s="3">
        <v>18.697500000000002</v>
      </c>
      <c r="R320" s="3">
        <v>4.9000000000000004</v>
      </c>
      <c r="S320">
        <f t="shared" si="4"/>
        <v>1</v>
      </c>
    </row>
    <row r="321" spans="2:19" x14ac:dyDescent="0.25">
      <c r="B321" s="3" t="s">
        <v>354</v>
      </c>
      <c r="C321" s="3" t="s">
        <v>25</v>
      </c>
      <c r="D321" s="3" t="s">
        <v>26</v>
      </c>
      <c r="E321" s="3" t="s">
        <v>20</v>
      </c>
      <c r="F321" s="3" t="s">
        <v>21</v>
      </c>
      <c r="G321" s="3" t="s">
        <v>22</v>
      </c>
      <c r="H321" s="3">
        <v>29.67</v>
      </c>
      <c r="I321" s="3">
        <v>7</v>
      </c>
      <c r="J321" s="3">
        <v>10.384499999999999</v>
      </c>
      <c r="K321" s="3">
        <v>218.0745</v>
      </c>
      <c r="L321" s="91">
        <v>43535</v>
      </c>
      <c r="M321" s="3">
        <v>0.79027777777777775</v>
      </c>
      <c r="N321" s="4" t="s">
        <v>33</v>
      </c>
      <c r="O321" s="3">
        <v>207.69</v>
      </c>
      <c r="P321" s="5">
        <v>4.7619047620000003</v>
      </c>
      <c r="Q321" s="3">
        <v>10.384499999999999</v>
      </c>
      <c r="R321" s="3">
        <v>8.1</v>
      </c>
      <c r="S321">
        <f t="shared" si="4"/>
        <v>3</v>
      </c>
    </row>
    <row r="322" spans="2:19" x14ac:dyDescent="0.25">
      <c r="B322" s="3" t="s">
        <v>355</v>
      </c>
      <c r="C322" s="3" t="s">
        <v>25</v>
      </c>
      <c r="D322" s="3" t="s">
        <v>26</v>
      </c>
      <c r="E322" s="3" t="s">
        <v>20</v>
      </c>
      <c r="F322" s="3" t="s">
        <v>31</v>
      </c>
      <c r="G322" s="3" t="s">
        <v>22</v>
      </c>
      <c r="H322" s="3">
        <v>44.07</v>
      </c>
      <c r="I322" s="3">
        <v>4</v>
      </c>
      <c r="J322" s="3">
        <v>8.8140000000000001</v>
      </c>
      <c r="K322" s="3">
        <v>185.09399999999999</v>
      </c>
      <c r="L322" s="91">
        <v>43514</v>
      </c>
      <c r="M322" s="3">
        <v>0.68611111111111112</v>
      </c>
      <c r="N322" s="4" t="s">
        <v>23</v>
      </c>
      <c r="O322" s="3">
        <v>176.28</v>
      </c>
      <c r="P322" s="5">
        <v>4.7619047620000003</v>
      </c>
      <c r="Q322" s="3">
        <v>8.8140000000000001</v>
      </c>
      <c r="R322" s="3">
        <v>8.4</v>
      </c>
      <c r="S322">
        <f t="shared" si="4"/>
        <v>2</v>
      </c>
    </row>
    <row r="323" spans="2:19" x14ac:dyDescent="0.25">
      <c r="B323" s="3" t="s">
        <v>356</v>
      </c>
      <c r="C323" s="3" t="s">
        <v>25</v>
      </c>
      <c r="D323" s="3" t="s">
        <v>26</v>
      </c>
      <c r="E323" s="3" t="s">
        <v>27</v>
      </c>
      <c r="F323" s="3" t="s">
        <v>21</v>
      </c>
      <c r="G323" s="3" t="s">
        <v>44</v>
      </c>
      <c r="H323" s="3">
        <v>22.93</v>
      </c>
      <c r="I323" s="3">
        <v>9</v>
      </c>
      <c r="J323" s="3">
        <v>10.3185</v>
      </c>
      <c r="K323" s="3">
        <v>216.6885</v>
      </c>
      <c r="L323" s="91">
        <v>43522</v>
      </c>
      <c r="M323" s="3">
        <v>0.85138888888888886</v>
      </c>
      <c r="N323" s="4" t="s">
        <v>29</v>
      </c>
      <c r="O323" s="3">
        <v>206.37</v>
      </c>
      <c r="P323" s="5">
        <v>4.7619047620000003</v>
      </c>
      <c r="Q323" s="3">
        <v>10.3185</v>
      </c>
      <c r="R323" s="3">
        <v>5.5</v>
      </c>
      <c r="S323">
        <f t="shared" si="4"/>
        <v>2</v>
      </c>
    </row>
    <row r="324" spans="2:19" x14ac:dyDescent="0.25">
      <c r="B324" s="3" t="s">
        <v>357</v>
      </c>
      <c r="C324" s="3" t="s">
        <v>25</v>
      </c>
      <c r="D324" s="3" t="s">
        <v>26</v>
      </c>
      <c r="E324" s="3" t="s">
        <v>27</v>
      </c>
      <c r="F324" s="3" t="s">
        <v>21</v>
      </c>
      <c r="G324" s="3" t="s">
        <v>22</v>
      </c>
      <c r="H324" s="3">
        <v>39.42</v>
      </c>
      <c r="I324" s="3">
        <v>1</v>
      </c>
      <c r="J324" s="3">
        <v>1.9710000000000001</v>
      </c>
      <c r="K324" s="3">
        <v>41.390999999999998</v>
      </c>
      <c r="L324" s="91">
        <v>43483</v>
      </c>
      <c r="M324" s="3">
        <v>0.63055555555555554</v>
      </c>
      <c r="N324" s="4" t="s">
        <v>29</v>
      </c>
      <c r="O324" s="3">
        <v>39.42</v>
      </c>
      <c r="P324" s="5">
        <v>4.7619047620000003</v>
      </c>
      <c r="Q324" s="3">
        <v>1.9710000000000001</v>
      </c>
      <c r="R324" s="3">
        <v>8.4</v>
      </c>
      <c r="S324">
        <f t="shared" ref="S324:S387" si="5">MONTH(L324)</f>
        <v>1</v>
      </c>
    </row>
    <row r="325" spans="2:19" x14ac:dyDescent="0.25">
      <c r="B325" s="3" t="s">
        <v>358</v>
      </c>
      <c r="C325" s="3" t="s">
        <v>18</v>
      </c>
      <c r="D325" s="3" t="s">
        <v>19</v>
      </c>
      <c r="E325" s="3" t="s">
        <v>27</v>
      </c>
      <c r="F325" s="3" t="s">
        <v>31</v>
      </c>
      <c r="G325" s="3" t="s">
        <v>22</v>
      </c>
      <c r="H325" s="3">
        <v>15.26</v>
      </c>
      <c r="I325" s="3">
        <v>6</v>
      </c>
      <c r="J325" s="3">
        <v>4.5780000000000003</v>
      </c>
      <c r="K325" s="3">
        <v>96.138000000000005</v>
      </c>
      <c r="L325" s="91">
        <v>43511</v>
      </c>
      <c r="M325" s="3">
        <v>0.75208333333333333</v>
      </c>
      <c r="N325" s="4" t="s">
        <v>23</v>
      </c>
      <c r="O325" s="3">
        <v>91.56</v>
      </c>
      <c r="P325" s="5">
        <v>4.7619047620000003</v>
      </c>
      <c r="Q325" s="3">
        <v>4.5780000000000003</v>
      </c>
      <c r="R325" s="3">
        <v>9.8000000000000007</v>
      </c>
      <c r="S325">
        <f t="shared" si="5"/>
        <v>2</v>
      </c>
    </row>
    <row r="326" spans="2:19" x14ac:dyDescent="0.25">
      <c r="B326" s="3" t="s">
        <v>359</v>
      </c>
      <c r="C326" s="3" t="s">
        <v>18</v>
      </c>
      <c r="D326" s="3" t="s">
        <v>19</v>
      </c>
      <c r="E326" s="3" t="s">
        <v>27</v>
      </c>
      <c r="F326" s="3" t="s">
        <v>21</v>
      </c>
      <c r="G326" s="3" t="s">
        <v>46</v>
      </c>
      <c r="H326" s="3">
        <v>61.77</v>
      </c>
      <c r="I326" s="3">
        <v>5</v>
      </c>
      <c r="J326" s="3">
        <v>15.442500000000001</v>
      </c>
      <c r="K326" s="3">
        <v>324.29250000000002</v>
      </c>
      <c r="L326" s="91">
        <v>43532</v>
      </c>
      <c r="M326" s="3">
        <v>0.55625000000000002</v>
      </c>
      <c r="N326" s="4" t="s">
        <v>29</v>
      </c>
      <c r="O326" s="3">
        <v>308.85000000000002</v>
      </c>
      <c r="P326" s="5">
        <v>4.7619047620000003</v>
      </c>
      <c r="Q326" s="3">
        <v>15.442500000000001</v>
      </c>
      <c r="R326" s="3">
        <v>6.7</v>
      </c>
      <c r="S326">
        <f t="shared" si="5"/>
        <v>3</v>
      </c>
    </row>
    <row r="327" spans="2:19" x14ac:dyDescent="0.25">
      <c r="B327" s="3" t="s">
        <v>360</v>
      </c>
      <c r="C327" s="3" t="s">
        <v>18</v>
      </c>
      <c r="D327" s="3" t="s">
        <v>19</v>
      </c>
      <c r="E327" s="3" t="s">
        <v>27</v>
      </c>
      <c r="F327" s="3" t="s">
        <v>31</v>
      </c>
      <c r="G327" s="3" t="s">
        <v>32</v>
      </c>
      <c r="H327" s="3">
        <v>21.52</v>
      </c>
      <c r="I327" s="3">
        <v>6</v>
      </c>
      <c r="J327" s="3">
        <v>6.4560000000000004</v>
      </c>
      <c r="K327" s="3">
        <v>135.57599999999999</v>
      </c>
      <c r="L327" s="91">
        <v>43482</v>
      </c>
      <c r="M327" s="3">
        <v>0.53333333333333333</v>
      </c>
      <c r="N327" s="4" t="s">
        <v>33</v>
      </c>
      <c r="O327" s="3">
        <v>129.12</v>
      </c>
      <c r="P327" s="5">
        <v>4.7619047620000003</v>
      </c>
      <c r="Q327" s="3">
        <v>6.4560000000000004</v>
      </c>
      <c r="R327" s="3">
        <v>9.4</v>
      </c>
      <c r="S327">
        <f t="shared" si="5"/>
        <v>1</v>
      </c>
    </row>
    <row r="328" spans="2:19" x14ac:dyDescent="0.25">
      <c r="B328" s="3" t="s">
        <v>361</v>
      </c>
      <c r="C328" s="3" t="s">
        <v>42</v>
      </c>
      <c r="D328" s="3" t="s">
        <v>43</v>
      </c>
      <c r="E328" s="3" t="s">
        <v>27</v>
      </c>
      <c r="F328" s="3" t="s">
        <v>31</v>
      </c>
      <c r="G328" s="3" t="s">
        <v>36</v>
      </c>
      <c r="H328" s="3">
        <v>97.74</v>
      </c>
      <c r="I328" s="3">
        <v>4</v>
      </c>
      <c r="J328" s="3">
        <v>19.547999999999998</v>
      </c>
      <c r="K328" s="3">
        <v>410.50799999999998</v>
      </c>
      <c r="L328" s="91">
        <v>43536</v>
      </c>
      <c r="M328" s="3">
        <v>0.82847222222222228</v>
      </c>
      <c r="N328" s="4" t="s">
        <v>23</v>
      </c>
      <c r="O328" s="3">
        <v>390.96</v>
      </c>
      <c r="P328" s="5">
        <v>4.7619047620000003</v>
      </c>
      <c r="Q328" s="3">
        <v>19.547999999999998</v>
      </c>
      <c r="R328" s="3">
        <v>6.4</v>
      </c>
      <c r="S328">
        <f t="shared" si="5"/>
        <v>3</v>
      </c>
    </row>
    <row r="329" spans="2:19" x14ac:dyDescent="0.25">
      <c r="B329" s="3" t="s">
        <v>362</v>
      </c>
      <c r="C329" s="3" t="s">
        <v>18</v>
      </c>
      <c r="D329" s="3" t="s">
        <v>19</v>
      </c>
      <c r="E329" s="3" t="s">
        <v>20</v>
      </c>
      <c r="F329" s="3" t="s">
        <v>31</v>
      </c>
      <c r="G329" s="3" t="s">
        <v>44</v>
      </c>
      <c r="H329" s="3">
        <v>99.78</v>
      </c>
      <c r="I329" s="3">
        <v>5</v>
      </c>
      <c r="J329" s="3">
        <v>24.945</v>
      </c>
      <c r="K329" s="3">
        <v>523.84500000000003</v>
      </c>
      <c r="L329" s="91">
        <v>43533</v>
      </c>
      <c r="M329" s="3">
        <v>0.79791666666666672</v>
      </c>
      <c r="N329" s="4" t="s">
        <v>29</v>
      </c>
      <c r="O329" s="3">
        <v>498.9</v>
      </c>
      <c r="P329" s="5">
        <v>4.7619047620000003</v>
      </c>
      <c r="Q329" s="3">
        <v>24.945</v>
      </c>
      <c r="R329" s="3">
        <v>5.4</v>
      </c>
      <c r="S329">
        <f t="shared" si="5"/>
        <v>3</v>
      </c>
    </row>
    <row r="330" spans="2:19" x14ac:dyDescent="0.25">
      <c r="B330" s="3" t="s">
        <v>363</v>
      </c>
      <c r="C330" s="3" t="s">
        <v>25</v>
      </c>
      <c r="D330" s="3" t="s">
        <v>26</v>
      </c>
      <c r="E330" s="3" t="s">
        <v>20</v>
      </c>
      <c r="F330" s="3" t="s">
        <v>31</v>
      </c>
      <c r="G330" s="3" t="s">
        <v>44</v>
      </c>
      <c r="H330" s="3">
        <v>94.26</v>
      </c>
      <c r="I330" s="3">
        <v>4</v>
      </c>
      <c r="J330" s="3">
        <v>18.852</v>
      </c>
      <c r="K330" s="3">
        <v>395.892</v>
      </c>
      <c r="L330" s="91">
        <v>43536</v>
      </c>
      <c r="M330" s="3">
        <v>0.6875</v>
      </c>
      <c r="N330" s="4" t="s">
        <v>29</v>
      </c>
      <c r="O330" s="3">
        <v>377.04</v>
      </c>
      <c r="P330" s="5">
        <v>4.7619047620000003</v>
      </c>
      <c r="Q330" s="3">
        <v>18.852</v>
      </c>
      <c r="R330" s="3">
        <v>8.6</v>
      </c>
      <c r="S330">
        <f t="shared" si="5"/>
        <v>3</v>
      </c>
    </row>
    <row r="331" spans="2:19" x14ac:dyDescent="0.25">
      <c r="B331" s="3" t="s">
        <v>364</v>
      </c>
      <c r="C331" s="3" t="s">
        <v>42</v>
      </c>
      <c r="D331" s="3" t="s">
        <v>43</v>
      </c>
      <c r="E331" s="3" t="s">
        <v>20</v>
      </c>
      <c r="F331" s="3" t="s">
        <v>31</v>
      </c>
      <c r="G331" s="3" t="s">
        <v>22</v>
      </c>
      <c r="H331" s="3">
        <v>51.13</v>
      </c>
      <c r="I331" s="3">
        <v>4</v>
      </c>
      <c r="J331" s="3">
        <v>10.226000000000001</v>
      </c>
      <c r="K331" s="3">
        <v>214.74600000000001</v>
      </c>
      <c r="L331" s="91">
        <v>43490</v>
      </c>
      <c r="M331" s="3">
        <v>0.42430555555555555</v>
      </c>
      <c r="N331" s="4" t="s">
        <v>33</v>
      </c>
      <c r="O331" s="3">
        <v>204.52</v>
      </c>
      <c r="P331" s="5">
        <v>4.7619047620000003</v>
      </c>
      <c r="Q331" s="3">
        <v>10.226000000000001</v>
      </c>
      <c r="R331" s="3">
        <v>4</v>
      </c>
      <c r="S331">
        <f t="shared" si="5"/>
        <v>1</v>
      </c>
    </row>
    <row r="332" spans="2:19" x14ac:dyDescent="0.25">
      <c r="B332" s="3" t="s">
        <v>365</v>
      </c>
      <c r="C332" s="3" t="s">
        <v>18</v>
      </c>
      <c r="D332" s="3" t="s">
        <v>19</v>
      </c>
      <c r="E332" s="3" t="s">
        <v>20</v>
      </c>
      <c r="F332" s="3" t="s">
        <v>31</v>
      </c>
      <c r="G332" s="3" t="s">
        <v>28</v>
      </c>
      <c r="H332" s="3">
        <v>36.36</v>
      </c>
      <c r="I332" s="3">
        <v>4</v>
      </c>
      <c r="J332" s="3">
        <v>7.2720000000000002</v>
      </c>
      <c r="K332" s="3">
        <v>152.71199999999999</v>
      </c>
      <c r="L332" s="91">
        <v>43549</v>
      </c>
      <c r="M332" s="3">
        <v>0.54652777777777772</v>
      </c>
      <c r="N332" s="4" t="s">
        <v>29</v>
      </c>
      <c r="O332" s="3">
        <v>145.44</v>
      </c>
      <c r="P332" s="5">
        <v>4.7619047620000003</v>
      </c>
      <c r="Q332" s="3">
        <v>7.2720000000000002</v>
      </c>
      <c r="R332" s="3">
        <v>7.6</v>
      </c>
      <c r="S332">
        <f t="shared" si="5"/>
        <v>3</v>
      </c>
    </row>
    <row r="333" spans="2:19" x14ac:dyDescent="0.25">
      <c r="B333" s="3" t="s">
        <v>366</v>
      </c>
      <c r="C333" s="3" t="s">
        <v>42</v>
      </c>
      <c r="D333" s="3" t="s">
        <v>43</v>
      </c>
      <c r="E333" s="3" t="s">
        <v>27</v>
      </c>
      <c r="F333" s="3" t="s">
        <v>31</v>
      </c>
      <c r="G333" s="3" t="s">
        <v>32</v>
      </c>
      <c r="H333" s="3">
        <v>22.02</v>
      </c>
      <c r="I333" s="3">
        <v>9</v>
      </c>
      <c r="J333" s="3">
        <v>9.9090000000000007</v>
      </c>
      <c r="K333" s="3">
        <v>208.089</v>
      </c>
      <c r="L333" s="91">
        <v>43503</v>
      </c>
      <c r="M333" s="3">
        <v>0.78333333333333333</v>
      </c>
      <c r="N333" s="4" t="s">
        <v>29</v>
      </c>
      <c r="O333" s="3">
        <v>198.18</v>
      </c>
      <c r="P333" s="5">
        <v>4.7619047620000003</v>
      </c>
      <c r="Q333" s="3">
        <v>9.9090000000000007</v>
      </c>
      <c r="R333" s="3">
        <v>6.8</v>
      </c>
      <c r="S333">
        <f t="shared" si="5"/>
        <v>2</v>
      </c>
    </row>
    <row r="334" spans="2:19" x14ac:dyDescent="0.25">
      <c r="B334" s="3" t="s">
        <v>367</v>
      </c>
      <c r="C334" s="3" t="s">
        <v>18</v>
      </c>
      <c r="D334" s="3" t="s">
        <v>19</v>
      </c>
      <c r="E334" s="3" t="s">
        <v>27</v>
      </c>
      <c r="F334" s="3" t="s">
        <v>31</v>
      </c>
      <c r="G334" s="3" t="s">
        <v>44</v>
      </c>
      <c r="H334" s="3">
        <v>32.9</v>
      </c>
      <c r="I334" s="3">
        <v>3</v>
      </c>
      <c r="J334" s="3">
        <v>4.9349999999999996</v>
      </c>
      <c r="K334" s="3">
        <v>103.63500000000001</v>
      </c>
      <c r="L334" s="91">
        <v>43513</v>
      </c>
      <c r="M334" s="3">
        <v>0.7270833333333333</v>
      </c>
      <c r="N334" s="4" t="s">
        <v>33</v>
      </c>
      <c r="O334" s="3">
        <v>98.7</v>
      </c>
      <c r="P334" s="5">
        <v>4.7619047620000003</v>
      </c>
      <c r="Q334" s="3">
        <v>4.9349999999999996</v>
      </c>
      <c r="R334" s="3">
        <v>9.1</v>
      </c>
      <c r="S334">
        <f t="shared" si="5"/>
        <v>2</v>
      </c>
    </row>
    <row r="335" spans="2:19" x14ac:dyDescent="0.25">
      <c r="B335" s="3" t="s">
        <v>368</v>
      </c>
      <c r="C335" s="3" t="s">
        <v>18</v>
      </c>
      <c r="D335" s="3" t="s">
        <v>19</v>
      </c>
      <c r="E335" s="3" t="s">
        <v>27</v>
      </c>
      <c r="F335" s="3" t="s">
        <v>31</v>
      </c>
      <c r="G335" s="3" t="s">
        <v>46</v>
      </c>
      <c r="H335" s="3">
        <v>77.02</v>
      </c>
      <c r="I335" s="3">
        <v>5</v>
      </c>
      <c r="J335" s="3">
        <v>19.254999999999999</v>
      </c>
      <c r="K335" s="3">
        <v>404.35500000000002</v>
      </c>
      <c r="L335" s="91">
        <v>43499</v>
      </c>
      <c r="M335" s="3">
        <v>0.66597222222222219</v>
      </c>
      <c r="N335" s="4" t="s">
        <v>29</v>
      </c>
      <c r="O335" s="3">
        <v>385.1</v>
      </c>
      <c r="P335" s="5">
        <v>4.7619047620000003</v>
      </c>
      <c r="Q335" s="3">
        <v>19.254999999999999</v>
      </c>
      <c r="R335" s="3">
        <v>5.5</v>
      </c>
      <c r="S335">
        <f t="shared" si="5"/>
        <v>2</v>
      </c>
    </row>
    <row r="336" spans="2:19" x14ac:dyDescent="0.25">
      <c r="B336" s="3" t="s">
        <v>369</v>
      </c>
      <c r="C336" s="3" t="s">
        <v>18</v>
      </c>
      <c r="D336" s="3" t="s">
        <v>19</v>
      </c>
      <c r="E336" s="3" t="s">
        <v>20</v>
      </c>
      <c r="F336" s="3" t="s">
        <v>31</v>
      </c>
      <c r="G336" s="3" t="s">
        <v>44</v>
      </c>
      <c r="H336" s="3">
        <v>23.48</v>
      </c>
      <c r="I336" s="3">
        <v>2</v>
      </c>
      <c r="J336" s="3">
        <v>2.3479999999999999</v>
      </c>
      <c r="K336" s="3">
        <v>49.308</v>
      </c>
      <c r="L336" s="91">
        <v>43538</v>
      </c>
      <c r="M336" s="3">
        <v>0.47291666666666665</v>
      </c>
      <c r="N336" s="4" t="s">
        <v>33</v>
      </c>
      <c r="O336" s="3">
        <v>46.96</v>
      </c>
      <c r="P336" s="5">
        <v>4.7619047620000003</v>
      </c>
      <c r="Q336" s="3">
        <v>2.3479999999999999</v>
      </c>
      <c r="R336" s="3">
        <v>7.9</v>
      </c>
      <c r="S336">
        <f t="shared" si="5"/>
        <v>3</v>
      </c>
    </row>
    <row r="337" spans="2:19" x14ac:dyDescent="0.25">
      <c r="B337" s="3" t="s">
        <v>370</v>
      </c>
      <c r="C337" s="3" t="s">
        <v>25</v>
      </c>
      <c r="D337" s="3" t="s">
        <v>26</v>
      </c>
      <c r="E337" s="3" t="s">
        <v>20</v>
      </c>
      <c r="F337" s="3" t="s">
        <v>31</v>
      </c>
      <c r="G337" s="3" t="s">
        <v>36</v>
      </c>
      <c r="H337" s="3">
        <v>14.7</v>
      </c>
      <c r="I337" s="3">
        <v>5</v>
      </c>
      <c r="J337" s="3">
        <v>3.6749999999999998</v>
      </c>
      <c r="K337" s="3">
        <v>77.174999999999997</v>
      </c>
      <c r="L337" s="91">
        <v>43548</v>
      </c>
      <c r="M337" s="3">
        <v>0.57499999999999996</v>
      </c>
      <c r="N337" s="4" t="s">
        <v>23</v>
      </c>
      <c r="O337" s="3">
        <v>73.5</v>
      </c>
      <c r="P337" s="5">
        <v>4.7619047620000003</v>
      </c>
      <c r="Q337" s="3">
        <v>3.6749999999999998</v>
      </c>
      <c r="R337" s="3">
        <v>8.5</v>
      </c>
      <c r="S337">
        <f t="shared" si="5"/>
        <v>3</v>
      </c>
    </row>
    <row r="338" spans="2:19" x14ac:dyDescent="0.25">
      <c r="B338" s="3" t="s">
        <v>371</v>
      </c>
      <c r="C338" s="3" t="s">
        <v>18</v>
      </c>
      <c r="D338" s="3" t="s">
        <v>19</v>
      </c>
      <c r="E338" s="3" t="s">
        <v>20</v>
      </c>
      <c r="F338" s="3" t="s">
        <v>21</v>
      </c>
      <c r="G338" s="3" t="s">
        <v>28</v>
      </c>
      <c r="H338" s="3">
        <v>28.45</v>
      </c>
      <c r="I338" s="3">
        <v>5</v>
      </c>
      <c r="J338" s="3">
        <v>7.1124999999999998</v>
      </c>
      <c r="K338" s="3">
        <v>149.36250000000001</v>
      </c>
      <c r="L338" s="91">
        <v>43545</v>
      </c>
      <c r="M338" s="3">
        <v>0.4284722222222222</v>
      </c>
      <c r="N338" s="4" t="s">
        <v>33</v>
      </c>
      <c r="O338" s="3">
        <v>142.25</v>
      </c>
      <c r="P338" s="5">
        <v>4.7619047620000003</v>
      </c>
      <c r="Q338" s="3">
        <v>7.1124999999999998</v>
      </c>
      <c r="R338" s="3">
        <v>9.1</v>
      </c>
      <c r="S338">
        <f t="shared" si="5"/>
        <v>3</v>
      </c>
    </row>
    <row r="339" spans="2:19" x14ac:dyDescent="0.25">
      <c r="B339" s="3" t="s">
        <v>372</v>
      </c>
      <c r="C339" s="3" t="s">
        <v>18</v>
      </c>
      <c r="D339" s="3" t="s">
        <v>19</v>
      </c>
      <c r="E339" s="3" t="s">
        <v>27</v>
      </c>
      <c r="F339" s="3" t="s">
        <v>31</v>
      </c>
      <c r="G339" s="3" t="s">
        <v>46</v>
      </c>
      <c r="H339" s="3">
        <v>76.400000000000006</v>
      </c>
      <c r="I339" s="3">
        <v>9</v>
      </c>
      <c r="J339" s="3">
        <v>34.380000000000003</v>
      </c>
      <c r="K339" s="3">
        <v>721.98</v>
      </c>
      <c r="L339" s="91">
        <v>43543</v>
      </c>
      <c r="M339" s="3">
        <v>0.65902777777777777</v>
      </c>
      <c r="N339" s="4" t="s">
        <v>23</v>
      </c>
      <c r="O339" s="3">
        <v>687.6</v>
      </c>
      <c r="P339" s="5">
        <v>4.7619047620000003</v>
      </c>
      <c r="Q339" s="3">
        <v>34.380000000000003</v>
      </c>
      <c r="R339" s="3">
        <v>7.5</v>
      </c>
      <c r="S339">
        <f t="shared" si="5"/>
        <v>3</v>
      </c>
    </row>
    <row r="340" spans="2:19" x14ac:dyDescent="0.25">
      <c r="B340" s="3" t="s">
        <v>373</v>
      </c>
      <c r="C340" s="3" t="s">
        <v>42</v>
      </c>
      <c r="D340" s="3" t="s">
        <v>43</v>
      </c>
      <c r="E340" s="3" t="s">
        <v>27</v>
      </c>
      <c r="F340" s="3" t="s">
        <v>21</v>
      </c>
      <c r="G340" s="3" t="s">
        <v>36</v>
      </c>
      <c r="H340" s="3">
        <v>57.95</v>
      </c>
      <c r="I340" s="3">
        <v>6</v>
      </c>
      <c r="J340" s="3">
        <v>17.385000000000002</v>
      </c>
      <c r="K340" s="3">
        <v>365.08499999999998</v>
      </c>
      <c r="L340" s="91">
        <v>43520</v>
      </c>
      <c r="M340" s="3">
        <v>0.54305555555555551</v>
      </c>
      <c r="N340" s="4" t="s">
        <v>29</v>
      </c>
      <c r="O340" s="3">
        <v>347.7</v>
      </c>
      <c r="P340" s="5">
        <v>4.7619047620000003</v>
      </c>
      <c r="Q340" s="3">
        <v>17.385000000000002</v>
      </c>
      <c r="R340" s="3">
        <v>5.2</v>
      </c>
      <c r="S340">
        <f t="shared" si="5"/>
        <v>2</v>
      </c>
    </row>
    <row r="341" spans="2:19" x14ac:dyDescent="0.25">
      <c r="B341" s="3" t="s">
        <v>374</v>
      </c>
      <c r="C341" s="3" t="s">
        <v>25</v>
      </c>
      <c r="D341" s="3" t="s">
        <v>26</v>
      </c>
      <c r="E341" s="3" t="s">
        <v>27</v>
      </c>
      <c r="F341" s="3" t="s">
        <v>21</v>
      </c>
      <c r="G341" s="3" t="s">
        <v>28</v>
      </c>
      <c r="H341" s="3">
        <v>47.65</v>
      </c>
      <c r="I341" s="3">
        <v>3</v>
      </c>
      <c r="J341" s="3">
        <v>7.1475</v>
      </c>
      <c r="K341" s="3">
        <v>150.0975</v>
      </c>
      <c r="L341" s="91">
        <v>43552</v>
      </c>
      <c r="M341" s="3">
        <v>0.54027777777777775</v>
      </c>
      <c r="N341" s="4" t="s">
        <v>33</v>
      </c>
      <c r="O341" s="3">
        <v>142.94999999999999</v>
      </c>
      <c r="P341" s="5">
        <v>4.7619047620000003</v>
      </c>
      <c r="Q341" s="3">
        <v>7.1475</v>
      </c>
      <c r="R341" s="3">
        <v>9.5</v>
      </c>
      <c r="S341">
        <f t="shared" si="5"/>
        <v>3</v>
      </c>
    </row>
    <row r="342" spans="2:19" x14ac:dyDescent="0.25">
      <c r="B342" s="3" t="s">
        <v>375</v>
      </c>
      <c r="C342" s="3" t="s">
        <v>42</v>
      </c>
      <c r="D342" s="3" t="s">
        <v>43</v>
      </c>
      <c r="E342" s="3" t="s">
        <v>20</v>
      </c>
      <c r="F342" s="3" t="s">
        <v>21</v>
      </c>
      <c r="G342" s="3" t="s">
        <v>44</v>
      </c>
      <c r="H342" s="3">
        <v>42.82</v>
      </c>
      <c r="I342" s="3">
        <v>9</v>
      </c>
      <c r="J342" s="3">
        <v>19.268999999999998</v>
      </c>
      <c r="K342" s="3">
        <v>404.649</v>
      </c>
      <c r="L342" s="91">
        <v>43501</v>
      </c>
      <c r="M342" s="3">
        <v>0.6430555555555556</v>
      </c>
      <c r="N342" s="4" t="s">
        <v>33</v>
      </c>
      <c r="O342" s="3">
        <v>385.38</v>
      </c>
      <c r="P342" s="5">
        <v>4.7619047620000003</v>
      </c>
      <c r="Q342" s="3">
        <v>19.268999999999998</v>
      </c>
      <c r="R342" s="3">
        <v>8.9</v>
      </c>
      <c r="S342">
        <f t="shared" si="5"/>
        <v>2</v>
      </c>
    </row>
    <row r="343" spans="2:19" x14ac:dyDescent="0.25">
      <c r="B343" s="3" t="s">
        <v>376</v>
      </c>
      <c r="C343" s="3" t="s">
        <v>42</v>
      </c>
      <c r="D343" s="3" t="s">
        <v>43</v>
      </c>
      <c r="E343" s="3" t="s">
        <v>20</v>
      </c>
      <c r="F343" s="3" t="s">
        <v>31</v>
      </c>
      <c r="G343" s="3" t="s">
        <v>28</v>
      </c>
      <c r="H343" s="3">
        <v>48.09</v>
      </c>
      <c r="I343" s="3">
        <v>3</v>
      </c>
      <c r="J343" s="3">
        <v>7.2134999999999998</v>
      </c>
      <c r="K343" s="3">
        <v>151.48349999999999</v>
      </c>
      <c r="L343" s="91">
        <v>43506</v>
      </c>
      <c r="M343" s="3">
        <v>0.76597222222222228</v>
      </c>
      <c r="N343" s="4" t="s">
        <v>33</v>
      </c>
      <c r="O343" s="3">
        <v>144.27000000000001</v>
      </c>
      <c r="P343" s="5">
        <v>4.7619047620000003</v>
      </c>
      <c r="Q343" s="3">
        <v>7.2134999999999998</v>
      </c>
      <c r="R343" s="3">
        <v>7.8</v>
      </c>
      <c r="S343">
        <f t="shared" si="5"/>
        <v>2</v>
      </c>
    </row>
    <row r="344" spans="2:19" x14ac:dyDescent="0.25">
      <c r="B344" s="3" t="s">
        <v>377</v>
      </c>
      <c r="C344" s="3" t="s">
        <v>42</v>
      </c>
      <c r="D344" s="3" t="s">
        <v>43</v>
      </c>
      <c r="E344" s="3" t="s">
        <v>20</v>
      </c>
      <c r="F344" s="3" t="s">
        <v>21</v>
      </c>
      <c r="G344" s="3" t="s">
        <v>22</v>
      </c>
      <c r="H344" s="3">
        <v>55.97</v>
      </c>
      <c r="I344" s="3">
        <v>7</v>
      </c>
      <c r="J344" s="3">
        <v>19.589500000000001</v>
      </c>
      <c r="K344" s="3">
        <v>411.37950000000001</v>
      </c>
      <c r="L344" s="91">
        <v>43529</v>
      </c>
      <c r="M344" s="3">
        <v>0.79583333333333328</v>
      </c>
      <c r="N344" s="4" t="s">
        <v>23</v>
      </c>
      <c r="O344" s="3">
        <v>391.79</v>
      </c>
      <c r="P344" s="5">
        <v>4.7619047620000003</v>
      </c>
      <c r="Q344" s="3">
        <v>19.589500000000001</v>
      </c>
      <c r="R344" s="3">
        <v>8.9</v>
      </c>
      <c r="S344">
        <f t="shared" si="5"/>
        <v>3</v>
      </c>
    </row>
    <row r="345" spans="2:19" x14ac:dyDescent="0.25">
      <c r="B345" s="3" t="s">
        <v>378</v>
      </c>
      <c r="C345" s="3" t="s">
        <v>42</v>
      </c>
      <c r="D345" s="3" t="s">
        <v>43</v>
      </c>
      <c r="E345" s="3" t="s">
        <v>20</v>
      </c>
      <c r="F345" s="3" t="s">
        <v>21</v>
      </c>
      <c r="G345" s="3" t="s">
        <v>22</v>
      </c>
      <c r="H345" s="3">
        <v>76.900000000000006</v>
      </c>
      <c r="I345" s="3">
        <v>7</v>
      </c>
      <c r="J345" s="3">
        <v>26.914999999999999</v>
      </c>
      <c r="K345" s="3">
        <v>565.21500000000003</v>
      </c>
      <c r="L345" s="91">
        <v>43511</v>
      </c>
      <c r="M345" s="3">
        <v>0.84791666666666665</v>
      </c>
      <c r="N345" s="4" t="s">
        <v>29</v>
      </c>
      <c r="O345" s="3">
        <v>538.29999999999995</v>
      </c>
      <c r="P345" s="5">
        <v>4.7619047620000003</v>
      </c>
      <c r="Q345" s="3">
        <v>26.914999999999999</v>
      </c>
      <c r="R345" s="3">
        <v>7.7</v>
      </c>
      <c r="S345">
        <f t="shared" si="5"/>
        <v>2</v>
      </c>
    </row>
    <row r="346" spans="2:19" x14ac:dyDescent="0.25">
      <c r="B346" s="3" t="s">
        <v>379</v>
      </c>
      <c r="C346" s="3" t="s">
        <v>25</v>
      </c>
      <c r="D346" s="3" t="s">
        <v>26</v>
      </c>
      <c r="E346" s="3" t="s">
        <v>27</v>
      </c>
      <c r="F346" s="3" t="s">
        <v>21</v>
      </c>
      <c r="G346" s="3" t="s">
        <v>44</v>
      </c>
      <c r="H346" s="3">
        <v>97.03</v>
      </c>
      <c r="I346" s="3">
        <v>5</v>
      </c>
      <c r="J346" s="3">
        <v>24.2575</v>
      </c>
      <c r="K346" s="3">
        <v>509.40750000000003</v>
      </c>
      <c r="L346" s="91">
        <v>43495</v>
      </c>
      <c r="M346" s="3">
        <v>0.68333333333333335</v>
      </c>
      <c r="N346" s="4" t="s">
        <v>23</v>
      </c>
      <c r="O346" s="3">
        <v>485.15</v>
      </c>
      <c r="P346" s="5">
        <v>4.7619047620000003</v>
      </c>
      <c r="Q346" s="3">
        <v>24.2575</v>
      </c>
      <c r="R346" s="3">
        <v>9.3000000000000007</v>
      </c>
      <c r="S346">
        <f t="shared" si="5"/>
        <v>1</v>
      </c>
    </row>
    <row r="347" spans="2:19" x14ac:dyDescent="0.25">
      <c r="B347" s="3" t="s">
        <v>380</v>
      </c>
      <c r="C347" s="3" t="s">
        <v>18</v>
      </c>
      <c r="D347" s="3" t="s">
        <v>19</v>
      </c>
      <c r="E347" s="3" t="s">
        <v>27</v>
      </c>
      <c r="F347" s="3" t="s">
        <v>31</v>
      </c>
      <c r="G347" s="3" t="s">
        <v>36</v>
      </c>
      <c r="H347" s="3">
        <v>44.65</v>
      </c>
      <c r="I347" s="3">
        <v>3</v>
      </c>
      <c r="J347" s="3">
        <v>6.6974999999999998</v>
      </c>
      <c r="K347" s="3">
        <v>140.64750000000001</v>
      </c>
      <c r="L347" s="91">
        <v>43510</v>
      </c>
      <c r="M347" s="3">
        <v>0.62777777777777777</v>
      </c>
      <c r="N347" s="4" t="s">
        <v>29</v>
      </c>
      <c r="O347" s="3">
        <v>133.94999999999999</v>
      </c>
      <c r="P347" s="5">
        <v>4.7619047620000003</v>
      </c>
      <c r="Q347" s="3">
        <v>6.6974999999999998</v>
      </c>
      <c r="R347" s="3">
        <v>6.2</v>
      </c>
      <c r="S347">
        <f t="shared" si="5"/>
        <v>2</v>
      </c>
    </row>
    <row r="348" spans="2:19" x14ac:dyDescent="0.25">
      <c r="B348" s="3" t="s">
        <v>381</v>
      </c>
      <c r="C348" s="3" t="s">
        <v>18</v>
      </c>
      <c r="D348" s="3" t="s">
        <v>19</v>
      </c>
      <c r="E348" s="3" t="s">
        <v>27</v>
      </c>
      <c r="F348" s="3" t="s">
        <v>21</v>
      </c>
      <c r="G348" s="3" t="s">
        <v>46</v>
      </c>
      <c r="H348" s="3">
        <v>77.930000000000007</v>
      </c>
      <c r="I348" s="3">
        <v>9</v>
      </c>
      <c r="J348" s="3">
        <v>35.0685</v>
      </c>
      <c r="K348" s="3">
        <v>736.43849999999998</v>
      </c>
      <c r="L348" s="91">
        <v>43523</v>
      </c>
      <c r="M348" s="3">
        <v>0.67361111111111116</v>
      </c>
      <c r="N348" s="4" t="s">
        <v>23</v>
      </c>
      <c r="O348" s="3">
        <v>701.37</v>
      </c>
      <c r="P348" s="5">
        <v>4.7619047620000003</v>
      </c>
      <c r="Q348" s="3">
        <v>35.0685</v>
      </c>
      <c r="R348" s="3">
        <v>7.6</v>
      </c>
      <c r="S348">
        <f t="shared" si="5"/>
        <v>2</v>
      </c>
    </row>
    <row r="349" spans="2:19" x14ac:dyDescent="0.25">
      <c r="B349" s="3" t="s">
        <v>382</v>
      </c>
      <c r="C349" s="3" t="s">
        <v>18</v>
      </c>
      <c r="D349" s="3" t="s">
        <v>19</v>
      </c>
      <c r="E349" s="3" t="s">
        <v>20</v>
      </c>
      <c r="F349" s="3" t="s">
        <v>31</v>
      </c>
      <c r="G349" s="3" t="s">
        <v>28</v>
      </c>
      <c r="H349" s="3">
        <v>71.95</v>
      </c>
      <c r="I349" s="3">
        <v>1</v>
      </c>
      <c r="J349" s="3">
        <v>3.5975000000000001</v>
      </c>
      <c r="K349" s="3">
        <v>75.547499999999999</v>
      </c>
      <c r="L349" s="91">
        <v>43500</v>
      </c>
      <c r="M349" s="3">
        <v>0.50972222222222219</v>
      </c>
      <c r="N349" s="4" t="s">
        <v>29</v>
      </c>
      <c r="O349" s="3">
        <v>71.95</v>
      </c>
      <c r="P349" s="5">
        <v>4.7619047620000003</v>
      </c>
      <c r="Q349" s="3">
        <v>3.5975000000000001</v>
      </c>
      <c r="R349" s="3">
        <v>7.3</v>
      </c>
      <c r="S349">
        <f t="shared" si="5"/>
        <v>2</v>
      </c>
    </row>
    <row r="350" spans="2:19" x14ac:dyDescent="0.25">
      <c r="B350" s="3" t="s">
        <v>383</v>
      </c>
      <c r="C350" s="3" t="s">
        <v>25</v>
      </c>
      <c r="D350" s="3" t="s">
        <v>26</v>
      </c>
      <c r="E350" s="3" t="s">
        <v>20</v>
      </c>
      <c r="F350" s="3" t="s">
        <v>21</v>
      </c>
      <c r="G350" s="3" t="s">
        <v>32</v>
      </c>
      <c r="H350" s="3">
        <v>89.25</v>
      </c>
      <c r="I350" s="3">
        <v>8</v>
      </c>
      <c r="J350" s="3">
        <v>35.700000000000003</v>
      </c>
      <c r="K350" s="3">
        <v>749.7</v>
      </c>
      <c r="L350" s="91">
        <v>43485</v>
      </c>
      <c r="M350" s="3">
        <v>0.42569444444444443</v>
      </c>
      <c r="N350" s="4" t="s">
        <v>29</v>
      </c>
      <c r="O350" s="3">
        <v>714</v>
      </c>
      <c r="P350" s="5">
        <v>4.7619047620000003</v>
      </c>
      <c r="Q350" s="3">
        <v>35.700000000000003</v>
      </c>
      <c r="R350" s="3">
        <v>4.7</v>
      </c>
      <c r="S350">
        <f t="shared" si="5"/>
        <v>1</v>
      </c>
    </row>
    <row r="351" spans="2:19" x14ac:dyDescent="0.25">
      <c r="B351" s="3" t="s">
        <v>384</v>
      </c>
      <c r="C351" s="3" t="s">
        <v>18</v>
      </c>
      <c r="D351" s="3" t="s">
        <v>19</v>
      </c>
      <c r="E351" s="3" t="s">
        <v>27</v>
      </c>
      <c r="F351" s="3" t="s">
        <v>31</v>
      </c>
      <c r="G351" s="3" t="s">
        <v>28</v>
      </c>
      <c r="H351" s="3">
        <v>26.02</v>
      </c>
      <c r="I351" s="3">
        <v>7</v>
      </c>
      <c r="J351" s="3">
        <v>9.1069999999999993</v>
      </c>
      <c r="K351" s="3">
        <v>191.24700000000001</v>
      </c>
      <c r="L351" s="91">
        <v>43552</v>
      </c>
      <c r="M351" s="3">
        <v>0.73472222222222228</v>
      </c>
      <c r="N351" s="4" t="s">
        <v>29</v>
      </c>
      <c r="O351" s="3">
        <v>182.14</v>
      </c>
      <c r="P351" s="5">
        <v>4.7619047620000003</v>
      </c>
      <c r="Q351" s="3">
        <v>9.1069999999999993</v>
      </c>
      <c r="R351" s="3">
        <v>5.0999999999999996</v>
      </c>
      <c r="S351">
        <f t="shared" si="5"/>
        <v>3</v>
      </c>
    </row>
    <row r="352" spans="2:19" x14ac:dyDescent="0.25">
      <c r="B352" s="3" t="s">
        <v>385</v>
      </c>
      <c r="C352" s="3" t="s">
        <v>42</v>
      </c>
      <c r="D352" s="3" t="s">
        <v>43</v>
      </c>
      <c r="E352" s="3" t="s">
        <v>27</v>
      </c>
      <c r="F352" s="3" t="s">
        <v>21</v>
      </c>
      <c r="G352" s="3" t="s">
        <v>22</v>
      </c>
      <c r="H352" s="3">
        <v>13.5</v>
      </c>
      <c r="I352" s="3">
        <v>10</v>
      </c>
      <c r="J352" s="3">
        <v>6.75</v>
      </c>
      <c r="K352" s="3">
        <v>141.75</v>
      </c>
      <c r="L352" s="91">
        <v>43523</v>
      </c>
      <c r="M352" s="3">
        <v>0.46250000000000002</v>
      </c>
      <c r="N352" s="4" t="s">
        <v>33</v>
      </c>
      <c r="O352" s="3">
        <v>135</v>
      </c>
      <c r="P352" s="5">
        <v>4.7619047620000003</v>
      </c>
      <c r="Q352" s="3">
        <v>6.75</v>
      </c>
      <c r="R352" s="3">
        <v>4.8</v>
      </c>
      <c r="S352">
        <f t="shared" si="5"/>
        <v>2</v>
      </c>
    </row>
    <row r="353" spans="2:19" x14ac:dyDescent="0.25">
      <c r="B353" s="3" t="s">
        <v>386</v>
      </c>
      <c r="C353" s="3" t="s">
        <v>25</v>
      </c>
      <c r="D353" s="3" t="s">
        <v>26</v>
      </c>
      <c r="E353" s="3" t="s">
        <v>20</v>
      </c>
      <c r="F353" s="3" t="s">
        <v>21</v>
      </c>
      <c r="G353" s="3" t="s">
        <v>46</v>
      </c>
      <c r="H353" s="3">
        <v>99.3</v>
      </c>
      <c r="I353" s="3">
        <v>10</v>
      </c>
      <c r="J353" s="3">
        <v>49.65</v>
      </c>
      <c r="K353" s="3">
        <v>1042.6500000000001</v>
      </c>
      <c r="L353" s="91">
        <v>43511</v>
      </c>
      <c r="M353" s="3">
        <v>0.62013888888888891</v>
      </c>
      <c r="N353" s="4" t="s">
        <v>33</v>
      </c>
      <c r="O353" s="3">
        <v>993</v>
      </c>
      <c r="P353" s="5">
        <v>4.7619047620000003</v>
      </c>
      <c r="Q353" s="3">
        <v>49.65</v>
      </c>
      <c r="R353" s="3">
        <v>6.6</v>
      </c>
      <c r="S353">
        <f t="shared" si="5"/>
        <v>2</v>
      </c>
    </row>
    <row r="354" spans="2:19" x14ac:dyDescent="0.25">
      <c r="B354" s="3" t="s">
        <v>387</v>
      </c>
      <c r="C354" s="3" t="s">
        <v>18</v>
      </c>
      <c r="D354" s="3" t="s">
        <v>19</v>
      </c>
      <c r="E354" s="3" t="s">
        <v>27</v>
      </c>
      <c r="F354" s="3" t="s">
        <v>31</v>
      </c>
      <c r="G354" s="3" t="s">
        <v>28</v>
      </c>
      <c r="H354" s="3">
        <v>51.69</v>
      </c>
      <c r="I354" s="3">
        <v>7</v>
      </c>
      <c r="J354" s="3">
        <v>18.0915</v>
      </c>
      <c r="K354" s="3">
        <v>379.92149999999998</v>
      </c>
      <c r="L354" s="91">
        <v>43491</v>
      </c>
      <c r="M354" s="3">
        <v>0.76527777777777772</v>
      </c>
      <c r="N354" s="4" t="s">
        <v>29</v>
      </c>
      <c r="O354" s="3">
        <v>361.83</v>
      </c>
      <c r="P354" s="5">
        <v>4.7619047620000003</v>
      </c>
      <c r="Q354" s="3">
        <v>18.0915</v>
      </c>
      <c r="R354" s="3">
        <v>5.5</v>
      </c>
      <c r="S354">
        <f t="shared" si="5"/>
        <v>1</v>
      </c>
    </row>
    <row r="355" spans="2:19" x14ac:dyDescent="0.25">
      <c r="B355" s="3" t="s">
        <v>388</v>
      </c>
      <c r="C355" s="3" t="s">
        <v>42</v>
      </c>
      <c r="D355" s="3" t="s">
        <v>43</v>
      </c>
      <c r="E355" s="3" t="s">
        <v>20</v>
      </c>
      <c r="F355" s="3" t="s">
        <v>21</v>
      </c>
      <c r="G355" s="3" t="s">
        <v>46</v>
      </c>
      <c r="H355" s="3">
        <v>54.73</v>
      </c>
      <c r="I355" s="3">
        <v>7</v>
      </c>
      <c r="J355" s="3">
        <v>19.1555</v>
      </c>
      <c r="K355" s="3">
        <v>402.26549999999997</v>
      </c>
      <c r="L355" s="91">
        <v>43538</v>
      </c>
      <c r="M355" s="3">
        <v>0.79305555555555551</v>
      </c>
      <c r="N355" s="4" t="s">
        <v>33</v>
      </c>
      <c r="O355" s="3">
        <v>383.11</v>
      </c>
      <c r="P355" s="5">
        <v>4.7619047620000003</v>
      </c>
      <c r="Q355" s="3">
        <v>19.1555</v>
      </c>
      <c r="R355" s="3">
        <v>8.5</v>
      </c>
      <c r="S355">
        <f t="shared" si="5"/>
        <v>3</v>
      </c>
    </row>
    <row r="356" spans="2:19" x14ac:dyDescent="0.25">
      <c r="B356" s="3" t="s">
        <v>389</v>
      </c>
      <c r="C356" s="3" t="s">
        <v>42</v>
      </c>
      <c r="D356" s="3" t="s">
        <v>43</v>
      </c>
      <c r="E356" s="3" t="s">
        <v>20</v>
      </c>
      <c r="F356" s="3" t="s">
        <v>31</v>
      </c>
      <c r="G356" s="3" t="s">
        <v>32</v>
      </c>
      <c r="H356" s="3">
        <v>27</v>
      </c>
      <c r="I356" s="3">
        <v>9</v>
      </c>
      <c r="J356" s="3">
        <v>12.15</v>
      </c>
      <c r="K356" s="3">
        <v>255.15</v>
      </c>
      <c r="L356" s="91">
        <v>43526</v>
      </c>
      <c r="M356" s="3">
        <v>0.59444444444444444</v>
      </c>
      <c r="N356" s="4" t="s">
        <v>29</v>
      </c>
      <c r="O356" s="3">
        <v>243</v>
      </c>
      <c r="P356" s="5">
        <v>4.7619047620000003</v>
      </c>
      <c r="Q356" s="3">
        <v>12.15</v>
      </c>
      <c r="R356" s="3">
        <v>4.8</v>
      </c>
      <c r="S356">
        <f t="shared" si="5"/>
        <v>3</v>
      </c>
    </row>
    <row r="357" spans="2:19" x14ac:dyDescent="0.25">
      <c r="B357" s="3" t="s">
        <v>390</v>
      </c>
      <c r="C357" s="3" t="s">
        <v>25</v>
      </c>
      <c r="D357" s="3" t="s">
        <v>26</v>
      </c>
      <c r="E357" s="3" t="s">
        <v>27</v>
      </c>
      <c r="F357" s="3" t="s">
        <v>21</v>
      </c>
      <c r="G357" s="3" t="s">
        <v>28</v>
      </c>
      <c r="H357" s="3">
        <v>30.24</v>
      </c>
      <c r="I357" s="3">
        <v>1</v>
      </c>
      <c r="J357" s="3">
        <v>1.512</v>
      </c>
      <c r="K357" s="3">
        <v>31.751999999999999</v>
      </c>
      <c r="L357" s="91">
        <v>43528</v>
      </c>
      <c r="M357" s="3">
        <v>0.65555555555555556</v>
      </c>
      <c r="N357" s="4" t="s">
        <v>29</v>
      </c>
      <c r="O357" s="3">
        <v>30.24</v>
      </c>
      <c r="P357" s="5">
        <v>4.7619047620000003</v>
      </c>
      <c r="Q357" s="3">
        <v>1.512</v>
      </c>
      <c r="R357" s="3">
        <v>8.4</v>
      </c>
      <c r="S357">
        <f t="shared" si="5"/>
        <v>3</v>
      </c>
    </row>
    <row r="358" spans="2:19" x14ac:dyDescent="0.25">
      <c r="B358" s="3" t="s">
        <v>391</v>
      </c>
      <c r="C358" s="3" t="s">
        <v>42</v>
      </c>
      <c r="D358" s="3" t="s">
        <v>43</v>
      </c>
      <c r="E358" s="3" t="s">
        <v>20</v>
      </c>
      <c r="F358" s="3" t="s">
        <v>21</v>
      </c>
      <c r="G358" s="3" t="s">
        <v>44</v>
      </c>
      <c r="H358" s="3">
        <v>89.14</v>
      </c>
      <c r="I358" s="3">
        <v>4</v>
      </c>
      <c r="J358" s="3">
        <v>17.827999999999999</v>
      </c>
      <c r="K358" s="3">
        <v>374.38799999999998</v>
      </c>
      <c r="L358" s="91">
        <v>43472</v>
      </c>
      <c r="M358" s="3">
        <v>0.51388888888888884</v>
      </c>
      <c r="N358" s="4" t="s">
        <v>33</v>
      </c>
      <c r="O358" s="3">
        <v>356.56</v>
      </c>
      <c r="P358" s="5">
        <v>4.7619047620000003</v>
      </c>
      <c r="Q358" s="3">
        <v>17.827999999999999</v>
      </c>
      <c r="R358" s="3">
        <v>7.8</v>
      </c>
      <c r="S358">
        <f t="shared" si="5"/>
        <v>1</v>
      </c>
    </row>
    <row r="359" spans="2:19" x14ac:dyDescent="0.25">
      <c r="B359" s="3" t="s">
        <v>392</v>
      </c>
      <c r="C359" s="3" t="s">
        <v>25</v>
      </c>
      <c r="D359" s="3" t="s">
        <v>26</v>
      </c>
      <c r="E359" s="3" t="s">
        <v>27</v>
      </c>
      <c r="F359" s="3" t="s">
        <v>21</v>
      </c>
      <c r="G359" s="3" t="s">
        <v>46</v>
      </c>
      <c r="H359" s="3">
        <v>37.549999999999997</v>
      </c>
      <c r="I359" s="3">
        <v>10</v>
      </c>
      <c r="J359" s="3">
        <v>18.774999999999999</v>
      </c>
      <c r="K359" s="3">
        <v>394.27499999999998</v>
      </c>
      <c r="L359" s="91">
        <v>43532</v>
      </c>
      <c r="M359" s="3">
        <v>0.83402777777777781</v>
      </c>
      <c r="N359" s="4" t="s">
        <v>33</v>
      </c>
      <c r="O359" s="3">
        <v>375.5</v>
      </c>
      <c r="P359" s="5">
        <v>4.7619047620000003</v>
      </c>
      <c r="Q359" s="3">
        <v>18.774999999999999</v>
      </c>
      <c r="R359" s="3">
        <v>9.3000000000000007</v>
      </c>
      <c r="S359">
        <f t="shared" si="5"/>
        <v>3</v>
      </c>
    </row>
    <row r="360" spans="2:19" x14ac:dyDescent="0.25">
      <c r="B360" s="3" t="s">
        <v>393</v>
      </c>
      <c r="C360" s="3" t="s">
        <v>25</v>
      </c>
      <c r="D360" s="3" t="s">
        <v>26</v>
      </c>
      <c r="E360" s="3" t="s">
        <v>27</v>
      </c>
      <c r="F360" s="3" t="s">
        <v>21</v>
      </c>
      <c r="G360" s="3" t="s">
        <v>36</v>
      </c>
      <c r="H360" s="3">
        <v>95.44</v>
      </c>
      <c r="I360" s="3">
        <v>10</v>
      </c>
      <c r="J360" s="3">
        <v>47.72</v>
      </c>
      <c r="K360" s="3">
        <v>1002.12</v>
      </c>
      <c r="L360" s="91">
        <v>43474</v>
      </c>
      <c r="M360" s="3">
        <v>0.57291666666666663</v>
      </c>
      <c r="N360" s="4" t="s">
        <v>29</v>
      </c>
      <c r="O360" s="3">
        <v>954.4</v>
      </c>
      <c r="P360" s="5">
        <v>4.7619047620000003</v>
      </c>
      <c r="Q360" s="3">
        <v>47.72</v>
      </c>
      <c r="R360" s="3">
        <v>5.2</v>
      </c>
      <c r="S360">
        <f t="shared" si="5"/>
        <v>1</v>
      </c>
    </row>
    <row r="361" spans="2:19" x14ac:dyDescent="0.25">
      <c r="B361" s="3" t="s">
        <v>394</v>
      </c>
      <c r="C361" s="3" t="s">
        <v>42</v>
      </c>
      <c r="D361" s="3" t="s">
        <v>43</v>
      </c>
      <c r="E361" s="3" t="s">
        <v>27</v>
      </c>
      <c r="F361" s="3" t="s">
        <v>31</v>
      </c>
      <c r="G361" s="3" t="s">
        <v>28</v>
      </c>
      <c r="H361" s="3">
        <v>27.5</v>
      </c>
      <c r="I361" s="3">
        <v>3</v>
      </c>
      <c r="J361" s="3">
        <v>4.125</v>
      </c>
      <c r="K361" s="3">
        <v>86.625</v>
      </c>
      <c r="L361" s="91">
        <v>43525</v>
      </c>
      <c r="M361" s="3">
        <v>0.65277777777777779</v>
      </c>
      <c r="N361" s="4" t="s">
        <v>23</v>
      </c>
      <c r="O361" s="3">
        <v>82.5</v>
      </c>
      <c r="P361" s="5">
        <v>4.7619047620000003</v>
      </c>
      <c r="Q361" s="3">
        <v>4.125</v>
      </c>
      <c r="R361" s="3">
        <v>6.5</v>
      </c>
      <c r="S361">
        <f t="shared" si="5"/>
        <v>3</v>
      </c>
    </row>
    <row r="362" spans="2:19" x14ac:dyDescent="0.25">
      <c r="B362" s="3" t="s">
        <v>395</v>
      </c>
      <c r="C362" s="3" t="s">
        <v>42</v>
      </c>
      <c r="D362" s="3" t="s">
        <v>43</v>
      </c>
      <c r="E362" s="3" t="s">
        <v>27</v>
      </c>
      <c r="F362" s="3" t="s">
        <v>31</v>
      </c>
      <c r="G362" s="3" t="s">
        <v>36</v>
      </c>
      <c r="H362" s="3">
        <v>74.97</v>
      </c>
      <c r="I362" s="3">
        <v>1</v>
      </c>
      <c r="J362" s="3">
        <v>3.7484999999999999</v>
      </c>
      <c r="K362" s="3">
        <v>78.718500000000006</v>
      </c>
      <c r="L362" s="91">
        <v>43540</v>
      </c>
      <c r="M362" s="3">
        <v>0.70694444444444449</v>
      </c>
      <c r="N362" s="4" t="s">
        <v>29</v>
      </c>
      <c r="O362" s="3">
        <v>74.97</v>
      </c>
      <c r="P362" s="5">
        <v>4.7619047620000003</v>
      </c>
      <c r="Q362" s="3">
        <v>3.7484999999999999</v>
      </c>
      <c r="R362" s="3">
        <v>5.6</v>
      </c>
      <c r="S362">
        <f t="shared" si="5"/>
        <v>3</v>
      </c>
    </row>
    <row r="363" spans="2:19" x14ac:dyDescent="0.25">
      <c r="B363" s="3" t="s">
        <v>396</v>
      </c>
      <c r="C363" s="3" t="s">
        <v>18</v>
      </c>
      <c r="D363" s="3" t="s">
        <v>19</v>
      </c>
      <c r="E363" s="3" t="s">
        <v>20</v>
      </c>
      <c r="F363" s="3" t="s">
        <v>31</v>
      </c>
      <c r="G363" s="3" t="s">
        <v>44</v>
      </c>
      <c r="H363" s="3">
        <v>80.959999999999994</v>
      </c>
      <c r="I363" s="3">
        <v>8</v>
      </c>
      <c r="J363" s="3">
        <v>32.384</v>
      </c>
      <c r="K363" s="3">
        <v>680.06399999999996</v>
      </c>
      <c r="L363" s="91">
        <v>43513</v>
      </c>
      <c r="M363" s="3">
        <v>0.46666666666666667</v>
      </c>
      <c r="N363" s="4" t="s">
        <v>33</v>
      </c>
      <c r="O363" s="3">
        <v>647.67999999999995</v>
      </c>
      <c r="P363" s="5">
        <v>4.7619047620000003</v>
      </c>
      <c r="Q363" s="3">
        <v>32.384</v>
      </c>
      <c r="R363" s="3">
        <v>7.4</v>
      </c>
      <c r="S363">
        <f t="shared" si="5"/>
        <v>2</v>
      </c>
    </row>
    <row r="364" spans="2:19" x14ac:dyDescent="0.25">
      <c r="B364" s="3" t="s">
        <v>397</v>
      </c>
      <c r="C364" s="3" t="s">
        <v>25</v>
      </c>
      <c r="D364" s="3" t="s">
        <v>26</v>
      </c>
      <c r="E364" s="3" t="s">
        <v>27</v>
      </c>
      <c r="F364" s="3" t="s">
        <v>21</v>
      </c>
      <c r="G364" s="3" t="s">
        <v>44</v>
      </c>
      <c r="H364" s="3">
        <v>94.47</v>
      </c>
      <c r="I364" s="3">
        <v>8</v>
      </c>
      <c r="J364" s="3">
        <v>37.787999999999997</v>
      </c>
      <c r="K364" s="3">
        <v>793.548</v>
      </c>
      <c r="L364" s="91">
        <v>43523</v>
      </c>
      <c r="M364" s="3">
        <v>0.6333333333333333</v>
      </c>
      <c r="N364" s="4" t="s">
        <v>29</v>
      </c>
      <c r="O364" s="3">
        <v>755.76</v>
      </c>
      <c r="P364" s="5">
        <v>4.7619047620000003</v>
      </c>
      <c r="Q364" s="3">
        <v>37.787999999999997</v>
      </c>
      <c r="R364" s="3">
        <v>9.1</v>
      </c>
      <c r="S364">
        <f t="shared" si="5"/>
        <v>2</v>
      </c>
    </row>
    <row r="365" spans="2:19" x14ac:dyDescent="0.25">
      <c r="B365" s="3" t="s">
        <v>398</v>
      </c>
      <c r="C365" s="3" t="s">
        <v>25</v>
      </c>
      <c r="D365" s="3" t="s">
        <v>26</v>
      </c>
      <c r="E365" s="3" t="s">
        <v>27</v>
      </c>
      <c r="F365" s="3" t="s">
        <v>31</v>
      </c>
      <c r="G365" s="3" t="s">
        <v>44</v>
      </c>
      <c r="H365" s="3">
        <v>99.79</v>
      </c>
      <c r="I365" s="3">
        <v>2</v>
      </c>
      <c r="J365" s="3">
        <v>9.9789999999999992</v>
      </c>
      <c r="K365" s="3">
        <v>209.559</v>
      </c>
      <c r="L365" s="91">
        <v>43531</v>
      </c>
      <c r="M365" s="3">
        <v>0.85902777777777772</v>
      </c>
      <c r="N365" s="4" t="s">
        <v>23</v>
      </c>
      <c r="O365" s="3">
        <v>199.58</v>
      </c>
      <c r="P365" s="5">
        <v>4.7619047620000003</v>
      </c>
      <c r="Q365" s="3">
        <v>9.9789999999999992</v>
      </c>
      <c r="R365" s="3">
        <v>8</v>
      </c>
      <c r="S365">
        <f t="shared" si="5"/>
        <v>3</v>
      </c>
    </row>
    <row r="366" spans="2:19" x14ac:dyDescent="0.25">
      <c r="B366" s="3" t="s">
        <v>399</v>
      </c>
      <c r="C366" s="3" t="s">
        <v>18</v>
      </c>
      <c r="D366" s="3" t="s">
        <v>19</v>
      </c>
      <c r="E366" s="3" t="s">
        <v>27</v>
      </c>
      <c r="F366" s="3" t="s">
        <v>31</v>
      </c>
      <c r="G366" s="3" t="s">
        <v>32</v>
      </c>
      <c r="H366" s="3">
        <v>73.22</v>
      </c>
      <c r="I366" s="3">
        <v>6</v>
      </c>
      <c r="J366" s="3">
        <v>21.966000000000001</v>
      </c>
      <c r="K366" s="3">
        <v>461.286</v>
      </c>
      <c r="L366" s="91">
        <v>43486</v>
      </c>
      <c r="M366" s="3">
        <v>0.73888888888888893</v>
      </c>
      <c r="N366" s="4" t="s">
        <v>29</v>
      </c>
      <c r="O366" s="3">
        <v>439.32</v>
      </c>
      <c r="P366" s="5">
        <v>4.7619047620000003</v>
      </c>
      <c r="Q366" s="3">
        <v>21.966000000000001</v>
      </c>
      <c r="R366" s="3">
        <v>7.2</v>
      </c>
      <c r="S366">
        <f t="shared" si="5"/>
        <v>1</v>
      </c>
    </row>
    <row r="367" spans="2:19" x14ac:dyDescent="0.25">
      <c r="B367" s="3" t="s">
        <v>400</v>
      </c>
      <c r="C367" s="3" t="s">
        <v>25</v>
      </c>
      <c r="D367" s="3" t="s">
        <v>26</v>
      </c>
      <c r="E367" s="3" t="s">
        <v>27</v>
      </c>
      <c r="F367" s="3" t="s">
        <v>21</v>
      </c>
      <c r="G367" s="3" t="s">
        <v>44</v>
      </c>
      <c r="H367" s="3">
        <v>41.24</v>
      </c>
      <c r="I367" s="3">
        <v>4</v>
      </c>
      <c r="J367" s="3">
        <v>8.2479999999999993</v>
      </c>
      <c r="K367" s="3">
        <v>173.208</v>
      </c>
      <c r="L367" s="91">
        <v>43515</v>
      </c>
      <c r="M367" s="3">
        <v>0.68263888888888891</v>
      </c>
      <c r="N367" s="4" t="s">
        <v>29</v>
      </c>
      <c r="O367" s="3">
        <v>164.96</v>
      </c>
      <c r="P367" s="5">
        <v>4.7619047620000003</v>
      </c>
      <c r="Q367" s="3">
        <v>8.2479999999999993</v>
      </c>
      <c r="R367" s="3">
        <v>7.1</v>
      </c>
      <c r="S367">
        <f t="shared" si="5"/>
        <v>2</v>
      </c>
    </row>
    <row r="368" spans="2:19" x14ac:dyDescent="0.25">
      <c r="B368" s="3" t="s">
        <v>401</v>
      </c>
      <c r="C368" s="3" t="s">
        <v>25</v>
      </c>
      <c r="D368" s="3" t="s">
        <v>26</v>
      </c>
      <c r="E368" s="3" t="s">
        <v>27</v>
      </c>
      <c r="F368" s="3" t="s">
        <v>21</v>
      </c>
      <c r="G368" s="3" t="s">
        <v>46</v>
      </c>
      <c r="H368" s="3">
        <v>81.680000000000007</v>
      </c>
      <c r="I368" s="3">
        <v>4</v>
      </c>
      <c r="J368" s="3">
        <v>16.335999999999999</v>
      </c>
      <c r="K368" s="3">
        <v>343.05599999999998</v>
      </c>
      <c r="L368" s="91">
        <v>43471</v>
      </c>
      <c r="M368" s="3">
        <v>0.5083333333333333</v>
      </c>
      <c r="N368" s="4" t="s">
        <v>29</v>
      </c>
      <c r="O368" s="3">
        <v>326.72000000000003</v>
      </c>
      <c r="P368" s="5">
        <v>4.7619047620000003</v>
      </c>
      <c r="Q368" s="3">
        <v>16.335999999999999</v>
      </c>
      <c r="R368" s="3">
        <v>9.1</v>
      </c>
      <c r="S368">
        <f t="shared" si="5"/>
        <v>1</v>
      </c>
    </row>
    <row r="369" spans="2:19" x14ac:dyDescent="0.25">
      <c r="B369" s="3" t="s">
        <v>402</v>
      </c>
      <c r="C369" s="3" t="s">
        <v>25</v>
      </c>
      <c r="D369" s="3" t="s">
        <v>26</v>
      </c>
      <c r="E369" s="3" t="s">
        <v>27</v>
      </c>
      <c r="F369" s="3" t="s">
        <v>21</v>
      </c>
      <c r="G369" s="3" t="s">
        <v>28</v>
      </c>
      <c r="H369" s="3">
        <v>51.32</v>
      </c>
      <c r="I369" s="3">
        <v>9</v>
      </c>
      <c r="J369" s="3">
        <v>23.094000000000001</v>
      </c>
      <c r="K369" s="3">
        <v>484.97399999999999</v>
      </c>
      <c r="L369" s="91">
        <v>43538</v>
      </c>
      <c r="M369" s="3">
        <v>0.81458333333333333</v>
      </c>
      <c r="N369" s="4" t="s">
        <v>29</v>
      </c>
      <c r="O369" s="3">
        <v>461.88</v>
      </c>
      <c r="P369" s="5">
        <v>4.7619047620000003</v>
      </c>
      <c r="Q369" s="3">
        <v>23.094000000000001</v>
      </c>
      <c r="R369" s="3">
        <v>5.6</v>
      </c>
      <c r="S369">
        <f t="shared" si="5"/>
        <v>3</v>
      </c>
    </row>
    <row r="370" spans="2:19" x14ac:dyDescent="0.25">
      <c r="B370" s="3" t="s">
        <v>403</v>
      </c>
      <c r="C370" s="3" t="s">
        <v>18</v>
      </c>
      <c r="D370" s="3" t="s">
        <v>19</v>
      </c>
      <c r="E370" s="3" t="s">
        <v>20</v>
      </c>
      <c r="F370" s="3" t="s">
        <v>31</v>
      </c>
      <c r="G370" s="3" t="s">
        <v>32</v>
      </c>
      <c r="H370" s="3">
        <v>65.94</v>
      </c>
      <c r="I370" s="3">
        <v>4</v>
      </c>
      <c r="J370" s="3">
        <v>13.188000000000001</v>
      </c>
      <c r="K370" s="3">
        <v>276.94799999999998</v>
      </c>
      <c r="L370" s="91">
        <v>43548</v>
      </c>
      <c r="M370" s="3">
        <v>0.43680555555555556</v>
      </c>
      <c r="N370" s="4" t="s">
        <v>29</v>
      </c>
      <c r="O370" s="3">
        <v>263.76</v>
      </c>
      <c r="P370" s="5">
        <v>4.7619047620000003</v>
      </c>
      <c r="Q370" s="3">
        <v>13.188000000000001</v>
      </c>
      <c r="R370" s="3">
        <v>6</v>
      </c>
      <c r="S370">
        <f t="shared" si="5"/>
        <v>3</v>
      </c>
    </row>
    <row r="371" spans="2:19" x14ac:dyDescent="0.25">
      <c r="B371" s="3" t="s">
        <v>404</v>
      </c>
      <c r="C371" s="3" t="s">
        <v>25</v>
      </c>
      <c r="D371" s="3" t="s">
        <v>26</v>
      </c>
      <c r="E371" s="3" t="s">
        <v>27</v>
      </c>
      <c r="F371" s="3" t="s">
        <v>21</v>
      </c>
      <c r="G371" s="3" t="s">
        <v>36</v>
      </c>
      <c r="H371" s="3">
        <v>14.36</v>
      </c>
      <c r="I371" s="3">
        <v>10</v>
      </c>
      <c r="J371" s="3">
        <v>7.18</v>
      </c>
      <c r="K371" s="3">
        <v>150.78</v>
      </c>
      <c r="L371" s="91">
        <v>43492</v>
      </c>
      <c r="M371" s="3">
        <v>0.60277777777777775</v>
      </c>
      <c r="N371" s="4" t="s">
        <v>29</v>
      </c>
      <c r="O371" s="3">
        <v>143.6</v>
      </c>
      <c r="P371" s="5">
        <v>4.7619047620000003</v>
      </c>
      <c r="Q371" s="3">
        <v>7.18</v>
      </c>
      <c r="R371" s="3">
        <v>5.4</v>
      </c>
      <c r="S371">
        <f t="shared" si="5"/>
        <v>1</v>
      </c>
    </row>
    <row r="372" spans="2:19" x14ac:dyDescent="0.25">
      <c r="B372" s="3" t="s">
        <v>405</v>
      </c>
      <c r="C372" s="3" t="s">
        <v>18</v>
      </c>
      <c r="D372" s="3" t="s">
        <v>19</v>
      </c>
      <c r="E372" s="3" t="s">
        <v>20</v>
      </c>
      <c r="F372" s="3" t="s">
        <v>31</v>
      </c>
      <c r="G372" s="3" t="s">
        <v>28</v>
      </c>
      <c r="H372" s="3">
        <v>21.5</v>
      </c>
      <c r="I372" s="3">
        <v>9</v>
      </c>
      <c r="J372" s="3">
        <v>9.6750000000000007</v>
      </c>
      <c r="K372" s="3">
        <v>203.17500000000001</v>
      </c>
      <c r="L372" s="91">
        <v>43530</v>
      </c>
      <c r="M372" s="3">
        <v>0.53194444444444444</v>
      </c>
      <c r="N372" s="4" t="s">
        <v>33</v>
      </c>
      <c r="O372" s="3">
        <v>193.5</v>
      </c>
      <c r="P372" s="5">
        <v>4.7619047620000003</v>
      </c>
      <c r="Q372" s="3">
        <v>9.6750000000000007</v>
      </c>
      <c r="R372" s="3">
        <v>7.8</v>
      </c>
      <c r="S372">
        <f t="shared" si="5"/>
        <v>3</v>
      </c>
    </row>
    <row r="373" spans="2:19" x14ac:dyDescent="0.25">
      <c r="B373" s="3" t="s">
        <v>406</v>
      </c>
      <c r="C373" s="3" t="s">
        <v>42</v>
      </c>
      <c r="D373" s="3" t="s">
        <v>43</v>
      </c>
      <c r="E373" s="3" t="s">
        <v>20</v>
      </c>
      <c r="F373" s="3" t="s">
        <v>21</v>
      </c>
      <c r="G373" s="3" t="s">
        <v>28</v>
      </c>
      <c r="H373" s="3">
        <v>26.26</v>
      </c>
      <c r="I373" s="3">
        <v>7</v>
      </c>
      <c r="J373" s="3">
        <v>9.1910000000000007</v>
      </c>
      <c r="K373" s="3">
        <v>193.011</v>
      </c>
      <c r="L373" s="91">
        <v>43498</v>
      </c>
      <c r="M373" s="3">
        <v>0.81944444444444442</v>
      </c>
      <c r="N373" s="4" t="s">
        <v>29</v>
      </c>
      <c r="O373" s="3">
        <v>183.82</v>
      </c>
      <c r="P373" s="5">
        <v>4.7619047620000003</v>
      </c>
      <c r="Q373" s="3">
        <v>9.1910000000000007</v>
      </c>
      <c r="R373" s="3">
        <v>9.9</v>
      </c>
      <c r="S373">
        <f t="shared" si="5"/>
        <v>2</v>
      </c>
    </row>
    <row r="374" spans="2:19" x14ac:dyDescent="0.25">
      <c r="B374" s="3" t="s">
        <v>407</v>
      </c>
      <c r="C374" s="3" t="s">
        <v>42</v>
      </c>
      <c r="D374" s="3" t="s">
        <v>43</v>
      </c>
      <c r="E374" s="3" t="s">
        <v>27</v>
      </c>
      <c r="F374" s="3" t="s">
        <v>21</v>
      </c>
      <c r="G374" s="3" t="s">
        <v>46</v>
      </c>
      <c r="H374" s="3">
        <v>60.96</v>
      </c>
      <c r="I374" s="3">
        <v>2</v>
      </c>
      <c r="J374" s="3">
        <v>6.0960000000000001</v>
      </c>
      <c r="K374" s="3">
        <v>128.01599999999999</v>
      </c>
      <c r="L374" s="91">
        <v>43490</v>
      </c>
      <c r="M374" s="3">
        <v>0.81874999999999998</v>
      </c>
      <c r="N374" s="4" t="s">
        <v>33</v>
      </c>
      <c r="O374" s="3">
        <v>121.92</v>
      </c>
      <c r="P374" s="5">
        <v>4.7619047620000003</v>
      </c>
      <c r="Q374" s="3">
        <v>6.0960000000000001</v>
      </c>
      <c r="R374" s="3">
        <v>4.9000000000000004</v>
      </c>
      <c r="S374">
        <f t="shared" si="5"/>
        <v>1</v>
      </c>
    </row>
    <row r="375" spans="2:19" x14ac:dyDescent="0.25">
      <c r="B375" s="3" t="s">
        <v>408</v>
      </c>
      <c r="C375" s="3" t="s">
        <v>25</v>
      </c>
      <c r="D375" s="3" t="s">
        <v>26</v>
      </c>
      <c r="E375" s="3" t="s">
        <v>27</v>
      </c>
      <c r="F375" s="3" t="s">
        <v>21</v>
      </c>
      <c r="G375" s="3" t="s">
        <v>32</v>
      </c>
      <c r="H375" s="3">
        <v>70.11</v>
      </c>
      <c r="I375" s="3">
        <v>6</v>
      </c>
      <c r="J375" s="3">
        <v>21.033000000000001</v>
      </c>
      <c r="K375" s="3">
        <v>441.69299999999998</v>
      </c>
      <c r="L375" s="91">
        <v>43538</v>
      </c>
      <c r="M375" s="3">
        <v>0.74583333333333335</v>
      </c>
      <c r="N375" s="4" t="s">
        <v>23</v>
      </c>
      <c r="O375" s="3">
        <v>420.66</v>
      </c>
      <c r="P375" s="5">
        <v>4.7619047620000003</v>
      </c>
      <c r="Q375" s="3">
        <v>21.033000000000001</v>
      </c>
      <c r="R375" s="3">
        <v>5.2</v>
      </c>
      <c r="S375">
        <f t="shared" si="5"/>
        <v>3</v>
      </c>
    </row>
    <row r="376" spans="2:19" x14ac:dyDescent="0.25">
      <c r="B376" s="3" t="s">
        <v>409</v>
      </c>
      <c r="C376" s="3" t="s">
        <v>25</v>
      </c>
      <c r="D376" s="3" t="s">
        <v>26</v>
      </c>
      <c r="E376" s="3" t="s">
        <v>27</v>
      </c>
      <c r="F376" s="3" t="s">
        <v>31</v>
      </c>
      <c r="G376" s="3" t="s">
        <v>46</v>
      </c>
      <c r="H376" s="3">
        <v>42.08</v>
      </c>
      <c r="I376" s="3">
        <v>6</v>
      </c>
      <c r="J376" s="3">
        <v>12.624000000000001</v>
      </c>
      <c r="K376" s="3">
        <v>265.10399999999998</v>
      </c>
      <c r="L376" s="91">
        <v>43494</v>
      </c>
      <c r="M376" s="3">
        <v>0.51736111111111116</v>
      </c>
      <c r="N376" s="4" t="s">
        <v>29</v>
      </c>
      <c r="O376" s="3">
        <v>252.48</v>
      </c>
      <c r="P376" s="5">
        <v>4.7619047620000003</v>
      </c>
      <c r="Q376" s="3">
        <v>12.624000000000001</v>
      </c>
      <c r="R376" s="3">
        <v>8.9</v>
      </c>
      <c r="S376">
        <f t="shared" si="5"/>
        <v>1</v>
      </c>
    </row>
    <row r="377" spans="2:19" x14ac:dyDescent="0.25">
      <c r="B377" s="3" t="s">
        <v>410</v>
      </c>
      <c r="C377" s="3" t="s">
        <v>18</v>
      </c>
      <c r="D377" s="3" t="s">
        <v>19</v>
      </c>
      <c r="E377" s="3" t="s">
        <v>27</v>
      </c>
      <c r="F377" s="3" t="s">
        <v>21</v>
      </c>
      <c r="G377" s="3" t="s">
        <v>32</v>
      </c>
      <c r="H377" s="3">
        <v>67.09</v>
      </c>
      <c r="I377" s="3">
        <v>5</v>
      </c>
      <c r="J377" s="3">
        <v>16.772500000000001</v>
      </c>
      <c r="K377" s="3">
        <v>352.22250000000003</v>
      </c>
      <c r="L377" s="91">
        <v>43468</v>
      </c>
      <c r="M377" s="3">
        <v>0.69930555555555551</v>
      </c>
      <c r="N377" s="4" t="s">
        <v>33</v>
      </c>
      <c r="O377" s="3">
        <v>335.45</v>
      </c>
      <c r="P377" s="5">
        <v>4.7619047620000003</v>
      </c>
      <c r="Q377" s="3">
        <v>16.772500000000001</v>
      </c>
      <c r="R377" s="3">
        <v>9.1</v>
      </c>
      <c r="S377">
        <f t="shared" si="5"/>
        <v>1</v>
      </c>
    </row>
    <row r="378" spans="2:19" x14ac:dyDescent="0.25">
      <c r="B378" s="3" t="s">
        <v>411</v>
      </c>
      <c r="C378" s="3" t="s">
        <v>18</v>
      </c>
      <c r="D378" s="3" t="s">
        <v>19</v>
      </c>
      <c r="E378" s="3" t="s">
        <v>20</v>
      </c>
      <c r="F378" s="3" t="s">
        <v>21</v>
      </c>
      <c r="G378" s="3" t="s">
        <v>46</v>
      </c>
      <c r="H378" s="3">
        <v>96.7</v>
      </c>
      <c r="I378" s="3">
        <v>5</v>
      </c>
      <c r="J378" s="3">
        <v>24.175000000000001</v>
      </c>
      <c r="K378" s="3">
        <v>507.67500000000001</v>
      </c>
      <c r="L378" s="91">
        <v>43479</v>
      </c>
      <c r="M378" s="3">
        <v>0.53611111111111109</v>
      </c>
      <c r="N378" s="4" t="s">
        <v>23</v>
      </c>
      <c r="O378" s="3">
        <v>483.5</v>
      </c>
      <c r="P378" s="5">
        <v>4.7619047620000003</v>
      </c>
      <c r="Q378" s="3">
        <v>24.175000000000001</v>
      </c>
      <c r="R378" s="3">
        <v>7</v>
      </c>
      <c r="S378">
        <f t="shared" si="5"/>
        <v>1</v>
      </c>
    </row>
    <row r="379" spans="2:19" x14ac:dyDescent="0.25">
      <c r="B379" s="3" t="s">
        <v>412</v>
      </c>
      <c r="C379" s="3" t="s">
        <v>42</v>
      </c>
      <c r="D379" s="3" t="s">
        <v>43</v>
      </c>
      <c r="E379" s="3" t="s">
        <v>20</v>
      </c>
      <c r="F379" s="3" t="s">
        <v>21</v>
      </c>
      <c r="G379" s="3" t="s">
        <v>32</v>
      </c>
      <c r="H379" s="3">
        <v>35.380000000000003</v>
      </c>
      <c r="I379" s="3">
        <v>9</v>
      </c>
      <c r="J379" s="3">
        <v>15.920999999999999</v>
      </c>
      <c r="K379" s="3">
        <v>334.34100000000001</v>
      </c>
      <c r="L379" s="91">
        <v>43470</v>
      </c>
      <c r="M379" s="3">
        <v>0.82638888888888884</v>
      </c>
      <c r="N379" s="4" t="s">
        <v>33</v>
      </c>
      <c r="O379" s="3">
        <v>318.42</v>
      </c>
      <c r="P379" s="5">
        <v>4.7619047620000003</v>
      </c>
      <c r="Q379" s="3">
        <v>15.920999999999999</v>
      </c>
      <c r="R379" s="3">
        <v>9.6</v>
      </c>
      <c r="S379">
        <f t="shared" si="5"/>
        <v>1</v>
      </c>
    </row>
    <row r="380" spans="2:19" x14ac:dyDescent="0.25">
      <c r="B380" s="3" t="s">
        <v>413</v>
      </c>
      <c r="C380" s="3" t="s">
        <v>25</v>
      </c>
      <c r="D380" s="3" t="s">
        <v>26</v>
      </c>
      <c r="E380" s="3" t="s">
        <v>27</v>
      </c>
      <c r="F380" s="3" t="s">
        <v>31</v>
      </c>
      <c r="G380" s="3" t="s">
        <v>36</v>
      </c>
      <c r="H380" s="3">
        <v>95.49</v>
      </c>
      <c r="I380" s="3">
        <v>7</v>
      </c>
      <c r="J380" s="3">
        <v>33.421500000000002</v>
      </c>
      <c r="K380" s="3">
        <v>701.85149999999999</v>
      </c>
      <c r="L380" s="91">
        <v>43518</v>
      </c>
      <c r="M380" s="3">
        <v>0.76180555555555551</v>
      </c>
      <c r="N380" s="4" t="s">
        <v>23</v>
      </c>
      <c r="O380" s="3">
        <v>668.43</v>
      </c>
      <c r="P380" s="5">
        <v>4.7619047620000003</v>
      </c>
      <c r="Q380" s="3">
        <v>33.421500000000002</v>
      </c>
      <c r="R380" s="3">
        <v>8.6999999999999993</v>
      </c>
      <c r="S380">
        <f t="shared" si="5"/>
        <v>2</v>
      </c>
    </row>
    <row r="381" spans="2:19" x14ac:dyDescent="0.25">
      <c r="B381" s="3" t="s">
        <v>414</v>
      </c>
      <c r="C381" s="3" t="s">
        <v>25</v>
      </c>
      <c r="D381" s="3" t="s">
        <v>26</v>
      </c>
      <c r="E381" s="3" t="s">
        <v>20</v>
      </c>
      <c r="F381" s="3" t="s">
        <v>31</v>
      </c>
      <c r="G381" s="3" t="s">
        <v>46</v>
      </c>
      <c r="H381" s="3">
        <v>96.98</v>
      </c>
      <c r="I381" s="3">
        <v>4</v>
      </c>
      <c r="J381" s="3">
        <v>19.396000000000001</v>
      </c>
      <c r="K381" s="3">
        <v>407.31599999999997</v>
      </c>
      <c r="L381" s="91">
        <v>43502</v>
      </c>
      <c r="M381" s="3">
        <v>0.72222222222222221</v>
      </c>
      <c r="N381" s="4" t="s">
        <v>23</v>
      </c>
      <c r="O381" s="3">
        <v>387.92</v>
      </c>
      <c r="P381" s="5">
        <v>4.7619047620000003</v>
      </c>
      <c r="Q381" s="3">
        <v>19.396000000000001</v>
      </c>
      <c r="R381" s="3">
        <v>9.4</v>
      </c>
      <c r="S381">
        <f t="shared" si="5"/>
        <v>2</v>
      </c>
    </row>
    <row r="382" spans="2:19" x14ac:dyDescent="0.25">
      <c r="B382" s="3" t="s">
        <v>415</v>
      </c>
      <c r="C382" s="3" t="s">
        <v>42</v>
      </c>
      <c r="D382" s="3" t="s">
        <v>43</v>
      </c>
      <c r="E382" s="3" t="s">
        <v>27</v>
      </c>
      <c r="F382" s="3" t="s">
        <v>21</v>
      </c>
      <c r="G382" s="3" t="s">
        <v>28</v>
      </c>
      <c r="H382" s="3">
        <v>23.65</v>
      </c>
      <c r="I382" s="3">
        <v>4</v>
      </c>
      <c r="J382" s="3">
        <v>4.7300000000000004</v>
      </c>
      <c r="K382" s="3">
        <v>99.33</v>
      </c>
      <c r="L382" s="91">
        <v>43495</v>
      </c>
      <c r="M382" s="3">
        <v>0.56388888888888888</v>
      </c>
      <c r="N382" s="4" t="s">
        <v>33</v>
      </c>
      <c r="O382" s="3">
        <v>94.6</v>
      </c>
      <c r="P382" s="5">
        <v>4.7619047620000003</v>
      </c>
      <c r="Q382" s="3">
        <v>4.7300000000000004</v>
      </c>
      <c r="R382" s="3">
        <v>4</v>
      </c>
      <c r="S382">
        <f t="shared" si="5"/>
        <v>1</v>
      </c>
    </row>
    <row r="383" spans="2:19" x14ac:dyDescent="0.25">
      <c r="B383" s="3" t="s">
        <v>416</v>
      </c>
      <c r="C383" s="3" t="s">
        <v>18</v>
      </c>
      <c r="D383" s="3" t="s">
        <v>19</v>
      </c>
      <c r="E383" s="3" t="s">
        <v>20</v>
      </c>
      <c r="F383" s="3" t="s">
        <v>31</v>
      </c>
      <c r="G383" s="3" t="s">
        <v>36</v>
      </c>
      <c r="H383" s="3">
        <v>82.33</v>
      </c>
      <c r="I383" s="3">
        <v>4</v>
      </c>
      <c r="J383" s="3">
        <v>16.466000000000001</v>
      </c>
      <c r="K383" s="3">
        <v>345.786</v>
      </c>
      <c r="L383" s="91">
        <v>43476</v>
      </c>
      <c r="M383" s="3">
        <v>0.44236111111111109</v>
      </c>
      <c r="N383" s="4" t="s">
        <v>33</v>
      </c>
      <c r="O383" s="3">
        <v>329.32</v>
      </c>
      <c r="P383" s="5">
        <v>4.7619047620000003</v>
      </c>
      <c r="Q383" s="3">
        <v>16.466000000000001</v>
      </c>
      <c r="R383" s="3">
        <v>7.5</v>
      </c>
      <c r="S383">
        <f t="shared" si="5"/>
        <v>1</v>
      </c>
    </row>
    <row r="384" spans="2:19" x14ac:dyDescent="0.25">
      <c r="B384" s="3" t="s">
        <v>417</v>
      </c>
      <c r="C384" s="3" t="s">
        <v>25</v>
      </c>
      <c r="D384" s="3" t="s">
        <v>26</v>
      </c>
      <c r="E384" s="3" t="s">
        <v>27</v>
      </c>
      <c r="F384" s="3" t="s">
        <v>21</v>
      </c>
      <c r="G384" s="3" t="s">
        <v>28</v>
      </c>
      <c r="H384" s="3">
        <v>26.61</v>
      </c>
      <c r="I384" s="3">
        <v>2</v>
      </c>
      <c r="J384" s="3">
        <v>2.661</v>
      </c>
      <c r="K384" s="3">
        <v>55.881</v>
      </c>
      <c r="L384" s="91">
        <v>43543</v>
      </c>
      <c r="M384" s="3">
        <v>0.60763888888888884</v>
      </c>
      <c r="N384" s="4" t="s">
        <v>29</v>
      </c>
      <c r="O384" s="3">
        <v>53.22</v>
      </c>
      <c r="P384" s="5">
        <v>4.7619047620000003</v>
      </c>
      <c r="Q384" s="3">
        <v>2.661</v>
      </c>
      <c r="R384" s="3">
        <v>4.2</v>
      </c>
      <c r="S384">
        <f t="shared" si="5"/>
        <v>3</v>
      </c>
    </row>
    <row r="385" spans="2:19" x14ac:dyDescent="0.25">
      <c r="B385" s="3" t="s">
        <v>418</v>
      </c>
      <c r="C385" s="3" t="s">
        <v>42</v>
      </c>
      <c r="D385" s="3" t="s">
        <v>43</v>
      </c>
      <c r="E385" s="3" t="s">
        <v>27</v>
      </c>
      <c r="F385" s="3" t="s">
        <v>21</v>
      </c>
      <c r="G385" s="3" t="s">
        <v>44</v>
      </c>
      <c r="H385" s="3">
        <v>99.69</v>
      </c>
      <c r="I385" s="3">
        <v>5</v>
      </c>
      <c r="J385" s="3">
        <v>24.922499999999999</v>
      </c>
      <c r="K385" s="3">
        <v>523.37249999999995</v>
      </c>
      <c r="L385" s="91">
        <v>43479</v>
      </c>
      <c r="M385" s="3">
        <v>0.50624999999999998</v>
      </c>
      <c r="N385" s="4" t="s">
        <v>29</v>
      </c>
      <c r="O385" s="3">
        <v>498.45</v>
      </c>
      <c r="P385" s="5">
        <v>4.7619047620000003</v>
      </c>
      <c r="Q385" s="3">
        <v>24.922499999999999</v>
      </c>
      <c r="R385" s="3">
        <v>9.9</v>
      </c>
      <c r="S385">
        <f t="shared" si="5"/>
        <v>1</v>
      </c>
    </row>
    <row r="386" spans="2:19" x14ac:dyDescent="0.25">
      <c r="B386" s="3" t="s">
        <v>419</v>
      </c>
      <c r="C386" s="3" t="s">
        <v>25</v>
      </c>
      <c r="D386" s="3" t="s">
        <v>26</v>
      </c>
      <c r="E386" s="3" t="s">
        <v>20</v>
      </c>
      <c r="F386" s="3" t="s">
        <v>21</v>
      </c>
      <c r="G386" s="3" t="s">
        <v>44</v>
      </c>
      <c r="H386" s="3">
        <v>74.89</v>
      </c>
      <c r="I386" s="3">
        <v>4</v>
      </c>
      <c r="J386" s="3">
        <v>14.978</v>
      </c>
      <c r="K386" s="3">
        <v>314.53800000000001</v>
      </c>
      <c r="L386" s="91">
        <v>43525</v>
      </c>
      <c r="M386" s="3">
        <v>0.64722222222222225</v>
      </c>
      <c r="N386" s="4" t="s">
        <v>23</v>
      </c>
      <c r="O386" s="3">
        <v>299.56</v>
      </c>
      <c r="P386" s="5">
        <v>4.7619047620000003</v>
      </c>
      <c r="Q386" s="3">
        <v>14.978</v>
      </c>
      <c r="R386" s="3">
        <v>4.2</v>
      </c>
      <c r="S386">
        <f t="shared" si="5"/>
        <v>3</v>
      </c>
    </row>
    <row r="387" spans="2:19" x14ac:dyDescent="0.25">
      <c r="B387" s="3" t="s">
        <v>420</v>
      </c>
      <c r="C387" s="3" t="s">
        <v>18</v>
      </c>
      <c r="D387" s="3" t="s">
        <v>19</v>
      </c>
      <c r="E387" s="3" t="s">
        <v>27</v>
      </c>
      <c r="F387" s="3" t="s">
        <v>21</v>
      </c>
      <c r="G387" s="3" t="s">
        <v>44</v>
      </c>
      <c r="H387" s="3">
        <v>40.94</v>
      </c>
      <c r="I387" s="3">
        <v>5</v>
      </c>
      <c r="J387" s="3">
        <v>10.234999999999999</v>
      </c>
      <c r="K387" s="3">
        <v>214.935</v>
      </c>
      <c r="L387" s="91">
        <v>43471</v>
      </c>
      <c r="M387" s="3">
        <v>0.58194444444444449</v>
      </c>
      <c r="N387" s="4" t="s">
        <v>23</v>
      </c>
      <c r="O387" s="3">
        <v>204.7</v>
      </c>
      <c r="P387" s="5">
        <v>4.7619047620000003</v>
      </c>
      <c r="Q387" s="3">
        <v>10.234999999999999</v>
      </c>
      <c r="R387" s="3">
        <v>9.9</v>
      </c>
      <c r="S387">
        <f t="shared" si="5"/>
        <v>1</v>
      </c>
    </row>
    <row r="388" spans="2:19" x14ac:dyDescent="0.25">
      <c r="B388" s="3" t="s">
        <v>421</v>
      </c>
      <c r="C388" s="3" t="s">
        <v>42</v>
      </c>
      <c r="D388" s="3" t="s">
        <v>43</v>
      </c>
      <c r="E388" s="3" t="s">
        <v>20</v>
      </c>
      <c r="F388" s="3" t="s">
        <v>31</v>
      </c>
      <c r="G388" s="3" t="s">
        <v>36</v>
      </c>
      <c r="H388" s="3">
        <v>75.819999999999993</v>
      </c>
      <c r="I388" s="3">
        <v>1</v>
      </c>
      <c r="J388" s="3">
        <v>3.7909999999999999</v>
      </c>
      <c r="K388" s="3">
        <v>79.611000000000004</v>
      </c>
      <c r="L388" s="91">
        <v>43496</v>
      </c>
      <c r="M388" s="3">
        <v>0.55486111111111114</v>
      </c>
      <c r="N388" s="4" t="s">
        <v>29</v>
      </c>
      <c r="O388" s="3">
        <v>75.819999999999993</v>
      </c>
      <c r="P388" s="5">
        <v>4.7619047620000003</v>
      </c>
      <c r="Q388" s="3">
        <v>3.7909999999999999</v>
      </c>
      <c r="R388" s="3">
        <v>5.8</v>
      </c>
      <c r="S388">
        <f t="shared" ref="S388:S451" si="6">MONTH(L388)</f>
        <v>1</v>
      </c>
    </row>
    <row r="389" spans="2:19" x14ac:dyDescent="0.25">
      <c r="B389" s="3" t="s">
        <v>422</v>
      </c>
      <c r="C389" s="3" t="s">
        <v>25</v>
      </c>
      <c r="D389" s="3" t="s">
        <v>26</v>
      </c>
      <c r="E389" s="3" t="s">
        <v>27</v>
      </c>
      <c r="F389" s="3" t="s">
        <v>31</v>
      </c>
      <c r="G389" s="3" t="s">
        <v>44</v>
      </c>
      <c r="H389" s="3">
        <v>46.77</v>
      </c>
      <c r="I389" s="3">
        <v>6</v>
      </c>
      <c r="J389" s="3">
        <v>14.031000000000001</v>
      </c>
      <c r="K389" s="3">
        <v>294.65100000000001</v>
      </c>
      <c r="L389" s="91">
        <v>43535</v>
      </c>
      <c r="M389" s="3">
        <v>0.56736111111111109</v>
      </c>
      <c r="N389" s="4" t="s">
        <v>29</v>
      </c>
      <c r="O389" s="3">
        <v>280.62</v>
      </c>
      <c r="P389" s="5">
        <v>4.7619047620000003</v>
      </c>
      <c r="Q389" s="3">
        <v>14.031000000000001</v>
      </c>
      <c r="R389" s="3">
        <v>6</v>
      </c>
      <c r="S389">
        <f t="shared" si="6"/>
        <v>3</v>
      </c>
    </row>
    <row r="390" spans="2:19" x14ac:dyDescent="0.25">
      <c r="B390" s="3" t="s">
        <v>423</v>
      </c>
      <c r="C390" s="3" t="s">
        <v>18</v>
      </c>
      <c r="D390" s="3" t="s">
        <v>19</v>
      </c>
      <c r="E390" s="3" t="s">
        <v>27</v>
      </c>
      <c r="F390" s="3" t="s">
        <v>21</v>
      </c>
      <c r="G390" s="3" t="s">
        <v>22</v>
      </c>
      <c r="H390" s="3">
        <v>32.32</v>
      </c>
      <c r="I390" s="3">
        <v>10</v>
      </c>
      <c r="J390" s="3">
        <v>16.16</v>
      </c>
      <c r="K390" s="3">
        <v>339.36</v>
      </c>
      <c r="L390" s="91">
        <v>43516</v>
      </c>
      <c r="M390" s="3">
        <v>0.7006944444444444</v>
      </c>
      <c r="N390" s="4" t="s">
        <v>33</v>
      </c>
      <c r="O390" s="3">
        <v>323.2</v>
      </c>
      <c r="P390" s="5">
        <v>4.7619047620000003</v>
      </c>
      <c r="Q390" s="3">
        <v>16.16</v>
      </c>
      <c r="R390" s="3">
        <v>10</v>
      </c>
      <c r="S390">
        <f t="shared" si="6"/>
        <v>2</v>
      </c>
    </row>
    <row r="391" spans="2:19" x14ac:dyDescent="0.25">
      <c r="B391" s="3" t="s">
        <v>424</v>
      </c>
      <c r="C391" s="3" t="s">
        <v>25</v>
      </c>
      <c r="D391" s="3" t="s">
        <v>26</v>
      </c>
      <c r="E391" s="3" t="s">
        <v>20</v>
      </c>
      <c r="F391" s="3" t="s">
        <v>21</v>
      </c>
      <c r="G391" s="3" t="s">
        <v>46</v>
      </c>
      <c r="H391" s="3">
        <v>54.07</v>
      </c>
      <c r="I391" s="3">
        <v>9</v>
      </c>
      <c r="J391" s="3">
        <v>24.331499999999998</v>
      </c>
      <c r="K391" s="3">
        <v>510.9615</v>
      </c>
      <c r="L391" s="91">
        <v>43492</v>
      </c>
      <c r="M391" s="3">
        <v>0.62152777777777779</v>
      </c>
      <c r="N391" s="4" t="s">
        <v>23</v>
      </c>
      <c r="O391" s="3">
        <v>486.63</v>
      </c>
      <c r="P391" s="5">
        <v>4.7619047620000003</v>
      </c>
      <c r="Q391" s="3">
        <v>24.331499999999998</v>
      </c>
      <c r="R391" s="3">
        <v>9.5</v>
      </c>
      <c r="S391">
        <f t="shared" si="6"/>
        <v>1</v>
      </c>
    </row>
    <row r="392" spans="2:19" x14ac:dyDescent="0.25">
      <c r="B392" s="3" t="s">
        <v>425</v>
      </c>
      <c r="C392" s="3" t="s">
        <v>42</v>
      </c>
      <c r="D392" s="3" t="s">
        <v>43</v>
      </c>
      <c r="E392" s="3" t="s">
        <v>27</v>
      </c>
      <c r="F392" s="3" t="s">
        <v>31</v>
      </c>
      <c r="G392" s="3" t="s">
        <v>44</v>
      </c>
      <c r="H392" s="3">
        <v>18.22</v>
      </c>
      <c r="I392" s="3">
        <v>7</v>
      </c>
      <c r="J392" s="3">
        <v>6.3769999999999998</v>
      </c>
      <c r="K392" s="3">
        <v>133.917</v>
      </c>
      <c r="L392" s="91">
        <v>43534</v>
      </c>
      <c r="M392" s="3">
        <v>0.58611111111111114</v>
      </c>
      <c r="N392" s="4" t="s">
        <v>33</v>
      </c>
      <c r="O392" s="3">
        <v>127.54</v>
      </c>
      <c r="P392" s="5">
        <v>4.7619047620000003</v>
      </c>
      <c r="Q392" s="3">
        <v>6.3769999999999998</v>
      </c>
      <c r="R392" s="3">
        <v>6.6</v>
      </c>
      <c r="S392">
        <f t="shared" si="6"/>
        <v>3</v>
      </c>
    </row>
    <row r="393" spans="2:19" x14ac:dyDescent="0.25">
      <c r="B393" s="3" t="s">
        <v>426</v>
      </c>
      <c r="C393" s="3" t="s">
        <v>25</v>
      </c>
      <c r="D393" s="3" t="s">
        <v>26</v>
      </c>
      <c r="E393" s="3" t="s">
        <v>20</v>
      </c>
      <c r="F393" s="3" t="s">
        <v>21</v>
      </c>
      <c r="G393" s="3" t="s">
        <v>46</v>
      </c>
      <c r="H393" s="3">
        <v>80.48</v>
      </c>
      <c r="I393" s="3">
        <v>3</v>
      </c>
      <c r="J393" s="3">
        <v>12.071999999999999</v>
      </c>
      <c r="K393" s="3">
        <v>253.512</v>
      </c>
      <c r="L393" s="91">
        <v>43511</v>
      </c>
      <c r="M393" s="3">
        <v>0.52152777777777781</v>
      </c>
      <c r="N393" s="4" t="s">
        <v>29</v>
      </c>
      <c r="O393" s="3">
        <v>241.44</v>
      </c>
      <c r="P393" s="5">
        <v>4.7619047620000003</v>
      </c>
      <c r="Q393" s="3">
        <v>12.071999999999999</v>
      </c>
      <c r="R393" s="3">
        <v>8.1</v>
      </c>
      <c r="S393">
        <f t="shared" si="6"/>
        <v>2</v>
      </c>
    </row>
    <row r="394" spans="2:19" x14ac:dyDescent="0.25">
      <c r="B394" s="3" t="s">
        <v>427</v>
      </c>
      <c r="C394" s="3" t="s">
        <v>42</v>
      </c>
      <c r="D394" s="3" t="s">
        <v>43</v>
      </c>
      <c r="E394" s="3" t="s">
        <v>27</v>
      </c>
      <c r="F394" s="3" t="s">
        <v>21</v>
      </c>
      <c r="G394" s="3" t="s">
        <v>46</v>
      </c>
      <c r="H394" s="3">
        <v>37.950000000000003</v>
      </c>
      <c r="I394" s="3">
        <v>10</v>
      </c>
      <c r="J394" s="3">
        <v>18.975000000000001</v>
      </c>
      <c r="K394" s="3">
        <v>398.47500000000002</v>
      </c>
      <c r="L394" s="91">
        <v>43491</v>
      </c>
      <c r="M394" s="3">
        <v>0.61875000000000002</v>
      </c>
      <c r="N394" s="4" t="s">
        <v>29</v>
      </c>
      <c r="O394" s="3">
        <v>379.5</v>
      </c>
      <c r="P394" s="5">
        <v>4.7619047620000003</v>
      </c>
      <c r="Q394" s="3">
        <v>18.975000000000001</v>
      </c>
      <c r="R394" s="3">
        <v>9.6999999999999993</v>
      </c>
      <c r="S394">
        <f t="shared" si="6"/>
        <v>1</v>
      </c>
    </row>
    <row r="395" spans="2:19" x14ac:dyDescent="0.25">
      <c r="B395" s="3" t="s">
        <v>428</v>
      </c>
      <c r="C395" s="3" t="s">
        <v>18</v>
      </c>
      <c r="D395" s="3" t="s">
        <v>19</v>
      </c>
      <c r="E395" s="3" t="s">
        <v>20</v>
      </c>
      <c r="F395" s="3" t="s">
        <v>31</v>
      </c>
      <c r="G395" s="3" t="s">
        <v>28</v>
      </c>
      <c r="H395" s="3">
        <v>76.819999999999993</v>
      </c>
      <c r="I395" s="3">
        <v>1</v>
      </c>
      <c r="J395" s="3">
        <v>3.8410000000000002</v>
      </c>
      <c r="K395" s="3">
        <v>80.661000000000001</v>
      </c>
      <c r="L395" s="91">
        <v>43509</v>
      </c>
      <c r="M395" s="3">
        <v>0.76875000000000004</v>
      </c>
      <c r="N395" s="4" t="s">
        <v>23</v>
      </c>
      <c r="O395" s="3">
        <v>76.819999999999993</v>
      </c>
      <c r="P395" s="5">
        <v>4.7619047620000003</v>
      </c>
      <c r="Q395" s="3">
        <v>3.8410000000000002</v>
      </c>
      <c r="R395" s="3">
        <v>7.2</v>
      </c>
      <c r="S395">
        <f t="shared" si="6"/>
        <v>2</v>
      </c>
    </row>
    <row r="396" spans="2:19" x14ac:dyDescent="0.25">
      <c r="B396" s="3" t="s">
        <v>429</v>
      </c>
      <c r="C396" s="3" t="s">
        <v>18</v>
      </c>
      <c r="D396" s="3" t="s">
        <v>19</v>
      </c>
      <c r="E396" s="3" t="s">
        <v>20</v>
      </c>
      <c r="F396" s="3" t="s">
        <v>21</v>
      </c>
      <c r="G396" s="3" t="s">
        <v>36</v>
      </c>
      <c r="H396" s="3">
        <v>52.26</v>
      </c>
      <c r="I396" s="3">
        <v>10</v>
      </c>
      <c r="J396" s="3">
        <v>26.13</v>
      </c>
      <c r="K396" s="3">
        <v>548.73</v>
      </c>
      <c r="L396" s="91">
        <v>43533</v>
      </c>
      <c r="M396" s="3">
        <v>0.53125</v>
      </c>
      <c r="N396" s="4" t="s">
        <v>33</v>
      </c>
      <c r="O396" s="3">
        <v>522.6</v>
      </c>
      <c r="P396" s="5">
        <v>4.7619047620000003</v>
      </c>
      <c r="Q396" s="3">
        <v>26.13</v>
      </c>
      <c r="R396" s="3">
        <v>6.2</v>
      </c>
      <c r="S396">
        <f t="shared" si="6"/>
        <v>3</v>
      </c>
    </row>
    <row r="397" spans="2:19" x14ac:dyDescent="0.25">
      <c r="B397" s="3" t="s">
        <v>430</v>
      </c>
      <c r="C397" s="3" t="s">
        <v>18</v>
      </c>
      <c r="D397" s="3" t="s">
        <v>19</v>
      </c>
      <c r="E397" s="3" t="s">
        <v>27</v>
      </c>
      <c r="F397" s="3" t="s">
        <v>21</v>
      </c>
      <c r="G397" s="3" t="s">
        <v>22</v>
      </c>
      <c r="H397" s="3">
        <v>79.739999999999995</v>
      </c>
      <c r="I397" s="3">
        <v>1</v>
      </c>
      <c r="J397" s="3">
        <v>3.9870000000000001</v>
      </c>
      <c r="K397" s="3">
        <v>83.727000000000004</v>
      </c>
      <c r="L397" s="91">
        <v>43530</v>
      </c>
      <c r="M397" s="3">
        <v>0.44166666666666665</v>
      </c>
      <c r="N397" s="4" t="s">
        <v>23</v>
      </c>
      <c r="O397" s="3">
        <v>79.739999999999995</v>
      </c>
      <c r="P397" s="5">
        <v>4.7619047620000003</v>
      </c>
      <c r="Q397" s="3">
        <v>3.9870000000000001</v>
      </c>
      <c r="R397" s="3">
        <v>7.3</v>
      </c>
      <c r="S397">
        <f t="shared" si="6"/>
        <v>3</v>
      </c>
    </row>
    <row r="398" spans="2:19" x14ac:dyDescent="0.25">
      <c r="B398" s="3" t="s">
        <v>431</v>
      </c>
      <c r="C398" s="3" t="s">
        <v>18</v>
      </c>
      <c r="D398" s="3" t="s">
        <v>19</v>
      </c>
      <c r="E398" s="3" t="s">
        <v>27</v>
      </c>
      <c r="F398" s="3" t="s">
        <v>21</v>
      </c>
      <c r="G398" s="3" t="s">
        <v>22</v>
      </c>
      <c r="H398" s="3">
        <v>77.5</v>
      </c>
      <c r="I398" s="3">
        <v>5</v>
      </c>
      <c r="J398" s="3">
        <v>19.375</v>
      </c>
      <c r="K398" s="3">
        <v>406.875</v>
      </c>
      <c r="L398" s="91">
        <v>43489</v>
      </c>
      <c r="M398" s="3">
        <v>0.85833333333333328</v>
      </c>
      <c r="N398" s="4" t="s">
        <v>23</v>
      </c>
      <c r="O398" s="3">
        <v>387.5</v>
      </c>
      <c r="P398" s="5">
        <v>4.7619047620000003</v>
      </c>
      <c r="Q398" s="3">
        <v>19.375</v>
      </c>
      <c r="R398" s="3">
        <v>4.3</v>
      </c>
      <c r="S398">
        <f t="shared" si="6"/>
        <v>1</v>
      </c>
    </row>
    <row r="399" spans="2:19" x14ac:dyDescent="0.25">
      <c r="B399" s="3" t="s">
        <v>432</v>
      </c>
      <c r="C399" s="3" t="s">
        <v>18</v>
      </c>
      <c r="D399" s="3" t="s">
        <v>19</v>
      </c>
      <c r="E399" s="3" t="s">
        <v>27</v>
      </c>
      <c r="F399" s="3" t="s">
        <v>21</v>
      </c>
      <c r="G399" s="3" t="s">
        <v>44</v>
      </c>
      <c r="H399" s="3">
        <v>54.27</v>
      </c>
      <c r="I399" s="3">
        <v>5</v>
      </c>
      <c r="J399" s="3">
        <v>13.567500000000001</v>
      </c>
      <c r="K399" s="3">
        <v>284.91750000000002</v>
      </c>
      <c r="L399" s="91">
        <v>43537</v>
      </c>
      <c r="M399" s="3">
        <v>0.59444444444444444</v>
      </c>
      <c r="N399" s="4" t="s">
        <v>23</v>
      </c>
      <c r="O399" s="3">
        <v>271.35000000000002</v>
      </c>
      <c r="P399" s="5">
        <v>4.7619047620000003</v>
      </c>
      <c r="Q399" s="3">
        <v>13.567500000000001</v>
      </c>
      <c r="R399" s="3">
        <v>4.5999999999999996</v>
      </c>
      <c r="S399">
        <f t="shared" si="6"/>
        <v>3</v>
      </c>
    </row>
    <row r="400" spans="2:19" x14ac:dyDescent="0.25">
      <c r="B400" s="3" t="s">
        <v>433</v>
      </c>
      <c r="C400" s="3" t="s">
        <v>42</v>
      </c>
      <c r="D400" s="3" t="s">
        <v>43</v>
      </c>
      <c r="E400" s="3" t="s">
        <v>27</v>
      </c>
      <c r="F400" s="3" t="s">
        <v>31</v>
      </c>
      <c r="G400" s="3" t="s">
        <v>32</v>
      </c>
      <c r="H400" s="3">
        <v>13.59</v>
      </c>
      <c r="I400" s="3">
        <v>9</v>
      </c>
      <c r="J400" s="3">
        <v>6.1154999999999999</v>
      </c>
      <c r="K400" s="3">
        <v>128.4255</v>
      </c>
      <c r="L400" s="91">
        <v>43539</v>
      </c>
      <c r="M400" s="3">
        <v>0.43472222222222223</v>
      </c>
      <c r="N400" s="4" t="s">
        <v>29</v>
      </c>
      <c r="O400" s="3">
        <v>122.31</v>
      </c>
      <c r="P400" s="5">
        <v>4.7619047620000003</v>
      </c>
      <c r="Q400" s="3">
        <v>6.1154999999999999</v>
      </c>
      <c r="R400" s="3">
        <v>5.8</v>
      </c>
      <c r="S400">
        <f t="shared" si="6"/>
        <v>3</v>
      </c>
    </row>
    <row r="401" spans="2:19" x14ac:dyDescent="0.25">
      <c r="B401" s="3" t="s">
        <v>434</v>
      </c>
      <c r="C401" s="3" t="s">
        <v>42</v>
      </c>
      <c r="D401" s="3" t="s">
        <v>43</v>
      </c>
      <c r="E401" s="3" t="s">
        <v>20</v>
      </c>
      <c r="F401" s="3" t="s">
        <v>21</v>
      </c>
      <c r="G401" s="3" t="s">
        <v>22</v>
      </c>
      <c r="H401" s="3">
        <v>41.06</v>
      </c>
      <c r="I401" s="3">
        <v>6</v>
      </c>
      <c r="J401" s="3">
        <v>12.318</v>
      </c>
      <c r="K401" s="3">
        <v>258.678</v>
      </c>
      <c r="L401" s="91">
        <v>43529</v>
      </c>
      <c r="M401" s="3">
        <v>0.5625</v>
      </c>
      <c r="N401" s="4" t="s">
        <v>33</v>
      </c>
      <c r="O401" s="3">
        <v>246.36</v>
      </c>
      <c r="P401" s="5">
        <v>4.7619047620000003</v>
      </c>
      <c r="Q401" s="3">
        <v>12.318</v>
      </c>
      <c r="R401" s="3">
        <v>8.3000000000000007</v>
      </c>
      <c r="S401">
        <f t="shared" si="6"/>
        <v>3</v>
      </c>
    </row>
    <row r="402" spans="2:19" x14ac:dyDescent="0.25">
      <c r="B402" s="3" t="s">
        <v>435</v>
      </c>
      <c r="C402" s="3" t="s">
        <v>42</v>
      </c>
      <c r="D402" s="3" t="s">
        <v>43</v>
      </c>
      <c r="E402" s="3" t="s">
        <v>20</v>
      </c>
      <c r="F402" s="3" t="s">
        <v>31</v>
      </c>
      <c r="G402" s="3" t="s">
        <v>28</v>
      </c>
      <c r="H402" s="3">
        <v>19.239999999999998</v>
      </c>
      <c r="I402" s="3">
        <v>9</v>
      </c>
      <c r="J402" s="3">
        <v>8.6579999999999995</v>
      </c>
      <c r="K402" s="3">
        <v>181.81800000000001</v>
      </c>
      <c r="L402" s="91">
        <v>43528</v>
      </c>
      <c r="M402" s="3">
        <v>0.68611111111111112</v>
      </c>
      <c r="N402" s="4" t="s">
        <v>29</v>
      </c>
      <c r="O402" s="3">
        <v>173.16</v>
      </c>
      <c r="P402" s="5">
        <v>4.7619047620000003</v>
      </c>
      <c r="Q402" s="3">
        <v>8.6579999999999995</v>
      </c>
      <c r="R402" s="3">
        <v>8</v>
      </c>
      <c r="S402">
        <f t="shared" si="6"/>
        <v>3</v>
      </c>
    </row>
    <row r="403" spans="2:19" x14ac:dyDescent="0.25">
      <c r="B403" s="3" t="s">
        <v>436</v>
      </c>
      <c r="C403" s="3" t="s">
        <v>25</v>
      </c>
      <c r="D403" s="3" t="s">
        <v>26</v>
      </c>
      <c r="E403" s="3" t="s">
        <v>27</v>
      </c>
      <c r="F403" s="3" t="s">
        <v>21</v>
      </c>
      <c r="G403" s="3" t="s">
        <v>44</v>
      </c>
      <c r="H403" s="3">
        <v>39.43</v>
      </c>
      <c r="I403" s="3">
        <v>6</v>
      </c>
      <c r="J403" s="3">
        <v>11.829000000000001</v>
      </c>
      <c r="K403" s="3">
        <v>248.40899999999999</v>
      </c>
      <c r="L403" s="91">
        <v>43549</v>
      </c>
      <c r="M403" s="3">
        <v>0.84583333333333333</v>
      </c>
      <c r="N403" s="4" t="s">
        <v>33</v>
      </c>
      <c r="O403" s="3">
        <v>236.58</v>
      </c>
      <c r="P403" s="5">
        <v>4.7619047620000003</v>
      </c>
      <c r="Q403" s="3">
        <v>11.829000000000001</v>
      </c>
      <c r="R403" s="3">
        <v>9.4</v>
      </c>
      <c r="S403">
        <f t="shared" si="6"/>
        <v>3</v>
      </c>
    </row>
    <row r="404" spans="2:19" x14ac:dyDescent="0.25">
      <c r="B404" s="3" t="s">
        <v>437</v>
      </c>
      <c r="C404" s="3" t="s">
        <v>25</v>
      </c>
      <c r="D404" s="3" t="s">
        <v>26</v>
      </c>
      <c r="E404" s="3" t="s">
        <v>27</v>
      </c>
      <c r="F404" s="3" t="s">
        <v>31</v>
      </c>
      <c r="G404" s="3" t="s">
        <v>32</v>
      </c>
      <c r="H404" s="3">
        <v>46.22</v>
      </c>
      <c r="I404" s="3">
        <v>4</v>
      </c>
      <c r="J404" s="3">
        <v>9.2439999999999998</v>
      </c>
      <c r="K404" s="3">
        <v>194.124</v>
      </c>
      <c r="L404" s="91">
        <v>43536</v>
      </c>
      <c r="M404" s="3">
        <v>0.83611111111111114</v>
      </c>
      <c r="N404" s="4" t="s">
        <v>33</v>
      </c>
      <c r="O404" s="3">
        <v>184.88</v>
      </c>
      <c r="P404" s="5">
        <v>4.7619047620000003</v>
      </c>
      <c r="Q404" s="3">
        <v>9.2439999999999998</v>
      </c>
      <c r="R404" s="3">
        <v>6.2</v>
      </c>
      <c r="S404">
        <f t="shared" si="6"/>
        <v>3</v>
      </c>
    </row>
    <row r="405" spans="2:19" x14ac:dyDescent="0.25">
      <c r="B405" s="3" t="s">
        <v>438</v>
      </c>
      <c r="C405" s="3" t="s">
        <v>25</v>
      </c>
      <c r="D405" s="3" t="s">
        <v>26</v>
      </c>
      <c r="E405" s="3" t="s">
        <v>20</v>
      </c>
      <c r="F405" s="3" t="s">
        <v>31</v>
      </c>
      <c r="G405" s="3" t="s">
        <v>32</v>
      </c>
      <c r="H405" s="3">
        <v>13.98</v>
      </c>
      <c r="I405" s="3">
        <v>1</v>
      </c>
      <c r="J405" s="3">
        <v>0.69899999999999995</v>
      </c>
      <c r="K405" s="3">
        <v>14.679</v>
      </c>
      <c r="L405" s="91">
        <v>43500</v>
      </c>
      <c r="M405" s="3">
        <v>0.56805555555555554</v>
      </c>
      <c r="N405" s="4" t="s">
        <v>23</v>
      </c>
      <c r="O405" s="3">
        <v>13.98</v>
      </c>
      <c r="P405" s="5">
        <v>4.7619047620000003</v>
      </c>
      <c r="Q405" s="3">
        <v>0.69899999999999995</v>
      </c>
      <c r="R405" s="3">
        <v>9.8000000000000007</v>
      </c>
      <c r="S405">
        <f t="shared" si="6"/>
        <v>2</v>
      </c>
    </row>
    <row r="406" spans="2:19" x14ac:dyDescent="0.25">
      <c r="B406" s="3" t="s">
        <v>439</v>
      </c>
      <c r="C406" s="3" t="s">
        <v>42</v>
      </c>
      <c r="D406" s="3" t="s">
        <v>43</v>
      </c>
      <c r="E406" s="3" t="s">
        <v>27</v>
      </c>
      <c r="F406" s="3" t="s">
        <v>21</v>
      </c>
      <c r="G406" s="3" t="s">
        <v>46</v>
      </c>
      <c r="H406" s="3">
        <v>39.75</v>
      </c>
      <c r="I406" s="3">
        <v>5</v>
      </c>
      <c r="J406" s="3">
        <v>9.9375</v>
      </c>
      <c r="K406" s="3">
        <v>208.6875</v>
      </c>
      <c r="L406" s="91">
        <v>43518</v>
      </c>
      <c r="M406" s="3">
        <v>0.4465277777777778</v>
      </c>
      <c r="N406" s="4" t="s">
        <v>23</v>
      </c>
      <c r="O406" s="3">
        <v>198.75</v>
      </c>
      <c r="P406" s="5">
        <v>4.7619047620000003</v>
      </c>
      <c r="Q406" s="3">
        <v>9.9375</v>
      </c>
      <c r="R406" s="3">
        <v>9.6</v>
      </c>
      <c r="S406">
        <f t="shared" si="6"/>
        <v>2</v>
      </c>
    </row>
    <row r="407" spans="2:19" x14ac:dyDescent="0.25">
      <c r="B407" s="3" t="s">
        <v>440</v>
      </c>
      <c r="C407" s="3" t="s">
        <v>25</v>
      </c>
      <c r="D407" s="3" t="s">
        <v>26</v>
      </c>
      <c r="E407" s="3" t="s">
        <v>20</v>
      </c>
      <c r="F407" s="3" t="s">
        <v>21</v>
      </c>
      <c r="G407" s="3" t="s">
        <v>46</v>
      </c>
      <c r="H407" s="3">
        <v>97.79</v>
      </c>
      <c r="I407" s="3">
        <v>7</v>
      </c>
      <c r="J407" s="3">
        <v>34.226500000000001</v>
      </c>
      <c r="K407" s="3">
        <v>718.75649999999996</v>
      </c>
      <c r="L407" s="91">
        <v>43512</v>
      </c>
      <c r="M407" s="3">
        <v>0.72916666666666663</v>
      </c>
      <c r="N407" s="4" t="s">
        <v>23</v>
      </c>
      <c r="O407" s="3">
        <v>684.53</v>
      </c>
      <c r="P407" s="5">
        <v>4.7619047620000003</v>
      </c>
      <c r="Q407" s="3">
        <v>34.226500000000001</v>
      </c>
      <c r="R407" s="3">
        <v>4.9000000000000004</v>
      </c>
      <c r="S407">
        <f t="shared" si="6"/>
        <v>2</v>
      </c>
    </row>
    <row r="408" spans="2:19" x14ac:dyDescent="0.25">
      <c r="B408" s="3" t="s">
        <v>441</v>
      </c>
      <c r="C408" s="3" t="s">
        <v>18</v>
      </c>
      <c r="D408" s="3" t="s">
        <v>19</v>
      </c>
      <c r="E408" s="3" t="s">
        <v>20</v>
      </c>
      <c r="F408" s="3" t="s">
        <v>31</v>
      </c>
      <c r="G408" s="3" t="s">
        <v>36</v>
      </c>
      <c r="H408" s="3">
        <v>67.260000000000005</v>
      </c>
      <c r="I408" s="3">
        <v>4</v>
      </c>
      <c r="J408" s="3">
        <v>13.452</v>
      </c>
      <c r="K408" s="3">
        <v>282.49200000000002</v>
      </c>
      <c r="L408" s="91">
        <v>43484</v>
      </c>
      <c r="M408" s="3">
        <v>0.64444444444444449</v>
      </c>
      <c r="N408" s="4" t="s">
        <v>33</v>
      </c>
      <c r="O408" s="3">
        <v>269.04000000000002</v>
      </c>
      <c r="P408" s="5">
        <v>4.7619047620000003</v>
      </c>
      <c r="Q408" s="3">
        <v>13.452</v>
      </c>
      <c r="R408" s="3">
        <v>8</v>
      </c>
      <c r="S408">
        <f t="shared" si="6"/>
        <v>1</v>
      </c>
    </row>
    <row r="409" spans="2:19" x14ac:dyDescent="0.25">
      <c r="B409" s="3" t="s">
        <v>442</v>
      </c>
      <c r="C409" s="3" t="s">
        <v>18</v>
      </c>
      <c r="D409" s="3" t="s">
        <v>19</v>
      </c>
      <c r="E409" s="3" t="s">
        <v>27</v>
      </c>
      <c r="F409" s="3" t="s">
        <v>31</v>
      </c>
      <c r="G409" s="3" t="s">
        <v>44</v>
      </c>
      <c r="H409" s="3">
        <v>13.79</v>
      </c>
      <c r="I409" s="3">
        <v>5</v>
      </c>
      <c r="J409" s="3">
        <v>3.4474999999999998</v>
      </c>
      <c r="K409" s="3">
        <v>72.397499999999994</v>
      </c>
      <c r="L409" s="91">
        <v>43476</v>
      </c>
      <c r="M409" s="3">
        <v>0.79652777777777772</v>
      </c>
      <c r="N409" s="4" t="s">
        <v>33</v>
      </c>
      <c r="O409" s="3">
        <v>68.95</v>
      </c>
      <c r="P409" s="5">
        <v>4.7619047620000003</v>
      </c>
      <c r="Q409" s="3">
        <v>3.4474999999999998</v>
      </c>
      <c r="R409" s="3">
        <v>7.8</v>
      </c>
      <c r="S409">
        <f t="shared" si="6"/>
        <v>1</v>
      </c>
    </row>
    <row r="410" spans="2:19" x14ac:dyDescent="0.25">
      <c r="B410" s="3" t="s">
        <v>443</v>
      </c>
      <c r="C410" s="3" t="s">
        <v>42</v>
      </c>
      <c r="D410" s="3" t="s">
        <v>43</v>
      </c>
      <c r="E410" s="3" t="s">
        <v>20</v>
      </c>
      <c r="F410" s="3" t="s">
        <v>21</v>
      </c>
      <c r="G410" s="3" t="s">
        <v>46</v>
      </c>
      <c r="H410" s="3">
        <v>68.709999999999994</v>
      </c>
      <c r="I410" s="3">
        <v>4</v>
      </c>
      <c r="J410" s="3">
        <v>13.742000000000001</v>
      </c>
      <c r="K410" s="3">
        <v>288.58199999999999</v>
      </c>
      <c r="L410" s="91">
        <v>43469</v>
      </c>
      <c r="M410" s="3">
        <v>0.79236111111111107</v>
      </c>
      <c r="N410" s="4" t="s">
        <v>29</v>
      </c>
      <c r="O410" s="3">
        <v>274.83999999999997</v>
      </c>
      <c r="P410" s="5">
        <v>4.7619047620000003</v>
      </c>
      <c r="Q410" s="3">
        <v>13.742000000000001</v>
      </c>
      <c r="R410" s="3">
        <v>4.0999999999999996</v>
      </c>
      <c r="S410">
        <f t="shared" si="6"/>
        <v>1</v>
      </c>
    </row>
    <row r="411" spans="2:19" x14ac:dyDescent="0.25">
      <c r="B411" s="3" t="s">
        <v>444</v>
      </c>
      <c r="C411" s="3" t="s">
        <v>18</v>
      </c>
      <c r="D411" s="3" t="s">
        <v>19</v>
      </c>
      <c r="E411" s="3" t="s">
        <v>27</v>
      </c>
      <c r="F411" s="3" t="s">
        <v>21</v>
      </c>
      <c r="G411" s="3" t="s">
        <v>32</v>
      </c>
      <c r="H411" s="3">
        <v>56.53</v>
      </c>
      <c r="I411" s="3">
        <v>4</v>
      </c>
      <c r="J411" s="3">
        <v>11.305999999999999</v>
      </c>
      <c r="K411" s="3">
        <v>237.42599999999999</v>
      </c>
      <c r="L411" s="91">
        <v>43528</v>
      </c>
      <c r="M411" s="3">
        <v>0.82499999999999996</v>
      </c>
      <c r="N411" s="4" t="s">
        <v>23</v>
      </c>
      <c r="O411" s="3">
        <v>226.12</v>
      </c>
      <c r="P411" s="5">
        <v>4.7619047620000003</v>
      </c>
      <c r="Q411" s="3">
        <v>11.305999999999999</v>
      </c>
      <c r="R411" s="3">
        <v>5.5</v>
      </c>
      <c r="S411">
        <f t="shared" si="6"/>
        <v>3</v>
      </c>
    </row>
    <row r="412" spans="2:19" x14ac:dyDescent="0.25">
      <c r="B412" s="3" t="s">
        <v>445</v>
      </c>
      <c r="C412" s="3" t="s">
        <v>25</v>
      </c>
      <c r="D412" s="3" t="s">
        <v>26</v>
      </c>
      <c r="E412" s="3" t="s">
        <v>27</v>
      </c>
      <c r="F412" s="3" t="s">
        <v>21</v>
      </c>
      <c r="G412" s="3" t="s">
        <v>46</v>
      </c>
      <c r="H412" s="3">
        <v>23.82</v>
      </c>
      <c r="I412" s="3">
        <v>5</v>
      </c>
      <c r="J412" s="3">
        <v>5.9550000000000001</v>
      </c>
      <c r="K412" s="3">
        <v>125.05500000000001</v>
      </c>
      <c r="L412" s="91">
        <v>43493</v>
      </c>
      <c r="M412" s="3">
        <v>0.80833333333333335</v>
      </c>
      <c r="N412" s="4" t="s">
        <v>23</v>
      </c>
      <c r="O412" s="3">
        <v>119.1</v>
      </c>
      <c r="P412" s="5">
        <v>4.7619047620000003</v>
      </c>
      <c r="Q412" s="3">
        <v>5.9550000000000001</v>
      </c>
      <c r="R412" s="3">
        <v>5.4</v>
      </c>
      <c r="S412">
        <f t="shared" si="6"/>
        <v>1</v>
      </c>
    </row>
    <row r="413" spans="2:19" x14ac:dyDescent="0.25">
      <c r="B413" s="3" t="s">
        <v>446</v>
      </c>
      <c r="C413" s="3" t="s">
        <v>42</v>
      </c>
      <c r="D413" s="3" t="s">
        <v>43</v>
      </c>
      <c r="E413" s="3" t="s">
        <v>27</v>
      </c>
      <c r="F413" s="3" t="s">
        <v>21</v>
      </c>
      <c r="G413" s="3" t="s">
        <v>22</v>
      </c>
      <c r="H413" s="3">
        <v>34.21</v>
      </c>
      <c r="I413" s="3">
        <v>10</v>
      </c>
      <c r="J413" s="3">
        <v>17.105</v>
      </c>
      <c r="K413" s="3">
        <v>359.20499999999998</v>
      </c>
      <c r="L413" s="91">
        <v>43467</v>
      </c>
      <c r="M413" s="3">
        <v>0.54166666666666663</v>
      </c>
      <c r="N413" s="4" t="s">
        <v>29</v>
      </c>
      <c r="O413" s="3">
        <v>342.1</v>
      </c>
      <c r="P413" s="5">
        <v>4.7619047620000003</v>
      </c>
      <c r="Q413" s="3">
        <v>17.105</v>
      </c>
      <c r="R413" s="3">
        <v>5.0999999999999996</v>
      </c>
      <c r="S413">
        <f t="shared" si="6"/>
        <v>1</v>
      </c>
    </row>
    <row r="414" spans="2:19" x14ac:dyDescent="0.25">
      <c r="B414" s="3" t="s">
        <v>447</v>
      </c>
      <c r="C414" s="3" t="s">
        <v>42</v>
      </c>
      <c r="D414" s="3" t="s">
        <v>43</v>
      </c>
      <c r="E414" s="3" t="s">
        <v>27</v>
      </c>
      <c r="F414" s="3" t="s">
        <v>31</v>
      </c>
      <c r="G414" s="3" t="s">
        <v>36</v>
      </c>
      <c r="H414" s="3">
        <v>21.87</v>
      </c>
      <c r="I414" s="3">
        <v>2</v>
      </c>
      <c r="J414" s="3">
        <v>2.1869999999999998</v>
      </c>
      <c r="K414" s="3">
        <v>45.927</v>
      </c>
      <c r="L414" s="91">
        <v>43490</v>
      </c>
      <c r="M414" s="3">
        <v>0.60347222222222219</v>
      </c>
      <c r="N414" s="4" t="s">
        <v>23</v>
      </c>
      <c r="O414" s="3">
        <v>43.74</v>
      </c>
      <c r="P414" s="5">
        <v>4.7619047620000003</v>
      </c>
      <c r="Q414" s="3">
        <v>2.1869999999999998</v>
      </c>
      <c r="R414" s="3">
        <v>6.9</v>
      </c>
      <c r="S414">
        <f t="shared" si="6"/>
        <v>1</v>
      </c>
    </row>
    <row r="415" spans="2:19" x14ac:dyDescent="0.25">
      <c r="B415" s="3" t="s">
        <v>448</v>
      </c>
      <c r="C415" s="3" t="s">
        <v>18</v>
      </c>
      <c r="D415" s="3" t="s">
        <v>19</v>
      </c>
      <c r="E415" s="3" t="s">
        <v>20</v>
      </c>
      <c r="F415" s="3" t="s">
        <v>31</v>
      </c>
      <c r="G415" s="3" t="s">
        <v>22</v>
      </c>
      <c r="H415" s="3">
        <v>20.97</v>
      </c>
      <c r="I415" s="3">
        <v>5</v>
      </c>
      <c r="J415" s="3">
        <v>5.2424999999999997</v>
      </c>
      <c r="K415" s="3">
        <v>110.0925</v>
      </c>
      <c r="L415" s="91">
        <v>43469</v>
      </c>
      <c r="M415" s="3">
        <v>0.55625000000000002</v>
      </c>
      <c r="N415" s="4" t="s">
        <v>29</v>
      </c>
      <c r="O415" s="3">
        <v>104.85</v>
      </c>
      <c r="P415" s="5">
        <v>4.7619047620000003</v>
      </c>
      <c r="Q415" s="3">
        <v>5.2424999999999997</v>
      </c>
      <c r="R415" s="3">
        <v>7.8</v>
      </c>
      <c r="S415">
        <f t="shared" si="6"/>
        <v>1</v>
      </c>
    </row>
    <row r="416" spans="2:19" x14ac:dyDescent="0.25">
      <c r="B416" s="3" t="s">
        <v>449</v>
      </c>
      <c r="C416" s="3" t="s">
        <v>18</v>
      </c>
      <c r="D416" s="3" t="s">
        <v>19</v>
      </c>
      <c r="E416" s="3" t="s">
        <v>27</v>
      </c>
      <c r="F416" s="3" t="s">
        <v>31</v>
      </c>
      <c r="G416" s="3" t="s">
        <v>36</v>
      </c>
      <c r="H416" s="3">
        <v>25.84</v>
      </c>
      <c r="I416" s="3">
        <v>3</v>
      </c>
      <c r="J416" s="3">
        <v>3.8759999999999999</v>
      </c>
      <c r="K416" s="3">
        <v>81.396000000000001</v>
      </c>
      <c r="L416" s="91">
        <v>43534</v>
      </c>
      <c r="M416" s="3">
        <v>0.78819444444444442</v>
      </c>
      <c r="N416" s="4" t="s">
        <v>23</v>
      </c>
      <c r="O416" s="3">
        <v>77.52</v>
      </c>
      <c r="P416" s="5">
        <v>4.7619047620000003</v>
      </c>
      <c r="Q416" s="3">
        <v>3.8759999999999999</v>
      </c>
      <c r="R416" s="3">
        <v>6.6</v>
      </c>
      <c r="S416">
        <f t="shared" si="6"/>
        <v>3</v>
      </c>
    </row>
    <row r="417" spans="2:19" x14ac:dyDescent="0.25">
      <c r="B417" s="3" t="s">
        <v>450</v>
      </c>
      <c r="C417" s="3" t="s">
        <v>18</v>
      </c>
      <c r="D417" s="3" t="s">
        <v>19</v>
      </c>
      <c r="E417" s="3" t="s">
        <v>27</v>
      </c>
      <c r="F417" s="3" t="s">
        <v>31</v>
      </c>
      <c r="G417" s="3" t="s">
        <v>32</v>
      </c>
      <c r="H417" s="3">
        <v>50.93</v>
      </c>
      <c r="I417" s="3">
        <v>8</v>
      </c>
      <c r="J417" s="3">
        <v>20.372</v>
      </c>
      <c r="K417" s="3">
        <v>427.81200000000001</v>
      </c>
      <c r="L417" s="91">
        <v>43546</v>
      </c>
      <c r="M417" s="3">
        <v>0.81666666666666665</v>
      </c>
      <c r="N417" s="4" t="s">
        <v>23</v>
      </c>
      <c r="O417" s="3">
        <v>407.44</v>
      </c>
      <c r="P417" s="5">
        <v>4.7619047620000003</v>
      </c>
      <c r="Q417" s="3">
        <v>20.372</v>
      </c>
      <c r="R417" s="3">
        <v>9.1999999999999993</v>
      </c>
      <c r="S417">
        <f t="shared" si="6"/>
        <v>3</v>
      </c>
    </row>
    <row r="418" spans="2:19" x14ac:dyDescent="0.25">
      <c r="B418" s="3" t="s">
        <v>451</v>
      </c>
      <c r="C418" s="3" t="s">
        <v>42</v>
      </c>
      <c r="D418" s="3" t="s">
        <v>43</v>
      </c>
      <c r="E418" s="3" t="s">
        <v>27</v>
      </c>
      <c r="F418" s="3" t="s">
        <v>31</v>
      </c>
      <c r="G418" s="3" t="s">
        <v>22</v>
      </c>
      <c r="H418" s="3">
        <v>96.11</v>
      </c>
      <c r="I418" s="3">
        <v>1</v>
      </c>
      <c r="J418" s="3">
        <v>4.8055000000000003</v>
      </c>
      <c r="K418" s="3">
        <v>100.91549999999999</v>
      </c>
      <c r="L418" s="91">
        <v>43490</v>
      </c>
      <c r="M418" s="3">
        <v>0.68611111111111112</v>
      </c>
      <c r="N418" s="4" t="s">
        <v>23</v>
      </c>
      <c r="O418" s="3">
        <v>96.11</v>
      </c>
      <c r="P418" s="5">
        <v>4.7619047620000003</v>
      </c>
      <c r="Q418" s="3">
        <v>4.8055000000000003</v>
      </c>
      <c r="R418" s="3">
        <v>7.8</v>
      </c>
      <c r="S418">
        <f t="shared" si="6"/>
        <v>1</v>
      </c>
    </row>
    <row r="419" spans="2:19" x14ac:dyDescent="0.25">
      <c r="B419" s="3" t="s">
        <v>452</v>
      </c>
      <c r="C419" s="3" t="s">
        <v>25</v>
      </c>
      <c r="D419" s="3" t="s">
        <v>26</v>
      </c>
      <c r="E419" s="3" t="s">
        <v>27</v>
      </c>
      <c r="F419" s="3" t="s">
        <v>21</v>
      </c>
      <c r="G419" s="3" t="s">
        <v>32</v>
      </c>
      <c r="H419" s="3">
        <v>45.38</v>
      </c>
      <c r="I419" s="3">
        <v>4</v>
      </c>
      <c r="J419" s="3">
        <v>9.0760000000000005</v>
      </c>
      <c r="K419" s="3">
        <v>190.596</v>
      </c>
      <c r="L419" s="91">
        <v>43473</v>
      </c>
      <c r="M419" s="3">
        <v>0.57499999999999996</v>
      </c>
      <c r="N419" s="4" t="s">
        <v>33</v>
      </c>
      <c r="O419" s="3">
        <v>181.52</v>
      </c>
      <c r="P419" s="5">
        <v>4.7619047620000003</v>
      </c>
      <c r="Q419" s="3">
        <v>9.0760000000000005</v>
      </c>
      <c r="R419" s="3">
        <v>8.6999999999999993</v>
      </c>
      <c r="S419">
        <f t="shared" si="6"/>
        <v>1</v>
      </c>
    </row>
    <row r="420" spans="2:19" x14ac:dyDescent="0.25">
      <c r="B420" s="3" t="s">
        <v>453</v>
      </c>
      <c r="C420" s="3" t="s">
        <v>25</v>
      </c>
      <c r="D420" s="3" t="s">
        <v>26</v>
      </c>
      <c r="E420" s="3" t="s">
        <v>20</v>
      </c>
      <c r="F420" s="3" t="s">
        <v>21</v>
      </c>
      <c r="G420" s="3" t="s">
        <v>22</v>
      </c>
      <c r="H420" s="3">
        <v>81.510000000000005</v>
      </c>
      <c r="I420" s="3">
        <v>1</v>
      </c>
      <c r="J420" s="3">
        <v>4.0754999999999999</v>
      </c>
      <c r="K420" s="3">
        <v>85.585499999999996</v>
      </c>
      <c r="L420" s="91">
        <v>43487</v>
      </c>
      <c r="M420" s="3">
        <v>0.45624999999999999</v>
      </c>
      <c r="N420" s="4" t="s">
        <v>23</v>
      </c>
      <c r="O420" s="3">
        <v>81.510000000000005</v>
      </c>
      <c r="P420" s="5">
        <v>4.7619047620000003</v>
      </c>
      <c r="Q420" s="3">
        <v>4.0754999999999999</v>
      </c>
      <c r="R420" s="3">
        <v>9.1999999999999993</v>
      </c>
      <c r="S420">
        <f t="shared" si="6"/>
        <v>1</v>
      </c>
    </row>
    <row r="421" spans="2:19" x14ac:dyDescent="0.25">
      <c r="B421" s="3" t="s">
        <v>454</v>
      </c>
      <c r="C421" s="3" t="s">
        <v>42</v>
      </c>
      <c r="D421" s="3" t="s">
        <v>43</v>
      </c>
      <c r="E421" s="3" t="s">
        <v>27</v>
      </c>
      <c r="F421" s="3" t="s">
        <v>21</v>
      </c>
      <c r="G421" s="3" t="s">
        <v>22</v>
      </c>
      <c r="H421" s="3">
        <v>57.22</v>
      </c>
      <c r="I421" s="3">
        <v>2</v>
      </c>
      <c r="J421" s="3">
        <v>5.7220000000000004</v>
      </c>
      <c r="K421" s="3">
        <v>120.16200000000001</v>
      </c>
      <c r="L421" s="91">
        <v>43477</v>
      </c>
      <c r="M421" s="3">
        <v>0.71736111111111112</v>
      </c>
      <c r="N421" s="4" t="s">
        <v>23</v>
      </c>
      <c r="O421" s="3">
        <v>114.44</v>
      </c>
      <c r="P421" s="5">
        <v>4.7619047620000003</v>
      </c>
      <c r="Q421" s="3">
        <v>5.7220000000000004</v>
      </c>
      <c r="R421" s="3">
        <v>8.3000000000000007</v>
      </c>
      <c r="S421">
        <f t="shared" si="6"/>
        <v>1</v>
      </c>
    </row>
    <row r="422" spans="2:19" x14ac:dyDescent="0.25">
      <c r="B422" s="3" t="s">
        <v>455</v>
      </c>
      <c r="C422" s="3" t="s">
        <v>18</v>
      </c>
      <c r="D422" s="3" t="s">
        <v>19</v>
      </c>
      <c r="E422" s="3" t="s">
        <v>20</v>
      </c>
      <c r="F422" s="3" t="s">
        <v>21</v>
      </c>
      <c r="G422" s="3" t="s">
        <v>28</v>
      </c>
      <c r="H422" s="3">
        <v>25.22</v>
      </c>
      <c r="I422" s="3">
        <v>7</v>
      </c>
      <c r="J422" s="3">
        <v>8.827</v>
      </c>
      <c r="K422" s="3">
        <v>185.36699999999999</v>
      </c>
      <c r="L422" s="91">
        <v>43500</v>
      </c>
      <c r="M422" s="3">
        <v>0.43263888888888891</v>
      </c>
      <c r="N422" s="4" t="s">
        <v>29</v>
      </c>
      <c r="O422" s="3">
        <v>176.54</v>
      </c>
      <c r="P422" s="5">
        <v>4.7619047620000003</v>
      </c>
      <c r="Q422" s="3">
        <v>8.827</v>
      </c>
      <c r="R422" s="3">
        <v>8.1999999999999993</v>
      </c>
      <c r="S422">
        <f t="shared" si="6"/>
        <v>2</v>
      </c>
    </row>
    <row r="423" spans="2:19" x14ac:dyDescent="0.25">
      <c r="B423" s="3" t="s">
        <v>456</v>
      </c>
      <c r="C423" s="3" t="s">
        <v>25</v>
      </c>
      <c r="D423" s="3" t="s">
        <v>26</v>
      </c>
      <c r="E423" s="3" t="s">
        <v>20</v>
      </c>
      <c r="F423" s="3" t="s">
        <v>21</v>
      </c>
      <c r="G423" s="3" t="s">
        <v>44</v>
      </c>
      <c r="H423" s="3">
        <v>38.6</v>
      </c>
      <c r="I423" s="3">
        <v>3</v>
      </c>
      <c r="J423" s="3">
        <v>5.79</v>
      </c>
      <c r="K423" s="3">
        <v>121.59</v>
      </c>
      <c r="L423" s="91">
        <v>43552</v>
      </c>
      <c r="M423" s="3">
        <v>0.58125000000000004</v>
      </c>
      <c r="N423" s="4" t="s">
        <v>23</v>
      </c>
      <c r="O423" s="3">
        <v>115.8</v>
      </c>
      <c r="P423" s="5">
        <v>4.7619047620000003</v>
      </c>
      <c r="Q423" s="3">
        <v>5.79</v>
      </c>
      <c r="R423" s="3">
        <v>7.5</v>
      </c>
      <c r="S423">
        <f t="shared" si="6"/>
        <v>3</v>
      </c>
    </row>
    <row r="424" spans="2:19" x14ac:dyDescent="0.25">
      <c r="B424" s="3" t="s">
        <v>457</v>
      </c>
      <c r="C424" s="3" t="s">
        <v>25</v>
      </c>
      <c r="D424" s="3" t="s">
        <v>26</v>
      </c>
      <c r="E424" s="3" t="s">
        <v>27</v>
      </c>
      <c r="F424" s="3" t="s">
        <v>21</v>
      </c>
      <c r="G424" s="3" t="s">
        <v>28</v>
      </c>
      <c r="H424" s="3">
        <v>84.05</v>
      </c>
      <c r="I424" s="3">
        <v>3</v>
      </c>
      <c r="J424" s="3">
        <v>12.6075</v>
      </c>
      <c r="K424" s="3">
        <v>264.75749999999999</v>
      </c>
      <c r="L424" s="91">
        <v>43488</v>
      </c>
      <c r="M424" s="3">
        <v>0.56180555555555556</v>
      </c>
      <c r="N424" s="4" t="s">
        <v>29</v>
      </c>
      <c r="O424" s="3">
        <v>252.15</v>
      </c>
      <c r="P424" s="5">
        <v>4.7619047620000003</v>
      </c>
      <c r="Q424" s="3">
        <v>12.6075</v>
      </c>
      <c r="R424" s="3">
        <v>9.8000000000000007</v>
      </c>
      <c r="S424">
        <f t="shared" si="6"/>
        <v>1</v>
      </c>
    </row>
    <row r="425" spans="2:19" x14ac:dyDescent="0.25">
      <c r="B425" s="3" t="s">
        <v>458</v>
      </c>
      <c r="C425" s="3" t="s">
        <v>25</v>
      </c>
      <c r="D425" s="3" t="s">
        <v>26</v>
      </c>
      <c r="E425" s="3" t="s">
        <v>20</v>
      </c>
      <c r="F425" s="3" t="s">
        <v>21</v>
      </c>
      <c r="G425" s="3" t="s">
        <v>46</v>
      </c>
      <c r="H425" s="3">
        <v>97.21</v>
      </c>
      <c r="I425" s="3">
        <v>10</v>
      </c>
      <c r="J425" s="3">
        <v>48.604999999999997</v>
      </c>
      <c r="K425" s="3">
        <v>1020.705</v>
      </c>
      <c r="L425" s="91">
        <v>43504</v>
      </c>
      <c r="M425" s="3">
        <v>0.54166666666666663</v>
      </c>
      <c r="N425" s="4" t="s">
        <v>33</v>
      </c>
      <c r="O425" s="3">
        <v>972.1</v>
      </c>
      <c r="P425" s="5">
        <v>4.7619047620000003</v>
      </c>
      <c r="Q425" s="3">
        <v>48.604999999999997</v>
      </c>
      <c r="R425" s="3">
        <v>8.6999999999999993</v>
      </c>
      <c r="S425">
        <f t="shared" si="6"/>
        <v>2</v>
      </c>
    </row>
    <row r="426" spans="2:19" x14ac:dyDescent="0.25">
      <c r="B426" s="3" t="s">
        <v>459</v>
      </c>
      <c r="C426" s="3" t="s">
        <v>42</v>
      </c>
      <c r="D426" s="3" t="s">
        <v>43</v>
      </c>
      <c r="E426" s="3" t="s">
        <v>20</v>
      </c>
      <c r="F426" s="3" t="s">
        <v>31</v>
      </c>
      <c r="G426" s="3" t="s">
        <v>46</v>
      </c>
      <c r="H426" s="3">
        <v>25.42</v>
      </c>
      <c r="I426" s="3">
        <v>8</v>
      </c>
      <c r="J426" s="3">
        <v>10.167999999999999</v>
      </c>
      <c r="K426" s="3">
        <v>213.52799999999999</v>
      </c>
      <c r="L426" s="91">
        <v>43543</v>
      </c>
      <c r="M426" s="3">
        <v>0.8208333333333333</v>
      </c>
      <c r="N426" s="4" t="s">
        <v>33</v>
      </c>
      <c r="O426" s="3">
        <v>203.36</v>
      </c>
      <c r="P426" s="5">
        <v>4.7619047620000003</v>
      </c>
      <c r="Q426" s="3">
        <v>10.167999999999999</v>
      </c>
      <c r="R426" s="3">
        <v>6.7</v>
      </c>
      <c r="S426">
        <f t="shared" si="6"/>
        <v>3</v>
      </c>
    </row>
    <row r="427" spans="2:19" x14ac:dyDescent="0.25">
      <c r="B427" s="3" t="s">
        <v>460</v>
      </c>
      <c r="C427" s="3" t="s">
        <v>25</v>
      </c>
      <c r="D427" s="3" t="s">
        <v>26</v>
      </c>
      <c r="E427" s="3" t="s">
        <v>27</v>
      </c>
      <c r="F427" s="3" t="s">
        <v>31</v>
      </c>
      <c r="G427" s="3" t="s">
        <v>46</v>
      </c>
      <c r="H427" s="3">
        <v>16.28</v>
      </c>
      <c r="I427" s="3">
        <v>1</v>
      </c>
      <c r="J427" s="3">
        <v>0.81399999999999995</v>
      </c>
      <c r="K427" s="3">
        <v>17.094000000000001</v>
      </c>
      <c r="L427" s="91">
        <v>43533</v>
      </c>
      <c r="M427" s="3">
        <v>0.65</v>
      </c>
      <c r="N427" s="4" t="s">
        <v>29</v>
      </c>
      <c r="O427" s="3">
        <v>16.28</v>
      </c>
      <c r="P427" s="5">
        <v>4.7619047620000003</v>
      </c>
      <c r="Q427" s="3">
        <v>0.81399999999999995</v>
      </c>
      <c r="R427" s="3">
        <v>5</v>
      </c>
      <c r="S427">
        <f t="shared" si="6"/>
        <v>3</v>
      </c>
    </row>
    <row r="428" spans="2:19" x14ac:dyDescent="0.25">
      <c r="B428" s="3" t="s">
        <v>461</v>
      </c>
      <c r="C428" s="3" t="s">
        <v>42</v>
      </c>
      <c r="D428" s="3" t="s">
        <v>43</v>
      </c>
      <c r="E428" s="3" t="s">
        <v>20</v>
      </c>
      <c r="F428" s="3" t="s">
        <v>31</v>
      </c>
      <c r="G428" s="3" t="s">
        <v>46</v>
      </c>
      <c r="H428" s="3">
        <v>40.61</v>
      </c>
      <c r="I428" s="3">
        <v>9</v>
      </c>
      <c r="J428" s="3">
        <v>18.2745</v>
      </c>
      <c r="K428" s="3">
        <v>383.7645</v>
      </c>
      <c r="L428" s="91">
        <v>43467</v>
      </c>
      <c r="M428" s="3">
        <v>0.56944444444444442</v>
      </c>
      <c r="N428" s="4" t="s">
        <v>29</v>
      </c>
      <c r="O428" s="3">
        <v>365.49</v>
      </c>
      <c r="P428" s="5">
        <v>4.7619047620000003</v>
      </c>
      <c r="Q428" s="3">
        <v>18.2745</v>
      </c>
      <c r="R428" s="3">
        <v>7</v>
      </c>
      <c r="S428">
        <f t="shared" si="6"/>
        <v>1</v>
      </c>
    </row>
    <row r="429" spans="2:19" x14ac:dyDescent="0.25">
      <c r="B429" s="3" t="s">
        <v>462</v>
      </c>
      <c r="C429" s="3" t="s">
        <v>18</v>
      </c>
      <c r="D429" s="3" t="s">
        <v>19</v>
      </c>
      <c r="E429" s="3" t="s">
        <v>20</v>
      </c>
      <c r="F429" s="3" t="s">
        <v>31</v>
      </c>
      <c r="G429" s="3" t="s">
        <v>22</v>
      </c>
      <c r="H429" s="3">
        <v>53.17</v>
      </c>
      <c r="I429" s="3">
        <v>7</v>
      </c>
      <c r="J429" s="3">
        <v>18.609500000000001</v>
      </c>
      <c r="K429" s="3">
        <v>390.79950000000002</v>
      </c>
      <c r="L429" s="91">
        <v>43486</v>
      </c>
      <c r="M429" s="3">
        <v>0.75069444444444444</v>
      </c>
      <c r="N429" s="4" t="s">
        <v>29</v>
      </c>
      <c r="O429" s="3">
        <v>372.19</v>
      </c>
      <c r="P429" s="5">
        <v>4.7619047620000003</v>
      </c>
      <c r="Q429" s="3">
        <v>18.609500000000001</v>
      </c>
      <c r="R429" s="3">
        <v>8.9</v>
      </c>
      <c r="S429">
        <f t="shared" si="6"/>
        <v>1</v>
      </c>
    </row>
    <row r="430" spans="2:19" x14ac:dyDescent="0.25">
      <c r="B430" s="3" t="s">
        <v>463</v>
      </c>
      <c r="C430" s="3" t="s">
        <v>42</v>
      </c>
      <c r="D430" s="3" t="s">
        <v>43</v>
      </c>
      <c r="E430" s="3" t="s">
        <v>20</v>
      </c>
      <c r="F430" s="3" t="s">
        <v>21</v>
      </c>
      <c r="G430" s="3" t="s">
        <v>44</v>
      </c>
      <c r="H430" s="3">
        <v>20.87</v>
      </c>
      <c r="I430" s="3">
        <v>3</v>
      </c>
      <c r="J430" s="3">
        <v>3.1305000000000001</v>
      </c>
      <c r="K430" s="3">
        <v>65.740499999999997</v>
      </c>
      <c r="L430" s="91">
        <v>43544</v>
      </c>
      <c r="M430" s="3">
        <v>0.57847222222222228</v>
      </c>
      <c r="N430" s="4" t="s">
        <v>33</v>
      </c>
      <c r="O430" s="3">
        <v>62.61</v>
      </c>
      <c r="P430" s="5">
        <v>4.7619047620000003</v>
      </c>
      <c r="Q430" s="3">
        <v>3.1305000000000001</v>
      </c>
      <c r="R430" s="3">
        <v>8</v>
      </c>
      <c r="S430">
        <f t="shared" si="6"/>
        <v>3</v>
      </c>
    </row>
    <row r="431" spans="2:19" x14ac:dyDescent="0.25">
      <c r="B431" s="3" t="s">
        <v>464</v>
      </c>
      <c r="C431" s="3" t="s">
        <v>42</v>
      </c>
      <c r="D431" s="3" t="s">
        <v>43</v>
      </c>
      <c r="E431" s="3" t="s">
        <v>27</v>
      </c>
      <c r="F431" s="3" t="s">
        <v>31</v>
      </c>
      <c r="G431" s="3" t="s">
        <v>36</v>
      </c>
      <c r="H431" s="3">
        <v>67.27</v>
      </c>
      <c r="I431" s="3">
        <v>5</v>
      </c>
      <c r="J431" s="3">
        <v>16.817499999999999</v>
      </c>
      <c r="K431" s="3">
        <v>353.16750000000002</v>
      </c>
      <c r="L431" s="91">
        <v>43523</v>
      </c>
      <c r="M431" s="3">
        <v>0.7270833333333333</v>
      </c>
      <c r="N431" s="4" t="s">
        <v>29</v>
      </c>
      <c r="O431" s="3">
        <v>336.35</v>
      </c>
      <c r="P431" s="5">
        <v>4.7619047620000003</v>
      </c>
      <c r="Q431" s="3">
        <v>16.817499999999999</v>
      </c>
      <c r="R431" s="3">
        <v>6.9</v>
      </c>
      <c r="S431">
        <f t="shared" si="6"/>
        <v>2</v>
      </c>
    </row>
    <row r="432" spans="2:19" x14ac:dyDescent="0.25">
      <c r="B432" s="3" t="s">
        <v>465</v>
      </c>
      <c r="C432" s="3" t="s">
        <v>18</v>
      </c>
      <c r="D432" s="3" t="s">
        <v>19</v>
      </c>
      <c r="E432" s="3" t="s">
        <v>20</v>
      </c>
      <c r="F432" s="3" t="s">
        <v>21</v>
      </c>
      <c r="G432" s="3" t="s">
        <v>32</v>
      </c>
      <c r="H432" s="3">
        <v>90.65</v>
      </c>
      <c r="I432" s="3">
        <v>10</v>
      </c>
      <c r="J432" s="3">
        <v>45.325000000000003</v>
      </c>
      <c r="K432" s="3">
        <v>951.82500000000005</v>
      </c>
      <c r="L432" s="91">
        <v>43532</v>
      </c>
      <c r="M432" s="3">
        <v>0.45347222222222222</v>
      </c>
      <c r="N432" s="4" t="s">
        <v>23</v>
      </c>
      <c r="O432" s="3">
        <v>906.5</v>
      </c>
      <c r="P432" s="5">
        <v>4.7619047620000003</v>
      </c>
      <c r="Q432" s="3">
        <v>45.325000000000003</v>
      </c>
      <c r="R432" s="3">
        <v>7.3</v>
      </c>
      <c r="S432">
        <f t="shared" si="6"/>
        <v>3</v>
      </c>
    </row>
    <row r="433" spans="2:19" x14ac:dyDescent="0.25">
      <c r="B433" s="3" t="s">
        <v>466</v>
      </c>
      <c r="C433" s="3" t="s">
        <v>42</v>
      </c>
      <c r="D433" s="3" t="s">
        <v>43</v>
      </c>
      <c r="E433" s="3" t="s">
        <v>27</v>
      </c>
      <c r="F433" s="3" t="s">
        <v>31</v>
      </c>
      <c r="G433" s="3" t="s">
        <v>46</v>
      </c>
      <c r="H433" s="3">
        <v>69.08</v>
      </c>
      <c r="I433" s="3">
        <v>2</v>
      </c>
      <c r="J433" s="3">
        <v>6.9080000000000004</v>
      </c>
      <c r="K433" s="3">
        <v>145.06800000000001</v>
      </c>
      <c r="L433" s="91">
        <v>43496</v>
      </c>
      <c r="M433" s="3">
        <v>0.82499999999999996</v>
      </c>
      <c r="N433" s="4" t="s">
        <v>33</v>
      </c>
      <c r="O433" s="3">
        <v>138.16</v>
      </c>
      <c r="P433" s="5">
        <v>4.7619047620000003</v>
      </c>
      <c r="Q433" s="3">
        <v>6.9080000000000004</v>
      </c>
      <c r="R433" s="3">
        <v>6.9</v>
      </c>
      <c r="S433">
        <f t="shared" si="6"/>
        <v>1</v>
      </c>
    </row>
    <row r="434" spans="2:19" x14ac:dyDescent="0.25">
      <c r="B434" s="3" t="s">
        <v>467</v>
      </c>
      <c r="C434" s="3" t="s">
        <v>25</v>
      </c>
      <c r="D434" s="3" t="s">
        <v>26</v>
      </c>
      <c r="E434" s="3" t="s">
        <v>27</v>
      </c>
      <c r="F434" s="3" t="s">
        <v>31</v>
      </c>
      <c r="G434" s="3" t="s">
        <v>44</v>
      </c>
      <c r="H434" s="3">
        <v>43.27</v>
      </c>
      <c r="I434" s="3">
        <v>2</v>
      </c>
      <c r="J434" s="3">
        <v>4.327</v>
      </c>
      <c r="K434" s="3">
        <v>90.867000000000004</v>
      </c>
      <c r="L434" s="91">
        <v>43532</v>
      </c>
      <c r="M434" s="3">
        <v>0.70347222222222228</v>
      </c>
      <c r="N434" s="4" t="s">
        <v>23</v>
      </c>
      <c r="O434" s="3">
        <v>86.54</v>
      </c>
      <c r="P434" s="5">
        <v>4.7619047620000003</v>
      </c>
      <c r="Q434" s="3">
        <v>4.327</v>
      </c>
      <c r="R434" s="3">
        <v>5.7</v>
      </c>
      <c r="S434">
        <f t="shared" si="6"/>
        <v>3</v>
      </c>
    </row>
    <row r="435" spans="2:19" x14ac:dyDescent="0.25">
      <c r="B435" s="3" t="s">
        <v>468</v>
      </c>
      <c r="C435" s="3" t="s">
        <v>18</v>
      </c>
      <c r="D435" s="3" t="s">
        <v>19</v>
      </c>
      <c r="E435" s="3" t="s">
        <v>27</v>
      </c>
      <c r="F435" s="3" t="s">
        <v>21</v>
      </c>
      <c r="G435" s="3" t="s">
        <v>28</v>
      </c>
      <c r="H435" s="3">
        <v>23.46</v>
      </c>
      <c r="I435" s="3">
        <v>6</v>
      </c>
      <c r="J435" s="3">
        <v>7.0380000000000003</v>
      </c>
      <c r="K435" s="3">
        <v>147.798</v>
      </c>
      <c r="L435" s="91">
        <v>43478</v>
      </c>
      <c r="M435" s="3">
        <v>0.80138888888888893</v>
      </c>
      <c r="N435" s="4" t="s">
        <v>23</v>
      </c>
      <c r="O435" s="3">
        <v>140.76</v>
      </c>
      <c r="P435" s="5">
        <v>4.7619047620000003</v>
      </c>
      <c r="Q435" s="3">
        <v>7.0380000000000003</v>
      </c>
      <c r="R435" s="3">
        <v>6.4</v>
      </c>
      <c r="S435">
        <f t="shared" si="6"/>
        <v>1</v>
      </c>
    </row>
    <row r="436" spans="2:19" x14ac:dyDescent="0.25">
      <c r="B436" s="3" t="s">
        <v>469</v>
      </c>
      <c r="C436" s="3" t="s">
        <v>42</v>
      </c>
      <c r="D436" s="3" t="s">
        <v>43</v>
      </c>
      <c r="E436" s="3" t="s">
        <v>27</v>
      </c>
      <c r="F436" s="3" t="s">
        <v>31</v>
      </c>
      <c r="G436" s="3" t="s">
        <v>46</v>
      </c>
      <c r="H436" s="3">
        <v>95.54</v>
      </c>
      <c r="I436" s="3">
        <v>7</v>
      </c>
      <c r="J436" s="3">
        <v>33.439</v>
      </c>
      <c r="K436" s="3">
        <v>702.21900000000005</v>
      </c>
      <c r="L436" s="91">
        <v>43533</v>
      </c>
      <c r="M436" s="3">
        <v>0.60833333333333328</v>
      </c>
      <c r="N436" s="4" t="s">
        <v>33</v>
      </c>
      <c r="O436" s="3">
        <v>668.78</v>
      </c>
      <c r="P436" s="5">
        <v>4.7619047620000003</v>
      </c>
      <c r="Q436" s="3">
        <v>33.439</v>
      </c>
      <c r="R436" s="3">
        <v>9.6</v>
      </c>
      <c r="S436">
        <f t="shared" si="6"/>
        <v>3</v>
      </c>
    </row>
    <row r="437" spans="2:19" x14ac:dyDescent="0.25">
      <c r="B437" s="3" t="s">
        <v>470</v>
      </c>
      <c r="C437" s="3" t="s">
        <v>42</v>
      </c>
      <c r="D437" s="3" t="s">
        <v>43</v>
      </c>
      <c r="E437" s="3" t="s">
        <v>27</v>
      </c>
      <c r="F437" s="3" t="s">
        <v>21</v>
      </c>
      <c r="G437" s="3" t="s">
        <v>46</v>
      </c>
      <c r="H437" s="3">
        <v>47.44</v>
      </c>
      <c r="I437" s="3">
        <v>1</v>
      </c>
      <c r="J437" s="3">
        <v>2.3719999999999999</v>
      </c>
      <c r="K437" s="3">
        <v>49.811999999999998</v>
      </c>
      <c r="L437" s="91">
        <v>43518</v>
      </c>
      <c r="M437" s="3">
        <v>0.7631944444444444</v>
      </c>
      <c r="N437" s="4" t="s">
        <v>33</v>
      </c>
      <c r="O437" s="3">
        <v>47.44</v>
      </c>
      <c r="P437" s="5">
        <v>4.7619047620000003</v>
      </c>
      <c r="Q437" s="3">
        <v>2.3719999999999999</v>
      </c>
      <c r="R437" s="3">
        <v>6.8</v>
      </c>
      <c r="S437">
        <f t="shared" si="6"/>
        <v>2</v>
      </c>
    </row>
    <row r="438" spans="2:19" x14ac:dyDescent="0.25">
      <c r="B438" s="3" t="s">
        <v>471</v>
      </c>
      <c r="C438" s="3" t="s">
        <v>25</v>
      </c>
      <c r="D438" s="3" t="s">
        <v>26</v>
      </c>
      <c r="E438" s="3" t="s">
        <v>27</v>
      </c>
      <c r="F438" s="3" t="s">
        <v>31</v>
      </c>
      <c r="G438" s="3" t="s">
        <v>36</v>
      </c>
      <c r="H438" s="3">
        <v>99.24</v>
      </c>
      <c r="I438" s="3">
        <v>9</v>
      </c>
      <c r="J438" s="3">
        <v>44.658000000000001</v>
      </c>
      <c r="K438" s="3">
        <v>937.81799999999998</v>
      </c>
      <c r="L438" s="91">
        <v>43543</v>
      </c>
      <c r="M438" s="3">
        <v>0.79791666666666672</v>
      </c>
      <c r="N438" s="4" t="s">
        <v>23</v>
      </c>
      <c r="O438" s="3">
        <v>893.16</v>
      </c>
      <c r="P438" s="5">
        <v>4.7619047620000003</v>
      </c>
      <c r="Q438" s="3">
        <v>44.658000000000001</v>
      </c>
      <c r="R438" s="3">
        <v>9</v>
      </c>
      <c r="S438">
        <f t="shared" si="6"/>
        <v>3</v>
      </c>
    </row>
    <row r="439" spans="2:19" x14ac:dyDescent="0.25">
      <c r="B439" s="3" t="s">
        <v>472</v>
      </c>
      <c r="C439" s="3" t="s">
        <v>25</v>
      </c>
      <c r="D439" s="3" t="s">
        <v>26</v>
      </c>
      <c r="E439" s="3" t="s">
        <v>20</v>
      </c>
      <c r="F439" s="3" t="s">
        <v>31</v>
      </c>
      <c r="G439" s="3" t="s">
        <v>36</v>
      </c>
      <c r="H439" s="3">
        <v>82.93</v>
      </c>
      <c r="I439" s="3">
        <v>4</v>
      </c>
      <c r="J439" s="3">
        <v>16.585999999999999</v>
      </c>
      <c r="K439" s="3">
        <v>348.30599999999998</v>
      </c>
      <c r="L439" s="91">
        <v>43485</v>
      </c>
      <c r="M439" s="3">
        <v>0.70208333333333328</v>
      </c>
      <c r="N439" s="4" t="s">
        <v>23</v>
      </c>
      <c r="O439" s="3">
        <v>331.72</v>
      </c>
      <c r="P439" s="5">
        <v>4.7619047620000003</v>
      </c>
      <c r="Q439" s="3">
        <v>16.585999999999999</v>
      </c>
      <c r="R439" s="3">
        <v>9.6</v>
      </c>
      <c r="S439">
        <f t="shared" si="6"/>
        <v>1</v>
      </c>
    </row>
    <row r="440" spans="2:19" x14ac:dyDescent="0.25">
      <c r="B440" s="3" t="s">
        <v>473</v>
      </c>
      <c r="C440" s="3" t="s">
        <v>18</v>
      </c>
      <c r="D440" s="3" t="s">
        <v>19</v>
      </c>
      <c r="E440" s="3" t="s">
        <v>27</v>
      </c>
      <c r="F440" s="3" t="s">
        <v>31</v>
      </c>
      <c r="G440" s="3" t="s">
        <v>32</v>
      </c>
      <c r="H440" s="3">
        <v>33.99</v>
      </c>
      <c r="I440" s="3">
        <v>6</v>
      </c>
      <c r="J440" s="3">
        <v>10.196999999999999</v>
      </c>
      <c r="K440" s="3">
        <v>214.137</v>
      </c>
      <c r="L440" s="91">
        <v>43532</v>
      </c>
      <c r="M440" s="3">
        <v>0.65069444444444446</v>
      </c>
      <c r="N440" s="4" t="s">
        <v>33</v>
      </c>
      <c r="O440" s="3">
        <v>203.94</v>
      </c>
      <c r="P440" s="5">
        <v>4.7619047620000003</v>
      </c>
      <c r="Q440" s="3">
        <v>10.196999999999999</v>
      </c>
      <c r="R440" s="3">
        <v>7.7</v>
      </c>
      <c r="S440">
        <f t="shared" si="6"/>
        <v>3</v>
      </c>
    </row>
    <row r="441" spans="2:19" x14ac:dyDescent="0.25">
      <c r="B441" s="3" t="s">
        <v>474</v>
      </c>
      <c r="C441" s="3" t="s">
        <v>25</v>
      </c>
      <c r="D441" s="3" t="s">
        <v>26</v>
      </c>
      <c r="E441" s="3" t="s">
        <v>20</v>
      </c>
      <c r="F441" s="3" t="s">
        <v>31</v>
      </c>
      <c r="G441" s="3" t="s">
        <v>44</v>
      </c>
      <c r="H441" s="3">
        <v>17.04</v>
      </c>
      <c r="I441" s="3">
        <v>4</v>
      </c>
      <c r="J441" s="3">
        <v>3.4079999999999999</v>
      </c>
      <c r="K441" s="3">
        <v>71.567999999999998</v>
      </c>
      <c r="L441" s="91">
        <v>43532</v>
      </c>
      <c r="M441" s="3">
        <v>0.84375</v>
      </c>
      <c r="N441" s="4" t="s">
        <v>23</v>
      </c>
      <c r="O441" s="3">
        <v>68.16</v>
      </c>
      <c r="P441" s="5">
        <v>4.7619047620000003</v>
      </c>
      <c r="Q441" s="3">
        <v>3.4079999999999999</v>
      </c>
      <c r="R441" s="3">
        <v>7</v>
      </c>
      <c r="S441">
        <f t="shared" si="6"/>
        <v>3</v>
      </c>
    </row>
    <row r="442" spans="2:19" x14ac:dyDescent="0.25">
      <c r="B442" s="3" t="s">
        <v>475</v>
      </c>
      <c r="C442" s="3" t="s">
        <v>25</v>
      </c>
      <c r="D442" s="3" t="s">
        <v>26</v>
      </c>
      <c r="E442" s="3" t="s">
        <v>27</v>
      </c>
      <c r="F442" s="3" t="s">
        <v>21</v>
      </c>
      <c r="G442" s="3" t="s">
        <v>28</v>
      </c>
      <c r="H442" s="3">
        <v>40.86</v>
      </c>
      <c r="I442" s="3">
        <v>8</v>
      </c>
      <c r="J442" s="3">
        <v>16.344000000000001</v>
      </c>
      <c r="K442" s="3">
        <v>343.22399999999999</v>
      </c>
      <c r="L442" s="91">
        <v>43503</v>
      </c>
      <c r="M442" s="3">
        <v>0.60972222222222228</v>
      </c>
      <c r="N442" s="4" t="s">
        <v>33</v>
      </c>
      <c r="O442" s="3">
        <v>326.88</v>
      </c>
      <c r="P442" s="5">
        <v>4.7619047620000003</v>
      </c>
      <c r="Q442" s="3">
        <v>16.344000000000001</v>
      </c>
      <c r="R442" s="3">
        <v>6.5</v>
      </c>
      <c r="S442">
        <f t="shared" si="6"/>
        <v>2</v>
      </c>
    </row>
    <row r="443" spans="2:19" x14ac:dyDescent="0.25">
      <c r="B443" s="3" t="s">
        <v>476</v>
      </c>
      <c r="C443" s="3" t="s">
        <v>25</v>
      </c>
      <c r="D443" s="3" t="s">
        <v>26</v>
      </c>
      <c r="E443" s="3" t="s">
        <v>20</v>
      </c>
      <c r="F443" s="3" t="s">
        <v>31</v>
      </c>
      <c r="G443" s="3" t="s">
        <v>44</v>
      </c>
      <c r="H443" s="3">
        <v>17.440000000000001</v>
      </c>
      <c r="I443" s="3">
        <v>5</v>
      </c>
      <c r="J443" s="3">
        <v>4.3600000000000003</v>
      </c>
      <c r="K443" s="3">
        <v>91.56</v>
      </c>
      <c r="L443" s="91">
        <v>43480</v>
      </c>
      <c r="M443" s="3">
        <v>0.80902777777777779</v>
      </c>
      <c r="N443" s="4" t="s">
        <v>29</v>
      </c>
      <c r="O443" s="3">
        <v>87.2</v>
      </c>
      <c r="P443" s="5">
        <v>4.7619047620000003</v>
      </c>
      <c r="Q443" s="3">
        <v>4.3600000000000003</v>
      </c>
      <c r="R443" s="3">
        <v>8.1</v>
      </c>
      <c r="S443">
        <f t="shared" si="6"/>
        <v>1</v>
      </c>
    </row>
    <row r="444" spans="2:19" x14ac:dyDescent="0.25">
      <c r="B444" s="3" t="s">
        <v>477</v>
      </c>
      <c r="C444" s="3" t="s">
        <v>42</v>
      </c>
      <c r="D444" s="3" t="s">
        <v>43</v>
      </c>
      <c r="E444" s="3" t="s">
        <v>20</v>
      </c>
      <c r="F444" s="3" t="s">
        <v>21</v>
      </c>
      <c r="G444" s="3" t="s">
        <v>36</v>
      </c>
      <c r="H444" s="3">
        <v>88.43</v>
      </c>
      <c r="I444" s="3">
        <v>8</v>
      </c>
      <c r="J444" s="3">
        <v>35.372</v>
      </c>
      <c r="K444" s="3">
        <v>742.81200000000001</v>
      </c>
      <c r="L444" s="91">
        <v>43546</v>
      </c>
      <c r="M444" s="3">
        <v>0.81597222222222221</v>
      </c>
      <c r="N444" s="4" t="s">
        <v>33</v>
      </c>
      <c r="O444" s="3">
        <v>707.44</v>
      </c>
      <c r="P444" s="5">
        <v>4.7619047620000003</v>
      </c>
      <c r="Q444" s="3">
        <v>35.372</v>
      </c>
      <c r="R444" s="3">
        <v>4.3</v>
      </c>
      <c r="S444">
        <f t="shared" si="6"/>
        <v>3</v>
      </c>
    </row>
    <row r="445" spans="2:19" x14ac:dyDescent="0.25">
      <c r="B445" s="3" t="s">
        <v>478</v>
      </c>
      <c r="C445" s="3" t="s">
        <v>18</v>
      </c>
      <c r="D445" s="3" t="s">
        <v>19</v>
      </c>
      <c r="E445" s="3" t="s">
        <v>20</v>
      </c>
      <c r="F445" s="3" t="s">
        <v>21</v>
      </c>
      <c r="G445" s="3" t="s">
        <v>32</v>
      </c>
      <c r="H445" s="3">
        <v>89.21</v>
      </c>
      <c r="I445" s="3">
        <v>9</v>
      </c>
      <c r="J445" s="3">
        <v>40.144500000000001</v>
      </c>
      <c r="K445" s="3">
        <v>843.03449999999998</v>
      </c>
      <c r="L445" s="91">
        <v>43480</v>
      </c>
      <c r="M445" s="3">
        <v>0.65416666666666667</v>
      </c>
      <c r="N445" s="4" t="s">
        <v>33</v>
      </c>
      <c r="O445" s="3">
        <v>802.89</v>
      </c>
      <c r="P445" s="5">
        <v>4.7619047620000003</v>
      </c>
      <c r="Q445" s="3">
        <v>40.144500000000001</v>
      </c>
      <c r="R445" s="3">
        <v>6.5</v>
      </c>
      <c r="S445">
        <f t="shared" si="6"/>
        <v>1</v>
      </c>
    </row>
    <row r="446" spans="2:19" x14ac:dyDescent="0.25">
      <c r="B446" s="3" t="s">
        <v>479</v>
      </c>
      <c r="C446" s="3" t="s">
        <v>25</v>
      </c>
      <c r="D446" s="3" t="s">
        <v>26</v>
      </c>
      <c r="E446" s="3" t="s">
        <v>27</v>
      </c>
      <c r="F446" s="3" t="s">
        <v>31</v>
      </c>
      <c r="G446" s="3" t="s">
        <v>46</v>
      </c>
      <c r="H446" s="3">
        <v>12.78</v>
      </c>
      <c r="I446" s="3">
        <v>1</v>
      </c>
      <c r="J446" s="3">
        <v>0.63900000000000001</v>
      </c>
      <c r="K446" s="3">
        <v>13.419</v>
      </c>
      <c r="L446" s="91">
        <v>43473</v>
      </c>
      <c r="M446" s="3">
        <v>0.59097222222222223</v>
      </c>
      <c r="N446" s="4" t="s">
        <v>23</v>
      </c>
      <c r="O446" s="3">
        <v>12.78</v>
      </c>
      <c r="P446" s="5">
        <v>4.7619047620000003</v>
      </c>
      <c r="Q446" s="3">
        <v>0.63900000000000001</v>
      </c>
      <c r="R446" s="3">
        <v>9.5</v>
      </c>
      <c r="S446">
        <f t="shared" si="6"/>
        <v>1</v>
      </c>
    </row>
    <row r="447" spans="2:19" x14ac:dyDescent="0.25">
      <c r="B447" s="3" t="s">
        <v>480</v>
      </c>
      <c r="C447" s="3" t="s">
        <v>18</v>
      </c>
      <c r="D447" s="3" t="s">
        <v>19</v>
      </c>
      <c r="E447" s="3" t="s">
        <v>27</v>
      </c>
      <c r="F447" s="3" t="s">
        <v>21</v>
      </c>
      <c r="G447" s="3" t="s">
        <v>36</v>
      </c>
      <c r="H447" s="3">
        <v>19.100000000000001</v>
      </c>
      <c r="I447" s="3">
        <v>7</v>
      </c>
      <c r="J447" s="3">
        <v>6.6849999999999996</v>
      </c>
      <c r="K447" s="3">
        <v>140.38499999999999</v>
      </c>
      <c r="L447" s="91">
        <v>43480</v>
      </c>
      <c r="M447" s="3">
        <v>0.4465277777777778</v>
      </c>
      <c r="N447" s="4" t="s">
        <v>29</v>
      </c>
      <c r="O447" s="3">
        <v>133.69999999999999</v>
      </c>
      <c r="P447" s="5">
        <v>4.7619047620000003</v>
      </c>
      <c r="Q447" s="3">
        <v>6.6849999999999996</v>
      </c>
      <c r="R447" s="3">
        <v>9.6999999999999993</v>
      </c>
      <c r="S447">
        <f t="shared" si="6"/>
        <v>1</v>
      </c>
    </row>
    <row r="448" spans="2:19" x14ac:dyDescent="0.25">
      <c r="B448" s="3" t="s">
        <v>481</v>
      </c>
      <c r="C448" s="3" t="s">
        <v>42</v>
      </c>
      <c r="D448" s="3" t="s">
        <v>43</v>
      </c>
      <c r="E448" s="3" t="s">
        <v>20</v>
      </c>
      <c r="F448" s="3" t="s">
        <v>21</v>
      </c>
      <c r="G448" s="3" t="s">
        <v>22</v>
      </c>
      <c r="H448" s="3">
        <v>19.149999999999999</v>
      </c>
      <c r="I448" s="3">
        <v>1</v>
      </c>
      <c r="J448" s="3">
        <v>0.95750000000000002</v>
      </c>
      <c r="K448" s="3">
        <v>20.107500000000002</v>
      </c>
      <c r="L448" s="91">
        <v>43493</v>
      </c>
      <c r="M448" s="3">
        <v>0.74861111111111112</v>
      </c>
      <c r="N448" s="4" t="s">
        <v>33</v>
      </c>
      <c r="O448" s="3">
        <v>19.149999999999999</v>
      </c>
      <c r="P448" s="5">
        <v>4.7619047620000003</v>
      </c>
      <c r="Q448" s="3">
        <v>0.95750000000000002</v>
      </c>
      <c r="R448" s="3">
        <v>9.5</v>
      </c>
      <c r="S448">
        <f t="shared" si="6"/>
        <v>1</v>
      </c>
    </row>
    <row r="449" spans="2:19" x14ac:dyDescent="0.25">
      <c r="B449" s="3" t="s">
        <v>482</v>
      </c>
      <c r="C449" s="3" t="s">
        <v>25</v>
      </c>
      <c r="D449" s="3" t="s">
        <v>26</v>
      </c>
      <c r="E449" s="3" t="s">
        <v>20</v>
      </c>
      <c r="F449" s="3" t="s">
        <v>31</v>
      </c>
      <c r="G449" s="3" t="s">
        <v>44</v>
      </c>
      <c r="H449" s="3">
        <v>27.66</v>
      </c>
      <c r="I449" s="3">
        <v>10</v>
      </c>
      <c r="J449" s="3">
        <v>13.83</v>
      </c>
      <c r="K449" s="3">
        <v>290.43</v>
      </c>
      <c r="L449" s="91">
        <v>43510</v>
      </c>
      <c r="M449" s="3">
        <v>0.47638888888888886</v>
      </c>
      <c r="N449" s="4" t="s">
        <v>33</v>
      </c>
      <c r="O449" s="3">
        <v>276.60000000000002</v>
      </c>
      <c r="P449" s="5">
        <v>4.7619047620000003</v>
      </c>
      <c r="Q449" s="3">
        <v>13.83</v>
      </c>
      <c r="R449" s="3">
        <v>8.9</v>
      </c>
      <c r="S449">
        <f t="shared" si="6"/>
        <v>2</v>
      </c>
    </row>
    <row r="450" spans="2:19" x14ac:dyDescent="0.25">
      <c r="B450" s="3" t="s">
        <v>483</v>
      </c>
      <c r="C450" s="3" t="s">
        <v>25</v>
      </c>
      <c r="D450" s="3" t="s">
        <v>26</v>
      </c>
      <c r="E450" s="3" t="s">
        <v>27</v>
      </c>
      <c r="F450" s="3" t="s">
        <v>31</v>
      </c>
      <c r="G450" s="3" t="s">
        <v>46</v>
      </c>
      <c r="H450" s="3">
        <v>45.74</v>
      </c>
      <c r="I450" s="3">
        <v>3</v>
      </c>
      <c r="J450" s="3">
        <v>6.8609999999999998</v>
      </c>
      <c r="K450" s="3">
        <v>144.08099999999999</v>
      </c>
      <c r="L450" s="91">
        <v>43534</v>
      </c>
      <c r="M450" s="3">
        <v>0.73472222222222228</v>
      </c>
      <c r="N450" s="4" t="s">
        <v>33</v>
      </c>
      <c r="O450" s="3">
        <v>137.22</v>
      </c>
      <c r="P450" s="5">
        <v>4.7619047620000003</v>
      </c>
      <c r="Q450" s="3">
        <v>6.8609999999999998</v>
      </c>
      <c r="R450" s="3">
        <v>6.5</v>
      </c>
      <c r="S450">
        <f t="shared" si="6"/>
        <v>3</v>
      </c>
    </row>
    <row r="451" spans="2:19" x14ac:dyDescent="0.25">
      <c r="B451" s="3" t="s">
        <v>484</v>
      </c>
      <c r="C451" s="3" t="s">
        <v>42</v>
      </c>
      <c r="D451" s="3" t="s">
        <v>43</v>
      </c>
      <c r="E451" s="3" t="s">
        <v>20</v>
      </c>
      <c r="F451" s="3" t="s">
        <v>21</v>
      </c>
      <c r="G451" s="3" t="s">
        <v>22</v>
      </c>
      <c r="H451" s="3">
        <v>27.07</v>
      </c>
      <c r="I451" s="3">
        <v>1</v>
      </c>
      <c r="J451" s="3">
        <v>1.3534999999999999</v>
      </c>
      <c r="K451" s="3">
        <v>28.423500000000001</v>
      </c>
      <c r="L451" s="91">
        <v>43477</v>
      </c>
      <c r="M451" s="3">
        <v>0.83819444444444446</v>
      </c>
      <c r="N451" s="4" t="s">
        <v>33</v>
      </c>
      <c r="O451" s="3">
        <v>27.07</v>
      </c>
      <c r="P451" s="5">
        <v>4.7619047620000003</v>
      </c>
      <c r="Q451" s="3">
        <v>1.3534999999999999</v>
      </c>
      <c r="R451" s="3">
        <v>5.3</v>
      </c>
      <c r="S451">
        <f t="shared" si="6"/>
        <v>1</v>
      </c>
    </row>
    <row r="452" spans="2:19" x14ac:dyDescent="0.25">
      <c r="B452" s="3" t="s">
        <v>485</v>
      </c>
      <c r="C452" s="3" t="s">
        <v>42</v>
      </c>
      <c r="D452" s="3" t="s">
        <v>43</v>
      </c>
      <c r="E452" s="3" t="s">
        <v>20</v>
      </c>
      <c r="F452" s="3" t="s">
        <v>21</v>
      </c>
      <c r="G452" s="3" t="s">
        <v>36</v>
      </c>
      <c r="H452" s="3">
        <v>39.119999999999997</v>
      </c>
      <c r="I452" s="3">
        <v>1</v>
      </c>
      <c r="J452" s="3">
        <v>1.956</v>
      </c>
      <c r="K452" s="3">
        <v>41.076000000000001</v>
      </c>
      <c r="L452" s="91">
        <v>43550</v>
      </c>
      <c r="M452" s="3">
        <v>0.4597222222222222</v>
      </c>
      <c r="N452" s="4" t="s">
        <v>33</v>
      </c>
      <c r="O452" s="3">
        <v>39.119999999999997</v>
      </c>
      <c r="P452" s="5">
        <v>4.7619047620000003</v>
      </c>
      <c r="Q452" s="3">
        <v>1.956</v>
      </c>
      <c r="R452" s="3">
        <v>9.6</v>
      </c>
      <c r="S452">
        <f t="shared" ref="S452:S515" si="7">MONTH(L452)</f>
        <v>3</v>
      </c>
    </row>
    <row r="453" spans="2:19" x14ac:dyDescent="0.25">
      <c r="B453" s="3" t="s">
        <v>486</v>
      </c>
      <c r="C453" s="3" t="s">
        <v>42</v>
      </c>
      <c r="D453" s="3" t="s">
        <v>43</v>
      </c>
      <c r="E453" s="3" t="s">
        <v>27</v>
      </c>
      <c r="F453" s="3" t="s">
        <v>21</v>
      </c>
      <c r="G453" s="3" t="s">
        <v>28</v>
      </c>
      <c r="H453" s="3">
        <v>74.709999999999994</v>
      </c>
      <c r="I453" s="3">
        <v>6</v>
      </c>
      <c r="J453" s="3">
        <v>22.413</v>
      </c>
      <c r="K453" s="3">
        <v>470.673</v>
      </c>
      <c r="L453" s="91">
        <v>43466</v>
      </c>
      <c r="M453" s="3">
        <v>0.79652777777777772</v>
      </c>
      <c r="N453" s="4" t="s">
        <v>29</v>
      </c>
      <c r="O453" s="3">
        <v>448.26</v>
      </c>
      <c r="P453" s="5">
        <v>4.7619047620000003</v>
      </c>
      <c r="Q453" s="3">
        <v>22.413</v>
      </c>
      <c r="R453" s="3">
        <v>6.7</v>
      </c>
      <c r="S453">
        <f t="shared" si="7"/>
        <v>1</v>
      </c>
    </row>
    <row r="454" spans="2:19" x14ac:dyDescent="0.25">
      <c r="B454" s="3" t="s">
        <v>487</v>
      </c>
      <c r="C454" s="3" t="s">
        <v>42</v>
      </c>
      <c r="D454" s="3" t="s">
        <v>43</v>
      </c>
      <c r="E454" s="3" t="s">
        <v>27</v>
      </c>
      <c r="F454" s="3" t="s">
        <v>31</v>
      </c>
      <c r="G454" s="3" t="s">
        <v>28</v>
      </c>
      <c r="H454" s="3">
        <v>22.01</v>
      </c>
      <c r="I454" s="3">
        <v>6</v>
      </c>
      <c r="J454" s="3">
        <v>6.6029999999999998</v>
      </c>
      <c r="K454" s="3">
        <v>138.66300000000001</v>
      </c>
      <c r="L454" s="91">
        <v>43467</v>
      </c>
      <c r="M454" s="3">
        <v>0.78472222222222221</v>
      </c>
      <c r="N454" s="4" t="s">
        <v>29</v>
      </c>
      <c r="O454" s="3">
        <v>132.06</v>
      </c>
      <c r="P454" s="5">
        <v>4.7619047620000003</v>
      </c>
      <c r="Q454" s="3">
        <v>6.6029999999999998</v>
      </c>
      <c r="R454" s="3">
        <v>7.6</v>
      </c>
      <c r="S454">
        <f t="shared" si="7"/>
        <v>1</v>
      </c>
    </row>
    <row r="455" spans="2:19" x14ac:dyDescent="0.25">
      <c r="B455" s="3" t="s">
        <v>488</v>
      </c>
      <c r="C455" s="3" t="s">
        <v>18</v>
      </c>
      <c r="D455" s="3" t="s">
        <v>19</v>
      </c>
      <c r="E455" s="3" t="s">
        <v>27</v>
      </c>
      <c r="F455" s="3" t="s">
        <v>21</v>
      </c>
      <c r="G455" s="3" t="s">
        <v>44</v>
      </c>
      <c r="H455" s="3">
        <v>63.61</v>
      </c>
      <c r="I455" s="3">
        <v>5</v>
      </c>
      <c r="J455" s="3">
        <v>15.9025</v>
      </c>
      <c r="K455" s="3">
        <v>333.95249999999999</v>
      </c>
      <c r="L455" s="91">
        <v>43540</v>
      </c>
      <c r="M455" s="3">
        <v>0.52986111111111112</v>
      </c>
      <c r="N455" s="4" t="s">
        <v>23</v>
      </c>
      <c r="O455" s="3">
        <v>318.05</v>
      </c>
      <c r="P455" s="5">
        <v>4.7619047620000003</v>
      </c>
      <c r="Q455" s="3">
        <v>15.9025</v>
      </c>
      <c r="R455" s="3">
        <v>4.8</v>
      </c>
      <c r="S455">
        <f t="shared" si="7"/>
        <v>3</v>
      </c>
    </row>
    <row r="456" spans="2:19" x14ac:dyDescent="0.25">
      <c r="B456" s="3" t="s">
        <v>489</v>
      </c>
      <c r="C456" s="3" t="s">
        <v>18</v>
      </c>
      <c r="D456" s="3" t="s">
        <v>19</v>
      </c>
      <c r="E456" s="3" t="s">
        <v>27</v>
      </c>
      <c r="F456" s="3" t="s">
        <v>31</v>
      </c>
      <c r="G456" s="3" t="s">
        <v>22</v>
      </c>
      <c r="H456" s="3">
        <v>25</v>
      </c>
      <c r="I456" s="3">
        <v>1</v>
      </c>
      <c r="J456" s="3">
        <v>1.25</v>
      </c>
      <c r="K456" s="3">
        <v>26.25</v>
      </c>
      <c r="L456" s="91">
        <v>43527</v>
      </c>
      <c r="M456" s="3">
        <v>0.63124999999999998</v>
      </c>
      <c r="N456" s="4" t="s">
        <v>23</v>
      </c>
      <c r="O456" s="3">
        <v>25</v>
      </c>
      <c r="P456" s="5">
        <v>4.7619047620000003</v>
      </c>
      <c r="Q456" s="3">
        <v>1.25</v>
      </c>
      <c r="R456" s="3">
        <v>5.5</v>
      </c>
      <c r="S456">
        <f t="shared" si="7"/>
        <v>3</v>
      </c>
    </row>
    <row r="457" spans="2:19" x14ac:dyDescent="0.25">
      <c r="B457" s="3" t="s">
        <v>490</v>
      </c>
      <c r="C457" s="3" t="s">
        <v>18</v>
      </c>
      <c r="D457" s="3" t="s">
        <v>19</v>
      </c>
      <c r="E457" s="3" t="s">
        <v>20</v>
      </c>
      <c r="F457" s="3" t="s">
        <v>31</v>
      </c>
      <c r="G457" s="3" t="s">
        <v>28</v>
      </c>
      <c r="H457" s="3">
        <v>20.77</v>
      </c>
      <c r="I457" s="3">
        <v>4</v>
      </c>
      <c r="J457" s="3">
        <v>4.1539999999999999</v>
      </c>
      <c r="K457" s="3">
        <v>87.233999999999995</v>
      </c>
      <c r="L457" s="91">
        <v>43496</v>
      </c>
      <c r="M457" s="3">
        <v>0.57430555555555551</v>
      </c>
      <c r="N457" s="4" t="s">
        <v>29</v>
      </c>
      <c r="O457" s="3">
        <v>83.08</v>
      </c>
      <c r="P457" s="5">
        <v>4.7619047620000003</v>
      </c>
      <c r="Q457" s="3">
        <v>4.1539999999999999</v>
      </c>
      <c r="R457" s="3">
        <v>4.7</v>
      </c>
      <c r="S457">
        <f t="shared" si="7"/>
        <v>1</v>
      </c>
    </row>
    <row r="458" spans="2:19" x14ac:dyDescent="0.25">
      <c r="B458" s="3" t="s">
        <v>491</v>
      </c>
      <c r="C458" s="3" t="s">
        <v>42</v>
      </c>
      <c r="D458" s="3" t="s">
        <v>43</v>
      </c>
      <c r="E458" s="3" t="s">
        <v>20</v>
      </c>
      <c r="F458" s="3" t="s">
        <v>21</v>
      </c>
      <c r="G458" s="3" t="s">
        <v>46</v>
      </c>
      <c r="H458" s="3">
        <v>29.56</v>
      </c>
      <c r="I458" s="3">
        <v>5</v>
      </c>
      <c r="J458" s="3">
        <v>7.39</v>
      </c>
      <c r="K458" s="3">
        <v>155.19</v>
      </c>
      <c r="L458" s="91">
        <v>43509</v>
      </c>
      <c r="M458" s="3">
        <v>0.70763888888888893</v>
      </c>
      <c r="N458" s="4" t="s">
        <v>29</v>
      </c>
      <c r="O458" s="3">
        <v>147.80000000000001</v>
      </c>
      <c r="P458" s="5">
        <v>4.7619047620000003</v>
      </c>
      <c r="Q458" s="3">
        <v>7.39</v>
      </c>
      <c r="R458" s="3">
        <v>6.9</v>
      </c>
      <c r="S458">
        <f t="shared" si="7"/>
        <v>2</v>
      </c>
    </row>
    <row r="459" spans="2:19" x14ac:dyDescent="0.25">
      <c r="B459" s="3" t="s">
        <v>492</v>
      </c>
      <c r="C459" s="3" t="s">
        <v>42</v>
      </c>
      <c r="D459" s="3" t="s">
        <v>43</v>
      </c>
      <c r="E459" s="3" t="s">
        <v>20</v>
      </c>
      <c r="F459" s="3" t="s">
        <v>21</v>
      </c>
      <c r="G459" s="3" t="s">
        <v>44</v>
      </c>
      <c r="H459" s="3">
        <v>77.400000000000006</v>
      </c>
      <c r="I459" s="3">
        <v>9</v>
      </c>
      <c r="J459" s="3">
        <v>34.83</v>
      </c>
      <c r="K459" s="3">
        <v>731.43</v>
      </c>
      <c r="L459" s="91">
        <v>43511</v>
      </c>
      <c r="M459" s="3">
        <v>0.59375</v>
      </c>
      <c r="N459" s="4" t="s">
        <v>33</v>
      </c>
      <c r="O459" s="3">
        <v>696.6</v>
      </c>
      <c r="P459" s="5">
        <v>4.7619047620000003</v>
      </c>
      <c r="Q459" s="3">
        <v>34.83</v>
      </c>
      <c r="R459" s="3">
        <v>4.5</v>
      </c>
      <c r="S459">
        <f t="shared" si="7"/>
        <v>2</v>
      </c>
    </row>
    <row r="460" spans="2:19" x14ac:dyDescent="0.25">
      <c r="B460" s="3" t="s">
        <v>493</v>
      </c>
      <c r="C460" s="3" t="s">
        <v>42</v>
      </c>
      <c r="D460" s="3" t="s">
        <v>43</v>
      </c>
      <c r="E460" s="3" t="s">
        <v>27</v>
      </c>
      <c r="F460" s="3" t="s">
        <v>31</v>
      </c>
      <c r="G460" s="3" t="s">
        <v>28</v>
      </c>
      <c r="H460" s="3">
        <v>79.39</v>
      </c>
      <c r="I460" s="3">
        <v>10</v>
      </c>
      <c r="J460" s="3">
        <v>39.695</v>
      </c>
      <c r="K460" s="3">
        <v>833.59500000000003</v>
      </c>
      <c r="L460" s="91">
        <v>43503</v>
      </c>
      <c r="M460" s="3">
        <v>0.85</v>
      </c>
      <c r="N460" s="4" t="s">
        <v>29</v>
      </c>
      <c r="O460" s="3">
        <v>793.9</v>
      </c>
      <c r="P460" s="5">
        <v>4.7619047620000003</v>
      </c>
      <c r="Q460" s="3">
        <v>39.695</v>
      </c>
      <c r="R460" s="3">
        <v>6.2</v>
      </c>
      <c r="S460">
        <f t="shared" si="7"/>
        <v>2</v>
      </c>
    </row>
    <row r="461" spans="2:19" x14ac:dyDescent="0.25">
      <c r="B461" s="3" t="s">
        <v>494</v>
      </c>
      <c r="C461" s="3" t="s">
        <v>25</v>
      </c>
      <c r="D461" s="3" t="s">
        <v>26</v>
      </c>
      <c r="E461" s="3" t="s">
        <v>20</v>
      </c>
      <c r="F461" s="3" t="s">
        <v>21</v>
      </c>
      <c r="G461" s="3" t="s">
        <v>28</v>
      </c>
      <c r="H461" s="3">
        <v>46.57</v>
      </c>
      <c r="I461" s="3">
        <v>10</v>
      </c>
      <c r="J461" s="3">
        <v>23.285</v>
      </c>
      <c r="K461" s="3">
        <v>488.98500000000001</v>
      </c>
      <c r="L461" s="91">
        <v>43492</v>
      </c>
      <c r="M461" s="3">
        <v>0.58194444444444449</v>
      </c>
      <c r="N461" s="4" t="s">
        <v>29</v>
      </c>
      <c r="O461" s="3">
        <v>465.7</v>
      </c>
      <c r="P461" s="5">
        <v>4.7619047620000003</v>
      </c>
      <c r="Q461" s="3">
        <v>23.285</v>
      </c>
      <c r="R461" s="3">
        <v>7.6</v>
      </c>
      <c r="S461">
        <f t="shared" si="7"/>
        <v>1</v>
      </c>
    </row>
    <row r="462" spans="2:19" x14ac:dyDescent="0.25">
      <c r="B462" s="3" t="s">
        <v>495</v>
      </c>
      <c r="C462" s="3" t="s">
        <v>25</v>
      </c>
      <c r="D462" s="3" t="s">
        <v>26</v>
      </c>
      <c r="E462" s="3" t="s">
        <v>27</v>
      </c>
      <c r="F462" s="3" t="s">
        <v>31</v>
      </c>
      <c r="G462" s="3" t="s">
        <v>44</v>
      </c>
      <c r="H462" s="3">
        <v>35.89</v>
      </c>
      <c r="I462" s="3">
        <v>1</v>
      </c>
      <c r="J462" s="3">
        <v>1.7945</v>
      </c>
      <c r="K462" s="3">
        <v>37.6845</v>
      </c>
      <c r="L462" s="91">
        <v>43519</v>
      </c>
      <c r="M462" s="3">
        <v>0.70277777777777772</v>
      </c>
      <c r="N462" s="4" t="s">
        <v>33</v>
      </c>
      <c r="O462" s="3">
        <v>35.89</v>
      </c>
      <c r="P462" s="5">
        <v>4.7619047620000003</v>
      </c>
      <c r="Q462" s="3">
        <v>1.7945</v>
      </c>
      <c r="R462" s="3">
        <v>7.9</v>
      </c>
      <c r="S462">
        <f t="shared" si="7"/>
        <v>2</v>
      </c>
    </row>
    <row r="463" spans="2:19" x14ac:dyDescent="0.25">
      <c r="B463" s="3" t="s">
        <v>496</v>
      </c>
      <c r="C463" s="3" t="s">
        <v>25</v>
      </c>
      <c r="D463" s="3" t="s">
        <v>26</v>
      </c>
      <c r="E463" s="3" t="s">
        <v>27</v>
      </c>
      <c r="F463" s="3" t="s">
        <v>31</v>
      </c>
      <c r="G463" s="3" t="s">
        <v>44</v>
      </c>
      <c r="H463" s="3">
        <v>40.520000000000003</v>
      </c>
      <c r="I463" s="3">
        <v>5</v>
      </c>
      <c r="J463" s="3">
        <v>10.130000000000001</v>
      </c>
      <c r="K463" s="3">
        <v>212.73</v>
      </c>
      <c r="L463" s="91">
        <v>43499</v>
      </c>
      <c r="M463" s="3">
        <v>0.6381944444444444</v>
      </c>
      <c r="N463" s="4" t="s">
        <v>29</v>
      </c>
      <c r="O463" s="3">
        <v>202.6</v>
      </c>
      <c r="P463" s="5">
        <v>4.7619047620000003</v>
      </c>
      <c r="Q463" s="3">
        <v>10.130000000000001</v>
      </c>
      <c r="R463" s="3">
        <v>4.5</v>
      </c>
      <c r="S463">
        <f t="shared" si="7"/>
        <v>2</v>
      </c>
    </row>
    <row r="464" spans="2:19" x14ac:dyDescent="0.25">
      <c r="B464" s="3" t="s">
        <v>497</v>
      </c>
      <c r="C464" s="3" t="s">
        <v>42</v>
      </c>
      <c r="D464" s="3" t="s">
        <v>43</v>
      </c>
      <c r="E464" s="3" t="s">
        <v>20</v>
      </c>
      <c r="F464" s="3" t="s">
        <v>21</v>
      </c>
      <c r="G464" s="3" t="s">
        <v>44</v>
      </c>
      <c r="H464" s="3">
        <v>73.05</v>
      </c>
      <c r="I464" s="3">
        <v>10</v>
      </c>
      <c r="J464" s="3">
        <v>36.524999999999999</v>
      </c>
      <c r="K464" s="3">
        <v>767.02499999999998</v>
      </c>
      <c r="L464" s="91">
        <v>43527</v>
      </c>
      <c r="M464" s="3">
        <v>0.51736111111111116</v>
      </c>
      <c r="N464" s="4" t="s">
        <v>33</v>
      </c>
      <c r="O464" s="3">
        <v>730.5</v>
      </c>
      <c r="P464" s="5">
        <v>4.7619047620000003</v>
      </c>
      <c r="Q464" s="3">
        <v>36.524999999999999</v>
      </c>
      <c r="R464" s="3">
        <v>8.6999999999999993</v>
      </c>
      <c r="S464">
        <f t="shared" si="7"/>
        <v>3</v>
      </c>
    </row>
    <row r="465" spans="2:19" x14ac:dyDescent="0.25">
      <c r="B465" s="3" t="s">
        <v>498</v>
      </c>
      <c r="C465" s="3" t="s">
        <v>25</v>
      </c>
      <c r="D465" s="3" t="s">
        <v>26</v>
      </c>
      <c r="E465" s="3" t="s">
        <v>27</v>
      </c>
      <c r="F465" s="3" t="s">
        <v>21</v>
      </c>
      <c r="G465" s="3" t="s">
        <v>36</v>
      </c>
      <c r="H465" s="3">
        <v>73.95</v>
      </c>
      <c r="I465" s="3">
        <v>4</v>
      </c>
      <c r="J465" s="3">
        <v>14.79</v>
      </c>
      <c r="K465" s="3">
        <v>310.58999999999997</v>
      </c>
      <c r="L465" s="91">
        <v>43499</v>
      </c>
      <c r="M465" s="3">
        <v>0.41805555555555557</v>
      </c>
      <c r="N465" s="4" t="s">
        <v>29</v>
      </c>
      <c r="O465" s="3">
        <v>295.8</v>
      </c>
      <c r="P465" s="5">
        <v>4.7619047620000003</v>
      </c>
      <c r="Q465" s="3">
        <v>14.79</v>
      </c>
      <c r="R465" s="3">
        <v>6.1</v>
      </c>
      <c r="S465">
        <f t="shared" si="7"/>
        <v>2</v>
      </c>
    </row>
    <row r="466" spans="2:19" x14ac:dyDescent="0.25">
      <c r="B466" s="3" t="s">
        <v>499</v>
      </c>
      <c r="C466" s="3" t="s">
        <v>25</v>
      </c>
      <c r="D466" s="3" t="s">
        <v>26</v>
      </c>
      <c r="E466" s="3" t="s">
        <v>20</v>
      </c>
      <c r="F466" s="3" t="s">
        <v>21</v>
      </c>
      <c r="G466" s="3" t="s">
        <v>44</v>
      </c>
      <c r="H466" s="3">
        <v>22.62</v>
      </c>
      <c r="I466" s="3">
        <v>1</v>
      </c>
      <c r="J466" s="3">
        <v>1.131</v>
      </c>
      <c r="K466" s="3">
        <v>23.751000000000001</v>
      </c>
      <c r="L466" s="91">
        <v>43541</v>
      </c>
      <c r="M466" s="3">
        <v>0.79027777777777775</v>
      </c>
      <c r="N466" s="4" t="s">
        <v>29</v>
      </c>
      <c r="O466" s="3">
        <v>22.62</v>
      </c>
      <c r="P466" s="5">
        <v>4.7619047620000003</v>
      </c>
      <c r="Q466" s="3">
        <v>1.131</v>
      </c>
      <c r="R466" s="3">
        <v>6.4</v>
      </c>
      <c r="S466">
        <f t="shared" si="7"/>
        <v>3</v>
      </c>
    </row>
    <row r="467" spans="2:19" x14ac:dyDescent="0.25">
      <c r="B467" s="3" t="s">
        <v>500</v>
      </c>
      <c r="C467" s="3" t="s">
        <v>18</v>
      </c>
      <c r="D467" s="3" t="s">
        <v>19</v>
      </c>
      <c r="E467" s="3" t="s">
        <v>20</v>
      </c>
      <c r="F467" s="3" t="s">
        <v>31</v>
      </c>
      <c r="G467" s="3" t="s">
        <v>44</v>
      </c>
      <c r="H467" s="3">
        <v>51.34</v>
      </c>
      <c r="I467" s="3">
        <v>5</v>
      </c>
      <c r="J467" s="3">
        <v>12.835000000000001</v>
      </c>
      <c r="K467" s="3">
        <v>269.53500000000003</v>
      </c>
      <c r="L467" s="91">
        <v>43552</v>
      </c>
      <c r="M467" s="3">
        <v>0.64652777777777781</v>
      </c>
      <c r="N467" s="4" t="s">
        <v>33</v>
      </c>
      <c r="O467" s="3">
        <v>256.7</v>
      </c>
      <c r="P467" s="5">
        <v>4.7619047620000003</v>
      </c>
      <c r="Q467" s="3">
        <v>12.835000000000001</v>
      </c>
      <c r="R467" s="3">
        <v>9.1</v>
      </c>
      <c r="S467">
        <f t="shared" si="7"/>
        <v>3</v>
      </c>
    </row>
    <row r="468" spans="2:19" x14ac:dyDescent="0.25">
      <c r="B468" s="3" t="s">
        <v>501</v>
      </c>
      <c r="C468" s="3" t="s">
        <v>25</v>
      </c>
      <c r="D468" s="3" t="s">
        <v>26</v>
      </c>
      <c r="E468" s="3" t="s">
        <v>20</v>
      </c>
      <c r="F468" s="3" t="s">
        <v>21</v>
      </c>
      <c r="G468" s="3" t="s">
        <v>36</v>
      </c>
      <c r="H468" s="3">
        <v>54.55</v>
      </c>
      <c r="I468" s="3">
        <v>10</v>
      </c>
      <c r="J468" s="3">
        <v>27.274999999999999</v>
      </c>
      <c r="K468" s="3">
        <v>572.77499999999998</v>
      </c>
      <c r="L468" s="91">
        <v>43526</v>
      </c>
      <c r="M468" s="3">
        <v>0.47361111111111109</v>
      </c>
      <c r="N468" s="4" t="s">
        <v>33</v>
      </c>
      <c r="O468" s="3">
        <v>545.5</v>
      </c>
      <c r="P468" s="5">
        <v>4.7619047620000003</v>
      </c>
      <c r="Q468" s="3">
        <v>27.274999999999999</v>
      </c>
      <c r="R468" s="3">
        <v>7.1</v>
      </c>
      <c r="S468">
        <f t="shared" si="7"/>
        <v>3</v>
      </c>
    </row>
    <row r="469" spans="2:19" x14ac:dyDescent="0.25">
      <c r="B469" s="3" t="s">
        <v>502</v>
      </c>
      <c r="C469" s="3" t="s">
        <v>25</v>
      </c>
      <c r="D469" s="3" t="s">
        <v>26</v>
      </c>
      <c r="E469" s="3" t="s">
        <v>20</v>
      </c>
      <c r="F469" s="3" t="s">
        <v>21</v>
      </c>
      <c r="G469" s="3" t="s">
        <v>22</v>
      </c>
      <c r="H469" s="3">
        <v>37.15</v>
      </c>
      <c r="I469" s="3">
        <v>7</v>
      </c>
      <c r="J469" s="3">
        <v>13.0025</v>
      </c>
      <c r="K469" s="3">
        <v>273.05250000000001</v>
      </c>
      <c r="L469" s="91">
        <v>43504</v>
      </c>
      <c r="M469" s="3">
        <v>0.55000000000000004</v>
      </c>
      <c r="N469" s="4" t="s">
        <v>33</v>
      </c>
      <c r="O469" s="3">
        <v>260.05</v>
      </c>
      <c r="P469" s="5">
        <v>4.7619047620000003</v>
      </c>
      <c r="Q469" s="3">
        <v>13.0025</v>
      </c>
      <c r="R469" s="3">
        <v>7.7</v>
      </c>
      <c r="S469">
        <f t="shared" si="7"/>
        <v>2</v>
      </c>
    </row>
    <row r="470" spans="2:19" x14ac:dyDescent="0.25">
      <c r="B470" s="3" t="s">
        <v>503</v>
      </c>
      <c r="C470" s="3" t="s">
        <v>42</v>
      </c>
      <c r="D470" s="3" t="s">
        <v>43</v>
      </c>
      <c r="E470" s="3" t="s">
        <v>27</v>
      </c>
      <c r="F470" s="3" t="s">
        <v>31</v>
      </c>
      <c r="G470" s="3" t="s">
        <v>36</v>
      </c>
      <c r="H470" s="3">
        <v>37.020000000000003</v>
      </c>
      <c r="I470" s="3">
        <v>6</v>
      </c>
      <c r="J470" s="3">
        <v>11.106</v>
      </c>
      <c r="K470" s="3">
        <v>233.226</v>
      </c>
      <c r="L470" s="91">
        <v>43546</v>
      </c>
      <c r="M470" s="3">
        <v>0.7729166666666667</v>
      </c>
      <c r="N470" s="4" t="s">
        <v>29</v>
      </c>
      <c r="O470" s="3">
        <v>222.12</v>
      </c>
      <c r="P470" s="5">
        <v>4.7619047620000003</v>
      </c>
      <c r="Q470" s="3">
        <v>11.106</v>
      </c>
      <c r="R470" s="3">
        <v>4.5</v>
      </c>
      <c r="S470">
        <f t="shared" si="7"/>
        <v>3</v>
      </c>
    </row>
    <row r="471" spans="2:19" x14ac:dyDescent="0.25">
      <c r="B471" s="3" t="s">
        <v>504</v>
      </c>
      <c r="C471" s="3" t="s">
        <v>25</v>
      </c>
      <c r="D471" s="3" t="s">
        <v>26</v>
      </c>
      <c r="E471" s="3" t="s">
        <v>27</v>
      </c>
      <c r="F471" s="3" t="s">
        <v>31</v>
      </c>
      <c r="G471" s="3" t="s">
        <v>44</v>
      </c>
      <c r="H471" s="3">
        <v>21.58</v>
      </c>
      <c r="I471" s="3">
        <v>1</v>
      </c>
      <c r="J471" s="3">
        <v>1.079</v>
      </c>
      <c r="K471" s="3">
        <v>22.658999999999999</v>
      </c>
      <c r="L471" s="91">
        <v>43505</v>
      </c>
      <c r="M471" s="3">
        <v>0.41805555555555557</v>
      </c>
      <c r="N471" s="4" t="s">
        <v>23</v>
      </c>
      <c r="O471" s="3">
        <v>21.58</v>
      </c>
      <c r="P471" s="5">
        <v>4.7619047620000003</v>
      </c>
      <c r="Q471" s="3">
        <v>1.079</v>
      </c>
      <c r="R471" s="3">
        <v>7.2</v>
      </c>
      <c r="S471">
        <f t="shared" si="7"/>
        <v>2</v>
      </c>
    </row>
    <row r="472" spans="2:19" x14ac:dyDescent="0.25">
      <c r="B472" s="3" t="s">
        <v>505</v>
      </c>
      <c r="C472" s="3" t="s">
        <v>25</v>
      </c>
      <c r="D472" s="3" t="s">
        <v>26</v>
      </c>
      <c r="E472" s="3" t="s">
        <v>20</v>
      </c>
      <c r="F472" s="3" t="s">
        <v>21</v>
      </c>
      <c r="G472" s="3" t="s">
        <v>28</v>
      </c>
      <c r="H472" s="3">
        <v>98.84</v>
      </c>
      <c r="I472" s="3">
        <v>1</v>
      </c>
      <c r="J472" s="3">
        <v>4.9420000000000002</v>
      </c>
      <c r="K472" s="3">
        <v>103.782</v>
      </c>
      <c r="L472" s="91">
        <v>43511</v>
      </c>
      <c r="M472" s="3">
        <v>0.47291666666666665</v>
      </c>
      <c r="N472" s="4" t="s">
        <v>29</v>
      </c>
      <c r="O472" s="3">
        <v>98.84</v>
      </c>
      <c r="P472" s="5">
        <v>4.7619047620000003</v>
      </c>
      <c r="Q472" s="3">
        <v>4.9420000000000002</v>
      </c>
      <c r="R472" s="3">
        <v>8.4</v>
      </c>
      <c r="S472">
        <f t="shared" si="7"/>
        <v>2</v>
      </c>
    </row>
    <row r="473" spans="2:19" x14ac:dyDescent="0.25">
      <c r="B473" s="3" t="s">
        <v>506</v>
      </c>
      <c r="C473" s="3" t="s">
        <v>25</v>
      </c>
      <c r="D473" s="3" t="s">
        <v>26</v>
      </c>
      <c r="E473" s="3" t="s">
        <v>20</v>
      </c>
      <c r="F473" s="3" t="s">
        <v>21</v>
      </c>
      <c r="G473" s="3" t="s">
        <v>32</v>
      </c>
      <c r="H473" s="3">
        <v>83.77</v>
      </c>
      <c r="I473" s="3">
        <v>6</v>
      </c>
      <c r="J473" s="3">
        <v>25.131</v>
      </c>
      <c r="K473" s="3">
        <v>527.75099999999998</v>
      </c>
      <c r="L473" s="91">
        <v>43488</v>
      </c>
      <c r="M473" s="3">
        <v>0.50694444444444442</v>
      </c>
      <c r="N473" s="4" t="s">
        <v>23</v>
      </c>
      <c r="O473" s="3">
        <v>502.62</v>
      </c>
      <c r="P473" s="5">
        <v>4.7619047620000003</v>
      </c>
      <c r="Q473" s="3">
        <v>25.131</v>
      </c>
      <c r="R473" s="3">
        <v>5.4</v>
      </c>
      <c r="S473">
        <f t="shared" si="7"/>
        <v>1</v>
      </c>
    </row>
    <row r="474" spans="2:19" x14ac:dyDescent="0.25">
      <c r="B474" s="3" t="s">
        <v>507</v>
      </c>
      <c r="C474" s="3" t="s">
        <v>18</v>
      </c>
      <c r="D474" s="3" t="s">
        <v>19</v>
      </c>
      <c r="E474" s="3" t="s">
        <v>20</v>
      </c>
      <c r="F474" s="3" t="s">
        <v>21</v>
      </c>
      <c r="G474" s="3" t="s">
        <v>36</v>
      </c>
      <c r="H474" s="3">
        <v>40.049999999999997</v>
      </c>
      <c r="I474" s="3">
        <v>4</v>
      </c>
      <c r="J474" s="3">
        <v>8.01</v>
      </c>
      <c r="K474" s="3">
        <v>168.21</v>
      </c>
      <c r="L474" s="91">
        <v>43490</v>
      </c>
      <c r="M474" s="3">
        <v>0.4861111111111111</v>
      </c>
      <c r="N474" s="4" t="s">
        <v>29</v>
      </c>
      <c r="O474" s="3">
        <v>160.19999999999999</v>
      </c>
      <c r="P474" s="5">
        <v>4.7619047620000003</v>
      </c>
      <c r="Q474" s="3">
        <v>8.01</v>
      </c>
      <c r="R474" s="3">
        <v>9.6999999999999993</v>
      </c>
      <c r="S474">
        <f t="shared" si="7"/>
        <v>1</v>
      </c>
    </row>
    <row r="475" spans="2:19" x14ac:dyDescent="0.25">
      <c r="B475" s="3" t="s">
        <v>508</v>
      </c>
      <c r="C475" s="3" t="s">
        <v>18</v>
      </c>
      <c r="D475" s="3" t="s">
        <v>19</v>
      </c>
      <c r="E475" s="3" t="s">
        <v>20</v>
      </c>
      <c r="F475" s="3" t="s">
        <v>31</v>
      </c>
      <c r="G475" s="3" t="s">
        <v>46</v>
      </c>
      <c r="H475" s="3">
        <v>43.13</v>
      </c>
      <c r="I475" s="3">
        <v>10</v>
      </c>
      <c r="J475" s="3">
        <v>21.565000000000001</v>
      </c>
      <c r="K475" s="3">
        <v>452.86500000000001</v>
      </c>
      <c r="L475" s="91">
        <v>43498</v>
      </c>
      <c r="M475" s="3">
        <v>0.77152777777777781</v>
      </c>
      <c r="N475" s="4" t="s">
        <v>33</v>
      </c>
      <c r="O475" s="3">
        <v>431.3</v>
      </c>
      <c r="P475" s="5">
        <v>4.7619047620000003</v>
      </c>
      <c r="Q475" s="3">
        <v>21.565000000000001</v>
      </c>
      <c r="R475" s="3">
        <v>5.5</v>
      </c>
      <c r="S475">
        <f t="shared" si="7"/>
        <v>2</v>
      </c>
    </row>
    <row r="476" spans="2:19" x14ac:dyDescent="0.25">
      <c r="B476" s="3" t="s">
        <v>509</v>
      </c>
      <c r="C476" s="3" t="s">
        <v>42</v>
      </c>
      <c r="D476" s="3" t="s">
        <v>43</v>
      </c>
      <c r="E476" s="3" t="s">
        <v>20</v>
      </c>
      <c r="F476" s="3" t="s">
        <v>31</v>
      </c>
      <c r="G476" s="3" t="s">
        <v>22</v>
      </c>
      <c r="H476" s="3">
        <v>72.569999999999993</v>
      </c>
      <c r="I476" s="3">
        <v>8</v>
      </c>
      <c r="J476" s="3">
        <v>29.027999999999999</v>
      </c>
      <c r="K476" s="3">
        <v>609.58799999999997</v>
      </c>
      <c r="L476" s="91">
        <v>43554</v>
      </c>
      <c r="M476" s="3">
        <v>0.74861111111111112</v>
      </c>
      <c r="N476" s="4" t="s">
        <v>29</v>
      </c>
      <c r="O476" s="3">
        <v>580.55999999999995</v>
      </c>
      <c r="P476" s="5">
        <v>4.7619047620000003</v>
      </c>
      <c r="Q476" s="3">
        <v>29.027999999999999</v>
      </c>
      <c r="R476" s="3">
        <v>4.5999999999999996</v>
      </c>
      <c r="S476">
        <f t="shared" si="7"/>
        <v>3</v>
      </c>
    </row>
    <row r="477" spans="2:19" x14ac:dyDescent="0.25">
      <c r="B477" s="3" t="s">
        <v>510</v>
      </c>
      <c r="C477" s="3" t="s">
        <v>18</v>
      </c>
      <c r="D477" s="3" t="s">
        <v>19</v>
      </c>
      <c r="E477" s="3" t="s">
        <v>20</v>
      </c>
      <c r="F477" s="3" t="s">
        <v>21</v>
      </c>
      <c r="G477" s="3" t="s">
        <v>28</v>
      </c>
      <c r="H477" s="3">
        <v>64.44</v>
      </c>
      <c r="I477" s="3">
        <v>5</v>
      </c>
      <c r="J477" s="3">
        <v>16.11</v>
      </c>
      <c r="K477" s="3">
        <v>338.31</v>
      </c>
      <c r="L477" s="91">
        <v>43554</v>
      </c>
      <c r="M477" s="3">
        <v>0.71111111111111114</v>
      </c>
      <c r="N477" s="4" t="s">
        <v>29</v>
      </c>
      <c r="O477" s="3">
        <v>322.2</v>
      </c>
      <c r="P477" s="5">
        <v>4.7619047620000003</v>
      </c>
      <c r="Q477" s="3">
        <v>16.11</v>
      </c>
      <c r="R477" s="3">
        <v>6.6</v>
      </c>
      <c r="S477">
        <f t="shared" si="7"/>
        <v>3</v>
      </c>
    </row>
    <row r="478" spans="2:19" x14ac:dyDescent="0.25">
      <c r="B478" s="3" t="s">
        <v>511</v>
      </c>
      <c r="C478" s="3" t="s">
        <v>18</v>
      </c>
      <c r="D478" s="3" t="s">
        <v>19</v>
      </c>
      <c r="E478" s="3" t="s">
        <v>27</v>
      </c>
      <c r="F478" s="3" t="s">
        <v>31</v>
      </c>
      <c r="G478" s="3" t="s">
        <v>22</v>
      </c>
      <c r="H478" s="3">
        <v>65.180000000000007</v>
      </c>
      <c r="I478" s="3">
        <v>3</v>
      </c>
      <c r="J478" s="3">
        <v>9.7769999999999992</v>
      </c>
      <c r="K478" s="3">
        <v>205.31700000000001</v>
      </c>
      <c r="L478" s="91">
        <v>43521</v>
      </c>
      <c r="M478" s="3">
        <v>0.85763888888888884</v>
      </c>
      <c r="N478" s="4" t="s">
        <v>33</v>
      </c>
      <c r="O478" s="3">
        <v>195.54</v>
      </c>
      <c r="P478" s="5">
        <v>4.7619047620000003</v>
      </c>
      <c r="Q478" s="3">
        <v>9.7769999999999992</v>
      </c>
      <c r="R478" s="3">
        <v>6.3</v>
      </c>
      <c r="S478">
        <f t="shared" si="7"/>
        <v>2</v>
      </c>
    </row>
    <row r="479" spans="2:19" x14ac:dyDescent="0.25">
      <c r="B479" s="3" t="s">
        <v>512</v>
      </c>
      <c r="C479" s="3" t="s">
        <v>18</v>
      </c>
      <c r="D479" s="3" t="s">
        <v>19</v>
      </c>
      <c r="E479" s="3" t="s">
        <v>27</v>
      </c>
      <c r="F479" s="3" t="s">
        <v>21</v>
      </c>
      <c r="G479" s="3" t="s">
        <v>36</v>
      </c>
      <c r="H479" s="3">
        <v>33.26</v>
      </c>
      <c r="I479" s="3">
        <v>5</v>
      </c>
      <c r="J479" s="3">
        <v>8.3149999999999995</v>
      </c>
      <c r="K479" s="3">
        <v>174.61500000000001</v>
      </c>
      <c r="L479" s="91">
        <v>43542</v>
      </c>
      <c r="M479" s="3">
        <v>0.67361111111111116</v>
      </c>
      <c r="N479" s="4" t="s">
        <v>33</v>
      </c>
      <c r="O479" s="3">
        <v>166.3</v>
      </c>
      <c r="P479" s="5">
        <v>4.7619047620000003</v>
      </c>
      <c r="Q479" s="3">
        <v>8.3149999999999995</v>
      </c>
      <c r="R479" s="3">
        <v>4.2</v>
      </c>
      <c r="S479">
        <f t="shared" si="7"/>
        <v>3</v>
      </c>
    </row>
    <row r="480" spans="2:19" x14ac:dyDescent="0.25">
      <c r="B480" s="3" t="s">
        <v>513</v>
      </c>
      <c r="C480" s="3" t="s">
        <v>25</v>
      </c>
      <c r="D480" s="3" t="s">
        <v>26</v>
      </c>
      <c r="E480" s="3" t="s">
        <v>27</v>
      </c>
      <c r="F480" s="3" t="s">
        <v>31</v>
      </c>
      <c r="G480" s="3" t="s">
        <v>28</v>
      </c>
      <c r="H480" s="3">
        <v>84.07</v>
      </c>
      <c r="I480" s="3">
        <v>4</v>
      </c>
      <c r="J480" s="3">
        <v>16.814</v>
      </c>
      <c r="K480" s="3">
        <v>353.09399999999999</v>
      </c>
      <c r="L480" s="91">
        <v>43531</v>
      </c>
      <c r="M480" s="3">
        <v>0.70416666666666672</v>
      </c>
      <c r="N480" s="4" t="s">
        <v>23</v>
      </c>
      <c r="O480" s="3">
        <v>336.28</v>
      </c>
      <c r="P480" s="5">
        <v>4.7619047620000003</v>
      </c>
      <c r="Q480" s="3">
        <v>16.814</v>
      </c>
      <c r="R480" s="3">
        <v>4.4000000000000004</v>
      </c>
      <c r="S480">
        <f t="shared" si="7"/>
        <v>3</v>
      </c>
    </row>
    <row r="481" spans="2:19" x14ac:dyDescent="0.25">
      <c r="B481" s="3" t="s">
        <v>514</v>
      </c>
      <c r="C481" s="3" t="s">
        <v>42</v>
      </c>
      <c r="D481" s="3" t="s">
        <v>43</v>
      </c>
      <c r="E481" s="3" t="s">
        <v>27</v>
      </c>
      <c r="F481" s="3" t="s">
        <v>31</v>
      </c>
      <c r="G481" s="3" t="s">
        <v>36</v>
      </c>
      <c r="H481" s="3">
        <v>34.369999999999997</v>
      </c>
      <c r="I481" s="3">
        <v>10</v>
      </c>
      <c r="J481" s="3">
        <v>17.184999999999999</v>
      </c>
      <c r="K481" s="3">
        <v>360.88499999999999</v>
      </c>
      <c r="L481" s="91">
        <v>43540</v>
      </c>
      <c r="M481" s="3">
        <v>0.42430555555555555</v>
      </c>
      <c r="N481" s="4" t="s">
        <v>23</v>
      </c>
      <c r="O481" s="3">
        <v>343.7</v>
      </c>
      <c r="P481" s="5">
        <v>4.7619047620000003</v>
      </c>
      <c r="Q481" s="3">
        <v>17.184999999999999</v>
      </c>
      <c r="R481" s="3">
        <v>6.7</v>
      </c>
      <c r="S481">
        <f t="shared" si="7"/>
        <v>3</v>
      </c>
    </row>
    <row r="482" spans="2:19" x14ac:dyDescent="0.25">
      <c r="B482" s="3" t="s">
        <v>515</v>
      </c>
      <c r="C482" s="3" t="s">
        <v>18</v>
      </c>
      <c r="D482" s="3" t="s">
        <v>19</v>
      </c>
      <c r="E482" s="3" t="s">
        <v>27</v>
      </c>
      <c r="F482" s="3" t="s">
        <v>31</v>
      </c>
      <c r="G482" s="3" t="s">
        <v>28</v>
      </c>
      <c r="H482" s="3">
        <v>38.6</v>
      </c>
      <c r="I482" s="3">
        <v>1</v>
      </c>
      <c r="J482" s="3">
        <v>1.93</v>
      </c>
      <c r="K482" s="3">
        <v>40.53</v>
      </c>
      <c r="L482" s="91">
        <v>43494</v>
      </c>
      <c r="M482" s="3">
        <v>0.47638888888888886</v>
      </c>
      <c r="N482" s="4" t="s">
        <v>23</v>
      </c>
      <c r="O482" s="3">
        <v>38.6</v>
      </c>
      <c r="P482" s="5">
        <v>4.7619047620000003</v>
      </c>
      <c r="Q482" s="3">
        <v>1.93</v>
      </c>
      <c r="R482" s="3">
        <v>6.7</v>
      </c>
      <c r="S482">
        <f t="shared" si="7"/>
        <v>1</v>
      </c>
    </row>
    <row r="483" spans="2:19" x14ac:dyDescent="0.25">
      <c r="B483" s="3" t="s">
        <v>516</v>
      </c>
      <c r="C483" s="3" t="s">
        <v>25</v>
      </c>
      <c r="D483" s="3" t="s">
        <v>26</v>
      </c>
      <c r="E483" s="3" t="s">
        <v>27</v>
      </c>
      <c r="F483" s="3" t="s">
        <v>31</v>
      </c>
      <c r="G483" s="3" t="s">
        <v>44</v>
      </c>
      <c r="H483" s="3">
        <v>65.97</v>
      </c>
      <c r="I483" s="3">
        <v>8</v>
      </c>
      <c r="J483" s="3">
        <v>26.388000000000002</v>
      </c>
      <c r="K483" s="3">
        <v>554.14800000000002</v>
      </c>
      <c r="L483" s="91">
        <v>43498</v>
      </c>
      <c r="M483" s="3">
        <v>0.85347222222222219</v>
      </c>
      <c r="N483" s="4" t="s">
        <v>29</v>
      </c>
      <c r="O483" s="3">
        <v>527.76</v>
      </c>
      <c r="P483" s="5">
        <v>4.7619047620000003</v>
      </c>
      <c r="Q483" s="3">
        <v>26.388000000000002</v>
      </c>
      <c r="R483" s="3">
        <v>8.4</v>
      </c>
      <c r="S483">
        <f t="shared" si="7"/>
        <v>2</v>
      </c>
    </row>
    <row r="484" spans="2:19" x14ac:dyDescent="0.25">
      <c r="B484" s="3" t="s">
        <v>517</v>
      </c>
      <c r="C484" s="3" t="s">
        <v>25</v>
      </c>
      <c r="D484" s="3" t="s">
        <v>26</v>
      </c>
      <c r="E484" s="3" t="s">
        <v>27</v>
      </c>
      <c r="F484" s="3" t="s">
        <v>21</v>
      </c>
      <c r="G484" s="3" t="s">
        <v>28</v>
      </c>
      <c r="H484" s="3">
        <v>32.799999999999997</v>
      </c>
      <c r="I484" s="3">
        <v>10</v>
      </c>
      <c r="J484" s="3">
        <v>16.399999999999999</v>
      </c>
      <c r="K484" s="3">
        <v>344.4</v>
      </c>
      <c r="L484" s="91">
        <v>43511</v>
      </c>
      <c r="M484" s="3">
        <v>0.5083333333333333</v>
      </c>
      <c r="N484" s="4" t="s">
        <v>29</v>
      </c>
      <c r="O484" s="3">
        <v>328</v>
      </c>
      <c r="P484" s="5">
        <v>4.7619047620000003</v>
      </c>
      <c r="Q484" s="3">
        <v>16.399999999999999</v>
      </c>
      <c r="R484" s="3">
        <v>6.2</v>
      </c>
      <c r="S484">
        <f t="shared" si="7"/>
        <v>2</v>
      </c>
    </row>
    <row r="485" spans="2:19" x14ac:dyDescent="0.25">
      <c r="B485" s="3" t="s">
        <v>518</v>
      </c>
      <c r="C485" s="3" t="s">
        <v>18</v>
      </c>
      <c r="D485" s="3" t="s">
        <v>19</v>
      </c>
      <c r="E485" s="3" t="s">
        <v>27</v>
      </c>
      <c r="F485" s="3" t="s">
        <v>31</v>
      </c>
      <c r="G485" s="3" t="s">
        <v>36</v>
      </c>
      <c r="H485" s="3">
        <v>37.14</v>
      </c>
      <c r="I485" s="3">
        <v>5</v>
      </c>
      <c r="J485" s="3">
        <v>9.2850000000000001</v>
      </c>
      <c r="K485" s="3">
        <v>194.98500000000001</v>
      </c>
      <c r="L485" s="91">
        <v>43473</v>
      </c>
      <c r="M485" s="3">
        <v>0.54513888888888884</v>
      </c>
      <c r="N485" s="4" t="s">
        <v>23</v>
      </c>
      <c r="O485" s="3">
        <v>185.7</v>
      </c>
      <c r="P485" s="5">
        <v>4.7619047620000003</v>
      </c>
      <c r="Q485" s="3">
        <v>9.2850000000000001</v>
      </c>
      <c r="R485" s="3">
        <v>5</v>
      </c>
      <c r="S485">
        <f t="shared" si="7"/>
        <v>1</v>
      </c>
    </row>
    <row r="486" spans="2:19" x14ac:dyDescent="0.25">
      <c r="B486" s="3" t="s">
        <v>519</v>
      </c>
      <c r="C486" s="3" t="s">
        <v>42</v>
      </c>
      <c r="D486" s="3" t="s">
        <v>43</v>
      </c>
      <c r="E486" s="3" t="s">
        <v>20</v>
      </c>
      <c r="F486" s="3" t="s">
        <v>31</v>
      </c>
      <c r="G486" s="3" t="s">
        <v>32</v>
      </c>
      <c r="H486" s="3">
        <v>60.38</v>
      </c>
      <c r="I486" s="3">
        <v>10</v>
      </c>
      <c r="J486" s="3">
        <v>30.19</v>
      </c>
      <c r="K486" s="3">
        <v>633.99</v>
      </c>
      <c r="L486" s="91">
        <v>43508</v>
      </c>
      <c r="M486" s="3">
        <v>0.67986111111111114</v>
      </c>
      <c r="N486" s="4" t="s">
        <v>29</v>
      </c>
      <c r="O486" s="3">
        <v>603.79999999999995</v>
      </c>
      <c r="P486" s="5">
        <v>4.7619047620000003</v>
      </c>
      <c r="Q486" s="3">
        <v>30.19</v>
      </c>
      <c r="R486" s="3">
        <v>6</v>
      </c>
      <c r="S486">
        <f t="shared" si="7"/>
        <v>2</v>
      </c>
    </row>
    <row r="487" spans="2:19" x14ac:dyDescent="0.25">
      <c r="B487" s="3" t="s">
        <v>520</v>
      </c>
      <c r="C487" s="3" t="s">
        <v>25</v>
      </c>
      <c r="D487" s="3" t="s">
        <v>26</v>
      </c>
      <c r="E487" s="3" t="s">
        <v>20</v>
      </c>
      <c r="F487" s="3" t="s">
        <v>21</v>
      </c>
      <c r="G487" s="3" t="s">
        <v>36</v>
      </c>
      <c r="H487" s="3">
        <v>36.979999999999997</v>
      </c>
      <c r="I487" s="3">
        <v>10</v>
      </c>
      <c r="J487" s="3">
        <v>18.489999999999998</v>
      </c>
      <c r="K487" s="3">
        <v>388.29</v>
      </c>
      <c r="L487" s="91">
        <v>43466</v>
      </c>
      <c r="M487" s="3">
        <v>0.82499999999999996</v>
      </c>
      <c r="N487" s="4" t="s">
        <v>33</v>
      </c>
      <c r="O487" s="3">
        <v>369.8</v>
      </c>
      <c r="P487" s="5">
        <v>4.7619047620000003</v>
      </c>
      <c r="Q487" s="3">
        <v>18.489999999999998</v>
      </c>
      <c r="R487" s="3">
        <v>7</v>
      </c>
      <c r="S487">
        <f t="shared" si="7"/>
        <v>1</v>
      </c>
    </row>
    <row r="488" spans="2:19" x14ac:dyDescent="0.25">
      <c r="B488" s="3" t="s">
        <v>521</v>
      </c>
      <c r="C488" s="3" t="s">
        <v>42</v>
      </c>
      <c r="D488" s="3" t="s">
        <v>43</v>
      </c>
      <c r="E488" s="3" t="s">
        <v>20</v>
      </c>
      <c r="F488" s="3" t="s">
        <v>21</v>
      </c>
      <c r="G488" s="3" t="s">
        <v>36</v>
      </c>
      <c r="H488" s="3">
        <v>49.49</v>
      </c>
      <c r="I488" s="3">
        <v>4</v>
      </c>
      <c r="J488" s="3">
        <v>9.8979999999999997</v>
      </c>
      <c r="K488" s="3">
        <v>207.858</v>
      </c>
      <c r="L488" s="91">
        <v>43545</v>
      </c>
      <c r="M488" s="3">
        <v>0.64236111111111116</v>
      </c>
      <c r="N488" s="4" t="s">
        <v>23</v>
      </c>
      <c r="O488" s="3">
        <v>197.96</v>
      </c>
      <c r="P488" s="5">
        <v>4.7619047620000003</v>
      </c>
      <c r="Q488" s="3">
        <v>9.8979999999999997</v>
      </c>
      <c r="R488" s="3">
        <v>6.6</v>
      </c>
      <c r="S488">
        <f t="shared" si="7"/>
        <v>3</v>
      </c>
    </row>
    <row r="489" spans="2:19" x14ac:dyDescent="0.25">
      <c r="B489" s="3" t="s">
        <v>522</v>
      </c>
      <c r="C489" s="3" t="s">
        <v>42</v>
      </c>
      <c r="D489" s="3" t="s">
        <v>43</v>
      </c>
      <c r="E489" s="3" t="s">
        <v>27</v>
      </c>
      <c r="F489" s="3" t="s">
        <v>21</v>
      </c>
      <c r="G489" s="3" t="s">
        <v>46</v>
      </c>
      <c r="H489" s="3">
        <v>41.09</v>
      </c>
      <c r="I489" s="3">
        <v>10</v>
      </c>
      <c r="J489" s="3">
        <v>20.545000000000002</v>
      </c>
      <c r="K489" s="3">
        <v>431.44499999999999</v>
      </c>
      <c r="L489" s="91">
        <v>43524</v>
      </c>
      <c r="M489" s="3">
        <v>0.61250000000000004</v>
      </c>
      <c r="N489" s="4" t="s">
        <v>29</v>
      </c>
      <c r="O489" s="3">
        <v>410.9</v>
      </c>
      <c r="P489" s="5">
        <v>4.7619047620000003</v>
      </c>
      <c r="Q489" s="3">
        <v>20.545000000000002</v>
      </c>
      <c r="R489" s="3">
        <v>7.3</v>
      </c>
      <c r="S489">
        <f t="shared" si="7"/>
        <v>2</v>
      </c>
    </row>
    <row r="490" spans="2:19" x14ac:dyDescent="0.25">
      <c r="B490" s="3" t="s">
        <v>523</v>
      </c>
      <c r="C490" s="3" t="s">
        <v>18</v>
      </c>
      <c r="D490" s="3" t="s">
        <v>19</v>
      </c>
      <c r="E490" s="3" t="s">
        <v>27</v>
      </c>
      <c r="F490" s="3" t="s">
        <v>31</v>
      </c>
      <c r="G490" s="3" t="s">
        <v>46</v>
      </c>
      <c r="H490" s="3">
        <v>37.15</v>
      </c>
      <c r="I490" s="3">
        <v>4</v>
      </c>
      <c r="J490" s="3">
        <v>7.43</v>
      </c>
      <c r="K490" s="3">
        <v>156.03</v>
      </c>
      <c r="L490" s="91">
        <v>43547</v>
      </c>
      <c r="M490" s="3">
        <v>0.79097222222222219</v>
      </c>
      <c r="N490" s="4" t="s">
        <v>23</v>
      </c>
      <c r="O490" s="3">
        <v>148.6</v>
      </c>
      <c r="P490" s="5">
        <v>4.7619047620000003</v>
      </c>
      <c r="Q490" s="3">
        <v>7.43</v>
      </c>
      <c r="R490" s="3">
        <v>8.3000000000000007</v>
      </c>
      <c r="S490">
        <f t="shared" si="7"/>
        <v>3</v>
      </c>
    </row>
    <row r="491" spans="2:19" x14ac:dyDescent="0.25">
      <c r="B491" s="3" t="s">
        <v>524</v>
      </c>
      <c r="C491" s="3" t="s">
        <v>25</v>
      </c>
      <c r="D491" s="3" t="s">
        <v>26</v>
      </c>
      <c r="E491" s="3" t="s">
        <v>27</v>
      </c>
      <c r="F491" s="3" t="s">
        <v>31</v>
      </c>
      <c r="G491" s="3" t="s">
        <v>32</v>
      </c>
      <c r="H491" s="3">
        <v>22.96</v>
      </c>
      <c r="I491" s="3">
        <v>1</v>
      </c>
      <c r="J491" s="3">
        <v>1.1479999999999999</v>
      </c>
      <c r="K491" s="3">
        <v>24.108000000000001</v>
      </c>
      <c r="L491" s="91">
        <v>43495</v>
      </c>
      <c r="M491" s="3">
        <v>0.86597222222222225</v>
      </c>
      <c r="N491" s="4" t="s">
        <v>29</v>
      </c>
      <c r="O491" s="3">
        <v>22.96</v>
      </c>
      <c r="P491" s="5">
        <v>4.7619047620000003</v>
      </c>
      <c r="Q491" s="3">
        <v>1.1479999999999999</v>
      </c>
      <c r="R491" s="3">
        <v>4.3</v>
      </c>
      <c r="S491">
        <f t="shared" si="7"/>
        <v>1</v>
      </c>
    </row>
    <row r="492" spans="2:19" x14ac:dyDescent="0.25">
      <c r="B492" s="3" t="s">
        <v>525</v>
      </c>
      <c r="C492" s="3" t="s">
        <v>42</v>
      </c>
      <c r="D492" s="3" t="s">
        <v>43</v>
      </c>
      <c r="E492" s="3" t="s">
        <v>20</v>
      </c>
      <c r="F492" s="3" t="s">
        <v>21</v>
      </c>
      <c r="G492" s="3" t="s">
        <v>32</v>
      </c>
      <c r="H492" s="3">
        <v>77.680000000000007</v>
      </c>
      <c r="I492" s="3">
        <v>9</v>
      </c>
      <c r="J492" s="3">
        <v>34.956000000000003</v>
      </c>
      <c r="K492" s="3">
        <v>734.07600000000002</v>
      </c>
      <c r="L492" s="91">
        <v>43500</v>
      </c>
      <c r="M492" s="3">
        <v>0.55625000000000002</v>
      </c>
      <c r="N492" s="4" t="s">
        <v>23</v>
      </c>
      <c r="O492" s="3">
        <v>699.12</v>
      </c>
      <c r="P492" s="5">
        <v>4.7619047620000003</v>
      </c>
      <c r="Q492" s="3">
        <v>34.956000000000003</v>
      </c>
      <c r="R492" s="3">
        <v>9.8000000000000007</v>
      </c>
      <c r="S492">
        <f t="shared" si="7"/>
        <v>2</v>
      </c>
    </row>
    <row r="493" spans="2:19" x14ac:dyDescent="0.25">
      <c r="B493" s="3" t="s">
        <v>526</v>
      </c>
      <c r="C493" s="3" t="s">
        <v>42</v>
      </c>
      <c r="D493" s="3" t="s">
        <v>43</v>
      </c>
      <c r="E493" s="3" t="s">
        <v>27</v>
      </c>
      <c r="F493" s="3" t="s">
        <v>21</v>
      </c>
      <c r="G493" s="3" t="s">
        <v>46</v>
      </c>
      <c r="H493" s="3">
        <v>34.700000000000003</v>
      </c>
      <c r="I493" s="3">
        <v>2</v>
      </c>
      <c r="J493" s="3">
        <v>3.47</v>
      </c>
      <c r="K493" s="3">
        <v>72.87</v>
      </c>
      <c r="L493" s="91">
        <v>43537</v>
      </c>
      <c r="M493" s="3">
        <v>0.82499999999999996</v>
      </c>
      <c r="N493" s="4" t="s">
        <v>23</v>
      </c>
      <c r="O493" s="3">
        <v>69.400000000000006</v>
      </c>
      <c r="P493" s="5">
        <v>4.7619047620000003</v>
      </c>
      <c r="Q493" s="3">
        <v>3.47</v>
      </c>
      <c r="R493" s="3">
        <v>8.1999999999999993</v>
      </c>
      <c r="S493">
        <f t="shared" si="7"/>
        <v>3</v>
      </c>
    </row>
    <row r="494" spans="2:19" x14ac:dyDescent="0.25">
      <c r="B494" s="3" t="s">
        <v>527</v>
      </c>
      <c r="C494" s="3" t="s">
        <v>18</v>
      </c>
      <c r="D494" s="3" t="s">
        <v>19</v>
      </c>
      <c r="E494" s="3" t="s">
        <v>20</v>
      </c>
      <c r="F494" s="3" t="s">
        <v>21</v>
      </c>
      <c r="G494" s="3" t="s">
        <v>46</v>
      </c>
      <c r="H494" s="3">
        <v>19.66</v>
      </c>
      <c r="I494" s="3">
        <v>10</v>
      </c>
      <c r="J494" s="3">
        <v>9.83</v>
      </c>
      <c r="K494" s="3">
        <v>206.43</v>
      </c>
      <c r="L494" s="91">
        <v>43539</v>
      </c>
      <c r="M494" s="3">
        <v>0.76388888888888884</v>
      </c>
      <c r="N494" s="4" t="s">
        <v>33</v>
      </c>
      <c r="O494" s="3">
        <v>196.6</v>
      </c>
      <c r="P494" s="5">
        <v>4.7619047620000003</v>
      </c>
      <c r="Q494" s="3">
        <v>9.83</v>
      </c>
      <c r="R494" s="3">
        <v>7.2</v>
      </c>
      <c r="S494">
        <f t="shared" si="7"/>
        <v>3</v>
      </c>
    </row>
    <row r="495" spans="2:19" x14ac:dyDescent="0.25">
      <c r="B495" s="3" t="s">
        <v>528</v>
      </c>
      <c r="C495" s="3" t="s">
        <v>42</v>
      </c>
      <c r="D495" s="3" t="s">
        <v>43</v>
      </c>
      <c r="E495" s="3" t="s">
        <v>20</v>
      </c>
      <c r="F495" s="3" t="s">
        <v>21</v>
      </c>
      <c r="G495" s="3" t="s">
        <v>22</v>
      </c>
      <c r="H495" s="3">
        <v>25.32</v>
      </c>
      <c r="I495" s="3">
        <v>8</v>
      </c>
      <c r="J495" s="3">
        <v>10.128</v>
      </c>
      <c r="K495" s="3">
        <v>212.68799999999999</v>
      </c>
      <c r="L495" s="91">
        <v>43529</v>
      </c>
      <c r="M495" s="3">
        <v>0.85</v>
      </c>
      <c r="N495" s="4" t="s">
        <v>23</v>
      </c>
      <c r="O495" s="3">
        <v>202.56</v>
      </c>
      <c r="P495" s="5">
        <v>4.7619047620000003</v>
      </c>
      <c r="Q495" s="3">
        <v>10.128</v>
      </c>
      <c r="R495" s="3">
        <v>8.6999999999999993</v>
      </c>
      <c r="S495">
        <f t="shared" si="7"/>
        <v>3</v>
      </c>
    </row>
    <row r="496" spans="2:19" x14ac:dyDescent="0.25">
      <c r="B496" s="3" t="s">
        <v>529</v>
      </c>
      <c r="C496" s="3" t="s">
        <v>25</v>
      </c>
      <c r="D496" s="3" t="s">
        <v>26</v>
      </c>
      <c r="E496" s="3" t="s">
        <v>20</v>
      </c>
      <c r="F496" s="3" t="s">
        <v>21</v>
      </c>
      <c r="G496" s="3" t="s">
        <v>32</v>
      </c>
      <c r="H496" s="3">
        <v>12.12</v>
      </c>
      <c r="I496" s="3">
        <v>10</v>
      </c>
      <c r="J496" s="3">
        <v>6.06</v>
      </c>
      <c r="K496" s="3">
        <v>127.26</v>
      </c>
      <c r="L496" s="91">
        <v>43529</v>
      </c>
      <c r="M496" s="3">
        <v>0.57222222222222219</v>
      </c>
      <c r="N496" s="4" t="s">
        <v>33</v>
      </c>
      <c r="O496" s="3">
        <v>121.2</v>
      </c>
      <c r="P496" s="5">
        <v>4.7619047620000003</v>
      </c>
      <c r="Q496" s="3">
        <v>6.06</v>
      </c>
      <c r="R496" s="3">
        <v>8.4</v>
      </c>
      <c r="S496">
        <f t="shared" si="7"/>
        <v>3</v>
      </c>
    </row>
    <row r="497" spans="2:19" x14ac:dyDescent="0.25">
      <c r="B497" s="3" t="s">
        <v>530</v>
      </c>
      <c r="C497" s="3" t="s">
        <v>42</v>
      </c>
      <c r="D497" s="3" t="s">
        <v>43</v>
      </c>
      <c r="E497" s="3" t="s">
        <v>27</v>
      </c>
      <c r="F497" s="3" t="s">
        <v>31</v>
      </c>
      <c r="G497" s="3" t="s">
        <v>46</v>
      </c>
      <c r="H497" s="3">
        <v>99.89</v>
      </c>
      <c r="I497" s="3">
        <v>2</v>
      </c>
      <c r="J497" s="3">
        <v>9.9890000000000008</v>
      </c>
      <c r="K497" s="3">
        <v>209.76900000000001</v>
      </c>
      <c r="L497" s="91">
        <v>43522</v>
      </c>
      <c r="M497" s="3">
        <v>0.49166666666666664</v>
      </c>
      <c r="N497" s="4" t="s">
        <v>23</v>
      </c>
      <c r="O497" s="3">
        <v>199.78</v>
      </c>
      <c r="P497" s="5">
        <v>4.7619047620000003</v>
      </c>
      <c r="Q497" s="3">
        <v>9.9890000000000008</v>
      </c>
      <c r="R497" s="3">
        <v>7.1</v>
      </c>
      <c r="S497">
        <f t="shared" si="7"/>
        <v>2</v>
      </c>
    </row>
    <row r="498" spans="2:19" x14ac:dyDescent="0.25">
      <c r="B498" s="3" t="s">
        <v>531</v>
      </c>
      <c r="C498" s="3" t="s">
        <v>42</v>
      </c>
      <c r="D498" s="3" t="s">
        <v>43</v>
      </c>
      <c r="E498" s="3" t="s">
        <v>27</v>
      </c>
      <c r="F498" s="3" t="s">
        <v>31</v>
      </c>
      <c r="G498" s="3" t="s">
        <v>36</v>
      </c>
      <c r="H498" s="3">
        <v>75.92</v>
      </c>
      <c r="I498" s="3">
        <v>8</v>
      </c>
      <c r="J498" s="3">
        <v>30.367999999999999</v>
      </c>
      <c r="K498" s="3">
        <v>637.72799999999995</v>
      </c>
      <c r="L498" s="91">
        <v>43544</v>
      </c>
      <c r="M498" s="3">
        <v>0.59305555555555556</v>
      </c>
      <c r="N498" s="4" t="s">
        <v>29</v>
      </c>
      <c r="O498" s="3">
        <v>607.36</v>
      </c>
      <c r="P498" s="5">
        <v>4.7619047620000003</v>
      </c>
      <c r="Q498" s="3">
        <v>30.367999999999999</v>
      </c>
      <c r="R498" s="3">
        <v>5.5</v>
      </c>
      <c r="S498">
        <f t="shared" si="7"/>
        <v>3</v>
      </c>
    </row>
    <row r="499" spans="2:19" x14ac:dyDescent="0.25">
      <c r="B499" s="3" t="s">
        <v>532</v>
      </c>
      <c r="C499" s="3" t="s">
        <v>25</v>
      </c>
      <c r="D499" s="3" t="s">
        <v>26</v>
      </c>
      <c r="E499" s="3" t="s">
        <v>27</v>
      </c>
      <c r="F499" s="3" t="s">
        <v>21</v>
      </c>
      <c r="G499" s="3" t="s">
        <v>28</v>
      </c>
      <c r="H499" s="3">
        <v>63.22</v>
      </c>
      <c r="I499" s="3">
        <v>2</v>
      </c>
      <c r="J499" s="3">
        <v>6.3220000000000001</v>
      </c>
      <c r="K499" s="3">
        <v>132.762</v>
      </c>
      <c r="L499" s="91">
        <v>43466</v>
      </c>
      <c r="M499" s="3">
        <v>0.66041666666666665</v>
      </c>
      <c r="N499" s="4" t="s">
        <v>29</v>
      </c>
      <c r="O499" s="3">
        <v>126.44</v>
      </c>
      <c r="P499" s="5">
        <v>4.7619047620000003</v>
      </c>
      <c r="Q499" s="3">
        <v>6.3220000000000001</v>
      </c>
      <c r="R499" s="3">
        <v>8.5</v>
      </c>
      <c r="S499">
        <f t="shared" si="7"/>
        <v>1</v>
      </c>
    </row>
    <row r="500" spans="2:19" x14ac:dyDescent="0.25">
      <c r="B500" s="3" t="s">
        <v>533</v>
      </c>
      <c r="C500" s="3" t="s">
        <v>25</v>
      </c>
      <c r="D500" s="3" t="s">
        <v>26</v>
      </c>
      <c r="E500" s="3" t="s">
        <v>27</v>
      </c>
      <c r="F500" s="3" t="s">
        <v>21</v>
      </c>
      <c r="G500" s="3" t="s">
        <v>44</v>
      </c>
      <c r="H500" s="3">
        <v>90.24</v>
      </c>
      <c r="I500" s="3">
        <v>6</v>
      </c>
      <c r="J500" s="3">
        <v>27.071999999999999</v>
      </c>
      <c r="K500" s="3">
        <v>568.51199999999994</v>
      </c>
      <c r="L500" s="91">
        <v>43492</v>
      </c>
      <c r="M500" s="3">
        <v>0.47013888888888888</v>
      </c>
      <c r="N500" s="4" t="s">
        <v>29</v>
      </c>
      <c r="O500" s="3">
        <v>541.44000000000005</v>
      </c>
      <c r="P500" s="5">
        <v>4.7619047620000003</v>
      </c>
      <c r="Q500" s="3">
        <v>27.071999999999999</v>
      </c>
      <c r="R500" s="3">
        <v>6.2</v>
      </c>
      <c r="S500">
        <f t="shared" si="7"/>
        <v>1</v>
      </c>
    </row>
    <row r="501" spans="2:19" x14ac:dyDescent="0.25">
      <c r="B501" s="3" t="s">
        <v>534</v>
      </c>
      <c r="C501" s="3" t="s">
        <v>42</v>
      </c>
      <c r="D501" s="3" t="s">
        <v>43</v>
      </c>
      <c r="E501" s="3" t="s">
        <v>20</v>
      </c>
      <c r="F501" s="3" t="s">
        <v>21</v>
      </c>
      <c r="G501" s="3" t="s">
        <v>36</v>
      </c>
      <c r="H501" s="3">
        <v>98.13</v>
      </c>
      <c r="I501" s="3">
        <v>1</v>
      </c>
      <c r="J501" s="3">
        <v>4.9065000000000003</v>
      </c>
      <c r="K501" s="3">
        <v>103.0365</v>
      </c>
      <c r="L501" s="91">
        <v>43486</v>
      </c>
      <c r="M501" s="3">
        <v>0.73333333333333328</v>
      </c>
      <c r="N501" s="4" t="s">
        <v>29</v>
      </c>
      <c r="O501" s="3">
        <v>98.13</v>
      </c>
      <c r="P501" s="5">
        <v>4.7619047620000003</v>
      </c>
      <c r="Q501" s="3">
        <v>4.9065000000000003</v>
      </c>
      <c r="R501" s="3">
        <v>8.9</v>
      </c>
      <c r="S501">
        <f t="shared" si="7"/>
        <v>1</v>
      </c>
    </row>
    <row r="502" spans="2:19" x14ac:dyDescent="0.25">
      <c r="B502" s="3" t="s">
        <v>535</v>
      </c>
      <c r="C502" s="3" t="s">
        <v>18</v>
      </c>
      <c r="D502" s="3" t="s">
        <v>19</v>
      </c>
      <c r="E502" s="3" t="s">
        <v>20</v>
      </c>
      <c r="F502" s="3" t="s">
        <v>21</v>
      </c>
      <c r="G502" s="3" t="s">
        <v>36</v>
      </c>
      <c r="H502" s="3">
        <v>51.52</v>
      </c>
      <c r="I502" s="3">
        <v>8</v>
      </c>
      <c r="J502" s="3">
        <v>20.608000000000001</v>
      </c>
      <c r="K502" s="3">
        <v>432.76799999999997</v>
      </c>
      <c r="L502" s="91">
        <v>43498</v>
      </c>
      <c r="M502" s="3">
        <v>0.65763888888888888</v>
      </c>
      <c r="N502" s="4" t="s">
        <v>29</v>
      </c>
      <c r="O502" s="3">
        <v>412.16</v>
      </c>
      <c r="P502" s="5">
        <v>4.7619047620000003</v>
      </c>
      <c r="Q502" s="3">
        <v>20.608000000000001</v>
      </c>
      <c r="R502" s="3">
        <v>9.6</v>
      </c>
      <c r="S502">
        <f t="shared" si="7"/>
        <v>2</v>
      </c>
    </row>
    <row r="503" spans="2:19" x14ac:dyDescent="0.25">
      <c r="B503" s="3" t="s">
        <v>536</v>
      </c>
      <c r="C503" s="3" t="s">
        <v>42</v>
      </c>
      <c r="D503" s="3" t="s">
        <v>43</v>
      </c>
      <c r="E503" s="3" t="s">
        <v>20</v>
      </c>
      <c r="F503" s="3" t="s">
        <v>31</v>
      </c>
      <c r="G503" s="3" t="s">
        <v>36</v>
      </c>
      <c r="H503" s="3">
        <v>73.97</v>
      </c>
      <c r="I503" s="3">
        <v>1</v>
      </c>
      <c r="J503" s="3">
        <v>3.6985000000000001</v>
      </c>
      <c r="K503" s="3">
        <v>77.668499999999995</v>
      </c>
      <c r="L503" s="91">
        <v>43499</v>
      </c>
      <c r="M503" s="3">
        <v>0.66180555555555554</v>
      </c>
      <c r="N503" s="4" t="s">
        <v>33</v>
      </c>
      <c r="O503" s="3">
        <v>73.97</v>
      </c>
      <c r="P503" s="5">
        <v>4.7619047620000003</v>
      </c>
      <c r="Q503" s="3">
        <v>3.6985000000000001</v>
      </c>
      <c r="R503" s="3">
        <v>5.4</v>
      </c>
      <c r="S503">
        <f t="shared" si="7"/>
        <v>2</v>
      </c>
    </row>
    <row r="504" spans="2:19" x14ac:dyDescent="0.25">
      <c r="B504" s="3" t="s">
        <v>537</v>
      </c>
      <c r="C504" s="3" t="s">
        <v>25</v>
      </c>
      <c r="D504" s="3" t="s">
        <v>26</v>
      </c>
      <c r="E504" s="3" t="s">
        <v>20</v>
      </c>
      <c r="F504" s="3" t="s">
        <v>21</v>
      </c>
      <c r="G504" s="3" t="s">
        <v>46</v>
      </c>
      <c r="H504" s="3">
        <v>31.9</v>
      </c>
      <c r="I504" s="3">
        <v>1</v>
      </c>
      <c r="J504" s="3">
        <v>1.595</v>
      </c>
      <c r="K504" s="3">
        <v>33.494999999999997</v>
      </c>
      <c r="L504" s="91">
        <v>43470</v>
      </c>
      <c r="M504" s="3">
        <v>0.52777777777777779</v>
      </c>
      <c r="N504" s="4" t="s">
        <v>23</v>
      </c>
      <c r="O504" s="3">
        <v>31.9</v>
      </c>
      <c r="P504" s="5">
        <v>4.7619047620000003</v>
      </c>
      <c r="Q504" s="3">
        <v>1.595</v>
      </c>
      <c r="R504" s="3">
        <v>9.1</v>
      </c>
      <c r="S504">
        <f t="shared" si="7"/>
        <v>1</v>
      </c>
    </row>
    <row r="505" spans="2:19" x14ac:dyDescent="0.25">
      <c r="B505" s="3" t="s">
        <v>538</v>
      </c>
      <c r="C505" s="3" t="s">
        <v>25</v>
      </c>
      <c r="D505" s="3" t="s">
        <v>26</v>
      </c>
      <c r="E505" s="3" t="s">
        <v>27</v>
      </c>
      <c r="F505" s="3" t="s">
        <v>31</v>
      </c>
      <c r="G505" s="3" t="s">
        <v>32</v>
      </c>
      <c r="H505" s="3">
        <v>69.400000000000006</v>
      </c>
      <c r="I505" s="3">
        <v>2</v>
      </c>
      <c r="J505" s="3">
        <v>6.94</v>
      </c>
      <c r="K505" s="3">
        <v>145.74</v>
      </c>
      <c r="L505" s="91">
        <v>43492</v>
      </c>
      <c r="M505" s="3">
        <v>0.82499999999999996</v>
      </c>
      <c r="N505" s="4" t="s">
        <v>23</v>
      </c>
      <c r="O505" s="3">
        <v>138.80000000000001</v>
      </c>
      <c r="P505" s="5">
        <v>4.7619047620000003</v>
      </c>
      <c r="Q505" s="3">
        <v>6.94</v>
      </c>
      <c r="R505" s="3">
        <v>9</v>
      </c>
      <c r="S505">
        <f t="shared" si="7"/>
        <v>1</v>
      </c>
    </row>
    <row r="506" spans="2:19" x14ac:dyDescent="0.25">
      <c r="B506" s="3" t="s">
        <v>539</v>
      </c>
      <c r="C506" s="3" t="s">
        <v>42</v>
      </c>
      <c r="D506" s="3" t="s">
        <v>43</v>
      </c>
      <c r="E506" s="3" t="s">
        <v>27</v>
      </c>
      <c r="F506" s="3" t="s">
        <v>21</v>
      </c>
      <c r="G506" s="3" t="s">
        <v>36</v>
      </c>
      <c r="H506" s="3">
        <v>93.31</v>
      </c>
      <c r="I506" s="3">
        <v>2</v>
      </c>
      <c r="J506" s="3">
        <v>9.3309999999999995</v>
      </c>
      <c r="K506" s="3">
        <v>195.95099999999999</v>
      </c>
      <c r="L506" s="91">
        <v>43549</v>
      </c>
      <c r="M506" s="3">
        <v>0.74513888888888891</v>
      </c>
      <c r="N506" s="4" t="s">
        <v>29</v>
      </c>
      <c r="O506" s="3">
        <v>186.62</v>
      </c>
      <c r="P506" s="5">
        <v>4.7619047620000003</v>
      </c>
      <c r="Q506" s="3">
        <v>9.3309999999999995</v>
      </c>
      <c r="R506" s="3">
        <v>6.3</v>
      </c>
      <c r="S506">
        <f t="shared" si="7"/>
        <v>3</v>
      </c>
    </row>
    <row r="507" spans="2:19" x14ac:dyDescent="0.25">
      <c r="B507" s="3" t="s">
        <v>540</v>
      </c>
      <c r="C507" s="3" t="s">
        <v>42</v>
      </c>
      <c r="D507" s="3" t="s">
        <v>43</v>
      </c>
      <c r="E507" s="3" t="s">
        <v>27</v>
      </c>
      <c r="F507" s="3" t="s">
        <v>31</v>
      </c>
      <c r="G507" s="3" t="s">
        <v>36</v>
      </c>
      <c r="H507" s="3">
        <v>88.45</v>
      </c>
      <c r="I507" s="3">
        <v>1</v>
      </c>
      <c r="J507" s="3">
        <v>4.4225000000000003</v>
      </c>
      <c r="K507" s="3">
        <v>92.872500000000002</v>
      </c>
      <c r="L507" s="91">
        <v>43521</v>
      </c>
      <c r="M507" s="3">
        <v>0.69166666666666665</v>
      </c>
      <c r="N507" s="4" t="s">
        <v>33</v>
      </c>
      <c r="O507" s="3">
        <v>88.45</v>
      </c>
      <c r="P507" s="5">
        <v>4.7619047620000003</v>
      </c>
      <c r="Q507" s="3">
        <v>4.4225000000000003</v>
      </c>
      <c r="R507" s="3">
        <v>9.5</v>
      </c>
      <c r="S507">
        <f t="shared" si="7"/>
        <v>2</v>
      </c>
    </row>
    <row r="508" spans="2:19" x14ac:dyDescent="0.25">
      <c r="B508" s="3" t="s">
        <v>541</v>
      </c>
      <c r="C508" s="3" t="s">
        <v>18</v>
      </c>
      <c r="D508" s="3" t="s">
        <v>19</v>
      </c>
      <c r="E508" s="3" t="s">
        <v>20</v>
      </c>
      <c r="F508" s="3" t="s">
        <v>31</v>
      </c>
      <c r="G508" s="3" t="s">
        <v>28</v>
      </c>
      <c r="H508" s="3">
        <v>24.18</v>
      </c>
      <c r="I508" s="3">
        <v>8</v>
      </c>
      <c r="J508" s="3">
        <v>9.6720000000000006</v>
      </c>
      <c r="K508" s="3">
        <v>203.11199999999999</v>
      </c>
      <c r="L508" s="91">
        <v>43493</v>
      </c>
      <c r="M508" s="3">
        <v>0.87083333333333335</v>
      </c>
      <c r="N508" s="4" t="s">
        <v>23</v>
      </c>
      <c r="O508" s="3">
        <v>193.44</v>
      </c>
      <c r="P508" s="5">
        <v>4.7619047620000003</v>
      </c>
      <c r="Q508" s="3">
        <v>9.6720000000000006</v>
      </c>
      <c r="R508" s="3">
        <v>9.8000000000000007</v>
      </c>
      <c r="S508">
        <f t="shared" si="7"/>
        <v>1</v>
      </c>
    </row>
    <row r="509" spans="2:19" x14ac:dyDescent="0.25">
      <c r="B509" s="3" t="s">
        <v>542</v>
      </c>
      <c r="C509" s="3" t="s">
        <v>42</v>
      </c>
      <c r="D509" s="3" t="s">
        <v>43</v>
      </c>
      <c r="E509" s="3" t="s">
        <v>20</v>
      </c>
      <c r="F509" s="3" t="s">
        <v>21</v>
      </c>
      <c r="G509" s="3" t="s">
        <v>36</v>
      </c>
      <c r="H509" s="3">
        <v>48.5</v>
      </c>
      <c r="I509" s="3">
        <v>3</v>
      </c>
      <c r="J509" s="3">
        <v>7.2750000000000004</v>
      </c>
      <c r="K509" s="3">
        <v>152.77500000000001</v>
      </c>
      <c r="L509" s="91">
        <v>43473</v>
      </c>
      <c r="M509" s="3">
        <v>0.53472222222222221</v>
      </c>
      <c r="N509" s="4" t="s">
        <v>29</v>
      </c>
      <c r="O509" s="3">
        <v>145.5</v>
      </c>
      <c r="P509" s="5">
        <v>4.7619047620000003</v>
      </c>
      <c r="Q509" s="3">
        <v>7.2750000000000004</v>
      </c>
      <c r="R509" s="3">
        <v>6.7</v>
      </c>
      <c r="S509">
        <f t="shared" si="7"/>
        <v>1</v>
      </c>
    </row>
    <row r="510" spans="2:19" x14ac:dyDescent="0.25">
      <c r="B510" s="3" t="s">
        <v>543</v>
      </c>
      <c r="C510" s="3" t="s">
        <v>42</v>
      </c>
      <c r="D510" s="3" t="s">
        <v>43</v>
      </c>
      <c r="E510" s="3" t="s">
        <v>27</v>
      </c>
      <c r="F510" s="3" t="s">
        <v>21</v>
      </c>
      <c r="G510" s="3" t="s">
        <v>44</v>
      </c>
      <c r="H510" s="3">
        <v>84.05</v>
      </c>
      <c r="I510" s="3">
        <v>6</v>
      </c>
      <c r="J510" s="3">
        <v>25.215</v>
      </c>
      <c r="K510" s="3">
        <v>529.51499999999999</v>
      </c>
      <c r="L510" s="91">
        <v>43494</v>
      </c>
      <c r="M510" s="3">
        <v>0.45</v>
      </c>
      <c r="N510" s="4" t="s">
        <v>33</v>
      </c>
      <c r="O510" s="3">
        <v>504.3</v>
      </c>
      <c r="P510" s="5">
        <v>4.7619047620000003</v>
      </c>
      <c r="Q510" s="3">
        <v>25.215</v>
      </c>
      <c r="R510" s="3">
        <v>7.7</v>
      </c>
      <c r="S510">
        <f t="shared" si="7"/>
        <v>1</v>
      </c>
    </row>
    <row r="511" spans="2:19" x14ac:dyDescent="0.25">
      <c r="B511" s="3" t="s">
        <v>544</v>
      </c>
      <c r="C511" s="3" t="s">
        <v>42</v>
      </c>
      <c r="D511" s="3" t="s">
        <v>43</v>
      </c>
      <c r="E511" s="3" t="s">
        <v>20</v>
      </c>
      <c r="F511" s="3" t="s">
        <v>31</v>
      </c>
      <c r="G511" s="3" t="s">
        <v>22</v>
      </c>
      <c r="H511" s="3">
        <v>61.29</v>
      </c>
      <c r="I511" s="3">
        <v>5</v>
      </c>
      <c r="J511" s="3">
        <v>15.3225</v>
      </c>
      <c r="K511" s="3">
        <v>321.77249999999998</v>
      </c>
      <c r="L511" s="91">
        <v>43553</v>
      </c>
      <c r="M511" s="3">
        <v>0.60277777777777775</v>
      </c>
      <c r="N511" s="4" t="s">
        <v>29</v>
      </c>
      <c r="O511" s="3">
        <v>306.45</v>
      </c>
      <c r="P511" s="5">
        <v>4.7619047620000003</v>
      </c>
      <c r="Q511" s="3">
        <v>15.3225</v>
      </c>
      <c r="R511" s="3">
        <v>7</v>
      </c>
      <c r="S511">
        <f t="shared" si="7"/>
        <v>3</v>
      </c>
    </row>
    <row r="512" spans="2:19" x14ac:dyDescent="0.25">
      <c r="B512" s="3" t="s">
        <v>545</v>
      </c>
      <c r="C512" s="3" t="s">
        <v>25</v>
      </c>
      <c r="D512" s="3" t="s">
        <v>26</v>
      </c>
      <c r="E512" s="3" t="s">
        <v>20</v>
      </c>
      <c r="F512" s="3" t="s">
        <v>21</v>
      </c>
      <c r="G512" s="3" t="s">
        <v>32</v>
      </c>
      <c r="H512" s="3">
        <v>15.95</v>
      </c>
      <c r="I512" s="3">
        <v>6</v>
      </c>
      <c r="J512" s="3">
        <v>4.7850000000000001</v>
      </c>
      <c r="K512" s="3">
        <v>100.485</v>
      </c>
      <c r="L512" s="91">
        <v>43505</v>
      </c>
      <c r="M512" s="3">
        <v>0.71875</v>
      </c>
      <c r="N512" s="4" t="s">
        <v>33</v>
      </c>
      <c r="O512" s="3">
        <v>95.7</v>
      </c>
      <c r="P512" s="5">
        <v>4.7619047620000003</v>
      </c>
      <c r="Q512" s="3">
        <v>4.7850000000000001</v>
      </c>
      <c r="R512" s="3">
        <v>5.0999999999999996</v>
      </c>
      <c r="S512">
        <f t="shared" si="7"/>
        <v>2</v>
      </c>
    </row>
    <row r="513" spans="2:19" x14ac:dyDescent="0.25">
      <c r="B513" s="3" t="s">
        <v>546</v>
      </c>
      <c r="C513" s="3" t="s">
        <v>42</v>
      </c>
      <c r="D513" s="3" t="s">
        <v>43</v>
      </c>
      <c r="E513" s="3" t="s">
        <v>20</v>
      </c>
      <c r="F513" s="3" t="s">
        <v>21</v>
      </c>
      <c r="G513" s="3" t="s">
        <v>36</v>
      </c>
      <c r="H513" s="3">
        <v>90.74</v>
      </c>
      <c r="I513" s="3">
        <v>7</v>
      </c>
      <c r="J513" s="3">
        <v>31.759</v>
      </c>
      <c r="K513" s="3">
        <v>666.93899999999996</v>
      </c>
      <c r="L513" s="91">
        <v>43481</v>
      </c>
      <c r="M513" s="3">
        <v>0.75208333333333333</v>
      </c>
      <c r="N513" s="4" t="s">
        <v>33</v>
      </c>
      <c r="O513" s="3">
        <v>635.17999999999995</v>
      </c>
      <c r="P513" s="5">
        <v>4.7619047620000003</v>
      </c>
      <c r="Q513" s="3">
        <v>31.759</v>
      </c>
      <c r="R513" s="3">
        <v>6.2</v>
      </c>
      <c r="S513">
        <f t="shared" si="7"/>
        <v>1</v>
      </c>
    </row>
    <row r="514" spans="2:19" x14ac:dyDescent="0.25">
      <c r="B514" s="3" t="s">
        <v>547</v>
      </c>
      <c r="C514" s="3" t="s">
        <v>18</v>
      </c>
      <c r="D514" s="3" t="s">
        <v>19</v>
      </c>
      <c r="E514" s="3" t="s">
        <v>27</v>
      </c>
      <c r="F514" s="3" t="s">
        <v>21</v>
      </c>
      <c r="G514" s="3" t="s">
        <v>32</v>
      </c>
      <c r="H514" s="3">
        <v>42.91</v>
      </c>
      <c r="I514" s="3">
        <v>5</v>
      </c>
      <c r="J514" s="3">
        <v>10.727499999999999</v>
      </c>
      <c r="K514" s="3">
        <v>225.2775</v>
      </c>
      <c r="L514" s="91">
        <v>43470</v>
      </c>
      <c r="M514" s="3">
        <v>0.72847222222222219</v>
      </c>
      <c r="N514" s="4" t="s">
        <v>23</v>
      </c>
      <c r="O514" s="3">
        <v>214.55</v>
      </c>
      <c r="P514" s="5">
        <v>4.7619047620000003</v>
      </c>
      <c r="Q514" s="3">
        <v>10.727499999999999</v>
      </c>
      <c r="R514" s="3">
        <v>6.1</v>
      </c>
      <c r="S514">
        <f t="shared" si="7"/>
        <v>1</v>
      </c>
    </row>
    <row r="515" spans="2:19" x14ac:dyDescent="0.25">
      <c r="B515" s="3" t="s">
        <v>548</v>
      </c>
      <c r="C515" s="3" t="s">
        <v>18</v>
      </c>
      <c r="D515" s="3" t="s">
        <v>19</v>
      </c>
      <c r="E515" s="3" t="s">
        <v>27</v>
      </c>
      <c r="F515" s="3" t="s">
        <v>21</v>
      </c>
      <c r="G515" s="3" t="s">
        <v>46</v>
      </c>
      <c r="H515" s="3">
        <v>54.28</v>
      </c>
      <c r="I515" s="3">
        <v>7</v>
      </c>
      <c r="J515" s="3">
        <v>18.998000000000001</v>
      </c>
      <c r="K515" s="3">
        <v>398.95800000000003</v>
      </c>
      <c r="L515" s="91">
        <v>43492</v>
      </c>
      <c r="M515" s="3">
        <v>0.75347222222222221</v>
      </c>
      <c r="N515" s="4" t="s">
        <v>23</v>
      </c>
      <c r="O515" s="3">
        <v>379.96</v>
      </c>
      <c r="P515" s="5">
        <v>4.7619047620000003</v>
      </c>
      <c r="Q515" s="3">
        <v>18.998000000000001</v>
      </c>
      <c r="R515" s="3">
        <v>9.3000000000000007</v>
      </c>
      <c r="S515">
        <f t="shared" si="7"/>
        <v>1</v>
      </c>
    </row>
    <row r="516" spans="2:19" x14ac:dyDescent="0.25">
      <c r="B516" s="3" t="s">
        <v>549</v>
      </c>
      <c r="C516" s="3" t="s">
        <v>18</v>
      </c>
      <c r="D516" s="3" t="s">
        <v>19</v>
      </c>
      <c r="E516" s="3" t="s">
        <v>27</v>
      </c>
      <c r="F516" s="3" t="s">
        <v>31</v>
      </c>
      <c r="G516" s="3" t="s">
        <v>28</v>
      </c>
      <c r="H516" s="3">
        <v>99.55</v>
      </c>
      <c r="I516" s="3">
        <v>7</v>
      </c>
      <c r="J516" s="3">
        <v>34.842500000000001</v>
      </c>
      <c r="K516" s="3">
        <v>731.6925</v>
      </c>
      <c r="L516" s="91">
        <v>43538</v>
      </c>
      <c r="M516" s="3">
        <v>0.50486111111111109</v>
      </c>
      <c r="N516" s="4" t="s">
        <v>29</v>
      </c>
      <c r="O516" s="3">
        <v>696.85</v>
      </c>
      <c r="P516" s="5">
        <v>4.7619047620000003</v>
      </c>
      <c r="Q516" s="3">
        <v>34.842500000000001</v>
      </c>
      <c r="R516" s="3">
        <v>7.6</v>
      </c>
      <c r="S516">
        <f t="shared" ref="S516:S579" si="8">MONTH(L516)</f>
        <v>3</v>
      </c>
    </row>
    <row r="517" spans="2:19" x14ac:dyDescent="0.25">
      <c r="B517" s="3" t="s">
        <v>550</v>
      </c>
      <c r="C517" s="3" t="s">
        <v>25</v>
      </c>
      <c r="D517" s="3" t="s">
        <v>26</v>
      </c>
      <c r="E517" s="3" t="s">
        <v>20</v>
      </c>
      <c r="F517" s="3" t="s">
        <v>31</v>
      </c>
      <c r="G517" s="3" t="s">
        <v>36</v>
      </c>
      <c r="H517" s="3">
        <v>58.39</v>
      </c>
      <c r="I517" s="3">
        <v>7</v>
      </c>
      <c r="J517" s="3">
        <v>20.436499999999999</v>
      </c>
      <c r="K517" s="3">
        <v>429.16649999999998</v>
      </c>
      <c r="L517" s="91">
        <v>43519</v>
      </c>
      <c r="M517" s="3">
        <v>0.8256944444444444</v>
      </c>
      <c r="N517" s="4" t="s">
        <v>33</v>
      </c>
      <c r="O517" s="3">
        <v>408.73</v>
      </c>
      <c r="P517" s="5">
        <v>4.7619047620000003</v>
      </c>
      <c r="Q517" s="3">
        <v>20.436499999999999</v>
      </c>
      <c r="R517" s="3">
        <v>8.1999999999999993</v>
      </c>
      <c r="S517">
        <f t="shared" si="8"/>
        <v>2</v>
      </c>
    </row>
    <row r="518" spans="2:19" x14ac:dyDescent="0.25">
      <c r="B518" s="3" t="s">
        <v>551</v>
      </c>
      <c r="C518" s="3" t="s">
        <v>25</v>
      </c>
      <c r="D518" s="3" t="s">
        <v>26</v>
      </c>
      <c r="E518" s="3" t="s">
        <v>20</v>
      </c>
      <c r="F518" s="3" t="s">
        <v>21</v>
      </c>
      <c r="G518" s="3" t="s">
        <v>46</v>
      </c>
      <c r="H518" s="3">
        <v>51.47</v>
      </c>
      <c r="I518" s="3">
        <v>1</v>
      </c>
      <c r="J518" s="3">
        <v>2.5735000000000001</v>
      </c>
      <c r="K518" s="3">
        <v>54.043500000000002</v>
      </c>
      <c r="L518" s="91">
        <v>43542</v>
      </c>
      <c r="M518" s="3">
        <v>0.66111111111111109</v>
      </c>
      <c r="N518" s="4" t="s">
        <v>23</v>
      </c>
      <c r="O518" s="3">
        <v>51.47</v>
      </c>
      <c r="P518" s="5">
        <v>4.7619047620000003</v>
      </c>
      <c r="Q518" s="3">
        <v>2.5735000000000001</v>
      </c>
      <c r="R518" s="3">
        <v>8.5</v>
      </c>
      <c r="S518">
        <f t="shared" si="8"/>
        <v>3</v>
      </c>
    </row>
    <row r="519" spans="2:19" x14ac:dyDescent="0.25">
      <c r="B519" s="3" t="s">
        <v>552</v>
      </c>
      <c r="C519" s="3" t="s">
        <v>42</v>
      </c>
      <c r="D519" s="3" t="s">
        <v>43</v>
      </c>
      <c r="E519" s="3" t="s">
        <v>20</v>
      </c>
      <c r="F519" s="3" t="s">
        <v>31</v>
      </c>
      <c r="G519" s="3" t="s">
        <v>22</v>
      </c>
      <c r="H519" s="3">
        <v>54.86</v>
      </c>
      <c r="I519" s="3">
        <v>5</v>
      </c>
      <c r="J519" s="3">
        <v>13.715</v>
      </c>
      <c r="K519" s="3">
        <v>288.01499999999999</v>
      </c>
      <c r="L519" s="91">
        <v>43553</v>
      </c>
      <c r="M519" s="3">
        <v>0.7</v>
      </c>
      <c r="N519" s="4" t="s">
        <v>23</v>
      </c>
      <c r="O519" s="3">
        <v>274.3</v>
      </c>
      <c r="P519" s="5">
        <v>4.7619047620000003</v>
      </c>
      <c r="Q519" s="3">
        <v>13.715</v>
      </c>
      <c r="R519" s="3">
        <v>9.8000000000000007</v>
      </c>
      <c r="S519">
        <f t="shared" si="8"/>
        <v>3</v>
      </c>
    </row>
    <row r="520" spans="2:19" x14ac:dyDescent="0.25">
      <c r="B520" s="3" t="s">
        <v>553</v>
      </c>
      <c r="C520" s="3" t="s">
        <v>25</v>
      </c>
      <c r="D520" s="3" t="s">
        <v>26</v>
      </c>
      <c r="E520" s="3" t="s">
        <v>20</v>
      </c>
      <c r="F520" s="3" t="s">
        <v>31</v>
      </c>
      <c r="G520" s="3" t="s">
        <v>32</v>
      </c>
      <c r="H520" s="3">
        <v>39.39</v>
      </c>
      <c r="I520" s="3">
        <v>5</v>
      </c>
      <c r="J520" s="3">
        <v>9.8475000000000001</v>
      </c>
      <c r="K520" s="3">
        <v>206.79750000000001</v>
      </c>
      <c r="L520" s="91">
        <v>43487</v>
      </c>
      <c r="M520" s="3">
        <v>0.86527777777777781</v>
      </c>
      <c r="N520" s="4" t="s">
        <v>33</v>
      </c>
      <c r="O520" s="3">
        <v>196.95</v>
      </c>
      <c r="P520" s="5">
        <v>4.7619047620000003</v>
      </c>
      <c r="Q520" s="3">
        <v>9.8475000000000001</v>
      </c>
      <c r="R520" s="3">
        <v>8.6999999999999993</v>
      </c>
      <c r="S520">
        <f t="shared" si="8"/>
        <v>1</v>
      </c>
    </row>
    <row r="521" spans="2:19" x14ac:dyDescent="0.25">
      <c r="B521" s="3" t="s">
        <v>554</v>
      </c>
      <c r="C521" s="3" t="s">
        <v>18</v>
      </c>
      <c r="D521" s="3" t="s">
        <v>19</v>
      </c>
      <c r="E521" s="3" t="s">
        <v>27</v>
      </c>
      <c r="F521" s="3" t="s">
        <v>31</v>
      </c>
      <c r="G521" s="3" t="s">
        <v>32</v>
      </c>
      <c r="H521" s="3">
        <v>34.729999999999997</v>
      </c>
      <c r="I521" s="3">
        <v>2</v>
      </c>
      <c r="J521" s="3">
        <v>3.4729999999999999</v>
      </c>
      <c r="K521" s="3">
        <v>72.933000000000007</v>
      </c>
      <c r="L521" s="91">
        <v>43525</v>
      </c>
      <c r="M521" s="3">
        <v>0.75972222222222219</v>
      </c>
      <c r="N521" s="4" t="s">
        <v>23</v>
      </c>
      <c r="O521" s="3">
        <v>69.459999999999994</v>
      </c>
      <c r="P521" s="5">
        <v>4.7619047620000003</v>
      </c>
      <c r="Q521" s="3">
        <v>3.4729999999999999</v>
      </c>
      <c r="R521" s="3">
        <v>9.6999999999999993</v>
      </c>
      <c r="S521">
        <f t="shared" si="8"/>
        <v>3</v>
      </c>
    </row>
    <row r="522" spans="2:19" x14ac:dyDescent="0.25">
      <c r="B522" s="3" t="s">
        <v>555</v>
      </c>
      <c r="C522" s="3" t="s">
        <v>25</v>
      </c>
      <c r="D522" s="3" t="s">
        <v>26</v>
      </c>
      <c r="E522" s="3" t="s">
        <v>20</v>
      </c>
      <c r="F522" s="3" t="s">
        <v>31</v>
      </c>
      <c r="G522" s="3" t="s">
        <v>36</v>
      </c>
      <c r="H522" s="3">
        <v>71.92</v>
      </c>
      <c r="I522" s="3">
        <v>5</v>
      </c>
      <c r="J522" s="3">
        <v>17.98</v>
      </c>
      <c r="K522" s="3">
        <v>377.58</v>
      </c>
      <c r="L522" s="91">
        <v>43482</v>
      </c>
      <c r="M522" s="3">
        <v>0.62847222222222221</v>
      </c>
      <c r="N522" s="4" t="s">
        <v>33</v>
      </c>
      <c r="O522" s="3">
        <v>359.6</v>
      </c>
      <c r="P522" s="5">
        <v>4.7619047620000003</v>
      </c>
      <c r="Q522" s="3">
        <v>17.98</v>
      </c>
      <c r="R522" s="3">
        <v>4.3</v>
      </c>
      <c r="S522">
        <f t="shared" si="8"/>
        <v>1</v>
      </c>
    </row>
    <row r="523" spans="2:19" x14ac:dyDescent="0.25">
      <c r="B523" s="3" t="s">
        <v>556</v>
      </c>
      <c r="C523" s="3" t="s">
        <v>42</v>
      </c>
      <c r="D523" s="3" t="s">
        <v>43</v>
      </c>
      <c r="E523" s="3" t="s">
        <v>27</v>
      </c>
      <c r="F523" s="3" t="s">
        <v>21</v>
      </c>
      <c r="G523" s="3" t="s">
        <v>28</v>
      </c>
      <c r="H523" s="3">
        <v>45.71</v>
      </c>
      <c r="I523" s="3">
        <v>3</v>
      </c>
      <c r="J523" s="3">
        <v>6.8564999999999996</v>
      </c>
      <c r="K523" s="3">
        <v>143.98650000000001</v>
      </c>
      <c r="L523" s="91">
        <v>43550</v>
      </c>
      <c r="M523" s="3">
        <v>0.44027777777777777</v>
      </c>
      <c r="N523" s="4" t="s">
        <v>33</v>
      </c>
      <c r="O523" s="3">
        <v>137.13</v>
      </c>
      <c r="P523" s="5">
        <v>4.7619047620000003</v>
      </c>
      <c r="Q523" s="3">
        <v>6.8564999999999996</v>
      </c>
      <c r="R523" s="3">
        <v>7.7</v>
      </c>
      <c r="S523">
        <f t="shared" si="8"/>
        <v>3</v>
      </c>
    </row>
    <row r="524" spans="2:19" x14ac:dyDescent="0.25">
      <c r="B524" s="3" t="s">
        <v>557</v>
      </c>
      <c r="C524" s="3" t="s">
        <v>25</v>
      </c>
      <c r="D524" s="3" t="s">
        <v>26</v>
      </c>
      <c r="E524" s="3" t="s">
        <v>20</v>
      </c>
      <c r="F524" s="3" t="s">
        <v>21</v>
      </c>
      <c r="G524" s="3" t="s">
        <v>32</v>
      </c>
      <c r="H524" s="3">
        <v>83.17</v>
      </c>
      <c r="I524" s="3">
        <v>6</v>
      </c>
      <c r="J524" s="3">
        <v>24.951000000000001</v>
      </c>
      <c r="K524" s="3">
        <v>523.971</v>
      </c>
      <c r="L524" s="91">
        <v>43544</v>
      </c>
      <c r="M524" s="3">
        <v>0.47430555555555554</v>
      </c>
      <c r="N524" s="4" t="s">
        <v>29</v>
      </c>
      <c r="O524" s="3">
        <v>499.02</v>
      </c>
      <c r="P524" s="5">
        <v>4.7619047620000003</v>
      </c>
      <c r="Q524" s="3">
        <v>24.951000000000001</v>
      </c>
      <c r="R524" s="3">
        <v>7.3</v>
      </c>
      <c r="S524">
        <f t="shared" si="8"/>
        <v>3</v>
      </c>
    </row>
    <row r="525" spans="2:19" x14ac:dyDescent="0.25">
      <c r="B525" s="3" t="s">
        <v>558</v>
      </c>
      <c r="C525" s="3" t="s">
        <v>18</v>
      </c>
      <c r="D525" s="3" t="s">
        <v>19</v>
      </c>
      <c r="E525" s="3" t="s">
        <v>20</v>
      </c>
      <c r="F525" s="3" t="s">
        <v>21</v>
      </c>
      <c r="G525" s="3" t="s">
        <v>32</v>
      </c>
      <c r="H525" s="3">
        <v>37.44</v>
      </c>
      <c r="I525" s="3">
        <v>6</v>
      </c>
      <c r="J525" s="3">
        <v>11.231999999999999</v>
      </c>
      <c r="K525" s="3">
        <v>235.87200000000001</v>
      </c>
      <c r="L525" s="91">
        <v>43502</v>
      </c>
      <c r="M525" s="3">
        <v>0.57986111111111116</v>
      </c>
      <c r="N525" s="4" t="s">
        <v>33</v>
      </c>
      <c r="O525" s="3">
        <v>224.64</v>
      </c>
      <c r="P525" s="5">
        <v>4.7619047620000003</v>
      </c>
      <c r="Q525" s="3">
        <v>11.231999999999999</v>
      </c>
      <c r="R525" s="3">
        <v>5.9</v>
      </c>
      <c r="S525">
        <f t="shared" si="8"/>
        <v>2</v>
      </c>
    </row>
    <row r="526" spans="2:19" x14ac:dyDescent="0.25">
      <c r="B526" s="3" t="s">
        <v>559</v>
      </c>
      <c r="C526" s="3" t="s">
        <v>25</v>
      </c>
      <c r="D526" s="3" t="s">
        <v>26</v>
      </c>
      <c r="E526" s="3" t="s">
        <v>27</v>
      </c>
      <c r="F526" s="3" t="s">
        <v>31</v>
      </c>
      <c r="G526" s="3" t="s">
        <v>22</v>
      </c>
      <c r="H526" s="3">
        <v>62.87</v>
      </c>
      <c r="I526" s="3">
        <v>2</v>
      </c>
      <c r="J526" s="3">
        <v>6.2869999999999999</v>
      </c>
      <c r="K526" s="3">
        <v>132.02699999999999</v>
      </c>
      <c r="L526" s="91">
        <v>43466</v>
      </c>
      <c r="M526" s="3">
        <v>0.48819444444444443</v>
      </c>
      <c r="N526" s="4" t="s">
        <v>29</v>
      </c>
      <c r="O526" s="3">
        <v>125.74</v>
      </c>
      <c r="P526" s="5">
        <v>4.7619047620000003</v>
      </c>
      <c r="Q526" s="3">
        <v>6.2869999999999999</v>
      </c>
      <c r="R526" s="3">
        <v>5</v>
      </c>
      <c r="S526">
        <f t="shared" si="8"/>
        <v>1</v>
      </c>
    </row>
    <row r="527" spans="2:19" x14ac:dyDescent="0.25">
      <c r="B527" s="3" t="s">
        <v>560</v>
      </c>
      <c r="C527" s="3" t="s">
        <v>18</v>
      </c>
      <c r="D527" s="3" t="s">
        <v>19</v>
      </c>
      <c r="E527" s="3" t="s">
        <v>27</v>
      </c>
      <c r="F527" s="3" t="s">
        <v>31</v>
      </c>
      <c r="G527" s="3" t="s">
        <v>44</v>
      </c>
      <c r="H527" s="3">
        <v>81.709999999999994</v>
      </c>
      <c r="I527" s="3">
        <v>6</v>
      </c>
      <c r="J527" s="3">
        <v>24.513000000000002</v>
      </c>
      <c r="K527" s="3">
        <v>514.77300000000002</v>
      </c>
      <c r="L527" s="91">
        <v>43492</v>
      </c>
      <c r="M527" s="3">
        <v>0.60833333333333328</v>
      </c>
      <c r="N527" s="4" t="s">
        <v>33</v>
      </c>
      <c r="O527" s="3">
        <v>490.26</v>
      </c>
      <c r="P527" s="5">
        <v>4.7619047620000003</v>
      </c>
      <c r="Q527" s="3">
        <v>24.513000000000002</v>
      </c>
      <c r="R527" s="3">
        <v>8</v>
      </c>
      <c r="S527">
        <f t="shared" si="8"/>
        <v>1</v>
      </c>
    </row>
    <row r="528" spans="2:19" x14ac:dyDescent="0.25">
      <c r="B528" s="3" t="s">
        <v>561</v>
      </c>
      <c r="C528" s="3" t="s">
        <v>18</v>
      </c>
      <c r="D528" s="3" t="s">
        <v>19</v>
      </c>
      <c r="E528" s="3" t="s">
        <v>20</v>
      </c>
      <c r="F528" s="3" t="s">
        <v>21</v>
      </c>
      <c r="G528" s="3" t="s">
        <v>36</v>
      </c>
      <c r="H528" s="3">
        <v>91.41</v>
      </c>
      <c r="I528" s="3">
        <v>5</v>
      </c>
      <c r="J528" s="3">
        <v>22.852499999999999</v>
      </c>
      <c r="K528" s="3">
        <v>479.90249999999997</v>
      </c>
      <c r="L528" s="91">
        <v>43521</v>
      </c>
      <c r="M528" s="3">
        <v>0.66874999999999996</v>
      </c>
      <c r="N528" s="4" t="s">
        <v>23</v>
      </c>
      <c r="O528" s="3">
        <v>457.05</v>
      </c>
      <c r="P528" s="5">
        <v>4.7619047620000003</v>
      </c>
      <c r="Q528" s="3">
        <v>22.852499999999999</v>
      </c>
      <c r="R528" s="3">
        <v>7.1</v>
      </c>
      <c r="S528">
        <f t="shared" si="8"/>
        <v>2</v>
      </c>
    </row>
    <row r="529" spans="2:19" x14ac:dyDescent="0.25">
      <c r="B529" s="3" t="s">
        <v>562</v>
      </c>
      <c r="C529" s="3" t="s">
        <v>42</v>
      </c>
      <c r="D529" s="3" t="s">
        <v>43</v>
      </c>
      <c r="E529" s="3" t="s">
        <v>27</v>
      </c>
      <c r="F529" s="3" t="s">
        <v>31</v>
      </c>
      <c r="G529" s="3" t="s">
        <v>46</v>
      </c>
      <c r="H529" s="3">
        <v>39.21</v>
      </c>
      <c r="I529" s="3">
        <v>4</v>
      </c>
      <c r="J529" s="3">
        <v>7.8419999999999996</v>
      </c>
      <c r="K529" s="3">
        <v>164.68199999999999</v>
      </c>
      <c r="L529" s="91">
        <v>43481</v>
      </c>
      <c r="M529" s="3">
        <v>0.8354166666666667</v>
      </c>
      <c r="N529" s="4" t="s">
        <v>33</v>
      </c>
      <c r="O529" s="3">
        <v>156.84</v>
      </c>
      <c r="P529" s="5">
        <v>4.7619047620000003</v>
      </c>
      <c r="Q529" s="3">
        <v>7.8419999999999996</v>
      </c>
      <c r="R529" s="3">
        <v>9</v>
      </c>
      <c r="S529">
        <f t="shared" si="8"/>
        <v>1</v>
      </c>
    </row>
    <row r="530" spans="2:19" x14ac:dyDescent="0.25">
      <c r="B530" s="3" t="s">
        <v>563</v>
      </c>
      <c r="C530" s="3" t="s">
        <v>42</v>
      </c>
      <c r="D530" s="3" t="s">
        <v>43</v>
      </c>
      <c r="E530" s="3" t="s">
        <v>20</v>
      </c>
      <c r="F530" s="3" t="s">
        <v>31</v>
      </c>
      <c r="G530" s="3" t="s">
        <v>46</v>
      </c>
      <c r="H530" s="3">
        <v>59.86</v>
      </c>
      <c r="I530" s="3">
        <v>2</v>
      </c>
      <c r="J530" s="3">
        <v>5.9859999999999998</v>
      </c>
      <c r="K530" s="3">
        <v>125.706</v>
      </c>
      <c r="L530" s="91">
        <v>43478</v>
      </c>
      <c r="M530" s="3">
        <v>0.62152777777777779</v>
      </c>
      <c r="N530" s="4" t="s">
        <v>23</v>
      </c>
      <c r="O530" s="3">
        <v>119.72</v>
      </c>
      <c r="P530" s="5">
        <v>4.7619047620000003</v>
      </c>
      <c r="Q530" s="3">
        <v>5.9859999999999998</v>
      </c>
      <c r="R530" s="3">
        <v>6.7</v>
      </c>
      <c r="S530">
        <f t="shared" si="8"/>
        <v>1</v>
      </c>
    </row>
    <row r="531" spans="2:19" x14ac:dyDescent="0.25">
      <c r="B531" s="3" t="s">
        <v>564</v>
      </c>
      <c r="C531" s="3" t="s">
        <v>42</v>
      </c>
      <c r="D531" s="3" t="s">
        <v>43</v>
      </c>
      <c r="E531" s="3" t="s">
        <v>20</v>
      </c>
      <c r="F531" s="3" t="s">
        <v>21</v>
      </c>
      <c r="G531" s="3" t="s">
        <v>44</v>
      </c>
      <c r="H531" s="3">
        <v>54.36</v>
      </c>
      <c r="I531" s="3">
        <v>10</v>
      </c>
      <c r="J531" s="3">
        <v>27.18</v>
      </c>
      <c r="K531" s="3">
        <v>570.78</v>
      </c>
      <c r="L531" s="91">
        <v>43503</v>
      </c>
      <c r="M531" s="3">
        <v>0.4777777777777778</v>
      </c>
      <c r="N531" s="4" t="s">
        <v>33</v>
      </c>
      <c r="O531" s="3">
        <v>543.6</v>
      </c>
      <c r="P531" s="5">
        <v>4.7619047620000003</v>
      </c>
      <c r="Q531" s="3">
        <v>27.18</v>
      </c>
      <c r="R531" s="3">
        <v>6.1</v>
      </c>
      <c r="S531">
        <f t="shared" si="8"/>
        <v>2</v>
      </c>
    </row>
    <row r="532" spans="2:19" x14ac:dyDescent="0.25">
      <c r="B532" s="3" t="s">
        <v>565</v>
      </c>
      <c r="C532" s="3" t="s">
        <v>18</v>
      </c>
      <c r="D532" s="3" t="s">
        <v>19</v>
      </c>
      <c r="E532" s="3" t="s">
        <v>27</v>
      </c>
      <c r="F532" s="3" t="s">
        <v>31</v>
      </c>
      <c r="G532" s="3" t="s">
        <v>36</v>
      </c>
      <c r="H532" s="3">
        <v>98.09</v>
      </c>
      <c r="I532" s="3">
        <v>9</v>
      </c>
      <c r="J532" s="3">
        <v>44.140500000000003</v>
      </c>
      <c r="K532" s="3">
        <v>926.95050000000003</v>
      </c>
      <c r="L532" s="91">
        <v>43513</v>
      </c>
      <c r="M532" s="3">
        <v>0.82013888888888886</v>
      </c>
      <c r="N532" s="4" t="s">
        <v>29</v>
      </c>
      <c r="O532" s="3">
        <v>882.81</v>
      </c>
      <c r="P532" s="5">
        <v>4.7619047620000003</v>
      </c>
      <c r="Q532" s="3">
        <v>44.140500000000003</v>
      </c>
      <c r="R532" s="3">
        <v>9.3000000000000007</v>
      </c>
      <c r="S532">
        <f t="shared" si="8"/>
        <v>2</v>
      </c>
    </row>
    <row r="533" spans="2:19" x14ac:dyDescent="0.25">
      <c r="B533" s="3" t="s">
        <v>566</v>
      </c>
      <c r="C533" s="3" t="s">
        <v>18</v>
      </c>
      <c r="D533" s="3" t="s">
        <v>19</v>
      </c>
      <c r="E533" s="3" t="s">
        <v>27</v>
      </c>
      <c r="F533" s="3" t="s">
        <v>31</v>
      </c>
      <c r="G533" s="3" t="s">
        <v>22</v>
      </c>
      <c r="H533" s="3">
        <v>25.43</v>
      </c>
      <c r="I533" s="3">
        <v>6</v>
      </c>
      <c r="J533" s="3">
        <v>7.6289999999999996</v>
      </c>
      <c r="K533" s="3">
        <v>160.209</v>
      </c>
      <c r="L533" s="91">
        <v>43508</v>
      </c>
      <c r="M533" s="3">
        <v>0.79236111111111107</v>
      </c>
      <c r="N533" s="4" t="s">
        <v>23</v>
      </c>
      <c r="O533" s="3">
        <v>152.58000000000001</v>
      </c>
      <c r="P533" s="5">
        <v>4.7619047620000003</v>
      </c>
      <c r="Q533" s="3">
        <v>7.6289999999999996</v>
      </c>
      <c r="R533" s="3">
        <v>7</v>
      </c>
      <c r="S533">
        <f t="shared" si="8"/>
        <v>2</v>
      </c>
    </row>
    <row r="534" spans="2:19" x14ac:dyDescent="0.25">
      <c r="B534" s="3" t="s">
        <v>567</v>
      </c>
      <c r="C534" s="3" t="s">
        <v>18</v>
      </c>
      <c r="D534" s="3" t="s">
        <v>19</v>
      </c>
      <c r="E534" s="3" t="s">
        <v>20</v>
      </c>
      <c r="F534" s="3" t="s">
        <v>31</v>
      </c>
      <c r="G534" s="3" t="s">
        <v>46</v>
      </c>
      <c r="H534" s="3">
        <v>86.68</v>
      </c>
      <c r="I534" s="3">
        <v>8</v>
      </c>
      <c r="J534" s="3">
        <v>34.671999999999997</v>
      </c>
      <c r="K534" s="3">
        <v>728.11199999999997</v>
      </c>
      <c r="L534" s="91">
        <v>43489</v>
      </c>
      <c r="M534" s="3">
        <v>0.75277777777777777</v>
      </c>
      <c r="N534" s="4" t="s">
        <v>33</v>
      </c>
      <c r="O534" s="3">
        <v>693.44</v>
      </c>
      <c r="P534" s="5">
        <v>4.7619047620000003</v>
      </c>
      <c r="Q534" s="3">
        <v>34.671999999999997</v>
      </c>
      <c r="R534" s="3">
        <v>7.2</v>
      </c>
      <c r="S534">
        <f t="shared" si="8"/>
        <v>1</v>
      </c>
    </row>
    <row r="535" spans="2:19" x14ac:dyDescent="0.25">
      <c r="B535" s="3" t="s">
        <v>568</v>
      </c>
      <c r="C535" s="3" t="s">
        <v>42</v>
      </c>
      <c r="D535" s="3" t="s">
        <v>43</v>
      </c>
      <c r="E535" s="3" t="s">
        <v>27</v>
      </c>
      <c r="F535" s="3" t="s">
        <v>31</v>
      </c>
      <c r="G535" s="3" t="s">
        <v>28</v>
      </c>
      <c r="H535" s="3">
        <v>22.95</v>
      </c>
      <c r="I535" s="3">
        <v>10</v>
      </c>
      <c r="J535" s="3">
        <v>11.475</v>
      </c>
      <c r="K535" s="3">
        <v>240.97499999999999</v>
      </c>
      <c r="L535" s="91">
        <v>43502</v>
      </c>
      <c r="M535" s="3">
        <v>0.80555555555555558</v>
      </c>
      <c r="N535" s="4" t="s">
        <v>23</v>
      </c>
      <c r="O535" s="3">
        <v>229.5</v>
      </c>
      <c r="P535" s="5">
        <v>4.7619047620000003</v>
      </c>
      <c r="Q535" s="3">
        <v>11.475</v>
      </c>
      <c r="R535" s="3">
        <v>8.1999999999999993</v>
      </c>
      <c r="S535">
        <f t="shared" si="8"/>
        <v>2</v>
      </c>
    </row>
    <row r="536" spans="2:19" x14ac:dyDescent="0.25">
      <c r="B536" s="3" t="s">
        <v>569</v>
      </c>
      <c r="C536" s="3" t="s">
        <v>25</v>
      </c>
      <c r="D536" s="3" t="s">
        <v>26</v>
      </c>
      <c r="E536" s="3" t="s">
        <v>27</v>
      </c>
      <c r="F536" s="3" t="s">
        <v>21</v>
      </c>
      <c r="G536" s="3" t="s">
        <v>44</v>
      </c>
      <c r="H536" s="3">
        <v>16.309999999999999</v>
      </c>
      <c r="I536" s="3">
        <v>9</v>
      </c>
      <c r="J536" s="3">
        <v>7.3395000000000001</v>
      </c>
      <c r="K536" s="3">
        <v>154.12950000000001</v>
      </c>
      <c r="L536" s="91">
        <v>43550</v>
      </c>
      <c r="M536" s="3">
        <v>0.43819444444444444</v>
      </c>
      <c r="N536" s="4" t="s">
        <v>23</v>
      </c>
      <c r="O536" s="3">
        <v>146.79</v>
      </c>
      <c r="P536" s="5">
        <v>4.7619047620000003</v>
      </c>
      <c r="Q536" s="3">
        <v>7.3395000000000001</v>
      </c>
      <c r="R536" s="3">
        <v>8.4</v>
      </c>
      <c r="S536">
        <f t="shared" si="8"/>
        <v>3</v>
      </c>
    </row>
    <row r="537" spans="2:19" x14ac:dyDescent="0.25">
      <c r="B537" s="3" t="s">
        <v>570</v>
      </c>
      <c r="C537" s="3" t="s">
        <v>18</v>
      </c>
      <c r="D537" s="3" t="s">
        <v>19</v>
      </c>
      <c r="E537" s="3" t="s">
        <v>27</v>
      </c>
      <c r="F537" s="3" t="s">
        <v>21</v>
      </c>
      <c r="G537" s="3" t="s">
        <v>32</v>
      </c>
      <c r="H537" s="3">
        <v>28.32</v>
      </c>
      <c r="I537" s="3">
        <v>5</v>
      </c>
      <c r="J537" s="3">
        <v>7.08</v>
      </c>
      <c r="K537" s="3">
        <v>148.68</v>
      </c>
      <c r="L537" s="91">
        <v>43535</v>
      </c>
      <c r="M537" s="3">
        <v>0.56111111111111112</v>
      </c>
      <c r="N537" s="4" t="s">
        <v>23</v>
      </c>
      <c r="O537" s="3">
        <v>141.6</v>
      </c>
      <c r="P537" s="5">
        <v>4.7619047620000003</v>
      </c>
      <c r="Q537" s="3">
        <v>7.08</v>
      </c>
      <c r="R537" s="3">
        <v>6.2</v>
      </c>
      <c r="S537">
        <f t="shared" si="8"/>
        <v>3</v>
      </c>
    </row>
    <row r="538" spans="2:19" x14ac:dyDescent="0.25">
      <c r="B538" s="3" t="s">
        <v>571</v>
      </c>
      <c r="C538" s="3" t="s">
        <v>25</v>
      </c>
      <c r="D538" s="3" t="s">
        <v>26</v>
      </c>
      <c r="E538" s="3" t="s">
        <v>27</v>
      </c>
      <c r="F538" s="3" t="s">
        <v>31</v>
      </c>
      <c r="G538" s="3" t="s">
        <v>32</v>
      </c>
      <c r="H538" s="3">
        <v>16.670000000000002</v>
      </c>
      <c r="I538" s="3">
        <v>7</v>
      </c>
      <c r="J538" s="3">
        <v>5.8345000000000002</v>
      </c>
      <c r="K538" s="3">
        <v>122.5245</v>
      </c>
      <c r="L538" s="91">
        <v>43503</v>
      </c>
      <c r="M538" s="3">
        <v>0.48333333333333334</v>
      </c>
      <c r="N538" s="4" t="s">
        <v>23</v>
      </c>
      <c r="O538" s="3">
        <v>116.69</v>
      </c>
      <c r="P538" s="5">
        <v>4.7619047620000003</v>
      </c>
      <c r="Q538" s="3">
        <v>5.8345000000000002</v>
      </c>
      <c r="R538" s="3">
        <v>7.4</v>
      </c>
      <c r="S538">
        <f t="shared" si="8"/>
        <v>2</v>
      </c>
    </row>
    <row r="539" spans="2:19" x14ac:dyDescent="0.25">
      <c r="B539" s="3" t="s">
        <v>572</v>
      </c>
      <c r="C539" s="3" t="s">
        <v>42</v>
      </c>
      <c r="D539" s="3" t="s">
        <v>43</v>
      </c>
      <c r="E539" s="3" t="s">
        <v>20</v>
      </c>
      <c r="F539" s="3" t="s">
        <v>21</v>
      </c>
      <c r="G539" s="3" t="s">
        <v>46</v>
      </c>
      <c r="H539" s="3">
        <v>73.959999999999994</v>
      </c>
      <c r="I539" s="3">
        <v>1</v>
      </c>
      <c r="J539" s="3">
        <v>3.698</v>
      </c>
      <c r="K539" s="3">
        <v>77.658000000000001</v>
      </c>
      <c r="L539" s="91">
        <v>43470</v>
      </c>
      <c r="M539" s="3">
        <v>0.48055555555555557</v>
      </c>
      <c r="N539" s="4" t="s">
        <v>33</v>
      </c>
      <c r="O539" s="3">
        <v>73.959999999999994</v>
      </c>
      <c r="P539" s="5">
        <v>4.7619047620000003</v>
      </c>
      <c r="Q539" s="3">
        <v>3.698</v>
      </c>
      <c r="R539" s="3">
        <v>5</v>
      </c>
      <c r="S539">
        <f t="shared" si="8"/>
        <v>1</v>
      </c>
    </row>
    <row r="540" spans="2:19" x14ac:dyDescent="0.25">
      <c r="B540" s="3" t="s">
        <v>573</v>
      </c>
      <c r="C540" s="3" t="s">
        <v>18</v>
      </c>
      <c r="D540" s="3" t="s">
        <v>19</v>
      </c>
      <c r="E540" s="3" t="s">
        <v>27</v>
      </c>
      <c r="F540" s="3" t="s">
        <v>31</v>
      </c>
      <c r="G540" s="3" t="s">
        <v>32</v>
      </c>
      <c r="H540" s="3">
        <v>97.94</v>
      </c>
      <c r="I540" s="3">
        <v>1</v>
      </c>
      <c r="J540" s="3">
        <v>4.8970000000000002</v>
      </c>
      <c r="K540" s="3">
        <v>102.837</v>
      </c>
      <c r="L540" s="91">
        <v>43531</v>
      </c>
      <c r="M540" s="3">
        <v>0.48888888888888887</v>
      </c>
      <c r="N540" s="4" t="s">
        <v>23</v>
      </c>
      <c r="O540" s="3">
        <v>97.94</v>
      </c>
      <c r="P540" s="5">
        <v>4.7619047620000003</v>
      </c>
      <c r="Q540" s="3">
        <v>4.8970000000000002</v>
      </c>
      <c r="R540" s="3">
        <v>6.9</v>
      </c>
      <c r="S540">
        <f t="shared" si="8"/>
        <v>3</v>
      </c>
    </row>
    <row r="541" spans="2:19" x14ac:dyDescent="0.25">
      <c r="B541" s="3" t="s">
        <v>574</v>
      </c>
      <c r="C541" s="3" t="s">
        <v>18</v>
      </c>
      <c r="D541" s="3" t="s">
        <v>19</v>
      </c>
      <c r="E541" s="3" t="s">
        <v>27</v>
      </c>
      <c r="F541" s="3" t="s">
        <v>21</v>
      </c>
      <c r="G541" s="3" t="s">
        <v>46</v>
      </c>
      <c r="H541" s="3">
        <v>73.05</v>
      </c>
      <c r="I541" s="3">
        <v>4</v>
      </c>
      <c r="J541" s="3">
        <v>14.61</v>
      </c>
      <c r="K541" s="3">
        <v>306.81</v>
      </c>
      <c r="L541" s="91">
        <v>43521</v>
      </c>
      <c r="M541" s="3">
        <v>0.71944444444444444</v>
      </c>
      <c r="N541" s="4" t="s">
        <v>33</v>
      </c>
      <c r="O541" s="3">
        <v>292.2</v>
      </c>
      <c r="P541" s="5">
        <v>4.7619047620000003</v>
      </c>
      <c r="Q541" s="3">
        <v>14.61</v>
      </c>
      <c r="R541" s="3">
        <v>4.9000000000000004</v>
      </c>
      <c r="S541">
        <f t="shared" si="8"/>
        <v>2</v>
      </c>
    </row>
    <row r="542" spans="2:19" x14ac:dyDescent="0.25">
      <c r="B542" s="3" t="s">
        <v>575</v>
      </c>
      <c r="C542" s="3" t="s">
        <v>25</v>
      </c>
      <c r="D542" s="3" t="s">
        <v>26</v>
      </c>
      <c r="E542" s="3" t="s">
        <v>20</v>
      </c>
      <c r="F542" s="3" t="s">
        <v>21</v>
      </c>
      <c r="G542" s="3" t="s">
        <v>44</v>
      </c>
      <c r="H542" s="3">
        <v>87.48</v>
      </c>
      <c r="I542" s="3">
        <v>6</v>
      </c>
      <c r="J542" s="3">
        <v>26.244</v>
      </c>
      <c r="K542" s="3">
        <v>551.12400000000002</v>
      </c>
      <c r="L542" s="91">
        <v>43497</v>
      </c>
      <c r="M542" s="3">
        <v>0.77986111111111112</v>
      </c>
      <c r="N542" s="4" t="s">
        <v>23</v>
      </c>
      <c r="O542" s="3">
        <v>524.88</v>
      </c>
      <c r="P542" s="5">
        <v>4.7619047620000003</v>
      </c>
      <c r="Q542" s="3">
        <v>26.244</v>
      </c>
      <c r="R542" s="3">
        <v>5.0999999999999996</v>
      </c>
      <c r="S542">
        <f t="shared" si="8"/>
        <v>2</v>
      </c>
    </row>
    <row r="543" spans="2:19" x14ac:dyDescent="0.25">
      <c r="B543" s="3" t="s">
        <v>576</v>
      </c>
      <c r="C543" s="3" t="s">
        <v>18</v>
      </c>
      <c r="D543" s="3" t="s">
        <v>19</v>
      </c>
      <c r="E543" s="3" t="s">
        <v>27</v>
      </c>
      <c r="F543" s="3" t="s">
        <v>31</v>
      </c>
      <c r="G543" s="3" t="s">
        <v>32</v>
      </c>
      <c r="H543" s="3">
        <v>30.68</v>
      </c>
      <c r="I543" s="3">
        <v>3</v>
      </c>
      <c r="J543" s="3">
        <v>4.6020000000000003</v>
      </c>
      <c r="K543" s="3">
        <v>96.641999999999996</v>
      </c>
      <c r="L543" s="91">
        <v>43487</v>
      </c>
      <c r="M543" s="3">
        <v>0.45833333333333331</v>
      </c>
      <c r="N543" s="4" t="s">
        <v>23</v>
      </c>
      <c r="O543" s="3">
        <v>92.04</v>
      </c>
      <c r="P543" s="5">
        <v>4.7619047620000003</v>
      </c>
      <c r="Q543" s="3">
        <v>4.6020000000000003</v>
      </c>
      <c r="R543" s="3">
        <v>9.1</v>
      </c>
      <c r="S543">
        <f t="shared" si="8"/>
        <v>1</v>
      </c>
    </row>
    <row r="544" spans="2:19" x14ac:dyDescent="0.25">
      <c r="B544" s="3" t="s">
        <v>577</v>
      </c>
      <c r="C544" s="3" t="s">
        <v>25</v>
      </c>
      <c r="D544" s="3" t="s">
        <v>26</v>
      </c>
      <c r="E544" s="3" t="s">
        <v>20</v>
      </c>
      <c r="F544" s="3" t="s">
        <v>31</v>
      </c>
      <c r="G544" s="3" t="s">
        <v>22</v>
      </c>
      <c r="H544" s="3">
        <v>75.88</v>
      </c>
      <c r="I544" s="3">
        <v>1</v>
      </c>
      <c r="J544" s="3">
        <v>3.794</v>
      </c>
      <c r="K544" s="3">
        <v>79.674000000000007</v>
      </c>
      <c r="L544" s="91">
        <v>43468</v>
      </c>
      <c r="M544" s="3">
        <v>0.4375</v>
      </c>
      <c r="N544" s="4" t="s">
        <v>33</v>
      </c>
      <c r="O544" s="3">
        <v>75.88</v>
      </c>
      <c r="P544" s="5">
        <v>4.7619047620000003</v>
      </c>
      <c r="Q544" s="3">
        <v>3.794</v>
      </c>
      <c r="R544" s="3">
        <v>7.1</v>
      </c>
      <c r="S544">
        <f t="shared" si="8"/>
        <v>1</v>
      </c>
    </row>
    <row r="545" spans="2:19" x14ac:dyDescent="0.25">
      <c r="B545" s="3" t="s">
        <v>578</v>
      </c>
      <c r="C545" s="3" t="s">
        <v>42</v>
      </c>
      <c r="D545" s="3" t="s">
        <v>43</v>
      </c>
      <c r="E545" s="3" t="s">
        <v>20</v>
      </c>
      <c r="F545" s="3" t="s">
        <v>21</v>
      </c>
      <c r="G545" s="3" t="s">
        <v>36</v>
      </c>
      <c r="H545" s="3">
        <v>20.18</v>
      </c>
      <c r="I545" s="3">
        <v>4</v>
      </c>
      <c r="J545" s="3">
        <v>4.0359999999999996</v>
      </c>
      <c r="K545" s="3">
        <v>84.756</v>
      </c>
      <c r="L545" s="91">
        <v>43509</v>
      </c>
      <c r="M545" s="3">
        <v>0.50972222222222219</v>
      </c>
      <c r="N545" s="4" t="s">
        <v>33</v>
      </c>
      <c r="O545" s="3">
        <v>80.72</v>
      </c>
      <c r="P545" s="5">
        <v>4.7619047620000003</v>
      </c>
      <c r="Q545" s="3">
        <v>4.0359999999999996</v>
      </c>
      <c r="R545" s="3">
        <v>5</v>
      </c>
      <c r="S545">
        <f t="shared" si="8"/>
        <v>2</v>
      </c>
    </row>
    <row r="546" spans="2:19" x14ac:dyDescent="0.25">
      <c r="B546" s="3" t="s">
        <v>579</v>
      </c>
      <c r="C546" s="3" t="s">
        <v>25</v>
      </c>
      <c r="D546" s="3" t="s">
        <v>26</v>
      </c>
      <c r="E546" s="3" t="s">
        <v>20</v>
      </c>
      <c r="F546" s="3" t="s">
        <v>31</v>
      </c>
      <c r="G546" s="3" t="s">
        <v>28</v>
      </c>
      <c r="H546" s="3">
        <v>18.77</v>
      </c>
      <c r="I546" s="3">
        <v>6</v>
      </c>
      <c r="J546" s="3">
        <v>5.6310000000000002</v>
      </c>
      <c r="K546" s="3">
        <v>118.251</v>
      </c>
      <c r="L546" s="91">
        <v>43493</v>
      </c>
      <c r="M546" s="3">
        <v>0.69652777777777775</v>
      </c>
      <c r="N546" s="4" t="s">
        <v>33</v>
      </c>
      <c r="O546" s="3">
        <v>112.62</v>
      </c>
      <c r="P546" s="5">
        <v>4.7619047620000003</v>
      </c>
      <c r="Q546" s="3">
        <v>5.6310000000000002</v>
      </c>
      <c r="R546" s="3">
        <v>5.5</v>
      </c>
      <c r="S546">
        <f t="shared" si="8"/>
        <v>1</v>
      </c>
    </row>
    <row r="547" spans="2:19" x14ac:dyDescent="0.25">
      <c r="B547" s="3" t="s">
        <v>580</v>
      </c>
      <c r="C547" s="3" t="s">
        <v>42</v>
      </c>
      <c r="D547" s="3" t="s">
        <v>43</v>
      </c>
      <c r="E547" s="3" t="s">
        <v>27</v>
      </c>
      <c r="F547" s="3" t="s">
        <v>21</v>
      </c>
      <c r="G547" s="3" t="s">
        <v>44</v>
      </c>
      <c r="H547" s="3">
        <v>71.2</v>
      </c>
      <c r="I547" s="3">
        <v>1</v>
      </c>
      <c r="J547" s="3">
        <v>3.56</v>
      </c>
      <c r="K547" s="3">
        <v>74.760000000000005</v>
      </c>
      <c r="L547" s="91">
        <v>43470</v>
      </c>
      <c r="M547" s="3">
        <v>0.86111111111111116</v>
      </c>
      <c r="N547" s="4" t="s">
        <v>33</v>
      </c>
      <c r="O547" s="3">
        <v>71.2</v>
      </c>
      <c r="P547" s="5">
        <v>4.7619047620000003</v>
      </c>
      <c r="Q547" s="3">
        <v>3.56</v>
      </c>
      <c r="R547" s="3">
        <v>9.1999999999999993</v>
      </c>
      <c r="S547">
        <f t="shared" si="8"/>
        <v>1</v>
      </c>
    </row>
    <row r="548" spans="2:19" x14ac:dyDescent="0.25">
      <c r="B548" s="3" t="s">
        <v>581</v>
      </c>
      <c r="C548" s="3" t="s">
        <v>42</v>
      </c>
      <c r="D548" s="3" t="s">
        <v>43</v>
      </c>
      <c r="E548" s="3" t="s">
        <v>20</v>
      </c>
      <c r="F548" s="3" t="s">
        <v>31</v>
      </c>
      <c r="G548" s="3" t="s">
        <v>32</v>
      </c>
      <c r="H548" s="3">
        <v>38.81</v>
      </c>
      <c r="I548" s="3">
        <v>4</v>
      </c>
      <c r="J548" s="3">
        <v>7.7619999999999996</v>
      </c>
      <c r="K548" s="3">
        <v>163.00200000000001</v>
      </c>
      <c r="L548" s="91">
        <v>43543</v>
      </c>
      <c r="M548" s="3">
        <v>0.56944444444444442</v>
      </c>
      <c r="N548" s="4" t="s">
        <v>23</v>
      </c>
      <c r="O548" s="3">
        <v>155.24</v>
      </c>
      <c r="P548" s="5">
        <v>4.7619047620000003</v>
      </c>
      <c r="Q548" s="3">
        <v>7.7619999999999996</v>
      </c>
      <c r="R548" s="3">
        <v>4.9000000000000004</v>
      </c>
      <c r="S548">
        <f t="shared" si="8"/>
        <v>3</v>
      </c>
    </row>
    <row r="549" spans="2:19" x14ac:dyDescent="0.25">
      <c r="B549" s="3" t="s">
        <v>582</v>
      </c>
      <c r="C549" s="3" t="s">
        <v>18</v>
      </c>
      <c r="D549" s="3" t="s">
        <v>19</v>
      </c>
      <c r="E549" s="3" t="s">
        <v>27</v>
      </c>
      <c r="F549" s="3" t="s">
        <v>21</v>
      </c>
      <c r="G549" s="3" t="s">
        <v>46</v>
      </c>
      <c r="H549" s="3">
        <v>29.42</v>
      </c>
      <c r="I549" s="3">
        <v>10</v>
      </c>
      <c r="J549" s="3">
        <v>14.71</v>
      </c>
      <c r="K549" s="3">
        <v>308.91000000000003</v>
      </c>
      <c r="L549" s="91">
        <v>43477</v>
      </c>
      <c r="M549" s="3">
        <v>0.68263888888888891</v>
      </c>
      <c r="N549" s="4" t="s">
        <v>23</v>
      </c>
      <c r="O549" s="3">
        <v>294.2</v>
      </c>
      <c r="P549" s="5">
        <v>4.7619047620000003</v>
      </c>
      <c r="Q549" s="3">
        <v>14.71</v>
      </c>
      <c r="R549" s="3">
        <v>8.9</v>
      </c>
      <c r="S549">
        <f t="shared" si="8"/>
        <v>1</v>
      </c>
    </row>
    <row r="550" spans="2:19" x14ac:dyDescent="0.25">
      <c r="B550" s="3" t="s">
        <v>583</v>
      </c>
      <c r="C550" s="3" t="s">
        <v>18</v>
      </c>
      <c r="D550" s="3" t="s">
        <v>19</v>
      </c>
      <c r="E550" s="3" t="s">
        <v>27</v>
      </c>
      <c r="F550" s="3" t="s">
        <v>31</v>
      </c>
      <c r="G550" s="3" t="s">
        <v>36</v>
      </c>
      <c r="H550" s="3">
        <v>60.95</v>
      </c>
      <c r="I550" s="3">
        <v>9</v>
      </c>
      <c r="J550" s="3">
        <v>27.427499999999998</v>
      </c>
      <c r="K550" s="3">
        <v>575.97749999999996</v>
      </c>
      <c r="L550" s="91">
        <v>43472</v>
      </c>
      <c r="M550" s="3">
        <v>0.50555555555555554</v>
      </c>
      <c r="N550" s="4" t="s">
        <v>33</v>
      </c>
      <c r="O550" s="3">
        <v>548.54999999999995</v>
      </c>
      <c r="P550" s="5">
        <v>4.7619047620000003</v>
      </c>
      <c r="Q550" s="3">
        <v>27.427499999999998</v>
      </c>
      <c r="R550" s="3">
        <v>6</v>
      </c>
      <c r="S550">
        <f t="shared" si="8"/>
        <v>1</v>
      </c>
    </row>
    <row r="551" spans="2:19" x14ac:dyDescent="0.25">
      <c r="B551" s="3" t="s">
        <v>584</v>
      </c>
      <c r="C551" s="3" t="s">
        <v>42</v>
      </c>
      <c r="D551" s="3" t="s">
        <v>43</v>
      </c>
      <c r="E551" s="3" t="s">
        <v>27</v>
      </c>
      <c r="F551" s="3" t="s">
        <v>21</v>
      </c>
      <c r="G551" s="3" t="s">
        <v>36</v>
      </c>
      <c r="H551" s="3">
        <v>51.54</v>
      </c>
      <c r="I551" s="3">
        <v>5</v>
      </c>
      <c r="J551" s="3">
        <v>12.885</v>
      </c>
      <c r="K551" s="3">
        <v>270.58499999999998</v>
      </c>
      <c r="L551" s="91">
        <v>43491</v>
      </c>
      <c r="M551" s="3">
        <v>0.73958333333333337</v>
      </c>
      <c r="N551" s="4" t="s">
        <v>29</v>
      </c>
      <c r="O551" s="3">
        <v>257.7</v>
      </c>
      <c r="P551" s="5">
        <v>4.7619047620000003</v>
      </c>
      <c r="Q551" s="3">
        <v>12.885</v>
      </c>
      <c r="R551" s="3">
        <v>4.2</v>
      </c>
      <c r="S551">
        <f t="shared" si="8"/>
        <v>1</v>
      </c>
    </row>
    <row r="552" spans="2:19" x14ac:dyDescent="0.25">
      <c r="B552" s="3" t="s">
        <v>585</v>
      </c>
      <c r="C552" s="3" t="s">
        <v>18</v>
      </c>
      <c r="D552" s="3" t="s">
        <v>19</v>
      </c>
      <c r="E552" s="3" t="s">
        <v>27</v>
      </c>
      <c r="F552" s="3" t="s">
        <v>21</v>
      </c>
      <c r="G552" s="3" t="s">
        <v>28</v>
      </c>
      <c r="H552" s="3">
        <v>66.06</v>
      </c>
      <c r="I552" s="3">
        <v>6</v>
      </c>
      <c r="J552" s="3">
        <v>19.818000000000001</v>
      </c>
      <c r="K552" s="3">
        <v>416.178</v>
      </c>
      <c r="L552" s="91">
        <v>43488</v>
      </c>
      <c r="M552" s="3">
        <v>0.43611111111111112</v>
      </c>
      <c r="N552" s="4" t="s">
        <v>29</v>
      </c>
      <c r="O552" s="3">
        <v>396.36</v>
      </c>
      <c r="P552" s="5">
        <v>4.7619047620000003</v>
      </c>
      <c r="Q552" s="3">
        <v>19.818000000000001</v>
      </c>
      <c r="R552" s="3">
        <v>7.3</v>
      </c>
      <c r="S552">
        <f t="shared" si="8"/>
        <v>1</v>
      </c>
    </row>
    <row r="553" spans="2:19" x14ac:dyDescent="0.25">
      <c r="B553" s="3" t="s">
        <v>586</v>
      </c>
      <c r="C553" s="3" t="s">
        <v>42</v>
      </c>
      <c r="D553" s="3" t="s">
        <v>43</v>
      </c>
      <c r="E553" s="3" t="s">
        <v>27</v>
      </c>
      <c r="F553" s="3" t="s">
        <v>31</v>
      </c>
      <c r="G553" s="3" t="s">
        <v>46</v>
      </c>
      <c r="H553" s="3">
        <v>57.27</v>
      </c>
      <c r="I553" s="3">
        <v>3</v>
      </c>
      <c r="J553" s="3">
        <v>8.5905000000000005</v>
      </c>
      <c r="K553" s="3">
        <v>180.40049999999999</v>
      </c>
      <c r="L553" s="91">
        <v>43505</v>
      </c>
      <c r="M553" s="3">
        <v>0.85486111111111107</v>
      </c>
      <c r="N553" s="4" t="s">
        <v>23</v>
      </c>
      <c r="O553" s="3">
        <v>171.81</v>
      </c>
      <c r="P553" s="5">
        <v>4.7619047620000003</v>
      </c>
      <c r="Q553" s="3">
        <v>8.5905000000000005</v>
      </c>
      <c r="R553" s="3">
        <v>6.5</v>
      </c>
      <c r="S553">
        <f t="shared" si="8"/>
        <v>2</v>
      </c>
    </row>
    <row r="554" spans="2:19" x14ac:dyDescent="0.25">
      <c r="B554" s="3" t="s">
        <v>587</v>
      </c>
      <c r="C554" s="3" t="s">
        <v>42</v>
      </c>
      <c r="D554" s="3" t="s">
        <v>43</v>
      </c>
      <c r="E554" s="3" t="s">
        <v>27</v>
      </c>
      <c r="F554" s="3" t="s">
        <v>21</v>
      </c>
      <c r="G554" s="3" t="s">
        <v>46</v>
      </c>
      <c r="H554" s="3">
        <v>54.31</v>
      </c>
      <c r="I554" s="3">
        <v>9</v>
      </c>
      <c r="J554" s="3">
        <v>24.439499999999999</v>
      </c>
      <c r="K554" s="3">
        <v>513.22950000000003</v>
      </c>
      <c r="L554" s="91">
        <v>43518</v>
      </c>
      <c r="M554" s="3">
        <v>0.45069444444444445</v>
      </c>
      <c r="N554" s="4" t="s">
        <v>29</v>
      </c>
      <c r="O554" s="3">
        <v>488.79</v>
      </c>
      <c r="P554" s="5">
        <v>4.7619047620000003</v>
      </c>
      <c r="Q554" s="3">
        <v>24.439499999999999</v>
      </c>
      <c r="R554" s="3">
        <v>8.9</v>
      </c>
      <c r="S554">
        <f t="shared" si="8"/>
        <v>2</v>
      </c>
    </row>
    <row r="555" spans="2:19" x14ac:dyDescent="0.25">
      <c r="B555" s="3" t="s">
        <v>588</v>
      </c>
      <c r="C555" s="3" t="s">
        <v>42</v>
      </c>
      <c r="D555" s="3" t="s">
        <v>43</v>
      </c>
      <c r="E555" s="3" t="s">
        <v>27</v>
      </c>
      <c r="F555" s="3" t="s">
        <v>21</v>
      </c>
      <c r="G555" s="3" t="s">
        <v>22</v>
      </c>
      <c r="H555" s="3">
        <v>58.24</v>
      </c>
      <c r="I555" s="3">
        <v>9</v>
      </c>
      <c r="J555" s="3">
        <v>26.207999999999998</v>
      </c>
      <c r="K555" s="3">
        <v>550.36800000000005</v>
      </c>
      <c r="L555" s="91">
        <v>43501</v>
      </c>
      <c r="M555" s="3">
        <v>0.52361111111111114</v>
      </c>
      <c r="N555" s="4" t="s">
        <v>29</v>
      </c>
      <c r="O555" s="3">
        <v>524.16</v>
      </c>
      <c r="P555" s="5">
        <v>4.7619047620000003</v>
      </c>
      <c r="Q555" s="3">
        <v>26.207999999999998</v>
      </c>
      <c r="R555" s="3">
        <v>9.6999999999999993</v>
      </c>
      <c r="S555">
        <f t="shared" si="8"/>
        <v>2</v>
      </c>
    </row>
    <row r="556" spans="2:19" x14ac:dyDescent="0.25">
      <c r="B556" s="3" t="s">
        <v>589</v>
      </c>
      <c r="C556" s="3" t="s">
        <v>25</v>
      </c>
      <c r="D556" s="3" t="s">
        <v>26</v>
      </c>
      <c r="E556" s="3" t="s">
        <v>27</v>
      </c>
      <c r="F556" s="3" t="s">
        <v>31</v>
      </c>
      <c r="G556" s="3" t="s">
        <v>28</v>
      </c>
      <c r="H556" s="3">
        <v>22.21</v>
      </c>
      <c r="I556" s="3">
        <v>6</v>
      </c>
      <c r="J556" s="3">
        <v>6.6630000000000003</v>
      </c>
      <c r="K556" s="3">
        <v>139.923</v>
      </c>
      <c r="L556" s="91">
        <v>43531</v>
      </c>
      <c r="M556" s="3">
        <v>0.43263888888888891</v>
      </c>
      <c r="N556" s="4" t="s">
        <v>33</v>
      </c>
      <c r="O556" s="3">
        <v>133.26</v>
      </c>
      <c r="P556" s="5">
        <v>4.7619047620000003</v>
      </c>
      <c r="Q556" s="3">
        <v>6.6630000000000003</v>
      </c>
      <c r="R556" s="3">
        <v>8.6</v>
      </c>
      <c r="S556">
        <f t="shared" si="8"/>
        <v>3</v>
      </c>
    </row>
    <row r="557" spans="2:19" x14ac:dyDescent="0.25">
      <c r="B557" s="3" t="s">
        <v>590</v>
      </c>
      <c r="C557" s="3" t="s">
        <v>18</v>
      </c>
      <c r="D557" s="3" t="s">
        <v>19</v>
      </c>
      <c r="E557" s="3" t="s">
        <v>20</v>
      </c>
      <c r="F557" s="3" t="s">
        <v>31</v>
      </c>
      <c r="G557" s="3" t="s">
        <v>28</v>
      </c>
      <c r="H557" s="3">
        <v>19.32</v>
      </c>
      <c r="I557" s="3">
        <v>7</v>
      </c>
      <c r="J557" s="3">
        <v>6.7619999999999996</v>
      </c>
      <c r="K557" s="3">
        <v>142.00200000000001</v>
      </c>
      <c r="L557" s="91">
        <v>43549</v>
      </c>
      <c r="M557" s="3">
        <v>0.78541666666666665</v>
      </c>
      <c r="N557" s="4" t="s">
        <v>29</v>
      </c>
      <c r="O557" s="3">
        <v>135.24</v>
      </c>
      <c r="P557" s="5">
        <v>4.7619047620000003</v>
      </c>
      <c r="Q557" s="3">
        <v>6.7619999999999996</v>
      </c>
      <c r="R557" s="3">
        <v>6.9</v>
      </c>
      <c r="S557">
        <f t="shared" si="8"/>
        <v>3</v>
      </c>
    </row>
    <row r="558" spans="2:19" x14ac:dyDescent="0.25">
      <c r="B558" s="3" t="s">
        <v>591</v>
      </c>
      <c r="C558" s="3" t="s">
        <v>42</v>
      </c>
      <c r="D558" s="3" t="s">
        <v>43</v>
      </c>
      <c r="E558" s="3" t="s">
        <v>27</v>
      </c>
      <c r="F558" s="3" t="s">
        <v>31</v>
      </c>
      <c r="G558" s="3" t="s">
        <v>32</v>
      </c>
      <c r="H558" s="3">
        <v>37.479999999999997</v>
      </c>
      <c r="I558" s="3">
        <v>3</v>
      </c>
      <c r="J558" s="3">
        <v>5.6219999999999999</v>
      </c>
      <c r="K558" s="3">
        <v>118.062</v>
      </c>
      <c r="L558" s="91">
        <v>43485</v>
      </c>
      <c r="M558" s="3">
        <v>0.57291666666666663</v>
      </c>
      <c r="N558" s="4" t="s">
        <v>33</v>
      </c>
      <c r="O558" s="3">
        <v>112.44</v>
      </c>
      <c r="P558" s="5">
        <v>4.7619047620000003</v>
      </c>
      <c r="Q558" s="3">
        <v>5.6219999999999999</v>
      </c>
      <c r="R558" s="3">
        <v>7.7</v>
      </c>
      <c r="S558">
        <f t="shared" si="8"/>
        <v>1</v>
      </c>
    </row>
    <row r="559" spans="2:19" x14ac:dyDescent="0.25">
      <c r="B559" s="3" t="s">
        <v>592</v>
      </c>
      <c r="C559" s="3" t="s">
        <v>42</v>
      </c>
      <c r="D559" s="3" t="s">
        <v>43</v>
      </c>
      <c r="E559" s="3" t="s">
        <v>20</v>
      </c>
      <c r="F559" s="3" t="s">
        <v>21</v>
      </c>
      <c r="G559" s="3" t="s">
        <v>46</v>
      </c>
      <c r="H559" s="3">
        <v>72.040000000000006</v>
      </c>
      <c r="I559" s="3">
        <v>2</v>
      </c>
      <c r="J559" s="3">
        <v>7.2039999999999997</v>
      </c>
      <c r="K559" s="3">
        <v>151.28399999999999</v>
      </c>
      <c r="L559" s="91">
        <v>43500</v>
      </c>
      <c r="M559" s="3">
        <v>0.81805555555555554</v>
      </c>
      <c r="N559" s="4" t="s">
        <v>29</v>
      </c>
      <c r="O559" s="3">
        <v>144.08000000000001</v>
      </c>
      <c r="P559" s="5">
        <v>4.7619047620000003</v>
      </c>
      <c r="Q559" s="3">
        <v>7.2039999999999997</v>
      </c>
      <c r="R559" s="3">
        <v>9.5</v>
      </c>
      <c r="S559">
        <f t="shared" si="8"/>
        <v>2</v>
      </c>
    </row>
    <row r="560" spans="2:19" x14ac:dyDescent="0.25">
      <c r="B560" s="3" t="s">
        <v>593</v>
      </c>
      <c r="C560" s="3" t="s">
        <v>25</v>
      </c>
      <c r="D560" s="3" t="s">
        <v>26</v>
      </c>
      <c r="E560" s="3" t="s">
        <v>20</v>
      </c>
      <c r="F560" s="3" t="s">
        <v>21</v>
      </c>
      <c r="G560" s="3" t="s">
        <v>44</v>
      </c>
      <c r="H560" s="3">
        <v>98.52</v>
      </c>
      <c r="I560" s="3">
        <v>10</v>
      </c>
      <c r="J560" s="3">
        <v>49.26</v>
      </c>
      <c r="K560" s="3">
        <v>1034.46</v>
      </c>
      <c r="L560" s="91">
        <v>43495</v>
      </c>
      <c r="M560" s="3">
        <v>0.84930555555555554</v>
      </c>
      <c r="N560" s="4" t="s">
        <v>23</v>
      </c>
      <c r="O560" s="3">
        <v>985.2</v>
      </c>
      <c r="P560" s="5">
        <v>4.7619047620000003</v>
      </c>
      <c r="Q560" s="3">
        <v>49.26</v>
      </c>
      <c r="R560" s="3">
        <v>4.5</v>
      </c>
      <c r="S560">
        <f t="shared" si="8"/>
        <v>1</v>
      </c>
    </row>
    <row r="561" spans="2:19" x14ac:dyDescent="0.25">
      <c r="B561" s="3" t="s">
        <v>594</v>
      </c>
      <c r="C561" s="3" t="s">
        <v>18</v>
      </c>
      <c r="D561" s="3" t="s">
        <v>19</v>
      </c>
      <c r="E561" s="3" t="s">
        <v>20</v>
      </c>
      <c r="F561" s="3" t="s">
        <v>31</v>
      </c>
      <c r="G561" s="3" t="s">
        <v>44</v>
      </c>
      <c r="H561" s="3">
        <v>41.66</v>
      </c>
      <c r="I561" s="3">
        <v>6</v>
      </c>
      <c r="J561" s="3">
        <v>12.497999999999999</v>
      </c>
      <c r="K561" s="3">
        <v>262.45800000000003</v>
      </c>
      <c r="L561" s="91">
        <v>43467</v>
      </c>
      <c r="M561" s="3">
        <v>0.64166666666666672</v>
      </c>
      <c r="N561" s="4" t="s">
        <v>23</v>
      </c>
      <c r="O561" s="3">
        <v>249.96</v>
      </c>
      <c r="P561" s="5">
        <v>4.7619047620000003</v>
      </c>
      <c r="Q561" s="3">
        <v>12.497999999999999</v>
      </c>
      <c r="R561" s="3">
        <v>5.6</v>
      </c>
      <c r="S561">
        <f t="shared" si="8"/>
        <v>1</v>
      </c>
    </row>
    <row r="562" spans="2:19" x14ac:dyDescent="0.25">
      <c r="B562" s="3" t="s">
        <v>595</v>
      </c>
      <c r="C562" s="3" t="s">
        <v>18</v>
      </c>
      <c r="D562" s="3" t="s">
        <v>19</v>
      </c>
      <c r="E562" s="3" t="s">
        <v>20</v>
      </c>
      <c r="F562" s="3" t="s">
        <v>21</v>
      </c>
      <c r="G562" s="3" t="s">
        <v>32</v>
      </c>
      <c r="H562" s="3">
        <v>72.42</v>
      </c>
      <c r="I562" s="3">
        <v>3</v>
      </c>
      <c r="J562" s="3">
        <v>10.863</v>
      </c>
      <c r="K562" s="3">
        <v>228.12299999999999</v>
      </c>
      <c r="L562" s="91">
        <v>43553</v>
      </c>
      <c r="M562" s="3">
        <v>0.70416666666666672</v>
      </c>
      <c r="N562" s="4" t="s">
        <v>23</v>
      </c>
      <c r="O562" s="3">
        <v>217.26</v>
      </c>
      <c r="P562" s="5">
        <v>4.7619047620000003</v>
      </c>
      <c r="Q562" s="3">
        <v>10.863</v>
      </c>
      <c r="R562" s="3">
        <v>8.1999999999999993</v>
      </c>
      <c r="S562">
        <f t="shared" si="8"/>
        <v>3</v>
      </c>
    </row>
    <row r="563" spans="2:19" x14ac:dyDescent="0.25">
      <c r="B563" s="3" t="s">
        <v>596</v>
      </c>
      <c r="C563" s="3" t="s">
        <v>42</v>
      </c>
      <c r="D563" s="3" t="s">
        <v>43</v>
      </c>
      <c r="E563" s="3" t="s">
        <v>27</v>
      </c>
      <c r="F563" s="3" t="s">
        <v>31</v>
      </c>
      <c r="G563" s="3" t="s">
        <v>28</v>
      </c>
      <c r="H563" s="3">
        <v>21.58</v>
      </c>
      <c r="I563" s="3">
        <v>9</v>
      </c>
      <c r="J563" s="3">
        <v>9.7110000000000003</v>
      </c>
      <c r="K563" s="3">
        <v>203.93100000000001</v>
      </c>
      <c r="L563" s="91">
        <v>43538</v>
      </c>
      <c r="M563" s="3">
        <v>0.52222222222222225</v>
      </c>
      <c r="N563" s="4" t="s">
        <v>29</v>
      </c>
      <c r="O563" s="3">
        <v>194.22</v>
      </c>
      <c r="P563" s="5">
        <v>4.7619047620000003</v>
      </c>
      <c r="Q563" s="3">
        <v>9.7110000000000003</v>
      </c>
      <c r="R563" s="3">
        <v>7.3</v>
      </c>
      <c r="S563">
        <f t="shared" si="8"/>
        <v>3</v>
      </c>
    </row>
    <row r="564" spans="2:19" x14ac:dyDescent="0.25">
      <c r="B564" s="3" t="s">
        <v>597</v>
      </c>
      <c r="C564" s="3" t="s">
        <v>25</v>
      </c>
      <c r="D564" s="3" t="s">
        <v>26</v>
      </c>
      <c r="E564" s="3" t="s">
        <v>27</v>
      </c>
      <c r="F564" s="3" t="s">
        <v>31</v>
      </c>
      <c r="G564" s="3" t="s">
        <v>44</v>
      </c>
      <c r="H564" s="3">
        <v>89.2</v>
      </c>
      <c r="I564" s="3">
        <v>10</v>
      </c>
      <c r="J564" s="3">
        <v>44.6</v>
      </c>
      <c r="K564" s="3">
        <v>936.6</v>
      </c>
      <c r="L564" s="91">
        <v>43507</v>
      </c>
      <c r="M564" s="3">
        <v>0.65416666666666667</v>
      </c>
      <c r="N564" s="4" t="s">
        <v>33</v>
      </c>
      <c r="O564" s="3">
        <v>892</v>
      </c>
      <c r="P564" s="5">
        <v>4.7619047620000003</v>
      </c>
      <c r="Q564" s="3">
        <v>44.6</v>
      </c>
      <c r="R564" s="3">
        <v>4.4000000000000004</v>
      </c>
      <c r="S564">
        <f t="shared" si="8"/>
        <v>2</v>
      </c>
    </row>
    <row r="565" spans="2:19" x14ac:dyDescent="0.25">
      <c r="B565" s="3" t="s">
        <v>598</v>
      </c>
      <c r="C565" s="3" t="s">
        <v>42</v>
      </c>
      <c r="D565" s="3" t="s">
        <v>43</v>
      </c>
      <c r="E565" s="3" t="s">
        <v>27</v>
      </c>
      <c r="F565" s="3" t="s">
        <v>21</v>
      </c>
      <c r="G565" s="3" t="s">
        <v>28</v>
      </c>
      <c r="H565" s="3">
        <v>42.42</v>
      </c>
      <c r="I565" s="3">
        <v>8</v>
      </c>
      <c r="J565" s="3">
        <v>16.968</v>
      </c>
      <c r="K565" s="3">
        <v>356.32799999999997</v>
      </c>
      <c r="L565" s="91">
        <v>43495</v>
      </c>
      <c r="M565" s="3">
        <v>0.58194444444444449</v>
      </c>
      <c r="N565" s="4" t="s">
        <v>23</v>
      </c>
      <c r="O565" s="3">
        <v>339.36</v>
      </c>
      <c r="P565" s="5">
        <v>4.7619047620000003</v>
      </c>
      <c r="Q565" s="3">
        <v>16.968</v>
      </c>
      <c r="R565" s="3">
        <v>5.7</v>
      </c>
      <c r="S565">
        <f t="shared" si="8"/>
        <v>1</v>
      </c>
    </row>
    <row r="566" spans="2:19" x14ac:dyDescent="0.25">
      <c r="B566" s="3" t="s">
        <v>599</v>
      </c>
      <c r="C566" s="3" t="s">
        <v>18</v>
      </c>
      <c r="D566" s="3" t="s">
        <v>19</v>
      </c>
      <c r="E566" s="3" t="s">
        <v>20</v>
      </c>
      <c r="F566" s="3" t="s">
        <v>31</v>
      </c>
      <c r="G566" s="3" t="s">
        <v>28</v>
      </c>
      <c r="H566" s="3">
        <v>74.510000000000005</v>
      </c>
      <c r="I566" s="3">
        <v>6</v>
      </c>
      <c r="J566" s="3">
        <v>22.353000000000002</v>
      </c>
      <c r="K566" s="3">
        <v>469.41300000000001</v>
      </c>
      <c r="L566" s="91">
        <v>43544</v>
      </c>
      <c r="M566" s="3">
        <v>0.63055555555555554</v>
      </c>
      <c r="N566" s="4" t="s">
        <v>23</v>
      </c>
      <c r="O566" s="3">
        <v>447.06</v>
      </c>
      <c r="P566" s="5">
        <v>4.7619047620000003</v>
      </c>
      <c r="Q566" s="3">
        <v>22.353000000000002</v>
      </c>
      <c r="R566" s="3">
        <v>5</v>
      </c>
      <c r="S566">
        <f t="shared" si="8"/>
        <v>3</v>
      </c>
    </row>
    <row r="567" spans="2:19" x14ac:dyDescent="0.25">
      <c r="B567" s="3" t="s">
        <v>600</v>
      </c>
      <c r="C567" s="3" t="s">
        <v>42</v>
      </c>
      <c r="D567" s="3" t="s">
        <v>43</v>
      </c>
      <c r="E567" s="3" t="s">
        <v>27</v>
      </c>
      <c r="F567" s="3" t="s">
        <v>31</v>
      </c>
      <c r="G567" s="3" t="s">
        <v>46</v>
      </c>
      <c r="H567" s="3">
        <v>99.25</v>
      </c>
      <c r="I567" s="3">
        <v>2</v>
      </c>
      <c r="J567" s="3">
        <v>9.9250000000000007</v>
      </c>
      <c r="K567" s="3">
        <v>208.42500000000001</v>
      </c>
      <c r="L567" s="91">
        <v>43544</v>
      </c>
      <c r="M567" s="3">
        <v>0.54305555555555551</v>
      </c>
      <c r="N567" s="4" t="s">
        <v>29</v>
      </c>
      <c r="O567" s="3">
        <v>198.5</v>
      </c>
      <c r="P567" s="5">
        <v>4.7619047620000003</v>
      </c>
      <c r="Q567" s="3">
        <v>9.9250000000000007</v>
      </c>
      <c r="R567" s="3">
        <v>9</v>
      </c>
      <c r="S567">
        <f t="shared" si="8"/>
        <v>3</v>
      </c>
    </row>
    <row r="568" spans="2:19" x14ac:dyDescent="0.25">
      <c r="B568" s="3" t="s">
        <v>601</v>
      </c>
      <c r="C568" s="3" t="s">
        <v>18</v>
      </c>
      <c r="D568" s="3" t="s">
        <v>19</v>
      </c>
      <c r="E568" s="3" t="s">
        <v>27</v>
      </c>
      <c r="F568" s="3" t="s">
        <v>21</v>
      </c>
      <c r="G568" s="3" t="s">
        <v>44</v>
      </c>
      <c r="H568" s="3">
        <v>81.209999999999994</v>
      </c>
      <c r="I568" s="3">
        <v>10</v>
      </c>
      <c r="J568" s="3">
        <v>40.604999999999997</v>
      </c>
      <c r="K568" s="3">
        <v>852.70500000000004</v>
      </c>
      <c r="L568" s="91">
        <v>43482</v>
      </c>
      <c r="M568" s="3">
        <v>0.54236111111111107</v>
      </c>
      <c r="N568" s="4" t="s">
        <v>33</v>
      </c>
      <c r="O568" s="3">
        <v>812.1</v>
      </c>
      <c r="P568" s="5">
        <v>4.7619047620000003</v>
      </c>
      <c r="Q568" s="3">
        <v>40.604999999999997</v>
      </c>
      <c r="R568" s="3">
        <v>6.3</v>
      </c>
      <c r="S568">
        <f t="shared" si="8"/>
        <v>1</v>
      </c>
    </row>
    <row r="569" spans="2:19" x14ac:dyDescent="0.25">
      <c r="B569" s="3" t="s">
        <v>602</v>
      </c>
      <c r="C569" s="3" t="s">
        <v>25</v>
      </c>
      <c r="D569" s="3" t="s">
        <v>26</v>
      </c>
      <c r="E569" s="3" t="s">
        <v>27</v>
      </c>
      <c r="F569" s="3" t="s">
        <v>21</v>
      </c>
      <c r="G569" s="3" t="s">
        <v>36</v>
      </c>
      <c r="H569" s="3">
        <v>49.33</v>
      </c>
      <c r="I569" s="3">
        <v>10</v>
      </c>
      <c r="J569" s="3">
        <v>24.664999999999999</v>
      </c>
      <c r="K569" s="3">
        <v>517.96500000000003</v>
      </c>
      <c r="L569" s="91">
        <v>43499</v>
      </c>
      <c r="M569" s="3">
        <v>0.69444444444444442</v>
      </c>
      <c r="N569" s="4" t="s">
        <v>33</v>
      </c>
      <c r="O569" s="3">
        <v>493.3</v>
      </c>
      <c r="P569" s="5">
        <v>4.7619047620000003</v>
      </c>
      <c r="Q569" s="3">
        <v>24.664999999999999</v>
      </c>
      <c r="R569" s="3">
        <v>9.4</v>
      </c>
      <c r="S569">
        <f t="shared" si="8"/>
        <v>2</v>
      </c>
    </row>
    <row r="570" spans="2:19" x14ac:dyDescent="0.25">
      <c r="B570" s="3" t="s">
        <v>603</v>
      </c>
      <c r="C570" s="3" t="s">
        <v>18</v>
      </c>
      <c r="D570" s="3" t="s">
        <v>19</v>
      </c>
      <c r="E570" s="3" t="s">
        <v>27</v>
      </c>
      <c r="F570" s="3" t="s">
        <v>21</v>
      </c>
      <c r="G570" s="3" t="s">
        <v>46</v>
      </c>
      <c r="H570" s="3">
        <v>65.739999999999995</v>
      </c>
      <c r="I570" s="3">
        <v>9</v>
      </c>
      <c r="J570" s="3">
        <v>29.582999999999998</v>
      </c>
      <c r="K570" s="3">
        <v>621.24300000000005</v>
      </c>
      <c r="L570" s="91">
        <v>43466</v>
      </c>
      <c r="M570" s="3">
        <v>0.57986111111111116</v>
      </c>
      <c r="N570" s="4" t="s">
        <v>29</v>
      </c>
      <c r="O570" s="3">
        <v>591.66</v>
      </c>
      <c r="P570" s="5">
        <v>4.7619047620000003</v>
      </c>
      <c r="Q570" s="3">
        <v>29.582999999999998</v>
      </c>
      <c r="R570" s="3">
        <v>7.7</v>
      </c>
      <c r="S570">
        <f t="shared" si="8"/>
        <v>1</v>
      </c>
    </row>
    <row r="571" spans="2:19" x14ac:dyDescent="0.25">
      <c r="B571" s="3" t="s">
        <v>604</v>
      </c>
      <c r="C571" s="3" t="s">
        <v>42</v>
      </c>
      <c r="D571" s="3" t="s">
        <v>43</v>
      </c>
      <c r="E571" s="3" t="s">
        <v>27</v>
      </c>
      <c r="F571" s="3" t="s">
        <v>21</v>
      </c>
      <c r="G571" s="3" t="s">
        <v>46</v>
      </c>
      <c r="H571" s="3">
        <v>79.86</v>
      </c>
      <c r="I571" s="3">
        <v>7</v>
      </c>
      <c r="J571" s="3">
        <v>27.951000000000001</v>
      </c>
      <c r="K571" s="3">
        <v>586.971</v>
      </c>
      <c r="L571" s="91">
        <v>43475</v>
      </c>
      <c r="M571" s="3">
        <v>0.43958333333333333</v>
      </c>
      <c r="N571" s="4" t="s">
        <v>33</v>
      </c>
      <c r="O571" s="3">
        <v>559.02</v>
      </c>
      <c r="P571" s="5">
        <v>4.7619047620000003</v>
      </c>
      <c r="Q571" s="3">
        <v>27.951000000000001</v>
      </c>
      <c r="R571" s="3">
        <v>5.5</v>
      </c>
      <c r="S571">
        <f t="shared" si="8"/>
        <v>1</v>
      </c>
    </row>
    <row r="572" spans="2:19" x14ac:dyDescent="0.25">
      <c r="B572" s="3" t="s">
        <v>605</v>
      </c>
      <c r="C572" s="3" t="s">
        <v>25</v>
      </c>
      <c r="D572" s="3" t="s">
        <v>26</v>
      </c>
      <c r="E572" s="3" t="s">
        <v>27</v>
      </c>
      <c r="F572" s="3" t="s">
        <v>21</v>
      </c>
      <c r="G572" s="3" t="s">
        <v>36</v>
      </c>
      <c r="H572" s="3">
        <v>73.98</v>
      </c>
      <c r="I572" s="3">
        <v>7</v>
      </c>
      <c r="J572" s="3">
        <v>25.893000000000001</v>
      </c>
      <c r="K572" s="3">
        <v>543.75300000000004</v>
      </c>
      <c r="L572" s="91">
        <v>43526</v>
      </c>
      <c r="M572" s="3">
        <v>0.6958333333333333</v>
      </c>
      <c r="N572" s="4" t="s">
        <v>23</v>
      </c>
      <c r="O572" s="3">
        <v>517.86</v>
      </c>
      <c r="P572" s="5">
        <v>4.7619047620000003</v>
      </c>
      <c r="Q572" s="3">
        <v>25.893000000000001</v>
      </c>
      <c r="R572" s="3">
        <v>4.0999999999999996</v>
      </c>
      <c r="S572">
        <f t="shared" si="8"/>
        <v>3</v>
      </c>
    </row>
    <row r="573" spans="2:19" x14ac:dyDescent="0.25">
      <c r="B573" s="3" t="s">
        <v>606</v>
      </c>
      <c r="C573" s="3" t="s">
        <v>42</v>
      </c>
      <c r="D573" s="3" t="s">
        <v>43</v>
      </c>
      <c r="E573" s="3" t="s">
        <v>20</v>
      </c>
      <c r="F573" s="3" t="s">
        <v>21</v>
      </c>
      <c r="G573" s="3" t="s">
        <v>32</v>
      </c>
      <c r="H573" s="3">
        <v>82.04</v>
      </c>
      <c r="I573" s="3">
        <v>5</v>
      </c>
      <c r="J573" s="3">
        <v>20.51</v>
      </c>
      <c r="K573" s="3">
        <v>430.71</v>
      </c>
      <c r="L573" s="91">
        <v>43521</v>
      </c>
      <c r="M573" s="3">
        <v>0.71944444444444444</v>
      </c>
      <c r="N573" s="4" t="s">
        <v>33</v>
      </c>
      <c r="O573" s="3">
        <v>410.2</v>
      </c>
      <c r="P573" s="5">
        <v>4.7619047620000003</v>
      </c>
      <c r="Q573" s="3">
        <v>20.51</v>
      </c>
      <c r="R573" s="3">
        <v>7.6</v>
      </c>
      <c r="S573">
        <f t="shared" si="8"/>
        <v>2</v>
      </c>
    </row>
    <row r="574" spans="2:19" x14ac:dyDescent="0.25">
      <c r="B574" s="3" t="s">
        <v>607</v>
      </c>
      <c r="C574" s="3" t="s">
        <v>42</v>
      </c>
      <c r="D574" s="3" t="s">
        <v>43</v>
      </c>
      <c r="E574" s="3" t="s">
        <v>20</v>
      </c>
      <c r="F574" s="3" t="s">
        <v>31</v>
      </c>
      <c r="G574" s="3" t="s">
        <v>36</v>
      </c>
      <c r="H574" s="3">
        <v>26.67</v>
      </c>
      <c r="I574" s="3">
        <v>10</v>
      </c>
      <c r="J574" s="3">
        <v>13.335000000000001</v>
      </c>
      <c r="K574" s="3">
        <v>280.03500000000003</v>
      </c>
      <c r="L574" s="91">
        <v>43494</v>
      </c>
      <c r="M574" s="3">
        <v>0.49166666666666664</v>
      </c>
      <c r="N574" s="4" t="s">
        <v>29</v>
      </c>
      <c r="O574" s="3">
        <v>266.7</v>
      </c>
      <c r="P574" s="5">
        <v>4.7619047620000003</v>
      </c>
      <c r="Q574" s="3">
        <v>13.335000000000001</v>
      </c>
      <c r="R574" s="3">
        <v>8.6</v>
      </c>
      <c r="S574">
        <f t="shared" si="8"/>
        <v>1</v>
      </c>
    </row>
    <row r="575" spans="2:19" x14ac:dyDescent="0.25">
      <c r="B575" s="3" t="s">
        <v>608</v>
      </c>
      <c r="C575" s="3" t="s">
        <v>18</v>
      </c>
      <c r="D575" s="3" t="s">
        <v>19</v>
      </c>
      <c r="E575" s="3" t="s">
        <v>20</v>
      </c>
      <c r="F575" s="3" t="s">
        <v>31</v>
      </c>
      <c r="G575" s="3" t="s">
        <v>44</v>
      </c>
      <c r="H575" s="3">
        <v>10.130000000000001</v>
      </c>
      <c r="I575" s="3">
        <v>7</v>
      </c>
      <c r="J575" s="3">
        <v>3.5455000000000001</v>
      </c>
      <c r="K575" s="3">
        <v>74.455500000000001</v>
      </c>
      <c r="L575" s="91">
        <v>43534</v>
      </c>
      <c r="M575" s="3">
        <v>0.81597222222222221</v>
      </c>
      <c r="N575" s="4" t="s">
        <v>23</v>
      </c>
      <c r="O575" s="3">
        <v>70.91</v>
      </c>
      <c r="P575" s="5">
        <v>4.7619047620000003</v>
      </c>
      <c r="Q575" s="3">
        <v>3.5455000000000001</v>
      </c>
      <c r="R575" s="3">
        <v>8.3000000000000007</v>
      </c>
      <c r="S575">
        <f t="shared" si="8"/>
        <v>3</v>
      </c>
    </row>
    <row r="576" spans="2:19" x14ac:dyDescent="0.25">
      <c r="B576" s="3" t="s">
        <v>609</v>
      </c>
      <c r="C576" s="3" t="s">
        <v>42</v>
      </c>
      <c r="D576" s="3" t="s">
        <v>43</v>
      </c>
      <c r="E576" s="3" t="s">
        <v>27</v>
      </c>
      <c r="F576" s="3" t="s">
        <v>31</v>
      </c>
      <c r="G576" s="3" t="s">
        <v>44</v>
      </c>
      <c r="H576" s="3">
        <v>72.39</v>
      </c>
      <c r="I576" s="3">
        <v>2</v>
      </c>
      <c r="J576" s="3">
        <v>7.2389999999999999</v>
      </c>
      <c r="K576" s="3">
        <v>152.01900000000001</v>
      </c>
      <c r="L576" s="91">
        <v>43478</v>
      </c>
      <c r="M576" s="3">
        <v>0.82986111111111116</v>
      </c>
      <c r="N576" s="4" t="s">
        <v>33</v>
      </c>
      <c r="O576" s="3">
        <v>144.78</v>
      </c>
      <c r="P576" s="5">
        <v>4.7619047620000003</v>
      </c>
      <c r="Q576" s="3">
        <v>7.2389999999999999</v>
      </c>
      <c r="R576" s="3">
        <v>8.1</v>
      </c>
      <c r="S576">
        <f t="shared" si="8"/>
        <v>1</v>
      </c>
    </row>
    <row r="577" spans="2:19" x14ac:dyDescent="0.25">
      <c r="B577" s="3" t="s">
        <v>610</v>
      </c>
      <c r="C577" s="3" t="s">
        <v>18</v>
      </c>
      <c r="D577" s="3" t="s">
        <v>19</v>
      </c>
      <c r="E577" s="3" t="s">
        <v>27</v>
      </c>
      <c r="F577" s="3" t="s">
        <v>31</v>
      </c>
      <c r="G577" s="3" t="s">
        <v>36</v>
      </c>
      <c r="H577" s="3">
        <v>85.91</v>
      </c>
      <c r="I577" s="3">
        <v>5</v>
      </c>
      <c r="J577" s="3">
        <v>21.477499999999999</v>
      </c>
      <c r="K577" s="3">
        <v>451.02749999999997</v>
      </c>
      <c r="L577" s="91">
        <v>43546</v>
      </c>
      <c r="M577" s="3">
        <v>0.60624999999999996</v>
      </c>
      <c r="N577" s="4" t="s">
        <v>33</v>
      </c>
      <c r="O577" s="3">
        <v>429.55</v>
      </c>
      <c r="P577" s="5">
        <v>4.7619047620000003</v>
      </c>
      <c r="Q577" s="3">
        <v>21.477499999999999</v>
      </c>
      <c r="R577" s="3">
        <v>8.6</v>
      </c>
      <c r="S577">
        <f t="shared" si="8"/>
        <v>3</v>
      </c>
    </row>
    <row r="578" spans="2:19" x14ac:dyDescent="0.25">
      <c r="B578" s="3" t="s">
        <v>611</v>
      </c>
      <c r="C578" s="3" t="s">
        <v>42</v>
      </c>
      <c r="D578" s="3" t="s">
        <v>43</v>
      </c>
      <c r="E578" s="3" t="s">
        <v>20</v>
      </c>
      <c r="F578" s="3" t="s">
        <v>31</v>
      </c>
      <c r="G578" s="3" t="s">
        <v>46</v>
      </c>
      <c r="H578" s="3">
        <v>81.31</v>
      </c>
      <c r="I578" s="3">
        <v>7</v>
      </c>
      <c r="J578" s="3">
        <v>28.458500000000001</v>
      </c>
      <c r="K578" s="3">
        <v>597.62850000000003</v>
      </c>
      <c r="L578" s="91">
        <v>43525</v>
      </c>
      <c r="M578" s="3">
        <v>0.8256944444444444</v>
      </c>
      <c r="N578" s="4" t="s">
        <v>23</v>
      </c>
      <c r="O578" s="3">
        <v>569.16999999999996</v>
      </c>
      <c r="P578" s="5">
        <v>4.7619047620000003</v>
      </c>
      <c r="Q578" s="3">
        <v>28.458500000000001</v>
      </c>
      <c r="R578" s="3">
        <v>6.3</v>
      </c>
      <c r="S578">
        <f t="shared" si="8"/>
        <v>3</v>
      </c>
    </row>
    <row r="579" spans="2:19" x14ac:dyDescent="0.25">
      <c r="B579" s="3" t="s">
        <v>612</v>
      </c>
      <c r="C579" s="3" t="s">
        <v>42</v>
      </c>
      <c r="D579" s="3" t="s">
        <v>43</v>
      </c>
      <c r="E579" s="3" t="s">
        <v>27</v>
      </c>
      <c r="F579" s="3" t="s">
        <v>31</v>
      </c>
      <c r="G579" s="3" t="s">
        <v>44</v>
      </c>
      <c r="H579" s="3">
        <v>60.3</v>
      </c>
      <c r="I579" s="3">
        <v>4</v>
      </c>
      <c r="J579" s="3">
        <v>12.06</v>
      </c>
      <c r="K579" s="3">
        <v>253.26</v>
      </c>
      <c r="L579" s="91">
        <v>43516</v>
      </c>
      <c r="M579" s="3">
        <v>0.77986111111111112</v>
      </c>
      <c r="N579" s="4" t="s">
        <v>29</v>
      </c>
      <c r="O579" s="3">
        <v>241.2</v>
      </c>
      <c r="P579" s="5">
        <v>4.7619047620000003</v>
      </c>
      <c r="Q579" s="3">
        <v>12.06</v>
      </c>
      <c r="R579" s="3">
        <v>5.8</v>
      </c>
      <c r="S579">
        <f t="shared" si="8"/>
        <v>2</v>
      </c>
    </row>
    <row r="580" spans="2:19" x14ac:dyDescent="0.25">
      <c r="B580" s="3" t="s">
        <v>613</v>
      </c>
      <c r="C580" s="3" t="s">
        <v>25</v>
      </c>
      <c r="D580" s="3" t="s">
        <v>26</v>
      </c>
      <c r="E580" s="3" t="s">
        <v>27</v>
      </c>
      <c r="F580" s="3" t="s">
        <v>31</v>
      </c>
      <c r="G580" s="3" t="s">
        <v>44</v>
      </c>
      <c r="H580" s="3">
        <v>31.77</v>
      </c>
      <c r="I580" s="3">
        <v>4</v>
      </c>
      <c r="J580" s="3">
        <v>6.3540000000000001</v>
      </c>
      <c r="K580" s="3">
        <v>133.434</v>
      </c>
      <c r="L580" s="91">
        <v>43479</v>
      </c>
      <c r="M580" s="3">
        <v>0.61319444444444449</v>
      </c>
      <c r="N580" s="4" t="s">
        <v>23</v>
      </c>
      <c r="O580" s="3">
        <v>127.08</v>
      </c>
      <c r="P580" s="5">
        <v>4.7619047620000003</v>
      </c>
      <c r="Q580" s="3">
        <v>6.3540000000000001</v>
      </c>
      <c r="R580" s="3">
        <v>6.2</v>
      </c>
      <c r="S580">
        <f t="shared" ref="S580:S643" si="9">MONTH(L580)</f>
        <v>1</v>
      </c>
    </row>
    <row r="581" spans="2:19" x14ac:dyDescent="0.25">
      <c r="B581" s="3" t="s">
        <v>614</v>
      </c>
      <c r="C581" s="3" t="s">
        <v>18</v>
      </c>
      <c r="D581" s="3" t="s">
        <v>19</v>
      </c>
      <c r="E581" s="3" t="s">
        <v>27</v>
      </c>
      <c r="F581" s="3" t="s">
        <v>21</v>
      </c>
      <c r="G581" s="3" t="s">
        <v>22</v>
      </c>
      <c r="H581" s="3">
        <v>64.27</v>
      </c>
      <c r="I581" s="3">
        <v>4</v>
      </c>
      <c r="J581" s="3">
        <v>12.853999999999999</v>
      </c>
      <c r="K581" s="3">
        <v>269.93400000000003</v>
      </c>
      <c r="L581" s="91">
        <v>43550</v>
      </c>
      <c r="M581" s="3">
        <v>0.57916666666666672</v>
      </c>
      <c r="N581" s="4" t="s">
        <v>29</v>
      </c>
      <c r="O581" s="3">
        <v>257.08</v>
      </c>
      <c r="P581" s="5">
        <v>4.7619047620000003</v>
      </c>
      <c r="Q581" s="3">
        <v>12.853999999999999</v>
      </c>
      <c r="R581" s="3">
        <v>7.7</v>
      </c>
      <c r="S581">
        <f t="shared" si="9"/>
        <v>3</v>
      </c>
    </row>
    <row r="582" spans="2:19" x14ac:dyDescent="0.25">
      <c r="B582" s="3" t="s">
        <v>615</v>
      </c>
      <c r="C582" s="3" t="s">
        <v>42</v>
      </c>
      <c r="D582" s="3" t="s">
        <v>43</v>
      </c>
      <c r="E582" s="3" t="s">
        <v>27</v>
      </c>
      <c r="F582" s="3" t="s">
        <v>31</v>
      </c>
      <c r="G582" s="3" t="s">
        <v>22</v>
      </c>
      <c r="H582" s="3">
        <v>69.510000000000005</v>
      </c>
      <c r="I582" s="3">
        <v>2</v>
      </c>
      <c r="J582" s="3">
        <v>6.9509999999999996</v>
      </c>
      <c r="K582" s="3">
        <v>145.971</v>
      </c>
      <c r="L582" s="91">
        <v>43525</v>
      </c>
      <c r="M582" s="3">
        <v>0.51041666666666663</v>
      </c>
      <c r="N582" s="4" t="s">
        <v>23</v>
      </c>
      <c r="O582" s="3">
        <v>139.02000000000001</v>
      </c>
      <c r="P582" s="5">
        <v>4.7619047620000003</v>
      </c>
      <c r="Q582" s="3">
        <v>6.9509999999999996</v>
      </c>
      <c r="R582" s="3">
        <v>8.1</v>
      </c>
      <c r="S582">
        <f t="shared" si="9"/>
        <v>3</v>
      </c>
    </row>
    <row r="583" spans="2:19" x14ac:dyDescent="0.25">
      <c r="B583" s="3" t="s">
        <v>616</v>
      </c>
      <c r="C583" s="3" t="s">
        <v>25</v>
      </c>
      <c r="D583" s="3" t="s">
        <v>26</v>
      </c>
      <c r="E583" s="3" t="s">
        <v>27</v>
      </c>
      <c r="F583" s="3" t="s">
        <v>31</v>
      </c>
      <c r="G583" s="3" t="s">
        <v>44</v>
      </c>
      <c r="H583" s="3">
        <v>27.22</v>
      </c>
      <c r="I583" s="3">
        <v>3</v>
      </c>
      <c r="J583" s="3">
        <v>4.0830000000000002</v>
      </c>
      <c r="K583" s="3">
        <v>85.742999999999995</v>
      </c>
      <c r="L583" s="91">
        <v>43472</v>
      </c>
      <c r="M583" s="3">
        <v>0.52569444444444446</v>
      </c>
      <c r="N583" s="4" t="s">
        <v>29</v>
      </c>
      <c r="O583" s="3">
        <v>81.66</v>
      </c>
      <c r="P583" s="5">
        <v>4.7619047620000003</v>
      </c>
      <c r="Q583" s="3">
        <v>4.0830000000000002</v>
      </c>
      <c r="R583" s="3">
        <v>7.3</v>
      </c>
      <c r="S583">
        <f t="shared" si="9"/>
        <v>1</v>
      </c>
    </row>
    <row r="584" spans="2:19" x14ac:dyDescent="0.25">
      <c r="B584" s="3" t="s">
        <v>617</v>
      </c>
      <c r="C584" s="3" t="s">
        <v>18</v>
      </c>
      <c r="D584" s="3" t="s">
        <v>19</v>
      </c>
      <c r="E584" s="3" t="s">
        <v>20</v>
      </c>
      <c r="F584" s="3" t="s">
        <v>21</v>
      </c>
      <c r="G584" s="3" t="s">
        <v>22</v>
      </c>
      <c r="H584" s="3">
        <v>77.680000000000007</v>
      </c>
      <c r="I584" s="3">
        <v>4</v>
      </c>
      <c r="J584" s="3">
        <v>15.536</v>
      </c>
      <c r="K584" s="3">
        <v>326.25599999999997</v>
      </c>
      <c r="L584" s="91">
        <v>43497</v>
      </c>
      <c r="M584" s="3">
        <v>0.82916666666666672</v>
      </c>
      <c r="N584" s="4" t="s">
        <v>29</v>
      </c>
      <c r="O584" s="3">
        <v>310.72000000000003</v>
      </c>
      <c r="P584" s="5">
        <v>4.7619047620000003</v>
      </c>
      <c r="Q584" s="3">
        <v>15.536</v>
      </c>
      <c r="R584" s="3">
        <v>8.4</v>
      </c>
      <c r="S584">
        <f t="shared" si="9"/>
        <v>2</v>
      </c>
    </row>
    <row r="585" spans="2:19" x14ac:dyDescent="0.25">
      <c r="B585" s="3" t="s">
        <v>618</v>
      </c>
      <c r="C585" s="3" t="s">
        <v>25</v>
      </c>
      <c r="D585" s="3" t="s">
        <v>26</v>
      </c>
      <c r="E585" s="3" t="s">
        <v>20</v>
      </c>
      <c r="F585" s="3" t="s">
        <v>21</v>
      </c>
      <c r="G585" s="3" t="s">
        <v>46</v>
      </c>
      <c r="H585" s="3">
        <v>92.98</v>
      </c>
      <c r="I585" s="3">
        <v>2</v>
      </c>
      <c r="J585" s="3">
        <v>9.298</v>
      </c>
      <c r="K585" s="3">
        <v>195.25800000000001</v>
      </c>
      <c r="L585" s="91">
        <v>43509</v>
      </c>
      <c r="M585" s="3">
        <v>0.62916666666666665</v>
      </c>
      <c r="N585" s="4" t="s">
        <v>33</v>
      </c>
      <c r="O585" s="3">
        <v>185.96</v>
      </c>
      <c r="P585" s="5">
        <v>4.7619047620000003</v>
      </c>
      <c r="Q585" s="3">
        <v>9.298</v>
      </c>
      <c r="R585" s="3">
        <v>8</v>
      </c>
      <c r="S585">
        <f t="shared" si="9"/>
        <v>2</v>
      </c>
    </row>
    <row r="586" spans="2:19" x14ac:dyDescent="0.25">
      <c r="B586" s="3" t="s">
        <v>619</v>
      </c>
      <c r="C586" s="3" t="s">
        <v>42</v>
      </c>
      <c r="D586" s="3" t="s">
        <v>43</v>
      </c>
      <c r="E586" s="3" t="s">
        <v>20</v>
      </c>
      <c r="F586" s="3" t="s">
        <v>21</v>
      </c>
      <c r="G586" s="3" t="s">
        <v>46</v>
      </c>
      <c r="H586" s="3">
        <v>18.079999999999998</v>
      </c>
      <c r="I586" s="3">
        <v>4</v>
      </c>
      <c r="J586" s="3">
        <v>3.6160000000000001</v>
      </c>
      <c r="K586" s="3">
        <v>75.936000000000007</v>
      </c>
      <c r="L586" s="91">
        <v>43479</v>
      </c>
      <c r="M586" s="3">
        <v>0.75208333333333333</v>
      </c>
      <c r="N586" s="4" t="s">
        <v>33</v>
      </c>
      <c r="O586" s="3">
        <v>72.319999999999993</v>
      </c>
      <c r="P586" s="5">
        <v>4.7619047620000003</v>
      </c>
      <c r="Q586" s="3">
        <v>3.6160000000000001</v>
      </c>
      <c r="R586" s="3">
        <v>9.5</v>
      </c>
      <c r="S586">
        <f t="shared" si="9"/>
        <v>1</v>
      </c>
    </row>
    <row r="587" spans="2:19" x14ac:dyDescent="0.25">
      <c r="B587" s="3" t="s">
        <v>620</v>
      </c>
      <c r="C587" s="3" t="s">
        <v>42</v>
      </c>
      <c r="D587" s="3" t="s">
        <v>43</v>
      </c>
      <c r="E587" s="3" t="s">
        <v>27</v>
      </c>
      <c r="F587" s="3" t="s">
        <v>31</v>
      </c>
      <c r="G587" s="3" t="s">
        <v>36</v>
      </c>
      <c r="H587" s="3">
        <v>63.06</v>
      </c>
      <c r="I587" s="3">
        <v>3</v>
      </c>
      <c r="J587" s="3">
        <v>9.4589999999999996</v>
      </c>
      <c r="K587" s="3">
        <v>198.63900000000001</v>
      </c>
      <c r="L587" s="91">
        <v>43484</v>
      </c>
      <c r="M587" s="3">
        <v>0.66527777777777775</v>
      </c>
      <c r="N587" s="4" t="s">
        <v>23</v>
      </c>
      <c r="O587" s="3">
        <v>189.18</v>
      </c>
      <c r="P587" s="5">
        <v>4.7619047620000003</v>
      </c>
      <c r="Q587" s="3">
        <v>9.4589999999999996</v>
      </c>
      <c r="R587" s="3">
        <v>7</v>
      </c>
      <c r="S587">
        <f t="shared" si="9"/>
        <v>1</v>
      </c>
    </row>
    <row r="588" spans="2:19" x14ac:dyDescent="0.25">
      <c r="B588" s="3" t="s">
        <v>621</v>
      </c>
      <c r="C588" s="3" t="s">
        <v>18</v>
      </c>
      <c r="D588" s="3" t="s">
        <v>19</v>
      </c>
      <c r="E588" s="3" t="s">
        <v>27</v>
      </c>
      <c r="F588" s="3" t="s">
        <v>31</v>
      </c>
      <c r="G588" s="3" t="s">
        <v>22</v>
      </c>
      <c r="H588" s="3">
        <v>51.71</v>
      </c>
      <c r="I588" s="3">
        <v>4</v>
      </c>
      <c r="J588" s="3">
        <v>10.342000000000001</v>
      </c>
      <c r="K588" s="3">
        <v>217.18199999999999</v>
      </c>
      <c r="L588" s="91">
        <v>43533</v>
      </c>
      <c r="M588" s="3">
        <v>0.57847222222222228</v>
      </c>
      <c r="N588" s="4" t="s">
        <v>33</v>
      </c>
      <c r="O588" s="3">
        <v>206.84</v>
      </c>
      <c r="P588" s="5">
        <v>4.7619047620000003</v>
      </c>
      <c r="Q588" s="3">
        <v>10.342000000000001</v>
      </c>
      <c r="R588" s="3">
        <v>9.8000000000000007</v>
      </c>
      <c r="S588">
        <f t="shared" si="9"/>
        <v>3</v>
      </c>
    </row>
    <row r="589" spans="2:19" x14ac:dyDescent="0.25">
      <c r="B589" s="3" t="s">
        <v>622</v>
      </c>
      <c r="C589" s="3" t="s">
        <v>18</v>
      </c>
      <c r="D589" s="3" t="s">
        <v>19</v>
      </c>
      <c r="E589" s="3" t="s">
        <v>27</v>
      </c>
      <c r="F589" s="3" t="s">
        <v>21</v>
      </c>
      <c r="G589" s="3" t="s">
        <v>44</v>
      </c>
      <c r="H589" s="3">
        <v>52.34</v>
      </c>
      <c r="I589" s="3">
        <v>3</v>
      </c>
      <c r="J589" s="3">
        <v>7.851</v>
      </c>
      <c r="K589" s="3">
        <v>164.87100000000001</v>
      </c>
      <c r="L589" s="91">
        <v>43551</v>
      </c>
      <c r="M589" s="3">
        <v>0.5854166666666667</v>
      </c>
      <c r="N589" s="4" t="s">
        <v>29</v>
      </c>
      <c r="O589" s="3">
        <v>157.02000000000001</v>
      </c>
      <c r="P589" s="5">
        <v>4.7619047620000003</v>
      </c>
      <c r="Q589" s="3">
        <v>7.851</v>
      </c>
      <c r="R589" s="3">
        <v>9.1999999999999993</v>
      </c>
      <c r="S589">
        <f t="shared" si="9"/>
        <v>3</v>
      </c>
    </row>
    <row r="590" spans="2:19" x14ac:dyDescent="0.25">
      <c r="B590" s="3" t="s">
        <v>623</v>
      </c>
      <c r="C590" s="3" t="s">
        <v>18</v>
      </c>
      <c r="D590" s="3" t="s">
        <v>19</v>
      </c>
      <c r="E590" s="3" t="s">
        <v>27</v>
      </c>
      <c r="F590" s="3" t="s">
        <v>21</v>
      </c>
      <c r="G590" s="3" t="s">
        <v>36</v>
      </c>
      <c r="H590" s="3">
        <v>43.06</v>
      </c>
      <c r="I590" s="3">
        <v>5</v>
      </c>
      <c r="J590" s="3">
        <v>10.765000000000001</v>
      </c>
      <c r="K590" s="3">
        <v>226.065</v>
      </c>
      <c r="L590" s="91">
        <v>43500</v>
      </c>
      <c r="M590" s="3">
        <v>0.69305555555555554</v>
      </c>
      <c r="N590" s="4" t="s">
        <v>23</v>
      </c>
      <c r="O590" s="3">
        <v>215.3</v>
      </c>
      <c r="P590" s="5">
        <v>4.7619047620000003</v>
      </c>
      <c r="Q590" s="3">
        <v>10.765000000000001</v>
      </c>
      <c r="R590" s="3">
        <v>7.7</v>
      </c>
      <c r="S590">
        <f t="shared" si="9"/>
        <v>2</v>
      </c>
    </row>
    <row r="591" spans="2:19" x14ac:dyDescent="0.25">
      <c r="B591" s="3" t="s">
        <v>624</v>
      </c>
      <c r="C591" s="3" t="s">
        <v>25</v>
      </c>
      <c r="D591" s="3" t="s">
        <v>26</v>
      </c>
      <c r="E591" s="3" t="s">
        <v>27</v>
      </c>
      <c r="F591" s="3" t="s">
        <v>31</v>
      </c>
      <c r="G591" s="3" t="s">
        <v>46</v>
      </c>
      <c r="H591" s="3">
        <v>59.61</v>
      </c>
      <c r="I591" s="3">
        <v>10</v>
      </c>
      <c r="J591" s="3">
        <v>29.805</v>
      </c>
      <c r="K591" s="3">
        <v>625.90499999999997</v>
      </c>
      <c r="L591" s="91">
        <v>43538</v>
      </c>
      <c r="M591" s="3">
        <v>0.46319444444444446</v>
      </c>
      <c r="N591" s="4" t="s">
        <v>29</v>
      </c>
      <c r="O591" s="3">
        <v>596.1</v>
      </c>
      <c r="P591" s="5">
        <v>4.7619047620000003</v>
      </c>
      <c r="Q591" s="3">
        <v>29.805</v>
      </c>
      <c r="R591" s="3">
        <v>5.3</v>
      </c>
      <c r="S591">
        <f t="shared" si="9"/>
        <v>3</v>
      </c>
    </row>
    <row r="592" spans="2:19" x14ac:dyDescent="0.25">
      <c r="B592" s="3" t="s">
        <v>625</v>
      </c>
      <c r="C592" s="3" t="s">
        <v>18</v>
      </c>
      <c r="D592" s="3" t="s">
        <v>19</v>
      </c>
      <c r="E592" s="3" t="s">
        <v>27</v>
      </c>
      <c r="F592" s="3" t="s">
        <v>31</v>
      </c>
      <c r="G592" s="3" t="s">
        <v>22</v>
      </c>
      <c r="H592" s="3">
        <v>14.62</v>
      </c>
      <c r="I592" s="3">
        <v>5</v>
      </c>
      <c r="J592" s="3">
        <v>3.6549999999999998</v>
      </c>
      <c r="K592" s="3">
        <v>76.754999999999995</v>
      </c>
      <c r="L592" s="91">
        <v>43528</v>
      </c>
      <c r="M592" s="3">
        <v>0.51597222222222228</v>
      </c>
      <c r="N592" s="4" t="s">
        <v>29</v>
      </c>
      <c r="O592" s="3">
        <v>73.099999999999994</v>
      </c>
      <c r="P592" s="5">
        <v>4.7619047620000003</v>
      </c>
      <c r="Q592" s="3">
        <v>3.6549999999999998</v>
      </c>
      <c r="R592" s="3">
        <v>4.4000000000000004</v>
      </c>
      <c r="S592">
        <f t="shared" si="9"/>
        <v>3</v>
      </c>
    </row>
    <row r="593" spans="2:19" x14ac:dyDescent="0.25">
      <c r="B593" s="3" t="s">
        <v>626</v>
      </c>
      <c r="C593" s="3" t="s">
        <v>25</v>
      </c>
      <c r="D593" s="3" t="s">
        <v>26</v>
      </c>
      <c r="E593" s="3" t="s">
        <v>20</v>
      </c>
      <c r="F593" s="3" t="s">
        <v>31</v>
      </c>
      <c r="G593" s="3" t="s">
        <v>22</v>
      </c>
      <c r="H593" s="3">
        <v>46.53</v>
      </c>
      <c r="I593" s="3">
        <v>6</v>
      </c>
      <c r="J593" s="3">
        <v>13.959</v>
      </c>
      <c r="K593" s="3">
        <v>293.13900000000001</v>
      </c>
      <c r="L593" s="91">
        <v>43527</v>
      </c>
      <c r="M593" s="3">
        <v>0.45416666666666666</v>
      </c>
      <c r="N593" s="4" t="s">
        <v>33</v>
      </c>
      <c r="O593" s="3">
        <v>279.18</v>
      </c>
      <c r="P593" s="5">
        <v>4.7619047620000003</v>
      </c>
      <c r="Q593" s="3">
        <v>13.959</v>
      </c>
      <c r="R593" s="3">
        <v>4.3</v>
      </c>
      <c r="S593">
        <f t="shared" si="9"/>
        <v>3</v>
      </c>
    </row>
    <row r="594" spans="2:19" x14ac:dyDescent="0.25">
      <c r="B594" s="3" t="s">
        <v>627</v>
      </c>
      <c r="C594" s="3" t="s">
        <v>25</v>
      </c>
      <c r="D594" s="3" t="s">
        <v>26</v>
      </c>
      <c r="E594" s="3" t="s">
        <v>20</v>
      </c>
      <c r="F594" s="3" t="s">
        <v>21</v>
      </c>
      <c r="G594" s="3" t="s">
        <v>32</v>
      </c>
      <c r="H594" s="3">
        <v>24.24</v>
      </c>
      <c r="I594" s="3">
        <v>7</v>
      </c>
      <c r="J594" s="3">
        <v>8.484</v>
      </c>
      <c r="K594" s="3">
        <v>178.16399999999999</v>
      </c>
      <c r="L594" s="91">
        <v>43492</v>
      </c>
      <c r="M594" s="3">
        <v>0.73472222222222228</v>
      </c>
      <c r="N594" s="4" t="s">
        <v>23</v>
      </c>
      <c r="O594" s="3">
        <v>169.68</v>
      </c>
      <c r="P594" s="5">
        <v>4.7619047620000003</v>
      </c>
      <c r="Q594" s="3">
        <v>8.484</v>
      </c>
      <c r="R594" s="3">
        <v>9.4</v>
      </c>
      <c r="S594">
        <f t="shared" si="9"/>
        <v>1</v>
      </c>
    </row>
    <row r="595" spans="2:19" x14ac:dyDescent="0.25">
      <c r="B595" s="3" t="s">
        <v>628</v>
      </c>
      <c r="C595" s="3" t="s">
        <v>18</v>
      </c>
      <c r="D595" s="3" t="s">
        <v>19</v>
      </c>
      <c r="E595" s="3" t="s">
        <v>20</v>
      </c>
      <c r="F595" s="3" t="s">
        <v>21</v>
      </c>
      <c r="G595" s="3" t="s">
        <v>36</v>
      </c>
      <c r="H595" s="3">
        <v>45.58</v>
      </c>
      <c r="I595" s="3">
        <v>1</v>
      </c>
      <c r="J595" s="3">
        <v>2.2789999999999999</v>
      </c>
      <c r="K595" s="3">
        <v>47.859000000000002</v>
      </c>
      <c r="L595" s="91">
        <v>43503</v>
      </c>
      <c r="M595" s="3">
        <v>0.59236111111111112</v>
      </c>
      <c r="N595" s="4" t="s">
        <v>29</v>
      </c>
      <c r="O595" s="3">
        <v>45.58</v>
      </c>
      <c r="P595" s="5">
        <v>4.7619047620000003</v>
      </c>
      <c r="Q595" s="3">
        <v>2.2789999999999999</v>
      </c>
      <c r="R595" s="3">
        <v>9.8000000000000007</v>
      </c>
      <c r="S595">
        <f t="shared" si="9"/>
        <v>2</v>
      </c>
    </row>
    <row r="596" spans="2:19" x14ac:dyDescent="0.25">
      <c r="B596" s="3" t="s">
        <v>629</v>
      </c>
      <c r="C596" s="3" t="s">
        <v>18</v>
      </c>
      <c r="D596" s="3" t="s">
        <v>19</v>
      </c>
      <c r="E596" s="3" t="s">
        <v>20</v>
      </c>
      <c r="F596" s="3" t="s">
        <v>21</v>
      </c>
      <c r="G596" s="3" t="s">
        <v>36</v>
      </c>
      <c r="H596" s="3">
        <v>75.2</v>
      </c>
      <c r="I596" s="3">
        <v>3</v>
      </c>
      <c r="J596" s="3">
        <v>11.28</v>
      </c>
      <c r="K596" s="3">
        <v>236.88</v>
      </c>
      <c r="L596" s="91">
        <v>43501</v>
      </c>
      <c r="M596" s="3">
        <v>0.49375000000000002</v>
      </c>
      <c r="N596" s="4" t="s">
        <v>23</v>
      </c>
      <c r="O596" s="3">
        <v>225.6</v>
      </c>
      <c r="P596" s="5">
        <v>4.7619047620000003</v>
      </c>
      <c r="Q596" s="3">
        <v>11.28</v>
      </c>
      <c r="R596" s="3">
        <v>4.8</v>
      </c>
      <c r="S596">
        <f t="shared" si="9"/>
        <v>2</v>
      </c>
    </row>
    <row r="597" spans="2:19" x14ac:dyDescent="0.25">
      <c r="B597" s="3" t="s">
        <v>630</v>
      </c>
      <c r="C597" s="3" t="s">
        <v>42</v>
      </c>
      <c r="D597" s="3" t="s">
        <v>43</v>
      </c>
      <c r="E597" s="3" t="s">
        <v>20</v>
      </c>
      <c r="F597" s="3" t="s">
        <v>31</v>
      </c>
      <c r="G597" s="3" t="s">
        <v>36</v>
      </c>
      <c r="H597" s="3">
        <v>96.8</v>
      </c>
      <c r="I597" s="3">
        <v>3</v>
      </c>
      <c r="J597" s="3">
        <v>14.52</v>
      </c>
      <c r="K597" s="3">
        <v>304.92</v>
      </c>
      <c r="L597" s="91">
        <v>43539</v>
      </c>
      <c r="M597" s="3">
        <v>0.54513888888888884</v>
      </c>
      <c r="N597" s="4" t="s">
        <v>29</v>
      </c>
      <c r="O597" s="3">
        <v>290.39999999999998</v>
      </c>
      <c r="P597" s="5">
        <v>4.7619047620000003</v>
      </c>
      <c r="Q597" s="3">
        <v>14.52</v>
      </c>
      <c r="R597" s="3">
        <v>5.3</v>
      </c>
      <c r="S597">
        <f t="shared" si="9"/>
        <v>3</v>
      </c>
    </row>
    <row r="598" spans="2:19" x14ac:dyDescent="0.25">
      <c r="B598" s="3" t="s">
        <v>631</v>
      </c>
      <c r="C598" s="3" t="s">
        <v>42</v>
      </c>
      <c r="D598" s="3" t="s">
        <v>43</v>
      </c>
      <c r="E598" s="3" t="s">
        <v>27</v>
      </c>
      <c r="F598" s="3" t="s">
        <v>31</v>
      </c>
      <c r="G598" s="3" t="s">
        <v>22</v>
      </c>
      <c r="H598" s="3">
        <v>14.82</v>
      </c>
      <c r="I598" s="3">
        <v>3</v>
      </c>
      <c r="J598" s="3">
        <v>2.2229999999999999</v>
      </c>
      <c r="K598" s="3">
        <v>46.683</v>
      </c>
      <c r="L598" s="91">
        <v>43525</v>
      </c>
      <c r="M598" s="3">
        <v>0.47916666666666669</v>
      </c>
      <c r="N598" s="4" t="s">
        <v>33</v>
      </c>
      <c r="O598" s="3">
        <v>44.46</v>
      </c>
      <c r="P598" s="5">
        <v>4.7619047620000003</v>
      </c>
      <c r="Q598" s="3">
        <v>2.2229999999999999</v>
      </c>
      <c r="R598" s="3">
        <v>8.6999999999999993</v>
      </c>
      <c r="S598">
        <f t="shared" si="9"/>
        <v>3</v>
      </c>
    </row>
    <row r="599" spans="2:19" x14ac:dyDescent="0.25">
      <c r="B599" s="3" t="s">
        <v>632</v>
      </c>
      <c r="C599" s="3" t="s">
        <v>18</v>
      </c>
      <c r="D599" s="3" t="s">
        <v>19</v>
      </c>
      <c r="E599" s="3" t="s">
        <v>27</v>
      </c>
      <c r="F599" s="3" t="s">
        <v>31</v>
      </c>
      <c r="G599" s="3" t="s">
        <v>44</v>
      </c>
      <c r="H599" s="3">
        <v>52.2</v>
      </c>
      <c r="I599" s="3">
        <v>3</v>
      </c>
      <c r="J599" s="3">
        <v>7.83</v>
      </c>
      <c r="K599" s="3">
        <v>164.43</v>
      </c>
      <c r="L599" s="91">
        <v>43511</v>
      </c>
      <c r="M599" s="3">
        <v>0.5625</v>
      </c>
      <c r="N599" s="4" t="s">
        <v>33</v>
      </c>
      <c r="O599" s="3">
        <v>156.6</v>
      </c>
      <c r="P599" s="5">
        <v>4.7619047620000003</v>
      </c>
      <c r="Q599" s="3">
        <v>7.83</v>
      </c>
      <c r="R599" s="3">
        <v>9.5</v>
      </c>
      <c r="S599">
        <f t="shared" si="9"/>
        <v>2</v>
      </c>
    </row>
    <row r="600" spans="2:19" x14ac:dyDescent="0.25">
      <c r="B600" s="3" t="s">
        <v>633</v>
      </c>
      <c r="C600" s="3" t="s">
        <v>25</v>
      </c>
      <c r="D600" s="3" t="s">
        <v>26</v>
      </c>
      <c r="E600" s="3" t="s">
        <v>27</v>
      </c>
      <c r="F600" s="3" t="s">
        <v>21</v>
      </c>
      <c r="G600" s="3" t="s">
        <v>36</v>
      </c>
      <c r="H600" s="3">
        <v>46.66</v>
      </c>
      <c r="I600" s="3">
        <v>9</v>
      </c>
      <c r="J600" s="3">
        <v>20.997</v>
      </c>
      <c r="K600" s="3">
        <v>440.93700000000001</v>
      </c>
      <c r="L600" s="91">
        <v>43513</v>
      </c>
      <c r="M600" s="3">
        <v>0.7993055555555556</v>
      </c>
      <c r="N600" s="4" t="s">
        <v>23</v>
      </c>
      <c r="O600" s="3">
        <v>419.94</v>
      </c>
      <c r="P600" s="5">
        <v>4.7619047620000003</v>
      </c>
      <c r="Q600" s="3">
        <v>20.997</v>
      </c>
      <c r="R600" s="3">
        <v>5.3</v>
      </c>
      <c r="S600">
        <f t="shared" si="9"/>
        <v>2</v>
      </c>
    </row>
    <row r="601" spans="2:19" x14ac:dyDescent="0.25">
      <c r="B601" s="3" t="s">
        <v>634</v>
      </c>
      <c r="C601" s="3" t="s">
        <v>25</v>
      </c>
      <c r="D601" s="3" t="s">
        <v>26</v>
      </c>
      <c r="E601" s="3" t="s">
        <v>27</v>
      </c>
      <c r="F601" s="3" t="s">
        <v>21</v>
      </c>
      <c r="G601" s="3" t="s">
        <v>46</v>
      </c>
      <c r="H601" s="3">
        <v>36.85</v>
      </c>
      <c r="I601" s="3">
        <v>5</v>
      </c>
      <c r="J601" s="3">
        <v>9.2125000000000004</v>
      </c>
      <c r="K601" s="3">
        <v>193.46250000000001</v>
      </c>
      <c r="L601" s="91">
        <v>43491</v>
      </c>
      <c r="M601" s="3">
        <v>0.78680555555555554</v>
      </c>
      <c r="N601" s="4" t="s">
        <v>29</v>
      </c>
      <c r="O601" s="3">
        <v>184.25</v>
      </c>
      <c r="P601" s="5">
        <v>4.7619047620000003</v>
      </c>
      <c r="Q601" s="3">
        <v>9.2125000000000004</v>
      </c>
      <c r="R601" s="3">
        <v>9.1999999999999993</v>
      </c>
      <c r="S601">
        <f t="shared" si="9"/>
        <v>1</v>
      </c>
    </row>
    <row r="602" spans="2:19" x14ac:dyDescent="0.25">
      <c r="B602" s="3" t="s">
        <v>635</v>
      </c>
      <c r="C602" s="3" t="s">
        <v>18</v>
      </c>
      <c r="D602" s="3" t="s">
        <v>19</v>
      </c>
      <c r="E602" s="3" t="s">
        <v>20</v>
      </c>
      <c r="F602" s="3" t="s">
        <v>21</v>
      </c>
      <c r="G602" s="3" t="s">
        <v>32</v>
      </c>
      <c r="H602" s="3">
        <v>70.319999999999993</v>
      </c>
      <c r="I602" s="3">
        <v>2</v>
      </c>
      <c r="J602" s="3">
        <v>7.032</v>
      </c>
      <c r="K602" s="3">
        <v>147.672</v>
      </c>
      <c r="L602" s="91">
        <v>43548</v>
      </c>
      <c r="M602" s="3">
        <v>0.59861111111111109</v>
      </c>
      <c r="N602" s="4" t="s">
        <v>23</v>
      </c>
      <c r="O602" s="3">
        <v>140.63999999999999</v>
      </c>
      <c r="P602" s="5">
        <v>4.7619047620000003</v>
      </c>
      <c r="Q602" s="3">
        <v>7.032</v>
      </c>
      <c r="R602" s="3">
        <v>9.6</v>
      </c>
      <c r="S602">
        <f t="shared" si="9"/>
        <v>3</v>
      </c>
    </row>
    <row r="603" spans="2:19" x14ac:dyDescent="0.25">
      <c r="B603" s="3" t="s">
        <v>636</v>
      </c>
      <c r="C603" s="3" t="s">
        <v>25</v>
      </c>
      <c r="D603" s="3" t="s">
        <v>26</v>
      </c>
      <c r="E603" s="3" t="s">
        <v>27</v>
      </c>
      <c r="F603" s="3" t="s">
        <v>31</v>
      </c>
      <c r="G603" s="3" t="s">
        <v>28</v>
      </c>
      <c r="H603" s="3">
        <v>83.08</v>
      </c>
      <c r="I603" s="3">
        <v>1</v>
      </c>
      <c r="J603" s="3">
        <v>4.1539999999999999</v>
      </c>
      <c r="K603" s="3">
        <v>87.233999999999995</v>
      </c>
      <c r="L603" s="91">
        <v>43488</v>
      </c>
      <c r="M603" s="3">
        <v>0.71944444444444444</v>
      </c>
      <c r="N603" s="4" t="s">
        <v>23</v>
      </c>
      <c r="O603" s="3">
        <v>83.08</v>
      </c>
      <c r="P603" s="5">
        <v>4.7619047620000003</v>
      </c>
      <c r="Q603" s="3">
        <v>4.1539999999999999</v>
      </c>
      <c r="R603" s="3">
        <v>6.4</v>
      </c>
      <c r="S603">
        <f t="shared" si="9"/>
        <v>1</v>
      </c>
    </row>
    <row r="604" spans="2:19" x14ac:dyDescent="0.25">
      <c r="B604" s="3" t="s">
        <v>637</v>
      </c>
      <c r="C604" s="3" t="s">
        <v>25</v>
      </c>
      <c r="D604" s="3" t="s">
        <v>26</v>
      </c>
      <c r="E604" s="3" t="s">
        <v>27</v>
      </c>
      <c r="F604" s="3" t="s">
        <v>21</v>
      </c>
      <c r="G604" s="3" t="s">
        <v>46</v>
      </c>
      <c r="H604" s="3">
        <v>64.989999999999995</v>
      </c>
      <c r="I604" s="3">
        <v>1</v>
      </c>
      <c r="J604" s="3">
        <v>3.2494999999999998</v>
      </c>
      <c r="K604" s="3">
        <v>68.239500000000007</v>
      </c>
      <c r="L604" s="91">
        <v>43491</v>
      </c>
      <c r="M604" s="3">
        <v>0.42083333333333334</v>
      </c>
      <c r="N604" s="4" t="s">
        <v>33</v>
      </c>
      <c r="O604" s="3">
        <v>64.989999999999995</v>
      </c>
      <c r="P604" s="5">
        <v>4.7619047620000003</v>
      </c>
      <c r="Q604" s="3">
        <v>3.2494999999999998</v>
      </c>
      <c r="R604" s="3">
        <v>4.5</v>
      </c>
      <c r="S604">
        <f t="shared" si="9"/>
        <v>1</v>
      </c>
    </row>
    <row r="605" spans="2:19" x14ac:dyDescent="0.25">
      <c r="B605" s="3" t="s">
        <v>638</v>
      </c>
      <c r="C605" s="3" t="s">
        <v>25</v>
      </c>
      <c r="D605" s="3" t="s">
        <v>26</v>
      </c>
      <c r="E605" s="3" t="s">
        <v>27</v>
      </c>
      <c r="F605" s="3" t="s">
        <v>31</v>
      </c>
      <c r="G605" s="3" t="s">
        <v>44</v>
      </c>
      <c r="H605" s="3">
        <v>77.56</v>
      </c>
      <c r="I605" s="3">
        <v>10</v>
      </c>
      <c r="J605" s="3">
        <v>38.78</v>
      </c>
      <c r="K605" s="3">
        <v>814.38</v>
      </c>
      <c r="L605" s="91">
        <v>43538</v>
      </c>
      <c r="M605" s="3">
        <v>0.85763888888888884</v>
      </c>
      <c r="N605" s="4" t="s">
        <v>23</v>
      </c>
      <c r="O605" s="3">
        <v>775.6</v>
      </c>
      <c r="P605" s="5">
        <v>4.7619047620000003</v>
      </c>
      <c r="Q605" s="3">
        <v>38.78</v>
      </c>
      <c r="R605" s="3">
        <v>6.9</v>
      </c>
      <c r="S605">
        <f t="shared" si="9"/>
        <v>3</v>
      </c>
    </row>
    <row r="606" spans="2:19" x14ac:dyDescent="0.25">
      <c r="B606" s="3" t="s">
        <v>639</v>
      </c>
      <c r="C606" s="3" t="s">
        <v>42</v>
      </c>
      <c r="D606" s="3" t="s">
        <v>43</v>
      </c>
      <c r="E606" s="3" t="s">
        <v>27</v>
      </c>
      <c r="F606" s="3" t="s">
        <v>21</v>
      </c>
      <c r="G606" s="3" t="s">
        <v>36</v>
      </c>
      <c r="H606" s="3">
        <v>54.51</v>
      </c>
      <c r="I606" s="3">
        <v>6</v>
      </c>
      <c r="J606" s="3">
        <v>16.353000000000002</v>
      </c>
      <c r="K606" s="3">
        <v>343.41300000000001</v>
      </c>
      <c r="L606" s="91">
        <v>43541</v>
      </c>
      <c r="M606" s="3">
        <v>0.57916666666666672</v>
      </c>
      <c r="N606" s="4" t="s">
        <v>23</v>
      </c>
      <c r="O606" s="3">
        <v>327.06</v>
      </c>
      <c r="P606" s="5">
        <v>4.7619047620000003</v>
      </c>
      <c r="Q606" s="3">
        <v>16.353000000000002</v>
      </c>
      <c r="R606" s="3">
        <v>7.8</v>
      </c>
      <c r="S606">
        <f t="shared" si="9"/>
        <v>3</v>
      </c>
    </row>
    <row r="607" spans="2:19" x14ac:dyDescent="0.25">
      <c r="B607" s="3" t="s">
        <v>640</v>
      </c>
      <c r="C607" s="3" t="s">
        <v>25</v>
      </c>
      <c r="D607" s="3" t="s">
        <v>26</v>
      </c>
      <c r="E607" s="3" t="s">
        <v>20</v>
      </c>
      <c r="F607" s="3" t="s">
        <v>21</v>
      </c>
      <c r="G607" s="3" t="s">
        <v>46</v>
      </c>
      <c r="H607" s="3">
        <v>51.89</v>
      </c>
      <c r="I607" s="3">
        <v>7</v>
      </c>
      <c r="J607" s="3">
        <v>18.1615</v>
      </c>
      <c r="K607" s="3">
        <v>381.39150000000001</v>
      </c>
      <c r="L607" s="91">
        <v>43473</v>
      </c>
      <c r="M607" s="3">
        <v>0.83888888888888891</v>
      </c>
      <c r="N607" s="4" t="s">
        <v>29</v>
      </c>
      <c r="O607" s="3">
        <v>363.23</v>
      </c>
      <c r="P607" s="5">
        <v>4.7619047620000003</v>
      </c>
      <c r="Q607" s="3">
        <v>18.1615</v>
      </c>
      <c r="R607" s="3">
        <v>4.5</v>
      </c>
      <c r="S607">
        <f t="shared" si="9"/>
        <v>1</v>
      </c>
    </row>
    <row r="608" spans="2:19" x14ac:dyDescent="0.25">
      <c r="B608" s="3" t="s">
        <v>641</v>
      </c>
      <c r="C608" s="3" t="s">
        <v>42</v>
      </c>
      <c r="D608" s="3" t="s">
        <v>43</v>
      </c>
      <c r="E608" s="3" t="s">
        <v>27</v>
      </c>
      <c r="F608" s="3" t="s">
        <v>31</v>
      </c>
      <c r="G608" s="3" t="s">
        <v>32</v>
      </c>
      <c r="H608" s="3">
        <v>31.75</v>
      </c>
      <c r="I608" s="3">
        <v>4</v>
      </c>
      <c r="J608" s="3">
        <v>6.35</v>
      </c>
      <c r="K608" s="3">
        <v>133.35</v>
      </c>
      <c r="L608" s="91">
        <v>43504</v>
      </c>
      <c r="M608" s="3">
        <v>0.6430555555555556</v>
      </c>
      <c r="N608" s="4" t="s">
        <v>29</v>
      </c>
      <c r="O608" s="3">
        <v>127</v>
      </c>
      <c r="P608" s="5">
        <v>4.7619047620000003</v>
      </c>
      <c r="Q608" s="3">
        <v>6.35</v>
      </c>
      <c r="R608" s="3">
        <v>8.6</v>
      </c>
      <c r="S608">
        <f t="shared" si="9"/>
        <v>2</v>
      </c>
    </row>
    <row r="609" spans="2:19" x14ac:dyDescent="0.25">
      <c r="B609" s="3" t="s">
        <v>642</v>
      </c>
      <c r="C609" s="3" t="s">
        <v>18</v>
      </c>
      <c r="D609" s="3" t="s">
        <v>19</v>
      </c>
      <c r="E609" s="3" t="s">
        <v>20</v>
      </c>
      <c r="F609" s="3" t="s">
        <v>21</v>
      </c>
      <c r="G609" s="3" t="s">
        <v>46</v>
      </c>
      <c r="H609" s="3">
        <v>53.65</v>
      </c>
      <c r="I609" s="3">
        <v>7</v>
      </c>
      <c r="J609" s="3">
        <v>18.7775</v>
      </c>
      <c r="K609" s="3">
        <v>394.32749999999999</v>
      </c>
      <c r="L609" s="91">
        <v>43506</v>
      </c>
      <c r="M609" s="3">
        <v>0.53888888888888886</v>
      </c>
      <c r="N609" s="4" t="s">
        <v>23</v>
      </c>
      <c r="O609" s="3">
        <v>375.55</v>
      </c>
      <c r="P609" s="5">
        <v>4.7619047620000003</v>
      </c>
      <c r="Q609" s="3">
        <v>18.7775</v>
      </c>
      <c r="R609" s="3">
        <v>5.2</v>
      </c>
      <c r="S609">
        <f t="shared" si="9"/>
        <v>2</v>
      </c>
    </row>
    <row r="610" spans="2:19" x14ac:dyDescent="0.25">
      <c r="B610" s="3" t="s">
        <v>643</v>
      </c>
      <c r="C610" s="3" t="s">
        <v>25</v>
      </c>
      <c r="D610" s="3" t="s">
        <v>26</v>
      </c>
      <c r="E610" s="3" t="s">
        <v>20</v>
      </c>
      <c r="F610" s="3" t="s">
        <v>21</v>
      </c>
      <c r="G610" s="3" t="s">
        <v>44</v>
      </c>
      <c r="H610" s="3">
        <v>49.79</v>
      </c>
      <c r="I610" s="3">
        <v>4</v>
      </c>
      <c r="J610" s="3">
        <v>9.9580000000000002</v>
      </c>
      <c r="K610" s="3">
        <v>209.11799999999999</v>
      </c>
      <c r="L610" s="91">
        <v>43552</v>
      </c>
      <c r="M610" s="3">
        <v>0.80277777777777781</v>
      </c>
      <c r="N610" s="4" t="s">
        <v>33</v>
      </c>
      <c r="O610" s="3">
        <v>199.16</v>
      </c>
      <c r="P610" s="5">
        <v>4.7619047620000003</v>
      </c>
      <c r="Q610" s="3">
        <v>9.9580000000000002</v>
      </c>
      <c r="R610" s="3">
        <v>6.4</v>
      </c>
      <c r="S610">
        <f t="shared" si="9"/>
        <v>3</v>
      </c>
    </row>
    <row r="611" spans="2:19" x14ac:dyDescent="0.25">
      <c r="B611" s="3" t="s">
        <v>644</v>
      </c>
      <c r="C611" s="3" t="s">
        <v>18</v>
      </c>
      <c r="D611" s="3" t="s">
        <v>19</v>
      </c>
      <c r="E611" s="3" t="s">
        <v>27</v>
      </c>
      <c r="F611" s="3" t="s">
        <v>31</v>
      </c>
      <c r="G611" s="3" t="s">
        <v>46</v>
      </c>
      <c r="H611" s="3">
        <v>30.61</v>
      </c>
      <c r="I611" s="3">
        <v>1</v>
      </c>
      <c r="J611" s="3">
        <v>1.5305</v>
      </c>
      <c r="K611" s="3">
        <v>32.140500000000003</v>
      </c>
      <c r="L611" s="91">
        <v>43488</v>
      </c>
      <c r="M611" s="3">
        <v>0.51388888888888884</v>
      </c>
      <c r="N611" s="4" t="s">
        <v>23</v>
      </c>
      <c r="O611" s="3">
        <v>30.61</v>
      </c>
      <c r="P611" s="5">
        <v>4.7619047620000003</v>
      </c>
      <c r="Q611" s="3">
        <v>1.5305</v>
      </c>
      <c r="R611" s="3">
        <v>5.2</v>
      </c>
      <c r="S611">
        <f t="shared" si="9"/>
        <v>1</v>
      </c>
    </row>
    <row r="612" spans="2:19" x14ac:dyDescent="0.25">
      <c r="B612" s="3" t="s">
        <v>645</v>
      </c>
      <c r="C612" s="3" t="s">
        <v>42</v>
      </c>
      <c r="D612" s="3" t="s">
        <v>43</v>
      </c>
      <c r="E612" s="3" t="s">
        <v>20</v>
      </c>
      <c r="F612" s="3" t="s">
        <v>31</v>
      </c>
      <c r="G612" s="3" t="s">
        <v>44</v>
      </c>
      <c r="H612" s="3">
        <v>57.89</v>
      </c>
      <c r="I612" s="3">
        <v>2</v>
      </c>
      <c r="J612" s="3">
        <v>5.7889999999999997</v>
      </c>
      <c r="K612" s="3">
        <v>121.569</v>
      </c>
      <c r="L612" s="91">
        <v>43482</v>
      </c>
      <c r="M612" s="3">
        <v>0.44236111111111109</v>
      </c>
      <c r="N612" s="4" t="s">
        <v>23</v>
      </c>
      <c r="O612" s="3">
        <v>115.78</v>
      </c>
      <c r="P612" s="5">
        <v>4.7619047620000003</v>
      </c>
      <c r="Q612" s="3">
        <v>5.7889999999999997</v>
      </c>
      <c r="R612" s="3">
        <v>8.9</v>
      </c>
      <c r="S612">
        <f t="shared" si="9"/>
        <v>1</v>
      </c>
    </row>
    <row r="613" spans="2:19" x14ac:dyDescent="0.25">
      <c r="B613" s="3" t="s">
        <v>646</v>
      </c>
      <c r="C613" s="3" t="s">
        <v>18</v>
      </c>
      <c r="D613" s="3" t="s">
        <v>19</v>
      </c>
      <c r="E613" s="3" t="s">
        <v>27</v>
      </c>
      <c r="F613" s="3" t="s">
        <v>21</v>
      </c>
      <c r="G613" s="3" t="s">
        <v>28</v>
      </c>
      <c r="H613" s="3">
        <v>28.96</v>
      </c>
      <c r="I613" s="3">
        <v>1</v>
      </c>
      <c r="J613" s="3">
        <v>1.448</v>
      </c>
      <c r="K613" s="3">
        <v>30.408000000000001</v>
      </c>
      <c r="L613" s="91">
        <v>43503</v>
      </c>
      <c r="M613" s="3">
        <v>0.42916666666666664</v>
      </c>
      <c r="N613" s="4" t="s">
        <v>33</v>
      </c>
      <c r="O613" s="3">
        <v>28.96</v>
      </c>
      <c r="P613" s="5">
        <v>4.7619047620000003</v>
      </c>
      <c r="Q613" s="3">
        <v>1.448</v>
      </c>
      <c r="R613" s="3">
        <v>6.2</v>
      </c>
      <c r="S613">
        <f t="shared" si="9"/>
        <v>2</v>
      </c>
    </row>
    <row r="614" spans="2:19" x14ac:dyDescent="0.25">
      <c r="B614" s="3" t="s">
        <v>647</v>
      </c>
      <c r="C614" s="3" t="s">
        <v>25</v>
      </c>
      <c r="D614" s="3" t="s">
        <v>26</v>
      </c>
      <c r="E614" s="3" t="s">
        <v>20</v>
      </c>
      <c r="F614" s="3" t="s">
        <v>21</v>
      </c>
      <c r="G614" s="3" t="s">
        <v>44</v>
      </c>
      <c r="H614" s="3">
        <v>98.97</v>
      </c>
      <c r="I614" s="3">
        <v>9</v>
      </c>
      <c r="J614" s="3">
        <v>44.536499999999997</v>
      </c>
      <c r="K614" s="3">
        <v>935.26649999999995</v>
      </c>
      <c r="L614" s="91">
        <v>43533</v>
      </c>
      <c r="M614" s="3">
        <v>0.47430555555555554</v>
      </c>
      <c r="N614" s="4" t="s">
        <v>29</v>
      </c>
      <c r="O614" s="3">
        <v>890.73</v>
      </c>
      <c r="P614" s="5">
        <v>4.7619047620000003</v>
      </c>
      <c r="Q614" s="3">
        <v>44.536499999999997</v>
      </c>
      <c r="R614" s="3">
        <v>6.7</v>
      </c>
      <c r="S614">
        <f t="shared" si="9"/>
        <v>3</v>
      </c>
    </row>
    <row r="615" spans="2:19" x14ac:dyDescent="0.25">
      <c r="B615" s="3" t="s">
        <v>648</v>
      </c>
      <c r="C615" s="3" t="s">
        <v>42</v>
      </c>
      <c r="D615" s="3" t="s">
        <v>43</v>
      </c>
      <c r="E615" s="3" t="s">
        <v>20</v>
      </c>
      <c r="F615" s="3" t="s">
        <v>31</v>
      </c>
      <c r="G615" s="3" t="s">
        <v>46</v>
      </c>
      <c r="H615" s="3">
        <v>93.22</v>
      </c>
      <c r="I615" s="3">
        <v>3</v>
      </c>
      <c r="J615" s="3">
        <v>13.983000000000001</v>
      </c>
      <c r="K615" s="3">
        <v>293.64299999999997</v>
      </c>
      <c r="L615" s="91">
        <v>43489</v>
      </c>
      <c r="M615" s="3">
        <v>0.48958333333333331</v>
      </c>
      <c r="N615" s="4" t="s">
        <v>29</v>
      </c>
      <c r="O615" s="3">
        <v>279.66000000000003</v>
      </c>
      <c r="P615" s="5">
        <v>4.7619047620000003</v>
      </c>
      <c r="Q615" s="3">
        <v>13.983000000000001</v>
      </c>
      <c r="R615" s="3">
        <v>7.2</v>
      </c>
      <c r="S615">
        <f t="shared" si="9"/>
        <v>1</v>
      </c>
    </row>
    <row r="616" spans="2:19" x14ac:dyDescent="0.25">
      <c r="B616" s="3" t="s">
        <v>649</v>
      </c>
      <c r="C616" s="3" t="s">
        <v>25</v>
      </c>
      <c r="D616" s="3" t="s">
        <v>26</v>
      </c>
      <c r="E616" s="3" t="s">
        <v>20</v>
      </c>
      <c r="F616" s="3" t="s">
        <v>31</v>
      </c>
      <c r="G616" s="3" t="s">
        <v>36</v>
      </c>
      <c r="H616" s="3">
        <v>80.930000000000007</v>
      </c>
      <c r="I616" s="3">
        <v>1</v>
      </c>
      <c r="J616" s="3">
        <v>4.0465</v>
      </c>
      <c r="K616" s="3">
        <v>84.976500000000001</v>
      </c>
      <c r="L616" s="91">
        <v>43484</v>
      </c>
      <c r="M616" s="3">
        <v>0.67222222222222228</v>
      </c>
      <c r="N616" s="4" t="s">
        <v>33</v>
      </c>
      <c r="O616" s="3">
        <v>80.930000000000007</v>
      </c>
      <c r="P616" s="5">
        <v>4.7619047620000003</v>
      </c>
      <c r="Q616" s="3">
        <v>4.0465</v>
      </c>
      <c r="R616" s="3">
        <v>9</v>
      </c>
      <c r="S616">
        <f t="shared" si="9"/>
        <v>1</v>
      </c>
    </row>
    <row r="617" spans="2:19" x14ac:dyDescent="0.25">
      <c r="B617" s="3" t="s">
        <v>650</v>
      </c>
      <c r="C617" s="3" t="s">
        <v>18</v>
      </c>
      <c r="D617" s="3" t="s">
        <v>19</v>
      </c>
      <c r="E617" s="3" t="s">
        <v>20</v>
      </c>
      <c r="F617" s="3" t="s">
        <v>31</v>
      </c>
      <c r="G617" s="3" t="s">
        <v>44</v>
      </c>
      <c r="H617" s="3">
        <v>67.45</v>
      </c>
      <c r="I617" s="3">
        <v>10</v>
      </c>
      <c r="J617" s="3">
        <v>33.725000000000001</v>
      </c>
      <c r="K617" s="3">
        <v>708.22500000000002</v>
      </c>
      <c r="L617" s="91">
        <v>43499</v>
      </c>
      <c r="M617" s="3">
        <v>0.47569444444444442</v>
      </c>
      <c r="N617" s="4" t="s">
        <v>23</v>
      </c>
      <c r="O617" s="3">
        <v>674.5</v>
      </c>
      <c r="P617" s="5">
        <v>4.7619047620000003</v>
      </c>
      <c r="Q617" s="3">
        <v>33.725000000000001</v>
      </c>
      <c r="R617" s="3">
        <v>4.2</v>
      </c>
      <c r="S617">
        <f t="shared" si="9"/>
        <v>2</v>
      </c>
    </row>
    <row r="618" spans="2:19" x14ac:dyDescent="0.25">
      <c r="B618" s="3" t="s">
        <v>651</v>
      </c>
      <c r="C618" s="3" t="s">
        <v>18</v>
      </c>
      <c r="D618" s="3" t="s">
        <v>19</v>
      </c>
      <c r="E618" s="3" t="s">
        <v>20</v>
      </c>
      <c r="F618" s="3" t="s">
        <v>21</v>
      </c>
      <c r="G618" s="3" t="s">
        <v>36</v>
      </c>
      <c r="H618" s="3">
        <v>38.72</v>
      </c>
      <c r="I618" s="3">
        <v>9</v>
      </c>
      <c r="J618" s="3">
        <v>17.423999999999999</v>
      </c>
      <c r="K618" s="3">
        <v>365.904</v>
      </c>
      <c r="L618" s="91">
        <v>43544</v>
      </c>
      <c r="M618" s="3">
        <v>0.51666666666666672</v>
      </c>
      <c r="N618" s="4" t="s">
        <v>23</v>
      </c>
      <c r="O618" s="3">
        <v>348.48</v>
      </c>
      <c r="P618" s="5">
        <v>4.7619047620000003</v>
      </c>
      <c r="Q618" s="3">
        <v>17.423999999999999</v>
      </c>
      <c r="R618" s="3">
        <v>4.2</v>
      </c>
      <c r="S618">
        <f t="shared" si="9"/>
        <v>3</v>
      </c>
    </row>
    <row r="619" spans="2:19" x14ac:dyDescent="0.25">
      <c r="B619" s="3" t="s">
        <v>652</v>
      </c>
      <c r="C619" s="3" t="s">
        <v>42</v>
      </c>
      <c r="D619" s="3" t="s">
        <v>43</v>
      </c>
      <c r="E619" s="3" t="s">
        <v>20</v>
      </c>
      <c r="F619" s="3" t="s">
        <v>31</v>
      </c>
      <c r="G619" s="3" t="s">
        <v>36</v>
      </c>
      <c r="H619" s="3">
        <v>72.599999999999994</v>
      </c>
      <c r="I619" s="3">
        <v>6</v>
      </c>
      <c r="J619" s="3">
        <v>21.78</v>
      </c>
      <c r="K619" s="3">
        <v>457.38</v>
      </c>
      <c r="L619" s="91">
        <v>43478</v>
      </c>
      <c r="M619" s="3">
        <v>0.82708333333333328</v>
      </c>
      <c r="N619" s="4" t="s">
        <v>29</v>
      </c>
      <c r="O619" s="3">
        <v>435.6</v>
      </c>
      <c r="P619" s="5">
        <v>4.7619047620000003</v>
      </c>
      <c r="Q619" s="3">
        <v>21.78</v>
      </c>
      <c r="R619" s="3">
        <v>6.9</v>
      </c>
      <c r="S619">
        <f t="shared" si="9"/>
        <v>1</v>
      </c>
    </row>
    <row r="620" spans="2:19" x14ac:dyDescent="0.25">
      <c r="B620" s="3" t="s">
        <v>653</v>
      </c>
      <c r="C620" s="3" t="s">
        <v>25</v>
      </c>
      <c r="D620" s="3" t="s">
        <v>26</v>
      </c>
      <c r="E620" s="3" t="s">
        <v>20</v>
      </c>
      <c r="F620" s="3" t="s">
        <v>31</v>
      </c>
      <c r="G620" s="3" t="s">
        <v>28</v>
      </c>
      <c r="H620" s="3">
        <v>87.91</v>
      </c>
      <c r="I620" s="3">
        <v>5</v>
      </c>
      <c r="J620" s="3">
        <v>21.977499999999999</v>
      </c>
      <c r="K620" s="3">
        <v>461.52749999999997</v>
      </c>
      <c r="L620" s="91">
        <v>43538</v>
      </c>
      <c r="M620" s="3">
        <v>0.75694444444444442</v>
      </c>
      <c r="N620" s="4" t="s">
        <v>23</v>
      </c>
      <c r="O620" s="3">
        <v>439.55</v>
      </c>
      <c r="P620" s="5">
        <v>4.7619047620000003</v>
      </c>
      <c r="Q620" s="3">
        <v>21.977499999999999</v>
      </c>
      <c r="R620" s="3">
        <v>4.4000000000000004</v>
      </c>
      <c r="S620">
        <f t="shared" si="9"/>
        <v>3</v>
      </c>
    </row>
    <row r="621" spans="2:19" x14ac:dyDescent="0.25">
      <c r="B621" s="3" t="s">
        <v>654</v>
      </c>
      <c r="C621" s="3" t="s">
        <v>18</v>
      </c>
      <c r="D621" s="3" t="s">
        <v>19</v>
      </c>
      <c r="E621" s="3" t="s">
        <v>20</v>
      </c>
      <c r="F621" s="3" t="s">
        <v>31</v>
      </c>
      <c r="G621" s="3" t="s">
        <v>44</v>
      </c>
      <c r="H621" s="3">
        <v>98.53</v>
      </c>
      <c r="I621" s="3">
        <v>6</v>
      </c>
      <c r="J621" s="3">
        <v>29.559000000000001</v>
      </c>
      <c r="K621" s="3">
        <v>620.73900000000003</v>
      </c>
      <c r="L621" s="91">
        <v>43488</v>
      </c>
      <c r="M621" s="3">
        <v>0.47361111111111109</v>
      </c>
      <c r="N621" s="4" t="s">
        <v>33</v>
      </c>
      <c r="O621" s="3">
        <v>591.17999999999995</v>
      </c>
      <c r="P621" s="5">
        <v>4.7619047620000003</v>
      </c>
      <c r="Q621" s="3">
        <v>29.559000000000001</v>
      </c>
      <c r="R621" s="3">
        <v>4</v>
      </c>
      <c r="S621">
        <f t="shared" si="9"/>
        <v>1</v>
      </c>
    </row>
    <row r="622" spans="2:19" x14ac:dyDescent="0.25">
      <c r="B622" s="3" t="s">
        <v>655</v>
      </c>
      <c r="C622" s="3" t="s">
        <v>25</v>
      </c>
      <c r="D622" s="3" t="s">
        <v>26</v>
      </c>
      <c r="E622" s="3" t="s">
        <v>20</v>
      </c>
      <c r="F622" s="3" t="s">
        <v>21</v>
      </c>
      <c r="G622" s="3" t="s">
        <v>46</v>
      </c>
      <c r="H622" s="3">
        <v>43.46</v>
      </c>
      <c r="I622" s="3">
        <v>6</v>
      </c>
      <c r="J622" s="3">
        <v>13.038</v>
      </c>
      <c r="K622" s="3">
        <v>273.798</v>
      </c>
      <c r="L622" s="91">
        <v>43503</v>
      </c>
      <c r="M622" s="3">
        <v>0.74652777777777779</v>
      </c>
      <c r="N622" s="4" t="s">
        <v>23</v>
      </c>
      <c r="O622" s="3">
        <v>260.76</v>
      </c>
      <c r="P622" s="5">
        <v>4.7619047620000003</v>
      </c>
      <c r="Q622" s="3">
        <v>13.038</v>
      </c>
      <c r="R622" s="3">
        <v>8.5</v>
      </c>
      <c r="S622">
        <f t="shared" si="9"/>
        <v>2</v>
      </c>
    </row>
    <row r="623" spans="2:19" x14ac:dyDescent="0.25">
      <c r="B623" s="3" t="s">
        <v>656</v>
      </c>
      <c r="C623" s="3" t="s">
        <v>18</v>
      </c>
      <c r="D623" s="3" t="s">
        <v>19</v>
      </c>
      <c r="E623" s="3" t="s">
        <v>27</v>
      </c>
      <c r="F623" s="3" t="s">
        <v>21</v>
      </c>
      <c r="G623" s="3" t="s">
        <v>44</v>
      </c>
      <c r="H623" s="3">
        <v>71.680000000000007</v>
      </c>
      <c r="I623" s="3">
        <v>3</v>
      </c>
      <c r="J623" s="3">
        <v>10.752000000000001</v>
      </c>
      <c r="K623" s="3">
        <v>225.792</v>
      </c>
      <c r="L623" s="91">
        <v>43552</v>
      </c>
      <c r="M623" s="3">
        <v>0.64583333333333337</v>
      </c>
      <c r="N623" s="4" t="s">
        <v>33</v>
      </c>
      <c r="O623" s="3">
        <v>215.04</v>
      </c>
      <c r="P623" s="5">
        <v>4.7619047620000003</v>
      </c>
      <c r="Q623" s="3">
        <v>10.752000000000001</v>
      </c>
      <c r="R623" s="3">
        <v>9.1999999999999993</v>
      </c>
      <c r="S623">
        <f t="shared" si="9"/>
        <v>3</v>
      </c>
    </row>
    <row r="624" spans="2:19" x14ac:dyDescent="0.25">
      <c r="B624" s="3" t="s">
        <v>657</v>
      </c>
      <c r="C624" s="3" t="s">
        <v>18</v>
      </c>
      <c r="D624" s="3" t="s">
        <v>19</v>
      </c>
      <c r="E624" s="3" t="s">
        <v>20</v>
      </c>
      <c r="F624" s="3" t="s">
        <v>21</v>
      </c>
      <c r="G624" s="3" t="s">
        <v>44</v>
      </c>
      <c r="H624" s="3">
        <v>91.61</v>
      </c>
      <c r="I624" s="3">
        <v>1</v>
      </c>
      <c r="J624" s="3">
        <v>4.5804999999999998</v>
      </c>
      <c r="K624" s="3">
        <v>96.1905</v>
      </c>
      <c r="L624" s="91">
        <v>43544</v>
      </c>
      <c r="M624" s="3">
        <v>0.82222222222222219</v>
      </c>
      <c r="N624" s="4" t="s">
        <v>29</v>
      </c>
      <c r="O624" s="3">
        <v>91.61</v>
      </c>
      <c r="P624" s="5">
        <v>4.7619047620000003</v>
      </c>
      <c r="Q624" s="3">
        <v>4.5804999999999998</v>
      </c>
      <c r="R624" s="3">
        <v>9.8000000000000007</v>
      </c>
      <c r="S624">
        <f t="shared" si="9"/>
        <v>3</v>
      </c>
    </row>
    <row r="625" spans="2:19" x14ac:dyDescent="0.25">
      <c r="B625" s="3" t="s">
        <v>658</v>
      </c>
      <c r="C625" s="3" t="s">
        <v>42</v>
      </c>
      <c r="D625" s="3" t="s">
        <v>43</v>
      </c>
      <c r="E625" s="3" t="s">
        <v>20</v>
      </c>
      <c r="F625" s="3" t="s">
        <v>21</v>
      </c>
      <c r="G625" s="3" t="s">
        <v>32</v>
      </c>
      <c r="H625" s="3">
        <v>94.59</v>
      </c>
      <c r="I625" s="3">
        <v>7</v>
      </c>
      <c r="J625" s="3">
        <v>33.106499999999997</v>
      </c>
      <c r="K625" s="3">
        <v>695.23649999999998</v>
      </c>
      <c r="L625" s="91">
        <v>43482</v>
      </c>
      <c r="M625" s="3">
        <v>0.64375000000000004</v>
      </c>
      <c r="N625" s="4" t="s">
        <v>33</v>
      </c>
      <c r="O625" s="3">
        <v>662.13</v>
      </c>
      <c r="P625" s="5">
        <v>4.7619047620000003</v>
      </c>
      <c r="Q625" s="3">
        <v>33.106499999999997</v>
      </c>
      <c r="R625" s="3">
        <v>4.9000000000000004</v>
      </c>
      <c r="S625">
        <f t="shared" si="9"/>
        <v>1</v>
      </c>
    </row>
    <row r="626" spans="2:19" x14ac:dyDescent="0.25">
      <c r="B626" s="3" t="s">
        <v>659</v>
      </c>
      <c r="C626" s="3" t="s">
        <v>42</v>
      </c>
      <c r="D626" s="3" t="s">
        <v>43</v>
      </c>
      <c r="E626" s="3" t="s">
        <v>27</v>
      </c>
      <c r="F626" s="3" t="s">
        <v>21</v>
      </c>
      <c r="G626" s="3" t="s">
        <v>46</v>
      </c>
      <c r="H626" s="3">
        <v>83.25</v>
      </c>
      <c r="I626" s="3">
        <v>10</v>
      </c>
      <c r="J626" s="3">
        <v>41.625</v>
      </c>
      <c r="K626" s="3">
        <v>874.125</v>
      </c>
      <c r="L626" s="91">
        <v>43477</v>
      </c>
      <c r="M626" s="3">
        <v>0.47569444444444442</v>
      </c>
      <c r="N626" s="4" t="s">
        <v>33</v>
      </c>
      <c r="O626" s="3">
        <v>832.5</v>
      </c>
      <c r="P626" s="5">
        <v>4.7619047620000003</v>
      </c>
      <c r="Q626" s="3">
        <v>41.625</v>
      </c>
      <c r="R626" s="3">
        <v>4.4000000000000004</v>
      </c>
      <c r="S626">
        <f t="shared" si="9"/>
        <v>1</v>
      </c>
    </row>
    <row r="627" spans="2:19" x14ac:dyDescent="0.25">
      <c r="B627" s="3" t="s">
        <v>660</v>
      </c>
      <c r="C627" s="3" t="s">
        <v>42</v>
      </c>
      <c r="D627" s="3" t="s">
        <v>43</v>
      </c>
      <c r="E627" s="3" t="s">
        <v>20</v>
      </c>
      <c r="F627" s="3" t="s">
        <v>31</v>
      </c>
      <c r="G627" s="3" t="s">
        <v>46</v>
      </c>
      <c r="H627" s="3">
        <v>91.35</v>
      </c>
      <c r="I627" s="3">
        <v>1</v>
      </c>
      <c r="J627" s="3">
        <v>4.5674999999999999</v>
      </c>
      <c r="K627" s="3">
        <v>95.917500000000004</v>
      </c>
      <c r="L627" s="91">
        <v>43512</v>
      </c>
      <c r="M627" s="3">
        <v>0.65416666666666667</v>
      </c>
      <c r="N627" s="4" t="s">
        <v>29</v>
      </c>
      <c r="O627" s="3">
        <v>91.35</v>
      </c>
      <c r="P627" s="5">
        <v>4.7619047620000003</v>
      </c>
      <c r="Q627" s="3">
        <v>4.5674999999999999</v>
      </c>
      <c r="R627" s="3">
        <v>6.8</v>
      </c>
      <c r="S627">
        <f t="shared" si="9"/>
        <v>2</v>
      </c>
    </row>
    <row r="628" spans="2:19" x14ac:dyDescent="0.25">
      <c r="B628" s="3" t="s">
        <v>661</v>
      </c>
      <c r="C628" s="3" t="s">
        <v>42</v>
      </c>
      <c r="D628" s="3" t="s">
        <v>43</v>
      </c>
      <c r="E628" s="3" t="s">
        <v>20</v>
      </c>
      <c r="F628" s="3" t="s">
        <v>21</v>
      </c>
      <c r="G628" s="3" t="s">
        <v>44</v>
      </c>
      <c r="H628" s="3">
        <v>78.88</v>
      </c>
      <c r="I628" s="3">
        <v>2</v>
      </c>
      <c r="J628" s="3">
        <v>7.8879999999999999</v>
      </c>
      <c r="K628" s="3">
        <v>165.648</v>
      </c>
      <c r="L628" s="91">
        <v>43491</v>
      </c>
      <c r="M628" s="3">
        <v>0.6694444444444444</v>
      </c>
      <c r="N628" s="4" t="s">
        <v>29</v>
      </c>
      <c r="O628" s="3">
        <v>157.76</v>
      </c>
      <c r="P628" s="5">
        <v>4.7619047620000003</v>
      </c>
      <c r="Q628" s="3">
        <v>7.8879999999999999</v>
      </c>
      <c r="R628" s="3">
        <v>9.1</v>
      </c>
      <c r="S628">
        <f t="shared" si="9"/>
        <v>1</v>
      </c>
    </row>
    <row r="629" spans="2:19" x14ac:dyDescent="0.25">
      <c r="B629" s="3" t="s">
        <v>662</v>
      </c>
      <c r="C629" s="3" t="s">
        <v>18</v>
      </c>
      <c r="D629" s="3" t="s">
        <v>19</v>
      </c>
      <c r="E629" s="3" t="s">
        <v>27</v>
      </c>
      <c r="F629" s="3" t="s">
        <v>31</v>
      </c>
      <c r="G629" s="3" t="s">
        <v>36</v>
      </c>
      <c r="H629" s="3">
        <v>60.87</v>
      </c>
      <c r="I629" s="3">
        <v>2</v>
      </c>
      <c r="J629" s="3">
        <v>6.0869999999999997</v>
      </c>
      <c r="K629" s="3">
        <v>127.827</v>
      </c>
      <c r="L629" s="91">
        <v>43533</v>
      </c>
      <c r="M629" s="3">
        <v>0.52569444444444446</v>
      </c>
      <c r="N629" s="4" t="s">
        <v>23</v>
      </c>
      <c r="O629" s="3">
        <v>121.74</v>
      </c>
      <c r="P629" s="5">
        <v>4.7619047620000003</v>
      </c>
      <c r="Q629" s="3">
        <v>6.0869999999999997</v>
      </c>
      <c r="R629" s="3">
        <v>8.6999999999999993</v>
      </c>
      <c r="S629">
        <f t="shared" si="9"/>
        <v>3</v>
      </c>
    </row>
    <row r="630" spans="2:19" x14ac:dyDescent="0.25">
      <c r="B630" s="3" t="s">
        <v>663</v>
      </c>
      <c r="C630" s="3" t="s">
        <v>42</v>
      </c>
      <c r="D630" s="3" t="s">
        <v>43</v>
      </c>
      <c r="E630" s="3" t="s">
        <v>20</v>
      </c>
      <c r="F630" s="3" t="s">
        <v>31</v>
      </c>
      <c r="G630" s="3" t="s">
        <v>22</v>
      </c>
      <c r="H630" s="3">
        <v>82.58</v>
      </c>
      <c r="I630" s="3">
        <v>10</v>
      </c>
      <c r="J630" s="3">
        <v>41.29</v>
      </c>
      <c r="K630" s="3">
        <v>867.09</v>
      </c>
      <c r="L630" s="91">
        <v>43538</v>
      </c>
      <c r="M630" s="3">
        <v>0.6118055555555556</v>
      </c>
      <c r="N630" s="4" t="s">
        <v>29</v>
      </c>
      <c r="O630" s="3">
        <v>825.8</v>
      </c>
      <c r="P630" s="5">
        <v>4.7619047620000003</v>
      </c>
      <c r="Q630" s="3">
        <v>41.29</v>
      </c>
      <c r="R630" s="3">
        <v>5</v>
      </c>
      <c r="S630">
        <f t="shared" si="9"/>
        <v>3</v>
      </c>
    </row>
    <row r="631" spans="2:19" x14ac:dyDescent="0.25">
      <c r="B631" s="3" t="s">
        <v>664</v>
      </c>
      <c r="C631" s="3" t="s">
        <v>18</v>
      </c>
      <c r="D631" s="3" t="s">
        <v>19</v>
      </c>
      <c r="E631" s="3" t="s">
        <v>20</v>
      </c>
      <c r="F631" s="3" t="s">
        <v>31</v>
      </c>
      <c r="G631" s="3" t="s">
        <v>32</v>
      </c>
      <c r="H631" s="3">
        <v>53.3</v>
      </c>
      <c r="I631" s="3">
        <v>3</v>
      </c>
      <c r="J631" s="3">
        <v>7.9950000000000001</v>
      </c>
      <c r="K631" s="3">
        <v>167.89500000000001</v>
      </c>
      <c r="L631" s="91">
        <v>43490</v>
      </c>
      <c r="M631" s="3">
        <v>0.59652777777777777</v>
      </c>
      <c r="N631" s="4" t="s">
        <v>23</v>
      </c>
      <c r="O631" s="3">
        <v>159.9</v>
      </c>
      <c r="P631" s="5">
        <v>4.7619047620000003</v>
      </c>
      <c r="Q631" s="3">
        <v>7.9950000000000001</v>
      </c>
      <c r="R631" s="3">
        <v>7.5</v>
      </c>
      <c r="S631">
        <f t="shared" si="9"/>
        <v>1</v>
      </c>
    </row>
    <row r="632" spans="2:19" x14ac:dyDescent="0.25">
      <c r="B632" s="3" t="s">
        <v>665</v>
      </c>
      <c r="C632" s="3" t="s">
        <v>18</v>
      </c>
      <c r="D632" s="3" t="s">
        <v>19</v>
      </c>
      <c r="E632" s="3" t="s">
        <v>27</v>
      </c>
      <c r="F632" s="3" t="s">
        <v>21</v>
      </c>
      <c r="G632" s="3" t="s">
        <v>46</v>
      </c>
      <c r="H632" s="3">
        <v>12.09</v>
      </c>
      <c r="I632" s="3">
        <v>1</v>
      </c>
      <c r="J632" s="3">
        <v>0.60450000000000004</v>
      </c>
      <c r="K632" s="3">
        <v>12.6945</v>
      </c>
      <c r="L632" s="91">
        <v>43491</v>
      </c>
      <c r="M632" s="3">
        <v>0.7631944444444444</v>
      </c>
      <c r="N632" s="4" t="s">
        <v>33</v>
      </c>
      <c r="O632" s="3">
        <v>12.09</v>
      </c>
      <c r="P632" s="5">
        <v>4.7619047620000003</v>
      </c>
      <c r="Q632" s="3">
        <v>0.60450000000000004</v>
      </c>
      <c r="R632" s="3">
        <v>8.1999999999999993</v>
      </c>
      <c r="S632">
        <f t="shared" si="9"/>
        <v>1</v>
      </c>
    </row>
    <row r="633" spans="2:19" x14ac:dyDescent="0.25">
      <c r="B633" s="3" t="s">
        <v>666</v>
      </c>
      <c r="C633" s="3" t="s">
        <v>18</v>
      </c>
      <c r="D633" s="3" t="s">
        <v>19</v>
      </c>
      <c r="E633" s="3" t="s">
        <v>27</v>
      </c>
      <c r="F633" s="3" t="s">
        <v>31</v>
      </c>
      <c r="G633" s="3" t="s">
        <v>36</v>
      </c>
      <c r="H633" s="3">
        <v>64.19</v>
      </c>
      <c r="I633" s="3">
        <v>10</v>
      </c>
      <c r="J633" s="3">
        <v>32.094999999999999</v>
      </c>
      <c r="K633" s="3">
        <v>673.995</v>
      </c>
      <c r="L633" s="91">
        <v>43484</v>
      </c>
      <c r="M633" s="3">
        <v>0.58888888888888891</v>
      </c>
      <c r="N633" s="4" t="s">
        <v>33</v>
      </c>
      <c r="O633" s="3">
        <v>641.9</v>
      </c>
      <c r="P633" s="5">
        <v>4.7619047620000003</v>
      </c>
      <c r="Q633" s="3">
        <v>32.094999999999999</v>
      </c>
      <c r="R633" s="3">
        <v>6.7</v>
      </c>
      <c r="S633">
        <f t="shared" si="9"/>
        <v>1</v>
      </c>
    </row>
    <row r="634" spans="2:19" x14ac:dyDescent="0.25">
      <c r="B634" s="3" t="s">
        <v>667</v>
      </c>
      <c r="C634" s="3" t="s">
        <v>18</v>
      </c>
      <c r="D634" s="3" t="s">
        <v>19</v>
      </c>
      <c r="E634" s="3" t="s">
        <v>27</v>
      </c>
      <c r="F634" s="3" t="s">
        <v>31</v>
      </c>
      <c r="G634" s="3" t="s">
        <v>28</v>
      </c>
      <c r="H634" s="3">
        <v>78.31</v>
      </c>
      <c r="I634" s="3">
        <v>3</v>
      </c>
      <c r="J634" s="3">
        <v>11.746499999999999</v>
      </c>
      <c r="K634" s="3">
        <v>246.6765</v>
      </c>
      <c r="L634" s="91">
        <v>43529</v>
      </c>
      <c r="M634" s="3">
        <v>0.69305555555555554</v>
      </c>
      <c r="N634" s="4" t="s">
        <v>23</v>
      </c>
      <c r="O634" s="3">
        <v>234.93</v>
      </c>
      <c r="P634" s="5">
        <v>4.7619047620000003</v>
      </c>
      <c r="Q634" s="3">
        <v>11.746499999999999</v>
      </c>
      <c r="R634" s="3">
        <v>5.4</v>
      </c>
      <c r="S634">
        <f t="shared" si="9"/>
        <v>3</v>
      </c>
    </row>
    <row r="635" spans="2:19" x14ac:dyDescent="0.25">
      <c r="B635" s="3" t="s">
        <v>668</v>
      </c>
      <c r="C635" s="3" t="s">
        <v>18</v>
      </c>
      <c r="D635" s="3" t="s">
        <v>19</v>
      </c>
      <c r="E635" s="3" t="s">
        <v>20</v>
      </c>
      <c r="F635" s="3" t="s">
        <v>31</v>
      </c>
      <c r="G635" s="3" t="s">
        <v>44</v>
      </c>
      <c r="H635" s="3">
        <v>83.77</v>
      </c>
      <c r="I635" s="3">
        <v>2</v>
      </c>
      <c r="J635" s="3">
        <v>8.3770000000000007</v>
      </c>
      <c r="K635" s="3">
        <v>175.917</v>
      </c>
      <c r="L635" s="91">
        <v>43480</v>
      </c>
      <c r="M635" s="3">
        <v>0.45416666666666666</v>
      </c>
      <c r="N635" s="4" t="s">
        <v>33</v>
      </c>
      <c r="O635" s="3">
        <v>167.54</v>
      </c>
      <c r="P635" s="5">
        <v>4.7619047620000003</v>
      </c>
      <c r="Q635" s="3">
        <v>8.3770000000000007</v>
      </c>
      <c r="R635" s="3">
        <v>7</v>
      </c>
      <c r="S635">
        <f t="shared" si="9"/>
        <v>1</v>
      </c>
    </row>
    <row r="636" spans="2:19" x14ac:dyDescent="0.25">
      <c r="B636" s="3" t="s">
        <v>669</v>
      </c>
      <c r="C636" s="3" t="s">
        <v>42</v>
      </c>
      <c r="D636" s="3" t="s">
        <v>43</v>
      </c>
      <c r="E636" s="3" t="s">
        <v>27</v>
      </c>
      <c r="F636" s="3" t="s">
        <v>31</v>
      </c>
      <c r="G636" s="3" t="s">
        <v>32</v>
      </c>
      <c r="H636" s="3">
        <v>99.7</v>
      </c>
      <c r="I636" s="3">
        <v>3</v>
      </c>
      <c r="J636" s="3">
        <v>14.955</v>
      </c>
      <c r="K636" s="3">
        <v>314.05500000000001</v>
      </c>
      <c r="L636" s="91">
        <v>43542</v>
      </c>
      <c r="M636" s="3">
        <v>0.47847222222222224</v>
      </c>
      <c r="N636" s="4" t="s">
        <v>23</v>
      </c>
      <c r="O636" s="3">
        <v>299.10000000000002</v>
      </c>
      <c r="P636" s="5">
        <v>4.7619047620000003</v>
      </c>
      <c r="Q636" s="3">
        <v>14.955</v>
      </c>
      <c r="R636" s="3">
        <v>4.7</v>
      </c>
      <c r="S636">
        <f t="shared" si="9"/>
        <v>3</v>
      </c>
    </row>
    <row r="637" spans="2:19" x14ac:dyDescent="0.25">
      <c r="B637" s="3" t="s">
        <v>670</v>
      </c>
      <c r="C637" s="3" t="s">
        <v>42</v>
      </c>
      <c r="D637" s="3" t="s">
        <v>43</v>
      </c>
      <c r="E637" s="3" t="s">
        <v>20</v>
      </c>
      <c r="F637" s="3" t="s">
        <v>31</v>
      </c>
      <c r="G637" s="3" t="s">
        <v>44</v>
      </c>
      <c r="H637" s="3">
        <v>79.91</v>
      </c>
      <c r="I637" s="3">
        <v>3</v>
      </c>
      <c r="J637" s="3">
        <v>11.986499999999999</v>
      </c>
      <c r="K637" s="3">
        <v>251.7165</v>
      </c>
      <c r="L637" s="91">
        <v>43544</v>
      </c>
      <c r="M637" s="3">
        <v>0.81111111111111112</v>
      </c>
      <c r="N637" s="4" t="s">
        <v>33</v>
      </c>
      <c r="O637" s="3">
        <v>239.73</v>
      </c>
      <c r="P637" s="5">
        <v>4.7619047620000003</v>
      </c>
      <c r="Q637" s="3">
        <v>11.986499999999999</v>
      </c>
      <c r="R637" s="3">
        <v>5</v>
      </c>
      <c r="S637">
        <f t="shared" si="9"/>
        <v>3</v>
      </c>
    </row>
    <row r="638" spans="2:19" x14ac:dyDescent="0.25">
      <c r="B638" s="3" t="s">
        <v>671</v>
      </c>
      <c r="C638" s="3" t="s">
        <v>42</v>
      </c>
      <c r="D638" s="3" t="s">
        <v>43</v>
      </c>
      <c r="E638" s="3" t="s">
        <v>20</v>
      </c>
      <c r="F638" s="3" t="s">
        <v>31</v>
      </c>
      <c r="G638" s="3" t="s">
        <v>22</v>
      </c>
      <c r="H638" s="3">
        <v>66.47</v>
      </c>
      <c r="I638" s="3">
        <v>10</v>
      </c>
      <c r="J638" s="3">
        <v>33.234999999999999</v>
      </c>
      <c r="K638" s="3">
        <v>697.93499999999995</v>
      </c>
      <c r="L638" s="91">
        <v>43480</v>
      </c>
      <c r="M638" s="3">
        <v>0.62569444444444444</v>
      </c>
      <c r="N638" s="4" t="s">
        <v>33</v>
      </c>
      <c r="O638" s="3">
        <v>664.7</v>
      </c>
      <c r="P638" s="5">
        <v>4.7619047620000003</v>
      </c>
      <c r="Q638" s="3">
        <v>33.234999999999999</v>
      </c>
      <c r="R638" s="3">
        <v>5</v>
      </c>
      <c r="S638">
        <f t="shared" si="9"/>
        <v>1</v>
      </c>
    </row>
    <row r="639" spans="2:19" x14ac:dyDescent="0.25">
      <c r="B639" s="3" t="s">
        <v>672</v>
      </c>
      <c r="C639" s="3" t="s">
        <v>18</v>
      </c>
      <c r="D639" s="3" t="s">
        <v>19</v>
      </c>
      <c r="E639" s="3" t="s">
        <v>27</v>
      </c>
      <c r="F639" s="3" t="s">
        <v>31</v>
      </c>
      <c r="G639" s="3" t="s">
        <v>22</v>
      </c>
      <c r="H639" s="3">
        <v>28.95</v>
      </c>
      <c r="I639" s="3">
        <v>7</v>
      </c>
      <c r="J639" s="3">
        <v>10.1325</v>
      </c>
      <c r="K639" s="3">
        <v>212.7825</v>
      </c>
      <c r="L639" s="91">
        <v>43527</v>
      </c>
      <c r="M639" s="3">
        <v>0.85486111111111107</v>
      </c>
      <c r="N639" s="4" t="s">
        <v>33</v>
      </c>
      <c r="O639" s="3">
        <v>202.65</v>
      </c>
      <c r="P639" s="5">
        <v>4.7619047620000003</v>
      </c>
      <c r="Q639" s="3">
        <v>10.1325</v>
      </c>
      <c r="R639" s="3">
        <v>6</v>
      </c>
      <c r="S639">
        <f t="shared" si="9"/>
        <v>3</v>
      </c>
    </row>
    <row r="640" spans="2:19" x14ac:dyDescent="0.25">
      <c r="B640" s="3" t="s">
        <v>673</v>
      </c>
      <c r="C640" s="3" t="s">
        <v>25</v>
      </c>
      <c r="D640" s="3" t="s">
        <v>26</v>
      </c>
      <c r="E640" s="3" t="s">
        <v>27</v>
      </c>
      <c r="F640" s="3" t="s">
        <v>21</v>
      </c>
      <c r="G640" s="3" t="s">
        <v>28</v>
      </c>
      <c r="H640" s="3">
        <v>46.2</v>
      </c>
      <c r="I640" s="3">
        <v>1</v>
      </c>
      <c r="J640" s="3">
        <v>2.31</v>
      </c>
      <c r="K640" s="3">
        <v>48.51</v>
      </c>
      <c r="L640" s="91">
        <v>43543</v>
      </c>
      <c r="M640" s="3">
        <v>0.51111111111111107</v>
      </c>
      <c r="N640" s="4" t="s">
        <v>29</v>
      </c>
      <c r="O640" s="3">
        <v>46.2</v>
      </c>
      <c r="P640" s="5">
        <v>4.7619047620000003</v>
      </c>
      <c r="Q640" s="3">
        <v>2.31</v>
      </c>
      <c r="R640" s="3">
        <v>6.3</v>
      </c>
      <c r="S640">
        <f t="shared" si="9"/>
        <v>3</v>
      </c>
    </row>
    <row r="641" spans="2:19" x14ac:dyDescent="0.25">
      <c r="B641" s="3" t="s">
        <v>674</v>
      </c>
      <c r="C641" s="3" t="s">
        <v>42</v>
      </c>
      <c r="D641" s="3" t="s">
        <v>43</v>
      </c>
      <c r="E641" s="3" t="s">
        <v>20</v>
      </c>
      <c r="F641" s="3" t="s">
        <v>21</v>
      </c>
      <c r="G641" s="3" t="s">
        <v>44</v>
      </c>
      <c r="H641" s="3">
        <v>17.63</v>
      </c>
      <c r="I641" s="3">
        <v>5</v>
      </c>
      <c r="J641" s="3">
        <v>4.4074999999999998</v>
      </c>
      <c r="K641" s="3">
        <v>92.557500000000005</v>
      </c>
      <c r="L641" s="91">
        <v>43532</v>
      </c>
      <c r="M641" s="3">
        <v>0.64375000000000004</v>
      </c>
      <c r="N641" s="4" t="s">
        <v>29</v>
      </c>
      <c r="O641" s="3">
        <v>88.15</v>
      </c>
      <c r="P641" s="5">
        <v>4.7619047620000003</v>
      </c>
      <c r="Q641" s="3">
        <v>4.4074999999999998</v>
      </c>
      <c r="R641" s="3">
        <v>8.5</v>
      </c>
      <c r="S641">
        <f t="shared" si="9"/>
        <v>3</v>
      </c>
    </row>
    <row r="642" spans="2:19" x14ac:dyDescent="0.25">
      <c r="B642" s="3" t="s">
        <v>675</v>
      </c>
      <c r="C642" s="3" t="s">
        <v>42</v>
      </c>
      <c r="D642" s="3" t="s">
        <v>43</v>
      </c>
      <c r="E642" s="3" t="s">
        <v>27</v>
      </c>
      <c r="F642" s="3" t="s">
        <v>31</v>
      </c>
      <c r="G642" s="3" t="s">
        <v>46</v>
      </c>
      <c r="H642" s="3">
        <v>52.42</v>
      </c>
      <c r="I642" s="3">
        <v>3</v>
      </c>
      <c r="J642" s="3">
        <v>7.8630000000000004</v>
      </c>
      <c r="K642" s="3">
        <v>165.12299999999999</v>
      </c>
      <c r="L642" s="91">
        <v>43523</v>
      </c>
      <c r="M642" s="3">
        <v>0.73333333333333328</v>
      </c>
      <c r="N642" s="4" t="s">
        <v>23</v>
      </c>
      <c r="O642" s="3">
        <v>157.26</v>
      </c>
      <c r="P642" s="5">
        <v>4.7619047620000003</v>
      </c>
      <c r="Q642" s="3">
        <v>7.8630000000000004</v>
      </c>
      <c r="R642" s="3">
        <v>7.5</v>
      </c>
      <c r="S642">
        <f t="shared" si="9"/>
        <v>2</v>
      </c>
    </row>
    <row r="643" spans="2:19" x14ac:dyDescent="0.25">
      <c r="B643" s="3" t="s">
        <v>676</v>
      </c>
      <c r="C643" s="3" t="s">
        <v>42</v>
      </c>
      <c r="D643" s="3" t="s">
        <v>43</v>
      </c>
      <c r="E643" s="3" t="s">
        <v>20</v>
      </c>
      <c r="F643" s="3" t="s">
        <v>21</v>
      </c>
      <c r="G643" s="3" t="s">
        <v>44</v>
      </c>
      <c r="H643" s="3">
        <v>98.79</v>
      </c>
      <c r="I643" s="3">
        <v>3</v>
      </c>
      <c r="J643" s="3">
        <v>14.8185</v>
      </c>
      <c r="K643" s="3">
        <v>311.18849999999998</v>
      </c>
      <c r="L643" s="91">
        <v>43519</v>
      </c>
      <c r="M643" s="3">
        <v>0.83333333333333337</v>
      </c>
      <c r="N643" s="4" t="s">
        <v>23</v>
      </c>
      <c r="O643" s="3">
        <v>296.37</v>
      </c>
      <c r="P643" s="5">
        <v>4.7619047620000003</v>
      </c>
      <c r="Q643" s="3">
        <v>14.8185</v>
      </c>
      <c r="R643" s="3">
        <v>6.4</v>
      </c>
      <c r="S643">
        <f t="shared" si="9"/>
        <v>2</v>
      </c>
    </row>
    <row r="644" spans="2:19" x14ac:dyDescent="0.25">
      <c r="B644" s="3" t="s">
        <v>677</v>
      </c>
      <c r="C644" s="3" t="s">
        <v>25</v>
      </c>
      <c r="D644" s="3" t="s">
        <v>26</v>
      </c>
      <c r="E644" s="3" t="s">
        <v>20</v>
      </c>
      <c r="F644" s="3" t="s">
        <v>21</v>
      </c>
      <c r="G644" s="3" t="s">
        <v>28</v>
      </c>
      <c r="H644" s="3">
        <v>88.55</v>
      </c>
      <c r="I644" s="3">
        <v>8</v>
      </c>
      <c r="J644" s="3">
        <v>35.42</v>
      </c>
      <c r="K644" s="3">
        <v>743.82</v>
      </c>
      <c r="L644" s="91">
        <v>43543</v>
      </c>
      <c r="M644" s="3">
        <v>0.64513888888888893</v>
      </c>
      <c r="N644" s="4" t="s">
        <v>23</v>
      </c>
      <c r="O644" s="3">
        <v>708.4</v>
      </c>
      <c r="P644" s="5">
        <v>4.7619047620000003</v>
      </c>
      <c r="Q644" s="3">
        <v>35.42</v>
      </c>
      <c r="R644" s="3">
        <v>4.7</v>
      </c>
      <c r="S644">
        <f t="shared" ref="S644:S707" si="10">MONTH(L644)</f>
        <v>3</v>
      </c>
    </row>
    <row r="645" spans="2:19" x14ac:dyDescent="0.25">
      <c r="B645" s="3" t="s">
        <v>678</v>
      </c>
      <c r="C645" s="3" t="s">
        <v>42</v>
      </c>
      <c r="D645" s="3" t="s">
        <v>43</v>
      </c>
      <c r="E645" s="3" t="s">
        <v>20</v>
      </c>
      <c r="F645" s="3" t="s">
        <v>31</v>
      </c>
      <c r="G645" s="3" t="s">
        <v>28</v>
      </c>
      <c r="H645" s="3">
        <v>55.67</v>
      </c>
      <c r="I645" s="3">
        <v>2</v>
      </c>
      <c r="J645" s="3">
        <v>5.5670000000000002</v>
      </c>
      <c r="K645" s="3">
        <v>116.907</v>
      </c>
      <c r="L645" s="91">
        <v>43551</v>
      </c>
      <c r="M645" s="3">
        <v>0.63055555555555554</v>
      </c>
      <c r="N645" s="4" t="s">
        <v>23</v>
      </c>
      <c r="O645" s="3">
        <v>111.34</v>
      </c>
      <c r="P645" s="5">
        <v>4.7619047620000003</v>
      </c>
      <c r="Q645" s="3">
        <v>5.5670000000000002</v>
      </c>
      <c r="R645" s="3">
        <v>6</v>
      </c>
      <c r="S645">
        <f t="shared" si="10"/>
        <v>3</v>
      </c>
    </row>
    <row r="646" spans="2:19" x14ac:dyDescent="0.25">
      <c r="B646" s="3" t="s">
        <v>679</v>
      </c>
      <c r="C646" s="3" t="s">
        <v>25</v>
      </c>
      <c r="D646" s="3" t="s">
        <v>26</v>
      </c>
      <c r="E646" s="3" t="s">
        <v>20</v>
      </c>
      <c r="F646" s="3" t="s">
        <v>21</v>
      </c>
      <c r="G646" s="3" t="s">
        <v>44</v>
      </c>
      <c r="H646" s="3">
        <v>72.52</v>
      </c>
      <c r="I646" s="3">
        <v>8</v>
      </c>
      <c r="J646" s="3">
        <v>29.007999999999999</v>
      </c>
      <c r="K646" s="3">
        <v>609.16800000000001</v>
      </c>
      <c r="L646" s="91">
        <v>43554</v>
      </c>
      <c r="M646" s="3">
        <v>0.80972222222222223</v>
      </c>
      <c r="N646" s="4" t="s">
        <v>33</v>
      </c>
      <c r="O646" s="3">
        <v>580.16</v>
      </c>
      <c r="P646" s="5">
        <v>4.7619047620000003</v>
      </c>
      <c r="Q646" s="3">
        <v>29.007999999999999</v>
      </c>
      <c r="R646" s="3">
        <v>4</v>
      </c>
      <c r="S646">
        <f t="shared" si="10"/>
        <v>3</v>
      </c>
    </row>
    <row r="647" spans="2:19" x14ac:dyDescent="0.25">
      <c r="B647" s="3" t="s">
        <v>680</v>
      </c>
      <c r="C647" s="3" t="s">
        <v>25</v>
      </c>
      <c r="D647" s="3" t="s">
        <v>26</v>
      </c>
      <c r="E647" s="3" t="s">
        <v>20</v>
      </c>
      <c r="F647" s="3" t="s">
        <v>31</v>
      </c>
      <c r="G647" s="3" t="s">
        <v>28</v>
      </c>
      <c r="H647" s="3">
        <v>12.05</v>
      </c>
      <c r="I647" s="3">
        <v>5</v>
      </c>
      <c r="J647" s="3">
        <v>3.0125000000000002</v>
      </c>
      <c r="K647" s="3">
        <v>63.262500000000003</v>
      </c>
      <c r="L647" s="91">
        <v>43512</v>
      </c>
      <c r="M647" s="3">
        <v>0.66180555555555554</v>
      </c>
      <c r="N647" s="4" t="s">
        <v>23</v>
      </c>
      <c r="O647" s="3">
        <v>60.25</v>
      </c>
      <c r="P647" s="5">
        <v>4.7619047620000003</v>
      </c>
      <c r="Q647" s="3">
        <v>3.0125000000000002</v>
      </c>
      <c r="R647" s="3">
        <v>5.5</v>
      </c>
      <c r="S647">
        <f t="shared" si="10"/>
        <v>2</v>
      </c>
    </row>
    <row r="648" spans="2:19" x14ac:dyDescent="0.25">
      <c r="B648" s="3" t="s">
        <v>681</v>
      </c>
      <c r="C648" s="3" t="s">
        <v>18</v>
      </c>
      <c r="D648" s="3" t="s">
        <v>19</v>
      </c>
      <c r="E648" s="3" t="s">
        <v>20</v>
      </c>
      <c r="F648" s="3" t="s">
        <v>31</v>
      </c>
      <c r="G648" s="3" t="s">
        <v>32</v>
      </c>
      <c r="H648" s="3">
        <v>19.36</v>
      </c>
      <c r="I648" s="3">
        <v>9</v>
      </c>
      <c r="J648" s="3">
        <v>8.7119999999999997</v>
      </c>
      <c r="K648" s="3">
        <v>182.952</v>
      </c>
      <c r="L648" s="91">
        <v>43483</v>
      </c>
      <c r="M648" s="3">
        <v>0.77986111111111112</v>
      </c>
      <c r="N648" s="4" t="s">
        <v>23</v>
      </c>
      <c r="O648" s="3">
        <v>174.24</v>
      </c>
      <c r="P648" s="5">
        <v>4.7619047620000003</v>
      </c>
      <c r="Q648" s="3">
        <v>8.7119999999999997</v>
      </c>
      <c r="R648" s="3">
        <v>8.6999999999999993</v>
      </c>
      <c r="S648">
        <f t="shared" si="10"/>
        <v>1</v>
      </c>
    </row>
    <row r="649" spans="2:19" x14ac:dyDescent="0.25">
      <c r="B649" s="3" t="s">
        <v>682</v>
      </c>
      <c r="C649" s="3" t="s">
        <v>25</v>
      </c>
      <c r="D649" s="3" t="s">
        <v>26</v>
      </c>
      <c r="E649" s="3" t="s">
        <v>27</v>
      </c>
      <c r="F649" s="3" t="s">
        <v>31</v>
      </c>
      <c r="G649" s="3" t="s">
        <v>22</v>
      </c>
      <c r="H649" s="3">
        <v>70.209999999999994</v>
      </c>
      <c r="I649" s="3">
        <v>6</v>
      </c>
      <c r="J649" s="3">
        <v>21.062999999999999</v>
      </c>
      <c r="K649" s="3">
        <v>442.32299999999998</v>
      </c>
      <c r="L649" s="91">
        <v>43554</v>
      </c>
      <c r="M649" s="3">
        <v>0.62361111111111112</v>
      </c>
      <c r="N649" s="4" t="s">
        <v>29</v>
      </c>
      <c r="O649" s="3">
        <v>421.26</v>
      </c>
      <c r="P649" s="5">
        <v>4.7619047620000003</v>
      </c>
      <c r="Q649" s="3">
        <v>21.062999999999999</v>
      </c>
      <c r="R649" s="3">
        <v>7.4</v>
      </c>
      <c r="S649">
        <f t="shared" si="10"/>
        <v>3</v>
      </c>
    </row>
    <row r="650" spans="2:19" x14ac:dyDescent="0.25">
      <c r="B650" s="3" t="s">
        <v>683</v>
      </c>
      <c r="C650" s="3" t="s">
        <v>42</v>
      </c>
      <c r="D650" s="3" t="s">
        <v>43</v>
      </c>
      <c r="E650" s="3" t="s">
        <v>20</v>
      </c>
      <c r="F650" s="3" t="s">
        <v>31</v>
      </c>
      <c r="G650" s="3" t="s">
        <v>46</v>
      </c>
      <c r="H650" s="3">
        <v>33.630000000000003</v>
      </c>
      <c r="I650" s="3">
        <v>1</v>
      </c>
      <c r="J650" s="3">
        <v>1.6815</v>
      </c>
      <c r="K650" s="3">
        <v>35.311500000000002</v>
      </c>
      <c r="L650" s="91">
        <v>43544</v>
      </c>
      <c r="M650" s="3">
        <v>0.82986111111111116</v>
      </c>
      <c r="N650" s="4" t="s">
        <v>29</v>
      </c>
      <c r="O650" s="3">
        <v>33.630000000000003</v>
      </c>
      <c r="P650" s="5">
        <v>4.7619047620000003</v>
      </c>
      <c r="Q650" s="3">
        <v>1.6815</v>
      </c>
      <c r="R650" s="3">
        <v>5.6</v>
      </c>
      <c r="S650">
        <f t="shared" si="10"/>
        <v>3</v>
      </c>
    </row>
    <row r="651" spans="2:19" x14ac:dyDescent="0.25">
      <c r="B651" s="3" t="s">
        <v>684</v>
      </c>
      <c r="C651" s="3" t="s">
        <v>25</v>
      </c>
      <c r="D651" s="3" t="s">
        <v>26</v>
      </c>
      <c r="E651" s="3" t="s">
        <v>20</v>
      </c>
      <c r="F651" s="3" t="s">
        <v>21</v>
      </c>
      <c r="G651" s="3" t="s">
        <v>36</v>
      </c>
      <c r="H651" s="3">
        <v>15.49</v>
      </c>
      <c r="I651" s="3">
        <v>2</v>
      </c>
      <c r="J651" s="3">
        <v>1.5489999999999999</v>
      </c>
      <c r="K651" s="3">
        <v>32.529000000000003</v>
      </c>
      <c r="L651" s="91">
        <v>43481</v>
      </c>
      <c r="M651" s="3">
        <v>0.63194444444444442</v>
      </c>
      <c r="N651" s="4" t="s">
        <v>29</v>
      </c>
      <c r="O651" s="3">
        <v>30.98</v>
      </c>
      <c r="P651" s="5">
        <v>4.7619047620000003</v>
      </c>
      <c r="Q651" s="3">
        <v>1.5489999999999999</v>
      </c>
      <c r="R651" s="3">
        <v>6.3</v>
      </c>
      <c r="S651">
        <f t="shared" si="10"/>
        <v>1</v>
      </c>
    </row>
    <row r="652" spans="2:19" x14ac:dyDescent="0.25">
      <c r="B652" s="3" t="s">
        <v>685</v>
      </c>
      <c r="C652" s="3" t="s">
        <v>25</v>
      </c>
      <c r="D652" s="3" t="s">
        <v>26</v>
      </c>
      <c r="E652" s="3" t="s">
        <v>27</v>
      </c>
      <c r="F652" s="3" t="s">
        <v>31</v>
      </c>
      <c r="G652" s="3" t="s">
        <v>28</v>
      </c>
      <c r="H652" s="3">
        <v>24.74</v>
      </c>
      <c r="I652" s="3">
        <v>10</v>
      </c>
      <c r="J652" s="3">
        <v>12.37</v>
      </c>
      <c r="K652" s="3">
        <v>259.77</v>
      </c>
      <c r="L652" s="91">
        <v>43520</v>
      </c>
      <c r="M652" s="3">
        <v>0.69722222222222219</v>
      </c>
      <c r="N652" s="4" t="s">
        <v>29</v>
      </c>
      <c r="O652" s="3">
        <v>247.4</v>
      </c>
      <c r="P652" s="5">
        <v>4.7619047620000003</v>
      </c>
      <c r="Q652" s="3">
        <v>12.37</v>
      </c>
      <c r="R652" s="3">
        <v>7.1</v>
      </c>
      <c r="S652">
        <f t="shared" si="10"/>
        <v>2</v>
      </c>
    </row>
    <row r="653" spans="2:19" x14ac:dyDescent="0.25">
      <c r="B653" s="3" t="s">
        <v>686</v>
      </c>
      <c r="C653" s="3" t="s">
        <v>42</v>
      </c>
      <c r="D653" s="3" t="s">
        <v>43</v>
      </c>
      <c r="E653" s="3" t="s">
        <v>27</v>
      </c>
      <c r="F653" s="3" t="s">
        <v>31</v>
      </c>
      <c r="G653" s="3" t="s">
        <v>28</v>
      </c>
      <c r="H653" s="3">
        <v>75.66</v>
      </c>
      <c r="I653" s="3">
        <v>5</v>
      </c>
      <c r="J653" s="3">
        <v>18.914999999999999</v>
      </c>
      <c r="K653" s="3">
        <v>397.21499999999997</v>
      </c>
      <c r="L653" s="91">
        <v>43480</v>
      </c>
      <c r="M653" s="3">
        <v>0.76527777777777772</v>
      </c>
      <c r="N653" s="4" t="s">
        <v>23</v>
      </c>
      <c r="O653" s="3">
        <v>378.3</v>
      </c>
      <c r="P653" s="5">
        <v>4.7619047620000003</v>
      </c>
      <c r="Q653" s="3">
        <v>18.914999999999999</v>
      </c>
      <c r="R653" s="3">
        <v>7.8</v>
      </c>
      <c r="S653">
        <f t="shared" si="10"/>
        <v>1</v>
      </c>
    </row>
    <row r="654" spans="2:19" x14ac:dyDescent="0.25">
      <c r="B654" s="3" t="s">
        <v>687</v>
      </c>
      <c r="C654" s="3" t="s">
        <v>42</v>
      </c>
      <c r="D654" s="3" t="s">
        <v>43</v>
      </c>
      <c r="E654" s="3" t="s">
        <v>27</v>
      </c>
      <c r="F654" s="3" t="s">
        <v>21</v>
      </c>
      <c r="G654" s="3" t="s">
        <v>22</v>
      </c>
      <c r="H654" s="3">
        <v>55.81</v>
      </c>
      <c r="I654" s="3">
        <v>6</v>
      </c>
      <c r="J654" s="3">
        <v>16.742999999999999</v>
      </c>
      <c r="K654" s="3">
        <v>351.60300000000001</v>
      </c>
      <c r="L654" s="91">
        <v>43487</v>
      </c>
      <c r="M654" s="3">
        <v>0.49444444444444446</v>
      </c>
      <c r="N654" s="4" t="s">
        <v>29</v>
      </c>
      <c r="O654" s="3">
        <v>334.86</v>
      </c>
      <c r="P654" s="5">
        <v>4.7619047620000003</v>
      </c>
      <c r="Q654" s="3">
        <v>16.742999999999999</v>
      </c>
      <c r="R654" s="3">
        <v>9.9</v>
      </c>
      <c r="S654">
        <f t="shared" si="10"/>
        <v>1</v>
      </c>
    </row>
    <row r="655" spans="2:19" x14ac:dyDescent="0.25">
      <c r="B655" s="3" t="s">
        <v>688</v>
      </c>
      <c r="C655" s="3" t="s">
        <v>18</v>
      </c>
      <c r="D655" s="3" t="s">
        <v>19</v>
      </c>
      <c r="E655" s="3" t="s">
        <v>20</v>
      </c>
      <c r="F655" s="3" t="s">
        <v>31</v>
      </c>
      <c r="G655" s="3" t="s">
        <v>32</v>
      </c>
      <c r="H655" s="3">
        <v>72.78</v>
      </c>
      <c r="I655" s="3">
        <v>10</v>
      </c>
      <c r="J655" s="3">
        <v>36.39</v>
      </c>
      <c r="K655" s="3">
        <v>764.19</v>
      </c>
      <c r="L655" s="91">
        <v>43499</v>
      </c>
      <c r="M655" s="3">
        <v>0.72499999999999998</v>
      </c>
      <c r="N655" s="4" t="s">
        <v>29</v>
      </c>
      <c r="O655" s="3">
        <v>727.8</v>
      </c>
      <c r="P655" s="5">
        <v>4.7619047620000003</v>
      </c>
      <c r="Q655" s="3">
        <v>36.39</v>
      </c>
      <c r="R655" s="3">
        <v>7.3</v>
      </c>
      <c r="S655">
        <f t="shared" si="10"/>
        <v>2</v>
      </c>
    </row>
    <row r="656" spans="2:19" x14ac:dyDescent="0.25">
      <c r="B656" s="3" t="s">
        <v>689</v>
      </c>
      <c r="C656" s="3" t="s">
        <v>42</v>
      </c>
      <c r="D656" s="3" t="s">
        <v>43</v>
      </c>
      <c r="E656" s="3" t="s">
        <v>20</v>
      </c>
      <c r="F656" s="3" t="s">
        <v>31</v>
      </c>
      <c r="G656" s="3" t="s">
        <v>36</v>
      </c>
      <c r="H656" s="3">
        <v>37.32</v>
      </c>
      <c r="I656" s="3">
        <v>9</v>
      </c>
      <c r="J656" s="3">
        <v>16.794</v>
      </c>
      <c r="K656" s="3">
        <v>352.67399999999998</v>
      </c>
      <c r="L656" s="91">
        <v>43530</v>
      </c>
      <c r="M656" s="3">
        <v>0.64652777777777781</v>
      </c>
      <c r="N656" s="4" t="s">
        <v>23</v>
      </c>
      <c r="O656" s="3">
        <v>335.88</v>
      </c>
      <c r="P656" s="5">
        <v>4.7619047620000003</v>
      </c>
      <c r="Q656" s="3">
        <v>16.794</v>
      </c>
      <c r="R656" s="3">
        <v>5.0999999999999996</v>
      </c>
      <c r="S656">
        <f t="shared" si="10"/>
        <v>3</v>
      </c>
    </row>
    <row r="657" spans="2:19" x14ac:dyDescent="0.25">
      <c r="B657" s="3" t="s">
        <v>690</v>
      </c>
      <c r="C657" s="3" t="s">
        <v>42</v>
      </c>
      <c r="D657" s="3" t="s">
        <v>43</v>
      </c>
      <c r="E657" s="3" t="s">
        <v>20</v>
      </c>
      <c r="F657" s="3" t="s">
        <v>31</v>
      </c>
      <c r="G657" s="3" t="s">
        <v>46</v>
      </c>
      <c r="H657" s="3">
        <v>60.18</v>
      </c>
      <c r="I657" s="3">
        <v>4</v>
      </c>
      <c r="J657" s="3">
        <v>12.036</v>
      </c>
      <c r="K657" s="3">
        <v>252.756</v>
      </c>
      <c r="L657" s="91">
        <v>43512</v>
      </c>
      <c r="M657" s="3">
        <v>0.75277777777777777</v>
      </c>
      <c r="N657" s="4" t="s">
        <v>33</v>
      </c>
      <c r="O657" s="3">
        <v>240.72</v>
      </c>
      <c r="P657" s="5">
        <v>4.7619047620000003</v>
      </c>
      <c r="Q657" s="3">
        <v>12.036</v>
      </c>
      <c r="R657" s="3">
        <v>9.4</v>
      </c>
      <c r="S657">
        <f t="shared" si="10"/>
        <v>2</v>
      </c>
    </row>
    <row r="658" spans="2:19" x14ac:dyDescent="0.25">
      <c r="B658" s="3" t="s">
        <v>691</v>
      </c>
      <c r="C658" s="3" t="s">
        <v>18</v>
      </c>
      <c r="D658" s="3" t="s">
        <v>19</v>
      </c>
      <c r="E658" s="3" t="s">
        <v>27</v>
      </c>
      <c r="F658" s="3" t="s">
        <v>21</v>
      </c>
      <c r="G658" s="3" t="s">
        <v>28</v>
      </c>
      <c r="H658" s="3">
        <v>15.69</v>
      </c>
      <c r="I658" s="3">
        <v>3</v>
      </c>
      <c r="J658" s="3">
        <v>2.3534999999999999</v>
      </c>
      <c r="K658" s="3">
        <v>49.423499999999997</v>
      </c>
      <c r="L658" s="91">
        <v>43538</v>
      </c>
      <c r="M658" s="3">
        <v>0.59236111111111112</v>
      </c>
      <c r="N658" s="4" t="s">
        <v>33</v>
      </c>
      <c r="O658" s="3">
        <v>47.07</v>
      </c>
      <c r="P658" s="5">
        <v>4.7619047620000003</v>
      </c>
      <c r="Q658" s="3">
        <v>2.3534999999999999</v>
      </c>
      <c r="R658" s="3">
        <v>5.8</v>
      </c>
      <c r="S658">
        <f t="shared" si="10"/>
        <v>3</v>
      </c>
    </row>
    <row r="659" spans="2:19" x14ac:dyDescent="0.25">
      <c r="B659" s="3" t="s">
        <v>692</v>
      </c>
      <c r="C659" s="3" t="s">
        <v>25</v>
      </c>
      <c r="D659" s="3" t="s">
        <v>26</v>
      </c>
      <c r="E659" s="3" t="s">
        <v>27</v>
      </c>
      <c r="F659" s="3" t="s">
        <v>21</v>
      </c>
      <c r="G659" s="3" t="s">
        <v>28</v>
      </c>
      <c r="H659" s="3">
        <v>99.69</v>
      </c>
      <c r="I659" s="3">
        <v>1</v>
      </c>
      <c r="J659" s="3">
        <v>4.9844999999999997</v>
      </c>
      <c r="K659" s="3">
        <v>104.67449999999999</v>
      </c>
      <c r="L659" s="91">
        <v>43523</v>
      </c>
      <c r="M659" s="3">
        <v>0.43263888888888891</v>
      </c>
      <c r="N659" s="4" t="s">
        <v>33</v>
      </c>
      <c r="O659" s="3">
        <v>99.69</v>
      </c>
      <c r="P659" s="5">
        <v>4.7619047620000003</v>
      </c>
      <c r="Q659" s="3">
        <v>4.9844999999999997</v>
      </c>
      <c r="R659" s="3">
        <v>8</v>
      </c>
      <c r="S659">
        <f t="shared" si="10"/>
        <v>2</v>
      </c>
    </row>
    <row r="660" spans="2:19" x14ac:dyDescent="0.25">
      <c r="B660" s="3" t="s">
        <v>693</v>
      </c>
      <c r="C660" s="3" t="s">
        <v>18</v>
      </c>
      <c r="D660" s="3" t="s">
        <v>19</v>
      </c>
      <c r="E660" s="3" t="s">
        <v>20</v>
      </c>
      <c r="F660" s="3" t="s">
        <v>21</v>
      </c>
      <c r="G660" s="3" t="s">
        <v>46</v>
      </c>
      <c r="H660" s="3">
        <v>88.15</v>
      </c>
      <c r="I660" s="3">
        <v>3</v>
      </c>
      <c r="J660" s="3">
        <v>13.2225</v>
      </c>
      <c r="K660" s="3">
        <v>277.67250000000001</v>
      </c>
      <c r="L660" s="91">
        <v>43483</v>
      </c>
      <c r="M660" s="3">
        <v>0.42430555555555555</v>
      </c>
      <c r="N660" s="4" t="s">
        <v>23</v>
      </c>
      <c r="O660" s="3">
        <v>264.45</v>
      </c>
      <c r="P660" s="5">
        <v>4.7619047620000003</v>
      </c>
      <c r="Q660" s="3">
        <v>13.2225</v>
      </c>
      <c r="R660" s="3">
        <v>7.9</v>
      </c>
      <c r="S660">
        <f t="shared" si="10"/>
        <v>1</v>
      </c>
    </row>
    <row r="661" spans="2:19" x14ac:dyDescent="0.25">
      <c r="B661" s="3" t="s">
        <v>694</v>
      </c>
      <c r="C661" s="3" t="s">
        <v>18</v>
      </c>
      <c r="D661" s="3" t="s">
        <v>19</v>
      </c>
      <c r="E661" s="3" t="s">
        <v>20</v>
      </c>
      <c r="F661" s="3" t="s">
        <v>21</v>
      </c>
      <c r="G661" s="3" t="s">
        <v>36</v>
      </c>
      <c r="H661" s="3">
        <v>27.93</v>
      </c>
      <c r="I661" s="3">
        <v>5</v>
      </c>
      <c r="J661" s="3">
        <v>6.9824999999999999</v>
      </c>
      <c r="K661" s="3">
        <v>146.63249999999999</v>
      </c>
      <c r="L661" s="91">
        <v>43494</v>
      </c>
      <c r="M661" s="3">
        <v>0.65833333333333333</v>
      </c>
      <c r="N661" s="4" t="s">
        <v>29</v>
      </c>
      <c r="O661" s="3">
        <v>139.65</v>
      </c>
      <c r="P661" s="5">
        <v>4.7619047620000003</v>
      </c>
      <c r="Q661" s="3">
        <v>6.9824999999999999</v>
      </c>
      <c r="R661" s="3">
        <v>5.9</v>
      </c>
      <c r="S661">
        <f t="shared" si="10"/>
        <v>1</v>
      </c>
    </row>
    <row r="662" spans="2:19" x14ac:dyDescent="0.25">
      <c r="B662" s="3" t="s">
        <v>695</v>
      </c>
      <c r="C662" s="3" t="s">
        <v>18</v>
      </c>
      <c r="D662" s="3" t="s">
        <v>19</v>
      </c>
      <c r="E662" s="3" t="s">
        <v>20</v>
      </c>
      <c r="F662" s="3" t="s">
        <v>31</v>
      </c>
      <c r="G662" s="3" t="s">
        <v>46</v>
      </c>
      <c r="H662" s="3">
        <v>55.45</v>
      </c>
      <c r="I662" s="3">
        <v>1</v>
      </c>
      <c r="J662" s="3">
        <v>2.7725</v>
      </c>
      <c r="K662" s="3">
        <v>58.222499999999997</v>
      </c>
      <c r="L662" s="91">
        <v>43522</v>
      </c>
      <c r="M662" s="3">
        <v>0.74027777777777781</v>
      </c>
      <c r="N662" s="4" t="s">
        <v>33</v>
      </c>
      <c r="O662" s="3">
        <v>55.45</v>
      </c>
      <c r="P662" s="5">
        <v>4.7619047620000003</v>
      </c>
      <c r="Q662" s="3">
        <v>2.7725</v>
      </c>
      <c r="R662" s="3">
        <v>4.9000000000000004</v>
      </c>
      <c r="S662">
        <f t="shared" si="10"/>
        <v>2</v>
      </c>
    </row>
    <row r="663" spans="2:19" x14ac:dyDescent="0.25">
      <c r="B663" s="3" t="s">
        <v>696</v>
      </c>
      <c r="C663" s="3" t="s">
        <v>42</v>
      </c>
      <c r="D663" s="3" t="s">
        <v>43</v>
      </c>
      <c r="E663" s="3" t="s">
        <v>27</v>
      </c>
      <c r="F663" s="3" t="s">
        <v>21</v>
      </c>
      <c r="G663" s="3" t="s">
        <v>36</v>
      </c>
      <c r="H663" s="3">
        <v>42.97</v>
      </c>
      <c r="I663" s="3">
        <v>3</v>
      </c>
      <c r="J663" s="3">
        <v>6.4455</v>
      </c>
      <c r="K663" s="3">
        <v>135.35550000000001</v>
      </c>
      <c r="L663" s="91">
        <v>43499</v>
      </c>
      <c r="M663" s="3">
        <v>0.49027777777777776</v>
      </c>
      <c r="N663" s="4" t="s">
        <v>29</v>
      </c>
      <c r="O663" s="3">
        <v>128.91</v>
      </c>
      <c r="P663" s="5">
        <v>4.7619047620000003</v>
      </c>
      <c r="Q663" s="3">
        <v>6.4455</v>
      </c>
      <c r="R663" s="3">
        <v>9.3000000000000007</v>
      </c>
      <c r="S663">
        <f t="shared" si="10"/>
        <v>2</v>
      </c>
    </row>
    <row r="664" spans="2:19" x14ac:dyDescent="0.25">
      <c r="B664" s="3" t="s">
        <v>697</v>
      </c>
      <c r="C664" s="3" t="s">
        <v>25</v>
      </c>
      <c r="D664" s="3" t="s">
        <v>26</v>
      </c>
      <c r="E664" s="3" t="s">
        <v>20</v>
      </c>
      <c r="F664" s="3" t="s">
        <v>31</v>
      </c>
      <c r="G664" s="3" t="s">
        <v>36</v>
      </c>
      <c r="H664" s="3">
        <v>17.14</v>
      </c>
      <c r="I664" s="3">
        <v>7</v>
      </c>
      <c r="J664" s="3">
        <v>5.9989999999999997</v>
      </c>
      <c r="K664" s="3">
        <v>125.979</v>
      </c>
      <c r="L664" s="91">
        <v>43481</v>
      </c>
      <c r="M664" s="3">
        <v>0.50486111111111109</v>
      </c>
      <c r="N664" s="4" t="s">
        <v>33</v>
      </c>
      <c r="O664" s="3">
        <v>119.98</v>
      </c>
      <c r="P664" s="5">
        <v>4.7619047620000003</v>
      </c>
      <c r="Q664" s="3">
        <v>5.9989999999999997</v>
      </c>
      <c r="R664" s="3">
        <v>7.9</v>
      </c>
      <c r="S664">
        <f t="shared" si="10"/>
        <v>1</v>
      </c>
    </row>
    <row r="665" spans="2:19" x14ac:dyDescent="0.25">
      <c r="B665" s="3" t="s">
        <v>698</v>
      </c>
      <c r="C665" s="3" t="s">
        <v>42</v>
      </c>
      <c r="D665" s="3" t="s">
        <v>43</v>
      </c>
      <c r="E665" s="3" t="s">
        <v>20</v>
      </c>
      <c r="F665" s="3" t="s">
        <v>21</v>
      </c>
      <c r="G665" s="3" t="s">
        <v>46</v>
      </c>
      <c r="H665" s="3">
        <v>58.75</v>
      </c>
      <c r="I665" s="3">
        <v>6</v>
      </c>
      <c r="J665" s="3">
        <v>17.625</v>
      </c>
      <c r="K665" s="3">
        <v>370.125</v>
      </c>
      <c r="L665" s="91">
        <v>43548</v>
      </c>
      <c r="M665" s="3">
        <v>0.75972222222222219</v>
      </c>
      <c r="N665" s="4" t="s">
        <v>33</v>
      </c>
      <c r="O665" s="3">
        <v>352.5</v>
      </c>
      <c r="P665" s="5">
        <v>4.7619047620000003</v>
      </c>
      <c r="Q665" s="3">
        <v>17.625</v>
      </c>
      <c r="R665" s="3">
        <v>5.9</v>
      </c>
      <c r="S665">
        <f t="shared" si="10"/>
        <v>3</v>
      </c>
    </row>
    <row r="666" spans="2:19" x14ac:dyDescent="0.25">
      <c r="B666" s="3" t="s">
        <v>699</v>
      </c>
      <c r="C666" s="3" t="s">
        <v>25</v>
      </c>
      <c r="D666" s="3" t="s">
        <v>26</v>
      </c>
      <c r="E666" s="3" t="s">
        <v>20</v>
      </c>
      <c r="F666" s="3" t="s">
        <v>21</v>
      </c>
      <c r="G666" s="3" t="s">
        <v>44</v>
      </c>
      <c r="H666" s="3">
        <v>87.1</v>
      </c>
      <c r="I666" s="3">
        <v>10</v>
      </c>
      <c r="J666" s="3">
        <v>43.55</v>
      </c>
      <c r="K666" s="3">
        <v>914.55</v>
      </c>
      <c r="L666" s="91">
        <v>43508</v>
      </c>
      <c r="M666" s="3">
        <v>0.61458333333333337</v>
      </c>
      <c r="N666" s="4" t="s">
        <v>33</v>
      </c>
      <c r="O666" s="3">
        <v>871</v>
      </c>
      <c r="P666" s="5">
        <v>4.7619047620000003</v>
      </c>
      <c r="Q666" s="3">
        <v>43.55</v>
      </c>
      <c r="R666" s="3">
        <v>9.9</v>
      </c>
      <c r="S666">
        <f t="shared" si="10"/>
        <v>2</v>
      </c>
    </row>
    <row r="667" spans="2:19" x14ac:dyDescent="0.25">
      <c r="B667" s="3" t="s">
        <v>700</v>
      </c>
      <c r="C667" s="3" t="s">
        <v>25</v>
      </c>
      <c r="D667" s="3" t="s">
        <v>26</v>
      </c>
      <c r="E667" s="3" t="s">
        <v>27</v>
      </c>
      <c r="F667" s="3" t="s">
        <v>21</v>
      </c>
      <c r="G667" s="3" t="s">
        <v>36</v>
      </c>
      <c r="H667" s="3">
        <v>98.8</v>
      </c>
      <c r="I667" s="3">
        <v>2</v>
      </c>
      <c r="J667" s="3">
        <v>9.8800000000000008</v>
      </c>
      <c r="K667" s="3">
        <v>207.48</v>
      </c>
      <c r="L667" s="91">
        <v>43517</v>
      </c>
      <c r="M667" s="3">
        <v>0.48541666666666666</v>
      </c>
      <c r="N667" s="4" t="s">
        <v>29</v>
      </c>
      <c r="O667" s="3">
        <v>197.6</v>
      </c>
      <c r="P667" s="5">
        <v>4.7619047620000003</v>
      </c>
      <c r="Q667" s="3">
        <v>9.8800000000000008</v>
      </c>
      <c r="R667" s="3">
        <v>7.7</v>
      </c>
      <c r="S667">
        <f t="shared" si="10"/>
        <v>2</v>
      </c>
    </row>
    <row r="668" spans="2:19" x14ac:dyDescent="0.25">
      <c r="B668" s="3" t="s">
        <v>701</v>
      </c>
      <c r="C668" s="3" t="s">
        <v>18</v>
      </c>
      <c r="D668" s="3" t="s">
        <v>19</v>
      </c>
      <c r="E668" s="3" t="s">
        <v>27</v>
      </c>
      <c r="F668" s="3" t="s">
        <v>21</v>
      </c>
      <c r="G668" s="3" t="s">
        <v>46</v>
      </c>
      <c r="H668" s="3">
        <v>48.63</v>
      </c>
      <c r="I668" s="3">
        <v>4</v>
      </c>
      <c r="J668" s="3">
        <v>9.7260000000000009</v>
      </c>
      <c r="K668" s="3">
        <v>204.24600000000001</v>
      </c>
      <c r="L668" s="91">
        <v>43500</v>
      </c>
      <c r="M668" s="3">
        <v>0.65555555555555556</v>
      </c>
      <c r="N668" s="4" t="s">
        <v>23</v>
      </c>
      <c r="O668" s="3">
        <v>194.52</v>
      </c>
      <c r="P668" s="5">
        <v>4.7619047620000003</v>
      </c>
      <c r="Q668" s="3">
        <v>9.7260000000000009</v>
      </c>
      <c r="R668" s="3">
        <v>7.6</v>
      </c>
      <c r="S668">
        <f t="shared" si="10"/>
        <v>2</v>
      </c>
    </row>
    <row r="669" spans="2:19" x14ac:dyDescent="0.25">
      <c r="B669" s="3" t="s">
        <v>702</v>
      </c>
      <c r="C669" s="3" t="s">
        <v>42</v>
      </c>
      <c r="D669" s="3" t="s">
        <v>43</v>
      </c>
      <c r="E669" s="3" t="s">
        <v>20</v>
      </c>
      <c r="F669" s="3" t="s">
        <v>31</v>
      </c>
      <c r="G669" s="3" t="s">
        <v>44</v>
      </c>
      <c r="H669" s="3">
        <v>57.74</v>
      </c>
      <c r="I669" s="3">
        <v>3</v>
      </c>
      <c r="J669" s="3">
        <v>8.6609999999999996</v>
      </c>
      <c r="K669" s="3">
        <v>181.881</v>
      </c>
      <c r="L669" s="91">
        <v>43516</v>
      </c>
      <c r="M669" s="3">
        <v>0.54583333333333328</v>
      </c>
      <c r="N669" s="4" t="s">
        <v>23</v>
      </c>
      <c r="O669" s="3">
        <v>173.22</v>
      </c>
      <c r="P669" s="5">
        <v>4.7619047620000003</v>
      </c>
      <c r="Q669" s="3">
        <v>8.6609999999999996</v>
      </c>
      <c r="R669" s="3">
        <v>7.7</v>
      </c>
      <c r="S669">
        <f t="shared" si="10"/>
        <v>2</v>
      </c>
    </row>
    <row r="670" spans="2:19" x14ac:dyDescent="0.25">
      <c r="B670" s="3" t="s">
        <v>703</v>
      </c>
      <c r="C670" s="3" t="s">
        <v>42</v>
      </c>
      <c r="D670" s="3" t="s">
        <v>43</v>
      </c>
      <c r="E670" s="3" t="s">
        <v>27</v>
      </c>
      <c r="F670" s="3" t="s">
        <v>21</v>
      </c>
      <c r="G670" s="3" t="s">
        <v>22</v>
      </c>
      <c r="H670" s="3">
        <v>17.97</v>
      </c>
      <c r="I670" s="3">
        <v>4</v>
      </c>
      <c r="J670" s="3">
        <v>3.5939999999999999</v>
      </c>
      <c r="K670" s="3">
        <v>75.474000000000004</v>
      </c>
      <c r="L670" s="91">
        <v>43519</v>
      </c>
      <c r="M670" s="3">
        <v>0.86319444444444449</v>
      </c>
      <c r="N670" s="4" t="s">
        <v>23</v>
      </c>
      <c r="O670" s="3">
        <v>71.88</v>
      </c>
      <c r="P670" s="5">
        <v>4.7619047620000003</v>
      </c>
      <c r="Q670" s="3">
        <v>3.5939999999999999</v>
      </c>
      <c r="R670" s="3">
        <v>6.4</v>
      </c>
      <c r="S670">
        <f t="shared" si="10"/>
        <v>2</v>
      </c>
    </row>
    <row r="671" spans="2:19" x14ac:dyDescent="0.25">
      <c r="B671" s="3" t="s">
        <v>704</v>
      </c>
      <c r="C671" s="3" t="s">
        <v>25</v>
      </c>
      <c r="D671" s="3" t="s">
        <v>26</v>
      </c>
      <c r="E671" s="3" t="s">
        <v>20</v>
      </c>
      <c r="F671" s="3" t="s">
        <v>21</v>
      </c>
      <c r="G671" s="3" t="s">
        <v>22</v>
      </c>
      <c r="H671" s="3">
        <v>47.71</v>
      </c>
      <c r="I671" s="3">
        <v>6</v>
      </c>
      <c r="J671" s="3">
        <v>14.313000000000001</v>
      </c>
      <c r="K671" s="3">
        <v>300.57299999999998</v>
      </c>
      <c r="L671" s="91">
        <v>43512</v>
      </c>
      <c r="M671" s="3">
        <v>0.59652777777777777</v>
      </c>
      <c r="N671" s="4" t="s">
        <v>23</v>
      </c>
      <c r="O671" s="3">
        <v>286.26</v>
      </c>
      <c r="P671" s="5">
        <v>4.7619047620000003</v>
      </c>
      <c r="Q671" s="3">
        <v>14.313000000000001</v>
      </c>
      <c r="R671" s="3">
        <v>4.4000000000000004</v>
      </c>
      <c r="S671">
        <f t="shared" si="10"/>
        <v>2</v>
      </c>
    </row>
    <row r="672" spans="2:19" x14ac:dyDescent="0.25">
      <c r="B672" s="3" t="s">
        <v>705</v>
      </c>
      <c r="C672" s="3" t="s">
        <v>42</v>
      </c>
      <c r="D672" s="3" t="s">
        <v>43</v>
      </c>
      <c r="E672" s="3" t="s">
        <v>27</v>
      </c>
      <c r="F672" s="3" t="s">
        <v>21</v>
      </c>
      <c r="G672" s="3" t="s">
        <v>36</v>
      </c>
      <c r="H672" s="3">
        <v>40.619999999999997</v>
      </c>
      <c r="I672" s="3">
        <v>2</v>
      </c>
      <c r="J672" s="3">
        <v>4.0620000000000003</v>
      </c>
      <c r="K672" s="3">
        <v>85.302000000000007</v>
      </c>
      <c r="L672" s="91">
        <v>43482</v>
      </c>
      <c r="M672" s="3">
        <v>0.41736111111111113</v>
      </c>
      <c r="N672" s="4" t="s">
        <v>33</v>
      </c>
      <c r="O672" s="3">
        <v>81.239999999999995</v>
      </c>
      <c r="P672" s="5">
        <v>4.7619047620000003</v>
      </c>
      <c r="Q672" s="3">
        <v>4.0620000000000003</v>
      </c>
      <c r="R672" s="3">
        <v>4.0999999999999996</v>
      </c>
      <c r="S672">
        <f t="shared" si="10"/>
        <v>1</v>
      </c>
    </row>
    <row r="673" spans="2:19" x14ac:dyDescent="0.25">
      <c r="B673" s="3" t="s">
        <v>706</v>
      </c>
      <c r="C673" s="3" t="s">
        <v>18</v>
      </c>
      <c r="D673" s="3" t="s">
        <v>19</v>
      </c>
      <c r="E673" s="3" t="s">
        <v>20</v>
      </c>
      <c r="F673" s="3" t="s">
        <v>31</v>
      </c>
      <c r="G673" s="3" t="s">
        <v>46</v>
      </c>
      <c r="H673" s="3">
        <v>56.04</v>
      </c>
      <c r="I673" s="3">
        <v>10</v>
      </c>
      <c r="J673" s="3">
        <v>28.02</v>
      </c>
      <c r="K673" s="3">
        <v>588.41999999999996</v>
      </c>
      <c r="L673" s="91">
        <v>43479</v>
      </c>
      <c r="M673" s="3">
        <v>0.8125</v>
      </c>
      <c r="N673" s="4" t="s">
        <v>23</v>
      </c>
      <c r="O673" s="3">
        <v>560.4</v>
      </c>
      <c r="P673" s="5">
        <v>4.7619047620000003</v>
      </c>
      <c r="Q673" s="3">
        <v>28.02</v>
      </c>
      <c r="R673" s="3">
        <v>4.4000000000000004</v>
      </c>
      <c r="S673">
        <f t="shared" si="10"/>
        <v>1</v>
      </c>
    </row>
    <row r="674" spans="2:19" x14ac:dyDescent="0.25">
      <c r="B674" s="3" t="s">
        <v>707</v>
      </c>
      <c r="C674" s="3" t="s">
        <v>42</v>
      </c>
      <c r="D674" s="3" t="s">
        <v>43</v>
      </c>
      <c r="E674" s="3" t="s">
        <v>20</v>
      </c>
      <c r="F674" s="3" t="s">
        <v>31</v>
      </c>
      <c r="G674" s="3" t="s">
        <v>44</v>
      </c>
      <c r="H674" s="3">
        <v>93.4</v>
      </c>
      <c r="I674" s="3">
        <v>2</v>
      </c>
      <c r="J674" s="3">
        <v>9.34</v>
      </c>
      <c r="K674" s="3">
        <v>196.14</v>
      </c>
      <c r="L674" s="91">
        <v>43554</v>
      </c>
      <c r="M674" s="3">
        <v>0.69027777777777777</v>
      </c>
      <c r="N674" s="4" t="s">
        <v>29</v>
      </c>
      <c r="O674" s="3">
        <v>186.8</v>
      </c>
      <c r="P674" s="5">
        <v>4.7619047620000003</v>
      </c>
      <c r="Q674" s="3">
        <v>9.34</v>
      </c>
      <c r="R674" s="3">
        <v>5.5</v>
      </c>
      <c r="S674">
        <f t="shared" si="10"/>
        <v>3</v>
      </c>
    </row>
    <row r="675" spans="2:19" x14ac:dyDescent="0.25">
      <c r="B675" s="3" t="s">
        <v>708</v>
      </c>
      <c r="C675" s="3" t="s">
        <v>42</v>
      </c>
      <c r="D675" s="3" t="s">
        <v>43</v>
      </c>
      <c r="E675" s="3" t="s">
        <v>27</v>
      </c>
      <c r="F675" s="3" t="s">
        <v>21</v>
      </c>
      <c r="G675" s="3" t="s">
        <v>22</v>
      </c>
      <c r="H675" s="3">
        <v>73.41</v>
      </c>
      <c r="I675" s="3">
        <v>3</v>
      </c>
      <c r="J675" s="3">
        <v>11.0115</v>
      </c>
      <c r="K675" s="3">
        <v>231.2415</v>
      </c>
      <c r="L675" s="91">
        <v>43526</v>
      </c>
      <c r="M675" s="3">
        <v>0.54861111111111116</v>
      </c>
      <c r="N675" s="4" t="s">
        <v>23</v>
      </c>
      <c r="O675" s="3">
        <v>220.23</v>
      </c>
      <c r="P675" s="5">
        <v>4.7619047620000003</v>
      </c>
      <c r="Q675" s="3">
        <v>11.0115</v>
      </c>
      <c r="R675" s="3">
        <v>4</v>
      </c>
      <c r="S675">
        <f t="shared" si="10"/>
        <v>3</v>
      </c>
    </row>
    <row r="676" spans="2:19" x14ac:dyDescent="0.25">
      <c r="B676" s="3" t="s">
        <v>709</v>
      </c>
      <c r="C676" s="3" t="s">
        <v>25</v>
      </c>
      <c r="D676" s="3" t="s">
        <v>26</v>
      </c>
      <c r="E676" s="3" t="s">
        <v>27</v>
      </c>
      <c r="F676" s="3" t="s">
        <v>31</v>
      </c>
      <c r="G676" s="3" t="s">
        <v>22</v>
      </c>
      <c r="H676" s="3">
        <v>33.64</v>
      </c>
      <c r="I676" s="3">
        <v>8</v>
      </c>
      <c r="J676" s="3">
        <v>13.456</v>
      </c>
      <c r="K676" s="3">
        <v>282.57600000000002</v>
      </c>
      <c r="L676" s="91">
        <v>43511</v>
      </c>
      <c r="M676" s="3">
        <v>0.71527777777777779</v>
      </c>
      <c r="N676" s="4" t="s">
        <v>33</v>
      </c>
      <c r="O676" s="3">
        <v>269.12</v>
      </c>
      <c r="P676" s="5">
        <v>4.7619047620000003</v>
      </c>
      <c r="Q676" s="3">
        <v>13.456</v>
      </c>
      <c r="R676" s="3">
        <v>9.3000000000000007</v>
      </c>
      <c r="S676">
        <f t="shared" si="10"/>
        <v>2</v>
      </c>
    </row>
    <row r="677" spans="2:19" x14ac:dyDescent="0.25">
      <c r="B677" s="3" t="s">
        <v>710</v>
      </c>
      <c r="C677" s="3" t="s">
        <v>18</v>
      </c>
      <c r="D677" s="3" t="s">
        <v>19</v>
      </c>
      <c r="E677" s="3" t="s">
        <v>27</v>
      </c>
      <c r="F677" s="3" t="s">
        <v>21</v>
      </c>
      <c r="G677" s="3" t="s">
        <v>28</v>
      </c>
      <c r="H677" s="3">
        <v>45.48</v>
      </c>
      <c r="I677" s="3">
        <v>10</v>
      </c>
      <c r="J677" s="3">
        <v>22.74</v>
      </c>
      <c r="K677" s="3">
        <v>477.54</v>
      </c>
      <c r="L677" s="91">
        <v>43525</v>
      </c>
      <c r="M677" s="3">
        <v>0.43194444444444446</v>
      </c>
      <c r="N677" s="4" t="s">
        <v>33</v>
      </c>
      <c r="O677" s="3">
        <v>454.8</v>
      </c>
      <c r="P677" s="5">
        <v>4.7619047620000003</v>
      </c>
      <c r="Q677" s="3">
        <v>22.74</v>
      </c>
      <c r="R677" s="3">
        <v>4.8</v>
      </c>
      <c r="S677">
        <f t="shared" si="10"/>
        <v>3</v>
      </c>
    </row>
    <row r="678" spans="2:19" x14ac:dyDescent="0.25">
      <c r="B678" s="3" t="s">
        <v>711</v>
      </c>
      <c r="C678" s="3" t="s">
        <v>42</v>
      </c>
      <c r="D678" s="3" t="s">
        <v>43</v>
      </c>
      <c r="E678" s="3" t="s">
        <v>20</v>
      </c>
      <c r="F678" s="3" t="s">
        <v>31</v>
      </c>
      <c r="G678" s="3" t="s">
        <v>46</v>
      </c>
      <c r="H678" s="3">
        <v>83.77</v>
      </c>
      <c r="I678" s="3">
        <v>2</v>
      </c>
      <c r="J678" s="3">
        <v>8.3770000000000007</v>
      </c>
      <c r="K678" s="3">
        <v>175.917</v>
      </c>
      <c r="L678" s="91">
        <v>43520</v>
      </c>
      <c r="M678" s="3">
        <v>0.83125000000000004</v>
      </c>
      <c r="N678" s="4" t="s">
        <v>29</v>
      </c>
      <c r="O678" s="3">
        <v>167.54</v>
      </c>
      <c r="P678" s="5">
        <v>4.7619047620000003</v>
      </c>
      <c r="Q678" s="3">
        <v>8.3770000000000007</v>
      </c>
      <c r="R678" s="3">
        <v>4.5999999999999996</v>
      </c>
      <c r="S678">
        <f t="shared" si="10"/>
        <v>2</v>
      </c>
    </row>
    <row r="679" spans="2:19" x14ac:dyDescent="0.25">
      <c r="B679" s="3" t="s">
        <v>712</v>
      </c>
      <c r="C679" s="3" t="s">
        <v>42</v>
      </c>
      <c r="D679" s="3" t="s">
        <v>43</v>
      </c>
      <c r="E679" s="3" t="s">
        <v>20</v>
      </c>
      <c r="F679" s="3" t="s">
        <v>21</v>
      </c>
      <c r="G679" s="3" t="s">
        <v>36</v>
      </c>
      <c r="H679" s="3">
        <v>64.08</v>
      </c>
      <c r="I679" s="3">
        <v>7</v>
      </c>
      <c r="J679" s="3">
        <v>22.428000000000001</v>
      </c>
      <c r="K679" s="3">
        <v>470.988</v>
      </c>
      <c r="L679" s="91">
        <v>43515</v>
      </c>
      <c r="M679" s="3">
        <v>0.81180555555555556</v>
      </c>
      <c r="N679" s="4" t="s">
        <v>33</v>
      </c>
      <c r="O679" s="3">
        <v>448.56</v>
      </c>
      <c r="P679" s="5">
        <v>4.7619047620000003</v>
      </c>
      <c r="Q679" s="3">
        <v>22.428000000000001</v>
      </c>
      <c r="R679" s="3">
        <v>7.3</v>
      </c>
      <c r="S679">
        <f t="shared" si="10"/>
        <v>2</v>
      </c>
    </row>
    <row r="680" spans="2:19" x14ac:dyDescent="0.25">
      <c r="B680" s="3" t="s">
        <v>713</v>
      </c>
      <c r="C680" s="3" t="s">
        <v>18</v>
      </c>
      <c r="D680" s="3" t="s">
        <v>19</v>
      </c>
      <c r="E680" s="3" t="s">
        <v>20</v>
      </c>
      <c r="F680" s="3" t="s">
        <v>21</v>
      </c>
      <c r="G680" s="3" t="s">
        <v>44</v>
      </c>
      <c r="H680" s="3">
        <v>73.47</v>
      </c>
      <c r="I680" s="3">
        <v>4</v>
      </c>
      <c r="J680" s="3">
        <v>14.694000000000001</v>
      </c>
      <c r="K680" s="3">
        <v>308.57400000000001</v>
      </c>
      <c r="L680" s="91">
        <v>43519</v>
      </c>
      <c r="M680" s="3">
        <v>0.77083333333333337</v>
      </c>
      <c r="N680" s="4" t="s">
        <v>29</v>
      </c>
      <c r="O680" s="3">
        <v>293.88</v>
      </c>
      <c r="P680" s="5">
        <v>4.7619047620000003</v>
      </c>
      <c r="Q680" s="3">
        <v>14.694000000000001</v>
      </c>
      <c r="R680" s="3">
        <v>6</v>
      </c>
      <c r="S680">
        <f t="shared" si="10"/>
        <v>2</v>
      </c>
    </row>
    <row r="681" spans="2:19" x14ac:dyDescent="0.25">
      <c r="B681" s="3" t="s">
        <v>714</v>
      </c>
      <c r="C681" s="3" t="s">
        <v>25</v>
      </c>
      <c r="D681" s="3" t="s">
        <v>26</v>
      </c>
      <c r="E681" s="3" t="s">
        <v>27</v>
      </c>
      <c r="F681" s="3" t="s">
        <v>31</v>
      </c>
      <c r="G681" s="3" t="s">
        <v>22</v>
      </c>
      <c r="H681" s="3">
        <v>58.95</v>
      </c>
      <c r="I681" s="3">
        <v>10</v>
      </c>
      <c r="J681" s="3">
        <v>29.475000000000001</v>
      </c>
      <c r="K681" s="3">
        <v>618.97500000000002</v>
      </c>
      <c r="L681" s="91">
        <v>43503</v>
      </c>
      <c r="M681" s="3">
        <v>0.6020833333333333</v>
      </c>
      <c r="N681" s="4" t="s">
        <v>23</v>
      </c>
      <c r="O681" s="3">
        <v>589.5</v>
      </c>
      <c r="P681" s="5">
        <v>4.7619047620000003</v>
      </c>
      <c r="Q681" s="3">
        <v>29.475000000000001</v>
      </c>
      <c r="R681" s="3">
        <v>8.1</v>
      </c>
      <c r="S681">
        <f t="shared" si="10"/>
        <v>2</v>
      </c>
    </row>
    <row r="682" spans="2:19" x14ac:dyDescent="0.25">
      <c r="B682" s="3" t="s">
        <v>715</v>
      </c>
      <c r="C682" s="3" t="s">
        <v>18</v>
      </c>
      <c r="D682" s="3" t="s">
        <v>19</v>
      </c>
      <c r="E682" s="3" t="s">
        <v>20</v>
      </c>
      <c r="F682" s="3" t="s">
        <v>31</v>
      </c>
      <c r="G682" s="3" t="s">
        <v>44</v>
      </c>
      <c r="H682" s="3">
        <v>48.5</v>
      </c>
      <c r="I682" s="3">
        <v>6</v>
      </c>
      <c r="J682" s="3">
        <v>14.55</v>
      </c>
      <c r="K682" s="3">
        <v>305.55</v>
      </c>
      <c r="L682" s="91">
        <v>43476</v>
      </c>
      <c r="M682" s="3">
        <v>0.58125000000000004</v>
      </c>
      <c r="N682" s="4" t="s">
        <v>23</v>
      </c>
      <c r="O682" s="3">
        <v>291</v>
      </c>
      <c r="P682" s="5">
        <v>4.7619047620000003</v>
      </c>
      <c r="Q682" s="3">
        <v>14.55</v>
      </c>
      <c r="R682" s="3">
        <v>9.4</v>
      </c>
      <c r="S682">
        <f t="shared" si="10"/>
        <v>1</v>
      </c>
    </row>
    <row r="683" spans="2:19" x14ac:dyDescent="0.25">
      <c r="B683" s="3" t="s">
        <v>716</v>
      </c>
      <c r="C683" s="3" t="s">
        <v>42</v>
      </c>
      <c r="D683" s="3" t="s">
        <v>43</v>
      </c>
      <c r="E683" s="3" t="s">
        <v>20</v>
      </c>
      <c r="F683" s="3" t="s">
        <v>21</v>
      </c>
      <c r="G683" s="3" t="s">
        <v>28</v>
      </c>
      <c r="H683" s="3">
        <v>39.479999999999997</v>
      </c>
      <c r="I683" s="3">
        <v>1</v>
      </c>
      <c r="J683" s="3">
        <v>1.974</v>
      </c>
      <c r="K683" s="3">
        <v>41.454000000000001</v>
      </c>
      <c r="L683" s="91">
        <v>43508</v>
      </c>
      <c r="M683" s="3">
        <v>0.82152777777777775</v>
      </c>
      <c r="N683" s="4" t="s">
        <v>29</v>
      </c>
      <c r="O683" s="3">
        <v>39.479999999999997</v>
      </c>
      <c r="P683" s="5">
        <v>4.7619047620000003</v>
      </c>
      <c r="Q683" s="3">
        <v>1.974</v>
      </c>
      <c r="R683" s="3">
        <v>6.5</v>
      </c>
      <c r="S683">
        <f t="shared" si="10"/>
        <v>2</v>
      </c>
    </row>
    <row r="684" spans="2:19" x14ac:dyDescent="0.25">
      <c r="B684" s="3" t="s">
        <v>717</v>
      </c>
      <c r="C684" s="3" t="s">
        <v>42</v>
      </c>
      <c r="D684" s="3" t="s">
        <v>43</v>
      </c>
      <c r="E684" s="3" t="s">
        <v>27</v>
      </c>
      <c r="F684" s="3" t="s">
        <v>21</v>
      </c>
      <c r="G684" s="3" t="s">
        <v>36</v>
      </c>
      <c r="H684" s="3">
        <v>34.81</v>
      </c>
      <c r="I684" s="3">
        <v>1</v>
      </c>
      <c r="J684" s="3">
        <v>1.7404999999999999</v>
      </c>
      <c r="K684" s="3">
        <v>36.5505</v>
      </c>
      <c r="L684" s="91">
        <v>43479</v>
      </c>
      <c r="M684" s="3">
        <v>0.42430555555555555</v>
      </c>
      <c r="N684" s="4" t="s">
        <v>33</v>
      </c>
      <c r="O684" s="3">
        <v>34.81</v>
      </c>
      <c r="P684" s="5">
        <v>4.7619047620000003</v>
      </c>
      <c r="Q684" s="3">
        <v>1.7404999999999999</v>
      </c>
      <c r="R684" s="3">
        <v>7</v>
      </c>
      <c r="S684">
        <f t="shared" si="10"/>
        <v>1</v>
      </c>
    </row>
    <row r="685" spans="2:19" x14ac:dyDescent="0.25">
      <c r="B685" s="3" t="s">
        <v>718</v>
      </c>
      <c r="C685" s="3" t="s">
        <v>25</v>
      </c>
      <c r="D685" s="3" t="s">
        <v>26</v>
      </c>
      <c r="E685" s="3" t="s">
        <v>27</v>
      </c>
      <c r="F685" s="3" t="s">
        <v>21</v>
      </c>
      <c r="G685" s="3" t="s">
        <v>46</v>
      </c>
      <c r="H685" s="3">
        <v>49.32</v>
      </c>
      <c r="I685" s="3">
        <v>6</v>
      </c>
      <c r="J685" s="3">
        <v>14.795999999999999</v>
      </c>
      <c r="K685" s="3">
        <v>310.71600000000001</v>
      </c>
      <c r="L685" s="91">
        <v>43474</v>
      </c>
      <c r="M685" s="3">
        <v>0.57361111111111107</v>
      </c>
      <c r="N685" s="4" t="s">
        <v>23</v>
      </c>
      <c r="O685" s="3">
        <v>295.92</v>
      </c>
      <c r="P685" s="5">
        <v>4.7619047620000003</v>
      </c>
      <c r="Q685" s="3">
        <v>14.795999999999999</v>
      </c>
      <c r="R685" s="3">
        <v>7.1</v>
      </c>
      <c r="S685">
        <f t="shared" si="10"/>
        <v>1</v>
      </c>
    </row>
    <row r="686" spans="2:19" x14ac:dyDescent="0.25">
      <c r="B686" s="3" t="s">
        <v>719</v>
      </c>
      <c r="C686" s="3" t="s">
        <v>18</v>
      </c>
      <c r="D686" s="3" t="s">
        <v>19</v>
      </c>
      <c r="E686" s="3" t="s">
        <v>20</v>
      </c>
      <c r="F686" s="3" t="s">
        <v>31</v>
      </c>
      <c r="G686" s="3" t="s">
        <v>46</v>
      </c>
      <c r="H686" s="3">
        <v>21.48</v>
      </c>
      <c r="I686" s="3">
        <v>2</v>
      </c>
      <c r="J686" s="3">
        <v>2.1480000000000001</v>
      </c>
      <c r="K686" s="3">
        <v>45.107999999999997</v>
      </c>
      <c r="L686" s="91">
        <v>43523</v>
      </c>
      <c r="M686" s="3">
        <v>0.51527777777777772</v>
      </c>
      <c r="N686" s="4" t="s">
        <v>23</v>
      </c>
      <c r="O686" s="3">
        <v>42.96</v>
      </c>
      <c r="P686" s="5">
        <v>4.7619047620000003</v>
      </c>
      <c r="Q686" s="3">
        <v>2.1480000000000001</v>
      </c>
      <c r="R686" s="3">
        <v>6.6</v>
      </c>
      <c r="S686">
        <f t="shared" si="10"/>
        <v>2</v>
      </c>
    </row>
    <row r="687" spans="2:19" x14ac:dyDescent="0.25">
      <c r="B687" s="3" t="s">
        <v>720</v>
      </c>
      <c r="C687" s="3" t="s">
        <v>42</v>
      </c>
      <c r="D687" s="3" t="s">
        <v>43</v>
      </c>
      <c r="E687" s="3" t="s">
        <v>20</v>
      </c>
      <c r="F687" s="3" t="s">
        <v>21</v>
      </c>
      <c r="G687" s="3" t="s">
        <v>36</v>
      </c>
      <c r="H687" s="3">
        <v>23.08</v>
      </c>
      <c r="I687" s="3">
        <v>6</v>
      </c>
      <c r="J687" s="3">
        <v>6.9240000000000004</v>
      </c>
      <c r="K687" s="3">
        <v>145.404</v>
      </c>
      <c r="L687" s="91">
        <v>43489</v>
      </c>
      <c r="M687" s="3">
        <v>0.80555555555555558</v>
      </c>
      <c r="N687" s="4" t="s">
        <v>23</v>
      </c>
      <c r="O687" s="3">
        <v>138.47999999999999</v>
      </c>
      <c r="P687" s="5">
        <v>4.7619047620000003</v>
      </c>
      <c r="Q687" s="3">
        <v>6.9240000000000004</v>
      </c>
      <c r="R687" s="3">
        <v>4.9000000000000004</v>
      </c>
      <c r="S687">
        <f t="shared" si="10"/>
        <v>1</v>
      </c>
    </row>
    <row r="688" spans="2:19" x14ac:dyDescent="0.25">
      <c r="B688" s="3" t="s">
        <v>721</v>
      </c>
      <c r="C688" s="3" t="s">
        <v>42</v>
      </c>
      <c r="D688" s="3" t="s">
        <v>43</v>
      </c>
      <c r="E688" s="3" t="s">
        <v>20</v>
      </c>
      <c r="F688" s="3" t="s">
        <v>21</v>
      </c>
      <c r="G688" s="3" t="s">
        <v>32</v>
      </c>
      <c r="H688" s="3">
        <v>49.1</v>
      </c>
      <c r="I688" s="3">
        <v>2</v>
      </c>
      <c r="J688" s="3">
        <v>4.91</v>
      </c>
      <c r="K688" s="3">
        <v>103.11</v>
      </c>
      <c r="L688" s="91">
        <v>43473</v>
      </c>
      <c r="M688" s="3">
        <v>0.54027777777777775</v>
      </c>
      <c r="N688" s="4" t="s">
        <v>33</v>
      </c>
      <c r="O688" s="3">
        <v>98.2</v>
      </c>
      <c r="P688" s="5">
        <v>4.7619047620000003</v>
      </c>
      <c r="Q688" s="3">
        <v>4.91</v>
      </c>
      <c r="R688" s="3">
        <v>6.4</v>
      </c>
      <c r="S688">
        <f t="shared" si="10"/>
        <v>1</v>
      </c>
    </row>
    <row r="689" spans="2:19" x14ac:dyDescent="0.25">
      <c r="B689" s="3" t="s">
        <v>722</v>
      </c>
      <c r="C689" s="3" t="s">
        <v>42</v>
      </c>
      <c r="D689" s="3" t="s">
        <v>43</v>
      </c>
      <c r="E689" s="3" t="s">
        <v>20</v>
      </c>
      <c r="F689" s="3" t="s">
        <v>21</v>
      </c>
      <c r="G689" s="3" t="s">
        <v>36</v>
      </c>
      <c r="H689" s="3">
        <v>64.83</v>
      </c>
      <c r="I689" s="3">
        <v>2</v>
      </c>
      <c r="J689" s="3">
        <v>6.4829999999999997</v>
      </c>
      <c r="K689" s="3">
        <v>136.143</v>
      </c>
      <c r="L689" s="91">
        <v>43473</v>
      </c>
      <c r="M689" s="3">
        <v>0.49930555555555556</v>
      </c>
      <c r="N689" s="4" t="s">
        <v>33</v>
      </c>
      <c r="O689" s="3">
        <v>129.66</v>
      </c>
      <c r="P689" s="5">
        <v>4.7619047620000003</v>
      </c>
      <c r="Q689" s="3">
        <v>6.4829999999999997</v>
      </c>
      <c r="R689" s="3">
        <v>8</v>
      </c>
      <c r="S689">
        <f t="shared" si="10"/>
        <v>1</v>
      </c>
    </row>
    <row r="690" spans="2:19" x14ac:dyDescent="0.25">
      <c r="B690" s="3" t="s">
        <v>723</v>
      </c>
      <c r="C690" s="3" t="s">
        <v>18</v>
      </c>
      <c r="D690" s="3" t="s">
        <v>19</v>
      </c>
      <c r="E690" s="3" t="s">
        <v>20</v>
      </c>
      <c r="F690" s="3" t="s">
        <v>31</v>
      </c>
      <c r="G690" s="3" t="s">
        <v>32</v>
      </c>
      <c r="H690" s="3">
        <v>63.56</v>
      </c>
      <c r="I690" s="3">
        <v>10</v>
      </c>
      <c r="J690" s="3">
        <v>31.78</v>
      </c>
      <c r="K690" s="3">
        <v>667.38</v>
      </c>
      <c r="L690" s="91">
        <v>43481</v>
      </c>
      <c r="M690" s="3">
        <v>0.74930555555555556</v>
      </c>
      <c r="N690" s="4" t="s">
        <v>29</v>
      </c>
      <c r="O690" s="3">
        <v>635.6</v>
      </c>
      <c r="P690" s="5">
        <v>4.7619047620000003</v>
      </c>
      <c r="Q690" s="3">
        <v>31.78</v>
      </c>
      <c r="R690" s="3">
        <v>4.3</v>
      </c>
      <c r="S690">
        <f t="shared" si="10"/>
        <v>1</v>
      </c>
    </row>
    <row r="691" spans="2:19" x14ac:dyDescent="0.25">
      <c r="B691" s="3" t="s">
        <v>724</v>
      </c>
      <c r="C691" s="3" t="s">
        <v>25</v>
      </c>
      <c r="D691" s="3" t="s">
        <v>26</v>
      </c>
      <c r="E691" s="3" t="s">
        <v>20</v>
      </c>
      <c r="F691" s="3" t="s">
        <v>31</v>
      </c>
      <c r="G691" s="3" t="s">
        <v>36</v>
      </c>
      <c r="H691" s="3">
        <v>72.88</v>
      </c>
      <c r="I691" s="3">
        <v>2</v>
      </c>
      <c r="J691" s="3">
        <v>7.2880000000000003</v>
      </c>
      <c r="K691" s="3">
        <v>153.048</v>
      </c>
      <c r="L691" s="91">
        <v>43537</v>
      </c>
      <c r="M691" s="3">
        <v>0.53541666666666665</v>
      </c>
      <c r="N691" s="4" t="s">
        <v>29</v>
      </c>
      <c r="O691" s="3">
        <v>145.76</v>
      </c>
      <c r="P691" s="5">
        <v>4.7619047620000003</v>
      </c>
      <c r="Q691" s="3">
        <v>7.2880000000000003</v>
      </c>
      <c r="R691" s="3">
        <v>6.1</v>
      </c>
      <c r="S691">
        <f t="shared" si="10"/>
        <v>3</v>
      </c>
    </row>
    <row r="692" spans="2:19" x14ac:dyDescent="0.25">
      <c r="B692" s="3" t="s">
        <v>725</v>
      </c>
      <c r="C692" s="3" t="s">
        <v>18</v>
      </c>
      <c r="D692" s="3" t="s">
        <v>19</v>
      </c>
      <c r="E692" s="3" t="s">
        <v>27</v>
      </c>
      <c r="F692" s="3" t="s">
        <v>21</v>
      </c>
      <c r="G692" s="3" t="s">
        <v>44</v>
      </c>
      <c r="H692" s="3">
        <v>67.099999999999994</v>
      </c>
      <c r="I692" s="3">
        <v>3</v>
      </c>
      <c r="J692" s="3">
        <v>10.065</v>
      </c>
      <c r="K692" s="3">
        <v>211.36500000000001</v>
      </c>
      <c r="L692" s="91">
        <v>43511</v>
      </c>
      <c r="M692" s="3">
        <v>0.44166666666666665</v>
      </c>
      <c r="N692" s="4" t="s">
        <v>29</v>
      </c>
      <c r="O692" s="3">
        <v>201.3</v>
      </c>
      <c r="P692" s="5">
        <v>4.7619047620000003</v>
      </c>
      <c r="Q692" s="3">
        <v>10.065</v>
      </c>
      <c r="R692" s="3">
        <v>7.5</v>
      </c>
      <c r="S692">
        <f t="shared" si="10"/>
        <v>2</v>
      </c>
    </row>
    <row r="693" spans="2:19" x14ac:dyDescent="0.25">
      <c r="B693" s="3" t="s">
        <v>726</v>
      </c>
      <c r="C693" s="3" t="s">
        <v>25</v>
      </c>
      <c r="D693" s="3" t="s">
        <v>26</v>
      </c>
      <c r="E693" s="3" t="s">
        <v>20</v>
      </c>
      <c r="F693" s="3" t="s">
        <v>21</v>
      </c>
      <c r="G693" s="3" t="s">
        <v>36</v>
      </c>
      <c r="H693" s="3">
        <v>70.19</v>
      </c>
      <c r="I693" s="3">
        <v>9</v>
      </c>
      <c r="J693" s="3">
        <v>31.5855</v>
      </c>
      <c r="K693" s="3">
        <v>663.29549999999995</v>
      </c>
      <c r="L693" s="91">
        <v>43490</v>
      </c>
      <c r="M693" s="3">
        <v>0.56805555555555554</v>
      </c>
      <c r="N693" s="4" t="s">
        <v>29</v>
      </c>
      <c r="O693" s="3">
        <v>631.71</v>
      </c>
      <c r="P693" s="5">
        <v>4.7619047620000003</v>
      </c>
      <c r="Q693" s="3">
        <v>31.5855</v>
      </c>
      <c r="R693" s="3">
        <v>6.7</v>
      </c>
      <c r="S693">
        <f t="shared" si="10"/>
        <v>1</v>
      </c>
    </row>
    <row r="694" spans="2:19" x14ac:dyDescent="0.25">
      <c r="B694" s="3" t="s">
        <v>727</v>
      </c>
      <c r="C694" s="3" t="s">
        <v>25</v>
      </c>
      <c r="D694" s="3" t="s">
        <v>26</v>
      </c>
      <c r="E694" s="3" t="s">
        <v>20</v>
      </c>
      <c r="F694" s="3" t="s">
        <v>31</v>
      </c>
      <c r="G694" s="3" t="s">
        <v>44</v>
      </c>
      <c r="H694" s="3">
        <v>55.04</v>
      </c>
      <c r="I694" s="3">
        <v>7</v>
      </c>
      <c r="J694" s="3">
        <v>19.263999999999999</v>
      </c>
      <c r="K694" s="3">
        <v>404.54399999999998</v>
      </c>
      <c r="L694" s="91">
        <v>43536</v>
      </c>
      <c r="M694" s="3">
        <v>0.81874999999999998</v>
      </c>
      <c r="N694" s="4" t="s">
        <v>23</v>
      </c>
      <c r="O694" s="3">
        <v>385.28</v>
      </c>
      <c r="P694" s="5">
        <v>4.7619047620000003</v>
      </c>
      <c r="Q694" s="3">
        <v>19.263999999999999</v>
      </c>
      <c r="R694" s="3">
        <v>5.2</v>
      </c>
      <c r="S694">
        <f t="shared" si="10"/>
        <v>3</v>
      </c>
    </row>
    <row r="695" spans="2:19" x14ac:dyDescent="0.25">
      <c r="B695" s="3" t="s">
        <v>728</v>
      </c>
      <c r="C695" s="3" t="s">
        <v>18</v>
      </c>
      <c r="D695" s="3" t="s">
        <v>19</v>
      </c>
      <c r="E695" s="3" t="s">
        <v>20</v>
      </c>
      <c r="F695" s="3" t="s">
        <v>31</v>
      </c>
      <c r="G695" s="3" t="s">
        <v>22</v>
      </c>
      <c r="H695" s="3">
        <v>48.63</v>
      </c>
      <c r="I695" s="3">
        <v>10</v>
      </c>
      <c r="J695" s="3">
        <v>24.315000000000001</v>
      </c>
      <c r="K695" s="3">
        <v>510.61500000000001</v>
      </c>
      <c r="L695" s="91">
        <v>43528</v>
      </c>
      <c r="M695" s="3">
        <v>0.53055555555555556</v>
      </c>
      <c r="N695" s="4" t="s">
        <v>29</v>
      </c>
      <c r="O695" s="3">
        <v>486.3</v>
      </c>
      <c r="P695" s="5">
        <v>4.7619047620000003</v>
      </c>
      <c r="Q695" s="3">
        <v>24.315000000000001</v>
      </c>
      <c r="R695" s="3">
        <v>8.8000000000000007</v>
      </c>
      <c r="S695">
        <f t="shared" si="10"/>
        <v>3</v>
      </c>
    </row>
    <row r="696" spans="2:19" x14ac:dyDescent="0.25">
      <c r="B696" s="3" t="s">
        <v>729</v>
      </c>
      <c r="C696" s="3" t="s">
        <v>25</v>
      </c>
      <c r="D696" s="3" t="s">
        <v>26</v>
      </c>
      <c r="E696" s="3" t="s">
        <v>20</v>
      </c>
      <c r="F696" s="3" t="s">
        <v>21</v>
      </c>
      <c r="G696" s="3" t="s">
        <v>46</v>
      </c>
      <c r="H696" s="3">
        <v>73.38</v>
      </c>
      <c r="I696" s="3">
        <v>7</v>
      </c>
      <c r="J696" s="3">
        <v>25.683</v>
      </c>
      <c r="K696" s="3">
        <v>539.34299999999996</v>
      </c>
      <c r="L696" s="91">
        <v>43506</v>
      </c>
      <c r="M696" s="3">
        <v>0.5805555555555556</v>
      </c>
      <c r="N696" s="4" t="s">
        <v>29</v>
      </c>
      <c r="O696" s="3">
        <v>513.66</v>
      </c>
      <c r="P696" s="5">
        <v>4.7619047620000003</v>
      </c>
      <c r="Q696" s="3">
        <v>25.683</v>
      </c>
      <c r="R696" s="3">
        <v>9.5</v>
      </c>
      <c r="S696">
        <f t="shared" si="10"/>
        <v>2</v>
      </c>
    </row>
    <row r="697" spans="2:19" x14ac:dyDescent="0.25">
      <c r="B697" s="3" t="s">
        <v>730</v>
      </c>
      <c r="C697" s="3" t="s">
        <v>25</v>
      </c>
      <c r="D697" s="3" t="s">
        <v>26</v>
      </c>
      <c r="E697" s="3" t="s">
        <v>27</v>
      </c>
      <c r="F697" s="3" t="s">
        <v>21</v>
      </c>
      <c r="G697" s="3" t="s">
        <v>44</v>
      </c>
      <c r="H697" s="3">
        <v>52.6</v>
      </c>
      <c r="I697" s="3">
        <v>9</v>
      </c>
      <c r="J697" s="3">
        <v>23.67</v>
      </c>
      <c r="K697" s="3">
        <v>497.07</v>
      </c>
      <c r="L697" s="91">
        <v>43481</v>
      </c>
      <c r="M697" s="3">
        <v>0.61250000000000004</v>
      </c>
      <c r="N697" s="4" t="s">
        <v>29</v>
      </c>
      <c r="O697" s="3">
        <v>473.4</v>
      </c>
      <c r="P697" s="5">
        <v>4.7619047620000003</v>
      </c>
      <c r="Q697" s="3">
        <v>23.67</v>
      </c>
      <c r="R697" s="3">
        <v>7.6</v>
      </c>
      <c r="S697">
        <f t="shared" si="10"/>
        <v>1</v>
      </c>
    </row>
    <row r="698" spans="2:19" x14ac:dyDescent="0.25">
      <c r="B698" s="3" t="s">
        <v>731</v>
      </c>
      <c r="C698" s="3" t="s">
        <v>18</v>
      </c>
      <c r="D698" s="3" t="s">
        <v>19</v>
      </c>
      <c r="E698" s="3" t="s">
        <v>20</v>
      </c>
      <c r="F698" s="3" t="s">
        <v>21</v>
      </c>
      <c r="G698" s="3" t="s">
        <v>32</v>
      </c>
      <c r="H698" s="3">
        <v>87.37</v>
      </c>
      <c r="I698" s="3">
        <v>5</v>
      </c>
      <c r="J698" s="3">
        <v>21.842500000000001</v>
      </c>
      <c r="K698" s="3">
        <v>458.6925</v>
      </c>
      <c r="L698" s="91">
        <v>43494</v>
      </c>
      <c r="M698" s="3">
        <v>0.82291666666666663</v>
      </c>
      <c r="N698" s="4" t="s">
        <v>29</v>
      </c>
      <c r="O698" s="3">
        <v>436.85</v>
      </c>
      <c r="P698" s="5">
        <v>4.7619047620000003</v>
      </c>
      <c r="Q698" s="3">
        <v>21.842500000000001</v>
      </c>
      <c r="R698" s="3">
        <v>6.6</v>
      </c>
      <c r="S698">
        <f t="shared" si="10"/>
        <v>1</v>
      </c>
    </row>
    <row r="699" spans="2:19" x14ac:dyDescent="0.25">
      <c r="B699" s="3" t="s">
        <v>732</v>
      </c>
      <c r="C699" s="3" t="s">
        <v>18</v>
      </c>
      <c r="D699" s="3" t="s">
        <v>19</v>
      </c>
      <c r="E699" s="3" t="s">
        <v>20</v>
      </c>
      <c r="F699" s="3" t="s">
        <v>21</v>
      </c>
      <c r="G699" s="3" t="s">
        <v>36</v>
      </c>
      <c r="H699" s="3">
        <v>27.04</v>
      </c>
      <c r="I699" s="3">
        <v>4</v>
      </c>
      <c r="J699" s="3">
        <v>5.4080000000000004</v>
      </c>
      <c r="K699" s="3">
        <v>113.568</v>
      </c>
      <c r="L699" s="91">
        <v>43466</v>
      </c>
      <c r="M699" s="3">
        <v>0.85138888888888886</v>
      </c>
      <c r="N699" s="4" t="s">
        <v>23</v>
      </c>
      <c r="O699" s="3">
        <v>108.16</v>
      </c>
      <c r="P699" s="5">
        <v>4.7619047620000003</v>
      </c>
      <c r="Q699" s="3">
        <v>5.4080000000000004</v>
      </c>
      <c r="R699" s="3">
        <v>6.9</v>
      </c>
      <c r="S699">
        <f t="shared" si="10"/>
        <v>1</v>
      </c>
    </row>
    <row r="700" spans="2:19" x14ac:dyDescent="0.25">
      <c r="B700" s="3" t="s">
        <v>733</v>
      </c>
      <c r="C700" s="3" t="s">
        <v>42</v>
      </c>
      <c r="D700" s="3" t="s">
        <v>43</v>
      </c>
      <c r="E700" s="3" t="s">
        <v>27</v>
      </c>
      <c r="F700" s="3" t="s">
        <v>31</v>
      </c>
      <c r="G700" s="3" t="s">
        <v>32</v>
      </c>
      <c r="H700" s="3">
        <v>62.19</v>
      </c>
      <c r="I700" s="3">
        <v>4</v>
      </c>
      <c r="J700" s="3">
        <v>12.438000000000001</v>
      </c>
      <c r="K700" s="3">
        <v>261.19799999999998</v>
      </c>
      <c r="L700" s="91">
        <v>43471</v>
      </c>
      <c r="M700" s="3">
        <v>0.82361111111111107</v>
      </c>
      <c r="N700" s="4" t="s">
        <v>23</v>
      </c>
      <c r="O700" s="3">
        <v>248.76</v>
      </c>
      <c r="P700" s="5">
        <v>4.7619047620000003</v>
      </c>
      <c r="Q700" s="3">
        <v>12.438000000000001</v>
      </c>
      <c r="R700" s="3">
        <v>4.3</v>
      </c>
      <c r="S700">
        <f t="shared" si="10"/>
        <v>1</v>
      </c>
    </row>
    <row r="701" spans="2:19" x14ac:dyDescent="0.25">
      <c r="B701" s="3" t="s">
        <v>734</v>
      </c>
      <c r="C701" s="3" t="s">
        <v>18</v>
      </c>
      <c r="D701" s="3" t="s">
        <v>19</v>
      </c>
      <c r="E701" s="3" t="s">
        <v>20</v>
      </c>
      <c r="F701" s="3" t="s">
        <v>31</v>
      </c>
      <c r="G701" s="3" t="s">
        <v>28</v>
      </c>
      <c r="H701" s="3">
        <v>69.58</v>
      </c>
      <c r="I701" s="3">
        <v>9</v>
      </c>
      <c r="J701" s="3">
        <v>31.311</v>
      </c>
      <c r="K701" s="3">
        <v>657.53099999999995</v>
      </c>
      <c r="L701" s="91">
        <v>43515</v>
      </c>
      <c r="M701" s="3">
        <v>0.81805555555555554</v>
      </c>
      <c r="N701" s="4" t="s">
        <v>33</v>
      </c>
      <c r="O701" s="3">
        <v>626.22</v>
      </c>
      <c r="P701" s="5">
        <v>4.7619047620000003</v>
      </c>
      <c r="Q701" s="3">
        <v>31.311</v>
      </c>
      <c r="R701" s="3">
        <v>7.8</v>
      </c>
      <c r="S701">
        <f t="shared" si="10"/>
        <v>2</v>
      </c>
    </row>
    <row r="702" spans="2:19" x14ac:dyDescent="0.25">
      <c r="B702" s="3" t="s">
        <v>735</v>
      </c>
      <c r="C702" s="3" t="s">
        <v>25</v>
      </c>
      <c r="D702" s="3" t="s">
        <v>26</v>
      </c>
      <c r="E702" s="3" t="s">
        <v>27</v>
      </c>
      <c r="F702" s="3" t="s">
        <v>31</v>
      </c>
      <c r="G702" s="3" t="s">
        <v>32</v>
      </c>
      <c r="H702" s="3">
        <v>97.5</v>
      </c>
      <c r="I702" s="3">
        <v>10</v>
      </c>
      <c r="J702" s="3">
        <v>48.75</v>
      </c>
      <c r="K702" s="3">
        <v>1023.75</v>
      </c>
      <c r="L702" s="91">
        <v>43477</v>
      </c>
      <c r="M702" s="3">
        <v>0.6791666666666667</v>
      </c>
      <c r="N702" s="4" t="s">
        <v>23</v>
      </c>
      <c r="O702" s="3">
        <v>975</v>
      </c>
      <c r="P702" s="5">
        <v>4.7619047620000003</v>
      </c>
      <c r="Q702" s="3">
        <v>48.75</v>
      </c>
      <c r="R702" s="3">
        <v>8</v>
      </c>
      <c r="S702">
        <f t="shared" si="10"/>
        <v>1</v>
      </c>
    </row>
    <row r="703" spans="2:19" x14ac:dyDescent="0.25">
      <c r="B703" s="3" t="s">
        <v>736</v>
      </c>
      <c r="C703" s="3" t="s">
        <v>25</v>
      </c>
      <c r="D703" s="3" t="s">
        <v>26</v>
      </c>
      <c r="E703" s="3" t="s">
        <v>27</v>
      </c>
      <c r="F703" s="3" t="s">
        <v>21</v>
      </c>
      <c r="G703" s="3" t="s">
        <v>46</v>
      </c>
      <c r="H703" s="3">
        <v>60.41</v>
      </c>
      <c r="I703" s="3">
        <v>8</v>
      </c>
      <c r="J703" s="3">
        <v>24.164000000000001</v>
      </c>
      <c r="K703" s="3">
        <v>507.44400000000002</v>
      </c>
      <c r="L703" s="91">
        <v>43503</v>
      </c>
      <c r="M703" s="3">
        <v>0.51597222222222228</v>
      </c>
      <c r="N703" s="4" t="s">
        <v>23</v>
      </c>
      <c r="O703" s="3">
        <v>483.28</v>
      </c>
      <c r="P703" s="5">
        <v>4.7619047620000003</v>
      </c>
      <c r="Q703" s="3">
        <v>24.164000000000001</v>
      </c>
      <c r="R703" s="3">
        <v>9.6</v>
      </c>
      <c r="S703">
        <f t="shared" si="10"/>
        <v>2</v>
      </c>
    </row>
    <row r="704" spans="2:19" x14ac:dyDescent="0.25">
      <c r="B704" s="3" t="s">
        <v>737</v>
      </c>
      <c r="C704" s="3" t="s">
        <v>42</v>
      </c>
      <c r="D704" s="3" t="s">
        <v>43</v>
      </c>
      <c r="E704" s="3" t="s">
        <v>27</v>
      </c>
      <c r="F704" s="3" t="s">
        <v>31</v>
      </c>
      <c r="G704" s="3" t="s">
        <v>44</v>
      </c>
      <c r="H704" s="3">
        <v>32.32</v>
      </c>
      <c r="I704" s="3">
        <v>3</v>
      </c>
      <c r="J704" s="3">
        <v>4.8479999999999999</v>
      </c>
      <c r="K704" s="3">
        <v>101.80800000000001</v>
      </c>
      <c r="L704" s="91">
        <v>43551</v>
      </c>
      <c r="M704" s="3">
        <v>0.7993055555555556</v>
      </c>
      <c r="N704" s="4" t="s">
        <v>33</v>
      </c>
      <c r="O704" s="3">
        <v>96.96</v>
      </c>
      <c r="P704" s="5">
        <v>4.7619047620000003</v>
      </c>
      <c r="Q704" s="3">
        <v>4.8479999999999999</v>
      </c>
      <c r="R704" s="3">
        <v>4.3</v>
      </c>
      <c r="S704">
        <f t="shared" si="10"/>
        <v>3</v>
      </c>
    </row>
    <row r="705" spans="2:19" x14ac:dyDescent="0.25">
      <c r="B705" s="3" t="s">
        <v>738</v>
      </c>
      <c r="C705" s="3" t="s">
        <v>42</v>
      </c>
      <c r="D705" s="3" t="s">
        <v>43</v>
      </c>
      <c r="E705" s="3" t="s">
        <v>20</v>
      </c>
      <c r="F705" s="3" t="s">
        <v>21</v>
      </c>
      <c r="G705" s="3" t="s">
        <v>46</v>
      </c>
      <c r="H705" s="3">
        <v>19.77</v>
      </c>
      <c r="I705" s="3">
        <v>10</v>
      </c>
      <c r="J705" s="3">
        <v>9.8849999999999998</v>
      </c>
      <c r="K705" s="3">
        <v>207.58500000000001</v>
      </c>
      <c r="L705" s="91">
        <v>43523</v>
      </c>
      <c r="M705" s="3">
        <v>0.7895833333333333</v>
      </c>
      <c r="N705" s="4" t="s">
        <v>33</v>
      </c>
      <c r="O705" s="3">
        <v>197.7</v>
      </c>
      <c r="P705" s="5">
        <v>4.7619047620000003</v>
      </c>
      <c r="Q705" s="3">
        <v>9.8849999999999998</v>
      </c>
      <c r="R705" s="3">
        <v>5</v>
      </c>
      <c r="S705">
        <f t="shared" si="10"/>
        <v>2</v>
      </c>
    </row>
    <row r="706" spans="2:19" x14ac:dyDescent="0.25">
      <c r="B706" s="3" t="s">
        <v>739</v>
      </c>
      <c r="C706" s="3" t="s">
        <v>42</v>
      </c>
      <c r="D706" s="3" t="s">
        <v>43</v>
      </c>
      <c r="E706" s="3" t="s">
        <v>20</v>
      </c>
      <c r="F706" s="3" t="s">
        <v>31</v>
      </c>
      <c r="G706" s="3" t="s">
        <v>22</v>
      </c>
      <c r="H706" s="3">
        <v>80.47</v>
      </c>
      <c r="I706" s="3">
        <v>9</v>
      </c>
      <c r="J706" s="3">
        <v>36.211500000000001</v>
      </c>
      <c r="K706" s="3">
        <v>760.44150000000002</v>
      </c>
      <c r="L706" s="91">
        <v>43471</v>
      </c>
      <c r="M706" s="3">
        <v>0.47083333333333333</v>
      </c>
      <c r="N706" s="4" t="s">
        <v>29</v>
      </c>
      <c r="O706" s="3">
        <v>724.23</v>
      </c>
      <c r="P706" s="5">
        <v>4.7619047620000003</v>
      </c>
      <c r="Q706" s="3">
        <v>36.211500000000001</v>
      </c>
      <c r="R706" s="3">
        <v>9.1999999999999993</v>
      </c>
      <c r="S706">
        <f t="shared" si="10"/>
        <v>1</v>
      </c>
    </row>
    <row r="707" spans="2:19" x14ac:dyDescent="0.25">
      <c r="B707" s="3" t="s">
        <v>740</v>
      </c>
      <c r="C707" s="3" t="s">
        <v>42</v>
      </c>
      <c r="D707" s="3" t="s">
        <v>43</v>
      </c>
      <c r="E707" s="3" t="s">
        <v>20</v>
      </c>
      <c r="F707" s="3" t="s">
        <v>21</v>
      </c>
      <c r="G707" s="3" t="s">
        <v>32</v>
      </c>
      <c r="H707" s="3">
        <v>88.39</v>
      </c>
      <c r="I707" s="3">
        <v>9</v>
      </c>
      <c r="J707" s="3">
        <v>39.775500000000001</v>
      </c>
      <c r="K707" s="3">
        <v>835.28549999999996</v>
      </c>
      <c r="L707" s="91">
        <v>43526</v>
      </c>
      <c r="M707" s="3">
        <v>0.52777777777777779</v>
      </c>
      <c r="N707" s="4" t="s">
        <v>29</v>
      </c>
      <c r="O707" s="3">
        <v>795.51</v>
      </c>
      <c r="P707" s="5">
        <v>4.7619047620000003</v>
      </c>
      <c r="Q707" s="3">
        <v>39.775500000000001</v>
      </c>
      <c r="R707" s="3">
        <v>6.3</v>
      </c>
      <c r="S707">
        <f t="shared" si="10"/>
        <v>3</v>
      </c>
    </row>
    <row r="708" spans="2:19" x14ac:dyDescent="0.25">
      <c r="B708" s="3" t="s">
        <v>741</v>
      </c>
      <c r="C708" s="3" t="s">
        <v>42</v>
      </c>
      <c r="D708" s="3" t="s">
        <v>43</v>
      </c>
      <c r="E708" s="3" t="s">
        <v>27</v>
      </c>
      <c r="F708" s="3" t="s">
        <v>31</v>
      </c>
      <c r="G708" s="3" t="s">
        <v>22</v>
      </c>
      <c r="H708" s="3">
        <v>71.77</v>
      </c>
      <c r="I708" s="3">
        <v>7</v>
      </c>
      <c r="J708" s="3">
        <v>25.119499999999999</v>
      </c>
      <c r="K708" s="3">
        <v>527.5095</v>
      </c>
      <c r="L708" s="91">
        <v>43553</v>
      </c>
      <c r="M708" s="3">
        <v>0.58750000000000002</v>
      </c>
      <c r="N708" s="4" t="s">
        <v>29</v>
      </c>
      <c r="O708" s="3">
        <v>502.39</v>
      </c>
      <c r="P708" s="5">
        <v>4.7619047620000003</v>
      </c>
      <c r="Q708" s="3">
        <v>25.119499999999999</v>
      </c>
      <c r="R708" s="3">
        <v>8.9</v>
      </c>
      <c r="S708">
        <f t="shared" ref="S708:S771" si="11">MONTH(L708)</f>
        <v>3</v>
      </c>
    </row>
    <row r="709" spans="2:19" x14ac:dyDescent="0.25">
      <c r="B709" s="3" t="s">
        <v>742</v>
      </c>
      <c r="C709" s="3" t="s">
        <v>42</v>
      </c>
      <c r="D709" s="3" t="s">
        <v>43</v>
      </c>
      <c r="E709" s="3" t="s">
        <v>27</v>
      </c>
      <c r="F709" s="3" t="s">
        <v>21</v>
      </c>
      <c r="G709" s="3" t="s">
        <v>28</v>
      </c>
      <c r="H709" s="3">
        <v>43</v>
      </c>
      <c r="I709" s="3">
        <v>4</v>
      </c>
      <c r="J709" s="3">
        <v>8.6</v>
      </c>
      <c r="K709" s="3">
        <v>180.6</v>
      </c>
      <c r="L709" s="91">
        <v>43496</v>
      </c>
      <c r="M709" s="3">
        <v>0.8666666666666667</v>
      </c>
      <c r="N709" s="4" t="s">
        <v>23</v>
      </c>
      <c r="O709" s="3">
        <v>172</v>
      </c>
      <c r="P709" s="5">
        <v>4.7619047620000003</v>
      </c>
      <c r="Q709" s="3">
        <v>8.6</v>
      </c>
      <c r="R709" s="3">
        <v>7.6</v>
      </c>
      <c r="S709">
        <f t="shared" si="11"/>
        <v>1</v>
      </c>
    </row>
    <row r="710" spans="2:19" x14ac:dyDescent="0.25">
      <c r="B710" s="3" t="s">
        <v>743</v>
      </c>
      <c r="C710" s="3" t="s">
        <v>25</v>
      </c>
      <c r="D710" s="3" t="s">
        <v>26</v>
      </c>
      <c r="E710" s="3" t="s">
        <v>20</v>
      </c>
      <c r="F710" s="3" t="s">
        <v>31</v>
      </c>
      <c r="G710" s="3" t="s">
        <v>44</v>
      </c>
      <c r="H710" s="3">
        <v>68.98</v>
      </c>
      <c r="I710" s="3">
        <v>1</v>
      </c>
      <c r="J710" s="3">
        <v>3.4489999999999998</v>
      </c>
      <c r="K710" s="3">
        <v>72.429000000000002</v>
      </c>
      <c r="L710" s="91">
        <v>43486</v>
      </c>
      <c r="M710" s="3">
        <v>0.84236111111111112</v>
      </c>
      <c r="N710" s="4" t="s">
        <v>29</v>
      </c>
      <c r="O710" s="3">
        <v>68.98</v>
      </c>
      <c r="P710" s="5">
        <v>4.7619047620000003</v>
      </c>
      <c r="Q710" s="3">
        <v>3.4489999999999998</v>
      </c>
      <c r="R710" s="3">
        <v>4.8</v>
      </c>
      <c r="S710">
        <f t="shared" si="11"/>
        <v>1</v>
      </c>
    </row>
    <row r="711" spans="2:19" x14ac:dyDescent="0.25">
      <c r="B711" s="3" t="s">
        <v>744</v>
      </c>
      <c r="C711" s="3" t="s">
        <v>25</v>
      </c>
      <c r="D711" s="3" t="s">
        <v>26</v>
      </c>
      <c r="E711" s="3" t="s">
        <v>27</v>
      </c>
      <c r="F711" s="3" t="s">
        <v>31</v>
      </c>
      <c r="G711" s="3" t="s">
        <v>46</v>
      </c>
      <c r="H711" s="3">
        <v>15.62</v>
      </c>
      <c r="I711" s="3">
        <v>8</v>
      </c>
      <c r="J711" s="3">
        <v>6.2480000000000002</v>
      </c>
      <c r="K711" s="3">
        <v>131.208</v>
      </c>
      <c r="L711" s="91">
        <v>43485</v>
      </c>
      <c r="M711" s="3">
        <v>0.85902777777777772</v>
      </c>
      <c r="N711" s="4" t="s">
        <v>23</v>
      </c>
      <c r="O711" s="3">
        <v>124.96</v>
      </c>
      <c r="P711" s="5">
        <v>4.7619047620000003</v>
      </c>
      <c r="Q711" s="3">
        <v>6.2480000000000002</v>
      </c>
      <c r="R711" s="3">
        <v>9.1</v>
      </c>
      <c r="S711">
        <f t="shared" si="11"/>
        <v>1</v>
      </c>
    </row>
    <row r="712" spans="2:19" x14ac:dyDescent="0.25">
      <c r="B712" s="3" t="s">
        <v>745</v>
      </c>
      <c r="C712" s="3" t="s">
        <v>18</v>
      </c>
      <c r="D712" s="3" t="s">
        <v>19</v>
      </c>
      <c r="E712" s="3" t="s">
        <v>27</v>
      </c>
      <c r="F712" s="3" t="s">
        <v>31</v>
      </c>
      <c r="G712" s="3" t="s">
        <v>36</v>
      </c>
      <c r="H712" s="3">
        <v>25.7</v>
      </c>
      <c r="I712" s="3">
        <v>3</v>
      </c>
      <c r="J712" s="3">
        <v>3.855</v>
      </c>
      <c r="K712" s="3">
        <v>80.954999999999998</v>
      </c>
      <c r="L712" s="91">
        <v>43482</v>
      </c>
      <c r="M712" s="3">
        <v>0.74930555555555556</v>
      </c>
      <c r="N712" s="4" t="s">
        <v>23</v>
      </c>
      <c r="O712" s="3">
        <v>77.099999999999994</v>
      </c>
      <c r="P712" s="5">
        <v>4.7619047620000003</v>
      </c>
      <c r="Q712" s="3">
        <v>3.855</v>
      </c>
      <c r="R712" s="3">
        <v>6.1</v>
      </c>
      <c r="S712">
        <f t="shared" si="11"/>
        <v>1</v>
      </c>
    </row>
    <row r="713" spans="2:19" x14ac:dyDescent="0.25">
      <c r="B713" s="3" t="s">
        <v>746</v>
      </c>
      <c r="C713" s="3" t="s">
        <v>18</v>
      </c>
      <c r="D713" s="3" t="s">
        <v>19</v>
      </c>
      <c r="E713" s="3" t="s">
        <v>20</v>
      </c>
      <c r="F713" s="3" t="s">
        <v>31</v>
      </c>
      <c r="G713" s="3" t="s">
        <v>44</v>
      </c>
      <c r="H713" s="3">
        <v>80.62</v>
      </c>
      <c r="I713" s="3">
        <v>6</v>
      </c>
      <c r="J713" s="3">
        <v>24.186</v>
      </c>
      <c r="K713" s="3">
        <v>507.90600000000001</v>
      </c>
      <c r="L713" s="91">
        <v>43524</v>
      </c>
      <c r="M713" s="3">
        <v>0.84583333333333333</v>
      </c>
      <c r="N713" s="4" t="s">
        <v>29</v>
      </c>
      <c r="O713" s="3">
        <v>483.72</v>
      </c>
      <c r="P713" s="5">
        <v>4.7619047620000003</v>
      </c>
      <c r="Q713" s="3">
        <v>24.186</v>
      </c>
      <c r="R713" s="3">
        <v>9.1</v>
      </c>
      <c r="S713">
        <f t="shared" si="11"/>
        <v>2</v>
      </c>
    </row>
    <row r="714" spans="2:19" x14ac:dyDescent="0.25">
      <c r="B714" s="3" t="s">
        <v>747</v>
      </c>
      <c r="C714" s="3" t="s">
        <v>25</v>
      </c>
      <c r="D714" s="3" t="s">
        <v>26</v>
      </c>
      <c r="E714" s="3" t="s">
        <v>20</v>
      </c>
      <c r="F714" s="3" t="s">
        <v>21</v>
      </c>
      <c r="G714" s="3" t="s">
        <v>32</v>
      </c>
      <c r="H714" s="3">
        <v>75.53</v>
      </c>
      <c r="I714" s="3">
        <v>4</v>
      </c>
      <c r="J714" s="3">
        <v>15.106</v>
      </c>
      <c r="K714" s="3">
        <v>317.226</v>
      </c>
      <c r="L714" s="91">
        <v>43543</v>
      </c>
      <c r="M714" s="3">
        <v>0.66111111111111109</v>
      </c>
      <c r="N714" s="4" t="s">
        <v>23</v>
      </c>
      <c r="O714" s="3">
        <v>302.12</v>
      </c>
      <c r="P714" s="5">
        <v>4.7619047620000003</v>
      </c>
      <c r="Q714" s="3">
        <v>15.106</v>
      </c>
      <c r="R714" s="3">
        <v>8.3000000000000007</v>
      </c>
      <c r="S714">
        <f t="shared" si="11"/>
        <v>3</v>
      </c>
    </row>
    <row r="715" spans="2:19" x14ac:dyDescent="0.25">
      <c r="B715" s="3" t="s">
        <v>748</v>
      </c>
      <c r="C715" s="3" t="s">
        <v>25</v>
      </c>
      <c r="D715" s="3" t="s">
        <v>26</v>
      </c>
      <c r="E715" s="3" t="s">
        <v>27</v>
      </c>
      <c r="F715" s="3" t="s">
        <v>21</v>
      </c>
      <c r="G715" s="3" t="s">
        <v>28</v>
      </c>
      <c r="H715" s="3">
        <v>77.63</v>
      </c>
      <c r="I715" s="3">
        <v>9</v>
      </c>
      <c r="J715" s="3">
        <v>34.933500000000002</v>
      </c>
      <c r="K715" s="3">
        <v>733.60350000000005</v>
      </c>
      <c r="L715" s="91">
        <v>43515</v>
      </c>
      <c r="M715" s="3">
        <v>0.63472222222222219</v>
      </c>
      <c r="N715" s="4" t="s">
        <v>23</v>
      </c>
      <c r="O715" s="3">
        <v>698.67</v>
      </c>
      <c r="P715" s="5">
        <v>4.7619047620000003</v>
      </c>
      <c r="Q715" s="3">
        <v>34.933500000000002</v>
      </c>
      <c r="R715" s="3">
        <v>7.2</v>
      </c>
      <c r="S715">
        <f t="shared" si="11"/>
        <v>2</v>
      </c>
    </row>
    <row r="716" spans="2:19" x14ac:dyDescent="0.25">
      <c r="B716" s="3" t="s">
        <v>749</v>
      </c>
      <c r="C716" s="3" t="s">
        <v>25</v>
      </c>
      <c r="D716" s="3" t="s">
        <v>26</v>
      </c>
      <c r="E716" s="3" t="s">
        <v>27</v>
      </c>
      <c r="F716" s="3" t="s">
        <v>21</v>
      </c>
      <c r="G716" s="3" t="s">
        <v>22</v>
      </c>
      <c r="H716" s="3">
        <v>13.85</v>
      </c>
      <c r="I716" s="3">
        <v>9</v>
      </c>
      <c r="J716" s="3">
        <v>6.2324999999999999</v>
      </c>
      <c r="K716" s="3">
        <v>130.88249999999999</v>
      </c>
      <c r="L716" s="91">
        <v>43500</v>
      </c>
      <c r="M716" s="3">
        <v>0.53472222222222221</v>
      </c>
      <c r="N716" s="4" t="s">
        <v>23</v>
      </c>
      <c r="O716" s="3">
        <v>124.65</v>
      </c>
      <c r="P716" s="5">
        <v>4.7619047620000003</v>
      </c>
      <c r="Q716" s="3">
        <v>6.2324999999999999</v>
      </c>
      <c r="R716" s="3">
        <v>6</v>
      </c>
      <c r="S716">
        <f t="shared" si="11"/>
        <v>2</v>
      </c>
    </row>
    <row r="717" spans="2:19" x14ac:dyDescent="0.25">
      <c r="B717" s="3" t="s">
        <v>750</v>
      </c>
      <c r="C717" s="3" t="s">
        <v>25</v>
      </c>
      <c r="D717" s="3" t="s">
        <v>26</v>
      </c>
      <c r="E717" s="3" t="s">
        <v>20</v>
      </c>
      <c r="F717" s="3" t="s">
        <v>31</v>
      </c>
      <c r="G717" s="3" t="s">
        <v>46</v>
      </c>
      <c r="H717" s="3">
        <v>98.7</v>
      </c>
      <c r="I717" s="3">
        <v>8</v>
      </c>
      <c r="J717" s="3">
        <v>39.479999999999997</v>
      </c>
      <c r="K717" s="3">
        <v>829.08</v>
      </c>
      <c r="L717" s="91">
        <v>43496</v>
      </c>
      <c r="M717" s="3">
        <v>0.44166666666666665</v>
      </c>
      <c r="N717" s="4" t="s">
        <v>23</v>
      </c>
      <c r="O717" s="3">
        <v>789.6</v>
      </c>
      <c r="P717" s="5">
        <v>4.7619047620000003</v>
      </c>
      <c r="Q717" s="3">
        <v>39.479999999999997</v>
      </c>
      <c r="R717" s="3">
        <v>8.5</v>
      </c>
      <c r="S717">
        <f t="shared" si="11"/>
        <v>1</v>
      </c>
    </row>
    <row r="718" spans="2:19" x14ac:dyDescent="0.25">
      <c r="B718" s="3" t="s">
        <v>751</v>
      </c>
      <c r="C718" s="3" t="s">
        <v>18</v>
      </c>
      <c r="D718" s="3" t="s">
        <v>19</v>
      </c>
      <c r="E718" s="3" t="s">
        <v>27</v>
      </c>
      <c r="F718" s="3" t="s">
        <v>21</v>
      </c>
      <c r="G718" s="3" t="s">
        <v>22</v>
      </c>
      <c r="H718" s="3">
        <v>35.68</v>
      </c>
      <c r="I718" s="3">
        <v>5</v>
      </c>
      <c r="J718" s="3">
        <v>8.92</v>
      </c>
      <c r="K718" s="3">
        <v>187.32</v>
      </c>
      <c r="L718" s="91">
        <v>43502</v>
      </c>
      <c r="M718" s="3">
        <v>0.7729166666666667</v>
      </c>
      <c r="N718" s="4" t="s">
        <v>33</v>
      </c>
      <c r="O718" s="3">
        <v>178.4</v>
      </c>
      <c r="P718" s="5">
        <v>4.7619047620000003</v>
      </c>
      <c r="Q718" s="3">
        <v>8.92</v>
      </c>
      <c r="R718" s="3">
        <v>6.6</v>
      </c>
      <c r="S718">
        <f t="shared" si="11"/>
        <v>2</v>
      </c>
    </row>
    <row r="719" spans="2:19" x14ac:dyDescent="0.25">
      <c r="B719" s="3" t="s">
        <v>752</v>
      </c>
      <c r="C719" s="3" t="s">
        <v>18</v>
      </c>
      <c r="D719" s="3" t="s">
        <v>19</v>
      </c>
      <c r="E719" s="3" t="s">
        <v>20</v>
      </c>
      <c r="F719" s="3" t="s">
        <v>21</v>
      </c>
      <c r="G719" s="3" t="s">
        <v>46</v>
      </c>
      <c r="H719" s="3">
        <v>71.459999999999994</v>
      </c>
      <c r="I719" s="3">
        <v>7</v>
      </c>
      <c r="J719" s="3">
        <v>25.010999999999999</v>
      </c>
      <c r="K719" s="3">
        <v>525.23099999999999</v>
      </c>
      <c r="L719" s="91">
        <v>43552</v>
      </c>
      <c r="M719" s="3">
        <v>0.67083333333333328</v>
      </c>
      <c r="N719" s="4" t="s">
        <v>23</v>
      </c>
      <c r="O719" s="3">
        <v>500.22</v>
      </c>
      <c r="P719" s="5">
        <v>4.7619047620000003</v>
      </c>
      <c r="Q719" s="3">
        <v>25.010999999999999</v>
      </c>
      <c r="R719" s="3">
        <v>4.5</v>
      </c>
      <c r="S719">
        <f t="shared" si="11"/>
        <v>3</v>
      </c>
    </row>
    <row r="720" spans="2:19" x14ac:dyDescent="0.25">
      <c r="B720" s="3" t="s">
        <v>753</v>
      </c>
      <c r="C720" s="3" t="s">
        <v>18</v>
      </c>
      <c r="D720" s="3" t="s">
        <v>19</v>
      </c>
      <c r="E720" s="3" t="s">
        <v>20</v>
      </c>
      <c r="F720" s="3" t="s">
        <v>31</v>
      </c>
      <c r="G720" s="3" t="s">
        <v>28</v>
      </c>
      <c r="H720" s="3">
        <v>11.94</v>
      </c>
      <c r="I720" s="3">
        <v>3</v>
      </c>
      <c r="J720" s="3">
        <v>1.7909999999999999</v>
      </c>
      <c r="K720" s="3">
        <v>37.610999999999997</v>
      </c>
      <c r="L720" s="91">
        <v>43484</v>
      </c>
      <c r="M720" s="3">
        <v>0.53263888888888888</v>
      </c>
      <c r="N720" s="4" t="s">
        <v>33</v>
      </c>
      <c r="O720" s="3">
        <v>35.82</v>
      </c>
      <c r="P720" s="5">
        <v>4.7619047620000003</v>
      </c>
      <c r="Q720" s="3">
        <v>1.7909999999999999</v>
      </c>
      <c r="R720" s="3">
        <v>8.1</v>
      </c>
      <c r="S720">
        <f t="shared" si="11"/>
        <v>1</v>
      </c>
    </row>
    <row r="721" spans="2:19" x14ac:dyDescent="0.25">
      <c r="B721" s="3" t="s">
        <v>754</v>
      </c>
      <c r="C721" s="3" t="s">
        <v>18</v>
      </c>
      <c r="D721" s="3" t="s">
        <v>19</v>
      </c>
      <c r="E721" s="3" t="s">
        <v>27</v>
      </c>
      <c r="F721" s="3" t="s">
        <v>31</v>
      </c>
      <c r="G721" s="3" t="s">
        <v>46</v>
      </c>
      <c r="H721" s="3">
        <v>45.38</v>
      </c>
      <c r="I721" s="3">
        <v>3</v>
      </c>
      <c r="J721" s="3">
        <v>6.8070000000000004</v>
      </c>
      <c r="K721" s="3">
        <v>142.947</v>
      </c>
      <c r="L721" s="91">
        <v>43513</v>
      </c>
      <c r="M721" s="3">
        <v>0.56527777777777777</v>
      </c>
      <c r="N721" s="4" t="s">
        <v>33</v>
      </c>
      <c r="O721" s="3">
        <v>136.13999999999999</v>
      </c>
      <c r="P721" s="5">
        <v>4.7619047620000003</v>
      </c>
      <c r="Q721" s="3">
        <v>6.8070000000000004</v>
      </c>
      <c r="R721" s="3">
        <v>7.2</v>
      </c>
      <c r="S721">
        <f t="shared" si="11"/>
        <v>2</v>
      </c>
    </row>
    <row r="722" spans="2:19" x14ac:dyDescent="0.25">
      <c r="B722" s="3" t="s">
        <v>755</v>
      </c>
      <c r="C722" s="3" t="s">
        <v>42</v>
      </c>
      <c r="D722" s="3" t="s">
        <v>43</v>
      </c>
      <c r="E722" s="3" t="s">
        <v>20</v>
      </c>
      <c r="F722" s="3" t="s">
        <v>21</v>
      </c>
      <c r="G722" s="3" t="s">
        <v>46</v>
      </c>
      <c r="H722" s="3">
        <v>17.48</v>
      </c>
      <c r="I722" s="3">
        <v>6</v>
      </c>
      <c r="J722" s="3">
        <v>5.2439999999999998</v>
      </c>
      <c r="K722" s="3">
        <v>110.124</v>
      </c>
      <c r="L722" s="91">
        <v>43483</v>
      </c>
      <c r="M722" s="3">
        <v>0.62777777777777777</v>
      </c>
      <c r="N722" s="4" t="s">
        <v>33</v>
      </c>
      <c r="O722" s="3">
        <v>104.88</v>
      </c>
      <c r="P722" s="5">
        <v>4.7619047620000003</v>
      </c>
      <c r="Q722" s="3">
        <v>5.2439999999999998</v>
      </c>
      <c r="R722" s="3">
        <v>6.1</v>
      </c>
      <c r="S722">
        <f t="shared" si="11"/>
        <v>1</v>
      </c>
    </row>
    <row r="723" spans="2:19" x14ac:dyDescent="0.25">
      <c r="B723" s="3" t="s">
        <v>756</v>
      </c>
      <c r="C723" s="3" t="s">
        <v>42</v>
      </c>
      <c r="D723" s="3" t="s">
        <v>43</v>
      </c>
      <c r="E723" s="3" t="s">
        <v>27</v>
      </c>
      <c r="F723" s="3" t="s">
        <v>21</v>
      </c>
      <c r="G723" s="3" t="s">
        <v>46</v>
      </c>
      <c r="H723" s="3">
        <v>25.56</v>
      </c>
      <c r="I723" s="3">
        <v>7</v>
      </c>
      <c r="J723" s="3">
        <v>8.9459999999999997</v>
      </c>
      <c r="K723" s="3">
        <v>187.86600000000001</v>
      </c>
      <c r="L723" s="91">
        <v>43498</v>
      </c>
      <c r="M723" s="3">
        <v>0.86250000000000004</v>
      </c>
      <c r="N723" s="4" t="s">
        <v>29</v>
      </c>
      <c r="O723" s="3">
        <v>178.92</v>
      </c>
      <c r="P723" s="5">
        <v>4.7619047620000003</v>
      </c>
      <c r="Q723" s="3">
        <v>8.9459999999999997</v>
      </c>
      <c r="R723" s="3">
        <v>7.1</v>
      </c>
      <c r="S723">
        <f t="shared" si="11"/>
        <v>2</v>
      </c>
    </row>
    <row r="724" spans="2:19" x14ac:dyDescent="0.25">
      <c r="B724" s="3" t="s">
        <v>757</v>
      </c>
      <c r="C724" s="3" t="s">
        <v>25</v>
      </c>
      <c r="D724" s="3" t="s">
        <v>26</v>
      </c>
      <c r="E724" s="3" t="s">
        <v>20</v>
      </c>
      <c r="F724" s="3" t="s">
        <v>21</v>
      </c>
      <c r="G724" s="3" t="s">
        <v>36</v>
      </c>
      <c r="H724" s="3">
        <v>90.63</v>
      </c>
      <c r="I724" s="3">
        <v>9</v>
      </c>
      <c r="J724" s="3">
        <v>40.783499999999997</v>
      </c>
      <c r="K724" s="3">
        <v>856.45349999999996</v>
      </c>
      <c r="L724" s="91">
        <v>43483</v>
      </c>
      <c r="M724" s="3">
        <v>0.64444444444444449</v>
      </c>
      <c r="N724" s="4" t="s">
        <v>29</v>
      </c>
      <c r="O724" s="3">
        <v>815.67</v>
      </c>
      <c r="P724" s="5">
        <v>4.7619047620000003</v>
      </c>
      <c r="Q724" s="3">
        <v>40.783499999999997</v>
      </c>
      <c r="R724" s="3">
        <v>5.0999999999999996</v>
      </c>
      <c r="S724">
        <f t="shared" si="11"/>
        <v>1</v>
      </c>
    </row>
    <row r="725" spans="2:19" x14ac:dyDescent="0.25">
      <c r="B725" s="3" t="s">
        <v>758</v>
      </c>
      <c r="C725" s="3" t="s">
        <v>42</v>
      </c>
      <c r="D725" s="3" t="s">
        <v>43</v>
      </c>
      <c r="E725" s="3" t="s">
        <v>27</v>
      </c>
      <c r="F725" s="3" t="s">
        <v>31</v>
      </c>
      <c r="G725" s="3" t="s">
        <v>32</v>
      </c>
      <c r="H725" s="3">
        <v>44.12</v>
      </c>
      <c r="I725" s="3">
        <v>3</v>
      </c>
      <c r="J725" s="3">
        <v>6.6180000000000003</v>
      </c>
      <c r="K725" s="3">
        <v>138.97800000000001</v>
      </c>
      <c r="L725" s="91">
        <v>43542</v>
      </c>
      <c r="M725" s="3">
        <v>0.57291666666666663</v>
      </c>
      <c r="N725" s="4" t="s">
        <v>33</v>
      </c>
      <c r="O725" s="3">
        <v>132.36000000000001</v>
      </c>
      <c r="P725" s="5">
        <v>4.7619047620000003</v>
      </c>
      <c r="Q725" s="3">
        <v>6.6180000000000003</v>
      </c>
      <c r="R725" s="3">
        <v>7.9</v>
      </c>
      <c r="S725">
        <f t="shared" si="11"/>
        <v>3</v>
      </c>
    </row>
    <row r="726" spans="2:19" x14ac:dyDescent="0.25">
      <c r="B726" s="3" t="s">
        <v>759</v>
      </c>
      <c r="C726" s="3" t="s">
        <v>25</v>
      </c>
      <c r="D726" s="3" t="s">
        <v>26</v>
      </c>
      <c r="E726" s="3" t="s">
        <v>20</v>
      </c>
      <c r="F726" s="3" t="s">
        <v>21</v>
      </c>
      <c r="G726" s="3" t="s">
        <v>44</v>
      </c>
      <c r="H726" s="3">
        <v>36.770000000000003</v>
      </c>
      <c r="I726" s="3">
        <v>7</v>
      </c>
      <c r="J726" s="3">
        <v>12.8695</v>
      </c>
      <c r="K726" s="3">
        <v>270.2595</v>
      </c>
      <c r="L726" s="91">
        <v>43476</v>
      </c>
      <c r="M726" s="3">
        <v>0.84027777777777779</v>
      </c>
      <c r="N726" s="4" t="s">
        <v>29</v>
      </c>
      <c r="O726" s="3">
        <v>257.39</v>
      </c>
      <c r="P726" s="5">
        <v>4.7619047620000003</v>
      </c>
      <c r="Q726" s="3">
        <v>12.8695</v>
      </c>
      <c r="R726" s="3">
        <v>7.4</v>
      </c>
      <c r="S726">
        <f t="shared" si="11"/>
        <v>1</v>
      </c>
    </row>
    <row r="727" spans="2:19" x14ac:dyDescent="0.25">
      <c r="B727" s="3" t="s">
        <v>760</v>
      </c>
      <c r="C727" s="3" t="s">
        <v>42</v>
      </c>
      <c r="D727" s="3" t="s">
        <v>43</v>
      </c>
      <c r="E727" s="3" t="s">
        <v>20</v>
      </c>
      <c r="F727" s="3" t="s">
        <v>31</v>
      </c>
      <c r="G727" s="3" t="s">
        <v>44</v>
      </c>
      <c r="H727" s="3">
        <v>23.34</v>
      </c>
      <c r="I727" s="3">
        <v>4</v>
      </c>
      <c r="J727" s="3">
        <v>4.6680000000000001</v>
      </c>
      <c r="K727" s="3">
        <v>98.028000000000006</v>
      </c>
      <c r="L727" s="91">
        <v>43500</v>
      </c>
      <c r="M727" s="3">
        <v>0.78680555555555554</v>
      </c>
      <c r="N727" s="4" t="s">
        <v>23</v>
      </c>
      <c r="O727" s="3">
        <v>93.36</v>
      </c>
      <c r="P727" s="5">
        <v>4.7619047620000003</v>
      </c>
      <c r="Q727" s="3">
        <v>4.6680000000000001</v>
      </c>
      <c r="R727" s="3">
        <v>7.4</v>
      </c>
      <c r="S727">
        <f t="shared" si="11"/>
        <v>2</v>
      </c>
    </row>
    <row r="728" spans="2:19" x14ac:dyDescent="0.25">
      <c r="B728" s="3" t="s">
        <v>761</v>
      </c>
      <c r="C728" s="3" t="s">
        <v>25</v>
      </c>
      <c r="D728" s="3" t="s">
        <v>26</v>
      </c>
      <c r="E728" s="3" t="s">
        <v>20</v>
      </c>
      <c r="F728" s="3" t="s">
        <v>21</v>
      </c>
      <c r="G728" s="3" t="s">
        <v>22</v>
      </c>
      <c r="H728" s="3">
        <v>28.5</v>
      </c>
      <c r="I728" s="3">
        <v>8</v>
      </c>
      <c r="J728" s="3">
        <v>11.4</v>
      </c>
      <c r="K728" s="3">
        <v>239.4</v>
      </c>
      <c r="L728" s="91">
        <v>43502</v>
      </c>
      <c r="M728" s="3">
        <v>0.6</v>
      </c>
      <c r="N728" s="4" t="s">
        <v>29</v>
      </c>
      <c r="O728" s="3">
        <v>228</v>
      </c>
      <c r="P728" s="5">
        <v>4.7619047620000003</v>
      </c>
      <c r="Q728" s="3">
        <v>11.4</v>
      </c>
      <c r="R728" s="3">
        <v>6.6</v>
      </c>
      <c r="S728">
        <f t="shared" si="11"/>
        <v>2</v>
      </c>
    </row>
    <row r="729" spans="2:19" x14ac:dyDescent="0.25">
      <c r="B729" s="3" t="s">
        <v>762</v>
      </c>
      <c r="C729" s="3" t="s">
        <v>25</v>
      </c>
      <c r="D729" s="3" t="s">
        <v>26</v>
      </c>
      <c r="E729" s="3" t="s">
        <v>20</v>
      </c>
      <c r="F729" s="3" t="s">
        <v>31</v>
      </c>
      <c r="G729" s="3" t="s">
        <v>32</v>
      </c>
      <c r="H729" s="3">
        <v>55.57</v>
      </c>
      <c r="I729" s="3">
        <v>3</v>
      </c>
      <c r="J729" s="3">
        <v>8.3354999999999997</v>
      </c>
      <c r="K729" s="3">
        <v>175.0455</v>
      </c>
      <c r="L729" s="91">
        <v>43473</v>
      </c>
      <c r="M729" s="3">
        <v>0.48749999999999999</v>
      </c>
      <c r="N729" s="4" t="s">
        <v>33</v>
      </c>
      <c r="O729" s="3">
        <v>166.71</v>
      </c>
      <c r="P729" s="5">
        <v>4.7619047620000003</v>
      </c>
      <c r="Q729" s="3">
        <v>8.3354999999999997</v>
      </c>
      <c r="R729" s="3">
        <v>5.9</v>
      </c>
      <c r="S729">
        <f t="shared" si="11"/>
        <v>1</v>
      </c>
    </row>
    <row r="730" spans="2:19" x14ac:dyDescent="0.25">
      <c r="B730" s="3" t="s">
        <v>763</v>
      </c>
      <c r="C730" s="3" t="s">
        <v>42</v>
      </c>
      <c r="D730" s="3" t="s">
        <v>43</v>
      </c>
      <c r="E730" s="3" t="s">
        <v>27</v>
      </c>
      <c r="F730" s="3" t="s">
        <v>31</v>
      </c>
      <c r="G730" s="3" t="s">
        <v>36</v>
      </c>
      <c r="H730" s="3">
        <v>69.739999999999995</v>
      </c>
      <c r="I730" s="3">
        <v>10</v>
      </c>
      <c r="J730" s="3">
        <v>34.869999999999997</v>
      </c>
      <c r="K730" s="3">
        <v>732.27</v>
      </c>
      <c r="L730" s="91">
        <v>43529</v>
      </c>
      <c r="M730" s="3">
        <v>0.74236111111111114</v>
      </c>
      <c r="N730" s="4" t="s">
        <v>33</v>
      </c>
      <c r="O730" s="3">
        <v>697.4</v>
      </c>
      <c r="P730" s="5">
        <v>4.7619047620000003</v>
      </c>
      <c r="Q730" s="3">
        <v>34.869999999999997</v>
      </c>
      <c r="R730" s="3">
        <v>8.9</v>
      </c>
      <c r="S730">
        <f t="shared" si="11"/>
        <v>3</v>
      </c>
    </row>
    <row r="731" spans="2:19" x14ac:dyDescent="0.25">
      <c r="B731" s="3" t="s">
        <v>764</v>
      </c>
      <c r="C731" s="3" t="s">
        <v>25</v>
      </c>
      <c r="D731" s="3" t="s">
        <v>26</v>
      </c>
      <c r="E731" s="3" t="s">
        <v>27</v>
      </c>
      <c r="F731" s="3" t="s">
        <v>31</v>
      </c>
      <c r="G731" s="3" t="s">
        <v>46</v>
      </c>
      <c r="H731" s="3">
        <v>97.26</v>
      </c>
      <c r="I731" s="3">
        <v>4</v>
      </c>
      <c r="J731" s="3">
        <v>19.452000000000002</v>
      </c>
      <c r="K731" s="3">
        <v>408.49200000000002</v>
      </c>
      <c r="L731" s="91">
        <v>43540</v>
      </c>
      <c r="M731" s="3">
        <v>0.6479166666666667</v>
      </c>
      <c r="N731" s="4" t="s">
        <v>23</v>
      </c>
      <c r="O731" s="3">
        <v>389.04</v>
      </c>
      <c r="P731" s="5">
        <v>4.7619047620000003</v>
      </c>
      <c r="Q731" s="3">
        <v>19.452000000000002</v>
      </c>
      <c r="R731" s="3">
        <v>6.8</v>
      </c>
      <c r="S731">
        <f t="shared" si="11"/>
        <v>3</v>
      </c>
    </row>
    <row r="732" spans="2:19" x14ac:dyDescent="0.25">
      <c r="B732" s="3" t="s">
        <v>765</v>
      </c>
      <c r="C732" s="3" t="s">
        <v>42</v>
      </c>
      <c r="D732" s="3" t="s">
        <v>43</v>
      </c>
      <c r="E732" s="3" t="s">
        <v>20</v>
      </c>
      <c r="F732" s="3" t="s">
        <v>21</v>
      </c>
      <c r="G732" s="3" t="s">
        <v>32</v>
      </c>
      <c r="H732" s="3">
        <v>52.18</v>
      </c>
      <c r="I732" s="3">
        <v>7</v>
      </c>
      <c r="J732" s="3">
        <v>18.263000000000002</v>
      </c>
      <c r="K732" s="3">
        <v>383.52300000000002</v>
      </c>
      <c r="L732" s="91">
        <v>43533</v>
      </c>
      <c r="M732" s="3">
        <v>0.45416666666666666</v>
      </c>
      <c r="N732" s="4" t="s">
        <v>29</v>
      </c>
      <c r="O732" s="3">
        <v>365.26</v>
      </c>
      <c r="P732" s="5">
        <v>4.7619047620000003</v>
      </c>
      <c r="Q732" s="3">
        <v>18.263000000000002</v>
      </c>
      <c r="R732" s="3">
        <v>9.3000000000000007</v>
      </c>
      <c r="S732">
        <f t="shared" si="11"/>
        <v>3</v>
      </c>
    </row>
    <row r="733" spans="2:19" x14ac:dyDescent="0.25">
      <c r="B733" s="3" t="s">
        <v>766</v>
      </c>
      <c r="C733" s="3" t="s">
        <v>18</v>
      </c>
      <c r="D733" s="3" t="s">
        <v>19</v>
      </c>
      <c r="E733" s="3" t="s">
        <v>20</v>
      </c>
      <c r="F733" s="3" t="s">
        <v>21</v>
      </c>
      <c r="G733" s="3" t="s">
        <v>46</v>
      </c>
      <c r="H733" s="3">
        <v>22.32</v>
      </c>
      <c r="I733" s="3">
        <v>4</v>
      </c>
      <c r="J733" s="3">
        <v>4.4640000000000004</v>
      </c>
      <c r="K733" s="3">
        <v>93.744</v>
      </c>
      <c r="L733" s="91">
        <v>43525</v>
      </c>
      <c r="M733" s="3">
        <v>0.68263888888888891</v>
      </c>
      <c r="N733" s="4" t="s">
        <v>33</v>
      </c>
      <c r="O733" s="3">
        <v>89.28</v>
      </c>
      <c r="P733" s="5">
        <v>4.7619047620000003</v>
      </c>
      <c r="Q733" s="3">
        <v>4.4640000000000004</v>
      </c>
      <c r="R733" s="3">
        <v>4.4000000000000004</v>
      </c>
      <c r="S733">
        <f t="shared" si="11"/>
        <v>3</v>
      </c>
    </row>
    <row r="734" spans="2:19" x14ac:dyDescent="0.25">
      <c r="B734" s="3" t="s">
        <v>767</v>
      </c>
      <c r="C734" s="3" t="s">
        <v>18</v>
      </c>
      <c r="D734" s="3" t="s">
        <v>19</v>
      </c>
      <c r="E734" s="3" t="s">
        <v>27</v>
      </c>
      <c r="F734" s="3" t="s">
        <v>31</v>
      </c>
      <c r="G734" s="3" t="s">
        <v>22</v>
      </c>
      <c r="H734" s="3">
        <v>56</v>
      </c>
      <c r="I734" s="3">
        <v>3</v>
      </c>
      <c r="J734" s="3">
        <v>8.4</v>
      </c>
      <c r="K734" s="3">
        <v>176.4</v>
      </c>
      <c r="L734" s="91">
        <v>43524</v>
      </c>
      <c r="M734" s="3">
        <v>0.81458333333333333</v>
      </c>
      <c r="N734" s="4" t="s">
        <v>23</v>
      </c>
      <c r="O734" s="3">
        <v>168</v>
      </c>
      <c r="P734" s="5">
        <v>4.7619047620000003</v>
      </c>
      <c r="Q734" s="3">
        <v>8.4</v>
      </c>
      <c r="R734" s="3">
        <v>4.8</v>
      </c>
      <c r="S734">
        <f t="shared" si="11"/>
        <v>2</v>
      </c>
    </row>
    <row r="735" spans="2:19" x14ac:dyDescent="0.25">
      <c r="B735" s="3" t="s">
        <v>768</v>
      </c>
      <c r="C735" s="3" t="s">
        <v>18</v>
      </c>
      <c r="D735" s="3" t="s">
        <v>19</v>
      </c>
      <c r="E735" s="3" t="s">
        <v>20</v>
      </c>
      <c r="F735" s="3" t="s">
        <v>31</v>
      </c>
      <c r="G735" s="3" t="s">
        <v>46</v>
      </c>
      <c r="H735" s="3">
        <v>19.7</v>
      </c>
      <c r="I735" s="3">
        <v>1</v>
      </c>
      <c r="J735" s="3">
        <v>0.98499999999999999</v>
      </c>
      <c r="K735" s="3">
        <v>20.684999999999999</v>
      </c>
      <c r="L735" s="91">
        <v>43504</v>
      </c>
      <c r="M735" s="3">
        <v>0.48541666666666666</v>
      </c>
      <c r="N735" s="4" t="s">
        <v>23</v>
      </c>
      <c r="O735" s="3">
        <v>19.7</v>
      </c>
      <c r="P735" s="5">
        <v>4.7619047620000003</v>
      </c>
      <c r="Q735" s="3">
        <v>0.98499999999999999</v>
      </c>
      <c r="R735" s="3">
        <v>9.5</v>
      </c>
      <c r="S735">
        <f t="shared" si="11"/>
        <v>2</v>
      </c>
    </row>
    <row r="736" spans="2:19" x14ac:dyDescent="0.25">
      <c r="B736" s="3" t="s">
        <v>769</v>
      </c>
      <c r="C736" s="3" t="s">
        <v>42</v>
      </c>
      <c r="D736" s="3" t="s">
        <v>43</v>
      </c>
      <c r="E736" s="3" t="s">
        <v>27</v>
      </c>
      <c r="F736" s="3" t="s">
        <v>31</v>
      </c>
      <c r="G736" s="3" t="s">
        <v>28</v>
      </c>
      <c r="H736" s="3">
        <v>75.88</v>
      </c>
      <c r="I736" s="3">
        <v>7</v>
      </c>
      <c r="J736" s="3">
        <v>26.558</v>
      </c>
      <c r="K736" s="3">
        <v>557.71799999999996</v>
      </c>
      <c r="L736" s="91">
        <v>43489</v>
      </c>
      <c r="M736" s="3">
        <v>0.44305555555555554</v>
      </c>
      <c r="N736" s="4" t="s">
        <v>23</v>
      </c>
      <c r="O736" s="3">
        <v>531.16</v>
      </c>
      <c r="P736" s="5">
        <v>4.7619047620000003</v>
      </c>
      <c r="Q736" s="3">
        <v>26.558</v>
      </c>
      <c r="R736" s="3">
        <v>8.9</v>
      </c>
      <c r="S736">
        <f t="shared" si="11"/>
        <v>1</v>
      </c>
    </row>
    <row r="737" spans="2:19" x14ac:dyDescent="0.25">
      <c r="B737" s="3" t="s">
        <v>770</v>
      </c>
      <c r="C737" s="3" t="s">
        <v>42</v>
      </c>
      <c r="D737" s="3" t="s">
        <v>43</v>
      </c>
      <c r="E737" s="3" t="s">
        <v>20</v>
      </c>
      <c r="F737" s="3" t="s">
        <v>31</v>
      </c>
      <c r="G737" s="3" t="s">
        <v>44</v>
      </c>
      <c r="H737" s="3">
        <v>53.72</v>
      </c>
      <c r="I737" s="3">
        <v>1</v>
      </c>
      <c r="J737" s="3">
        <v>2.6859999999999999</v>
      </c>
      <c r="K737" s="3">
        <v>56.405999999999999</v>
      </c>
      <c r="L737" s="91">
        <v>43525</v>
      </c>
      <c r="M737" s="3">
        <v>0.8354166666666667</v>
      </c>
      <c r="N737" s="4" t="s">
        <v>23</v>
      </c>
      <c r="O737" s="3">
        <v>53.72</v>
      </c>
      <c r="P737" s="5">
        <v>4.7619047620000003</v>
      </c>
      <c r="Q737" s="3">
        <v>2.6859999999999999</v>
      </c>
      <c r="R737" s="3">
        <v>6.4</v>
      </c>
      <c r="S737">
        <f t="shared" si="11"/>
        <v>3</v>
      </c>
    </row>
    <row r="738" spans="2:19" x14ac:dyDescent="0.25">
      <c r="B738" s="3" t="s">
        <v>771</v>
      </c>
      <c r="C738" s="3" t="s">
        <v>25</v>
      </c>
      <c r="D738" s="3" t="s">
        <v>26</v>
      </c>
      <c r="E738" s="3" t="s">
        <v>20</v>
      </c>
      <c r="F738" s="3" t="s">
        <v>31</v>
      </c>
      <c r="G738" s="3" t="s">
        <v>22</v>
      </c>
      <c r="H738" s="3">
        <v>81.95</v>
      </c>
      <c r="I738" s="3">
        <v>10</v>
      </c>
      <c r="J738" s="3">
        <v>40.975000000000001</v>
      </c>
      <c r="K738" s="3">
        <v>860.47500000000002</v>
      </c>
      <c r="L738" s="91">
        <v>43534</v>
      </c>
      <c r="M738" s="3">
        <v>0.52708333333333335</v>
      </c>
      <c r="N738" s="4" t="s">
        <v>33</v>
      </c>
      <c r="O738" s="3">
        <v>819.5</v>
      </c>
      <c r="P738" s="5">
        <v>4.7619047620000003</v>
      </c>
      <c r="Q738" s="3">
        <v>40.975000000000001</v>
      </c>
      <c r="R738" s="3">
        <v>6</v>
      </c>
      <c r="S738">
        <f t="shared" si="11"/>
        <v>3</v>
      </c>
    </row>
    <row r="739" spans="2:19" x14ac:dyDescent="0.25">
      <c r="B739" s="3" t="s">
        <v>772</v>
      </c>
      <c r="C739" s="3" t="s">
        <v>25</v>
      </c>
      <c r="D739" s="3" t="s">
        <v>26</v>
      </c>
      <c r="E739" s="3" t="s">
        <v>20</v>
      </c>
      <c r="F739" s="3" t="s">
        <v>21</v>
      </c>
      <c r="G739" s="3" t="s">
        <v>32</v>
      </c>
      <c r="H739" s="3">
        <v>81.2</v>
      </c>
      <c r="I739" s="3">
        <v>7</v>
      </c>
      <c r="J739" s="3">
        <v>28.42</v>
      </c>
      <c r="K739" s="3">
        <v>596.82000000000005</v>
      </c>
      <c r="L739" s="91">
        <v>43547</v>
      </c>
      <c r="M739" s="3">
        <v>0.66597222222222219</v>
      </c>
      <c r="N739" s="4" t="s">
        <v>33</v>
      </c>
      <c r="O739" s="3">
        <v>568.4</v>
      </c>
      <c r="P739" s="5">
        <v>4.7619047620000003</v>
      </c>
      <c r="Q739" s="3">
        <v>28.42</v>
      </c>
      <c r="R739" s="3">
        <v>8.1</v>
      </c>
      <c r="S739">
        <f t="shared" si="11"/>
        <v>3</v>
      </c>
    </row>
    <row r="740" spans="2:19" x14ac:dyDescent="0.25">
      <c r="B740" s="3" t="s">
        <v>773</v>
      </c>
      <c r="C740" s="3" t="s">
        <v>25</v>
      </c>
      <c r="D740" s="3" t="s">
        <v>26</v>
      </c>
      <c r="E740" s="3" t="s">
        <v>27</v>
      </c>
      <c r="F740" s="3" t="s">
        <v>31</v>
      </c>
      <c r="G740" s="3" t="s">
        <v>28</v>
      </c>
      <c r="H740" s="3">
        <v>58.76</v>
      </c>
      <c r="I740" s="3">
        <v>10</v>
      </c>
      <c r="J740" s="3">
        <v>29.38</v>
      </c>
      <c r="K740" s="3">
        <v>616.98</v>
      </c>
      <c r="L740" s="91">
        <v>43494</v>
      </c>
      <c r="M740" s="3">
        <v>0.60138888888888886</v>
      </c>
      <c r="N740" s="4" t="s">
        <v>23</v>
      </c>
      <c r="O740" s="3">
        <v>587.6</v>
      </c>
      <c r="P740" s="5">
        <v>4.7619047620000003</v>
      </c>
      <c r="Q740" s="3">
        <v>29.38</v>
      </c>
      <c r="R740" s="3">
        <v>9</v>
      </c>
      <c r="S740">
        <f t="shared" si="11"/>
        <v>1</v>
      </c>
    </row>
    <row r="741" spans="2:19" x14ac:dyDescent="0.25">
      <c r="B741" s="3" t="s">
        <v>774</v>
      </c>
      <c r="C741" s="3" t="s">
        <v>42</v>
      </c>
      <c r="D741" s="3" t="s">
        <v>43</v>
      </c>
      <c r="E741" s="3" t="s">
        <v>20</v>
      </c>
      <c r="F741" s="3" t="s">
        <v>31</v>
      </c>
      <c r="G741" s="3" t="s">
        <v>28</v>
      </c>
      <c r="H741" s="3">
        <v>91.56</v>
      </c>
      <c r="I741" s="3">
        <v>8</v>
      </c>
      <c r="J741" s="3">
        <v>36.624000000000002</v>
      </c>
      <c r="K741" s="3">
        <v>769.10400000000004</v>
      </c>
      <c r="L741" s="91">
        <v>43477</v>
      </c>
      <c r="M741" s="3">
        <v>0.76527777777777772</v>
      </c>
      <c r="N741" s="4" t="s">
        <v>23</v>
      </c>
      <c r="O741" s="3">
        <v>732.48</v>
      </c>
      <c r="P741" s="5">
        <v>4.7619047620000003</v>
      </c>
      <c r="Q741" s="3">
        <v>36.624000000000002</v>
      </c>
      <c r="R741" s="3">
        <v>6</v>
      </c>
      <c r="S741">
        <f t="shared" si="11"/>
        <v>1</v>
      </c>
    </row>
    <row r="742" spans="2:19" x14ac:dyDescent="0.25">
      <c r="B742" s="3" t="s">
        <v>775</v>
      </c>
      <c r="C742" s="3" t="s">
        <v>18</v>
      </c>
      <c r="D742" s="3" t="s">
        <v>19</v>
      </c>
      <c r="E742" s="3" t="s">
        <v>27</v>
      </c>
      <c r="F742" s="3" t="s">
        <v>31</v>
      </c>
      <c r="G742" s="3" t="s">
        <v>32</v>
      </c>
      <c r="H742" s="3">
        <v>93.96</v>
      </c>
      <c r="I742" s="3">
        <v>9</v>
      </c>
      <c r="J742" s="3">
        <v>42.281999999999996</v>
      </c>
      <c r="K742" s="3">
        <v>887.92200000000003</v>
      </c>
      <c r="L742" s="91">
        <v>43544</v>
      </c>
      <c r="M742" s="3">
        <v>0.48055555555555557</v>
      </c>
      <c r="N742" s="4" t="s">
        <v>29</v>
      </c>
      <c r="O742" s="3">
        <v>845.64</v>
      </c>
      <c r="P742" s="5">
        <v>4.7619047620000003</v>
      </c>
      <c r="Q742" s="3">
        <v>42.281999999999996</v>
      </c>
      <c r="R742" s="3">
        <v>9.8000000000000007</v>
      </c>
      <c r="S742">
        <f t="shared" si="11"/>
        <v>3</v>
      </c>
    </row>
    <row r="743" spans="2:19" x14ac:dyDescent="0.25">
      <c r="B743" s="3" t="s">
        <v>776</v>
      </c>
      <c r="C743" s="3" t="s">
        <v>25</v>
      </c>
      <c r="D743" s="3" t="s">
        <v>26</v>
      </c>
      <c r="E743" s="3" t="s">
        <v>27</v>
      </c>
      <c r="F743" s="3" t="s">
        <v>31</v>
      </c>
      <c r="G743" s="3" t="s">
        <v>32</v>
      </c>
      <c r="H743" s="3">
        <v>55.61</v>
      </c>
      <c r="I743" s="3">
        <v>7</v>
      </c>
      <c r="J743" s="3">
        <v>19.4635</v>
      </c>
      <c r="K743" s="3">
        <v>408.73349999999999</v>
      </c>
      <c r="L743" s="91">
        <v>43547</v>
      </c>
      <c r="M743" s="3">
        <v>0.52847222222222223</v>
      </c>
      <c r="N743" s="4" t="s">
        <v>29</v>
      </c>
      <c r="O743" s="3">
        <v>389.27</v>
      </c>
      <c r="P743" s="5">
        <v>4.7619047620000003</v>
      </c>
      <c r="Q743" s="3">
        <v>19.4635</v>
      </c>
      <c r="R743" s="3">
        <v>8.5</v>
      </c>
      <c r="S743">
        <f t="shared" si="11"/>
        <v>3</v>
      </c>
    </row>
    <row r="744" spans="2:19" x14ac:dyDescent="0.25">
      <c r="B744" s="3" t="s">
        <v>777</v>
      </c>
      <c r="C744" s="3" t="s">
        <v>25</v>
      </c>
      <c r="D744" s="3" t="s">
        <v>26</v>
      </c>
      <c r="E744" s="3" t="s">
        <v>27</v>
      </c>
      <c r="F744" s="3" t="s">
        <v>31</v>
      </c>
      <c r="G744" s="3" t="s">
        <v>44</v>
      </c>
      <c r="H744" s="3">
        <v>84.83</v>
      </c>
      <c r="I744" s="3">
        <v>1</v>
      </c>
      <c r="J744" s="3">
        <v>4.2415000000000003</v>
      </c>
      <c r="K744" s="3">
        <v>89.0715</v>
      </c>
      <c r="L744" s="91">
        <v>43479</v>
      </c>
      <c r="M744" s="3">
        <v>0.63888888888888884</v>
      </c>
      <c r="N744" s="4" t="s">
        <v>23</v>
      </c>
      <c r="O744" s="3">
        <v>84.83</v>
      </c>
      <c r="P744" s="5">
        <v>4.7619047620000003</v>
      </c>
      <c r="Q744" s="3">
        <v>4.2415000000000003</v>
      </c>
      <c r="R744" s="3">
        <v>8.8000000000000007</v>
      </c>
      <c r="S744">
        <f t="shared" si="11"/>
        <v>1</v>
      </c>
    </row>
    <row r="745" spans="2:19" x14ac:dyDescent="0.25">
      <c r="B745" s="3" t="s">
        <v>778</v>
      </c>
      <c r="C745" s="3" t="s">
        <v>18</v>
      </c>
      <c r="D745" s="3" t="s">
        <v>19</v>
      </c>
      <c r="E745" s="3" t="s">
        <v>20</v>
      </c>
      <c r="F745" s="3" t="s">
        <v>21</v>
      </c>
      <c r="G745" s="3" t="s">
        <v>36</v>
      </c>
      <c r="H745" s="3">
        <v>71.63</v>
      </c>
      <c r="I745" s="3">
        <v>2</v>
      </c>
      <c r="J745" s="3">
        <v>7.1630000000000003</v>
      </c>
      <c r="K745" s="3">
        <v>150.423</v>
      </c>
      <c r="L745" s="91">
        <v>43508</v>
      </c>
      <c r="M745" s="3">
        <v>0.60624999999999996</v>
      </c>
      <c r="N745" s="4" t="s">
        <v>23</v>
      </c>
      <c r="O745" s="3">
        <v>143.26</v>
      </c>
      <c r="P745" s="5">
        <v>4.7619047620000003</v>
      </c>
      <c r="Q745" s="3">
        <v>7.1630000000000003</v>
      </c>
      <c r="R745" s="3">
        <v>8.8000000000000007</v>
      </c>
      <c r="S745">
        <f t="shared" si="11"/>
        <v>2</v>
      </c>
    </row>
    <row r="746" spans="2:19" x14ac:dyDescent="0.25">
      <c r="B746" s="3" t="s">
        <v>779</v>
      </c>
      <c r="C746" s="3" t="s">
        <v>18</v>
      </c>
      <c r="D746" s="3" t="s">
        <v>19</v>
      </c>
      <c r="E746" s="3" t="s">
        <v>20</v>
      </c>
      <c r="F746" s="3" t="s">
        <v>31</v>
      </c>
      <c r="G746" s="3" t="s">
        <v>32</v>
      </c>
      <c r="H746" s="3">
        <v>37.69</v>
      </c>
      <c r="I746" s="3">
        <v>2</v>
      </c>
      <c r="J746" s="3">
        <v>3.7690000000000001</v>
      </c>
      <c r="K746" s="3">
        <v>79.149000000000001</v>
      </c>
      <c r="L746" s="91">
        <v>43516</v>
      </c>
      <c r="M746" s="3">
        <v>0.64513888888888893</v>
      </c>
      <c r="N746" s="4" t="s">
        <v>23</v>
      </c>
      <c r="O746" s="3">
        <v>75.38</v>
      </c>
      <c r="P746" s="5">
        <v>4.7619047620000003</v>
      </c>
      <c r="Q746" s="3">
        <v>3.7690000000000001</v>
      </c>
      <c r="R746" s="3">
        <v>9.5</v>
      </c>
      <c r="S746">
        <f t="shared" si="11"/>
        <v>2</v>
      </c>
    </row>
    <row r="747" spans="2:19" x14ac:dyDescent="0.25">
      <c r="B747" s="3" t="s">
        <v>780</v>
      </c>
      <c r="C747" s="3" t="s">
        <v>25</v>
      </c>
      <c r="D747" s="3" t="s">
        <v>26</v>
      </c>
      <c r="E747" s="3" t="s">
        <v>20</v>
      </c>
      <c r="F747" s="3" t="s">
        <v>21</v>
      </c>
      <c r="G747" s="3" t="s">
        <v>36</v>
      </c>
      <c r="H747" s="3">
        <v>31.67</v>
      </c>
      <c r="I747" s="3">
        <v>8</v>
      </c>
      <c r="J747" s="3">
        <v>12.667999999999999</v>
      </c>
      <c r="K747" s="3">
        <v>266.02800000000002</v>
      </c>
      <c r="L747" s="91">
        <v>43467</v>
      </c>
      <c r="M747" s="3">
        <v>0.67986111111111114</v>
      </c>
      <c r="N747" s="4" t="s">
        <v>33</v>
      </c>
      <c r="O747" s="3">
        <v>253.36</v>
      </c>
      <c r="P747" s="5">
        <v>4.7619047620000003</v>
      </c>
      <c r="Q747" s="3">
        <v>12.667999999999999</v>
      </c>
      <c r="R747" s="3">
        <v>5.6</v>
      </c>
      <c r="S747">
        <f t="shared" si="11"/>
        <v>1</v>
      </c>
    </row>
    <row r="748" spans="2:19" x14ac:dyDescent="0.25">
      <c r="B748" s="3" t="s">
        <v>781</v>
      </c>
      <c r="C748" s="3" t="s">
        <v>25</v>
      </c>
      <c r="D748" s="3" t="s">
        <v>26</v>
      </c>
      <c r="E748" s="3" t="s">
        <v>20</v>
      </c>
      <c r="F748" s="3" t="s">
        <v>21</v>
      </c>
      <c r="G748" s="3" t="s">
        <v>44</v>
      </c>
      <c r="H748" s="3">
        <v>38.42</v>
      </c>
      <c r="I748" s="3">
        <v>1</v>
      </c>
      <c r="J748" s="3">
        <v>1.921</v>
      </c>
      <c r="K748" s="3">
        <v>40.341000000000001</v>
      </c>
      <c r="L748" s="91">
        <v>43498</v>
      </c>
      <c r="M748" s="3">
        <v>0.68958333333333333</v>
      </c>
      <c r="N748" s="4" t="s">
        <v>29</v>
      </c>
      <c r="O748" s="3">
        <v>38.42</v>
      </c>
      <c r="P748" s="5">
        <v>4.7619047620000003</v>
      </c>
      <c r="Q748" s="3">
        <v>1.921</v>
      </c>
      <c r="R748" s="3">
        <v>8.6</v>
      </c>
      <c r="S748">
        <f t="shared" si="11"/>
        <v>2</v>
      </c>
    </row>
    <row r="749" spans="2:19" x14ac:dyDescent="0.25">
      <c r="B749" s="3" t="s">
        <v>782</v>
      </c>
      <c r="C749" s="3" t="s">
        <v>42</v>
      </c>
      <c r="D749" s="3" t="s">
        <v>43</v>
      </c>
      <c r="E749" s="3" t="s">
        <v>20</v>
      </c>
      <c r="F749" s="3" t="s">
        <v>31</v>
      </c>
      <c r="G749" s="3" t="s">
        <v>46</v>
      </c>
      <c r="H749" s="3">
        <v>65.23</v>
      </c>
      <c r="I749" s="3">
        <v>10</v>
      </c>
      <c r="J749" s="3">
        <v>32.615000000000002</v>
      </c>
      <c r="K749" s="3">
        <v>684.91499999999996</v>
      </c>
      <c r="L749" s="91">
        <v>43473</v>
      </c>
      <c r="M749" s="3">
        <v>0.79652777777777772</v>
      </c>
      <c r="N749" s="4" t="s">
        <v>33</v>
      </c>
      <c r="O749" s="3">
        <v>652.29999999999995</v>
      </c>
      <c r="P749" s="5">
        <v>4.7619047620000003</v>
      </c>
      <c r="Q749" s="3">
        <v>32.615000000000002</v>
      </c>
      <c r="R749" s="3">
        <v>5.2</v>
      </c>
      <c r="S749">
        <f t="shared" si="11"/>
        <v>1</v>
      </c>
    </row>
    <row r="750" spans="2:19" x14ac:dyDescent="0.25">
      <c r="B750" s="3" t="s">
        <v>783</v>
      </c>
      <c r="C750" s="3" t="s">
        <v>25</v>
      </c>
      <c r="D750" s="3" t="s">
        <v>26</v>
      </c>
      <c r="E750" s="3" t="s">
        <v>20</v>
      </c>
      <c r="F750" s="3" t="s">
        <v>21</v>
      </c>
      <c r="G750" s="3" t="s">
        <v>32</v>
      </c>
      <c r="H750" s="3">
        <v>10.53</v>
      </c>
      <c r="I750" s="3">
        <v>5</v>
      </c>
      <c r="J750" s="3">
        <v>2.6324999999999998</v>
      </c>
      <c r="K750" s="3">
        <v>55.282499999999999</v>
      </c>
      <c r="L750" s="91">
        <v>43495</v>
      </c>
      <c r="M750" s="3">
        <v>0.61319444444444449</v>
      </c>
      <c r="N750" s="4" t="s">
        <v>33</v>
      </c>
      <c r="O750" s="3">
        <v>52.65</v>
      </c>
      <c r="P750" s="5">
        <v>4.7619047620000003</v>
      </c>
      <c r="Q750" s="3">
        <v>2.6324999999999998</v>
      </c>
      <c r="R750" s="3">
        <v>5.8</v>
      </c>
      <c r="S750">
        <f t="shared" si="11"/>
        <v>1</v>
      </c>
    </row>
    <row r="751" spans="2:19" x14ac:dyDescent="0.25">
      <c r="B751" s="3" t="s">
        <v>784</v>
      </c>
      <c r="C751" s="3" t="s">
        <v>42</v>
      </c>
      <c r="D751" s="3" t="s">
        <v>43</v>
      </c>
      <c r="E751" s="3" t="s">
        <v>20</v>
      </c>
      <c r="F751" s="3" t="s">
        <v>21</v>
      </c>
      <c r="G751" s="3" t="s">
        <v>32</v>
      </c>
      <c r="H751" s="3">
        <v>12.29</v>
      </c>
      <c r="I751" s="3">
        <v>9</v>
      </c>
      <c r="J751" s="3">
        <v>5.5305</v>
      </c>
      <c r="K751" s="3">
        <v>116.1405</v>
      </c>
      <c r="L751" s="91">
        <v>43550</v>
      </c>
      <c r="M751" s="3">
        <v>0.81111111111111112</v>
      </c>
      <c r="N751" s="4" t="s">
        <v>33</v>
      </c>
      <c r="O751" s="3">
        <v>110.61</v>
      </c>
      <c r="P751" s="5">
        <v>4.7619047620000003</v>
      </c>
      <c r="Q751" s="3">
        <v>5.5305</v>
      </c>
      <c r="R751" s="3">
        <v>8</v>
      </c>
      <c r="S751">
        <f t="shared" si="11"/>
        <v>3</v>
      </c>
    </row>
    <row r="752" spans="2:19" x14ac:dyDescent="0.25">
      <c r="B752" s="3" t="s">
        <v>785</v>
      </c>
      <c r="C752" s="3" t="s">
        <v>25</v>
      </c>
      <c r="D752" s="3" t="s">
        <v>26</v>
      </c>
      <c r="E752" s="3" t="s">
        <v>20</v>
      </c>
      <c r="F752" s="3" t="s">
        <v>31</v>
      </c>
      <c r="G752" s="3" t="s">
        <v>22</v>
      </c>
      <c r="H752" s="3">
        <v>81.23</v>
      </c>
      <c r="I752" s="3">
        <v>7</v>
      </c>
      <c r="J752" s="3">
        <v>28.430499999999999</v>
      </c>
      <c r="K752" s="3">
        <v>597.04049999999995</v>
      </c>
      <c r="L752" s="91">
        <v>43480</v>
      </c>
      <c r="M752" s="3">
        <v>0.86388888888888893</v>
      </c>
      <c r="N752" s="4" t="s">
        <v>29</v>
      </c>
      <c r="O752" s="3">
        <v>568.61</v>
      </c>
      <c r="P752" s="5">
        <v>4.7619047620000003</v>
      </c>
      <c r="Q752" s="3">
        <v>28.430499999999999</v>
      </c>
      <c r="R752" s="3">
        <v>9</v>
      </c>
      <c r="S752">
        <f t="shared" si="11"/>
        <v>1</v>
      </c>
    </row>
    <row r="753" spans="2:19" x14ac:dyDescent="0.25">
      <c r="B753" s="3" t="s">
        <v>786</v>
      </c>
      <c r="C753" s="3" t="s">
        <v>42</v>
      </c>
      <c r="D753" s="3" t="s">
        <v>43</v>
      </c>
      <c r="E753" s="3" t="s">
        <v>20</v>
      </c>
      <c r="F753" s="3" t="s">
        <v>21</v>
      </c>
      <c r="G753" s="3" t="s">
        <v>46</v>
      </c>
      <c r="H753" s="3">
        <v>22.32</v>
      </c>
      <c r="I753" s="3">
        <v>4</v>
      </c>
      <c r="J753" s="3">
        <v>4.4640000000000004</v>
      </c>
      <c r="K753" s="3">
        <v>93.744</v>
      </c>
      <c r="L753" s="91">
        <v>43538</v>
      </c>
      <c r="M753" s="3">
        <v>0.46944444444444444</v>
      </c>
      <c r="N753" s="4" t="s">
        <v>23</v>
      </c>
      <c r="O753" s="3">
        <v>89.28</v>
      </c>
      <c r="P753" s="5">
        <v>4.7619047620000003</v>
      </c>
      <c r="Q753" s="3">
        <v>4.4640000000000004</v>
      </c>
      <c r="R753" s="3">
        <v>4.0999999999999996</v>
      </c>
      <c r="S753">
        <f t="shared" si="11"/>
        <v>3</v>
      </c>
    </row>
    <row r="754" spans="2:19" x14ac:dyDescent="0.25">
      <c r="B754" s="3" t="s">
        <v>787</v>
      </c>
      <c r="C754" s="3" t="s">
        <v>18</v>
      </c>
      <c r="D754" s="3" t="s">
        <v>19</v>
      </c>
      <c r="E754" s="3" t="s">
        <v>27</v>
      </c>
      <c r="F754" s="3" t="s">
        <v>21</v>
      </c>
      <c r="G754" s="3" t="s">
        <v>44</v>
      </c>
      <c r="H754" s="3">
        <v>27.28</v>
      </c>
      <c r="I754" s="3">
        <v>5</v>
      </c>
      <c r="J754" s="3">
        <v>6.82</v>
      </c>
      <c r="K754" s="3">
        <v>143.22</v>
      </c>
      <c r="L754" s="91">
        <v>43499</v>
      </c>
      <c r="M754" s="3">
        <v>0.43819444444444444</v>
      </c>
      <c r="N754" s="4" t="s">
        <v>33</v>
      </c>
      <c r="O754" s="3">
        <v>136.4</v>
      </c>
      <c r="P754" s="5">
        <v>4.7619047620000003</v>
      </c>
      <c r="Q754" s="3">
        <v>6.82</v>
      </c>
      <c r="R754" s="3">
        <v>8.6</v>
      </c>
      <c r="S754">
        <f t="shared" si="11"/>
        <v>2</v>
      </c>
    </row>
    <row r="755" spans="2:19" x14ac:dyDescent="0.25">
      <c r="B755" s="3" t="s">
        <v>788</v>
      </c>
      <c r="C755" s="3" t="s">
        <v>18</v>
      </c>
      <c r="D755" s="3" t="s">
        <v>19</v>
      </c>
      <c r="E755" s="3" t="s">
        <v>20</v>
      </c>
      <c r="F755" s="3" t="s">
        <v>21</v>
      </c>
      <c r="G755" s="3" t="s">
        <v>28</v>
      </c>
      <c r="H755" s="3">
        <v>17.420000000000002</v>
      </c>
      <c r="I755" s="3">
        <v>10</v>
      </c>
      <c r="J755" s="3">
        <v>8.7100000000000009</v>
      </c>
      <c r="K755" s="3">
        <v>182.91</v>
      </c>
      <c r="L755" s="91">
        <v>43518</v>
      </c>
      <c r="M755" s="3">
        <v>0.52083333333333337</v>
      </c>
      <c r="N755" s="4" t="s">
        <v>23</v>
      </c>
      <c r="O755" s="3">
        <v>174.2</v>
      </c>
      <c r="P755" s="5">
        <v>4.7619047620000003</v>
      </c>
      <c r="Q755" s="3">
        <v>8.7100000000000009</v>
      </c>
      <c r="R755" s="3">
        <v>7</v>
      </c>
      <c r="S755">
        <f t="shared" si="11"/>
        <v>2</v>
      </c>
    </row>
    <row r="756" spans="2:19" x14ac:dyDescent="0.25">
      <c r="B756" s="3" t="s">
        <v>789</v>
      </c>
      <c r="C756" s="3" t="s">
        <v>42</v>
      </c>
      <c r="D756" s="3" t="s">
        <v>43</v>
      </c>
      <c r="E756" s="3" t="s">
        <v>27</v>
      </c>
      <c r="F756" s="3" t="s">
        <v>31</v>
      </c>
      <c r="G756" s="3" t="s">
        <v>32</v>
      </c>
      <c r="H756" s="3">
        <v>73.28</v>
      </c>
      <c r="I756" s="3">
        <v>5</v>
      </c>
      <c r="J756" s="3">
        <v>18.32</v>
      </c>
      <c r="K756" s="3">
        <v>384.72</v>
      </c>
      <c r="L756" s="91">
        <v>43489</v>
      </c>
      <c r="M756" s="3">
        <v>0.62847222222222221</v>
      </c>
      <c r="N756" s="4" t="s">
        <v>23</v>
      </c>
      <c r="O756" s="3">
        <v>366.4</v>
      </c>
      <c r="P756" s="5">
        <v>4.7619047620000003</v>
      </c>
      <c r="Q756" s="3">
        <v>18.32</v>
      </c>
      <c r="R756" s="3">
        <v>8.4</v>
      </c>
      <c r="S756">
        <f t="shared" si="11"/>
        <v>1</v>
      </c>
    </row>
    <row r="757" spans="2:19" x14ac:dyDescent="0.25">
      <c r="B757" s="3" t="s">
        <v>790</v>
      </c>
      <c r="C757" s="3" t="s">
        <v>25</v>
      </c>
      <c r="D757" s="3" t="s">
        <v>26</v>
      </c>
      <c r="E757" s="3" t="s">
        <v>20</v>
      </c>
      <c r="F757" s="3" t="s">
        <v>21</v>
      </c>
      <c r="G757" s="3" t="s">
        <v>46</v>
      </c>
      <c r="H757" s="3">
        <v>84.87</v>
      </c>
      <c r="I757" s="3">
        <v>3</v>
      </c>
      <c r="J757" s="3">
        <v>12.730499999999999</v>
      </c>
      <c r="K757" s="3">
        <v>267.34050000000002</v>
      </c>
      <c r="L757" s="91">
        <v>43490</v>
      </c>
      <c r="M757" s="3">
        <v>0.77083333333333337</v>
      </c>
      <c r="N757" s="4" t="s">
        <v>23</v>
      </c>
      <c r="O757" s="3">
        <v>254.61</v>
      </c>
      <c r="P757" s="5">
        <v>4.7619047620000003</v>
      </c>
      <c r="Q757" s="3">
        <v>12.730499999999999</v>
      </c>
      <c r="R757" s="3">
        <v>7.4</v>
      </c>
      <c r="S757">
        <f t="shared" si="11"/>
        <v>1</v>
      </c>
    </row>
    <row r="758" spans="2:19" x14ac:dyDescent="0.25">
      <c r="B758" s="3" t="s">
        <v>791</v>
      </c>
      <c r="C758" s="3" t="s">
        <v>18</v>
      </c>
      <c r="D758" s="3" t="s">
        <v>19</v>
      </c>
      <c r="E758" s="3" t="s">
        <v>27</v>
      </c>
      <c r="F758" s="3" t="s">
        <v>21</v>
      </c>
      <c r="G758" s="3" t="s">
        <v>46</v>
      </c>
      <c r="H758" s="3">
        <v>97.29</v>
      </c>
      <c r="I758" s="3">
        <v>8</v>
      </c>
      <c r="J758" s="3">
        <v>38.915999999999997</v>
      </c>
      <c r="K758" s="3">
        <v>817.23599999999999</v>
      </c>
      <c r="L758" s="91">
        <v>43533</v>
      </c>
      <c r="M758" s="3">
        <v>0.5541666666666667</v>
      </c>
      <c r="N758" s="4" t="s">
        <v>33</v>
      </c>
      <c r="O758" s="3">
        <v>778.32</v>
      </c>
      <c r="P758" s="5">
        <v>4.7619047620000003</v>
      </c>
      <c r="Q758" s="3">
        <v>38.915999999999997</v>
      </c>
      <c r="R758" s="3">
        <v>6.2</v>
      </c>
      <c r="S758">
        <f t="shared" si="11"/>
        <v>3</v>
      </c>
    </row>
    <row r="759" spans="2:19" x14ac:dyDescent="0.25">
      <c r="B759" s="3" t="s">
        <v>792</v>
      </c>
      <c r="C759" s="3" t="s">
        <v>42</v>
      </c>
      <c r="D759" s="3" t="s">
        <v>43</v>
      </c>
      <c r="E759" s="3" t="s">
        <v>20</v>
      </c>
      <c r="F759" s="3" t="s">
        <v>21</v>
      </c>
      <c r="G759" s="3" t="s">
        <v>28</v>
      </c>
      <c r="H759" s="3">
        <v>35.74</v>
      </c>
      <c r="I759" s="3">
        <v>8</v>
      </c>
      <c r="J759" s="3">
        <v>14.295999999999999</v>
      </c>
      <c r="K759" s="3">
        <v>300.21600000000001</v>
      </c>
      <c r="L759" s="91">
        <v>43513</v>
      </c>
      <c r="M759" s="3">
        <v>0.64444444444444449</v>
      </c>
      <c r="N759" s="4" t="s">
        <v>23</v>
      </c>
      <c r="O759" s="3">
        <v>285.92</v>
      </c>
      <c r="P759" s="5">
        <v>4.7619047620000003</v>
      </c>
      <c r="Q759" s="3">
        <v>14.295999999999999</v>
      </c>
      <c r="R759" s="3">
        <v>4.9000000000000004</v>
      </c>
      <c r="S759">
        <f t="shared" si="11"/>
        <v>2</v>
      </c>
    </row>
    <row r="760" spans="2:19" x14ac:dyDescent="0.25">
      <c r="B760" s="3" t="s">
        <v>793</v>
      </c>
      <c r="C760" s="3" t="s">
        <v>18</v>
      </c>
      <c r="D760" s="3" t="s">
        <v>19</v>
      </c>
      <c r="E760" s="3" t="s">
        <v>27</v>
      </c>
      <c r="F760" s="3" t="s">
        <v>21</v>
      </c>
      <c r="G760" s="3" t="s">
        <v>32</v>
      </c>
      <c r="H760" s="3">
        <v>96.52</v>
      </c>
      <c r="I760" s="3">
        <v>6</v>
      </c>
      <c r="J760" s="3">
        <v>28.956</v>
      </c>
      <c r="K760" s="3">
        <v>608.07600000000002</v>
      </c>
      <c r="L760" s="91">
        <v>43476</v>
      </c>
      <c r="M760" s="3">
        <v>0.49444444444444446</v>
      </c>
      <c r="N760" s="4" t="s">
        <v>29</v>
      </c>
      <c r="O760" s="3">
        <v>579.12</v>
      </c>
      <c r="P760" s="5">
        <v>4.7619047620000003</v>
      </c>
      <c r="Q760" s="3">
        <v>28.956</v>
      </c>
      <c r="R760" s="3">
        <v>4.5</v>
      </c>
      <c r="S760">
        <f t="shared" si="11"/>
        <v>1</v>
      </c>
    </row>
    <row r="761" spans="2:19" x14ac:dyDescent="0.25">
      <c r="B761" s="3" t="s">
        <v>794</v>
      </c>
      <c r="C761" s="3" t="s">
        <v>18</v>
      </c>
      <c r="D761" s="3" t="s">
        <v>19</v>
      </c>
      <c r="E761" s="3" t="s">
        <v>20</v>
      </c>
      <c r="F761" s="3" t="s">
        <v>31</v>
      </c>
      <c r="G761" s="3" t="s">
        <v>44</v>
      </c>
      <c r="H761" s="3">
        <v>18.850000000000001</v>
      </c>
      <c r="I761" s="3">
        <v>10</v>
      </c>
      <c r="J761" s="3">
        <v>9.4250000000000007</v>
      </c>
      <c r="K761" s="3">
        <v>197.92500000000001</v>
      </c>
      <c r="L761" s="91">
        <v>43523</v>
      </c>
      <c r="M761" s="3">
        <v>0.76666666666666672</v>
      </c>
      <c r="N761" s="4" t="s">
        <v>23</v>
      </c>
      <c r="O761" s="3">
        <v>188.5</v>
      </c>
      <c r="P761" s="5">
        <v>4.7619047620000003</v>
      </c>
      <c r="Q761" s="3">
        <v>9.4250000000000007</v>
      </c>
      <c r="R761" s="3">
        <v>5.6</v>
      </c>
      <c r="S761">
        <f t="shared" si="11"/>
        <v>2</v>
      </c>
    </row>
    <row r="762" spans="2:19" x14ac:dyDescent="0.25">
      <c r="B762" s="3" t="s">
        <v>795</v>
      </c>
      <c r="C762" s="3" t="s">
        <v>18</v>
      </c>
      <c r="D762" s="3" t="s">
        <v>19</v>
      </c>
      <c r="E762" s="3" t="s">
        <v>27</v>
      </c>
      <c r="F762" s="3" t="s">
        <v>21</v>
      </c>
      <c r="G762" s="3" t="s">
        <v>44</v>
      </c>
      <c r="H762" s="3">
        <v>55.39</v>
      </c>
      <c r="I762" s="3">
        <v>4</v>
      </c>
      <c r="J762" s="3">
        <v>11.077999999999999</v>
      </c>
      <c r="K762" s="3">
        <v>232.63800000000001</v>
      </c>
      <c r="L762" s="91">
        <v>43549</v>
      </c>
      <c r="M762" s="3">
        <v>0.6381944444444444</v>
      </c>
      <c r="N762" s="4" t="s">
        <v>23</v>
      </c>
      <c r="O762" s="3">
        <v>221.56</v>
      </c>
      <c r="P762" s="5">
        <v>4.7619047620000003</v>
      </c>
      <c r="Q762" s="3">
        <v>11.077999999999999</v>
      </c>
      <c r="R762" s="3">
        <v>8</v>
      </c>
      <c r="S762">
        <f t="shared" si="11"/>
        <v>3</v>
      </c>
    </row>
    <row r="763" spans="2:19" x14ac:dyDescent="0.25">
      <c r="B763" s="3" t="s">
        <v>796</v>
      </c>
      <c r="C763" s="3" t="s">
        <v>42</v>
      </c>
      <c r="D763" s="3" t="s">
        <v>43</v>
      </c>
      <c r="E763" s="3" t="s">
        <v>20</v>
      </c>
      <c r="F763" s="3" t="s">
        <v>21</v>
      </c>
      <c r="G763" s="3" t="s">
        <v>44</v>
      </c>
      <c r="H763" s="3">
        <v>77.2</v>
      </c>
      <c r="I763" s="3">
        <v>10</v>
      </c>
      <c r="J763" s="3">
        <v>38.6</v>
      </c>
      <c r="K763" s="3">
        <v>810.6</v>
      </c>
      <c r="L763" s="91">
        <v>43507</v>
      </c>
      <c r="M763" s="3">
        <v>0.44305555555555554</v>
      </c>
      <c r="N763" s="4" t="s">
        <v>33</v>
      </c>
      <c r="O763" s="3">
        <v>772</v>
      </c>
      <c r="P763" s="5">
        <v>4.7619047620000003</v>
      </c>
      <c r="Q763" s="3">
        <v>38.6</v>
      </c>
      <c r="R763" s="3">
        <v>5.6</v>
      </c>
      <c r="S763">
        <f t="shared" si="11"/>
        <v>2</v>
      </c>
    </row>
    <row r="764" spans="2:19" x14ac:dyDescent="0.25">
      <c r="B764" s="3" t="s">
        <v>797</v>
      </c>
      <c r="C764" s="3" t="s">
        <v>42</v>
      </c>
      <c r="D764" s="3" t="s">
        <v>43</v>
      </c>
      <c r="E764" s="3" t="s">
        <v>27</v>
      </c>
      <c r="F764" s="3" t="s">
        <v>31</v>
      </c>
      <c r="G764" s="3" t="s">
        <v>28</v>
      </c>
      <c r="H764" s="3">
        <v>72.13</v>
      </c>
      <c r="I764" s="3">
        <v>10</v>
      </c>
      <c r="J764" s="3">
        <v>36.064999999999998</v>
      </c>
      <c r="K764" s="3">
        <v>757.36500000000001</v>
      </c>
      <c r="L764" s="91">
        <v>43496</v>
      </c>
      <c r="M764" s="3">
        <v>0.6333333333333333</v>
      </c>
      <c r="N764" s="4" t="s">
        <v>33</v>
      </c>
      <c r="O764" s="3">
        <v>721.3</v>
      </c>
      <c r="P764" s="5">
        <v>4.7619047620000003</v>
      </c>
      <c r="Q764" s="3">
        <v>36.064999999999998</v>
      </c>
      <c r="R764" s="3">
        <v>4.2</v>
      </c>
      <c r="S764">
        <f t="shared" si="11"/>
        <v>1</v>
      </c>
    </row>
    <row r="765" spans="2:19" x14ac:dyDescent="0.25">
      <c r="B765" s="3" t="s">
        <v>798</v>
      </c>
      <c r="C765" s="3" t="s">
        <v>18</v>
      </c>
      <c r="D765" s="3" t="s">
        <v>19</v>
      </c>
      <c r="E765" s="3" t="s">
        <v>20</v>
      </c>
      <c r="F765" s="3" t="s">
        <v>21</v>
      </c>
      <c r="G765" s="3" t="s">
        <v>46</v>
      </c>
      <c r="H765" s="3">
        <v>63.88</v>
      </c>
      <c r="I765" s="3">
        <v>8</v>
      </c>
      <c r="J765" s="3">
        <v>25.552</v>
      </c>
      <c r="K765" s="3">
        <v>536.59199999999998</v>
      </c>
      <c r="L765" s="91">
        <v>43485</v>
      </c>
      <c r="M765" s="3">
        <v>0.7416666666666667</v>
      </c>
      <c r="N765" s="4" t="s">
        <v>23</v>
      </c>
      <c r="O765" s="3">
        <v>511.04</v>
      </c>
      <c r="P765" s="5">
        <v>4.7619047620000003</v>
      </c>
      <c r="Q765" s="3">
        <v>25.552</v>
      </c>
      <c r="R765" s="3">
        <v>9.9</v>
      </c>
      <c r="S765">
        <f t="shared" si="11"/>
        <v>1</v>
      </c>
    </row>
    <row r="766" spans="2:19" x14ac:dyDescent="0.25">
      <c r="B766" s="3" t="s">
        <v>799</v>
      </c>
      <c r="C766" s="3" t="s">
        <v>18</v>
      </c>
      <c r="D766" s="3" t="s">
        <v>19</v>
      </c>
      <c r="E766" s="3" t="s">
        <v>20</v>
      </c>
      <c r="F766" s="3" t="s">
        <v>21</v>
      </c>
      <c r="G766" s="3" t="s">
        <v>22</v>
      </c>
      <c r="H766" s="3">
        <v>10.69</v>
      </c>
      <c r="I766" s="3">
        <v>5</v>
      </c>
      <c r="J766" s="3">
        <v>2.6724999999999999</v>
      </c>
      <c r="K766" s="3">
        <v>56.122500000000002</v>
      </c>
      <c r="L766" s="91">
        <v>43550</v>
      </c>
      <c r="M766" s="3">
        <v>0.46319444444444446</v>
      </c>
      <c r="N766" s="4" t="s">
        <v>23</v>
      </c>
      <c r="O766" s="3">
        <v>53.45</v>
      </c>
      <c r="P766" s="5">
        <v>4.7619047620000003</v>
      </c>
      <c r="Q766" s="3">
        <v>2.6724999999999999</v>
      </c>
      <c r="R766" s="3">
        <v>7.6</v>
      </c>
      <c r="S766">
        <f t="shared" si="11"/>
        <v>3</v>
      </c>
    </row>
    <row r="767" spans="2:19" x14ac:dyDescent="0.25">
      <c r="B767" s="3" t="s">
        <v>800</v>
      </c>
      <c r="C767" s="3" t="s">
        <v>18</v>
      </c>
      <c r="D767" s="3" t="s">
        <v>19</v>
      </c>
      <c r="E767" s="3" t="s">
        <v>20</v>
      </c>
      <c r="F767" s="3" t="s">
        <v>31</v>
      </c>
      <c r="G767" s="3" t="s">
        <v>22</v>
      </c>
      <c r="H767" s="3">
        <v>55.5</v>
      </c>
      <c r="I767" s="3">
        <v>4</v>
      </c>
      <c r="J767" s="3">
        <v>11.1</v>
      </c>
      <c r="K767" s="3">
        <v>233.1</v>
      </c>
      <c r="L767" s="91">
        <v>43485</v>
      </c>
      <c r="M767" s="3">
        <v>0.65833333333333333</v>
      </c>
      <c r="N767" s="4" t="s">
        <v>33</v>
      </c>
      <c r="O767" s="3">
        <v>222</v>
      </c>
      <c r="P767" s="5">
        <v>4.7619047620000003</v>
      </c>
      <c r="Q767" s="3">
        <v>11.1</v>
      </c>
      <c r="R767" s="3">
        <v>6.6</v>
      </c>
      <c r="S767">
        <f t="shared" si="11"/>
        <v>1</v>
      </c>
    </row>
    <row r="768" spans="2:19" x14ac:dyDescent="0.25">
      <c r="B768" s="3" t="s">
        <v>801</v>
      </c>
      <c r="C768" s="3" t="s">
        <v>42</v>
      </c>
      <c r="D768" s="3" t="s">
        <v>43</v>
      </c>
      <c r="E768" s="3" t="s">
        <v>27</v>
      </c>
      <c r="F768" s="3" t="s">
        <v>21</v>
      </c>
      <c r="G768" s="3" t="s">
        <v>32</v>
      </c>
      <c r="H768" s="3">
        <v>95.46</v>
      </c>
      <c r="I768" s="3">
        <v>8</v>
      </c>
      <c r="J768" s="3">
        <v>38.183999999999997</v>
      </c>
      <c r="K768" s="3">
        <v>801.86400000000003</v>
      </c>
      <c r="L768" s="91">
        <v>43529</v>
      </c>
      <c r="M768" s="3">
        <v>0.81944444444444442</v>
      </c>
      <c r="N768" s="4" t="s">
        <v>23</v>
      </c>
      <c r="O768" s="3">
        <v>763.68</v>
      </c>
      <c r="P768" s="5">
        <v>4.7619047620000003</v>
      </c>
      <c r="Q768" s="3">
        <v>38.183999999999997</v>
      </c>
      <c r="R768" s="3">
        <v>4.7</v>
      </c>
      <c r="S768">
        <f t="shared" si="11"/>
        <v>3</v>
      </c>
    </row>
    <row r="769" spans="2:19" x14ac:dyDescent="0.25">
      <c r="B769" s="3" t="s">
        <v>802</v>
      </c>
      <c r="C769" s="3" t="s">
        <v>25</v>
      </c>
      <c r="D769" s="3" t="s">
        <v>26</v>
      </c>
      <c r="E769" s="3" t="s">
        <v>27</v>
      </c>
      <c r="F769" s="3" t="s">
        <v>21</v>
      </c>
      <c r="G769" s="3" t="s">
        <v>46</v>
      </c>
      <c r="H769" s="3">
        <v>76.06</v>
      </c>
      <c r="I769" s="3">
        <v>3</v>
      </c>
      <c r="J769" s="3">
        <v>11.409000000000001</v>
      </c>
      <c r="K769" s="3">
        <v>239.589</v>
      </c>
      <c r="L769" s="91">
        <v>43470</v>
      </c>
      <c r="M769" s="3">
        <v>0.85416666666666663</v>
      </c>
      <c r="N769" s="4" t="s">
        <v>33</v>
      </c>
      <c r="O769" s="3">
        <v>228.18</v>
      </c>
      <c r="P769" s="5">
        <v>4.7619047620000003</v>
      </c>
      <c r="Q769" s="3">
        <v>11.409000000000001</v>
      </c>
      <c r="R769" s="3">
        <v>9.8000000000000007</v>
      </c>
      <c r="S769">
        <f t="shared" si="11"/>
        <v>1</v>
      </c>
    </row>
    <row r="770" spans="2:19" x14ac:dyDescent="0.25">
      <c r="B770" s="3" t="s">
        <v>803</v>
      </c>
      <c r="C770" s="3" t="s">
        <v>42</v>
      </c>
      <c r="D770" s="3" t="s">
        <v>43</v>
      </c>
      <c r="E770" s="3" t="s">
        <v>27</v>
      </c>
      <c r="F770" s="3" t="s">
        <v>31</v>
      </c>
      <c r="G770" s="3" t="s">
        <v>36</v>
      </c>
      <c r="H770" s="3">
        <v>13.69</v>
      </c>
      <c r="I770" s="3">
        <v>6</v>
      </c>
      <c r="J770" s="3">
        <v>4.1070000000000002</v>
      </c>
      <c r="K770" s="3">
        <v>86.247</v>
      </c>
      <c r="L770" s="91">
        <v>43509</v>
      </c>
      <c r="M770" s="3">
        <v>0.58263888888888893</v>
      </c>
      <c r="N770" s="4" t="s">
        <v>29</v>
      </c>
      <c r="O770" s="3">
        <v>82.14</v>
      </c>
      <c r="P770" s="5">
        <v>4.7619047620000003</v>
      </c>
      <c r="Q770" s="3">
        <v>4.1070000000000002</v>
      </c>
      <c r="R770" s="3">
        <v>6.3</v>
      </c>
      <c r="S770">
        <f t="shared" si="11"/>
        <v>2</v>
      </c>
    </row>
    <row r="771" spans="2:19" x14ac:dyDescent="0.25">
      <c r="B771" s="3" t="s">
        <v>804</v>
      </c>
      <c r="C771" s="3" t="s">
        <v>42</v>
      </c>
      <c r="D771" s="3" t="s">
        <v>43</v>
      </c>
      <c r="E771" s="3" t="s">
        <v>27</v>
      </c>
      <c r="F771" s="3" t="s">
        <v>21</v>
      </c>
      <c r="G771" s="3" t="s">
        <v>28</v>
      </c>
      <c r="H771" s="3">
        <v>95.64</v>
      </c>
      <c r="I771" s="3">
        <v>4</v>
      </c>
      <c r="J771" s="3">
        <v>19.128</v>
      </c>
      <c r="K771" s="3">
        <v>401.68799999999999</v>
      </c>
      <c r="L771" s="91">
        <v>43540</v>
      </c>
      <c r="M771" s="3">
        <v>0.78541666666666665</v>
      </c>
      <c r="N771" s="4" t="s">
        <v>29</v>
      </c>
      <c r="O771" s="3">
        <v>382.56</v>
      </c>
      <c r="P771" s="5">
        <v>4.7619047620000003</v>
      </c>
      <c r="Q771" s="3">
        <v>19.128</v>
      </c>
      <c r="R771" s="3">
        <v>7.9</v>
      </c>
      <c r="S771">
        <f t="shared" si="11"/>
        <v>3</v>
      </c>
    </row>
    <row r="772" spans="2:19" x14ac:dyDescent="0.25">
      <c r="B772" s="3" t="s">
        <v>805</v>
      </c>
      <c r="C772" s="3" t="s">
        <v>18</v>
      </c>
      <c r="D772" s="3" t="s">
        <v>19</v>
      </c>
      <c r="E772" s="3" t="s">
        <v>27</v>
      </c>
      <c r="F772" s="3" t="s">
        <v>21</v>
      </c>
      <c r="G772" s="3" t="s">
        <v>32</v>
      </c>
      <c r="H772" s="3">
        <v>11.43</v>
      </c>
      <c r="I772" s="3">
        <v>6</v>
      </c>
      <c r="J772" s="3">
        <v>3.4289999999999998</v>
      </c>
      <c r="K772" s="3">
        <v>72.009</v>
      </c>
      <c r="L772" s="91">
        <v>43480</v>
      </c>
      <c r="M772" s="3">
        <v>0.72499999999999998</v>
      </c>
      <c r="N772" s="4" t="s">
        <v>29</v>
      </c>
      <c r="O772" s="3">
        <v>68.58</v>
      </c>
      <c r="P772" s="5">
        <v>4.7619047620000003</v>
      </c>
      <c r="Q772" s="3">
        <v>3.4289999999999998</v>
      </c>
      <c r="R772" s="3">
        <v>7.7</v>
      </c>
      <c r="S772">
        <f t="shared" ref="S772:S835" si="12">MONTH(L772)</f>
        <v>1</v>
      </c>
    </row>
    <row r="773" spans="2:19" x14ac:dyDescent="0.25">
      <c r="B773" s="3" t="s">
        <v>806</v>
      </c>
      <c r="C773" s="3" t="s">
        <v>42</v>
      </c>
      <c r="D773" s="3" t="s">
        <v>43</v>
      </c>
      <c r="E773" s="3" t="s">
        <v>20</v>
      </c>
      <c r="F773" s="3" t="s">
        <v>21</v>
      </c>
      <c r="G773" s="3" t="s">
        <v>36</v>
      </c>
      <c r="H773" s="3">
        <v>95.54</v>
      </c>
      <c r="I773" s="3">
        <v>4</v>
      </c>
      <c r="J773" s="3">
        <v>19.108000000000001</v>
      </c>
      <c r="K773" s="3">
        <v>401.26799999999997</v>
      </c>
      <c r="L773" s="91">
        <v>43522</v>
      </c>
      <c r="M773" s="3">
        <v>0.49861111111111112</v>
      </c>
      <c r="N773" s="4" t="s">
        <v>23</v>
      </c>
      <c r="O773" s="3">
        <v>382.16</v>
      </c>
      <c r="P773" s="5">
        <v>4.7619047620000003</v>
      </c>
      <c r="Q773" s="3">
        <v>19.108000000000001</v>
      </c>
      <c r="R773" s="3">
        <v>4.5</v>
      </c>
      <c r="S773">
        <f t="shared" si="12"/>
        <v>2</v>
      </c>
    </row>
    <row r="774" spans="2:19" x14ac:dyDescent="0.25">
      <c r="B774" s="3" t="s">
        <v>807</v>
      </c>
      <c r="C774" s="3" t="s">
        <v>25</v>
      </c>
      <c r="D774" s="3" t="s">
        <v>26</v>
      </c>
      <c r="E774" s="3" t="s">
        <v>20</v>
      </c>
      <c r="F774" s="3" t="s">
        <v>21</v>
      </c>
      <c r="G774" s="3" t="s">
        <v>22</v>
      </c>
      <c r="H774" s="3">
        <v>85.87</v>
      </c>
      <c r="I774" s="3">
        <v>7</v>
      </c>
      <c r="J774" s="3">
        <v>30.054500000000001</v>
      </c>
      <c r="K774" s="3">
        <v>631.14449999999999</v>
      </c>
      <c r="L774" s="91">
        <v>43523</v>
      </c>
      <c r="M774" s="3">
        <v>0.79236111111111107</v>
      </c>
      <c r="N774" s="4" t="s">
        <v>33</v>
      </c>
      <c r="O774" s="3">
        <v>601.09</v>
      </c>
      <c r="P774" s="5">
        <v>4.7619047620000003</v>
      </c>
      <c r="Q774" s="3">
        <v>30.054500000000001</v>
      </c>
      <c r="R774" s="3">
        <v>8</v>
      </c>
      <c r="S774">
        <f t="shared" si="12"/>
        <v>2</v>
      </c>
    </row>
    <row r="775" spans="2:19" x14ac:dyDescent="0.25">
      <c r="B775" s="3" t="s">
        <v>808</v>
      </c>
      <c r="C775" s="3" t="s">
        <v>25</v>
      </c>
      <c r="D775" s="3" t="s">
        <v>26</v>
      </c>
      <c r="E775" s="3" t="s">
        <v>20</v>
      </c>
      <c r="F775" s="3" t="s">
        <v>21</v>
      </c>
      <c r="G775" s="3" t="s">
        <v>36</v>
      </c>
      <c r="H775" s="3">
        <v>67.989999999999995</v>
      </c>
      <c r="I775" s="3">
        <v>7</v>
      </c>
      <c r="J775" s="3">
        <v>23.796500000000002</v>
      </c>
      <c r="K775" s="3">
        <v>499.72649999999999</v>
      </c>
      <c r="L775" s="91">
        <v>43513</v>
      </c>
      <c r="M775" s="3">
        <v>0.70138888888888884</v>
      </c>
      <c r="N775" s="4" t="s">
        <v>23</v>
      </c>
      <c r="O775" s="3">
        <v>475.93</v>
      </c>
      <c r="P775" s="5">
        <v>4.7619047620000003</v>
      </c>
      <c r="Q775" s="3">
        <v>23.796500000000002</v>
      </c>
      <c r="R775" s="3">
        <v>5.7</v>
      </c>
      <c r="S775">
        <f t="shared" si="12"/>
        <v>2</v>
      </c>
    </row>
    <row r="776" spans="2:19" x14ac:dyDescent="0.25">
      <c r="B776" s="3" t="s">
        <v>809</v>
      </c>
      <c r="C776" s="3" t="s">
        <v>25</v>
      </c>
      <c r="D776" s="3" t="s">
        <v>26</v>
      </c>
      <c r="E776" s="3" t="s">
        <v>27</v>
      </c>
      <c r="F776" s="3" t="s">
        <v>21</v>
      </c>
      <c r="G776" s="3" t="s">
        <v>44</v>
      </c>
      <c r="H776" s="3">
        <v>52.42</v>
      </c>
      <c r="I776" s="3">
        <v>1</v>
      </c>
      <c r="J776" s="3">
        <v>2.621</v>
      </c>
      <c r="K776" s="3">
        <v>55.040999999999997</v>
      </c>
      <c r="L776" s="91">
        <v>43502</v>
      </c>
      <c r="M776" s="3">
        <v>0.43194444444444446</v>
      </c>
      <c r="N776" s="4" t="s">
        <v>33</v>
      </c>
      <c r="O776" s="3">
        <v>52.42</v>
      </c>
      <c r="P776" s="5">
        <v>4.7619047620000003</v>
      </c>
      <c r="Q776" s="3">
        <v>2.621</v>
      </c>
      <c r="R776" s="3">
        <v>6.3</v>
      </c>
      <c r="S776">
        <f t="shared" si="12"/>
        <v>2</v>
      </c>
    </row>
    <row r="777" spans="2:19" x14ac:dyDescent="0.25">
      <c r="B777" s="3" t="s">
        <v>810</v>
      </c>
      <c r="C777" s="3" t="s">
        <v>25</v>
      </c>
      <c r="D777" s="3" t="s">
        <v>26</v>
      </c>
      <c r="E777" s="3" t="s">
        <v>20</v>
      </c>
      <c r="F777" s="3" t="s">
        <v>31</v>
      </c>
      <c r="G777" s="3" t="s">
        <v>44</v>
      </c>
      <c r="H777" s="3">
        <v>65.650000000000006</v>
      </c>
      <c r="I777" s="3">
        <v>2</v>
      </c>
      <c r="J777" s="3">
        <v>6.5650000000000004</v>
      </c>
      <c r="K777" s="3">
        <v>137.86500000000001</v>
      </c>
      <c r="L777" s="91">
        <v>43482</v>
      </c>
      <c r="M777" s="3">
        <v>0.69861111111111107</v>
      </c>
      <c r="N777" s="4" t="s">
        <v>29</v>
      </c>
      <c r="O777" s="3">
        <v>131.30000000000001</v>
      </c>
      <c r="P777" s="5">
        <v>4.7619047620000003</v>
      </c>
      <c r="Q777" s="3">
        <v>6.5650000000000004</v>
      </c>
      <c r="R777" s="3">
        <v>6</v>
      </c>
      <c r="S777">
        <f t="shared" si="12"/>
        <v>1</v>
      </c>
    </row>
    <row r="778" spans="2:19" x14ac:dyDescent="0.25">
      <c r="B778" s="3" t="s">
        <v>811</v>
      </c>
      <c r="C778" s="3" t="s">
        <v>42</v>
      </c>
      <c r="D778" s="3" t="s">
        <v>43</v>
      </c>
      <c r="E778" s="3" t="s">
        <v>27</v>
      </c>
      <c r="F778" s="3" t="s">
        <v>21</v>
      </c>
      <c r="G778" s="3" t="s">
        <v>44</v>
      </c>
      <c r="H778" s="3">
        <v>28.86</v>
      </c>
      <c r="I778" s="3">
        <v>5</v>
      </c>
      <c r="J778" s="3">
        <v>7.2149999999999999</v>
      </c>
      <c r="K778" s="3">
        <v>151.51499999999999</v>
      </c>
      <c r="L778" s="91">
        <v>43487</v>
      </c>
      <c r="M778" s="3">
        <v>0.75555555555555554</v>
      </c>
      <c r="N778" s="4" t="s">
        <v>33</v>
      </c>
      <c r="O778" s="3">
        <v>144.30000000000001</v>
      </c>
      <c r="P778" s="5">
        <v>4.7619047620000003</v>
      </c>
      <c r="Q778" s="3">
        <v>7.2149999999999999</v>
      </c>
      <c r="R778" s="3">
        <v>8</v>
      </c>
      <c r="S778">
        <f t="shared" si="12"/>
        <v>1</v>
      </c>
    </row>
    <row r="779" spans="2:19" x14ac:dyDescent="0.25">
      <c r="B779" s="3" t="s">
        <v>812</v>
      </c>
      <c r="C779" s="3" t="s">
        <v>25</v>
      </c>
      <c r="D779" s="3" t="s">
        <v>26</v>
      </c>
      <c r="E779" s="3" t="s">
        <v>20</v>
      </c>
      <c r="F779" s="3" t="s">
        <v>31</v>
      </c>
      <c r="G779" s="3" t="s">
        <v>22</v>
      </c>
      <c r="H779" s="3">
        <v>65.31</v>
      </c>
      <c r="I779" s="3">
        <v>7</v>
      </c>
      <c r="J779" s="3">
        <v>22.858499999999999</v>
      </c>
      <c r="K779" s="3">
        <v>480.02850000000001</v>
      </c>
      <c r="L779" s="91">
        <v>43529</v>
      </c>
      <c r="M779" s="3">
        <v>0.75138888888888888</v>
      </c>
      <c r="N779" s="4" t="s">
        <v>33</v>
      </c>
      <c r="O779" s="3">
        <v>457.17</v>
      </c>
      <c r="P779" s="5">
        <v>4.7619047620000003</v>
      </c>
      <c r="Q779" s="3">
        <v>22.858499999999999</v>
      </c>
      <c r="R779" s="3">
        <v>4.2</v>
      </c>
      <c r="S779">
        <f t="shared" si="12"/>
        <v>3</v>
      </c>
    </row>
    <row r="780" spans="2:19" x14ac:dyDescent="0.25">
      <c r="B780" s="3" t="s">
        <v>813</v>
      </c>
      <c r="C780" s="3" t="s">
        <v>42</v>
      </c>
      <c r="D780" s="3" t="s">
        <v>43</v>
      </c>
      <c r="E780" s="3" t="s">
        <v>27</v>
      </c>
      <c r="F780" s="3" t="s">
        <v>31</v>
      </c>
      <c r="G780" s="3" t="s">
        <v>36</v>
      </c>
      <c r="H780" s="3">
        <v>93.38</v>
      </c>
      <c r="I780" s="3">
        <v>1</v>
      </c>
      <c r="J780" s="3">
        <v>4.6689999999999996</v>
      </c>
      <c r="K780" s="3">
        <v>98.049000000000007</v>
      </c>
      <c r="L780" s="91">
        <v>43468</v>
      </c>
      <c r="M780" s="3">
        <v>0.54652777777777772</v>
      </c>
      <c r="N780" s="4" t="s">
        <v>29</v>
      </c>
      <c r="O780" s="3">
        <v>93.38</v>
      </c>
      <c r="P780" s="5">
        <v>4.7619047620000003</v>
      </c>
      <c r="Q780" s="3">
        <v>4.6689999999999996</v>
      </c>
      <c r="R780" s="3">
        <v>9.6</v>
      </c>
      <c r="S780">
        <f t="shared" si="12"/>
        <v>1</v>
      </c>
    </row>
    <row r="781" spans="2:19" x14ac:dyDescent="0.25">
      <c r="B781" s="3" t="s">
        <v>814</v>
      </c>
      <c r="C781" s="3" t="s">
        <v>25</v>
      </c>
      <c r="D781" s="3" t="s">
        <v>26</v>
      </c>
      <c r="E781" s="3" t="s">
        <v>20</v>
      </c>
      <c r="F781" s="3" t="s">
        <v>31</v>
      </c>
      <c r="G781" s="3" t="s">
        <v>36</v>
      </c>
      <c r="H781" s="3">
        <v>25.25</v>
      </c>
      <c r="I781" s="3">
        <v>5</v>
      </c>
      <c r="J781" s="3">
        <v>6.3125</v>
      </c>
      <c r="K781" s="3">
        <v>132.5625</v>
      </c>
      <c r="L781" s="91">
        <v>43544</v>
      </c>
      <c r="M781" s="3">
        <v>0.74444444444444446</v>
      </c>
      <c r="N781" s="4" t="s">
        <v>29</v>
      </c>
      <c r="O781" s="3">
        <v>126.25</v>
      </c>
      <c r="P781" s="5">
        <v>4.7619047620000003</v>
      </c>
      <c r="Q781" s="3">
        <v>6.3125</v>
      </c>
      <c r="R781" s="3">
        <v>6.1</v>
      </c>
      <c r="S781">
        <f t="shared" si="12"/>
        <v>3</v>
      </c>
    </row>
    <row r="782" spans="2:19" x14ac:dyDescent="0.25">
      <c r="B782" s="3" t="s">
        <v>815</v>
      </c>
      <c r="C782" s="3" t="s">
        <v>42</v>
      </c>
      <c r="D782" s="3" t="s">
        <v>43</v>
      </c>
      <c r="E782" s="3" t="s">
        <v>20</v>
      </c>
      <c r="F782" s="3" t="s">
        <v>31</v>
      </c>
      <c r="G782" s="3" t="s">
        <v>28</v>
      </c>
      <c r="H782" s="3">
        <v>87.87</v>
      </c>
      <c r="I782" s="3">
        <v>9</v>
      </c>
      <c r="J782" s="3">
        <v>39.541499999999999</v>
      </c>
      <c r="K782" s="3">
        <v>830.37149999999997</v>
      </c>
      <c r="L782" s="91">
        <v>43496</v>
      </c>
      <c r="M782" s="3">
        <v>0.85555555555555551</v>
      </c>
      <c r="N782" s="4" t="s">
        <v>23</v>
      </c>
      <c r="O782" s="3">
        <v>790.83</v>
      </c>
      <c r="P782" s="5">
        <v>4.7619047620000003</v>
      </c>
      <c r="Q782" s="3">
        <v>39.541499999999999</v>
      </c>
      <c r="R782" s="3">
        <v>5.6</v>
      </c>
      <c r="S782">
        <f t="shared" si="12"/>
        <v>1</v>
      </c>
    </row>
    <row r="783" spans="2:19" x14ac:dyDescent="0.25">
      <c r="B783" s="3" t="s">
        <v>816</v>
      </c>
      <c r="C783" s="3" t="s">
        <v>25</v>
      </c>
      <c r="D783" s="3" t="s">
        <v>26</v>
      </c>
      <c r="E783" s="3" t="s">
        <v>27</v>
      </c>
      <c r="F783" s="3" t="s">
        <v>31</v>
      </c>
      <c r="G783" s="3" t="s">
        <v>22</v>
      </c>
      <c r="H783" s="3">
        <v>21.8</v>
      </c>
      <c r="I783" s="3">
        <v>8</v>
      </c>
      <c r="J783" s="3">
        <v>8.7200000000000006</v>
      </c>
      <c r="K783" s="3">
        <v>183.12</v>
      </c>
      <c r="L783" s="91">
        <v>43515</v>
      </c>
      <c r="M783" s="3">
        <v>0.80833333333333335</v>
      </c>
      <c r="N783" s="4" t="s">
        <v>29</v>
      </c>
      <c r="O783" s="3">
        <v>174.4</v>
      </c>
      <c r="P783" s="5">
        <v>4.7619047620000003</v>
      </c>
      <c r="Q783" s="3">
        <v>8.7200000000000006</v>
      </c>
      <c r="R783" s="3">
        <v>8.3000000000000007</v>
      </c>
      <c r="S783">
        <f t="shared" si="12"/>
        <v>2</v>
      </c>
    </row>
    <row r="784" spans="2:19" x14ac:dyDescent="0.25">
      <c r="B784" s="3" t="s">
        <v>817</v>
      </c>
      <c r="C784" s="3" t="s">
        <v>18</v>
      </c>
      <c r="D784" s="3" t="s">
        <v>19</v>
      </c>
      <c r="E784" s="3" t="s">
        <v>27</v>
      </c>
      <c r="F784" s="3" t="s">
        <v>21</v>
      </c>
      <c r="G784" s="3" t="s">
        <v>36</v>
      </c>
      <c r="H784" s="3">
        <v>94.76</v>
      </c>
      <c r="I784" s="3">
        <v>4</v>
      </c>
      <c r="J784" s="3">
        <v>18.952000000000002</v>
      </c>
      <c r="K784" s="3">
        <v>397.99200000000002</v>
      </c>
      <c r="L784" s="91">
        <v>43507</v>
      </c>
      <c r="M784" s="3">
        <v>0.67083333333333328</v>
      </c>
      <c r="N784" s="4" t="s">
        <v>23</v>
      </c>
      <c r="O784" s="3">
        <v>379.04</v>
      </c>
      <c r="P784" s="5">
        <v>4.7619047620000003</v>
      </c>
      <c r="Q784" s="3">
        <v>18.952000000000002</v>
      </c>
      <c r="R784" s="3">
        <v>7.8</v>
      </c>
      <c r="S784">
        <f t="shared" si="12"/>
        <v>2</v>
      </c>
    </row>
    <row r="785" spans="2:19" x14ac:dyDescent="0.25">
      <c r="B785" s="3" t="s">
        <v>818</v>
      </c>
      <c r="C785" s="3" t="s">
        <v>18</v>
      </c>
      <c r="D785" s="3" t="s">
        <v>19</v>
      </c>
      <c r="E785" s="3" t="s">
        <v>20</v>
      </c>
      <c r="F785" s="3" t="s">
        <v>21</v>
      </c>
      <c r="G785" s="3" t="s">
        <v>46</v>
      </c>
      <c r="H785" s="3">
        <v>30.62</v>
      </c>
      <c r="I785" s="3">
        <v>1</v>
      </c>
      <c r="J785" s="3">
        <v>1.5309999999999999</v>
      </c>
      <c r="K785" s="3">
        <v>32.151000000000003</v>
      </c>
      <c r="L785" s="91">
        <v>43501</v>
      </c>
      <c r="M785" s="3">
        <v>0.59305555555555556</v>
      </c>
      <c r="N785" s="4" t="s">
        <v>33</v>
      </c>
      <c r="O785" s="3">
        <v>30.62</v>
      </c>
      <c r="P785" s="5">
        <v>4.7619047620000003</v>
      </c>
      <c r="Q785" s="3">
        <v>1.5309999999999999</v>
      </c>
      <c r="R785" s="3">
        <v>4.0999999999999996</v>
      </c>
      <c r="S785">
        <f t="shared" si="12"/>
        <v>2</v>
      </c>
    </row>
    <row r="786" spans="2:19" x14ac:dyDescent="0.25">
      <c r="B786" s="3" t="s">
        <v>819</v>
      </c>
      <c r="C786" s="3" t="s">
        <v>25</v>
      </c>
      <c r="D786" s="3" t="s">
        <v>26</v>
      </c>
      <c r="E786" s="3" t="s">
        <v>27</v>
      </c>
      <c r="F786" s="3" t="s">
        <v>21</v>
      </c>
      <c r="G786" s="3" t="s">
        <v>32</v>
      </c>
      <c r="H786" s="3">
        <v>44.01</v>
      </c>
      <c r="I786" s="3">
        <v>8</v>
      </c>
      <c r="J786" s="3">
        <v>17.603999999999999</v>
      </c>
      <c r="K786" s="3">
        <v>369.68400000000003</v>
      </c>
      <c r="L786" s="91">
        <v>43527</v>
      </c>
      <c r="M786" s="3">
        <v>0.73333333333333328</v>
      </c>
      <c r="N786" s="4" t="s">
        <v>29</v>
      </c>
      <c r="O786" s="3">
        <v>352.08</v>
      </c>
      <c r="P786" s="5">
        <v>4.7619047620000003</v>
      </c>
      <c r="Q786" s="3">
        <v>17.603999999999999</v>
      </c>
      <c r="R786" s="3">
        <v>8.8000000000000007</v>
      </c>
      <c r="S786">
        <f t="shared" si="12"/>
        <v>3</v>
      </c>
    </row>
    <row r="787" spans="2:19" x14ac:dyDescent="0.25">
      <c r="B787" s="3" t="s">
        <v>820</v>
      </c>
      <c r="C787" s="3" t="s">
        <v>25</v>
      </c>
      <c r="D787" s="3" t="s">
        <v>26</v>
      </c>
      <c r="E787" s="3" t="s">
        <v>20</v>
      </c>
      <c r="F787" s="3" t="s">
        <v>21</v>
      </c>
      <c r="G787" s="3" t="s">
        <v>22</v>
      </c>
      <c r="H787" s="3">
        <v>10.16</v>
      </c>
      <c r="I787" s="3">
        <v>5</v>
      </c>
      <c r="J787" s="3">
        <v>2.54</v>
      </c>
      <c r="K787" s="3">
        <v>53.34</v>
      </c>
      <c r="L787" s="91">
        <v>43520</v>
      </c>
      <c r="M787" s="3">
        <v>0.54722222222222228</v>
      </c>
      <c r="N787" s="4" t="s">
        <v>23</v>
      </c>
      <c r="O787" s="3">
        <v>50.8</v>
      </c>
      <c r="P787" s="5">
        <v>4.7619047620000003</v>
      </c>
      <c r="Q787" s="3">
        <v>2.54</v>
      </c>
      <c r="R787" s="3">
        <v>4.0999999999999996</v>
      </c>
      <c r="S787">
        <f t="shared" si="12"/>
        <v>2</v>
      </c>
    </row>
    <row r="788" spans="2:19" x14ac:dyDescent="0.25">
      <c r="B788" s="3" t="s">
        <v>821</v>
      </c>
      <c r="C788" s="3" t="s">
        <v>18</v>
      </c>
      <c r="D788" s="3" t="s">
        <v>19</v>
      </c>
      <c r="E788" s="3" t="s">
        <v>27</v>
      </c>
      <c r="F788" s="3" t="s">
        <v>31</v>
      </c>
      <c r="G788" s="3" t="s">
        <v>28</v>
      </c>
      <c r="H788" s="3">
        <v>74.58</v>
      </c>
      <c r="I788" s="3">
        <v>7</v>
      </c>
      <c r="J788" s="3">
        <v>26.103000000000002</v>
      </c>
      <c r="K788" s="3">
        <v>548.16300000000001</v>
      </c>
      <c r="L788" s="91">
        <v>43500</v>
      </c>
      <c r="M788" s="3">
        <v>0.67291666666666672</v>
      </c>
      <c r="N788" s="4" t="s">
        <v>33</v>
      </c>
      <c r="O788" s="3">
        <v>522.05999999999995</v>
      </c>
      <c r="P788" s="5">
        <v>4.7619047620000003</v>
      </c>
      <c r="Q788" s="3">
        <v>26.103000000000002</v>
      </c>
      <c r="R788" s="3">
        <v>9</v>
      </c>
      <c r="S788">
        <f t="shared" si="12"/>
        <v>2</v>
      </c>
    </row>
    <row r="789" spans="2:19" x14ac:dyDescent="0.25">
      <c r="B789" s="3" t="s">
        <v>822</v>
      </c>
      <c r="C789" s="3" t="s">
        <v>25</v>
      </c>
      <c r="D789" s="3" t="s">
        <v>26</v>
      </c>
      <c r="E789" s="3" t="s">
        <v>27</v>
      </c>
      <c r="F789" s="3" t="s">
        <v>31</v>
      </c>
      <c r="G789" s="3" t="s">
        <v>28</v>
      </c>
      <c r="H789" s="3">
        <v>71.89</v>
      </c>
      <c r="I789" s="3">
        <v>8</v>
      </c>
      <c r="J789" s="3">
        <v>28.756</v>
      </c>
      <c r="K789" s="3">
        <v>603.87599999999998</v>
      </c>
      <c r="L789" s="91">
        <v>43515</v>
      </c>
      <c r="M789" s="3">
        <v>0.48125000000000001</v>
      </c>
      <c r="N789" s="4" t="s">
        <v>23</v>
      </c>
      <c r="O789" s="3">
        <v>575.12</v>
      </c>
      <c r="P789" s="5">
        <v>4.7619047620000003</v>
      </c>
      <c r="Q789" s="3">
        <v>28.756</v>
      </c>
      <c r="R789" s="3">
        <v>5.5</v>
      </c>
      <c r="S789">
        <f t="shared" si="12"/>
        <v>2</v>
      </c>
    </row>
    <row r="790" spans="2:19" x14ac:dyDescent="0.25">
      <c r="B790" s="3" t="s">
        <v>823</v>
      </c>
      <c r="C790" s="3" t="s">
        <v>25</v>
      </c>
      <c r="D790" s="3" t="s">
        <v>26</v>
      </c>
      <c r="E790" s="3" t="s">
        <v>27</v>
      </c>
      <c r="F790" s="3" t="s">
        <v>21</v>
      </c>
      <c r="G790" s="3" t="s">
        <v>22</v>
      </c>
      <c r="H790" s="3">
        <v>10.99</v>
      </c>
      <c r="I790" s="3">
        <v>5</v>
      </c>
      <c r="J790" s="3">
        <v>2.7475000000000001</v>
      </c>
      <c r="K790" s="3">
        <v>57.697499999999998</v>
      </c>
      <c r="L790" s="91">
        <v>43488</v>
      </c>
      <c r="M790" s="3">
        <v>0.42916666666666664</v>
      </c>
      <c r="N790" s="4" t="s">
        <v>33</v>
      </c>
      <c r="O790" s="3">
        <v>54.95</v>
      </c>
      <c r="P790" s="5">
        <v>4.7619047620000003</v>
      </c>
      <c r="Q790" s="3">
        <v>2.7475000000000001</v>
      </c>
      <c r="R790" s="3">
        <v>9.3000000000000007</v>
      </c>
      <c r="S790">
        <f t="shared" si="12"/>
        <v>1</v>
      </c>
    </row>
    <row r="791" spans="2:19" x14ac:dyDescent="0.25">
      <c r="B791" s="3" t="s">
        <v>824</v>
      </c>
      <c r="C791" s="3" t="s">
        <v>25</v>
      </c>
      <c r="D791" s="3" t="s">
        <v>26</v>
      </c>
      <c r="E791" s="3" t="s">
        <v>20</v>
      </c>
      <c r="F791" s="3" t="s">
        <v>31</v>
      </c>
      <c r="G791" s="3" t="s">
        <v>22</v>
      </c>
      <c r="H791" s="3">
        <v>60.47</v>
      </c>
      <c r="I791" s="3">
        <v>3</v>
      </c>
      <c r="J791" s="3">
        <v>9.0704999999999991</v>
      </c>
      <c r="K791" s="3">
        <v>190.48050000000001</v>
      </c>
      <c r="L791" s="91">
        <v>43479</v>
      </c>
      <c r="M791" s="3">
        <v>0.4548611111111111</v>
      </c>
      <c r="N791" s="4" t="s">
        <v>33</v>
      </c>
      <c r="O791" s="3">
        <v>181.41</v>
      </c>
      <c r="P791" s="5">
        <v>4.7619047620000003</v>
      </c>
      <c r="Q791" s="3">
        <v>9.0704999999999991</v>
      </c>
      <c r="R791" s="3">
        <v>5.6</v>
      </c>
      <c r="S791">
        <f t="shared" si="12"/>
        <v>1</v>
      </c>
    </row>
    <row r="792" spans="2:19" x14ac:dyDescent="0.25">
      <c r="B792" s="3" t="s">
        <v>825</v>
      </c>
      <c r="C792" s="3" t="s">
        <v>18</v>
      </c>
      <c r="D792" s="3" t="s">
        <v>19</v>
      </c>
      <c r="E792" s="3" t="s">
        <v>27</v>
      </c>
      <c r="F792" s="3" t="s">
        <v>31</v>
      </c>
      <c r="G792" s="3" t="s">
        <v>36</v>
      </c>
      <c r="H792" s="3">
        <v>58.91</v>
      </c>
      <c r="I792" s="3">
        <v>7</v>
      </c>
      <c r="J792" s="3">
        <v>20.618500000000001</v>
      </c>
      <c r="K792" s="3">
        <v>432.98849999999999</v>
      </c>
      <c r="L792" s="91">
        <v>43482</v>
      </c>
      <c r="M792" s="3">
        <v>0.63541666666666663</v>
      </c>
      <c r="N792" s="4" t="s">
        <v>23</v>
      </c>
      <c r="O792" s="3">
        <v>412.37</v>
      </c>
      <c r="P792" s="5">
        <v>4.7619047620000003</v>
      </c>
      <c r="Q792" s="3">
        <v>20.618500000000001</v>
      </c>
      <c r="R792" s="3">
        <v>9.6999999999999993</v>
      </c>
      <c r="S792">
        <f t="shared" si="12"/>
        <v>1</v>
      </c>
    </row>
    <row r="793" spans="2:19" x14ac:dyDescent="0.25">
      <c r="B793" s="3" t="s">
        <v>826</v>
      </c>
      <c r="C793" s="3" t="s">
        <v>18</v>
      </c>
      <c r="D793" s="3" t="s">
        <v>19</v>
      </c>
      <c r="E793" s="3" t="s">
        <v>27</v>
      </c>
      <c r="F793" s="3" t="s">
        <v>31</v>
      </c>
      <c r="G793" s="3" t="s">
        <v>46</v>
      </c>
      <c r="H793" s="3">
        <v>46.41</v>
      </c>
      <c r="I793" s="3">
        <v>1</v>
      </c>
      <c r="J793" s="3">
        <v>2.3205</v>
      </c>
      <c r="K793" s="3">
        <v>48.730499999999999</v>
      </c>
      <c r="L793" s="91">
        <v>43527</v>
      </c>
      <c r="M793" s="3">
        <v>0.83750000000000002</v>
      </c>
      <c r="N793" s="4" t="s">
        <v>33</v>
      </c>
      <c r="O793" s="3">
        <v>46.41</v>
      </c>
      <c r="P793" s="5">
        <v>4.7619047620000003</v>
      </c>
      <c r="Q793" s="3">
        <v>2.3205</v>
      </c>
      <c r="R793" s="3">
        <v>4</v>
      </c>
      <c r="S793">
        <f t="shared" si="12"/>
        <v>3</v>
      </c>
    </row>
    <row r="794" spans="2:19" x14ac:dyDescent="0.25">
      <c r="B794" s="3" t="s">
        <v>827</v>
      </c>
      <c r="C794" s="3" t="s">
        <v>25</v>
      </c>
      <c r="D794" s="3" t="s">
        <v>26</v>
      </c>
      <c r="E794" s="3" t="s">
        <v>20</v>
      </c>
      <c r="F794" s="3" t="s">
        <v>31</v>
      </c>
      <c r="G794" s="3" t="s">
        <v>22</v>
      </c>
      <c r="H794" s="3">
        <v>68.55</v>
      </c>
      <c r="I794" s="3">
        <v>4</v>
      </c>
      <c r="J794" s="3">
        <v>13.71</v>
      </c>
      <c r="K794" s="3">
        <v>287.91000000000003</v>
      </c>
      <c r="L794" s="91">
        <v>43511</v>
      </c>
      <c r="M794" s="3">
        <v>0.84791666666666665</v>
      </c>
      <c r="N794" s="4" t="s">
        <v>33</v>
      </c>
      <c r="O794" s="3">
        <v>274.2</v>
      </c>
      <c r="P794" s="5">
        <v>4.7619047620000003</v>
      </c>
      <c r="Q794" s="3">
        <v>13.71</v>
      </c>
      <c r="R794" s="3">
        <v>9.1999999999999993</v>
      </c>
      <c r="S794">
        <f t="shared" si="12"/>
        <v>2</v>
      </c>
    </row>
    <row r="795" spans="2:19" x14ac:dyDescent="0.25">
      <c r="B795" s="3" t="s">
        <v>828</v>
      </c>
      <c r="C795" s="3" t="s">
        <v>42</v>
      </c>
      <c r="D795" s="3" t="s">
        <v>43</v>
      </c>
      <c r="E795" s="3" t="s">
        <v>27</v>
      </c>
      <c r="F795" s="3" t="s">
        <v>21</v>
      </c>
      <c r="G795" s="3" t="s">
        <v>32</v>
      </c>
      <c r="H795" s="3">
        <v>97.37</v>
      </c>
      <c r="I795" s="3">
        <v>10</v>
      </c>
      <c r="J795" s="3">
        <v>48.685000000000002</v>
      </c>
      <c r="K795" s="3">
        <v>1022.385</v>
      </c>
      <c r="L795" s="91">
        <v>43480</v>
      </c>
      <c r="M795" s="3">
        <v>0.57499999999999996</v>
      </c>
      <c r="N795" s="4" t="s">
        <v>33</v>
      </c>
      <c r="O795" s="3">
        <v>973.7</v>
      </c>
      <c r="P795" s="5">
        <v>4.7619047620000003</v>
      </c>
      <c r="Q795" s="3">
        <v>48.685000000000002</v>
      </c>
      <c r="R795" s="3">
        <v>4.9000000000000004</v>
      </c>
      <c r="S795">
        <f t="shared" si="12"/>
        <v>1</v>
      </c>
    </row>
    <row r="796" spans="2:19" x14ac:dyDescent="0.25">
      <c r="B796" s="3" t="s">
        <v>829</v>
      </c>
      <c r="C796" s="3" t="s">
        <v>18</v>
      </c>
      <c r="D796" s="3" t="s">
        <v>19</v>
      </c>
      <c r="E796" s="3" t="s">
        <v>20</v>
      </c>
      <c r="F796" s="3" t="s">
        <v>31</v>
      </c>
      <c r="G796" s="3" t="s">
        <v>28</v>
      </c>
      <c r="H796" s="3">
        <v>92.6</v>
      </c>
      <c r="I796" s="3">
        <v>7</v>
      </c>
      <c r="J796" s="3">
        <v>32.409999999999997</v>
      </c>
      <c r="K796" s="3">
        <v>680.61</v>
      </c>
      <c r="L796" s="91">
        <v>43523</v>
      </c>
      <c r="M796" s="3">
        <v>0.53611111111111109</v>
      </c>
      <c r="N796" s="4" t="s">
        <v>33</v>
      </c>
      <c r="O796" s="3">
        <v>648.20000000000005</v>
      </c>
      <c r="P796" s="5">
        <v>4.7619047620000003</v>
      </c>
      <c r="Q796" s="3">
        <v>32.409999999999997</v>
      </c>
      <c r="R796" s="3">
        <v>9.3000000000000007</v>
      </c>
      <c r="S796">
        <f t="shared" si="12"/>
        <v>2</v>
      </c>
    </row>
    <row r="797" spans="2:19" x14ac:dyDescent="0.25">
      <c r="B797" s="3" t="s">
        <v>830</v>
      </c>
      <c r="C797" s="3" t="s">
        <v>18</v>
      </c>
      <c r="D797" s="3" t="s">
        <v>19</v>
      </c>
      <c r="E797" s="3" t="s">
        <v>27</v>
      </c>
      <c r="F797" s="3" t="s">
        <v>21</v>
      </c>
      <c r="G797" s="3" t="s">
        <v>28</v>
      </c>
      <c r="H797" s="3">
        <v>46.61</v>
      </c>
      <c r="I797" s="3">
        <v>2</v>
      </c>
      <c r="J797" s="3">
        <v>4.6609999999999996</v>
      </c>
      <c r="K797" s="3">
        <v>97.881</v>
      </c>
      <c r="L797" s="91">
        <v>43522</v>
      </c>
      <c r="M797" s="3">
        <v>0.51944444444444449</v>
      </c>
      <c r="N797" s="4" t="s">
        <v>33</v>
      </c>
      <c r="O797" s="3">
        <v>93.22</v>
      </c>
      <c r="P797" s="5">
        <v>4.7619047620000003</v>
      </c>
      <c r="Q797" s="3">
        <v>4.6609999999999996</v>
      </c>
      <c r="R797" s="3">
        <v>6.6</v>
      </c>
      <c r="S797">
        <f t="shared" si="12"/>
        <v>2</v>
      </c>
    </row>
    <row r="798" spans="2:19" x14ac:dyDescent="0.25">
      <c r="B798" s="3" t="s">
        <v>831</v>
      </c>
      <c r="C798" s="3" t="s">
        <v>42</v>
      </c>
      <c r="D798" s="3" t="s">
        <v>43</v>
      </c>
      <c r="E798" s="3" t="s">
        <v>27</v>
      </c>
      <c r="F798" s="3" t="s">
        <v>31</v>
      </c>
      <c r="G798" s="3" t="s">
        <v>46</v>
      </c>
      <c r="H798" s="3">
        <v>27.18</v>
      </c>
      <c r="I798" s="3">
        <v>2</v>
      </c>
      <c r="J798" s="3">
        <v>2.718</v>
      </c>
      <c r="K798" s="3">
        <v>57.078000000000003</v>
      </c>
      <c r="L798" s="91">
        <v>43539</v>
      </c>
      <c r="M798" s="3">
        <v>0.68472222222222223</v>
      </c>
      <c r="N798" s="4" t="s">
        <v>23</v>
      </c>
      <c r="O798" s="3">
        <v>54.36</v>
      </c>
      <c r="P798" s="5">
        <v>4.7619047620000003</v>
      </c>
      <c r="Q798" s="3">
        <v>2.718</v>
      </c>
      <c r="R798" s="3">
        <v>4.3</v>
      </c>
      <c r="S798">
        <f t="shared" si="12"/>
        <v>3</v>
      </c>
    </row>
    <row r="799" spans="2:19" x14ac:dyDescent="0.25">
      <c r="B799" s="3" t="s">
        <v>832</v>
      </c>
      <c r="C799" s="3" t="s">
        <v>25</v>
      </c>
      <c r="D799" s="3" t="s">
        <v>26</v>
      </c>
      <c r="E799" s="3" t="s">
        <v>20</v>
      </c>
      <c r="F799" s="3" t="s">
        <v>21</v>
      </c>
      <c r="G799" s="3" t="s">
        <v>32</v>
      </c>
      <c r="H799" s="3">
        <v>60.87</v>
      </c>
      <c r="I799" s="3">
        <v>1</v>
      </c>
      <c r="J799" s="3">
        <v>3.0434999999999999</v>
      </c>
      <c r="K799" s="3">
        <v>63.913499999999999</v>
      </c>
      <c r="L799" s="91">
        <v>43489</v>
      </c>
      <c r="M799" s="3">
        <v>0.55833333333333335</v>
      </c>
      <c r="N799" s="4" t="s">
        <v>29</v>
      </c>
      <c r="O799" s="3">
        <v>60.87</v>
      </c>
      <c r="P799" s="5">
        <v>4.7619047620000003</v>
      </c>
      <c r="Q799" s="3">
        <v>3.0434999999999999</v>
      </c>
      <c r="R799" s="3">
        <v>5.5</v>
      </c>
      <c r="S799">
        <f t="shared" si="12"/>
        <v>1</v>
      </c>
    </row>
    <row r="800" spans="2:19" x14ac:dyDescent="0.25">
      <c r="B800" s="3" t="s">
        <v>833</v>
      </c>
      <c r="C800" s="3" t="s">
        <v>18</v>
      </c>
      <c r="D800" s="3" t="s">
        <v>19</v>
      </c>
      <c r="E800" s="3" t="s">
        <v>20</v>
      </c>
      <c r="F800" s="3" t="s">
        <v>21</v>
      </c>
      <c r="G800" s="3" t="s">
        <v>36</v>
      </c>
      <c r="H800" s="3">
        <v>24.49</v>
      </c>
      <c r="I800" s="3">
        <v>10</v>
      </c>
      <c r="J800" s="3">
        <v>12.244999999999999</v>
      </c>
      <c r="K800" s="3">
        <v>257.14499999999998</v>
      </c>
      <c r="L800" s="91">
        <v>43518</v>
      </c>
      <c r="M800" s="3">
        <v>0.63541666666666663</v>
      </c>
      <c r="N800" s="4" t="s">
        <v>29</v>
      </c>
      <c r="O800" s="3">
        <v>244.9</v>
      </c>
      <c r="P800" s="5">
        <v>4.7619047620000003</v>
      </c>
      <c r="Q800" s="3">
        <v>12.244999999999999</v>
      </c>
      <c r="R800" s="3">
        <v>8.1</v>
      </c>
      <c r="S800">
        <f t="shared" si="12"/>
        <v>2</v>
      </c>
    </row>
    <row r="801" spans="2:19" x14ac:dyDescent="0.25">
      <c r="B801" s="3" t="s">
        <v>834</v>
      </c>
      <c r="C801" s="3" t="s">
        <v>42</v>
      </c>
      <c r="D801" s="3" t="s">
        <v>43</v>
      </c>
      <c r="E801" s="3" t="s">
        <v>27</v>
      </c>
      <c r="F801" s="3" t="s">
        <v>31</v>
      </c>
      <c r="G801" s="3" t="s">
        <v>22</v>
      </c>
      <c r="H801" s="3">
        <v>92.78</v>
      </c>
      <c r="I801" s="3">
        <v>1</v>
      </c>
      <c r="J801" s="3">
        <v>4.6390000000000002</v>
      </c>
      <c r="K801" s="3">
        <v>97.418999999999997</v>
      </c>
      <c r="L801" s="91">
        <v>43539</v>
      </c>
      <c r="M801" s="3">
        <v>0.4513888888888889</v>
      </c>
      <c r="N801" s="4" t="s">
        <v>33</v>
      </c>
      <c r="O801" s="3">
        <v>92.78</v>
      </c>
      <c r="P801" s="5">
        <v>4.7619047620000003</v>
      </c>
      <c r="Q801" s="3">
        <v>4.6390000000000002</v>
      </c>
      <c r="R801" s="3">
        <v>9.8000000000000007</v>
      </c>
      <c r="S801">
        <f t="shared" si="12"/>
        <v>3</v>
      </c>
    </row>
    <row r="802" spans="2:19" x14ac:dyDescent="0.25">
      <c r="B802" s="3" t="s">
        <v>835</v>
      </c>
      <c r="C802" s="3" t="s">
        <v>25</v>
      </c>
      <c r="D802" s="3" t="s">
        <v>26</v>
      </c>
      <c r="E802" s="3" t="s">
        <v>20</v>
      </c>
      <c r="F802" s="3" t="s">
        <v>31</v>
      </c>
      <c r="G802" s="3" t="s">
        <v>32</v>
      </c>
      <c r="H802" s="3">
        <v>86.69</v>
      </c>
      <c r="I802" s="3">
        <v>5</v>
      </c>
      <c r="J802" s="3">
        <v>21.672499999999999</v>
      </c>
      <c r="K802" s="3">
        <v>455.1225</v>
      </c>
      <c r="L802" s="91">
        <v>43507</v>
      </c>
      <c r="M802" s="3">
        <v>0.77638888888888891</v>
      </c>
      <c r="N802" s="4" t="s">
        <v>23</v>
      </c>
      <c r="O802" s="3">
        <v>433.45</v>
      </c>
      <c r="P802" s="5">
        <v>4.7619047620000003</v>
      </c>
      <c r="Q802" s="3">
        <v>21.672499999999999</v>
      </c>
      <c r="R802" s="3">
        <v>9.4</v>
      </c>
      <c r="S802">
        <f t="shared" si="12"/>
        <v>2</v>
      </c>
    </row>
    <row r="803" spans="2:19" x14ac:dyDescent="0.25">
      <c r="B803" s="3" t="s">
        <v>836</v>
      </c>
      <c r="C803" s="3" t="s">
        <v>42</v>
      </c>
      <c r="D803" s="3" t="s">
        <v>43</v>
      </c>
      <c r="E803" s="3" t="s">
        <v>27</v>
      </c>
      <c r="F803" s="3" t="s">
        <v>31</v>
      </c>
      <c r="G803" s="3" t="s">
        <v>36</v>
      </c>
      <c r="H803" s="3">
        <v>23.01</v>
      </c>
      <c r="I803" s="3">
        <v>6</v>
      </c>
      <c r="J803" s="3">
        <v>6.9029999999999996</v>
      </c>
      <c r="K803" s="3">
        <v>144.96299999999999</v>
      </c>
      <c r="L803" s="91">
        <v>43477</v>
      </c>
      <c r="M803" s="3">
        <v>0.69791666666666663</v>
      </c>
      <c r="N803" s="4" t="s">
        <v>23</v>
      </c>
      <c r="O803" s="3">
        <v>138.06</v>
      </c>
      <c r="P803" s="5">
        <v>4.7619047620000003</v>
      </c>
      <c r="Q803" s="3">
        <v>6.9029999999999996</v>
      </c>
      <c r="R803" s="3">
        <v>7.9</v>
      </c>
      <c r="S803">
        <f t="shared" si="12"/>
        <v>1</v>
      </c>
    </row>
    <row r="804" spans="2:19" x14ac:dyDescent="0.25">
      <c r="B804" s="3" t="s">
        <v>837</v>
      </c>
      <c r="C804" s="3" t="s">
        <v>25</v>
      </c>
      <c r="D804" s="3" t="s">
        <v>26</v>
      </c>
      <c r="E804" s="3" t="s">
        <v>20</v>
      </c>
      <c r="F804" s="3" t="s">
        <v>21</v>
      </c>
      <c r="G804" s="3" t="s">
        <v>28</v>
      </c>
      <c r="H804" s="3">
        <v>30.2</v>
      </c>
      <c r="I804" s="3">
        <v>8</v>
      </c>
      <c r="J804" s="3">
        <v>12.08</v>
      </c>
      <c r="K804" s="3">
        <v>253.68</v>
      </c>
      <c r="L804" s="91">
        <v>43527</v>
      </c>
      <c r="M804" s="3">
        <v>0.8125</v>
      </c>
      <c r="N804" s="4" t="s">
        <v>23</v>
      </c>
      <c r="O804" s="3">
        <v>241.6</v>
      </c>
      <c r="P804" s="5">
        <v>4.7619047620000003</v>
      </c>
      <c r="Q804" s="3">
        <v>12.08</v>
      </c>
      <c r="R804" s="3">
        <v>5.0999999999999996</v>
      </c>
      <c r="S804">
        <f t="shared" si="12"/>
        <v>3</v>
      </c>
    </row>
    <row r="805" spans="2:19" x14ac:dyDescent="0.25">
      <c r="B805" s="3" t="s">
        <v>838</v>
      </c>
      <c r="C805" s="3" t="s">
        <v>25</v>
      </c>
      <c r="D805" s="3" t="s">
        <v>26</v>
      </c>
      <c r="E805" s="3" t="s">
        <v>20</v>
      </c>
      <c r="F805" s="3" t="s">
        <v>31</v>
      </c>
      <c r="G805" s="3" t="s">
        <v>46</v>
      </c>
      <c r="H805" s="3">
        <v>67.39</v>
      </c>
      <c r="I805" s="3">
        <v>7</v>
      </c>
      <c r="J805" s="3">
        <v>23.586500000000001</v>
      </c>
      <c r="K805" s="3">
        <v>495.31650000000002</v>
      </c>
      <c r="L805" s="91">
        <v>43547</v>
      </c>
      <c r="M805" s="3">
        <v>0.55763888888888891</v>
      </c>
      <c r="N805" s="4" t="s">
        <v>23</v>
      </c>
      <c r="O805" s="3">
        <v>471.73</v>
      </c>
      <c r="P805" s="5">
        <v>4.7619047620000003</v>
      </c>
      <c r="Q805" s="3">
        <v>23.586500000000001</v>
      </c>
      <c r="R805" s="3">
        <v>6.9</v>
      </c>
      <c r="S805">
        <f t="shared" si="12"/>
        <v>3</v>
      </c>
    </row>
    <row r="806" spans="2:19" x14ac:dyDescent="0.25">
      <c r="B806" s="3" t="s">
        <v>839</v>
      </c>
      <c r="C806" s="3" t="s">
        <v>18</v>
      </c>
      <c r="D806" s="3" t="s">
        <v>19</v>
      </c>
      <c r="E806" s="3" t="s">
        <v>20</v>
      </c>
      <c r="F806" s="3" t="s">
        <v>21</v>
      </c>
      <c r="G806" s="3" t="s">
        <v>46</v>
      </c>
      <c r="H806" s="3">
        <v>48.96</v>
      </c>
      <c r="I806" s="3">
        <v>9</v>
      </c>
      <c r="J806" s="3">
        <v>22.032</v>
      </c>
      <c r="K806" s="3">
        <v>462.67200000000003</v>
      </c>
      <c r="L806" s="91">
        <v>43528</v>
      </c>
      <c r="M806" s="3">
        <v>0.47708333333333336</v>
      </c>
      <c r="N806" s="4" t="s">
        <v>29</v>
      </c>
      <c r="O806" s="3">
        <v>440.64</v>
      </c>
      <c r="P806" s="5">
        <v>4.7619047620000003</v>
      </c>
      <c r="Q806" s="3">
        <v>22.032</v>
      </c>
      <c r="R806" s="3">
        <v>8</v>
      </c>
      <c r="S806">
        <f t="shared" si="12"/>
        <v>3</v>
      </c>
    </row>
    <row r="807" spans="2:19" x14ac:dyDescent="0.25">
      <c r="B807" s="3" t="s">
        <v>840</v>
      </c>
      <c r="C807" s="3" t="s">
        <v>42</v>
      </c>
      <c r="D807" s="3" t="s">
        <v>43</v>
      </c>
      <c r="E807" s="3" t="s">
        <v>20</v>
      </c>
      <c r="F807" s="3" t="s">
        <v>21</v>
      </c>
      <c r="G807" s="3" t="s">
        <v>28</v>
      </c>
      <c r="H807" s="3">
        <v>75.59</v>
      </c>
      <c r="I807" s="3">
        <v>9</v>
      </c>
      <c r="J807" s="3">
        <v>34.015500000000003</v>
      </c>
      <c r="K807" s="3">
        <v>714.32550000000003</v>
      </c>
      <c r="L807" s="91">
        <v>43519</v>
      </c>
      <c r="M807" s="3">
        <v>0.46666666666666667</v>
      </c>
      <c r="N807" s="4" t="s">
        <v>29</v>
      </c>
      <c r="O807" s="3">
        <v>680.31</v>
      </c>
      <c r="P807" s="5">
        <v>4.7619047620000003</v>
      </c>
      <c r="Q807" s="3">
        <v>34.015500000000003</v>
      </c>
      <c r="R807" s="3">
        <v>8</v>
      </c>
      <c r="S807">
        <f t="shared" si="12"/>
        <v>2</v>
      </c>
    </row>
    <row r="808" spans="2:19" x14ac:dyDescent="0.25">
      <c r="B808" s="3" t="s">
        <v>841</v>
      </c>
      <c r="C808" s="3" t="s">
        <v>18</v>
      </c>
      <c r="D808" s="3" t="s">
        <v>19</v>
      </c>
      <c r="E808" s="3" t="s">
        <v>27</v>
      </c>
      <c r="F808" s="3" t="s">
        <v>21</v>
      </c>
      <c r="G808" s="3" t="s">
        <v>32</v>
      </c>
      <c r="H808" s="3">
        <v>77.47</v>
      </c>
      <c r="I808" s="3">
        <v>4</v>
      </c>
      <c r="J808" s="3">
        <v>15.494</v>
      </c>
      <c r="K808" s="3">
        <v>325.37400000000002</v>
      </c>
      <c r="L808" s="91">
        <v>43541</v>
      </c>
      <c r="M808" s="3">
        <v>0.69166666666666665</v>
      </c>
      <c r="N808" s="4" t="s">
        <v>29</v>
      </c>
      <c r="O808" s="3">
        <v>309.88</v>
      </c>
      <c r="P808" s="5">
        <v>4.7619047620000003</v>
      </c>
      <c r="Q808" s="3">
        <v>15.494</v>
      </c>
      <c r="R808" s="3">
        <v>4.2</v>
      </c>
      <c r="S808">
        <f t="shared" si="12"/>
        <v>3</v>
      </c>
    </row>
    <row r="809" spans="2:19" x14ac:dyDescent="0.25">
      <c r="B809" s="3" t="s">
        <v>842</v>
      </c>
      <c r="C809" s="3" t="s">
        <v>18</v>
      </c>
      <c r="D809" s="3" t="s">
        <v>19</v>
      </c>
      <c r="E809" s="3" t="s">
        <v>27</v>
      </c>
      <c r="F809" s="3" t="s">
        <v>21</v>
      </c>
      <c r="G809" s="3" t="s">
        <v>36</v>
      </c>
      <c r="H809" s="3">
        <v>93.18</v>
      </c>
      <c r="I809" s="3">
        <v>2</v>
      </c>
      <c r="J809" s="3">
        <v>9.3179999999999996</v>
      </c>
      <c r="K809" s="3">
        <v>195.678</v>
      </c>
      <c r="L809" s="91">
        <v>43481</v>
      </c>
      <c r="M809" s="3">
        <v>0.77847222222222223</v>
      </c>
      <c r="N809" s="4" t="s">
        <v>33</v>
      </c>
      <c r="O809" s="3">
        <v>186.36</v>
      </c>
      <c r="P809" s="5">
        <v>4.7619047620000003</v>
      </c>
      <c r="Q809" s="3">
        <v>9.3179999999999996</v>
      </c>
      <c r="R809" s="3">
        <v>8.5</v>
      </c>
      <c r="S809">
        <f t="shared" si="12"/>
        <v>1</v>
      </c>
    </row>
    <row r="810" spans="2:19" x14ac:dyDescent="0.25">
      <c r="B810" s="3" t="s">
        <v>843</v>
      </c>
      <c r="C810" s="3" t="s">
        <v>18</v>
      </c>
      <c r="D810" s="3" t="s">
        <v>19</v>
      </c>
      <c r="E810" s="3" t="s">
        <v>27</v>
      </c>
      <c r="F810" s="3" t="s">
        <v>21</v>
      </c>
      <c r="G810" s="3" t="s">
        <v>28</v>
      </c>
      <c r="H810" s="3">
        <v>50.23</v>
      </c>
      <c r="I810" s="3">
        <v>4</v>
      </c>
      <c r="J810" s="3">
        <v>10.045999999999999</v>
      </c>
      <c r="K810" s="3">
        <v>210.96600000000001</v>
      </c>
      <c r="L810" s="91">
        <v>43473</v>
      </c>
      <c r="M810" s="3">
        <v>0.71666666666666667</v>
      </c>
      <c r="N810" s="4" t="s">
        <v>29</v>
      </c>
      <c r="O810" s="3">
        <v>200.92</v>
      </c>
      <c r="P810" s="5">
        <v>4.7619047620000003</v>
      </c>
      <c r="Q810" s="3">
        <v>10.045999999999999</v>
      </c>
      <c r="R810" s="3">
        <v>9</v>
      </c>
      <c r="S810">
        <f t="shared" si="12"/>
        <v>1</v>
      </c>
    </row>
    <row r="811" spans="2:19" x14ac:dyDescent="0.25">
      <c r="B811" s="3" t="s">
        <v>844</v>
      </c>
      <c r="C811" s="3" t="s">
        <v>42</v>
      </c>
      <c r="D811" s="3" t="s">
        <v>43</v>
      </c>
      <c r="E811" s="3" t="s">
        <v>27</v>
      </c>
      <c r="F811" s="3" t="s">
        <v>21</v>
      </c>
      <c r="G811" s="3" t="s">
        <v>22</v>
      </c>
      <c r="H811" s="3">
        <v>17.75</v>
      </c>
      <c r="I811" s="3">
        <v>1</v>
      </c>
      <c r="J811" s="3">
        <v>0.88749999999999996</v>
      </c>
      <c r="K811" s="3">
        <v>18.637499999999999</v>
      </c>
      <c r="L811" s="91">
        <v>43479</v>
      </c>
      <c r="M811" s="3">
        <v>0.44305555555555554</v>
      </c>
      <c r="N811" s="4" t="s">
        <v>29</v>
      </c>
      <c r="O811" s="3">
        <v>17.75</v>
      </c>
      <c r="P811" s="5">
        <v>4.7619047620000003</v>
      </c>
      <c r="Q811" s="3">
        <v>0.88749999999999996</v>
      </c>
      <c r="R811" s="3">
        <v>8.6</v>
      </c>
      <c r="S811">
        <f t="shared" si="12"/>
        <v>1</v>
      </c>
    </row>
    <row r="812" spans="2:19" x14ac:dyDescent="0.25">
      <c r="B812" s="3" t="s">
        <v>845</v>
      </c>
      <c r="C812" s="3" t="s">
        <v>25</v>
      </c>
      <c r="D812" s="3" t="s">
        <v>26</v>
      </c>
      <c r="E812" s="3" t="s">
        <v>27</v>
      </c>
      <c r="F812" s="3" t="s">
        <v>21</v>
      </c>
      <c r="G812" s="3" t="s">
        <v>46</v>
      </c>
      <c r="H812" s="3">
        <v>62.18</v>
      </c>
      <c r="I812" s="3">
        <v>10</v>
      </c>
      <c r="J812" s="3">
        <v>31.09</v>
      </c>
      <c r="K812" s="3">
        <v>652.89</v>
      </c>
      <c r="L812" s="91">
        <v>43496</v>
      </c>
      <c r="M812" s="3">
        <v>0.43958333333333333</v>
      </c>
      <c r="N812" s="4" t="s">
        <v>23</v>
      </c>
      <c r="O812" s="3">
        <v>621.79999999999995</v>
      </c>
      <c r="P812" s="5">
        <v>4.7619047620000003</v>
      </c>
      <c r="Q812" s="3">
        <v>31.09</v>
      </c>
      <c r="R812" s="3">
        <v>6</v>
      </c>
      <c r="S812">
        <f t="shared" si="12"/>
        <v>1</v>
      </c>
    </row>
    <row r="813" spans="2:19" x14ac:dyDescent="0.25">
      <c r="B813" s="3" t="s">
        <v>846</v>
      </c>
      <c r="C813" s="3" t="s">
        <v>42</v>
      </c>
      <c r="D813" s="3" t="s">
        <v>43</v>
      </c>
      <c r="E813" s="3" t="s">
        <v>27</v>
      </c>
      <c r="F813" s="3" t="s">
        <v>31</v>
      </c>
      <c r="G813" s="3" t="s">
        <v>22</v>
      </c>
      <c r="H813" s="3">
        <v>10.75</v>
      </c>
      <c r="I813" s="3">
        <v>8</v>
      </c>
      <c r="J813" s="3">
        <v>4.3</v>
      </c>
      <c r="K813" s="3">
        <v>90.3</v>
      </c>
      <c r="L813" s="91">
        <v>43539</v>
      </c>
      <c r="M813" s="3">
        <v>0.60972222222222228</v>
      </c>
      <c r="N813" s="4" t="s">
        <v>23</v>
      </c>
      <c r="O813" s="3">
        <v>86</v>
      </c>
      <c r="P813" s="5">
        <v>4.7619047620000003</v>
      </c>
      <c r="Q813" s="3">
        <v>4.3</v>
      </c>
      <c r="R813" s="3">
        <v>6.2</v>
      </c>
      <c r="S813">
        <f t="shared" si="12"/>
        <v>3</v>
      </c>
    </row>
    <row r="814" spans="2:19" x14ac:dyDescent="0.25">
      <c r="B814" s="3" t="s">
        <v>847</v>
      </c>
      <c r="C814" s="3" t="s">
        <v>18</v>
      </c>
      <c r="D814" s="3" t="s">
        <v>19</v>
      </c>
      <c r="E814" s="3" t="s">
        <v>27</v>
      </c>
      <c r="F814" s="3" t="s">
        <v>21</v>
      </c>
      <c r="G814" s="3" t="s">
        <v>28</v>
      </c>
      <c r="H814" s="3">
        <v>40.26</v>
      </c>
      <c r="I814" s="3">
        <v>10</v>
      </c>
      <c r="J814" s="3">
        <v>20.13</v>
      </c>
      <c r="K814" s="3">
        <v>422.73</v>
      </c>
      <c r="L814" s="91">
        <v>43520</v>
      </c>
      <c r="M814" s="3">
        <v>0.75416666666666665</v>
      </c>
      <c r="N814" s="4" t="s">
        <v>33</v>
      </c>
      <c r="O814" s="3">
        <v>402.6</v>
      </c>
      <c r="P814" s="5">
        <v>4.7619047620000003</v>
      </c>
      <c r="Q814" s="3">
        <v>20.13</v>
      </c>
      <c r="R814" s="3">
        <v>5</v>
      </c>
      <c r="S814">
        <f t="shared" si="12"/>
        <v>2</v>
      </c>
    </row>
    <row r="815" spans="2:19" x14ac:dyDescent="0.25">
      <c r="B815" s="3" t="s">
        <v>848</v>
      </c>
      <c r="C815" s="3" t="s">
        <v>25</v>
      </c>
      <c r="D815" s="3" t="s">
        <v>26</v>
      </c>
      <c r="E815" s="3" t="s">
        <v>20</v>
      </c>
      <c r="F815" s="3" t="s">
        <v>21</v>
      </c>
      <c r="G815" s="3" t="s">
        <v>36</v>
      </c>
      <c r="H815" s="3">
        <v>64.97</v>
      </c>
      <c r="I815" s="3">
        <v>5</v>
      </c>
      <c r="J815" s="3">
        <v>16.2425</v>
      </c>
      <c r="K815" s="3">
        <v>341.09249999999997</v>
      </c>
      <c r="L815" s="91">
        <v>43504</v>
      </c>
      <c r="M815" s="3">
        <v>0.53611111111111109</v>
      </c>
      <c r="N815" s="4" t="s">
        <v>33</v>
      </c>
      <c r="O815" s="3">
        <v>324.85000000000002</v>
      </c>
      <c r="P815" s="5">
        <v>4.7619047620000003</v>
      </c>
      <c r="Q815" s="3">
        <v>16.2425</v>
      </c>
      <c r="R815" s="3">
        <v>6.5</v>
      </c>
      <c r="S815">
        <f t="shared" si="12"/>
        <v>2</v>
      </c>
    </row>
    <row r="816" spans="2:19" x14ac:dyDescent="0.25">
      <c r="B816" s="3" t="s">
        <v>849</v>
      </c>
      <c r="C816" s="3" t="s">
        <v>18</v>
      </c>
      <c r="D816" s="3" t="s">
        <v>19</v>
      </c>
      <c r="E816" s="3" t="s">
        <v>27</v>
      </c>
      <c r="F816" s="3" t="s">
        <v>31</v>
      </c>
      <c r="G816" s="3" t="s">
        <v>28</v>
      </c>
      <c r="H816" s="3">
        <v>95.15</v>
      </c>
      <c r="I816" s="3">
        <v>1</v>
      </c>
      <c r="J816" s="3">
        <v>4.7575000000000003</v>
      </c>
      <c r="K816" s="3">
        <v>99.907499999999999</v>
      </c>
      <c r="L816" s="91">
        <v>43546</v>
      </c>
      <c r="M816" s="3">
        <v>0.58333333333333337</v>
      </c>
      <c r="N816" s="4" t="s">
        <v>29</v>
      </c>
      <c r="O816" s="3">
        <v>95.15</v>
      </c>
      <c r="P816" s="5">
        <v>4.7619047620000003</v>
      </c>
      <c r="Q816" s="3">
        <v>4.7575000000000003</v>
      </c>
      <c r="R816" s="3">
        <v>6</v>
      </c>
      <c r="S816">
        <f t="shared" si="12"/>
        <v>3</v>
      </c>
    </row>
    <row r="817" spans="2:19" x14ac:dyDescent="0.25">
      <c r="B817" s="3" t="s">
        <v>850</v>
      </c>
      <c r="C817" s="3" t="s">
        <v>18</v>
      </c>
      <c r="D817" s="3" t="s">
        <v>19</v>
      </c>
      <c r="E817" s="3" t="s">
        <v>20</v>
      </c>
      <c r="F817" s="3" t="s">
        <v>21</v>
      </c>
      <c r="G817" s="3" t="s">
        <v>28</v>
      </c>
      <c r="H817" s="3">
        <v>48.62</v>
      </c>
      <c r="I817" s="3">
        <v>8</v>
      </c>
      <c r="J817" s="3">
        <v>19.448</v>
      </c>
      <c r="K817" s="3">
        <v>408.40800000000002</v>
      </c>
      <c r="L817" s="91">
        <v>43489</v>
      </c>
      <c r="M817" s="3">
        <v>0.45624999999999999</v>
      </c>
      <c r="N817" s="4" t="s">
        <v>29</v>
      </c>
      <c r="O817" s="3">
        <v>388.96</v>
      </c>
      <c r="P817" s="5">
        <v>4.7619047620000003</v>
      </c>
      <c r="Q817" s="3">
        <v>19.448</v>
      </c>
      <c r="R817" s="3">
        <v>5</v>
      </c>
      <c r="S817">
        <f t="shared" si="12"/>
        <v>1</v>
      </c>
    </row>
    <row r="818" spans="2:19" x14ac:dyDescent="0.25">
      <c r="B818" s="3" t="s">
        <v>851</v>
      </c>
      <c r="C818" s="3" t="s">
        <v>42</v>
      </c>
      <c r="D818" s="3" t="s">
        <v>43</v>
      </c>
      <c r="E818" s="3" t="s">
        <v>27</v>
      </c>
      <c r="F818" s="3" t="s">
        <v>21</v>
      </c>
      <c r="G818" s="3" t="s">
        <v>44</v>
      </c>
      <c r="H818" s="3">
        <v>53.21</v>
      </c>
      <c r="I818" s="3">
        <v>8</v>
      </c>
      <c r="J818" s="3">
        <v>21.283999999999999</v>
      </c>
      <c r="K818" s="3">
        <v>446.964</v>
      </c>
      <c r="L818" s="91">
        <v>43538</v>
      </c>
      <c r="M818" s="3">
        <v>0.69791666666666663</v>
      </c>
      <c r="N818" s="4" t="s">
        <v>23</v>
      </c>
      <c r="O818" s="3">
        <v>425.68</v>
      </c>
      <c r="P818" s="5">
        <v>4.7619047620000003</v>
      </c>
      <c r="Q818" s="3">
        <v>21.283999999999999</v>
      </c>
      <c r="R818" s="3">
        <v>5</v>
      </c>
      <c r="S818">
        <f t="shared" si="12"/>
        <v>3</v>
      </c>
    </row>
    <row r="819" spans="2:19" x14ac:dyDescent="0.25">
      <c r="B819" s="3" t="s">
        <v>852</v>
      </c>
      <c r="C819" s="3" t="s">
        <v>25</v>
      </c>
      <c r="D819" s="3" t="s">
        <v>26</v>
      </c>
      <c r="E819" s="3" t="s">
        <v>27</v>
      </c>
      <c r="F819" s="3" t="s">
        <v>21</v>
      </c>
      <c r="G819" s="3" t="s">
        <v>46</v>
      </c>
      <c r="H819" s="3">
        <v>45.44</v>
      </c>
      <c r="I819" s="3">
        <v>7</v>
      </c>
      <c r="J819" s="3">
        <v>15.904</v>
      </c>
      <c r="K819" s="3">
        <v>333.98399999999998</v>
      </c>
      <c r="L819" s="91">
        <v>43488</v>
      </c>
      <c r="M819" s="3">
        <v>0.46875</v>
      </c>
      <c r="N819" s="4" t="s">
        <v>29</v>
      </c>
      <c r="O819" s="3">
        <v>318.08</v>
      </c>
      <c r="P819" s="5">
        <v>4.7619047620000003</v>
      </c>
      <c r="Q819" s="3">
        <v>15.904</v>
      </c>
      <c r="R819" s="3">
        <v>9.1999999999999993</v>
      </c>
      <c r="S819">
        <f t="shared" si="12"/>
        <v>1</v>
      </c>
    </row>
    <row r="820" spans="2:19" x14ac:dyDescent="0.25">
      <c r="B820" s="3" t="s">
        <v>853</v>
      </c>
      <c r="C820" s="3" t="s">
        <v>18</v>
      </c>
      <c r="D820" s="3" t="s">
        <v>19</v>
      </c>
      <c r="E820" s="3" t="s">
        <v>27</v>
      </c>
      <c r="F820" s="3" t="s">
        <v>31</v>
      </c>
      <c r="G820" s="3" t="s">
        <v>44</v>
      </c>
      <c r="H820" s="3">
        <v>33.880000000000003</v>
      </c>
      <c r="I820" s="3">
        <v>8</v>
      </c>
      <c r="J820" s="3">
        <v>13.552</v>
      </c>
      <c r="K820" s="3">
        <v>284.59199999999998</v>
      </c>
      <c r="L820" s="91">
        <v>43484</v>
      </c>
      <c r="M820" s="3">
        <v>0.85347222222222219</v>
      </c>
      <c r="N820" s="4" t="s">
        <v>23</v>
      </c>
      <c r="O820" s="3">
        <v>271.04000000000002</v>
      </c>
      <c r="P820" s="5">
        <v>4.7619047620000003</v>
      </c>
      <c r="Q820" s="3">
        <v>13.552</v>
      </c>
      <c r="R820" s="3">
        <v>9.6</v>
      </c>
      <c r="S820">
        <f t="shared" si="12"/>
        <v>1</v>
      </c>
    </row>
    <row r="821" spans="2:19" x14ac:dyDescent="0.25">
      <c r="B821" s="3" t="s">
        <v>854</v>
      </c>
      <c r="C821" s="3" t="s">
        <v>42</v>
      </c>
      <c r="D821" s="3" t="s">
        <v>43</v>
      </c>
      <c r="E821" s="3" t="s">
        <v>20</v>
      </c>
      <c r="F821" s="3" t="s">
        <v>31</v>
      </c>
      <c r="G821" s="3" t="s">
        <v>22</v>
      </c>
      <c r="H821" s="3">
        <v>96.16</v>
      </c>
      <c r="I821" s="3">
        <v>4</v>
      </c>
      <c r="J821" s="3">
        <v>19.231999999999999</v>
      </c>
      <c r="K821" s="3">
        <v>403.87200000000001</v>
      </c>
      <c r="L821" s="91">
        <v>43492</v>
      </c>
      <c r="M821" s="3">
        <v>0.8354166666666667</v>
      </c>
      <c r="N821" s="4" t="s">
        <v>33</v>
      </c>
      <c r="O821" s="3">
        <v>384.64</v>
      </c>
      <c r="P821" s="5">
        <v>4.7619047620000003</v>
      </c>
      <c r="Q821" s="3">
        <v>19.231999999999999</v>
      </c>
      <c r="R821" s="3">
        <v>8.4</v>
      </c>
      <c r="S821">
        <f t="shared" si="12"/>
        <v>1</v>
      </c>
    </row>
    <row r="822" spans="2:19" x14ac:dyDescent="0.25">
      <c r="B822" s="3" t="s">
        <v>855</v>
      </c>
      <c r="C822" s="3" t="s">
        <v>42</v>
      </c>
      <c r="D822" s="3" t="s">
        <v>43</v>
      </c>
      <c r="E822" s="3" t="s">
        <v>20</v>
      </c>
      <c r="F822" s="3" t="s">
        <v>31</v>
      </c>
      <c r="G822" s="3" t="s">
        <v>44</v>
      </c>
      <c r="H822" s="3">
        <v>47.16</v>
      </c>
      <c r="I822" s="3">
        <v>5</v>
      </c>
      <c r="J822" s="3">
        <v>11.79</v>
      </c>
      <c r="K822" s="3">
        <v>247.59</v>
      </c>
      <c r="L822" s="91">
        <v>43499</v>
      </c>
      <c r="M822" s="3">
        <v>0.60763888888888884</v>
      </c>
      <c r="N822" s="4" t="s">
        <v>33</v>
      </c>
      <c r="O822" s="3">
        <v>235.8</v>
      </c>
      <c r="P822" s="5">
        <v>4.7619047620000003</v>
      </c>
      <c r="Q822" s="3">
        <v>11.79</v>
      </c>
      <c r="R822" s="3">
        <v>6</v>
      </c>
      <c r="S822">
        <f t="shared" si="12"/>
        <v>2</v>
      </c>
    </row>
    <row r="823" spans="2:19" x14ac:dyDescent="0.25">
      <c r="B823" s="3" t="s">
        <v>856</v>
      </c>
      <c r="C823" s="3" t="s">
        <v>42</v>
      </c>
      <c r="D823" s="3" t="s">
        <v>43</v>
      </c>
      <c r="E823" s="3" t="s">
        <v>27</v>
      </c>
      <c r="F823" s="3" t="s">
        <v>31</v>
      </c>
      <c r="G823" s="3" t="s">
        <v>28</v>
      </c>
      <c r="H823" s="3">
        <v>52.89</v>
      </c>
      <c r="I823" s="3">
        <v>4</v>
      </c>
      <c r="J823" s="3">
        <v>10.577999999999999</v>
      </c>
      <c r="K823" s="3">
        <v>222.13800000000001</v>
      </c>
      <c r="L823" s="91">
        <v>43549</v>
      </c>
      <c r="M823" s="3">
        <v>0.68888888888888888</v>
      </c>
      <c r="N823" s="4" t="s">
        <v>23</v>
      </c>
      <c r="O823" s="3">
        <v>211.56</v>
      </c>
      <c r="P823" s="5">
        <v>4.7619047620000003</v>
      </c>
      <c r="Q823" s="3">
        <v>10.577999999999999</v>
      </c>
      <c r="R823" s="3">
        <v>6.7</v>
      </c>
      <c r="S823">
        <f t="shared" si="12"/>
        <v>3</v>
      </c>
    </row>
    <row r="824" spans="2:19" x14ac:dyDescent="0.25">
      <c r="B824" s="3" t="s">
        <v>857</v>
      </c>
      <c r="C824" s="3" t="s">
        <v>18</v>
      </c>
      <c r="D824" s="3" t="s">
        <v>19</v>
      </c>
      <c r="E824" s="3" t="s">
        <v>20</v>
      </c>
      <c r="F824" s="3" t="s">
        <v>21</v>
      </c>
      <c r="G824" s="3" t="s">
        <v>32</v>
      </c>
      <c r="H824" s="3">
        <v>47.68</v>
      </c>
      <c r="I824" s="3">
        <v>2</v>
      </c>
      <c r="J824" s="3">
        <v>4.7679999999999998</v>
      </c>
      <c r="K824" s="3">
        <v>100.128</v>
      </c>
      <c r="L824" s="91">
        <v>43520</v>
      </c>
      <c r="M824" s="3">
        <v>0.4236111111111111</v>
      </c>
      <c r="N824" s="4" t="s">
        <v>33</v>
      </c>
      <c r="O824" s="3">
        <v>95.36</v>
      </c>
      <c r="P824" s="5">
        <v>4.7619047620000003</v>
      </c>
      <c r="Q824" s="3">
        <v>4.7679999999999998</v>
      </c>
      <c r="R824" s="3">
        <v>4.0999999999999996</v>
      </c>
      <c r="S824">
        <f t="shared" si="12"/>
        <v>2</v>
      </c>
    </row>
    <row r="825" spans="2:19" x14ac:dyDescent="0.25">
      <c r="B825" s="3" t="s">
        <v>858</v>
      </c>
      <c r="C825" s="3" t="s">
        <v>25</v>
      </c>
      <c r="D825" s="3" t="s">
        <v>26</v>
      </c>
      <c r="E825" s="3" t="s">
        <v>20</v>
      </c>
      <c r="F825" s="3" t="s">
        <v>31</v>
      </c>
      <c r="G825" s="3" t="s">
        <v>36</v>
      </c>
      <c r="H825" s="3">
        <v>10.17</v>
      </c>
      <c r="I825" s="3">
        <v>1</v>
      </c>
      <c r="J825" s="3">
        <v>0.50849999999999995</v>
      </c>
      <c r="K825" s="3">
        <v>10.6785</v>
      </c>
      <c r="L825" s="91">
        <v>43503</v>
      </c>
      <c r="M825" s="3">
        <v>0.59375</v>
      </c>
      <c r="N825" s="4" t="s">
        <v>29</v>
      </c>
      <c r="O825" s="3">
        <v>10.17</v>
      </c>
      <c r="P825" s="5">
        <v>4.7619047620000003</v>
      </c>
      <c r="Q825" s="3">
        <v>0.50849999999999995</v>
      </c>
      <c r="R825" s="3">
        <v>5.9</v>
      </c>
      <c r="S825">
        <f t="shared" si="12"/>
        <v>2</v>
      </c>
    </row>
    <row r="826" spans="2:19" x14ac:dyDescent="0.25">
      <c r="B826" s="3" t="s">
        <v>859</v>
      </c>
      <c r="C826" s="3" t="s">
        <v>18</v>
      </c>
      <c r="D826" s="3" t="s">
        <v>19</v>
      </c>
      <c r="E826" s="3" t="s">
        <v>27</v>
      </c>
      <c r="F826" s="3" t="s">
        <v>21</v>
      </c>
      <c r="G826" s="3" t="s">
        <v>22</v>
      </c>
      <c r="H826" s="3">
        <v>68.709999999999994</v>
      </c>
      <c r="I826" s="3">
        <v>3</v>
      </c>
      <c r="J826" s="3">
        <v>10.3065</v>
      </c>
      <c r="K826" s="3">
        <v>216.4365</v>
      </c>
      <c r="L826" s="91">
        <v>43528</v>
      </c>
      <c r="M826" s="3">
        <v>0.4201388888888889</v>
      </c>
      <c r="N826" s="4" t="s">
        <v>29</v>
      </c>
      <c r="O826" s="3">
        <v>206.13</v>
      </c>
      <c r="P826" s="5">
        <v>4.7619047620000003</v>
      </c>
      <c r="Q826" s="3">
        <v>10.3065</v>
      </c>
      <c r="R826" s="3">
        <v>8.6999999999999993</v>
      </c>
      <c r="S826">
        <f t="shared" si="12"/>
        <v>3</v>
      </c>
    </row>
    <row r="827" spans="2:19" x14ac:dyDescent="0.25">
      <c r="B827" s="3" t="s">
        <v>860</v>
      </c>
      <c r="C827" s="3" t="s">
        <v>42</v>
      </c>
      <c r="D827" s="3" t="s">
        <v>43</v>
      </c>
      <c r="E827" s="3" t="s">
        <v>20</v>
      </c>
      <c r="F827" s="3" t="s">
        <v>21</v>
      </c>
      <c r="G827" s="3" t="s">
        <v>36</v>
      </c>
      <c r="H827" s="3">
        <v>60.08</v>
      </c>
      <c r="I827" s="3">
        <v>7</v>
      </c>
      <c r="J827" s="3">
        <v>21.027999999999999</v>
      </c>
      <c r="K827" s="3">
        <v>441.58800000000002</v>
      </c>
      <c r="L827" s="91">
        <v>43510</v>
      </c>
      <c r="M827" s="3">
        <v>0.48333333333333334</v>
      </c>
      <c r="N827" s="4" t="s">
        <v>33</v>
      </c>
      <c r="O827" s="3">
        <v>420.56</v>
      </c>
      <c r="P827" s="5">
        <v>4.7619047620000003</v>
      </c>
      <c r="Q827" s="3">
        <v>21.027999999999999</v>
      </c>
      <c r="R827" s="3">
        <v>4.5</v>
      </c>
      <c r="S827">
        <f t="shared" si="12"/>
        <v>2</v>
      </c>
    </row>
    <row r="828" spans="2:19" x14ac:dyDescent="0.25">
      <c r="B828" s="3" t="s">
        <v>861</v>
      </c>
      <c r="C828" s="3" t="s">
        <v>18</v>
      </c>
      <c r="D828" s="3" t="s">
        <v>19</v>
      </c>
      <c r="E828" s="3" t="s">
        <v>20</v>
      </c>
      <c r="F828" s="3" t="s">
        <v>21</v>
      </c>
      <c r="G828" s="3" t="s">
        <v>36</v>
      </c>
      <c r="H828" s="3">
        <v>22.01</v>
      </c>
      <c r="I828" s="3">
        <v>4</v>
      </c>
      <c r="J828" s="3">
        <v>4.4020000000000001</v>
      </c>
      <c r="K828" s="3">
        <v>92.441999999999993</v>
      </c>
      <c r="L828" s="91">
        <v>43494</v>
      </c>
      <c r="M828" s="3">
        <v>0.76041666666666663</v>
      </c>
      <c r="N828" s="4" t="s">
        <v>33</v>
      </c>
      <c r="O828" s="3">
        <v>88.04</v>
      </c>
      <c r="P828" s="5">
        <v>4.7619047620000003</v>
      </c>
      <c r="Q828" s="3">
        <v>4.4020000000000001</v>
      </c>
      <c r="R828" s="3">
        <v>6.6</v>
      </c>
      <c r="S828">
        <f t="shared" si="12"/>
        <v>1</v>
      </c>
    </row>
    <row r="829" spans="2:19" x14ac:dyDescent="0.25">
      <c r="B829" s="3" t="s">
        <v>862</v>
      </c>
      <c r="C829" s="3" t="s">
        <v>42</v>
      </c>
      <c r="D829" s="3" t="s">
        <v>43</v>
      </c>
      <c r="E829" s="3" t="s">
        <v>20</v>
      </c>
      <c r="F829" s="3" t="s">
        <v>21</v>
      </c>
      <c r="G829" s="3" t="s">
        <v>22</v>
      </c>
      <c r="H829" s="3">
        <v>72.11</v>
      </c>
      <c r="I829" s="3">
        <v>9</v>
      </c>
      <c r="J829" s="3">
        <v>32.4495</v>
      </c>
      <c r="K829" s="3">
        <v>681.43949999999995</v>
      </c>
      <c r="L829" s="91">
        <v>43493</v>
      </c>
      <c r="M829" s="3">
        <v>0.57847222222222228</v>
      </c>
      <c r="N829" s="4" t="s">
        <v>33</v>
      </c>
      <c r="O829" s="3">
        <v>648.99</v>
      </c>
      <c r="P829" s="5">
        <v>4.7619047620000003</v>
      </c>
      <c r="Q829" s="3">
        <v>32.4495</v>
      </c>
      <c r="R829" s="3">
        <v>7.7</v>
      </c>
      <c r="S829">
        <f t="shared" si="12"/>
        <v>1</v>
      </c>
    </row>
    <row r="830" spans="2:19" x14ac:dyDescent="0.25">
      <c r="B830" s="3" t="s">
        <v>863</v>
      </c>
      <c r="C830" s="3" t="s">
        <v>18</v>
      </c>
      <c r="D830" s="3" t="s">
        <v>19</v>
      </c>
      <c r="E830" s="3" t="s">
        <v>20</v>
      </c>
      <c r="F830" s="3" t="s">
        <v>31</v>
      </c>
      <c r="G830" s="3" t="s">
        <v>46</v>
      </c>
      <c r="H830" s="3">
        <v>41.28</v>
      </c>
      <c r="I830" s="3">
        <v>3</v>
      </c>
      <c r="J830" s="3">
        <v>6.1920000000000002</v>
      </c>
      <c r="K830" s="3">
        <v>130.03200000000001</v>
      </c>
      <c r="L830" s="91">
        <v>43550</v>
      </c>
      <c r="M830" s="3">
        <v>0.77569444444444446</v>
      </c>
      <c r="N830" s="4" t="s">
        <v>33</v>
      </c>
      <c r="O830" s="3">
        <v>123.84</v>
      </c>
      <c r="P830" s="5">
        <v>4.7619047620000003</v>
      </c>
      <c r="Q830" s="3">
        <v>6.1920000000000002</v>
      </c>
      <c r="R830" s="3">
        <v>8.5</v>
      </c>
      <c r="S830">
        <f t="shared" si="12"/>
        <v>3</v>
      </c>
    </row>
    <row r="831" spans="2:19" x14ac:dyDescent="0.25">
      <c r="B831" s="3" t="s">
        <v>864</v>
      </c>
      <c r="C831" s="3" t="s">
        <v>25</v>
      </c>
      <c r="D831" s="3" t="s">
        <v>26</v>
      </c>
      <c r="E831" s="3" t="s">
        <v>27</v>
      </c>
      <c r="F831" s="3" t="s">
        <v>31</v>
      </c>
      <c r="G831" s="3" t="s">
        <v>28</v>
      </c>
      <c r="H831" s="3">
        <v>64.95</v>
      </c>
      <c r="I831" s="3">
        <v>10</v>
      </c>
      <c r="J831" s="3">
        <v>32.475000000000001</v>
      </c>
      <c r="K831" s="3">
        <v>681.97500000000002</v>
      </c>
      <c r="L831" s="91">
        <v>43548</v>
      </c>
      <c r="M831" s="3">
        <v>0.76875000000000004</v>
      </c>
      <c r="N831" s="4" t="s">
        <v>29</v>
      </c>
      <c r="O831" s="3">
        <v>649.5</v>
      </c>
      <c r="P831" s="5">
        <v>4.7619047620000003</v>
      </c>
      <c r="Q831" s="3">
        <v>32.475000000000001</v>
      </c>
      <c r="R831" s="3">
        <v>5.2</v>
      </c>
      <c r="S831">
        <f t="shared" si="12"/>
        <v>3</v>
      </c>
    </row>
    <row r="832" spans="2:19" x14ac:dyDescent="0.25">
      <c r="B832" s="3" t="s">
        <v>865</v>
      </c>
      <c r="C832" s="3" t="s">
        <v>18</v>
      </c>
      <c r="D832" s="3" t="s">
        <v>19</v>
      </c>
      <c r="E832" s="3" t="s">
        <v>20</v>
      </c>
      <c r="F832" s="3" t="s">
        <v>21</v>
      </c>
      <c r="G832" s="3" t="s">
        <v>28</v>
      </c>
      <c r="H832" s="3">
        <v>74.22</v>
      </c>
      <c r="I832" s="3">
        <v>10</v>
      </c>
      <c r="J832" s="3">
        <v>37.11</v>
      </c>
      <c r="K832" s="3">
        <v>779.31</v>
      </c>
      <c r="L832" s="91">
        <v>43466</v>
      </c>
      <c r="M832" s="3">
        <v>0.61250000000000004</v>
      </c>
      <c r="N832" s="4" t="s">
        <v>33</v>
      </c>
      <c r="O832" s="3">
        <v>742.2</v>
      </c>
      <c r="P832" s="5">
        <v>4.7619047620000003</v>
      </c>
      <c r="Q832" s="3">
        <v>37.11</v>
      </c>
      <c r="R832" s="3">
        <v>4.3</v>
      </c>
      <c r="S832">
        <f t="shared" si="12"/>
        <v>1</v>
      </c>
    </row>
    <row r="833" spans="2:19" x14ac:dyDescent="0.25">
      <c r="B833" s="3" t="s">
        <v>866</v>
      </c>
      <c r="C833" s="3" t="s">
        <v>18</v>
      </c>
      <c r="D833" s="3" t="s">
        <v>19</v>
      </c>
      <c r="E833" s="3" t="s">
        <v>27</v>
      </c>
      <c r="F833" s="3" t="s">
        <v>31</v>
      </c>
      <c r="G833" s="3" t="s">
        <v>28</v>
      </c>
      <c r="H833" s="3">
        <v>10.56</v>
      </c>
      <c r="I833" s="3">
        <v>8</v>
      </c>
      <c r="J833" s="3">
        <v>4.2240000000000002</v>
      </c>
      <c r="K833" s="3">
        <v>88.703999999999994</v>
      </c>
      <c r="L833" s="91">
        <v>43489</v>
      </c>
      <c r="M833" s="3">
        <v>0.73819444444444449</v>
      </c>
      <c r="N833" s="4" t="s">
        <v>29</v>
      </c>
      <c r="O833" s="3">
        <v>84.48</v>
      </c>
      <c r="P833" s="5">
        <v>4.7619047620000003</v>
      </c>
      <c r="Q833" s="3">
        <v>4.2240000000000002</v>
      </c>
      <c r="R833" s="3">
        <v>7.6</v>
      </c>
      <c r="S833">
        <f t="shared" si="12"/>
        <v>1</v>
      </c>
    </row>
    <row r="834" spans="2:19" x14ac:dyDescent="0.25">
      <c r="B834" s="3" t="s">
        <v>867</v>
      </c>
      <c r="C834" s="3" t="s">
        <v>42</v>
      </c>
      <c r="D834" s="3" t="s">
        <v>43</v>
      </c>
      <c r="E834" s="3" t="s">
        <v>27</v>
      </c>
      <c r="F834" s="3" t="s">
        <v>31</v>
      </c>
      <c r="G834" s="3" t="s">
        <v>22</v>
      </c>
      <c r="H834" s="3">
        <v>62.57</v>
      </c>
      <c r="I834" s="3">
        <v>4</v>
      </c>
      <c r="J834" s="3">
        <v>12.513999999999999</v>
      </c>
      <c r="K834" s="3">
        <v>262.79399999999998</v>
      </c>
      <c r="L834" s="91">
        <v>43521</v>
      </c>
      <c r="M834" s="3">
        <v>0.77569444444444446</v>
      </c>
      <c r="N834" s="4" t="s">
        <v>29</v>
      </c>
      <c r="O834" s="3">
        <v>250.28</v>
      </c>
      <c r="P834" s="5">
        <v>4.7619047620000003</v>
      </c>
      <c r="Q834" s="3">
        <v>12.513999999999999</v>
      </c>
      <c r="R834" s="3">
        <v>9.5</v>
      </c>
      <c r="S834">
        <f t="shared" si="12"/>
        <v>2</v>
      </c>
    </row>
    <row r="835" spans="2:19" x14ac:dyDescent="0.25">
      <c r="B835" s="3" t="s">
        <v>868</v>
      </c>
      <c r="C835" s="3" t="s">
        <v>42</v>
      </c>
      <c r="D835" s="3" t="s">
        <v>43</v>
      </c>
      <c r="E835" s="3" t="s">
        <v>20</v>
      </c>
      <c r="F835" s="3" t="s">
        <v>21</v>
      </c>
      <c r="G835" s="3" t="s">
        <v>36</v>
      </c>
      <c r="H835" s="3">
        <v>11.85</v>
      </c>
      <c r="I835" s="3">
        <v>8</v>
      </c>
      <c r="J835" s="3">
        <v>4.74</v>
      </c>
      <c r="K835" s="3">
        <v>99.54</v>
      </c>
      <c r="L835" s="91">
        <v>43474</v>
      </c>
      <c r="M835" s="3">
        <v>0.69027777777777777</v>
      </c>
      <c r="N835" s="4" t="s">
        <v>29</v>
      </c>
      <c r="O835" s="3">
        <v>94.8</v>
      </c>
      <c r="P835" s="5">
        <v>4.7619047620000003</v>
      </c>
      <c r="Q835" s="3">
        <v>4.74</v>
      </c>
      <c r="R835" s="3">
        <v>4.0999999999999996</v>
      </c>
      <c r="S835">
        <f t="shared" si="12"/>
        <v>1</v>
      </c>
    </row>
    <row r="836" spans="2:19" x14ac:dyDescent="0.25">
      <c r="B836" s="3" t="s">
        <v>869</v>
      </c>
      <c r="C836" s="3" t="s">
        <v>18</v>
      </c>
      <c r="D836" s="3" t="s">
        <v>19</v>
      </c>
      <c r="E836" s="3" t="s">
        <v>20</v>
      </c>
      <c r="F836" s="3" t="s">
        <v>31</v>
      </c>
      <c r="G836" s="3" t="s">
        <v>22</v>
      </c>
      <c r="H836" s="3">
        <v>91.3</v>
      </c>
      <c r="I836" s="3">
        <v>1</v>
      </c>
      <c r="J836" s="3">
        <v>4.5650000000000004</v>
      </c>
      <c r="K836" s="3">
        <v>95.864999999999995</v>
      </c>
      <c r="L836" s="91">
        <v>43510</v>
      </c>
      <c r="M836" s="3">
        <v>0.61250000000000004</v>
      </c>
      <c r="N836" s="4" t="s">
        <v>23</v>
      </c>
      <c r="O836" s="3">
        <v>91.3</v>
      </c>
      <c r="P836" s="5">
        <v>4.7619047620000003</v>
      </c>
      <c r="Q836" s="3">
        <v>4.5650000000000004</v>
      </c>
      <c r="R836" s="3">
        <v>9.1999999999999993</v>
      </c>
      <c r="S836">
        <f t="shared" ref="S836:S899" si="13">MONTH(L836)</f>
        <v>2</v>
      </c>
    </row>
    <row r="837" spans="2:19" x14ac:dyDescent="0.25">
      <c r="B837" s="3" t="s">
        <v>870</v>
      </c>
      <c r="C837" s="3" t="s">
        <v>42</v>
      </c>
      <c r="D837" s="3" t="s">
        <v>43</v>
      </c>
      <c r="E837" s="3" t="s">
        <v>20</v>
      </c>
      <c r="F837" s="3" t="s">
        <v>21</v>
      </c>
      <c r="G837" s="3" t="s">
        <v>32</v>
      </c>
      <c r="H837" s="3">
        <v>40.729999999999997</v>
      </c>
      <c r="I837" s="3">
        <v>7</v>
      </c>
      <c r="J837" s="3">
        <v>14.2555</v>
      </c>
      <c r="K837" s="3">
        <v>299.3655</v>
      </c>
      <c r="L837" s="91">
        <v>43536</v>
      </c>
      <c r="M837" s="3">
        <v>0.45902777777777776</v>
      </c>
      <c r="N837" s="4" t="s">
        <v>23</v>
      </c>
      <c r="O837" s="3">
        <v>285.11</v>
      </c>
      <c r="P837" s="5">
        <v>4.7619047620000003</v>
      </c>
      <c r="Q837" s="3">
        <v>14.2555</v>
      </c>
      <c r="R837" s="3">
        <v>5.4</v>
      </c>
      <c r="S837">
        <f t="shared" si="13"/>
        <v>3</v>
      </c>
    </row>
    <row r="838" spans="2:19" x14ac:dyDescent="0.25">
      <c r="B838" s="3" t="s">
        <v>871</v>
      </c>
      <c r="C838" s="3" t="s">
        <v>18</v>
      </c>
      <c r="D838" s="3" t="s">
        <v>19</v>
      </c>
      <c r="E838" s="3" t="s">
        <v>27</v>
      </c>
      <c r="F838" s="3" t="s">
        <v>31</v>
      </c>
      <c r="G838" s="3" t="s">
        <v>46</v>
      </c>
      <c r="H838" s="3">
        <v>52.38</v>
      </c>
      <c r="I838" s="3">
        <v>1</v>
      </c>
      <c r="J838" s="3">
        <v>2.6190000000000002</v>
      </c>
      <c r="K838" s="3">
        <v>54.999000000000002</v>
      </c>
      <c r="L838" s="91">
        <v>43550</v>
      </c>
      <c r="M838" s="3">
        <v>0.82222222222222219</v>
      </c>
      <c r="N838" s="4" t="s">
        <v>29</v>
      </c>
      <c r="O838" s="3">
        <v>52.38</v>
      </c>
      <c r="P838" s="5">
        <v>4.7619047620000003</v>
      </c>
      <c r="Q838" s="3">
        <v>2.6190000000000002</v>
      </c>
      <c r="R838" s="3">
        <v>5.8</v>
      </c>
      <c r="S838">
        <f t="shared" si="13"/>
        <v>3</v>
      </c>
    </row>
    <row r="839" spans="2:19" x14ac:dyDescent="0.25">
      <c r="B839" s="3" t="s">
        <v>872</v>
      </c>
      <c r="C839" s="3" t="s">
        <v>18</v>
      </c>
      <c r="D839" s="3" t="s">
        <v>19</v>
      </c>
      <c r="E839" s="3" t="s">
        <v>20</v>
      </c>
      <c r="F839" s="3" t="s">
        <v>31</v>
      </c>
      <c r="G839" s="3" t="s">
        <v>46</v>
      </c>
      <c r="H839" s="3">
        <v>38.54</v>
      </c>
      <c r="I839" s="3">
        <v>5</v>
      </c>
      <c r="J839" s="3">
        <v>9.6349999999999998</v>
      </c>
      <c r="K839" s="3">
        <v>202.33500000000001</v>
      </c>
      <c r="L839" s="91">
        <v>43474</v>
      </c>
      <c r="M839" s="3">
        <v>0.56527777777777777</v>
      </c>
      <c r="N839" s="4" t="s">
        <v>23</v>
      </c>
      <c r="O839" s="3">
        <v>192.7</v>
      </c>
      <c r="P839" s="5">
        <v>4.7619047620000003</v>
      </c>
      <c r="Q839" s="3">
        <v>9.6349999999999998</v>
      </c>
      <c r="R839" s="3">
        <v>5.6</v>
      </c>
      <c r="S839">
        <f t="shared" si="13"/>
        <v>1</v>
      </c>
    </row>
    <row r="840" spans="2:19" x14ac:dyDescent="0.25">
      <c r="B840" s="3" t="s">
        <v>873</v>
      </c>
      <c r="C840" s="3" t="s">
        <v>42</v>
      </c>
      <c r="D840" s="3" t="s">
        <v>43</v>
      </c>
      <c r="E840" s="3" t="s">
        <v>27</v>
      </c>
      <c r="F840" s="3" t="s">
        <v>31</v>
      </c>
      <c r="G840" s="3" t="s">
        <v>36</v>
      </c>
      <c r="H840" s="3">
        <v>44.63</v>
      </c>
      <c r="I840" s="3">
        <v>6</v>
      </c>
      <c r="J840" s="3">
        <v>13.388999999999999</v>
      </c>
      <c r="K840" s="3">
        <v>281.16899999999998</v>
      </c>
      <c r="L840" s="91">
        <v>43467</v>
      </c>
      <c r="M840" s="3">
        <v>0.83888888888888891</v>
      </c>
      <c r="N840" s="4" t="s">
        <v>33</v>
      </c>
      <c r="O840" s="3">
        <v>267.77999999999997</v>
      </c>
      <c r="P840" s="5">
        <v>4.7619047620000003</v>
      </c>
      <c r="Q840" s="3">
        <v>13.388999999999999</v>
      </c>
      <c r="R840" s="3">
        <v>5.0999999999999996</v>
      </c>
      <c r="S840">
        <f t="shared" si="13"/>
        <v>1</v>
      </c>
    </row>
    <row r="841" spans="2:19" x14ac:dyDescent="0.25">
      <c r="B841" s="3" t="s">
        <v>874</v>
      </c>
      <c r="C841" s="3" t="s">
        <v>25</v>
      </c>
      <c r="D841" s="3" t="s">
        <v>26</v>
      </c>
      <c r="E841" s="3" t="s">
        <v>27</v>
      </c>
      <c r="F841" s="3" t="s">
        <v>31</v>
      </c>
      <c r="G841" s="3" t="s">
        <v>28</v>
      </c>
      <c r="H841" s="3">
        <v>55.87</v>
      </c>
      <c r="I841" s="3">
        <v>10</v>
      </c>
      <c r="J841" s="3">
        <v>27.934999999999999</v>
      </c>
      <c r="K841" s="3">
        <v>586.63499999999999</v>
      </c>
      <c r="L841" s="91">
        <v>43480</v>
      </c>
      <c r="M841" s="3">
        <v>0.62569444444444444</v>
      </c>
      <c r="N841" s="4" t="s">
        <v>29</v>
      </c>
      <c r="O841" s="3">
        <v>558.70000000000005</v>
      </c>
      <c r="P841" s="5">
        <v>4.7619047620000003</v>
      </c>
      <c r="Q841" s="3">
        <v>27.934999999999999</v>
      </c>
      <c r="R841" s="3">
        <v>5.8</v>
      </c>
      <c r="S841">
        <f t="shared" si="13"/>
        <v>1</v>
      </c>
    </row>
    <row r="842" spans="2:19" x14ac:dyDescent="0.25">
      <c r="B842" s="3" t="s">
        <v>875</v>
      </c>
      <c r="C842" s="3" t="s">
        <v>25</v>
      </c>
      <c r="D842" s="3" t="s">
        <v>26</v>
      </c>
      <c r="E842" s="3" t="s">
        <v>20</v>
      </c>
      <c r="F842" s="3" t="s">
        <v>21</v>
      </c>
      <c r="G842" s="3" t="s">
        <v>36</v>
      </c>
      <c r="H842" s="3">
        <v>29.22</v>
      </c>
      <c r="I842" s="3">
        <v>6</v>
      </c>
      <c r="J842" s="3">
        <v>8.766</v>
      </c>
      <c r="K842" s="3">
        <v>184.08600000000001</v>
      </c>
      <c r="L842" s="91">
        <v>43466</v>
      </c>
      <c r="M842" s="3">
        <v>0.4861111111111111</v>
      </c>
      <c r="N842" s="4" t="s">
        <v>23</v>
      </c>
      <c r="O842" s="3">
        <v>175.32</v>
      </c>
      <c r="P842" s="5">
        <v>4.7619047620000003</v>
      </c>
      <c r="Q842" s="3">
        <v>8.766</v>
      </c>
      <c r="R842" s="3">
        <v>5</v>
      </c>
      <c r="S842">
        <f t="shared" si="13"/>
        <v>1</v>
      </c>
    </row>
    <row r="843" spans="2:19" x14ac:dyDescent="0.25">
      <c r="B843" s="3" t="s">
        <v>876</v>
      </c>
      <c r="C843" s="3" t="s">
        <v>18</v>
      </c>
      <c r="D843" s="3" t="s">
        <v>19</v>
      </c>
      <c r="E843" s="3" t="s">
        <v>27</v>
      </c>
      <c r="F843" s="3" t="s">
        <v>31</v>
      </c>
      <c r="G843" s="3" t="s">
        <v>46</v>
      </c>
      <c r="H843" s="3">
        <v>51.94</v>
      </c>
      <c r="I843" s="3">
        <v>3</v>
      </c>
      <c r="J843" s="3">
        <v>7.7910000000000004</v>
      </c>
      <c r="K843" s="3">
        <v>163.61099999999999</v>
      </c>
      <c r="L843" s="91">
        <v>43511</v>
      </c>
      <c r="M843" s="3">
        <v>0.63958333333333328</v>
      </c>
      <c r="N843" s="4" t="s">
        <v>29</v>
      </c>
      <c r="O843" s="3">
        <v>155.82</v>
      </c>
      <c r="P843" s="5">
        <v>4.7619047620000003</v>
      </c>
      <c r="Q843" s="3">
        <v>7.7910000000000004</v>
      </c>
      <c r="R843" s="3">
        <v>7.9</v>
      </c>
      <c r="S843">
        <f t="shared" si="13"/>
        <v>2</v>
      </c>
    </row>
    <row r="844" spans="2:19" x14ac:dyDescent="0.25">
      <c r="B844" s="3" t="s">
        <v>877</v>
      </c>
      <c r="C844" s="3" t="s">
        <v>42</v>
      </c>
      <c r="D844" s="3" t="s">
        <v>43</v>
      </c>
      <c r="E844" s="3" t="s">
        <v>27</v>
      </c>
      <c r="F844" s="3" t="s">
        <v>31</v>
      </c>
      <c r="G844" s="3" t="s">
        <v>28</v>
      </c>
      <c r="H844" s="3">
        <v>60.3</v>
      </c>
      <c r="I844" s="3">
        <v>1</v>
      </c>
      <c r="J844" s="3">
        <v>3.0150000000000001</v>
      </c>
      <c r="K844" s="3">
        <v>63.314999999999998</v>
      </c>
      <c r="L844" s="91">
        <v>43524</v>
      </c>
      <c r="M844" s="3">
        <v>0.73472222222222228</v>
      </c>
      <c r="N844" s="4" t="s">
        <v>29</v>
      </c>
      <c r="O844" s="3">
        <v>60.3</v>
      </c>
      <c r="P844" s="5">
        <v>4.7619047620000003</v>
      </c>
      <c r="Q844" s="3">
        <v>3.0150000000000001</v>
      </c>
      <c r="R844" s="3">
        <v>6</v>
      </c>
      <c r="S844">
        <f t="shared" si="13"/>
        <v>2</v>
      </c>
    </row>
    <row r="845" spans="2:19" x14ac:dyDescent="0.25">
      <c r="B845" s="3" t="s">
        <v>878</v>
      </c>
      <c r="C845" s="3" t="s">
        <v>18</v>
      </c>
      <c r="D845" s="3" t="s">
        <v>19</v>
      </c>
      <c r="E845" s="3" t="s">
        <v>20</v>
      </c>
      <c r="F845" s="3" t="s">
        <v>21</v>
      </c>
      <c r="G845" s="3" t="s">
        <v>36</v>
      </c>
      <c r="H845" s="3">
        <v>39.47</v>
      </c>
      <c r="I845" s="3">
        <v>2</v>
      </c>
      <c r="J845" s="3">
        <v>3.9470000000000001</v>
      </c>
      <c r="K845" s="3">
        <v>82.887</v>
      </c>
      <c r="L845" s="91">
        <v>43526</v>
      </c>
      <c r="M845" s="3">
        <v>0.67777777777777781</v>
      </c>
      <c r="N845" s="4" t="s">
        <v>33</v>
      </c>
      <c r="O845" s="3">
        <v>78.94</v>
      </c>
      <c r="P845" s="5">
        <v>4.7619047620000003</v>
      </c>
      <c r="Q845" s="3">
        <v>3.9470000000000001</v>
      </c>
      <c r="R845" s="3">
        <v>5</v>
      </c>
      <c r="S845">
        <f t="shared" si="13"/>
        <v>3</v>
      </c>
    </row>
    <row r="846" spans="2:19" x14ac:dyDescent="0.25">
      <c r="B846" s="3" t="s">
        <v>879</v>
      </c>
      <c r="C846" s="3" t="s">
        <v>25</v>
      </c>
      <c r="D846" s="3" t="s">
        <v>26</v>
      </c>
      <c r="E846" s="3" t="s">
        <v>20</v>
      </c>
      <c r="F846" s="3" t="s">
        <v>21</v>
      </c>
      <c r="G846" s="3" t="s">
        <v>44</v>
      </c>
      <c r="H846" s="3">
        <v>14.87</v>
      </c>
      <c r="I846" s="3">
        <v>2</v>
      </c>
      <c r="J846" s="3">
        <v>1.4870000000000001</v>
      </c>
      <c r="K846" s="3">
        <v>31.227</v>
      </c>
      <c r="L846" s="91">
        <v>43509</v>
      </c>
      <c r="M846" s="3">
        <v>0.76041666666666663</v>
      </c>
      <c r="N846" s="4" t="s">
        <v>33</v>
      </c>
      <c r="O846" s="3">
        <v>29.74</v>
      </c>
      <c r="P846" s="5">
        <v>4.7619047620000003</v>
      </c>
      <c r="Q846" s="3">
        <v>1.4870000000000001</v>
      </c>
      <c r="R846" s="3">
        <v>8.9</v>
      </c>
      <c r="S846">
        <f t="shared" si="13"/>
        <v>2</v>
      </c>
    </row>
    <row r="847" spans="2:19" x14ac:dyDescent="0.25">
      <c r="B847" s="3" t="s">
        <v>880</v>
      </c>
      <c r="C847" s="3" t="s">
        <v>18</v>
      </c>
      <c r="D847" s="3" t="s">
        <v>19</v>
      </c>
      <c r="E847" s="3" t="s">
        <v>27</v>
      </c>
      <c r="F847" s="3" t="s">
        <v>31</v>
      </c>
      <c r="G847" s="3" t="s">
        <v>46</v>
      </c>
      <c r="H847" s="3">
        <v>21.32</v>
      </c>
      <c r="I847" s="3">
        <v>1</v>
      </c>
      <c r="J847" s="3">
        <v>1.0660000000000001</v>
      </c>
      <c r="K847" s="3">
        <v>22.385999999999999</v>
      </c>
      <c r="L847" s="91">
        <v>43491</v>
      </c>
      <c r="M847" s="3">
        <v>0.52986111111111112</v>
      </c>
      <c r="N847" s="4" t="s">
        <v>29</v>
      </c>
      <c r="O847" s="3">
        <v>21.32</v>
      </c>
      <c r="P847" s="5">
        <v>4.7619047620000003</v>
      </c>
      <c r="Q847" s="3">
        <v>1.0660000000000001</v>
      </c>
      <c r="R847" s="3">
        <v>5.9</v>
      </c>
      <c r="S847">
        <f t="shared" si="13"/>
        <v>1</v>
      </c>
    </row>
    <row r="848" spans="2:19" x14ac:dyDescent="0.25">
      <c r="B848" s="3" t="s">
        <v>881</v>
      </c>
      <c r="C848" s="3" t="s">
        <v>18</v>
      </c>
      <c r="D848" s="3" t="s">
        <v>19</v>
      </c>
      <c r="E848" s="3" t="s">
        <v>20</v>
      </c>
      <c r="F848" s="3" t="s">
        <v>31</v>
      </c>
      <c r="G848" s="3" t="s">
        <v>28</v>
      </c>
      <c r="H848" s="3">
        <v>93.78</v>
      </c>
      <c r="I848" s="3">
        <v>3</v>
      </c>
      <c r="J848" s="3">
        <v>14.067</v>
      </c>
      <c r="K848" s="3">
        <v>295.40699999999998</v>
      </c>
      <c r="L848" s="91">
        <v>43495</v>
      </c>
      <c r="M848" s="3">
        <v>0.48055555555555557</v>
      </c>
      <c r="N848" s="4" t="s">
        <v>33</v>
      </c>
      <c r="O848" s="3">
        <v>281.33999999999997</v>
      </c>
      <c r="P848" s="5">
        <v>4.7619047620000003</v>
      </c>
      <c r="Q848" s="3">
        <v>14.067</v>
      </c>
      <c r="R848" s="3">
        <v>5.9</v>
      </c>
      <c r="S848">
        <f t="shared" si="13"/>
        <v>1</v>
      </c>
    </row>
    <row r="849" spans="2:19" x14ac:dyDescent="0.25">
      <c r="B849" s="3" t="s">
        <v>882</v>
      </c>
      <c r="C849" s="3" t="s">
        <v>18</v>
      </c>
      <c r="D849" s="3" t="s">
        <v>19</v>
      </c>
      <c r="E849" s="3" t="s">
        <v>20</v>
      </c>
      <c r="F849" s="3" t="s">
        <v>31</v>
      </c>
      <c r="G849" s="3" t="s">
        <v>28</v>
      </c>
      <c r="H849" s="3">
        <v>73.260000000000005</v>
      </c>
      <c r="I849" s="3">
        <v>1</v>
      </c>
      <c r="J849" s="3">
        <v>3.6629999999999998</v>
      </c>
      <c r="K849" s="3">
        <v>76.923000000000002</v>
      </c>
      <c r="L849" s="91">
        <v>43492</v>
      </c>
      <c r="M849" s="3">
        <v>0.75555555555555554</v>
      </c>
      <c r="N849" s="4" t="s">
        <v>23</v>
      </c>
      <c r="O849" s="3">
        <v>73.260000000000005</v>
      </c>
      <c r="P849" s="5">
        <v>4.7619047620000003</v>
      </c>
      <c r="Q849" s="3">
        <v>3.6629999999999998</v>
      </c>
      <c r="R849" s="3">
        <v>9.6999999999999993</v>
      </c>
      <c r="S849">
        <f t="shared" si="13"/>
        <v>1</v>
      </c>
    </row>
    <row r="850" spans="2:19" x14ac:dyDescent="0.25">
      <c r="B850" s="3" t="s">
        <v>883</v>
      </c>
      <c r="C850" s="3" t="s">
        <v>25</v>
      </c>
      <c r="D850" s="3" t="s">
        <v>26</v>
      </c>
      <c r="E850" s="3" t="s">
        <v>27</v>
      </c>
      <c r="F850" s="3" t="s">
        <v>21</v>
      </c>
      <c r="G850" s="3" t="s">
        <v>36</v>
      </c>
      <c r="H850" s="3">
        <v>22.38</v>
      </c>
      <c r="I850" s="3">
        <v>1</v>
      </c>
      <c r="J850" s="3">
        <v>1.119</v>
      </c>
      <c r="K850" s="3">
        <v>23.498999999999999</v>
      </c>
      <c r="L850" s="91">
        <v>43495</v>
      </c>
      <c r="M850" s="3">
        <v>0.71388888888888891</v>
      </c>
      <c r="N850" s="4" t="s">
        <v>33</v>
      </c>
      <c r="O850" s="3">
        <v>22.38</v>
      </c>
      <c r="P850" s="5">
        <v>4.7619047620000003</v>
      </c>
      <c r="Q850" s="3">
        <v>1.119</v>
      </c>
      <c r="R850" s="3">
        <v>8.6</v>
      </c>
      <c r="S850">
        <f t="shared" si="13"/>
        <v>1</v>
      </c>
    </row>
    <row r="851" spans="2:19" x14ac:dyDescent="0.25">
      <c r="B851" s="3" t="s">
        <v>884</v>
      </c>
      <c r="C851" s="3" t="s">
        <v>25</v>
      </c>
      <c r="D851" s="3" t="s">
        <v>26</v>
      </c>
      <c r="E851" s="3" t="s">
        <v>20</v>
      </c>
      <c r="F851" s="3" t="s">
        <v>21</v>
      </c>
      <c r="G851" s="3" t="s">
        <v>44</v>
      </c>
      <c r="H851" s="3">
        <v>72.88</v>
      </c>
      <c r="I851" s="3">
        <v>9</v>
      </c>
      <c r="J851" s="3">
        <v>32.795999999999999</v>
      </c>
      <c r="K851" s="3">
        <v>688.71600000000001</v>
      </c>
      <c r="L851" s="91">
        <v>43473</v>
      </c>
      <c r="M851" s="3">
        <v>0.81805555555555554</v>
      </c>
      <c r="N851" s="4" t="s">
        <v>29</v>
      </c>
      <c r="O851" s="3">
        <v>655.92</v>
      </c>
      <c r="P851" s="5">
        <v>4.7619047620000003</v>
      </c>
      <c r="Q851" s="3">
        <v>32.795999999999999</v>
      </c>
      <c r="R851" s="3">
        <v>4</v>
      </c>
      <c r="S851">
        <f t="shared" si="13"/>
        <v>1</v>
      </c>
    </row>
    <row r="852" spans="2:19" x14ac:dyDescent="0.25">
      <c r="B852" s="3" t="s">
        <v>885</v>
      </c>
      <c r="C852" s="3" t="s">
        <v>18</v>
      </c>
      <c r="D852" s="3" t="s">
        <v>19</v>
      </c>
      <c r="E852" s="3" t="s">
        <v>27</v>
      </c>
      <c r="F852" s="3" t="s">
        <v>21</v>
      </c>
      <c r="G852" s="3" t="s">
        <v>46</v>
      </c>
      <c r="H852" s="3">
        <v>99.1</v>
      </c>
      <c r="I852" s="3">
        <v>6</v>
      </c>
      <c r="J852" s="3">
        <v>29.73</v>
      </c>
      <c r="K852" s="3">
        <v>624.33000000000004</v>
      </c>
      <c r="L852" s="91">
        <v>43484</v>
      </c>
      <c r="M852" s="3">
        <v>0.5493055555555556</v>
      </c>
      <c r="N852" s="4" t="s">
        <v>29</v>
      </c>
      <c r="O852" s="3">
        <v>594.6</v>
      </c>
      <c r="P852" s="5">
        <v>4.7619047620000003</v>
      </c>
      <c r="Q852" s="3">
        <v>29.73</v>
      </c>
      <c r="R852" s="3">
        <v>4.2</v>
      </c>
      <c r="S852">
        <f t="shared" si="13"/>
        <v>1</v>
      </c>
    </row>
    <row r="853" spans="2:19" x14ac:dyDescent="0.25">
      <c r="B853" s="3" t="s">
        <v>886</v>
      </c>
      <c r="C853" s="3" t="s">
        <v>18</v>
      </c>
      <c r="D853" s="3" t="s">
        <v>19</v>
      </c>
      <c r="E853" s="3" t="s">
        <v>27</v>
      </c>
      <c r="F853" s="3" t="s">
        <v>31</v>
      </c>
      <c r="G853" s="3" t="s">
        <v>46</v>
      </c>
      <c r="H853" s="3">
        <v>74.099999999999994</v>
      </c>
      <c r="I853" s="3">
        <v>1</v>
      </c>
      <c r="J853" s="3">
        <v>3.7050000000000001</v>
      </c>
      <c r="K853" s="3">
        <v>77.805000000000007</v>
      </c>
      <c r="L853" s="91">
        <v>43490</v>
      </c>
      <c r="M853" s="3">
        <v>0.46180555555555558</v>
      </c>
      <c r="N853" s="4" t="s">
        <v>29</v>
      </c>
      <c r="O853" s="3">
        <v>74.099999999999994</v>
      </c>
      <c r="P853" s="5">
        <v>4.7619047620000003</v>
      </c>
      <c r="Q853" s="3">
        <v>3.7050000000000001</v>
      </c>
      <c r="R853" s="3">
        <v>9.1999999999999993</v>
      </c>
      <c r="S853">
        <f t="shared" si="13"/>
        <v>1</v>
      </c>
    </row>
    <row r="854" spans="2:19" x14ac:dyDescent="0.25">
      <c r="B854" s="3" t="s">
        <v>887</v>
      </c>
      <c r="C854" s="3" t="s">
        <v>18</v>
      </c>
      <c r="D854" s="3" t="s">
        <v>19</v>
      </c>
      <c r="E854" s="3" t="s">
        <v>27</v>
      </c>
      <c r="F854" s="3" t="s">
        <v>21</v>
      </c>
      <c r="G854" s="3" t="s">
        <v>46</v>
      </c>
      <c r="H854" s="3">
        <v>98.48</v>
      </c>
      <c r="I854" s="3">
        <v>2</v>
      </c>
      <c r="J854" s="3">
        <v>9.8480000000000008</v>
      </c>
      <c r="K854" s="3">
        <v>206.80799999999999</v>
      </c>
      <c r="L854" s="91">
        <v>43515</v>
      </c>
      <c r="M854" s="3">
        <v>0.42499999999999999</v>
      </c>
      <c r="N854" s="4" t="s">
        <v>23</v>
      </c>
      <c r="O854" s="3">
        <v>196.96</v>
      </c>
      <c r="P854" s="5">
        <v>4.7619047620000003</v>
      </c>
      <c r="Q854" s="3">
        <v>9.8480000000000008</v>
      </c>
      <c r="R854" s="3">
        <v>9.1999999999999993</v>
      </c>
      <c r="S854">
        <f t="shared" si="13"/>
        <v>2</v>
      </c>
    </row>
    <row r="855" spans="2:19" x14ac:dyDescent="0.25">
      <c r="B855" s="3" t="s">
        <v>888</v>
      </c>
      <c r="C855" s="3" t="s">
        <v>25</v>
      </c>
      <c r="D855" s="3" t="s">
        <v>26</v>
      </c>
      <c r="E855" s="3" t="s">
        <v>27</v>
      </c>
      <c r="F855" s="3" t="s">
        <v>31</v>
      </c>
      <c r="G855" s="3" t="s">
        <v>22</v>
      </c>
      <c r="H855" s="3">
        <v>53.19</v>
      </c>
      <c r="I855" s="3">
        <v>7</v>
      </c>
      <c r="J855" s="3">
        <v>18.616499999999998</v>
      </c>
      <c r="K855" s="3">
        <v>390.94650000000001</v>
      </c>
      <c r="L855" s="91">
        <v>43479</v>
      </c>
      <c r="M855" s="3">
        <v>0.65416666666666667</v>
      </c>
      <c r="N855" s="4" t="s">
        <v>23</v>
      </c>
      <c r="O855" s="3">
        <v>372.33</v>
      </c>
      <c r="P855" s="5">
        <v>4.7619047620000003</v>
      </c>
      <c r="Q855" s="3">
        <v>18.616499999999998</v>
      </c>
      <c r="R855" s="3">
        <v>5</v>
      </c>
      <c r="S855">
        <f t="shared" si="13"/>
        <v>1</v>
      </c>
    </row>
    <row r="856" spans="2:19" x14ac:dyDescent="0.25">
      <c r="B856" s="3" t="s">
        <v>889</v>
      </c>
      <c r="C856" s="3" t="s">
        <v>42</v>
      </c>
      <c r="D856" s="3" t="s">
        <v>43</v>
      </c>
      <c r="E856" s="3" t="s">
        <v>27</v>
      </c>
      <c r="F856" s="3" t="s">
        <v>21</v>
      </c>
      <c r="G856" s="3" t="s">
        <v>28</v>
      </c>
      <c r="H856" s="3">
        <v>52.79</v>
      </c>
      <c r="I856" s="3">
        <v>10</v>
      </c>
      <c r="J856" s="3">
        <v>26.395</v>
      </c>
      <c r="K856" s="3">
        <v>554.29499999999996</v>
      </c>
      <c r="L856" s="91">
        <v>43521</v>
      </c>
      <c r="M856" s="3">
        <v>0.49861111111111112</v>
      </c>
      <c r="N856" s="4" t="s">
        <v>23</v>
      </c>
      <c r="O856" s="3">
        <v>527.9</v>
      </c>
      <c r="P856" s="5">
        <v>4.7619047620000003</v>
      </c>
      <c r="Q856" s="3">
        <v>26.395</v>
      </c>
      <c r="R856" s="3">
        <v>10</v>
      </c>
      <c r="S856">
        <f t="shared" si="13"/>
        <v>2</v>
      </c>
    </row>
    <row r="857" spans="2:19" x14ac:dyDescent="0.25">
      <c r="B857" s="3" t="s">
        <v>890</v>
      </c>
      <c r="C857" s="3" t="s">
        <v>18</v>
      </c>
      <c r="D857" s="3" t="s">
        <v>19</v>
      </c>
      <c r="E857" s="3" t="s">
        <v>20</v>
      </c>
      <c r="F857" s="3" t="s">
        <v>21</v>
      </c>
      <c r="G857" s="3" t="s">
        <v>22</v>
      </c>
      <c r="H857" s="3">
        <v>95.95</v>
      </c>
      <c r="I857" s="3">
        <v>5</v>
      </c>
      <c r="J857" s="3">
        <v>23.987500000000001</v>
      </c>
      <c r="K857" s="3">
        <v>503.73750000000001</v>
      </c>
      <c r="L857" s="91">
        <v>43488</v>
      </c>
      <c r="M857" s="3">
        <v>0.59791666666666665</v>
      </c>
      <c r="N857" s="4" t="s">
        <v>23</v>
      </c>
      <c r="O857" s="3">
        <v>479.75</v>
      </c>
      <c r="P857" s="5">
        <v>4.7619047620000003</v>
      </c>
      <c r="Q857" s="3">
        <v>23.987500000000001</v>
      </c>
      <c r="R857" s="3">
        <v>8.8000000000000007</v>
      </c>
      <c r="S857">
        <f t="shared" si="13"/>
        <v>1</v>
      </c>
    </row>
    <row r="858" spans="2:19" x14ac:dyDescent="0.25">
      <c r="B858" s="3" t="s">
        <v>891</v>
      </c>
      <c r="C858" s="3" t="s">
        <v>42</v>
      </c>
      <c r="D858" s="3" t="s">
        <v>43</v>
      </c>
      <c r="E858" s="3" t="s">
        <v>27</v>
      </c>
      <c r="F858" s="3" t="s">
        <v>21</v>
      </c>
      <c r="G858" s="3" t="s">
        <v>46</v>
      </c>
      <c r="H858" s="3">
        <v>36.51</v>
      </c>
      <c r="I858" s="3">
        <v>9</v>
      </c>
      <c r="J858" s="3">
        <v>16.429500000000001</v>
      </c>
      <c r="K858" s="3">
        <v>345.01949999999999</v>
      </c>
      <c r="L858" s="91">
        <v>43512</v>
      </c>
      <c r="M858" s="3">
        <v>0.45277777777777778</v>
      </c>
      <c r="N858" s="4" t="s">
        <v>29</v>
      </c>
      <c r="O858" s="3">
        <v>328.59</v>
      </c>
      <c r="P858" s="5">
        <v>4.7619047620000003</v>
      </c>
      <c r="Q858" s="3">
        <v>16.429500000000001</v>
      </c>
      <c r="R858" s="3">
        <v>4.2</v>
      </c>
      <c r="S858">
        <f t="shared" si="13"/>
        <v>2</v>
      </c>
    </row>
    <row r="859" spans="2:19" x14ac:dyDescent="0.25">
      <c r="B859" s="3" t="s">
        <v>892</v>
      </c>
      <c r="C859" s="3" t="s">
        <v>42</v>
      </c>
      <c r="D859" s="3" t="s">
        <v>43</v>
      </c>
      <c r="E859" s="3" t="s">
        <v>27</v>
      </c>
      <c r="F859" s="3" t="s">
        <v>31</v>
      </c>
      <c r="G859" s="3" t="s">
        <v>44</v>
      </c>
      <c r="H859" s="3">
        <v>21.12</v>
      </c>
      <c r="I859" s="3">
        <v>8</v>
      </c>
      <c r="J859" s="3">
        <v>8.4480000000000004</v>
      </c>
      <c r="K859" s="3">
        <v>177.40799999999999</v>
      </c>
      <c r="L859" s="91">
        <v>43466</v>
      </c>
      <c r="M859" s="3">
        <v>0.81319444444444444</v>
      </c>
      <c r="N859" s="4" t="s">
        <v>29</v>
      </c>
      <c r="O859" s="3">
        <v>168.96</v>
      </c>
      <c r="P859" s="5">
        <v>4.7619047620000003</v>
      </c>
      <c r="Q859" s="3">
        <v>8.4480000000000004</v>
      </c>
      <c r="R859" s="3">
        <v>6.3</v>
      </c>
      <c r="S859">
        <f t="shared" si="13"/>
        <v>1</v>
      </c>
    </row>
    <row r="860" spans="2:19" x14ac:dyDescent="0.25">
      <c r="B860" s="3" t="s">
        <v>893</v>
      </c>
      <c r="C860" s="3" t="s">
        <v>18</v>
      </c>
      <c r="D860" s="3" t="s">
        <v>19</v>
      </c>
      <c r="E860" s="3" t="s">
        <v>20</v>
      </c>
      <c r="F860" s="3" t="s">
        <v>21</v>
      </c>
      <c r="G860" s="3" t="s">
        <v>32</v>
      </c>
      <c r="H860" s="3">
        <v>28.31</v>
      </c>
      <c r="I860" s="3">
        <v>4</v>
      </c>
      <c r="J860" s="3">
        <v>5.6619999999999999</v>
      </c>
      <c r="K860" s="3">
        <v>118.902</v>
      </c>
      <c r="L860" s="91">
        <v>43531</v>
      </c>
      <c r="M860" s="3">
        <v>0.77430555555555558</v>
      </c>
      <c r="N860" s="4" t="s">
        <v>29</v>
      </c>
      <c r="O860" s="3">
        <v>113.24</v>
      </c>
      <c r="P860" s="5">
        <v>4.7619047620000003</v>
      </c>
      <c r="Q860" s="3">
        <v>5.6619999999999999</v>
      </c>
      <c r="R860" s="3">
        <v>8.1999999999999993</v>
      </c>
      <c r="S860">
        <f t="shared" si="13"/>
        <v>3</v>
      </c>
    </row>
    <row r="861" spans="2:19" x14ac:dyDescent="0.25">
      <c r="B861" s="3" t="s">
        <v>894</v>
      </c>
      <c r="C861" s="3" t="s">
        <v>42</v>
      </c>
      <c r="D861" s="3" t="s">
        <v>43</v>
      </c>
      <c r="E861" s="3" t="s">
        <v>27</v>
      </c>
      <c r="F861" s="3" t="s">
        <v>31</v>
      </c>
      <c r="G861" s="3" t="s">
        <v>22</v>
      </c>
      <c r="H861" s="3">
        <v>57.59</v>
      </c>
      <c r="I861" s="3">
        <v>6</v>
      </c>
      <c r="J861" s="3">
        <v>17.277000000000001</v>
      </c>
      <c r="K861" s="3">
        <v>362.81700000000001</v>
      </c>
      <c r="L861" s="91">
        <v>43511</v>
      </c>
      <c r="M861" s="3">
        <v>0.57708333333333328</v>
      </c>
      <c r="N861" s="4" t="s">
        <v>29</v>
      </c>
      <c r="O861" s="3">
        <v>345.54</v>
      </c>
      <c r="P861" s="5">
        <v>4.7619047620000003</v>
      </c>
      <c r="Q861" s="3">
        <v>17.277000000000001</v>
      </c>
      <c r="R861" s="3">
        <v>5.0999999999999996</v>
      </c>
      <c r="S861">
        <f t="shared" si="13"/>
        <v>2</v>
      </c>
    </row>
    <row r="862" spans="2:19" x14ac:dyDescent="0.25">
      <c r="B862" s="3" t="s">
        <v>895</v>
      </c>
      <c r="C862" s="3" t="s">
        <v>18</v>
      </c>
      <c r="D862" s="3" t="s">
        <v>19</v>
      </c>
      <c r="E862" s="3" t="s">
        <v>20</v>
      </c>
      <c r="F862" s="3" t="s">
        <v>21</v>
      </c>
      <c r="G862" s="3" t="s">
        <v>44</v>
      </c>
      <c r="H862" s="3">
        <v>47.63</v>
      </c>
      <c r="I862" s="3">
        <v>9</v>
      </c>
      <c r="J862" s="3">
        <v>21.433499999999999</v>
      </c>
      <c r="K862" s="3">
        <v>450.1035</v>
      </c>
      <c r="L862" s="91">
        <v>43488</v>
      </c>
      <c r="M862" s="3">
        <v>0.52430555555555558</v>
      </c>
      <c r="N862" s="4" t="s">
        <v>29</v>
      </c>
      <c r="O862" s="3">
        <v>428.67</v>
      </c>
      <c r="P862" s="5">
        <v>4.7619047620000003</v>
      </c>
      <c r="Q862" s="3">
        <v>21.433499999999999</v>
      </c>
      <c r="R862" s="3">
        <v>5</v>
      </c>
      <c r="S862">
        <f t="shared" si="13"/>
        <v>1</v>
      </c>
    </row>
    <row r="863" spans="2:19" x14ac:dyDescent="0.25">
      <c r="B863" s="3" t="s">
        <v>896</v>
      </c>
      <c r="C863" s="3" t="s">
        <v>25</v>
      </c>
      <c r="D863" s="3" t="s">
        <v>26</v>
      </c>
      <c r="E863" s="3" t="s">
        <v>20</v>
      </c>
      <c r="F863" s="3" t="s">
        <v>21</v>
      </c>
      <c r="G863" s="3" t="s">
        <v>32</v>
      </c>
      <c r="H863" s="3">
        <v>86.27</v>
      </c>
      <c r="I863" s="3">
        <v>1</v>
      </c>
      <c r="J863" s="3">
        <v>4.3135000000000003</v>
      </c>
      <c r="K863" s="3">
        <v>90.583500000000001</v>
      </c>
      <c r="L863" s="91">
        <v>43516</v>
      </c>
      <c r="M863" s="3">
        <v>0.55833333333333335</v>
      </c>
      <c r="N863" s="4" t="s">
        <v>23</v>
      </c>
      <c r="O863" s="3">
        <v>86.27</v>
      </c>
      <c r="P863" s="5">
        <v>4.7619047620000003</v>
      </c>
      <c r="Q863" s="3">
        <v>4.3135000000000003</v>
      </c>
      <c r="R863" s="3">
        <v>7</v>
      </c>
      <c r="S863">
        <f t="shared" si="13"/>
        <v>2</v>
      </c>
    </row>
    <row r="864" spans="2:19" x14ac:dyDescent="0.25">
      <c r="B864" s="3" t="s">
        <v>897</v>
      </c>
      <c r="C864" s="3" t="s">
        <v>18</v>
      </c>
      <c r="D864" s="3" t="s">
        <v>19</v>
      </c>
      <c r="E864" s="3" t="s">
        <v>20</v>
      </c>
      <c r="F864" s="3" t="s">
        <v>31</v>
      </c>
      <c r="G864" s="3" t="s">
        <v>36</v>
      </c>
      <c r="H864" s="3">
        <v>12.76</v>
      </c>
      <c r="I864" s="3">
        <v>2</v>
      </c>
      <c r="J864" s="3">
        <v>1.276</v>
      </c>
      <c r="K864" s="3">
        <v>26.795999999999999</v>
      </c>
      <c r="L864" s="91">
        <v>43473</v>
      </c>
      <c r="M864" s="3">
        <v>0.75416666666666665</v>
      </c>
      <c r="N864" s="4" t="s">
        <v>23</v>
      </c>
      <c r="O864" s="3">
        <v>25.52</v>
      </c>
      <c r="P864" s="5">
        <v>4.7619047620000003</v>
      </c>
      <c r="Q864" s="3">
        <v>1.276</v>
      </c>
      <c r="R864" s="3">
        <v>7.8</v>
      </c>
      <c r="S864">
        <f t="shared" si="13"/>
        <v>1</v>
      </c>
    </row>
    <row r="865" spans="2:19" x14ac:dyDescent="0.25">
      <c r="B865" s="3" t="s">
        <v>898</v>
      </c>
      <c r="C865" s="3" t="s">
        <v>42</v>
      </c>
      <c r="D865" s="3" t="s">
        <v>43</v>
      </c>
      <c r="E865" s="3" t="s">
        <v>27</v>
      </c>
      <c r="F865" s="3" t="s">
        <v>21</v>
      </c>
      <c r="G865" s="3" t="s">
        <v>32</v>
      </c>
      <c r="H865" s="3">
        <v>11.28</v>
      </c>
      <c r="I865" s="3">
        <v>9</v>
      </c>
      <c r="J865" s="3">
        <v>5.0759999999999996</v>
      </c>
      <c r="K865" s="3">
        <v>106.596</v>
      </c>
      <c r="L865" s="91">
        <v>43541</v>
      </c>
      <c r="M865" s="3">
        <v>0.49652777777777779</v>
      </c>
      <c r="N865" s="4" t="s">
        <v>33</v>
      </c>
      <c r="O865" s="3">
        <v>101.52</v>
      </c>
      <c r="P865" s="5">
        <v>4.7619047620000003</v>
      </c>
      <c r="Q865" s="3">
        <v>5.0759999999999996</v>
      </c>
      <c r="R865" s="3">
        <v>4.3</v>
      </c>
      <c r="S865">
        <f t="shared" si="13"/>
        <v>3</v>
      </c>
    </row>
    <row r="866" spans="2:19" x14ac:dyDescent="0.25">
      <c r="B866" s="3" t="s">
        <v>899</v>
      </c>
      <c r="C866" s="3" t="s">
        <v>42</v>
      </c>
      <c r="D866" s="3" t="s">
        <v>43</v>
      </c>
      <c r="E866" s="3" t="s">
        <v>27</v>
      </c>
      <c r="F866" s="3" t="s">
        <v>21</v>
      </c>
      <c r="G866" s="3" t="s">
        <v>32</v>
      </c>
      <c r="H866" s="3">
        <v>51.07</v>
      </c>
      <c r="I866" s="3">
        <v>7</v>
      </c>
      <c r="J866" s="3">
        <v>17.874500000000001</v>
      </c>
      <c r="K866" s="3">
        <v>375.36450000000002</v>
      </c>
      <c r="L866" s="91">
        <v>43477</v>
      </c>
      <c r="M866" s="3">
        <v>0.48749999999999999</v>
      </c>
      <c r="N866" s="4" t="s">
        <v>29</v>
      </c>
      <c r="O866" s="3">
        <v>357.49</v>
      </c>
      <c r="P866" s="5">
        <v>4.7619047620000003</v>
      </c>
      <c r="Q866" s="3">
        <v>17.874500000000001</v>
      </c>
      <c r="R866" s="3">
        <v>7</v>
      </c>
      <c r="S866">
        <f t="shared" si="13"/>
        <v>1</v>
      </c>
    </row>
    <row r="867" spans="2:19" x14ac:dyDescent="0.25">
      <c r="B867" s="3" t="s">
        <v>900</v>
      </c>
      <c r="C867" s="3" t="s">
        <v>18</v>
      </c>
      <c r="D867" s="3" t="s">
        <v>19</v>
      </c>
      <c r="E867" s="3" t="s">
        <v>20</v>
      </c>
      <c r="F867" s="3" t="s">
        <v>21</v>
      </c>
      <c r="G867" s="3" t="s">
        <v>28</v>
      </c>
      <c r="H867" s="3">
        <v>79.59</v>
      </c>
      <c r="I867" s="3">
        <v>3</v>
      </c>
      <c r="J867" s="3">
        <v>11.938499999999999</v>
      </c>
      <c r="K867" s="3">
        <v>250.70849999999999</v>
      </c>
      <c r="L867" s="91">
        <v>43473</v>
      </c>
      <c r="M867" s="3">
        <v>0.60416666666666663</v>
      </c>
      <c r="N867" s="4" t="s">
        <v>29</v>
      </c>
      <c r="O867" s="3">
        <v>238.77</v>
      </c>
      <c r="P867" s="5">
        <v>4.7619047620000003</v>
      </c>
      <c r="Q867" s="3">
        <v>11.938499999999999</v>
      </c>
      <c r="R867" s="3">
        <v>6.6</v>
      </c>
      <c r="S867">
        <f t="shared" si="13"/>
        <v>1</v>
      </c>
    </row>
    <row r="868" spans="2:19" x14ac:dyDescent="0.25">
      <c r="B868" s="3" t="s">
        <v>901</v>
      </c>
      <c r="C868" s="3" t="s">
        <v>25</v>
      </c>
      <c r="D868" s="3" t="s">
        <v>26</v>
      </c>
      <c r="E868" s="3" t="s">
        <v>20</v>
      </c>
      <c r="F868" s="3" t="s">
        <v>31</v>
      </c>
      <c r="G868" s="3" t="s">
        <v>22</v>
      </c>
      <c r="H868" s="3">
        <v>33.81</v>
      </c>
      <c r="I868" s="3">
        <v>3</v>
      </c>
      <c r="J868" s="3">
        <v>5.0715000000000003</v>
      </c>
      <c r="K868" s="3">
        <v>106.50149999999999</v>
      </c>
      <c r="L868" s="91">
        <v>43491</v>
      </c>
      <c r="M868" s="3">
        <v>0.63263888888888886</v>
      </c>
      <c r="N868" s="4" t="s">
        <v>23</v>
      </c>
      <c r="O868" s="3">
        <v>101.43</v>
      </c>
      <c r="P868" s="5">
        <v>4.7619047620000003</v>
      </c>
      <c r="Q868" s="3">
        <v>5.0715000000000003</v>
      </c>
      <c r="R868" s="3">
        <v>7.3</v>
      </c>
      <c r="S868">
        <f t="shared" si="13"/>
        <v>1</v>
      </c>
    </row>
    <row r="869" spans="2:19" x14ac:dyDescent="0.25">
      <c r="B869" s="3" t="s">
        <v>902</v>
      </c>
      <c r="C869" s="3" t="s">
        <v>42</v>
      </c>
      <c r="D869" s="3" t="s">
        <v>43</v>
      </c>
      <c r="E869" s="3" t="s">
        <v>20</v>
      </c>
      <c r="F869" s="3" t="s">
        <v>31</v>
      </c>
      <c r="G869" s="3" t="s">
        <v>36</v>
      </c>
      <c r="H869" s="3">
        <v>90.53</v>
      </c>
      <c r="I869" s="3">
        <v>8</v>
      </c>
      <c r="J869" s="3">
        <v>36.212000000000003</v>
      </c>
      <c r="K869" s="3">
        <v>760.452</v>
      </c>
      <c r="L869" s="91">
        <v>43539</v>
      </c>
      <c r="M869" s="3">
        <v>0.6166666666666667</v>
      </c>
      <c r="N869" s="4" t="s">
        <v>33</v>
      </c>
      <c r="O869" s="3">
        <v>724.24</v>
      </c>
      <c r="P869" s="5">
        <v>4.7619047620000003</v>
      </c>
      <c r="Q869" s="3">
        <v>36.212000000000003</v>
      </c>
      <c r="R869" s="3">
        <v>6.5</v>
      </c>
      <c r="S869">
        <f t="shared" si="13"/>
        <v>3</v>
      </c>
    </row>
    <row r="870" spans="2:19" x14ac:dyDescent="0.25">
      <c r="B870" s="3" t="s">
        <v>903</v>
      </c>
      <c r="C870" s="3" t="s">
        <v>25</v>
      </c>
      <c r="D870" s="3" t="s">
        <v>26</v>
      </c>
      <c r="E870" s="3" t="s">
        <v>20</v>
      </c>
      <c r="F870" s="3" t="s">
        <v>21</v>
      </c>
      <c r="G870" s="3" t="s">
        <v>22</v>
      </c>
      <c r="H870" s="3">
        <v>62.82</v>
      </c>
      <c r="I870" s="3">
        <v>2</v>
      </c>
      <c r="J870" s="3">
        <v>6.282</v>
      </c>
      <c r="K870" s="3">
        <v>131.922</v>
      </c>
      <c r="L870" s="91">
        <v>43482</v>
      </c>
      <c r="M870" s="3">
        <v>0.52500000000000002</v>
      </c>
      <c r="N870" s="4" t="s">
        <v>23</v>
      </c>
      <c r="O870" s="3">
        <v>125.64</v>
      </c>
      <c r="P870" s="5">
        <v>4.7619047620000003</v>
      </c>
      <c r="Q870" s="3">
        <v>6.282</v>
      </c>
      <c r="R870" s="3">
        <v>4.9000000000000004</v>
      </c>
      <c r="S870">
        <f t="shared" si="13"/>
        <v>1</v>
      </c>
    </row>
    <row r="871" spans="2:19" x14ac:dyDescent="0.25">
      <c r="B871" s="3" t="s">
        <v>904</v>
      </c>
      <c r="C871" s="3" t="s">
        <v>25</v>
      </c>
      <c r="D871" s="3" t="s">
        <v>26</v>
      </c>
      <c r="E871" s="3" t="s">
        <v>20</v>
      </c>
      <c r="F871" s="3" t="s">
        <v>31</v>
      </c>
      <c r="G871" s="3" t="s">
        <v>44</v>
      </c>
      <c r="H871" s="3">
        <v>24.31</v>
      </c>
      <c r="I871" s="3">
        <v>3</v>
      </c>
      <c r="J871" s="3">
        <v>3.6465000000000001</v>
      </c>
      <c r="K871" s="3">
        <v>76.576499999999996</v>
      </c>
      <c r="L871" s="91">
        <v>43473</v>
      </c>
      <c r="M871" s="3">
        <v>0.79791666666666672</v>
      </c>
      <c r="N871" s="4" t="s">
        <v>33</v>
      </c>
      <c r="O871" s="3">
        <v>72.930000000000007</v>
      </c>
      <c r="P871" s="5">
        <v>4.7619047620000003</v>
      </c>
      <c r="Q871" s="3">
        <v>3.6465000000000001</v>
      </c>
      <c r="R871" s="3">
        <v>4.3</v>
      </c>
      <c r="S871">
        <f t="shared" si="13"/>
        <v>1</v>
      </c>
    </row>
    <row r="872" spans="2:19" x14ac:dyDescent="0.25">
      <c r="B872" s="3" t="s">
        <v>905</v>
      </c>
      <c r="C872" s="3" t="s">
        <v>18</v>
      </c>
      <c r="D872" s="3" t="s">
        <v>19</v>
      </c>
      <c r="E872" s="3" t="s">
        <v>27</v>
      </c>
      <c r="F872" s="3" t="s">
        <v>31</v>
      </c>
      <c r="G872" s="3" t="s">
        <v>36</v>
      </c>
      <c r="H872" s="3">
        <v>64.59</v>
      </c>
      <c r="I872" s="3">
        <v>4</v>
      </c>
      <c r="J872" s="3">
        <v>12.917999999999999</v>
      </c>
      <c r="K872" s="3">
        <v>271.27800000000002</v>
      </c>
      <c r="L872" s="91">
        <v>43471</v>
      </c>
      <c r="M872" s="3">
        <v>0.56597222222222221</v>
      </c>
      <c r="N872" s="4" t="s">
        <v>23</v>
      </c>
      <c r="O872" s="3">
        <v>258.36</v>
      </c>
      <c r="P872" s="5">
        <v>4.7619047620000003</v>
      </c>
      <c r="Q872" s="3">
        <v>12.917999999999999</v>
      </c>
      <c r="R872" s="3">
        <v>9.3000000000000007</v>
      </c>
      <c r="S872">
        <f t="shared" si="13"/>
        <v>1</v>
      </c>
    </row>
    <row r="873" spans="2:19" x14ac:dyDescent="0.25">
      <c r="B873" s="3" t="s">
        <v>906</v>
      </c>
      <c r="C873" s="3" t="s">
        <v>18</v>
      </c>
      <c r="D873" s="3" t="s">
        <v>19</v>
      </c>
      <c r="E873" s="3" t="s">
        <v>20</v>
      </c>
      <c r="F873" s="3" t="s">
        <v>31</v>
      </c>
      <c r="G873" s="3" t="s">
        <v>44</v>
      </c>
      <c r="H873" s="3">
        <v>24.82</v>
      </c>
      <c r="I873" s="3">
        <v>7</v>
      </c>
      <c r="J873" s="3">
        <v>8.6869999999999994</v>
      </c>
      <c r="K873" s="3">
        <v>182.42699999999999</v>
      </c>
      <c r="L873" s="91">
        <v>43512</v>
      </c>
      <c r="M873" s="3">
        <v>0.43958333333333333</v>
      </c>
      <c r="N873" s="4" t="s">
        <v>33</v>
      </c>
      <c r="O873" s="3">
        <v>173.74</v>
      </c>
      <c r="P873" s="5">
        <v>4.7619047620000003</v>
      </c>
      <c r="Q873" s="3">
        <v>8.6869999999999994</v>
      </c>
      <c r="R873" s="3">
        <v>7.1</v>
      </c>
      <c r="S873">
        <f t="shared" si="13"/>
        <v>2</v>
      </c>
    </row>
    <row r="874" spans="2:19" x14ac:dyDescent="0.25">
      <c r="B874" s="3" t="s">
        <v>907</v>
      </c>
      <c r="C874" s="3" t="s">
        <v>25</v>
      </c>
      <c r="D874" s="3" t="s">
        <v>26</v>
      </c>
      <c r="E874" s="3" t="s">
        <v>27</v>
      </c>
      <c r="F874" s="3" t="s">
        <v>31</v>
      </c>
      <c r="G874" s="3" t="s">
        <v>46</v>
      </c>
      <c r="H874" s="3">
        <v>56.5</v>
      </c>
      <c r="I874" s="3">
        <v>1</v>
      </c>
      <c r="J874" s="3">
        <v>2.8250000000000002</v>
      </c>
      <c r="K874" s="3">
        <v>59.325000000000003</v>
      </c>
      <c r="L874" s="91">
        <v>43537</v>
      </c>
      <c r="M874" s="3">
        <v>0.65625</v>
      </c>
      <c r="N874" s="4" t="s">
        <v>23</v>
      </c>
      <c r="O874" s="3">
        <v>56.5</v>
      </c>
      <c r="P874" s="5">
        <v>4.7619047620000003</v>
      </c>
      <c r="Q874" s="3">
        <v>2.8250000000000002</v>
      </c>
      <c r="R874" s="3">
        <v>9.6</v>
      </c>
      <c r="S874">
        <f t="shared" si="13"/>
        <v>3</v>
      </c>
    </row>
    <row r="875" spans="2:19" x14ac:dyDescent="0.25">
      <c r="B875" s="3" t="s">
        <v>908</v>
      </c>
      <c r="C875" s="3" t="s">
        <v>42</v>
      </c>
      <c r="D875" s="3" t="s">
        <v>43</v>
      </c>
      <c r="E875" s="3" t="s">
        <v>20</v>
      </c>
      <c r="F875" s="3" t="s">
        <v>21</v>
      </c>
      <c r="G875" s="3" t="s">
        <v>28</v>
      </c>
      <c r="H875" s="3">
        <v>21.43</v>
      </c>
      <c r="I875" s="3">
        <v>10</v>
      </c>
      <c r="J875" s="3">
        <v>10.715</v>
      </c>
      <c r="K875" s="3">
        <v>225.01499999999999</v>
      </c>
      <c r="L875" s="91">
        <v>43493</v>
      </c>
      <c r="M875" s="3">
        <v>0.49375000000000002</v>
      </c>
      <c r="N875" s="4" t="s">
        <v>29</v>
      </c>
      <c r="O875" s="3">
        <v>214.3</v>
      </c>
      <c r="P875" s="5">
        <v>4.7619047620000003</v>
      </c>
      <c r="Q875" s="3">
        <v>10.715</v>
      </c>
      <c r="R875" s="3">
        <v>6.2</v>
      </c>
      <c r="S875">
        <f t="shared" si="13"/>
        <v>1</v>
      </c>
    </row>
    <row r="876" spans="2:19" x14ac:dyDescent="0.25">
      <c r="B876" s="3" t="s">
        <v>909</v>
      </c>
      <c r="C876" s="3" t="s">
        <v>18</v>
      </c>
      <c r="D876" s="3" t="s">
        <v>19</v>
      </c>
      <c r="E876" s="3" t="s">
        <v>20</v>
      </c>
      <c r="F876" s="3" t="s">
        <v>31</v>
      </c>
      <c r="G876" s="3" t="s">
        <v>36</v>
      </c>
      <c r="H876" s="3">
        <v>89.06</v>
      </c>
      <c r="I876" s="3">
        <v>6</v>
      </c>
      <c r="J876" s="3">
        <v>26.718</v>
      </c>
      <c r="K876" s="3">
        <v>561.07799999999997</v>
      </c>
      <c r="L876" s="91">
        <v>43483</v>
      </c>
      <c r="M876" s="3">
        <v>0.72638888888888886</v>
      </c>
      <c r="N876" s="4" t="s">
        <v>29</v>
      </c>
      <c r="O876" s="3">
        <v>534.36</v>
      </c>
      <c r="P876" s="5">
        <v>4.7619047620000003</v>
      </c>
      <c r="Q876" s="3">
        <v>26.718</v>
      </c>
      <c r="R876" s="3">
        <v>9.9</v>
      </c>
      <c r="S876">
        <f t="shared" si="13"/>
        <v>1</v>
      </c>
    </row>
    <row r="877" spans="2:19" x14ac:dyDescent="0.25">
      <c r="B877" s="3" t="s">
        <v>910</v>
      </c>
      <c r="C877" s="3" t="s">
        <v>18</v>
      </c>
      <c r="D877" s="3" t="s">
        <v>19</v>
      </c>
      <c r="E877" s="3" t="s">
        <v>20</v>
      </c>
      <c r="F877" s="3" t="s">
        <v>31</v>
      </c>
      <c r="G877" s="3" t="s">
        <v>32</v>
      </c>
      <c r="H877" s="3">
        <v>23.29</v>
      </c>
      <c r="I877" s="3">
        <v>4</v>
      </c>
      <c r="J877" s="3">
        <v>4.6580000000000004</v>
      </c>
      <c r="K877" s="3">
        <v>97.817999999999998</v>
      </c>
      <c r="L877" s="91">
        <v>43543</v>
      </c>
      <c r="M877" s="3">
        <v>0.49444444444444446</v>
      </c>
      <c r="N877" s="4" t="s">
        <v>33</v>
      </c>
      <c r="O877" s="3">
        <v>93.16</v>
      </c>
      <c r="P877" s="5">
        <v>4.7619047620000003</v>
      </c>
      <c r="Q877" s="3">
        <v>4.6580000000000004</v>
      </c>
      <c r="R877" s="3">
        <v>5.9</v>
      </c>
      <c r="S877">
        <f t="shared" si="13"/>
        <v>3</v>
      </c>
    </row>
    <row r="878" spans="2:19" x14ac:dyDescent="0.25">
      <c r="B878" s="3" t="s">
        <v>911</v>
      </c>
      <c r="C878" s="3" t="s">
        <v>25</v>
      </c>
      <c r="D878" s="3" t="s">
        <v>26</v>
      </c>
      <c r="E878" s="3" t="s">
        <v>27</v>
      </c>
      <c r="F878" s="3" t="s">
        <v>31</v>
      </c>
      <c r="G878" s="3" t="s">
        <v>32</v>
      </c>
      <c r="H878" s="3">
        <v>65.260000000000005</v>
      </c>
      <c r="I878" s="3">
        <v>8</v>
      </c>
      <c r="J878" s="3">
        <v>26.103999999999999</v>
      </c>
      <c r="K878" s="3">
        <v>548.18399999999997</v>
      </c>
      <c r="L878" s="91">
        <v>43539</v>
      </c>
      <c r="M878" s="3">
        <v>0.58611111111111114</v>
      </c>
      <c r="N878" s="4" t="s">
        <v>23</v>
      </c>
      <c r="O878" s="3">
        <v>522.08000000000004</v>
      </c>
      <c r="P878" s="5">
        <v>4.7619047620000003</v>
      </c>
      <c r="Q878" s="3">
        <v>26.103999999999999</v>
      </c>
      <c r="R878" s="3">
        <v>6.3</v>
      </c>
      <c r="S878">
        <f t="shared" si="13"/>
        <v>3</v>
      </c>
    </row>
    <row r="879" spans="2:19" x14ac:dyDescent="0.25">
      <c r="B879" s="3" t="s">
        <v>912</v>
      </c>
      <c r="C879" s="3" t="s">
        <v>25</v>
      </c>
      <c r="D879" s="3" t="s">
        <v>26</v>
      </c>
      <c r="E879" s="3" t="s">
        <v>20</v>
      </c>
      <c r="F879" s="3" t="s">
        <v>31</v>
      </c>
      <c r="G879" s="3" t="s">
        <v>46</v>
      </c>
      <c r="H879" s="3">
        <v>52.35</v>
      </c>
      <c r="I879" s="3">
        <v>1</v>
      </c>
      <c r="J879" s="3">
        <v>2.6175000000000002</v>
      </c>
      <c r="K879" s="3">
        <v>54.967500000000001</v>
      </c>
      <c r="L879" s="91">
        <v>43508</v>
      </c>
      <c r="M879" s="3">
        <v>0.74236111111111114</v>
      </c>
      <c r="N879" s="4" t="s">
        <v>29</v>
      </c>
      <c r="O879" s="3">
        <v>52.35</v>
      </c>
      <c r="P879" s="5">
        <v>4.7619047620000003</v>
      </c>
      <c r="Q879" s="3">
        <v>2.6175000000000002</v>
      </c>
      <c r="R879" s="3">
        <v>4</v>
      </c>
      <c r="S879">
        <f t="shared" si="13"/>
        <v>2</v>
      </c>
    </row>
    <row r="880" spans="2:19" x14ac:dyDescent="0.25">
      <c r="B880" s="3" t="s">
        <v>913</v>
      </c>
      <c r="C880" s="3" t="s">
        <v>42</v>
      </c>
      <c r="D880" s="3" t="s">
        <v>43</v>
      </c>
      <c r="E880" s="3" t="s">
        <v>20</v>
      </c>
      <c r="F880" s="3" t="s">
        <v>31</v>
      </c>
      <c r="G880" s="3" t="s">
        <v>28</v>
      </c>
      <c r="H880" s="3">
        <v>39.75</v>
      </c>
      <c r="I880" s="3">
        <v>1</v>
      </c>
      <c r="J880" s="3">
        <v>1.9875</v>
      </c>
      <c r="K880" s="3">
        <v>41.737499999999997</v>
      </c>
      <c r="L880" s="91">
        <v>43521</v>
      </c>
      <c r="M880" s="3">
        <v>0.84652777777777777</v>
      </c>
      <c r="N880" s="4" t="s">
        <v>29</v>
      </c>
      <c r="O880" s="3">
        <v>39.75</v>
      </c>
      <c r="P880" s="5">
        <v>4.7619047620000003</v>
      </c>
      <c r="Q880" s="3">
        <v>1.9875</v>
      </c>
      <c r="R880" s="3">
        <v>6.1</v>
      </c>
      <c r="S880">
        <f t="shared" si="13"/>
        <v>2</v>
      </c>
    </row>
    <row r="881" spans="2:19" x14ac:dyDescent="0.25">
      <c r="B881" s="3" t="s">
        <v>914</v>
      </c>
      <c r="C881" s="3" t="s">
        <v>18</v>
      </c>
      <c r="D881" s="3" t="s">
        <v>19</v>
      </c>
      <c r="E881" s="3" t="s">
        <v>27</v>
      </c>
      <c r="F881" s="3" t="s">
        <v>21</v>
      </c>
      <c r="G881" s="3" t="s">
        <v>28</v>
      </c>
      <c r="H881" s="3">
        <v>90.02</v>
      </c>
      <c r="I881" s="3">
        <v>8</v>
      </c>
      <c r="J881" s="3">
        <v>36.008000000000003</v>
      </c>
      <c r="K881" s="3">
        <v>756.16800000000001</v>
      </c>
      <c r="L881" s="91">
        <v>43545</v>
      </c>
      <c r="M881" s="3">
        <v>0.67222222222222228</v>
      </c>
      <c r="N881" s="4" t="s">
        <v>33</v>
      </c>
      <c r="O881" s="3">
        <v>720.16</v>
      </c>
      <c r="P881" s="5">
        <v>4.7619047620000003</v>
      </c>
      <c r="Q881" s="3">
        <v>36.008000000000003</v>
      </c>
      <c r="R881" s="3">
        <v>4.5</v>
      </c>
      <c r="S881">
        <f t="shared" si="13"/>
        <v>3</v>
      </c>
    </row>
    <row r="882" spans="2:19" x14ac:dyDescent="0.25">
      <c r="B882" s="3" t="s">
        <v>915</v>
      </c>
      <c r="C882" s="3" t="s">
        <v>42</v>
      </c>
      <c r="D882" s="3" t="s">
        <v>43</v>
      </c>
      <c r="E882" s="3" t="s">
        <v>20</v>
      </c>
      <c r="F882" s="3" t="s">
        <v>21</v>
      </c>
      <c r="G882" s="3" t="s">
        <v>28</v>
      </c>
      <c r="H882" s="3">
        <v>12.1</v>
      </c>
      <c r="I882" s="3">
        <v>8</v>
      </c>
      <c r="J882" s="3">
        <v>4.84</v>
      </c>
      <c r="K882" s="3">
        <v>101.64</v>
      </c>
      <c r="L882" s="91">
        <v>43484</v>
      </c>
      <c r="M882" s="3">
        <v>0.4284722222222222</v>
      </c>
      <c r="N882" s="4" t="s">
        <v>23</v>
      </c>
      <c r="O882" s="3">
        <v>96.8</v>
      </c>
      <c r="P882" s="5">
        <v>4.7619047620000003</v>
      </c>
      <c r="Q882" s="3">
        <v>4.84</v>
      </c>
      <c r="R882" s="3">
        <v>8.6</v>
      </c>
      <c r="S882">
        <f t="shared" si="13"/>
        <v>1</v>
      </c>
    </row>
    <row r="883" spans="2:19" x14ac:dyDescent="0.25">
      <c r="B883" s="3" t="s">
        <v>916</v>
      </c>
      <c r="C883" s="3" t="s">
        <v>42</v>
      </c>
      <c r="D883" s="3" t="s">
        <v>43</v>
      </c>
      <c r="E883" s="3" t="s">
        <v>20</v>
      </c>
      <c r="F883" s="3" t="s">
        <v>21</v>
      </c>
      <c r="G883" s="3" t="s">
        <v>44</v>
      </c>
      <c r="H883" s="3">
        <v>33.21</v>
      </c>
      <c r="I883" s="3">
        <v>10</v>
      </c>
      <c r="J883" s="3">
        <v>16.605</v>
      </c>
      <c r="K883" s="3">
        <v>348.70499999999998</v>
      </c>
      <c r="L883" s="91">
        <v>43473</v>
      </c>
      <c r="M883" s="3">
        <v>0.60069444444444442</v>
      </c>
      <c r="N883" s="4" t="s">
        <v>23</v>
      </c>
      <c r="O883" s="3">
        <v>332.1</v>
      </c>
      <c r="P883" s="5">
        <v>4.7619047620000003</v>
      </c>
      <c r="Q883" s="3">
        <v>16.605</v>
      </c>
      <c r="R883" s="3">
        <v>6</v>
      </c>
      <c r="S883">
        <f t="shared" si="13"/>
        <v>1</v>
      </c>
    </row>
    <row r="884" spans="2:19" x14ac:dyDescent="0.25">
      <c r="B884" s="3" t="s">
        <v>917</v>
      </c>
      <c r="C884" s="3" t="s">
        <v>25</v>
      </c>
      <c r="D884" s="3" t="s">
        <v>26</v>
      </c>
      <c r="E884" s="3" t="s">
        <v>20</v>
      </c>
      <c r="F884" s="3" t="s">
        <v>21</v>
      </c>
      <c r="G884" s="3" t="s">
        <v>46</v>
      </c>
      <c r="H884" s="3">
        <v>10.18</v>
      </c>
      <c r="I884" s="3">
        <v>8</v>
      </c>
      <c r="J884" s="3">
        <v>4.0720000000000001</v>
      </c>
      <c r="K884" s="3">
        <v>85.512</v>
      </c>
      <c r="L884" s="91">
        <v>43554</v>
      </c>
      <c r="M884" s="3">
        <v>0.53541666666666665</v>
      </c>
      <c r="N884" s="4" t="s">
        <v>33</v>
      </c>
      <c r="O884" s="3">
        <v>81.44</v>
      </c>
      <c r="P884" s="5">
        <v>4.7619047620000003</v>
      </c>
      <c r="Q884" s="3">
        <v>4.0720000000000001</v>
      </c>
      <c r="R884" s="3">
        <v>9.5</v>
      </c>
      <c r="S884">
        <f t="shared" si="13"/>
        <v>3</v>
      </c>
    </row>
    <row r="885" spans="2:19" x14ac:dyDescent="0.25">
      <c r="B885" s="3" t="s">
        <v>918</v>
      </c>
      <c r="C885" s="3" t="s">
        <v>42</v>
      </c>
      <c r="D885" s="3" t="s">
        <v>43</v>
      </c>
      <c r="E885" s="3" t="s">
        <v>20</v>
      </c>
      <c r="F885" s="3" t="s">
        <v>31</v>
      </c>
      <c r="G885" s="3" t="s">
        <v>36</v>
      </c>
      <c r="H885" s="3">
        <v>31.99</v>
      </c>
      <c r="I885" s="3">
        <v>10</v>
      </c>
      <c r="J885" s="3">
        <v>15.994999999999999</v>
      </c>
      <c r="K885" s="3">
        <v>335.89499999999998</v>
      </c>
      <c r="L885" s="91">
        <v>43516</v>
      </c>
      <c r="M885" s="3">
        <v>0.63749999999999996</v>
      </c>
      <c r="N885" s="4" t="s">
        <v>33</v>
      </c>
      <c r="O885" s="3">
        <v>319.89999999999998</v>
      </c>
      <c r="P885" s="5">
        <v>4.7619047620000003</v>
      </c>
      <c r="Q885" s="3">
        <v>15.994999999999999</v>
      </c>
      <c r="R885" s="3">
        <v>9.9</v>
      </c>
      <c r="S885">
        <f t="shared" si="13"/>
        <v>2</v>
      </c>
    </row>
    <row r="886" spans="2:19" x14ac:dyDescent="0.25">
      <c r="B886" s="3" t="s">
        <v>919</v>
      </c>
      <c r="C886" s="3" t="s">
        <v>18</v>
      </c>
      <c r="D886" s="3" t="s">
        <v>19</v>
      </c>
      <c r="E886" s="3" t="s">
        <v>20</v>
      </c>
      <c r="F886" s="3" t="s">
        <v>21</v>
      </c>
      <c r="G886" s="3" t="s">
        <v>32</v>
      </c>
      <c r="H886" s="3">
        <v>34.42</v>
      </c>
      <c r="I886" s="3">
        <v>6</v>
      </c>
      <c r="J886" s="3">
        <v>10.326000000000001</v>
      </c>
      <c r="K886" s="3">
        <v>216.846</v>
      </c>
      <c r="L886" s="91">
        <v>43554</v>
      </c>
      <c r="M886" s="3">
        <v>0.53125</v>
      </c>
      <c r="N886" s="4" t="s">
        <v>23</v>
      </c>
      <c r="O886" s="3">
        <v>206.52</v>
      </c>
      <c r="P886" s="5">
        <v>4.7619047620000003</v>
      </c>
      <c r="Q886" s="3">
        <v>10.326000000000001</v>
      </c>
      <c r="R886" s="3">
        <v>7.5</v>
      </c>
      <c r="S886">
        <f t="shared" si="13"/>
        <v>3</v>
      </c>
    </row>
    <row r="887" spans="2:19" x14ac:dyDescent="0.25">
      <c r="B887" s="3" t="s">
        <v>920</v>
      </c>
      <c r="C887" s="3" t="s">
        <v>18</v>
      </c>
      <c r="D887" s="3" t="s">
        <v>19</v>
      </c>
      <c r="E887" s="3" t="s">
        <v>20</v>
      </c>
      <c r="F887" s="3" t="s">
        <v>21</v>
      </c>
      <c r="G887" s="3" t="s">
        <v>44</v>
      </c>
      <c r="H887" s="3">
        <v>83.34</v>
      </c>
      <c r="I887" s="3">
        <v>2</v>
      </c>
      <c r="J887" s="3">
        <v>8.3339999999999996</v>
      </c>
      <c r="K887" s="3">
        <v>175.01400000000001</v>
      </c>
      <c r="L887" s="91">
        <v>43543</v>
      </c>
      <c r="M887" s="3">
        <v>0.56736111111111109</v>
      </c>
      <c r="N887" s="4" t="s">
        <v>29</v>
      </c>
      <c r="O887" s="3">
        <v>166.68</v>
      </c>
      <c r="P887" s="5">
        <v>4.7619047620000003</v>
      </c>
      <c r="Q887" s="3">
        <v>8.3339999999999996</v>
      </c>
      <c r="R887" s="3">
        <v>7.6</v>
      </c>
      <c r="S887">
        <f t="shared" si="13"/>
        <v>3</v>
      </c>
    </row>
    <row r="888" spans="2:19" x14ac:dyDescent="0.25">
      <c r="B888" s="3" t="s">
        <v>921</v>
      </c>
      <c r="C888" s="3" t="s">
        <v>18</v>
      </c>
      <c r="D888" s="3" t="s">
        <v>19</v>
      </c>
      <c r="E888" s="3" t="s">
        <v>27</v>
      </c>
      <c r="F888" s="3" t="s">
        <v>31</v>
      </c>
      <c r="G888" s="3" t="s">
        <v>36</v>
      </c>
      <c r="H888" s="3">
        <v>45.58</v>
      </c>
      <c r="I888" s="3">
        <v>7</v>
      </c>
      <c r="J888" s="3">
        <v>15.952999999999999</v>
      </c>
      <c r="K888" s="3">
        <v>335.01299999999998</v>
      </c>
      <c r="L888" s="91">
        <v>43478</v>
      </c>
      <c r="M888" s="3">
        <v>0.41875000000000001</v>
      </c>
      <c r="N888" s="4" t="s">
        <v>29</v>
      </c>
      <c r="O888" s="3">
        <v>319.06</v>
      </c>
      <c r="P888" s="5">
        <v>4.7619047620000003</v>
      </c>
      <c r="Q888" s="3">
        <v>15.952999999999999</v>
      </c>
      <c r="R888" s="3">
        <v>5</v>
      </c>
      <c r="S888">
        <f t="shared" si="13"/>
        <v>1</v>
      </c>
    </row>
    <row r="889" spans="2:19" x14ac:dyDescent="0.25">
      <c r="B889" s="3" t="s">
        <v>922</v>
      </c>
      <c r="C889" s="3" t="s">
        <v>18</v>
      </c>
      <c r="D889" s="3" t="s">
        <v>19</v>
      </c>
      <c r="E889" s="3" t="s">
        <v>20</v>
      </c>
      <c r="F889" s="3" t="s">
        <v>31</v>
      </c>
      <c r="G889" s="3" t="s">
        <v>44</v>
      </c>
      <c r="H889" s="3">
        <v>87.9</v>
      </c>
      <c r="I889" s="3">
        <v>1</v>
      </c>
      <c r="J889" s="3">
        <v>4.3949999999999996</v>
      </c>
      <c r="K889" s="3">
        <v>92.295000000000002</v>
      </c>
      <c r="L889" s="91">
        <v>43501</v>
      </c>
      <c r="M889" s="3">
        <v>0.8208333333333333</v>
      </c>
      <c r="N889" s="4" t="s">
        <v>23</v>
      </c>
      <c r="O889" s="3">
        <v>87.9</v>
      </c>
      <c r="P889" s="5">
        <v>4.7619047620000003</v>
      </c>
      <c r="Q889" s="3">
        <v>4.3949999999999996</v>
      </c>
      <c r="R889" s="3">
        <v>6.7</v>
      </c>
      <c r="S889">
        <f t="shared" si="13"/>
        <v>2</v>
      </c>
    </row>
    <row r="890" spans="2:19" x14ac:dyDescent="0.25">
      <c r="B890" s="3" t="s">
        <v>923</v>
      </c>
      <c r="C890" s="3" t="s">
        <v>18</v>
      </c>
      <c r="D890" s="3" t="s">
        <v>19</v>
      </c>
      <c r="E890" s="3" t="s">
        <v>20</v>
      </c>
      <c r="F890" s="3" t="s">
        <v>21</v>
      </c>
      <c r="G890" s="3" t="s">
        <v>28</v>
      </c>
      <c r="H890" s="3">
        <v>73.47</v>
      </c>
      <c r="I890" s="3">
        <v>10</v>
      </c>
      <c r="J890" s="3">
        <v>36.734999999999999</v>
      </c>
      <c r="K890" s="3">
        <v>771.43499999999995</v>
      </c>
      <c r="L890" s="91">
        <v>43547</v>
      </c>
      <c r="M890" s="3">
        <v>0.55138888888888893</v>
      </c>
      <c r="N890" s="4" t="s">
        <v>23</v>
      </c>
      <c r="O890" s="3">
        <v>734.7</v>
      </c>
      <c r="P890" s="5">
        <v>4.7619047620000003</v>
      </c>
      <c r="Q890" s="3">
        <v>36.734999999999999</v>
      </c>
      <c r="R890" s="3">
        <v>9.5</v>
      </c>
      <c r="S890">
        <f t="shared" si="13"/>
        <v>3</v>
      </c>
    </row>
    <row r="891" spans="2:19" x14ac:dyDescent="0.25">
      <c r="B891" s="3" t="s">
        <v>924</v>
      </c>
      <c r="C891" s="3" t="s">
        <v>25</v>
      </c>
      <c r="D891" s="3" t="s">
        <v>26</v>
      </c>
      <c r="E891" s="3" t="s">
        <v>27</v>
      </c>
      <c r="F891" s="3" t="s">
        <v>21</v>
      </c>
      <c r="G891" s="3" t="s">
        <v>46</v>
      </c>
      <c r="H891" s="3">
        <v>12.19</v>
      </c>
      <c r="I891" s="3">
        <v>8</v>
      </c>
      <c r="J891" s="3">
        <v>4.8760000000000003</v>
      </c>
      <c r="K891" s="3">
        <v>102.396</v>
      </c>
      <c r="L891" s="91">
        <v>43537</v>
      </c>
      <c r="M891" s="3">
        <v>0.53263888888888888</v>
      </c>
      <c r="N891" s="4" t="s">
        <v>23</v>
      </c>
      <c r="O891" s="3">
        <v>97.52</v>
      </c>
      <c r="P891" s="5">
        <v>4.7619047620000003</v>
      </c>
      <c r="Q891" s="3">
        <v>4.8760000000000003</v>
      </c>
      <c r="R891" s="3">
        <v>6.8</v>
      </c>
      <c r="S891">
        <f t="shared" si="13"/>
        <v>3</v>
      </c>
    </row>
    <row r="892" spans="2:19" x14ac:dyDescent="0.25">
      <c r="B892" s="3" t="s">
        <v>925</v>
      </c>
      <c r="C892" s="3" t="s">
        <v>18</v>
      </c>
      <c r="D892" s="3" t="s">
        <v>19</v>
      </c>
      <c r="E892" s="3" t="s">
        <v>20</v>
      </c>
      <c r="F892" s="3" t="s">
        <v>31</v>
      </c>
      <c r="G892" s="3" t="s">
        <v>36</v>
      </c>
      <c r="H892" s="3">
        <v>76.92</v>
      </c>
      <c r="I892" s="3">
        <v>10</v>
      </c>
      <c r="J892" s="3">
        <v>38.46</v>
      </c>
      <c r="K892" s="3">
        <v>807.66</v>
      </c>
      <c r="L892" s="91">
        <v>43541</v>
      </c>
      <c r="M892" s="3">
        <v>0.82847222222222228</v>
      </c>
      <c r="N892" s="4" t="s">
        <v>23</v>
      </c>
      <c r="O892" s="3">
        <v>769.2</v>
      </c>
      <c r="P892" s="5">
        <v>4.7619047620000003</v>
      </c>
      <c r="Q892" s="3">
        <v>38.46</v>
      </c>
      <c r="R892" s="3">
        <v>5.6</v>
      </c>
      <c r="S892">
        <f t="shared" si="13"/>
        <v>3</v>
      </c>
    </row>
    <row r="893" spans="2:19" x14ac:dyDescent="0.25">
      <c r="B893" s="3" t="s">
        <v>926</v>
      </c>
      <c r="C893" s="3" t="s">
        <v>25</v>
      </c>
      <c r="D893" s="3" t="s">
        <v>26</v>
      </c>
      <c r="E893" s="3" t="s">
        <v>27</v>
      </c>
      <c r="F893" s="3" t="s">
        <v>21</v>
      </c>
      <c r="G893" s="3" t="s">
        <v>22</v>
      </c>
      <c r="H893" s="3">
        <v>83.66</v>
      </c>
      <c r="I893" s="3">
        <v>5</v>
      </c>
      <c r="J893" s="3">
        <v>20.914999999999999</v>
      </c>
      <c r="K893" s="3">
        <v>439.21499999999997</v>
      </c>
      <c r="L893" s="91">
        <v>43517</v>
      </c>
      <c r="M893" s="3">
        <v>0.43472222222222223</v>
      </c>
      <c r="N893" s="4" t="s">
        <v>29</v>
      </c>
      <c r="O893" s="3">
        <v>418.3</v>
      </c>
      <c r="P893" s="5">
        <v>4.7619047620000003</v>
      </c>
      <c r="Q893" s="3">
        <v>20.914999999999999</v>
      </c>
      <c r="R893" s="3">
        <v>7.2</v>
      </c>
      <c r="S893">
        <f t="shared" si="13"/>
        <v>2</v>
      </c>
    </row>
    <row r="894" spans="2:19" x14ac:dyDescent="0.25">
      <c r="B894" s="3" t="s">
        <v>927</v>
      </c>
      <c r="C894" s="3" t="s">
        <v>42</v>
      </c>
      <c r="D894" s="3" t="s">
        <v>43</v>
      </c>
      <c r="E894" s="3" t="s">
        <v>27</v>
      </c>
      <c r="F894" s="3" t="s">
        <v>21</v>
      </c>
      <c r="G894" s="3" t="s">
        <v>28</v>
      </c>
      <c r="H894" s="3">
        <v>57.91</v>
      </c>
      <c r="I894" s="3">
        <v>8</v>
      </c>
      <c r="J894" s="3">
        <v>23.164000000000001</v>
      </c>
      <c r="K894" s="3">
        <v>486.44400000000002</v>
      </c>
      <c r="L894" s="91">
        <v>43503</v>
      </c>
      <c r="M894" s="3">
        <v>0.62916666666666665</v>
      </c>
      <c r="N894" s="4" t="s">
        <v>29</v>
      </c>
      <c r="O894" s="3">
        <v>463.28</v>
      </c>
      <c r="P894" s="5">
        <v>4.7619047620000003</v>
      </c>
      <c r="Q894" s="3">
        <v>23.164000000000001</v>
      </c>
      <c r="R894" s="3">
        <v>8.1</v>
      </c>
      <c r="S894">
        <f t="shared" si="13"/>
        <v>2</v>
      </c>
    </row>
    <row r="895" spans="2:19" x14ac:dyDescent="0.25">
      <c r="B895" s="3" t="s">
        <v>928</v>
      </c>
      <c r="C895" s="3" t="s">
        <v>25</v>
      </c>
      <c r="D895" s="3" t="s">
        <v>26</v>
      </c>
      <c r="E895" s="3" t="s">
        <v>20</v>
      </c>
      <c r="F895" s="3" t="s">
        <v>21</v>
      </c>
      <c r="G895" s="3" t="s">
        <v>46</v>
      </c>
      <c r="H895" s="3">
        <v>92.49</v>
      </c>
      <c r="I895" s="3">
        <v>5</v>
      </c>
      <c r="J895" s="3">
        <v>23.122499999999999</v>
      </c>
      <c r="K895" s="3">
        <v>485.57249999999999</v>
      </c>
      <c r="L895" s="91">
        <v>43526</v>
      </c>
      <c r="M895" s="3">
        <v>0.69097222222222221</v>
      </c>
      <c r="N895" s="4" t="s">
        <v>33</v>
      </c>
      <c r="O895" s="3">
        <v>462.45</v>
      </c>
      <c r="P895" s="5">
        <v>4.7619047620000003</v>
      </c>
      <c r="Q895" s="3">
        <v>23.122499999999999</v>
      </c>
      <c r="R895" s="3">
        <v>8.6</v>
      </c>
      <c r="S895">
        <f t="shared" si="13"/>
        <v>3</v>
      </c>
    </row>
    <row r="896" spans="2:19" x14ac:dyDescent="0.25">
      <c r="B896" s="3" t="s">
        <v>929</v>
      </c>
      <c r="C896" s="3" t="s">
        <v>42</v>
      </c>
      <c r="D896" s="3" t="s">
        <v>43</v>
      </c>
      <c r="E896" s="3" t="s">
        <v>27</v>
      </c>
      <c r="F896" s="3" t="s">
        <v>31</v>
      </c>
      <c r="G896" s="3" t="s">
        <v>28</v>
      </c>
      <c r="H896" s="3">
        <v>28.38</v>
      </c>
      <c r="I896" s="3">
        <v>5</v>
      </c>
      <c r="J896" s="3">
        <v>7.0949999999999998</v>
      </c>
      <c r="K896" s="3">
        <v>148.995</v>
      </c>
      <c r="L896" s="91">
        <v>43530</v>
      </c>
      <c r="M896" s="3">
        <v>0.87291666666666667</v>
      </c>
      <c r="N896" s="4" t="s">
        <v>29</v>
      </c>
      <c r="O896" s="3">
        <v>141.9</v>
      </c>
      <c r="P896" s="5">
        <v>4.7619047620000003</v>
      </c>
      <c r="Q896" s="3">
        <v>7.0949999999999998</v>
      </c>
      <c r="R896" s="3">
        <v>9.4</v>
      </c>
      <c r="S896">
        <f t="shared" si="13"/>
        <v>3</v>
      </c>
    </row>
    <row r="897" spans="2:19" x14ac:dyDescent="0.25">
      <c r="B897" s="3" t="s">
        <v>930</v>
      </c>
      <c r="C897" s="3" t="s">
        <v>42</v>
      </c>
      <c r="D897" s="3" t="s">
        <v>43</v>
      </c>
      <c r="E897" s="3" t="s">
        <v>20</v>
      </c>
      <c r="F897" s="3" t="s">
        <v>31</v>
      </c>
      <c r="G897" s="3" t="s">
        <v>28</v>
      </c>
      <c r="H897" s="3">
        <v>50.45</v>
      </c>
      <c r="I897" s="3">
        <v>6</v>
      </c>
      <c r="J897" s="3">
        <v>15.135</v>
      </c>
      <c r="K897" s="3">
        <v>317.83499999999998</v>
      </c>
      <c r="L897" s="91">
        <v>43502</v>
      </c>
      <c r="M897" s="3">
        <v>0.63611111111111107</v>
      </c>
      <c r="N897" s="4" t="s">
        <v>33</v>
      </c>
      <c r="O897" s="3">
        <v>302.7</v>
      </c>
      <c r="P897" s="5">
        <v>4.7619047620000003</v>
      </c>
      <c r="Q897" s="3">
        <v>15.135</v>
      </c>
      <c r="R897" s="3">
        <v>8.9</v>
      </c>
      <c r="S897">
        <f t="shared" si="13"/>
        <v>2</v>
      </c>
    </row>
    <row r="898" spans="2:19" x14ac:dyDescent="0.25">
      <c r="B898" s="3" t="s">
        <v>931</v>
      </c>
      <c r="C898" s="3" t="s">
        <v>42</v>
      </c>
      <c r="D898" s="3" t="s">
        <v>43</v>
      </c>
      <c r="E898" s="3" t="s">
        <v>27</v>
      </c>
      <c r="F898" s="3" t="s">
        <v>31</v>
      </c>
      <c r="G898" s="3" t="s">
        <v>22</v>
      </c>
      <c r="H898" s="3">
        <v>99.16</v>
      </c>
      <c r="I898" s="3">
        <v>8</v>
      </c>
      <c r="J898" s="3">
        <v>39.664000000000001</v>
      </c>
      <c r="K898" s="3">
        <v>832.94399999999996</v>
      </c>
      <c r="L898" s="91">
        <v>43493</v>
      </c>
      <c r="M898" s="3">
        <v>0.74097222222222225</v>
      </c>
      <c r="N898" s="4" t="s">
        <v>33</v>
      </c>
      <c r="O898" s="3">
        <v>793.28</v>
      </c>
      <c r="P898" s="5">
        <v>4.7619047620000003</v>
      </c>
      <c r="Q898" s="3">
        <v>39.664000000000001</v>
      </c>
      <c r="R898" s="3">
        <v>4.2</v>
      </c>
      <c r="S898">
        <f t="shared" si="13"/>
        <v>1</v>
      </c>
    </row>
    <row r="899" spans="2:19" x14ac:dyDescent="0.25">
      <c r="B899" s="3" t="s">
        <v>932</v>
      </c>
      <c r="C899" s="3" t="s">
        <v>25</v>
      </c>
      <c r="D899" s="3" t="s">
        <v>26</v>
      </c>
      <c r="E899" s="3" t="s">
        <v>27</v>
      </c>
      <c r="F899" s="3" t="s">
        <v>31</v>
      </c>
      <c r="G899" s="3" t="s">
        <v>46</v>
      </c>
      <c r="H899" s="3">
        <v>60.74</v>
      </c>
      <c r="I899" s="3">
        <v>7</v>
      </c>
      <c r="J899" s="3">
        <v>21.259</v>
      </c>
      <c r="K899" s="3">
        <v>446.43900000000002</v>
      </c>
      <c r="L899" s="91">
        <v>43483</v>
      </c>
      <c r="M899" s="3">
        <v>0.68263888888888891</v>
      </c>
      <c r="N899" s="4" t="s">
        <v>23</v>
      </c>
      <c r="O899" s="3">
        <v>425.18</v>
      </c>
      <c r="P899" s="5">
        <v>4.7619047620000003</v>
      </c>
      <c r="Q899" s="3">
        <v>21.259</v>
      </c>
      <c r="R899" s="3">
        <v>5</v>
      </c>
      <c r="S899">
        <f t="shared" si="13"/>
        <v>1</v>
      </c>
    </row>
    <row r="900" spans="2:19" x14ac:dyDescent="0.25">
      <c r="B900" s="3" t="s">
        <v>933</v>
      </c>
      <c r="C900" s="3" t="s">
        <v>25</v>
      </c>
      <c r="D900" s="3" t="s">
        <v>26</v>
      </c>
      <c r="E900" s="3" t="s">
        <v>20</v>
      </c>
      <c r="F900" s="3" t="s">
        <v>21</v>
      </c>
      <c r="G900" s="3" t="s">
        <v>44</v>
      </c>
      <c r="H900" s="3">
        <v>47.27</v>
      </c>
      <c r="I900" s="3">
        <v>6</v>
      </c>
      <c r="J900" s="3">
        <v>14.180999999999999</v>
      </c>
      <c r="K900" s="3">
        <v>297.80099999999999</v>
      </c>
      <c r="L900" s="91">
        <v>43501</v>
      </c>
      <c r="M900" s="3">
        <v>0.4284722222222222</v>
      </c>
      <c r="N900" s="4" t="s">
        <v>29</v>
      </c>
      <c r="O900" s="3">
        <v>283.62</v>
      </c>
      <c r="P900" s="5">
        <v>4.7619047620000003</v>
      </c>
      <c r="Q900" s="3">
        <v>14.180999999999999</v>
      </c>
      <c r="R900" s="3">
        <v>8.8000000000000007</v>
      </c>
      <c r="S900">
        <f t="shared" ref="S900:S963" si="14">MONTH(L900)</f>
        <v>2</v>
      </c>
    </row>
    <row r="901" spans="2:19" x14ac:dyDescent="0.25">
      <c r="B901" s="3" t="s">
        <v>934</v>
      </c>
      <c r="C901" s="3" t="s">
        <v>25</v>
      </c>
      <c r="D901" s="3" t="s">
        <v>26</v>
      </c>
      <c r="E901" s="3" t="s">
        <v>20</v>
      </c>
      <c r="F901" s="3" t="s">
        <v>31</v>
      </c>
      <c r="G901" s="3" t="s">
        <v>22</v>
      </c>
      <c r="H901" s="3">
        <v>85.6</v>
      </c>
      <c r="I901" s="3">
        <v>7</v>
      </c>
      <c r="J901" s="3">
        <v>29.96</v>
      </c>
      <c r="K901" s="3">
        <v>629.16</v>
      </c>
      <c r="L901" s="91">
        <v>43526</v>
      </c>
      <c r="M901" s="3">
        <v>0.57638888888888884</v>
      </c>
      <c r="N901" s="4" t="s">
        <v>29</v>
      </c>
      <c r="O901" s="3">
        <v>599.20000000000005</v>
      </c>
      <c r="P901" s="5">
        <v>4.7619047620000003</v>
      </c>
      <c r="Q901" s="3">
        <v>29.96</v>
      </c>
      <c r="R901" s="3">
        <v>5.3</v>
      </c>
      <c r="S901">
        <f t="shared" si="14"/>
        <v>3</v>
      </c>
    </row>
    <row r="902" spans="2:19" x14ac:dyDescent="0.25">
      <c r="B902" s="3" t="s">
        <v>935</v>
      </c>
      <c r="C902" s="3" t="s">
        <v>18</v>
      </c>
      <c r="D902" s="3" t="s">
        <v>19</v>
      </c>
      <c r="E902" s="3" t="s">
        <v>20</v>
      </c>
      <c r="F902" s="3" t="s">
        <v>31</v>
      </c>
      <c r="G902" s="3" t="s">
        <v>44</v>
      </c>
      <c r="H902" s="3">
        <v>35.04</v>
      </c>
      <c r="I902" s="3">
        <v>9</v>
      </c>
      <c r="J902" s="3">
        <v>15.768000000000001</v>
      </c>
      <c r="K902" s="3">
        <v>331.12799999999999</v>
      </c>
      <c r="L902" s="91">
        <v>43505</v>
      </c>
      <c r="M902" s="3">
        <v>0.80347222222222225</v>
      </c>
      <c r="N902" s="4" t="s">
        <v>23</v>
      </c>
      <c r="O902" s="3">
        <v>315.36</v>
      </c>
      <c r="P902" s="5">
        <v>4.7619047620000003</v>
      </c>
      <c r="Q902" s="3">
        <v>15.768000000000001</v>
      </c>
      <c r="R902" s="3">
        <v>4.5999999999999996</v>
      </c>
      <c r="S902">
        <f t="shared" si="14"/>
        <v>2</v>
      </c>
    </row>
    <row r="903" spans="2:19" x14ac:dyDescent="0.25">
      <c r="B903" s="3" t="s">
        <v>936</v>
      </c>
      <c r="C903" s="3" t="s">
        <v>25</v>
      </c>
      <c r="D903" s="3" t="s">
        <v>26</v>
      </c>
      <c r="E903" s="3" t="s">
        <v>20</v>
      </c>
      <c r="F903" s="3" t="s">
        <v>21</v>
      </c>
      <c r="G903" s="3" t="s">
        <v>28</v>
      </c>
      <c r="H903" s="3">
        <v>44.84</v>
      </c>
      <c r="I903" s="3">
        <v>9</v>
      </c>
      <c r="J903" s="3">
        <v>20.178000000000001</v>
      </c>
      <c r="K903" s="3">
        <v>423.738</v>
      </c>
      <c r="L903" s="91">
        <v>43479</v>
      </c>
      <c r="M903" s="3">
        <v>0.58333333333333337</v>
      </c>
      <c r="N903" s="4" t="s">
        <v>33</v>
      </c>
      <c r="O903" s="3">
        <v>403.56</v>
      </c>
      <c r="P903" s="5">
        <v>4.7619047620000003</v>
      </c>
      <c r="Q903" s="3">
        <v>20.178000000000001</v>
      </c>
      <c r="R903" s="3">
        <v>7.5</v>
      </c>
      <c r="S903">
        <f t="shared" si="14"/>
        <v>1</v>
      </c>
    </row>
    <row r="904" spans="2:19" x14ac:dyDescent="0.25">
      <c r="B904" s="3" t="s">
        <v>937</v>
      </c>
      <c r="C904" s="3" t="s">
        <v>42</v>
      </c>
      <c r="D904" s="3" t="s">
        <v>43</v>
      </c>
      <c r="E904" s="3" t="s">
        <v>27</v>
      </c>
      <c r="F904" s="3" t="s">
        <v>31</v>
      </c>
      <c r="G904" s="3" t="s">
        <v>32</v>
      </c>
      <c r="H904" s="3">
        <v>45.97</v>
      </c>
      <c r="I904" s="3">
        <v>4</v>
      </c>
      <c r="J904" s="3">
        <v>9.1940000000000008</v>
      </c>
      <c r="K904" s="3">
        <v>193.07400000000001</v>
      </c>
      <c r="L904" s="91">
        <v>43505</v>
      </c>
      <c r="M904" s="3">
        <v>0.50138888888888888</v>
      </c>
      <c r="N904" s="4" t="s">
        <v>23</v>
      </c>
      <c r="O904" s="3">
        <v>183.88</v>
      </c>
      <c r="P904" s="5">
        <v>4.7619047620000003</v>
      </c>
      <c r="Q904" s="3">
        <v>9.1940000000000008</v>
      </c>
      <c r="R904" s="3">
        <v>5.0999999999999996</v>
      </c>
      <c r="S904">
        <f t="shared" si="14"/>
        <v>2</v>
      </c>
    </row>
    <row r="905" spans="2:19" x14ac:dyDescent="0.25">
      <c r="B905" s="3" t="s">
        <v>938</v>
      </c>
      <c r="C905" s="3" t="s">
        <v>18</v>
      </c>
      <c r="D905" s="3" t="s">
        <v>19</v>
      </c>
      <c r="E905" s="3" t="s">
        <v>20</v>
      </c>
      <c r="F905" s="3" t="s">
        <v>21</v>
      </c>
      <c r="G905" s="3" t="s">
        <v>22</v>
      </c>
      <c r="H905" s="3">
        <v>27.73</v>
      </c>
      <c r="I905" s="3">
        <v>5</v>
      </c>
      <c r="J905" s="3">
        <v>6.9325000000000001</v>
      </c>
      <c r="K905" s="3">
        <v>145.58250000000001</v>
      </c>
      <c r="L905" s="91">
        <v>43550</v>
      </c>
      <c r="M905" s="3">
        <v>0.84791666666666665</v>
      </c>
      <c r="N905" s="4" t="s">
        <v>33</v>
      </c>
      <c r="O905" s="3">
        <v>138.65</v>
      </c>
      <c r="P905" s="5">
        <v>4.7619047620000003</v>
      </c>
      <c r="Q905" s="3">
        <v>6.9325000000000001</v>
      </c>
      <c r="R905" s="3">
        <v>4.2</v>
      </c>
      <c r="S905">
        <f t="shared" si="14"/>
        <v>3</v>
      </c>
    </row>
    <row r="906" spans="2:19" x14ac:dyDescent="0.25">
      <c r="B906" s="3" t="s">
        <v>939</v>
      </c>
      <c r="C906" s="3" t="s">
        <v>18</v>
      </c>
      <c r="D906" s="3" t="s">
        <v>19</v>
      </c>
      <c r="E906" s="3" t="s">
        <v>27</v>
      </c>
      <c r="F906" s="3" t="s">
        <v>31</v>
      </c>
      <c r="G906" s="3" t="s">
        <v>44</v>
      </c>
      <c r="H906" s="3">
        <v>11.53</v>
      </c>
      <c r="I906" s="3">
        <v>7</v>
      </c>
      <c r="J906" s="3">
        <v>4.0354999999999999</v>
      </c>
      <c r="K906" s="3">
        <v>84.745500000000007</v>
      </c>
      <c r="L906" s="91">
        <v>43493</v>
      </c>
      <c r="M906" s="3">
        <v>0.73263888888888884</v>
      </c>
      <c r="N906" s="4" t="s">
        <v>29</v>
      </c>
      <c r="O906" s="3">
        <v>80.709999999999994</v>
      </c>
      <c r="P906" s="5">
        <v>4.7619047620000003</v>
      </c>
      <c r="Q906" s="3">
        <v>4.0354999999999999</v>
      </c>
      <c r="R906" s="3">
        <v>8.1</v>
      </c>
      <c r="S906">
        <f t="shared" si="14"/>
        <v>1</v>
      </c>
    </row>
    <row r="907" spans="2:19" x14ac:dyDescent="0.25">
      <c r="B907" s="3" t="s">
        <v>940</v>
      </c>
      <c r="C907" s="3" t="s">
        <v>25</v>
      </c>
      <c r="D907" s="3" t="s">
        <v>26</v>
      </c>
      <c r="E907" s="3" t="s">
        <v>27</v>
      </c>
      <c r="F907" s="3" t="s">
        <v>21</v>
      </c>
      <c r="G907" s="3" t="s">
        <v>22</v>
      </c>
      <c r="H907" s="3">
        <v>58.32</v>
      </c>
      <c r="I907" s="3">
        <v>2</v>
      </c>
      <c r="J907" s="3">
        <v>5.8319999999999999</v>
      </c>
      <c r="K907" s="3">
        <v>122.47199999999999</v>
      </c>
      <c r="L907" s="91">
        <v>43510</v>
      </c>
      <c r="M907" s="3">
        <v>0.52916666666666667</v>
      </c>
      <c r="N907" s="4" t="s">
        <v>23</v>
      </c>
      <c r="O907" s="3">
        <v>116.64</v>
      </c>
      <c r="P907" s="5">
        <v>4.7619047620000003</v>
      </c>
      <c r="Q907" s="3">
        <v>5.8319999999999999</v>
      </c>
      <c r="R907" s="3">
        <v>6</v>
      </c>
      <c r="S907">
        <f t="shared" si="14"/>
        <v>2</v>
      </c>
    </row>
    <row r="908" spans="2:19" x14ac:dyDescent="0.25">
      <c r="B908" s="3" t="s">
        <v>941</v>
      </c>
      <c r="C908" s="3" t="s">
        <v>25</v>
      </c>
      <c r="D908" s="3" t="s">
        <v>26</v>
      </c>
      <c r="E908" s="3" t="s">
        <v>20</v>
      </c>
      <c r="F908" s="3" t="s">
        <v>21</v>
      </c>
      <c r="G908" s="3" t="s">
        <v>32</v>
      </c>
      <c r="H908" s="3">
        <v>78.38</v>
      </c>
      <c r="I908" s="3">
        <v>4</v>
      </c>
      <c r="J908" s="3">
        <v>15.676</v>
      </c>
      <c r="K908" s="3">
        <v>329.19600000000003</v>
      </c>
      <c r="L908" s="91">
        <v>43548</v>
      </c>
      <c r="M908" s="3">
        <v>0.74722222222222223</v>
      </c>
      <c r="N908" s="4" t="s">
        <v>29</v>
      </c>
      <c r="O908" s="3">
        <v>313.52</v>
      </c>
      <c r="P908" s="5">
        <v>4.7619047620000003</v>
      </c>
      <c r="Q908" s="3">
        <v>15.676</v>
      </c>
      <c r="R908" s="3">
        <v>7.9</v>
      </c>
      <c r="S908">
        <f t="shared" si="14"/>
        <v>3</v>
      </c>
    </row>
    <row r="909" spans="2:19" x14ac:dyDescent="0.25">
      <c r="B909" s="3" t="s">
        <v>942</v>
      </c>
      <c r="C909" s="3" t="s">
        <v>25</v>
      </c>
      <c r="D909" s="3" t="s">
        <v>26</v>
      </c>
      <c r="E909" s="3" t="s">
        <v>27</v>
      </c>
      <c r="F909" s="3" t="s">
        <v>31</v>
      </c>
      <c r="G909" s="3" t="s">
        <v>22</v>
      </c>
      <c r="H909" s="3">
        <v>84.61</v>
      </c>
      <c r="I909" s="3">
        <v>10</v>
      </c>
      <c r="J909" s="3">
        <v>42.305</v>
      </c>
      <c r="K909" s="3">
        <v>888.40499999999997</v>
      </c>
      <c r="L909" s="91">
        <v>43505</v>
      </c>
      <c r="M909" s="3">
        <v>0.79027777777777775</v>
      </c>
      <c r="N909" s="4" t="s">
        <v>33</v>
      </c>
      <c r="O909" s="3">
        <v>846.1</v>
      </c>
      <c r="P909" s="5">
        <v>4.7619047620000003</v>
      </c>
      <c r="Q909" s="3">
        <v>42.305</v>
      </c>
      <c r="R909" s="3">
        <v>8.8000000000000007</v>
      </c>
      <c r="S909">
        <f t="shared" si="14"/>
        <v>2</v>
      </c>
    </row>
    <row r="910" spans="2:19" x14ac:dyDescent="0.25">
      <c r="B910" s="3" t="s">
        <v>943</v>
      </c>
      <c r="C910" s="3" t="s">
        <v>42</v>
      </c>
      <c r="D910" s="3" t="s">
        <v>43</v>
      </c>
      <c r="E910" s="3" t="s">
        <v>27</v>
      </c>
      <c r="F910" s="3" t="s">
        <v>21</v>
      </c>
      <c r="G910" s="3" t="s">
        <v>22</v>
      </c>
      <c r="H910" s="3">
        <v>82.88</v>
      </c>
      <c r="I910" s="3">
        <v>5</v>
      </c>
      <c r="J910" s="3">
        <v>20.72</v>
      </c>
      <c r="K910" s="3">
        <v>435.12</v>
      </c>
      <c r="L910" s="91">
        <v>43548</v>
      </c>
      <c r="M910" s="3">
        <v>0.58888888888888891</v>
      </c>
      <c r="N910" s="4" t="s">
        <v>33</v>
      </c>
      <c r="O910" s="3">
        <v>414.4</v>
      </c>
      <c r="P910" s="5">
        <v>4.7619047620000003</v>
      </c>
      <c r="Q910" s="3">
        <v>20.72</v>
      </c>
      <c r="R910" s="3">
        <v>6.6</v>
      </c>
      <c r="S910">
        <f t="shared" si="14"/>
        <v>3</v>
      </c>
    </row>
    <row r="911" spans="2:19" x14ac:dyDescent="0.25">
      <c r="B911" s="3" t="s">
        <v>944</v>
      </c>
      <c r="C911" s="3" t="s">
        <v>18</v>
      </c>
      <c r="D911" s="3" t="s">
        <v>19</v>
      </c>
      <c r="E911" s="3" t="s">
        <v>20</v>
      </c>
      <c r="F911" s="3" t="s">
        <v>21</v>
      </c>
      <c r="G911" s="3" t="s">
        <v>44</v>
      </c>
      <c r="H911" s="3">
        <v>79.540000000000006</v>
      </c>
      <c r="I911" s="3">
        <v>2</v>
      </c>
      <c r="J911" s="3">
        <v>7.9539999999999997</v>
      </c>
      <c r="K911" s="3">
        <v>167.03399999999999</v>
      </c>
      <c r="L911" s="91">
        <v>43551</v>
      </c>
      <c r="M911" s="3">
        <v>0.6875</v>
      </c>
      <c r="N911" s="4" t="s">
        <v>23</v>
      </c>
      <c r="O911" s="3">
        <v>159.08000000000001</v>
      </c>
      <c r="P911" s="5">
        <v>4.7619047620000003</v>
      </c>
      <c r="Q911" s="3">
        <v>7.9539999999999997</v>
      </c>
      <c r="R911" s="3">
        <v>6.2</v>
      </c>
      <c r="S911">
        <f t="shared" si="14"/>
        <v>3</v>
      </c>
    </row>
    <row r="912" spans="2:19" x14ac:dyDescent="0.25">
      <c r="B912" s="3" t="s">
        <v>945</v>
      </c>
      <c r="C912" s="3" t="s">
        <v>42</v>
      </c>
      <c r="D912" s="3" t="s">
        <v>43</v>
      </c>
      <c r="E912" s="3" t="s">
        <v>27</v>
      </c>
      <c r="F912" s="3" t="s">
        <v>21</v>
      </c>
      <c r="G912" s="3" t="s">
        <v>32</v>
      </c>
      <c r="H912" s="3">
        <v>49.01</v>
      </c>
      <c r="I912" s="3">
        <v>10</v>
      </c>
      <c r="J912" s="3">
        <v>24.504999999999999</v>
      </c>
      <c r="K912" s="3">
        <v>514.60500000000002</v>
      </c>
      <c r="L912" s="91">
        <v>43492</v>
      </c>
      <c r="M912" s="3">
        <v>0.44722222222222224</v>
      </c>
      <c r="N912" s="4" t="s">
        <v>33</v>
      </c>
      <c r="O912" s="3">
        <v>490.1</v>
      </c>
      <c r="P912" s="5">
        <v>4.7619047620000003</v>
      </c>
      <c r="Q912" s="3">
        <v>24.504999999999999</v>
      </c>
      <c r="R912" s="3">
        <v>4.2</v>
      </c>
      <c r="S912">
        <f t="shared" si="14"/>
        <v>1</v>
      </c>
    </row>
    <row r="913" spans="2:19" x14ac:dyDescent="0.25">
      <c r="B913" s="3" t="s">
        <v>946</v>
      </c>
      <c r="C913" s="3" t="s">
        <v>42</v>
      </c>
      <c r="D913" s="3" t="s">
        <v>43</v>
      </c>
      <c r="E913" s="3" t="s">
        <v>20</v>
      </c>
      <c r="F913" s="3" t="s">
        <v>21</v>
      </c>
      <c r="G913" s="3" t="s">
        <v>44</v>
      </c>
      <c r="H913" s="3">
        <v>29.15</v>
      </c>
      <c r="I913" s="3">
        <v>3</v>
      </c>
      <c r="J913" s="3">
        <v>4.3724999999999996</v>
      </c>
      <c r="K913" s="3">
        <v>91.822500000000005</v>
      </c>
      <c r="L913" s="91">
        <v>43551</v>
      </c>
      <c r="M913" s="3">
        <v>0.85347222222222219</v>
      </c>
      <c r="N913" s="4" t="s">
        <v>33</v>
      </c>
      <c r="O913" s="3">
        <v>87.45</v>
      </c>
      <c r="P913" s="5">
        <v>4.7619047620000003</v>
      </c>
      <c r="Q913" s="3">
        <v>4.3724999999999996</v>
      </c>
      <c r="R913" s="3">
        <v>7.3</v>
      </c>
      <c r="S913">
        <f t="shared" si="14"/>
        <v>3</v>
      </c>
    </row>
    <row r="914" spans="2:19" x14ac:dyDescent="0.25">
      <c r="B914" s="3" t="s">
        <v>947</v>
      </c>
      <c r="C914" s="3" t="s">
        <v>25</v>
      </c>
      <c r="D914" s="3" t="s">
        <v>26</v>
      </c>
      <c r="E914" s="3" t="s">
        <v>27</v>
      </c>
      <c r="F914" s="3" t="s">
        <v>21</v>
      </c>
      <c r="G914" s="3" t="s">
        <v>28</v>
      </c>
      <c r="H914" s="3">
        <v>56.13</v>
      </c>
      <c r="I914" s="3">
        <v>4</v>
      </c>
      <c r="J914" s="3">
        <v>11.226000000000001</v>
      </c>
      <c r="K914" s="3">
        <v>235.74600000000001</v>
      </c>
      <c r="L914" s="91">
        <v>43484</v>
      </c>
      <c r="M914" s="3">
        <v>0.48819444444444443</v>
      </c>
      <c r="N914" s="4" t="s">
        <v>23</v>
      </c>
      <c r="O914" s="3">
        <v>224.52</v>
      </c>
      <c r="P914" s="5">
        <v>4.7619047620000003</v>
      </c>
      <c r="Q914" s="3">
        <v>11.226000000000001</v>
      </c>
      <c r="R914" s="3">
        <v>8.6</v>
      </c>
      <c r="S914">
        <f t="shared" si="14"/>
        <v>1</v>
      </c>
    </row>
    <row r="915" spans="2:19" x14ac:dyDescent="0.25">
      <c r="B915" s="3" t="s">
        <v>948</v>
      </c>
      <c r="C915" s="3" t="s">
        <v>18</v>
      </c>
      <c r="D915" s="3" t="s">
        <v>19</v>
      </c>
      <c r="E915" s="3" t="s">
        <v>27</v>
      </c>
      <c r="F915" s="3" t="s">
        <v>21</v>
      </c>
      <c r="G915" s="3" t="s">
        <v>32</v>
      </c>
      <c r="H915" s="3">
        <v>93.12</v>
      </c>
      <c r="I915" s="3">
        <v>8</v>
      </c>
      <c r="J915" s="3">
        <v>37.247999999999998</v>
      </c>
      <c r="K915" s="3">
        <v>782.20799999999997</v>
      </c>
      <c r="L915" s="91">
        <v>43503</v>
      </c>
      <c r="M915" s="3">
        <v>0.42291666666666666</v>
      </c>
      <c r="N915" s="4" t="s">
        <v>29</v>
      </c>
      <c r="O915" s="3">
        <v>744.96</v>
      </c>
      <c r="P915" s="5">
        <v>4.7619047620000003</v>
      </c>
      <c r="Q915" s="3">
        <v>37.247999999999998</v>
      </c>
      <c r="R915" s="3">
        <v>6.8</v>
      </c>
      <c r="S915">
        <f t="shared" si="14"/>
        <v>2</v>
      </c>
    </row>
    <row r="916" spans="2:19" x14ac:dyDescent="0.25">
      <c r="B916" s="3" t="s">
        <v>949</v>
      </c>
      <c r="C916" s="3" t="s">
        <v>18</v>
      </c>
      <c r="D916" s="3" t="s">
        <v>19</v>
      </c>
      <c r="E916" s="3" t="s">
        <v>20</v>
      </c>
      <c r="F916" s="3" t="s">
        <v>31</v>
      </c>
      <c r="G916" s="3" t="s">
        <v>46</v>
      </c>
      <c r="H916" s="3">
        <v>51.34</v>
      </c>
      <c r="I916" s="3">
        <v>8</v>
      </c>
      <c r="J916" s="3">
        <v>20.536000000000001</v>
      </c>
      <c r="K916" s="3">
        <v>431.25599999999997</v>
      </c>
      <c r="L916" s="91">
        <v>43496</v>
      </c>
      <c r="M916" s="3">
        <v>0.41666666666666669</v>
      </c>
      <c r="N916" s="4" t="s">
        <v>23</v>
      </c>
      <c r="O916" s="3">
        <v>410.72</v>
      </c>
      <c r="P916" s="5">
        <v>4.7619047620000003</v>
      </c>
      <c r="Q916" s="3">
        <v>20.536000000000001</v>
      </c>
      <c r="R916" s="3">
        <v>7.6</v>
      </c>
      <c r="S916">
        <f t="shared" si="14"/>
        <v>1</v>
      </c>
    </row>
    <row r="917" spans="2:19" x14ac:dyDescent="0.25">
      <c r="B917" s="3" t="s">
        <v>950</v>
      </c>
      <c r="C917" s="3" t="s">
        <v>18</v>
      </c>
      <c r="D917" s="3" t="s">
        <v>19</v>
      </c>
      <c r="E917" s="3" t="s">
        <v>20</v>
      </c>
      <c r="F917" s="3" t="s">
        <v>21</v>
      </c>
      <c r="G917" s="3" t="s">
        <v>44</v>
      </c>
      <c r="H917" s="3">
        <v>99.6</v>
      </c>
      <c r="I917" s="3">
        <v>3</v>
      </c>
      <c r="J917" s="3">
        <v>14.94</v>
      </c>
      <c r="K917" s="3">
        <v>313.74</v>
      </c>
      <c r="L917" s="91">
        <v>43521</v>
      </c>
      <c r="M917" s="3">
        <v>0.78125</v>
      </c>
      <c r="N917" s="4" t="s">
        <v>29</v>
      </c>
      <c r="O917" s="3">
        <v>298.8</v>
      </c>
      <c r="P917" s="5">
        <v>4.7619047620000003</v>
      </c>
      <c r="Q917" s="3">
        <v>14.94</v>
      </c>
      <c r="R917" s="3">
        <v>5.8</v>
      </c>
      <c r="S917">
        <f t="shared" si="14"/>
        <v>2</v>
      </c>
    </row>
    <row r="918" spans="2:19" x14ac:dyDescent="0.25">
      <c r="B918" s="3" t="s">
        <v>951</v>
      </c>
      <c r="C918" s="3" t="s">
        <v>25</v>
      </c>
      <c r="D918" s="3" t="s">
        <v>26</v>
      </c>
      <c r="E918" s="3" t="s">
        <v>27</v>
      </c>
      <c r="F918" s="3" t="s">
        <v>21</v>
      </c>
      <c r="G918" s="3" t="s">
        <v>28</v>
      </c>
      <c r="H918" s="3">
        <v>35.49</v>
      </c>
      <c r="I918" s="3">
        <v>6</v>
      </c>
      <c r="J918" s="3">
        <v>10.647</v>
      </c>
      <c r="K918" s="3">
        <v>223.58699999999999</v>
      </c>
      <c r="L918" s="91">
        <v>43498</v>
      </c>
      <c r="M918" s="3">
        <v>0.52777777777777779</v>
      </c>
      <c r="N918" s="4" t="s">
        <v>29</v>
      </c>
      <c r="O918" s="3">
        <v>212.94</v>
      </c>
      <c r="P918" s="5">
        <v>4.7619047620000003</v>
      </c>
      <c r="Q918" s="3">
        <v>10.647</v>
      </c>
      <c r="R918" s="3">
        <v>4.0999999999999996</v>
      </c>
      <c r="S918">
        <f t="shared" si="14"/>
        <v>2</v>
      </c>
    </row>
    <row r="919" spans="2:19" x14ac:dyDescent="0.25">
      <c r="B919" s="3" t="s">
        <v>952</v>
      </c>
      <c r="C919" s="3" t="s">
        <v>25</v>
      </c>
      <c r="D919" s="3" t="s">
        <v>26</v>
      </c>
      <c r="E919" s="3" t="s">
        <v>20</v>
      </c>
      <c r="F919" s="3" t="s">
        <v>31</v>
      </c>
      <c r="G919" s="3" t="s">
        <v>36</v>
      </c>
      <c r="H919" s="3">
        <v>42.85</v>
      </c>
      <c r="I919" s="3">
        <v>1</v>
      </c>
      <c r="J919" s="3">
        <v>2.1425000000000001</v>
      </c>
      <c r="K919" s="3">
        <v>44.9925</v>
      </c>
      <c r="L919" s="91">
        <v>43538</v>
      </c>
      <c r="M919" s="3">
        <v>0.65</v>
      </c>
      <c r="N919" s="4" t="s">
        <v>33</v>
      </c>
      <c r="O919" s="3">
        <v>42.85</v>
      </c>
      <c r="P919" s="5">
        <v>4.7619047620000003</v>
      </c>
      <c r="Q919" s="3">
        <v>2.1425000000000001</v>
      </c>
      <c r="R919" s="3">
        <v>9.3000000000000007</v>
      </c>
      <c r="S919">
        <f t="shared" si="14"/>
        <v>3</v>
      </c>
    </row>
    <row r="920" spans="2:19" x14ac:dyDescent="0.25">
      <c r="B920" s="3" t="s">
        <v>953</v>
      </c>
      <c r="C920" s="3" t="s">
        <v>18</v>
      </c>
      <c r="D920" s="3" t="s">
        <v>19</v>
      </c>
      <c r="E920" s="3" t="s">
        <v>27</v>
      </c>
      <c r="F920" s="3" t="s">
        <v>21</v>
      </c>
      <c r="G920" s="3" t="s">
        <v>46</v>
      </c>
      <c r="H920" s="3">
        <v>94.67</v>
      </c>
      <c r="I920" s="3">
        <v>4</v>
      </c>
      <c r="J920" s="3">
        <v>18.934000000000001</v>
      </c>
      <c r="K920" s="3">
        <v>397.61399999999998</v>
      </c>
      <c r="L920" s="91">
        <v>43535</v>
      </c>
      <c r="M920" s="3">
        <v>0.50277777777777777</v>
      </c>
      <c r="N920" s="4" t="s">
        <v>29</v>
      </c>
      <c r="O920" s="3">
        <v>378.68</v>
      </c>
      <c r="P920" s="5">
        <v>4.7619047620000003</v>
      </c>
      <c r="Q920" s="3">
        <v>18.934000000000001</v>
      </c>
      <c r="R920" s="3">
        <v>6.8</v>
      </c>
      <c r="S920">
        <f t="shared" si="14"/>
        <v>3</v>
      </c>
    </row>
    <row r="921" spans="2:19" x14ac:dyDescent="0.25">
      <c r="B921" s="3" t="s">
        <v>954</v>
      </c>
      <c r="C921" s="3" t="s">
        <v>42</v>
      </c>
      <c r="D921" s="3" t="s">
        <v>43</v>
      </c>
      <c r="E921" s="3" t="s">
        <v>27</v>
      </c>
      <c r="F921" s="3" t="s">
        <v>31</v>
      </c>
      <c r="G921" s="3" t="s">
        <v>32</v>
      </c>
      <c r="H921" s="3">
        <v>68.97</v>
      </c>
      <c r="I921" s="3">
        <v>3</v>
      </c>
      <c r="J921" s="3">
        <v>10.345499999999999</v>
      </c>
      <c r="K921" s="3">
        <v>217.25550000000001</v>
      </c>
      <c r="L921" s="91">
        <v>43518</v>
      </c>
      <c r="M921" s="3">
        <v>0.47638888888888886</v>
      </c>
      <c r="N921" s="4" t="s">
        <v>23</v>
      </c>
      <c r="O921" s="3">
        <v>206.91</v>
      </c>
      <c r="P921" s="5">
        <v>4.7619047620000003</v>
      </c>
      <c r="Q921" s="3">
        <v>10.345499999999999</v>
      </c>
      <c r="R921" s="3">
        <v>8.6999999999999993</v>
      </c>
      <c r="S921">
        <f t="shared" si="14"/>
        <v>2</v>
      </c>
    </row>
    <row r="922" spans="2:19" x14ac:dyDescent="0.25">
      <c r="B922" s="3" t="s">
        <v>955</v>
      </c>
      <c r="C922" s="3" t="s">
        <v>42</v>
      </c>
      <c r="D922" s="3" t="s">
        <v>43</v>
      </c>
      <c r="E922" s="3" t="s">
        <v>20</v>
      </c>
      <c r="F922" s="3" t="s">
        <v>21</v>
      </c>
      <c r="G922" s="3" t="s">
        <v>28</v>
      </c>
      <c r="H922" s="3">
        <v>26.26</v>
      </c>
      <c r="I922" s="3">
        <v>3</v>
      </c>
      <c r="J922" s="3">
        <v>3.9390000000000001</v>
      </c>
      <c r="K922" s="3">
        <v>82.718999999999994</v>
      </c>
      <c r="L922" s="91">
        <v>43526</v>
      </c>
      <c r="M922" s="3">
        <v>0.52500000000000002</v>
      </c>
      <c r="N922" s="4" t="s">
        <v>23</v>
      </c>
      <c r="O922" s="3">
        <v>78.78</v>
      </c>
      <c r="P922" s="5">
        <v>4.7619047620000003</v>
      </c>
      <c r="Q922" s="3">
        <v>3.9390000000000001</v>
      </c>
      <c r="R922" s="3">
        <v>6.3</v>
      </c>
      <c r="S922">
        <f t="shared" si="14"/>
        <v>3</v>
      </c>
    </row>
    <row r="923" spans="2:19" x14ac:dyDescent="0.25">
      <c r="B923" s="3" t="s">
        <v>956</v>
      </c>
      <c r="C923" s="3" t="s">
        <v>25</v>
      </c>
      <c r="D923" s="3" t="s">
        <v>26</v>
      </c>
      <c r="E923" s="3" t="s">
        <v>20</v>
      </c>
      <c r="F923" s="3" t="s">
        <v>21</v>
      </c>
      <c r="G923" s="3" t="s">
        <v>32</v>
      </c>
      <c r="H923" s="3">
        <v>35.79</v>
      </c>
      <c r="I923" s="3">
        <v>9</v>
      </c>
      <c r="J923" s="3">
        <v>16.105499999999999</v>
      </c>
      <c r="K923" s="3">
        <v>338.21550000000002</v>
      </c>
      <c r="L923" s="91">
        <v>43534</v>
      </c>
      <c r="M923" s="3">
        <v>0.62916666666666665</v>
      </c>
      <c r="N923" s="4" t="s">
        <v>33</v>
      </c>
      <c r="O923" s="3">
        <v>322.11</v>
      </c>
      <c r="P923" s="5">
        <v>4.7619047620000003</v>
      </c>
      <c r="Q923" s="3">
        <v>16.105499999999999</v>
      </c>
      <c r="R923" s="3">
        <v>5.0999999999999996</v>
      </c>
      <c r="S923">
        <f t="shared" si="14"/>
        <v>3</v>
      </c>
    </row>
    <row r="924" spans="2:19" x14ac:dyDescent="0.25">
      <c r="B924" s="3" t="s">
        <v>957</v>
      </c>
      <c r="C924" s="3" t="s">
        <v>42</v>
      </c>
      <c r="D924" s="3" t="s">
        <v>43</v>
      </c>
      <c r="E924" s="3" t="s">
        <v>27</v>
      </c>
      <c r="F924" s="3" t="s">
        <v>21</v>
      </c>
      <c r="G924" s="3" t="s">
        <v>32</v>
      </c>
      <c r="H924" s="3">
        <v>16.37</v>
      </c>
      <c r="I924" s="3">
        <v>6</v>
      </c>
      <c r="J924" s="3">
        <v>4.9109999999999996</v>
      </c>
      <c r="K924" s="3">
        <v>103.131</v>
      </c>
      <c r="L924" s="91">
        <v>43504</v>
      </c>
      <c r="M924" s="3">
        <v>0.45694444444444443</v>
      </c>
      <c r="N924" s="4" t="s">
        <v>29</v>
      </c>
      <c r="O924" s="3">
        <v>98.22</v>
      </c>
      <c r="P924" s="5">
        <v>4.7619047620000003</v>
      </c>
      <c r="Q924" s="3">
        <v>4.9109999999999996</v>
      </c>
      <c r="R924" s="3">
        <v>7</v>
      </c>
      <c r="S924">
        <f t="shared" si="14"/>
        <v>2</v>
      </c>
    </row>
    <row r="925" spans="2:19" x14ac:dyDescent="0.25">
      <c r="B925" s="3" t="s">
        <v>958</v>
      </c>
      <c r="C925" s="3" t="s">
        <v>25</v>
      </c>
      <c r="D925" s="3" t="s">
        <v>26</v>
      </c>
      <c r="E925" s="3" t="s">
        <v>20</v>
      </c>
      <c r="F925" s="3" t="s">
        <v>21</v>
      </c>
      <c r="G925" s="3" t="s">
        <v>32</v>
      </c>
      <c r="H925" s="3">
        <v>12.73</v>
      </c>
      <c r="I925" s="3">
        <v>2</v>
      </c>
      <c r="J925" s="3">
        <v>1.2729999999999999</v>
      </c>
      <c r="K925" s="3">
        <v>26.733000000000001</v>
      </c>
      <c r="L925" s="91">
        <v>43518</v>
      </c>
      <c r="M925" s="3">
        <v>0.50694444444444442</v>
      </c>
      <c r="N925" s="4" t="s">
        <v>33</v>
      </c>
      <c r="O925" s="3">
        <v>25.46</v>
      </c>
      <c r="P925" s="5">
        <v>4.7619047620000003</v>
      </c>
      <c r="Q925" s="3">
        <v>1.2729999999999999</v>
      </c>
      <c r="R925" s="3">
        <v>5.2</v>
      </c>
      <c r="S925">
        <f t="shared" si="14"/>
        <v>2</v>
      </c>
    </row>
    <row r="926" spans="2:19" x14ac:dyDescent="0.25">
      <c r="B926" s="3" t="s">
        <v>959</v>
      </c>
      <c r="C926" s="3" t="s">
        <v>25</v>
      </c>
      <c r="D926" s="3" t="s">
        <v>26</v>
      </c>
      <c r="E926" s="3" t="s">
        <v>27</v>
      </c>
      <c r="F926" s="3" t="s">
        <v>21</v>
      </c>
      <c r="G926" s="3" t="s">
        <v>36</v>
      </c>
      <c r="H926" s="3">
        <v>83.14</v>
      </c>
      <c r="I926" s="3">
        <v>7</v>
      </c>
      <c r="J926" s="3">
        <v>29.099</v>
      </c>
      <c r="K926" s="3">
        <v>611.07899999999995</v>
      </c>
      <c r="L926" s="91">
        <v>43475</v>
      </c>
      <c r="M926" s="3">
        <v>0.43819444444444444</v>
      </c>
      <c r="N926" s="4" t="s">
        <v>33</v>
      </c>
      <c r="O926" s="3">
        <v>581.98</v>
      </c>
      <c r="P926" s="5">
        <v>4.7619047620000003</v>
      </c>
      <c r="Q926" s="3">
        <v>29.099</v>
      </c>
      <c r="R926" s="3">
        <v>6.6</v>
      </c>
      <c r="S926">
        <f t="shared" si="14"/>
        <v>1</v>
      </c>
    </row>
    <row r="927" spans="2:19" x14ac:dyDescent="0.25">
      <c r="B927" s="3" t="s">
        <v>960</v>
      </c>
      <c r="C927" s="3" t="s">
        <v>25</v>
      </c>
      <c r="D927" s="3" t="s">
        <v>26</v>
      </c>
      <c r="E927" s="3" t="s">
        <v>20</v>
      </c>
      <c r="F927" s="3" t="s">
        <v>21</v>
      </c>
      <c r="G927" s="3" t="s">
        <v>36</v>
      </c>
      <c r="H927" s="3">
        <v>35.22</v>
      </c>
      <c r="I927" s="3">
        <v>6</v>
      </c>
      <c r="J927" s="3">
        <v>10.566000000000001</v>
      </c>
      <c r="K927" s="3">
        <v>221.886</v>
      </c>
      <c r="L927" s="91">
        <v>43538</v>
      </c>
      <c r="M927" s="3">
        <v>0.5756944444444444</v>
      </c>
      <c r="N927" s="4" t="s">
        <v>23</v>
      </c>
      <c r="O927" s="3">
        <v>211.32</v>
      </c>
      <c r="P927" s="5">
        <v>4.7619047620000003</v>
      </c>
      <c r="Q927" s="3">
        <v>10.566000000000001</v>
      </c>
      <c r="R927" s="3">
        <v>6.5</v>
      </c>
      <c r="S927">
        <f t="shared" si="14"/>
        <v>3</v>
      </c>
    </row>
    <row r="928" spans="2:19" x14ac:dyDescent="0.25">
      <c r="B928" s="3" t="s">
        <v>961</v>
      </c>
      <c r="C928" s="3" t="s">
        <v>42</v>
      </c>
      <c r="D928" s="3" t="s">
        <v>43</v>
      </c>
      <c r="E928" s="3" t="s">
        <v>27</v>
      </c>
      <c r="F928" s="3" t="s">
        <v>21</v>
      </c>
      <c r="G928" s="3" t="s">
        <v>28</v>
      </c>
      <c r="H928" s="3">
        <v>13.78</v>
      </c>
      <c r="I928" s="3">
        <v>4</v>
      </c>
      <c r="J928" s="3">
        <v>2.7559999999999998</v>
      </c>
      <c r="K928" s="3">
        <v>57.875999999999998</v>
      </c>
      <c r="L928" s="91">
        <v>43475</v>
      </c>
      <c r="M928" s="3">
        <v>0.46527777777777779</v>
      </c>
      <c r="N928" s="4" t="s">
        <v>23</v>
      </c>
      <c r="O928" s="3">
        <v>55.12</v>
      </c>
      <c r="P928" s="5">
        <v>4.7619047620000003</v>
      </c>
      <c r="Q928" s="3">
        <v>2.7559999999999998</v>
      </c>
      <c r="R928" s="3">
        <v>9</v>
      </c>
      <c r="S928">
        <f t="shared" si="14"/>
        <v>1</v>
      </c>
    </row>
    <row r="929" spans="2:19" x14ac:dyDescent="0.25">
      <c r="B929" s="3" t="s">
        <v>962</v>
      </c>
      <c r="C929" s="3" t="s">
        <v>42</v>
      </c>
      <c r="D929" s="3" t="s">
        <v>43</v>
      </c>
      <c r="E929" s="3" t="s">
        <v>20</v>
      </c>
      <c r="F929" s="3" t="s">
        <v>31</v>
      </c>
      <c r="G929" s="3" t="s">
        <v>36</v>
      </c>
      <c r="H929" s="3">
        <v>88.31</v>
      </c>
      <c r="I929" s="3">
        <v>1</v>
      </c>
      <c r="J929" s="3">
        <v>4.4154999999999998</v>
      </c>
      <c r="K929" s="3">
        <v>92.725499999999997</v>
      </c>
      <c r="L929" s="91">
        <v>43511</v>
      </c>
      <c r="M929" s="3">
        <v>0.73472222222222228</v>
      </c>
      <c r="N929" s="4" t="s">
        <v>33</v>
      </c>
      <c r="O929" s="3">
        <v>88.31</v>
      </c>
      <c r="P929" s="5">
        <v>4.7619047620000003</v>
      </c>
      <c r="Q929" s="3">
        <v>4.4154999999999998</v>
      </c>
      <c r="R929" s="3">
        <v>5.2</v>
      </c>
      <c r="S929">
        <f t="shared" si="14"/>
        <v>2</v>
      </c>
    </row>
    <row r="930" spans="2:19" x14ac:dyDescent="0.25">
      <c r="B930" s="3" t="s">
        <v>963</v>
      </c>
      <c r="C930" s="3" t="s">
        <v>18</v>
      </c>
      <c r="D930" s="3" t="s">
        <v>19</v>
      </c>
      <c r="E930" s="3" t="s">
        <v>20</v>
      </c>
      <c r="F930" s="3" t="s">
        <v>21</v>
      </c>
      <c r="G930" s="3" t="s">
        <v>22</v>
      </c>
      <c r="H930" s="3">
        <v>39.619999999999997</v>
      </c>
      <c r="I930" s="3">
        <v>9</v>
      </c>
      <c r="J930" s="3">
        <v>17.829000000000001</v>
      </c>
      <c r="K930" s="3">
        <v>374.40899999999999</v>
      </c>
      <c r="L930" s="91">
        <v>43478</v>
      </c>
      <c r="M930" s="3">
        <v>0.74583333333333335</v>
      </c>
      <c r="N930" s="4" t="s">
        <v>33</v>
      </c>
      <c r="O930" s="3">
        <v>356.58</v>
      </c>
      <c r="P930" s="5">
        <v>4.7619047620000003</v>
      </c>
      <c r="Q930" s="3">
        <v>17.829000000000001</v>
      </c>
      <c r="R930" s="3">
        <v>6.8</v>
      </c>
      <c r="S930">
        <f t="shared" si="14"/>
        <v>1</v>
      </c>
    </row>
    <row r="931" spans="2:19" x14ac:dyDescent="0.25">
      <c r="B931" s="3" t="s">
        <v>964</v>
      </c>
      <c r="C931" s="3" t="s">
        <v>42</v>
      </c>
      <c r="D931" s="3" t="s">
        <v>43</v>
      </c>
      <c r="E931" s="3" t="s">
        <v>27</v>
      </c>
      <c r="F931" s="3" t="s">
        <v>21</v>
      </c>
      <c r="G931" s="3" t="s">
        <v>28</v>
      </c>
      <c r="H931" s="3">
        <v>88.25</v>
      </c>
      <c r="I931" s="3">
        <v>9</v>
      </c>
      <c r="J931" s="3">
        <v>39.712499999999999</v>
      </c>
      <c r="K931" s="3">
        <v>833.96249999999998</v>
      </c>
      <c r="L931" s="91">
        <v>43511</v>
      </c>
      <c r="M931" s="3">
        <v>0.86875000000000002</v>
      </c>
      <c r="N931" s="4" t="s">
        <v>33</v>
      </c>
      <c r="O931" s="3">
        <v>794.25</v>
      </c>
      <c r="P931" s="5">
        <v>4.7619047620000003</v>
      </c>
      <c r="Q931" s="3">
        <v>39.712499999999999</v>
      </c>
      <c r="R931" s="3">
        <v>7.6</v>
      </c>
      <c r="S931">
        <f t="shared" si="14"/>
        <v>2</v>
      </c>
    </row>
    <row r="932" spans="2:19" x14ac:dyDescent="0.25">
      <c r="B932" s="3" t="s">
        <v>965</v>
      </c>
      <c r="C932" s="3" t="s">
        <v>42</v>
      </c>
      <c r="D932" s="3" t="s">
        <v>43</v>
      </c>
      <c r="E932" s="3" t="s">
        <v>27</v>
      </c>
      <c r="F932" s="3" t="s">
        <v>31</v>
      </c>
      <c r="G932" s="3" t="s">
        <v>36</v>
      </c>
      <c r="H932" s="3">
        <v>25.31</v>
      </c>
      <c r="I932" s="3">
        <v>2</v>
      </c>
      <c r="J932" s="3">
        <v>2.5310000000000001</v>
      </c>
      <c r="K932" s="3">
        <v>53.151000000000003</v>
      </c>
      <c r="L932" s="91">
        <v>43526</v>
      </c>
      <c r="M932" s="3">
        <v>0.80972222222222223</v>
      </c>
      <c r="N932" s="4" t="s">
        <v>23</v>
      </c>
      <c r="O932" s="3">
        <v>50.62</v>
      </c>
      <c r="P932" s="5">
        <v>4.7619047620000003</v>
      </c>
      <c r="Q932" s="3">
        <v>2.5310000000000001</v>
      </c>
      <c r="R932" s="3">
        <v>7.2</v>
      </c>
      <c r="S932">
        <f t="shared" si="14"/>
        <v>3</v>
      </c>
    </row>
    <row r="933" spans="2:19" x14ac:dyDescent="0.25">
      <c r="B933" s="3" t="s">
        <v>966</v>
      </c>
      <c r="C933" s="3" t="s">
        <v>42</v>
      </c>
      <c r="D933" s="3" t="s">
        <v>43</v>
      </c>
      <c r="E933" s="3" t="s">
        <v>27</v>
      </c>
      <c r="F933" s="3" t="s">
        <v>31</v>
      </c>
      <c r="G933" s="3" t="s">
        <v>32</v>
      </c>
      <c r="H933" s="3">
        <v>99.92</v>
      </c>
      <c r="I933" s="3">
        <v>6</v>
      </c>
      <c r="J933" s="3">
        <v>29.975999999999999</v>
      </c>
      <c r="K933" s="3">
        <v>629.49599999999998</v>
      </c>
      <c r="L933" s="91">
        <v>43548</v>
      </c>
      <c r="M933" s="3">
        <v>0.56458333333333333</v>
      </c>
      <c r="N933" s="4" t="s">
        <v>23</v>
      </c>
      <c r="O933" s="3">
        <v>599.52</v>
      </c>
      <c r="P933" s="5">
        <v>4.7619047620000003</v>
      </c>
      <c r="Q933" s="3">
        <v>29.975999999999999</v>
      </c>
      <c r="R933" s="3">
        <v>7.1</v>
      </c>
      <c r="S933">
        <f t="shared" si="14"/>
        <v>3</v>
      </c>
    </row>
    <row r="934" spans="2:19" x14ac:dyDescent="0.25">
      <c r="B934" s="3" t="s">
        <v>967</v>
      </c>
      <c r="C934" s="3" t="s">
        <v>25</v>
      </c>
      <c r="D934" s="3" t="s">
        <v>26</v>
      </c>
      <c r="E934" s="3" t="s">
        <v>20</v>
      </c>
      <c r="F934" s="3" t="s">
        <v>21</v>
      </c>
      <c r="G934" s="3" t="s">
        <v>46</v>
      </c>
      <c r="H934" s="3">
        <v>83.35</v>
      </c>
      <c r="I934" s="3">
        <v>2</v>
      </c>
      <c r="J934" s="3">
        <v>8.3350000000000009</v>
      </c>
      <c r="K934" s="3">
        <v>175.035</v>
      </c>
      <c r="L934" s="91">
        <v>43498</v>
      </c>
      <c r="M934" s="3">
        <v>0.58680555555555558</v>
      </c>
      <c r="N934" s="4" t="s">
        <v>33</v>
      </c>
      <c r="O934" s="3">
        <v>166.7</v>
      </c>
      <c r="P934" s="5">
        <v>4.7619047620000003</v>
      </c>
      <c r="Q934" s="3">
        <v>8.3350000000000009</v>
      </c>
      <c r="R934" s="3">
        <v>9.5</v>
      </c>
      <c r="S934">
        <f t="shared" si="14"/>
        <v>2</v>
      </c>
    </row>
    <row r="935" spans="2:19" x14ac:dyDescent="0.25">
      <c r="B935" s="3" t="s">
        <v>968</v>
      </c>
      <c r="C935" s="3" t="s">
        <v>18</v>
      </c>
      <c r="D935" s="3" t="s">
        <v>19</v>
      </c>
      <c r="E935" s="3" t="s">
        <v>27</v>
      </c>
      <c r="F935" s="3" t="s">
        <v>21</v>
      </c>
      <c r="G935" s="3" t="s">
        <v>44</v>
      </c>
      <c r="H935" s="3">
        <v>74.44</v>
      </c>
      <c r="I935" s="3">
        <v>10</v>
      </c>
      <c r="J935" s="3">
        <v>37.22</v>
      </c>
      <c r="K935" s="3">
        <v>781.62</v>
      </c>
      <c r="L935" s="91">
        <v>43523</v>
      </c>
      <c r="M935" s="3">
        <v>0.4861111111111111</v>
      </c>
      <c r="N935" s="4" t="s">
        <v>23</v>
      </c>
      <c r="O935" s="3">
        <v>744.4</v>
      </c>
      <c r="P935" s="5">
        <v>4.7619047620000003</v>
      </c>
      <c r="Q935" s="3">
        <v>37.22</v>
      </c>
      <c r="R935" s="3">
        <v>5.0999999999999996</v>
      </c>
      <c r="S935">
        <f t="shared" si="14"/>
        <v>2</v>
      </c>
    </row>
    <row r="936" spans="2:19" x14ac:dyDescent="0.25">
      <c r="B936" s="3" t="s">
        <v>969</v>
      </c>
      <c r="C936" s="3" t="s">
        <v>25</v>
      </c>
      <c r="D936" s="3" t="s">
        <v>26</v>
      </c>
      <c r="E936" s="3" t="s">
        <v>27</v>
      </c>
      <c r="F936" s="3" t="s">
        <v>31</v>
      </c>
      <c r="G936" s="3" t="s">
        <v>22</v>
      </c>
      <c r="H936" s="3">
        <v>64.08</v>
      </c>
      <c r="I936" s="3">
        <v>7</v>
      </c>
      <c r="J936" s="3">
        <v>22.428000000000001</v>
      </c>
      <c r="K936" s="3">
        <v>470.988</v>
      </c>
      <c r="L936" s="91">
        <v>43485</v>
      </c>
      <c r="M936" s="3">
        <v>0.51875000000000004</v>
      </c>
      <c r="N936" s="4" t="s">
        <v>23</v>
      </c>
      <c r="O936" s="3">
        <v>448.56</v>
      </c>
      <c r="P936" s="5">
        <v>4.7619047620000003</v>
      </c>
      <c r="Q936" s="3">
        <v>22.428000000000001</v>
      </c>
      <c r="R936" s="3">
        <v>7.6</v>
      </c>
      <c r="S936">
        <f t="shared" si="14"/>
        <v>1</v>
      </c>
    </row>
    <row r="937" spans="2:19" x14ac:dyDescent="0.25">
      <c r="B937" s="3" t="s">
        <v>970</v>
      </c>
      <c r="C937" s="3" t="s">
        <v>42</v>
      </c>
      <c r="D937" s="3" t="s">
        <v>43</v>
      </c>
      <c r="E937" s="3" t="s">
        <v>27</v>
      </c>
      <c r="F937" s="3" t="s">
        <v>21</v>
      </c>
      <c r="G937" s="3" t="s">
        <v>32</v>
      </c>
      <c r="H937" s="3">
        <v>63.15</v>
      </c>
      <c r="I937" s="3">
        <v>6</v>
      </c>
      <c r="J937" s="3">
        <v>18.945</v>
      </c>
      <c r="K937" s="3">
        <v>397.84500000000003</v>
      </c>
      <c r="L937" s="91">
        <v>43468</v>
      </c>
      <c r="M937" s="3">
        <v>0.85</v>
      </c>
      <c r="N937" s="4" t="s">
        <v>23</v>
      </c>
      <c r="O937" s="3">
        <v>378.9</v>
      </c>
      <c r="P937" s="5">
        <v>4.7619047620000003</v>
      </c>
      <c r="Q937" s="3">
        <v>18.945</v>
      </c>
      <c r="R937" s="3">
        <v>9.8000000000000007</v>
      </c>
      <c r="S937">
        <f t="shared" si="14"/>
        <v>1</v>
      </c>
    </row>
    <row r="938" spans="2:19" x14ac:dyDescent="0.25">
      <c r="B938" s="3" t="s">
        <v>971</v>
      </c>
      <c r="C938" s="3" t="s">
        <v>25</v>
      </c>
      <c r="D938" s="3" t="s">
        <v>26</v>
      </c>
      <c r="E938" s="3" t="s">
        <v>20</v>
      </c>
      <c r="F938" s="3" t="s">
        <v>31</v>
      </c>
      <c r="G938" s="3" t="s">
        <v>32</v>
      </c>
      <c r="H938" s="3">
        <v>85.72</v>
      </c>
      <c r="I938" s="3">
        <v>3</v>
      </c>
      <c r="J938" s="3">
        <v>12.858000000000001</v>
      </c>
      <c r="K938" s="3">
        <v>270.01799999999997</v>
      </c>
      <c r="L938" s="91">
        <v>43489</v>
      </c>
      <c r="M938" s="3">
        <v>0.87430555555555556</v>
      </c>
      <c r="N938" s="4" t="s">
        <v>23</v>
      </c>
      <c r="O938" s="3">
        <v>257.16000000000003</v>
      </c>
      <c r="P938" s="5">
        <v>4.7619047620000003</v>
      </c>
      <c r="Q938" s="3">
        <v>12.858000000000001</v>
      </c>
      <c r="R938" s="3">
        <v>5.0999999999999996</v>
      </c>
      <c r="S938">
        <f t="shared" si="14"/>
        <v>1</v>
      </c>
    </row>
    <row r="939" spans="2:19" x14ac:dyDescent="0.25">
      <c r="B939" s="3" t="s">
        <v>972</v>
      </c>
      <c r="C939" s="3" t="s">
        <v>25</v>
      </c>
      <c r="D939" s="3" t="s">
        <v>26</v>
      </c>
      <c r="E939" s="3" t="s">
        <v>27</v>
      </c>
      <c r="F939" s="3" t="s">
        <v>21</v>
      </c>
      <c r="G939" s="3" t="s">
        <v>22</v>
      </c>
      <c r="H939" s="3">
        <v>78.89</v>
      </c>
      <c r="I939" s="3">
        <v>7</v>
      </c>
      <c r="J939" s="3">
        <v>27.611499999999999</v>
      </c>
      <c r="K939" s="3">
        <v>579.8415</v>
      </c>
      <c r="L939" s="91">
        <v>43470</v>
      </c>
      <c r="M939" s="3">
        <v>0.82499999999999996</v>
      </c>
      <c r="N939" s="4" t="s">
        <v>23</v>
      </c>
      <c r="O939" s="3">
        <v>552.23</v>
      </c>
      <c r="P939" s="5">
        <v>4.7619047620000003</v>
      </c>
      <c r="Q939" s="3">
        <v>27.611499999999999</v>
      </c>
      <c r="R939" s="3">
        <v>7.5</v>
      </c>
      <c r="S939">
        <f t="shared" si="14"/>
        <v>1</v>
      </c>
    </row>
    <row r="940" spans="2:19" x14ac:dyDescent="0.25">
      <c r="B940" s="3" t="s">
        <v>973</v>
      </c>
      <c r="C940" s="3" t="s">
        <v>18</v>
      </c>
      <c r="D940" s="3" t="s">
        <v>19</v>
      </c>
      <c r="E940" s="3" t="s">
        <v>27</v>
      </c>
      <c r="F940" s="3" t="s">
        <v>21</v>
      </c>
      <c r="G940" s="3" t="s">
        <v>36</v>
      </c>
      <c r="H940" s="3">
        <v>89.48</v>
      </c>
      <c r="I940" s="3">
        <v>5</v>
      </c>
      <c r="J940" s="3">
        <v>22.37</v>
      </c>
      <c r="K940" s="3">
        <v>469.77</v>
      </c>
      <c r="L940" s="91">
        <v>43554</v>
      </c>
      <c r="M940" s="3">
        <v>0.42916666666666664</v>
      </c>
      <c r="N940" s="4" t="s">
        <v>29</v>
      </c>
      <c r="O940" s="3">
        <v>447.4</v>
      </c>
      <c r="P940" s="5">
        <v>4.7619047620000003</v>
      </c>
      <c r="Q940" s="3">
        <v>22.37</v>
      </c>
      <c r="R940" s="3">
        <v>7.4</v>
      </c>
      <c r="S940">
        <f t="shared" si="14"/>
        <v>3</v>
      </c>
    </row>
    <row r="941" spans="2:19" x14ac:dyDescent="0.25">
      <c r="B941" s="3" t="s">
        <v>974</v>
      </c>
      <c r="C941" s="3" t="s">
        <v>18</v>
      </c>
      <c r="D941" s="3" t="s">
        <v>19</v>
      </c>
      <c r="E941" s="3" t="s">
        <v>20</v>
      </c>
      <c r="F941" s="3" t="s">
        <v>21</v>
      </c>
      <c r="G941" s="3" t="s">
        <v>22</v>
      </c>
      <c r="H941" s="3">
        <v>92.09</v>
      </c>
      <c r="I941" s="3">
        <v>3</v>
      </c>
      <c r="J941" s="3">
        <v>13.813499999999999</v>
      </c>
      <c r="K941" s="3">
        <v>290.08350000000002</v>
      </c>
      <c r="L941" s="91">
        <v>43513</v>
      </c>
      <c r="M941" s="3">
        <v>0.68541666666666667</v>
      </c>
      <c r="N941" s="4" t="s">
        <v>29</v>
      </c>
      <c r="O941" s="3">
        <v>276.27</v>
      </c>
      <c r="P941" s="5">
        <v>4.7619047620000003</v>
      </c>
      <c r="Q941" s="3">
        <v>13.813499999999999</v>
      </c>
      <c r="R941" s="3">
        <v>4.2</v>
      </c>
      <c r="S941">
        <f t="shared" si="14"/>
        <v>2</v>
      </c>
    </row>
    <row r="942" spans="2:19" x14ac:dyDescent="0.25">
      <c r="B942" s="3" t="s">
        <v>975</v>
      </c>
      <c r="C942" s="3" t="s">
        <v>25</v>
      </c>
      <c r="D942" s="3" t="s">
        <v>26</v>
      </c>
      <c r="E942" s="3" t="s">
        <v>27</v>
      </c>
      <c r="F942" s="3" t="s">
        <v>21</v>
      </c>
      <c r="G942" s="3" t="s">
        <v>44</v>
      </c>
      <c r="H942" s="3">
        <v>57.29</v>
      </c>
      <c r="I942" s="3">
        <v>6</v>
      </c>
      <c r="J942" s="3">
        <v>17.187000000000001</v>
      </c>
      <c r="K942" s="3">
        <v>360.92700000000002</v>
      </c>
      <c r="L942" s="91">
        <v>43545</v>
      </c>
      <c r="M942" s="3">
        <v>0.71111111111111114</v>
      </c>
      <c r="N942" s="4" t="s">
        <v>23</v>
      </c>
      <c r="O942" s="3">
        <v>343.74</v>
      </c>
      <c r="P942" s="5">
        <v>4.7619047620000003</v>
      </c>
      <c r="Q942" s="3">
        <v>17.187000000000001</v>
      </c>
      <c r="R942" s="3">
        <v>5.9</v>
      </c>
      <c r="S942">
        <f t="shared" si="14"/>
        <v>3</v>
      </c>
    </row>
    <row r="943" spans="2:19" x14ac:dyDescent="0.25">
      <c r="B943" s="3" t="s">
        <v>976</v>
      </c>
      <c r="C943" s="3" t="s">
        <v>18</v>
      </c>
      <c r="D943" s="3" t="s">
        <v>19</v>
      </c>
      <c r="E943" s="3" t="s">
        <v>27</v>
      </c>
      <c r="F943" s="3" t="s">
        <v>31</v>
      </c>
      <c r="G943" s="3" t="s">
        <v>44</v>
      </c>
      <c r="H943" s="3">
        <v>66.52</v>
      </c>
      <c r="I943" s="3">
        <v>4</v>
      </c>
      <c r="J943" s="3">
        <v>13.304</v>
      </c>
      <c r="K943" s="3">
        <v>279.38400000000001</v>
      </c>
      <c r="L943" s="91">
        <v>43526</v>
      </c>
      <c r="M943" s="3">
        <v>0.75972222222222219</v>
      </c>
      <c r="N943" s="4" t="s">
        <v>23</v>
      </c>
      <c r="O943" s="3">
        <v>266.08</v>
      </c>
      <c r="P943" s="5">
        <v>4.7619047620000003</v>
      </c>
      <c r="Q943" s="3">
        <v>13.304</v>
      </c>
      <c r="R943" s="3">
        <v>6.9</v>
      </c>
      <c r="S943">
        <f t="shared" si="14"/>
        <v>3</v>
      </c>
    </row>
    <row r="944" spans="2:19" x14ac:dyDescent="0.25">
      <c r="B944" s="3" t="s">
        <v>977</v>
      </c>
      <c r="C944" s="3" t="s">
        <v>25</v>
      </c>
      <c r="D944" s="3" t="s">
        <v>26</v>
      </c>
      <c r="E944" s="3" t="s">
        <v>20</v>
      </c>
      <c r="F944" s="3" t="s">
        <v>31</v>
      </c>
      <c r="G944" s="3" t="s">
        <v>46</v>
      </c>
      <c r="H944" s="3">
        <v>99.82</v>
      </c>
      <c r="I944" s="3">
        <v>9</v>
      </c>
      <c r="J944" s="3">
        <v>44.918999999999997</v>
      </c>
      <c r="K944" s="3">
        <v>943.29899999999998</v>
      </c>
      <c r="L944" s="91">
        <v>43551</v>
      </c>
      <c r="M944" s="3">
        <v>0.4465277777777778</v>
      </c>
      <c r="N944" s="4" t="s">
        <v>29</v>
      </c>
      <c r="O944" s="3">
        <v>898.38</v>
      </c>
      <c r="P944" s="5">
        <v>4.7619047620000003</v>
      </c>
      <c r="Q944" s="3">
        <v>44.918999999999997</v>
      </c>
      <c r="R944" s="3">
        <v>6.6</v>
      </c>
      <c r="S944">
        <f t="shared" si="14"/>
        <v>3</v>
      </c>
    </row>
    <row r="945" spans="2:19" x14ac:dyDescent="0.25">
      <c r="B945" s="3" t="s">
        <v>978</v>
      </c>
      <c r="C945" s="3" t="s">
        <v>18</v>
      </c>
      <c r="D945" s="3" t="s">
        <v>19</v>
      </c>
      <c r="E945" s="3" t="s">
        <v>27</v>
      </c>
      <c r="F945" s="3" t="s">
        <v>21</v>
      </c>
      <c r="G945" s="3" t="s">
        <v>32</v>
      </c>
      <c r="H945" s="3">
        <v>45.68</v>
      </c>
      <c r="I945" s="3">
        <v>10</v>
      </c>
      <c r="J945" s="3">
        <v>22.84</v>
      </c>
      <c r="K945" s="3">
        <v>479.64</v>
      </c>
      <c r="L945" s="91">
        <v>43484</v>
      </c>
      <c r="M945" s="3">
        <v>0.8125</v>
      </c>
      <c r="N945" s="4" t="s">
        <v>23</v>
      </c>
      <c r="O945" s="3">
        <v>456.8</v>
      </c>
      <c r="P945" s="5">
        <v>4.7619047620000003</v>
      </c>
      <c r="Q945" s="3">
        <v>22.84</v>
      </c>
      <c r="R945" s="3">
        <v>5.7</v>
      </c>
      <c r="S945">
        <f t="shared" si="14"/>
        <v>1</v>
      </c>
    </row>
    <row r="946" spans="2:19" x14ac:dyDescent="0.25">
      <c r="B946" s="3" t="s">
        <v>979</v>
      </c>
      <c r="C946" s="3" t="s">
        <v>18</v>
      </c>
      <c r="D946" s="3" t="s">
        <v>19</v>
      </c>
      <c r="E946" s="3" t="s">
        <v>27</v>
      </c>
      <c r="F946" s="3" t="s">
        <v>31</v>
      </c>
      <c r="G946" s="3" t="s">
        <v>22</v>
      </c>
      <c r="H946" s="3">
        <v>50.79</v>
      </c>
      <c r="I946" s="3">
        <v>5</v>
      </c>
      <c r="J946" s="3">
        <v>12.6975</v>
      </c>
      <c r="K946" s="3">
        <v>266.64749999999998</v>
      </c>
      <c r="L946" s="91">
        <v>43515</v>
      </c>
      <c r="M946" s="3">
        <v>0.62013888888888891</v>
      </c>
      <c r="N946" s="4" t="s">
        <v>33</v>
      </c>
      <c r="O946" s="3">
        <v>253.95</v>
      </c>
      <c r="P946" s="5">
        <v>4.7619047620000003</v>
      </c>
      <c r="Q946" s="3">
        <v>12.6975</v>
      </c>
      <c r="R946" s="3">
        <v>5.3</v>
      </c>
      <c r="S946">
        <f t="shared" si="14"/>
        <v>2</v>
      </c>
    </row>
    <row r="947" spans="2:19" x14ac:dyDescent="0.25">
      <c r="B947" s="3" t="s">
        <v>980</v>
      </c>
      <c r="C947" s="3" t="s">
        <v>18</v>
      </c>
      <c r="D947" s="3" t="s">
        <v>19</v>
      </c>
      <c r="E947" s="3" t="s">
        <v>20</v>
      </c>
      <c r="F947" s="3" t="s">
        <v>31</v>
      </c>
      <c r="G947" s="3" t="s">
        <v>22</v>
      </c>
      <c r="H947" s="3">
        <v>10.08</v>
      </c>
      <c r="I947" s="3">
        <v>7</v>
      </c>
      <c r="J947" s="3">
        <v>3.528</v>
      </c>
      <c r="K947" s="3">
        <v>74.087999999999994</v>
      </c>
      <c r="L947" s="91">
        <v>43552</v>
      </c>
      <c r="M947" s="3">
        <v>0.84305555555555556</v>
      </c>
      <c r="N947" s="4" t="s">
        <v>29</v>
      </c>
      <c r="O947" s="3">
        <v>70.56</v>
      </c>
      <c r="P947" s="5">
        <v>4.7619047620000003</v>
      </c>
      <c r="Q947" s="3">
        <v>3.528</v>
      </c>
      <c r="R947" s="3">
        <v>4.2</v>
      </c>
      <c r="S947">
        <f t="shared" si="14"/>
        <v>3</v>
      </c>
    </row>
    <row r="948" spans="2:19" x14ac:dyDescent="0.25">
      <c r="B948" s="3" t="s">
        <v>981</v>
      </c>
      <c r="C948" s="3" t="s">
        <v>18</v>
      </c>
      <c r="D948" s="3" t="s">
        <v>19</v>
      </c>
      <c r="E948" s="3" t="s">
        <v>27</v>
      </c>
      <c r="F948" s="3" t="s">
        <v>21</v>
      </c>
      <c r="G948" s="3" t="s">
        <v>28</v>
      </c>
      <c r="H948" s="3">
        <v>93.88</v>
      </c>
      <c r="I948" s="3">
        <v>7</v>
      </c>
      <c r="J948" s="3">
        <v>32.857999999999997</v>
      </c>
      <c r="K948" s="3">
        <v>690.01800000000003</v>
      </c>
      <c r="L948" s="91">
        <v>43470</v>
      </c>
      <c r="M948" s="3">
        <v>0.49375000000000002</v>
      </c>
      <c r="N948" s="4" t="s">
        <v>33</v>
      </c>
      <c r="O948" s="3">
        <v>657.16</v>
      </c>
      <c r="P948" s="5">
        <v>4.7619047620000003</v>
      </c>
      <c r="Q948" s="3">
        <v>32.857999999999997</v>
      </c>
      <c r="R948" s="3">
        <v>7.3</v>
      </c>
      <c r="S948">
        <f t="shared" si="14"/>
        <v>1</v>
      </c>
    </row>
    <row r="949" spans="2:19" x14ac:dyDescent="0.25">
      <c r="B949" s="3" t="s">
        <v>982</v>
      </c>
      <c r="C949" s="3" t="s">
        <v>25</v>
      </c>
      <c r="D949" s="3" t="s">
        <v>26</v>
      </c>
      <c r="E949" s="3" t="s">
        <v>20</v>
      </c>
      <c r="F949" s="3" t="s">
        <v>31</v>
      </c>
      <c r="G949" s="3" t="s">
        <v>28</v>
      </c>
      <c r="H949" s="3">
        <v>84.25</v>
      </c>
      <c r="I949" s="3">
        <v>2</v>
      </c>
      <c r="J949" s="3">
        <v>8.4250000000000007</v>
      </c>
      <c r="K949" s="3">
        <v>176.92500000000001</v>
      </c>
      <c r="L949" s="91">
        <v>43550</v>
      </c>
      <c r="M949" s="3">
        <v>0.59236111111111112</v>
      </c>
      <c r="N949" s="4" t="s">
        <v>33</v>
      </c>
      <c r="O949" s="3">
        <v>168.5</v>
      </c>
      <c r="P949" s="5">
        <v>4.7619047620000003</v>
      </c>
      <c r="Q949" s="3">
        <v>8.4250000000000007</v>
      </c>
      <c r="R949" s="3">
        <v>5.3</v>
      </c>
      <c r="S949">
        <f t="shared" si="14"/>
        <v>3</v>
      </c>
    </row>
    <row r="950" spans="2:19" x14ac:dyDescent="0.25">
      <c r="B950" s="3" t="s">
        <v>983</v>
      </c>
      <c r="C950" s="3" t="s">
        <v>42</v>
      </c>
      <c r="D950" s="3" t="s">
        <v>43</v>
      </c>
      <c r="E950" s="3" t="s">
        <v>20</v>
      </c>
      <c r="F950" s="3" t="s">
        <v>31</v>
      </c>
      <c r="G950" s="3" t="s">
        <v>46</v>
      </c>
      <c r="H950" s="3">
        <v>53.78</v>
      </c>
      <c r="I950" s="3">
        <v>1</v>
      </c>
      <c r="J950" s="3">
        <v>2.6890000000000001</v>
      </c>
      <c r="K950" s="3">
        <v>56.469000000000001</v>
      </c>
      <c r="L950" s="91">
        <v>43499</v>
      </c>
      <c r="M950" s="3">
        <v>0.84236111111111112</v>
      </c>
      <c r="N950" s="4" t="s">
        <v>23</v>
      </c>
      <c r="O950" s="3">
        <v>53.78</v>
      </c>
      <c r="P950" s="5">
        <v>4.7619047620000003</v>
      </c>
      <c r="Q950" s="3">
        <v>2.6890000000000001</v>
      </c>
      <c r="R950" s="3">
        <v>4.7</v>
      </c>
      <c r="S950">
        <f t="shared" si="14"/>
        <v>2</v>
      </c>
    </row>
    <row r="951" spans="2:19" x14ac:dyDescent="0.25">
      <c r="B951" s="3" t="s">
        <v>984</v>
      </c>
      <c r="C951" s="3" t="s">
        <v>25</v>
      </c>
      <c r="D951" s="3" t="s">
        <v>26</v>
      </c>
      <c r="E951" s="3" t="s">
        <v>20</v>
      </c>
      <c r="F951" s="3" t="s">
        <v>31</v>
      </c>
      <c r="G951" s="3" t="s">
        <v>32</v>
      </c>
      <c r="H951" s="3">
        <v>35.81</v>
      </c>
      <c r="I951" s="3">
        <v>5</v>
      </c>
      <c r="J951" s="3">
        <v>8.9525000000000006</v>
      </c>
      <c r="K951" s="3">
        <v>188.0025</v>
      </c>
      <c r="L951" s="91">
        <v>43502</v>
      </c>
      <c r="M951" s="3">
        <v>0.78055555555555556</v>
      </c>
      <c r="N951" s="4" t="s">
        <v>23</v>
      </c>
      <c r="O951" s="3">
        <v>179.05</v>
      </c>
      <c r="P951" s="5">
        <v>4.7619047620000003</v>
      </c>
      <c r="Q951" s="3">
        <v>8.9525000000000006</v>
      </c>
      <c r="R951" s="3">
        <v>7.9</v>
      </c>
      <c r="S951">
        <f t="shared" si="14"/>
        <v>2</v>
      </c>
    </row>
    <row r="952" spans="2:19" x14ac:dyDescent="0.25">
      <c r="B952" s="3" t="s">
        <v>985</v>
      </c>
      <c r="C952" s="3" t="s">
        <v>42</v>
      </c>
      <c r="D952" s="3" t="s">
        <v>43</v>
      </c>
      <c r="E952" s="3" t="s">
        <v>27</v>
      </c>
      <c r="F952" s="3" t="s">
        <v>21</v>
      </c>
      <c r="G952" s="3" t="s">
        <v>44</v>
      </c>
      <c r="H952" s="3">
        <v>26.43</v>
      </c>
      <c r="I952" s="3">
        <v>8</v>
      </c>
      <c r="J952" s="3">
        <v>10.571999999999999</v>
      </c>
      <c r="K952" s="3">
        <v>222.012</v>
      </c>
      <c r="L952" s="91">
        <v>43520</v>
      </c>
      <c r="M952" s="3">
        <v>0.60138888888888886</v>
      </c>
      <c r="N952" s="4" t="s">
        <v>23</v>
      </c>
      <c r="O952" s="3">
        <v>211.44</v>
      </c>
      <c r="P952" s="5">
        <v>4.7619047620000003</v>
      </c>
      <c r="Q952" s="3">
        <v>10.571999999999999</v>
      </c>
      <c r="R952" s="3">
        <v>8.9</v>
      </c>
      <c r="S952">
        <f t="shared" si="14"/>
        <v>2</v>
      </c>
    </row>
    <row r="953" spans="2:19" x14ac:dyDescent="0.25">
      <c r="B953" s="3" t="s">
        <v>986</v>
      </c>
      <c r="C953" s="3" t="s">
        <v>42</v>
      </c>
      <c r="D953" s="3" t="s">
        <v>43</v>
      </c>
      <c r="E953" s="3" t="s">
        <v>20</v>
      </c>
      <c r="F953" s="3" t="s">
        <v>31</v>
      </c>
      <c r="G953" s="3" t="s">
        <v>22</v>
      </c>
      <c r="H953" s="3">
        <v>39.909999999999997</v>
      </c>
      <c r="I953" s="3">
        <v>3</v>
      </c>
      <c r="J953" s="3">
        <v>5.9865000000000004</v>
      </c>
      <c r="K953" s="3">
        <v>125.7165</v>
      </c>
      <c r="L953" s="91">
        <v>43517</v>
      </c>
      <c r="M953" s="3">
        <v>0.52777777777777779</v>
      </c>
      <c r="N953" s="4" t="s">
        <v>23</v>
      </c>
      <c r="O953" s="3">
        <v>119.73</v>
      </c>
      <c r="P953" s="5">
        <v>4.7619047620000003</v>
      </c>
      <c r="Q953" s="3">
        <v>5.9865000000000004</v>
      </c>
      <c r="R953" s="3">
        <v>9.3000000000000007</v>
      </c>
      <c r="S953">
        <f t="shared" si="14"/>
        <v>2</v>
      </c>
    </row>
    <row r="954" spans="2:19" x14ac:dyDescent="0.25">
      <c r="B954" s="3" t="s">
        <v>987</v>
      </c>
      <c r="C954" s="3" t="s">
        <v>42</v>
      </c>
      <c r="D954" s="3" t="s">
        <v>43</v>
      </c>
      <c r="E954" s="3" t="s">
        <v>20</v>
      </c>
      <c r="F954" s="3" t="s">
        <v>21</v>
      </c>
      <c r="G954" s="3" t="s">
        <v>32</v>
      </c>
      <c r="H954" s="3">
        <v>21.9</v>
      </c>
      <c r="I954" s="3">
        <v>3</v>
      </c>
      <c r="J954" s="3">
        <v>3.2850000000000001</v>
      </c>
      <c r="K954" s="3">
        <v>68.984999999999999</v>
      </c>
      <c r="L954" s="91">
        <v>43474</v>
      </c>
      <c r="M954" s="3">
        <v>0.77986111111111112</v>
      </c>
      <c r="N954" s="4" t="s">
        <v>23</v>
      </c>
      <c r="O954" s="3">
        <v>65.7</v>
      </c>
      <c r="P954" s="5">
        <v>4.7619047620000003</v>
      </c>
      <c r="Q954" s="3">
        <v>3.2850000000000001</v>
      </c>
      <c r="R954" s="3">
        <v>4.7</v>
      </c>
      <c r="S954">
        <f t="shared" si="14"/>
        <v>1</v>
      </c>
    </row>
    <row r="955" spans="2:19" x14ac:dyDescent="0.25">
      <c r="B955" s="3" t="s">
        <v>988</v>
      </c>
      <c r="C955" s="3" t="s">
        <v>42</v>
      </c>
      <c r="D955" s="3" t="s">
        <v>43</v>
      </c>
      <c r="E955" s="3" t="s">
        <v>20</v>
      </c>
      <c r="F955" s="3" t="s">
        <v>21</v>
      </c>
      <c r="G955" s="3" t="s">
        <v>44</v>
      </c>
      <c r="H955" s="3">
        <v>62.85</v>
      </c>
      <c r="I955" s="3">
        <v>4</v>
      </c>
      <c r="J955" s="3">
        <v>12.57</v>
      </c>
      <c r="K955" s="3">
        <v>263.97000000000003</v>
      </c>
      <c r="L955" s="91">
        <v>43521</v>
      </c>
      <c r="M955" s="3">
        <v>0.55694444444444446</v>
      </c>
      <c r="N955" s="4" t="s">
        <v>23</v>
      </c>
      <c r="O955" s="3">
        <v>251.4</v>
      </c>
      <c r="P955" s="5">
        <v>4.7619047620000003</v>
      </c>
      <c r="Q955" s="3">
        <v>12.57</v>
      </c>
      <c r="R955" s="3">
        <v>8.6999999999999993</v>
      </c>
      <c r="S955">
        <f t="shared" si="14"/>
        <v>2</v>
      </c>
    </row>
    <row r="956" spans="2:19" x14ac:dyDescent="0.25">
      <c r="B956" s="3" t="s">
        <v>989</v>
      </c>
      <c r="C956" s="3" t="s">
        <v>25</v>
      </c>
      <c r="D956" s="3" t="s">
        <v>26</v>
      </c>
      <c r="E956" s="3" t="s">
        <v>20</v>
      </c>
      <c r="F956" s="3" t="s">
        <v>21</v>
      </c>
      <c r="G956" s="3" t="s">
        <v>44</v>
      </c>
      <c r="H956" s="3">
        <v>21.04</v>
      </c>
      <c r="I956" s="3">
        <v>4</v>
      </c>
      <c r="J956" s="3">
        <v>4.2080000000000002</v>
      </c>
      <c r="K956" s="3">
        <v>88.367999999999995</v>
      </c>
      <c r="L956" s="91">
        <v>43478</v>
      </c>
      <c r="M956" s="3">
        <v>0.58194444444444449</v>
      </c>
      <c r="N956" s="4" t="s">
        <v>29</v>
      </c>
      <c r="O956" s="3">
        <v>84.16</v>
      </c>
      <c r="P956" s="5">
        <v>4.7619047620000003</v>
      </c>
      <c r="Q956" s="3">
        <v>4.2080000000000002</v>
      </c>
      <c r="R956" s="3">
        <v>7.6</v>
      </c>
      <c r="S956">
        <f t="shared" si="14"/>
        <v>1</v>
      </c>
    </row>
    <row r="957" spans="2:19" x14ac:dyDescent="0.25">
      <c r="B957" s="3" t="s">
        <v>990</v>
      </c>
      <c r="C957" s="3" t="s">
        <v>42</v>
      </c>
      <c r="D957" s="3" t="s">
        <v>43</v>
      </c>
      <c r="E957" s="3" t="s">
        <v>20</v>
      </c>
      <c r="F957" s="3" t="s">
        <v>31</v>
      </c>
      <c r="G957" s="3" t="s">
        <v>32</v>
      </c>
      <c r="H957" s="3">
        <v>65.91</v>
      </c>
      <c r="I957" s="3">
        <v>6</v>
      </c>
      <c r="J957" s="3">
        <v>19.773</v>
      </c>
      <c r="K957" s="3">
        <v>415.233</v>
      </c>
      <c r="L957" s="91">
        <v>43505</v>
      </c>
      <c r="M957" s="3">
        <v>0.48958333333333331</v>
      </c>
      <c r="N957" s="4" t="s">
        <v>29</v>
      </c>
      <c r="O957" s="3">
        <v>395.46</v>
      </c>
      <c r="P957" s="5">
        <v>4.7619047620000003</v>
      </c>
      <c r="Q957" s="3">
        <v>19.773</v>
      </c>
      <c r="R957" s="3">
        <v>5.7</v>
      </c>
      <c r="S957">
        <f t="shared" si="14"/>
        <v>2</v>
      </c>
    </row>
    <row r="958" spans="2:19" x14ac:dyDescent="0.25">
      <c r="B958" s="3" t="s">
        <v>991</v>
      </c>
      <c r="C958" s="3" t="s">
        <v>18</v>
      </c>
      <c r="D958" s="3" t="s">
        <v>19</v>
      </c>
      <c r="E958" s="3" t="s">
        <v>27</v>
      </c>
      <c r="F958" s="3" t="s">
        <v>21</v>
      </c>
      <c r="G958" s="3" t="s">
        <v>46</v>
      </c>
      <c r="H958" s="3">
        <v>42.57</v>
      </c>
      <c r="I958" s="3">
        <v>7</v>
      </c>
      <c r="J958" s="3">
        <v>14.8995</v>
      </c>
      <c r="K958" s="3">
        <v>312.8895</v>
      </c>
      <c r="L958" s="91">
        <v>43471</v>
      </c>
      <c r="M958" s="3">
        <v>0.49375000000000002</v>
      </c>
      <c r="N958" s="4" t="s">
        <v>29</v>
      </c>
      <c r="O958" s="3">
        <v>297.99</v>
      </c>
      <c r="P958" s="5">
        <v>4.7619047620000003</v>
      </c>
      <c r="Q958" s="3">
        <v>14.8995</v>
      </c>
      <c r="R958" s="3">
        <v>6.8</v>
      </c>
      <c r="S958">
        <f t="shared" si="14"/>
        <v>1</v>
      </c>
    </row>
    <row r="959" spans="2:19" x14ac:dyDescent="0.25">
      <c r="B959" s="3" t="s">
        <v>992</v>
      </c>
      <c r="C959" s="3" t="s">
        <v>25</v>
      </c>
      <c r="D959" s="3" t="s">
        <v>26</v>
      </c>
      <c r="E959" s="3" t="s">
        <v>20</v>
      </c>
      <c r="F959" s="3" t="s">
        <v>31</v>
      </c>
      <c r="G959" s="3" t="s">
        <v>44</v>
      </c>
      <c r="H959" s="3">
        <v>50.49</v>
      </c>
      <c r="I959" s="3">
        <v>9</v>
      </c>
      <c r="J959" s="3">
        <v>22.720500000000001</v>
      </c>
      <c r="K959" s="3">
        <v>477.13049999999998</v>
      </c>
      <c r="L959" s="91">
        <v>43475</v>
      </c>
      <c r="M959" s="3">
        <v>0.71944444444444444</v>
      </c>
      <c r="N959" s="4" t="s">
        <v>29</v>
      </c>
      <c r="O959" s="3">
        <v>454.41</v>
      </c>
      <c r="P959" s="5">
        <v>4.7619047620000003</v>
      </c>
      <c r="Q959" s="3">
        <v>22.720500000000001</v>
      </c>
      <c r="R959" s="3">
        <v>5.4</v>
      </c>
      <c r="S959">
        <f t="shared" si="14"/>
        <v>1</v>
      </c>
    </row>
    <row r="960" spans="2:19" x14ac:dyDescent="0.25">
      <c r="B960" s="3" t="s">
        <v>993</v>
      </c>
      <c r="C960" s="3" t="s">
        <v>42</v>
      </c>
      <c r="D960" s="3" t="s">
        <v>43</v>
      </c>
      <c r="E960" s="3" t="s">
        <v>27</v>
      </c>
      <c r="F960" s="3" t="s">
        <v>31</v>
      </c>
      <c r="G960" s="3" t="s">
        <v>28</v>
      </c>
      <c r="H960" s="3">
        <v>46.02</v>
      </c>
      <c r="I960" s="3">
        <v>6</v>
      </c>
      <c r="J960" s="3">
        <v>13.805999999999999</v>
      </c>
      <c r="K960" s="3">
        <v>289.92599999999999</v>
      </c>
      <c r="L960" s="91">
        <v>43503</v>
      </c>
      <c r="M960" s="3">
        <v>0.66319444444444442</v>
      </c>
      <c r="N960" s="4" t="s">
        <v>29</v>
      </c>
      <c r="O960" s="3">
        <v>276.12</v>
      </c>
      <c r="P960" s="5">
        <v>4.7619047620000003</v>
      </c>
      <c r="Q960" s="3">
        <v>13.805999999999999</v>
      </c>
      <c r="R960" s="3">
        <v>7.1</v>
      </c>
      <c r="S960">
        <f t="shared" si="14"/>
        <v>2</v>
      </c>
    </row>
    <row r="961" spans="2:19" x14ac:dyDescent="0.25">
      <c r="B961" s="3" t="s">
        <v>994</v>
      </c>
      <c r="C961" s="3" t="s">
        <v>25</v>
      </c>
      <c r="D961" s="3" t="s">
        <v>26</v>
      </c>
      <c r="E961" s="3" t="s">
        <v>27</v>
      </c>
      <c r="F961" s="3" t="s">
        <v>21</v>
      </c>
      <c r="G961" s="3" t="s">
        <v>32</v>
      </c>
      <c r="H961" s="3">
        <v>15.8</v>
      </c>
      <c r="I961" s="3">
        <v>10</v>
      </c>
      <c r="J961" s="3">
        <v>7.9</v>
      </c>
      <c r="K961" s="3">
        <v>165.9</v>
      </c>
      <c r="L961" s="91">
        <v>43474</v>
      </c>
      <c r="M961" s="3">
        <v>0.50486111111111109</v>
      </c>
      <c r="N961" s="4" t="s">
        <v>29</v>
      </c>
      <c r="O961" s="3">
        <v>158</v>
      </c>
      <c r="P961" s="5">
        <v>4.7619047620000003</v>
      </c>
      <c r="Q961" s="3">
        <v>7.9</v>
      </c>
      <c r="R961" s="3">
        <v>7.8</v>
      </c>
      <c r="S961">
        <f t="shared" si="14"/>
        <v>1</v>
      </c>
    </row>
    <row r="962" spans="2:19" x14ac:dyDescent="0.25">
      <c r="B962" s="3" t="s">
        <v>995</v>
      </c>
      <c r="C962" s="3" t="s">
        <v>18</v>
      </c>
      <c r="D962" s="3" t="s">
        <v>19</v>
      </c>
      <c r="E962" s="3" t="s">
        <v>20</v>
      </c>
      <c r="F962" s="3" t="s">
        <v>21</v>
      </c>
      <c r="G962" s="3" t="s">
        <v>44</v>
      </c>
      <c r="H962" s="3">
        <v>98.66</v>
      </c>
      <c r="I962" s="3">
        <v>9</v>
      </c>
      <c r="J962" s="3">
        <v>44.396999999999998</v>
      </c>
      <c r="K962" s="3">
        <v>932.33699999999999</v>
      </c>
      <c r="L962" s="91">
        <v>43515</v>
      </c>
      <c r="M962" s="3">
        <v>0.62986111111111109</v>
      </c>
      <c r="N962" s="4" t="s">
        <v>29</v>
      </c>
      <c r="O962" s="3">
        <v>887.94</v>
      </c>
      <c r="P962" s="5">
        <v>4.7619047620000003</v>
      </c>
      <c r="Q962" s="3">
        <v>44.396999999999998</v>
      </c>
      <c r="R962" s="3">
        <v>8.4</v>
      </c>
      <c r="S962">
        <f t="shared" si="14"/>
        <v>2</v>
      </c>
    </row>
    <row r="963" spans="2:19" x14ac:dyDescent="0.25">
      <c r="B963" s="3" t="s">
        <v>996</v>
      </c>
      <c r="C963" s="3" t="s">
        <v>25</v>
      </c>
      <c r="D963" s="3" t="s">
        <v>26</v>
      </c>
      <c r="E963" s="3" t="s">
        <v>20</v>
      </c>
      <c r="F963" s="3" t="s">
        <v>31</v>
      </c>
      <c r="G963" s="3" t="s">
        <v>46</v>
      </c>
      <c r="H963" s="3">
        <v>91.98</v>
      </c>
      <c r="I963" s="3">
        <v>1</v>
      </c>
      <c r="J963" s="3">
        <v>4.5990000000000002</v>
      </c>
      <c r="K963" s="3">
        <v>96.578999999999994</v>
      </c>
      <c r="L963" s="91">
        <v>43542</v>
      </c>
      <c r="M963" s="3">
        <v>0.64513888888888893</v>
      </c>
      <c r="N963" s="4" t="s">
        <v>29</v>
      </c>
      <c r="O963" s="3">
        <v>91.98</v>
      </c>
      <c r="P963" s="5">
        <v>4.7619047620000003</v>
      </c>
      <c r="Q963" s="3">
        <v>4.5990000000000002</v>
      </c>
      <c r="R963" s="3">
        <v>9.8000000000000007</v>
      </c>
      <c r="S963">
        <f t="shared" si="14"/>
        <v>3</v>
      </c>
    </row>
    <row r="964" spans="2:19" x14ac:dyDescent="0.25">
      <c r="B964" s="3" t="s">
        <v>997</v>
      </c>
      <c r="C964" s="3" t="s">
        <v>18</v>
      </c>
      <c r="D964" s="3" t="s">
        <v>19</v>
      </c>
      <c r="E964" s="3" t="s">
        <v>20</v>
      </c>
      <c r="F964" s="3" t="s">
        <v>31</v>
      </c>
      <c r="G964" s="3" t="s">
        <v>28</v>
      </c>
      <c r="H964" s="3">
        <v>20.89</v>
      </c>
      <c r="I964" s="3">
        <v>2</v>
      </c>
      <c r="J964" s="3">
        <v>2.089</v>
      </c>
      <c r="K964" s="3">
        <v>43.869</v>
      </c>
      <c r="L964" s="91">
        <v>43501</v>
      </c>
      <c r="M964" s="3">
        <v>0.78125</v>
      </c>
      <c r="N964" s="4" t="s">
        <v>29</v>
      </c>
      <c r="O964" s="3">
        <v>41.78</v>
      </c>
      <c r="P964" s="5">
        <v>4.7619047620000003</v>
      </c>
      <c r="Q964" s="3">
        <v>2.089</v>
      </c>
      <c r="R964" s="3">
        <v>9.8000000000000007</v>
      </c>
      <c r="S964">
        <f t="shared" ref="S964:S1002" si="15">MONTH(L964)</f>
        <v>2</v>
      </c>
    </row>
    <row r="965" spans="2:19" x14ac:dyDescent="0.25">
      <c r="B965" s="3" t="s">
        <v>998</v>
      </c>
      <c r="C965" s="3" t="s">
        <v>18</v>
      </c>
      <c r="D965" s="3" t="s">
        <v>19</v>
      </c>
      <c r="E965" s="3" t="s">
        <v>27</v>
      </c>
      <c r="F965" s="3" t="s">
        <v>21</v>
      </c>
      <c r="G965" s="3" t="s">
        <v>46</v>
      </c>
      <c r="H965" s="3">
        <v>15.5</v>
      </c>
      <c r="I965" s="3">
        <v>1</v>
      </c>
      <c r="J965" s="3">
        <v>0.77500000000000002</v>
      </c>
      <c r="K965" s="3">
        <v>16.274999999999999</v>
      </c>
      <c r="L965" s="91">
        <v>43543</v>
      </c>
      <c r="M965" s="3">
        <v>0.64097222222222228</v>
      </c>
      <c r="N965" s="4" t="s">
        <v>33</v>
      </c>
      <c r="O965" s="3">
        <v>15.5</v>
      </c>
      <c r="P965" s="5">
        <v>4.7619047620000003</v>
      </c>
      <c r="Q965" s="3">
        <v>0.77500000000000002</v>
      </c>
      <c r="R965" s="3">
        <v>7.4</v>
      </c>
      <c r="S965">
        <f t="shared" si="15"/>
        <v>3</v>
      </c>
    </row>
    <row r="966" spans="2:19" x14ac:dyDescent="0.25">
      <c r="B966" s="3" t="s">
        <v>999</v>
      </c>
      <c r="C966" s="3" t="s">
        <v>25</v>
      </c>
      <c r="D966" s="3" t="s">
        <v>26</v>
      </c>
      <c r="E966" s="3" t="s">
        <v>20</v>
      </c>
      <c r="F966" s="3" t="s">
        <v>31</v>
      </c>
      <c r="G966" s="3" t="s">
        <v>28</v>
      </c>
      <c r="H966" s="3">
        <v>96.82</v>
      </c>
      <c r="I966" s="3">
        <v>3</v>
      </c>
      <c r="J966" s="3">
        <v>14.523</v>
      </c>
      <c r="K966" s="3">
        <v>304.983</v>
      </c>
      <c r="L966" s="91">
        <v>43554</v>
      </c>
      <c r="M966" s="3">
        <v>0.85902777777777772</v>
      </c>
      <c r="N966" s="4" t="s">
        <v>29</v>
      </c>
      <c r="O966" s="3">
        <v>290.45999999999998</v>
      </c>
      <c r="P966" s="5">
        <v>4.7619047620000003</v>
      </c>
      <c r="Q966" s="3">
        <v>14.523</v>
      </c>
      <c r="R966" s="3">
        <v>6.7</v>
      </c>
      <c r="S966">
        <f t="shared" si="15"/>
        <v>3</v>
      </c>
    </row>
    <row r="967" spans="2:19" x14ac:dyDescent="0.25">
      <c r="B967" s="3" t="s">
        <v>1000</v>
      </c>
      <c r="C967" s="3" t="s">
        <v>42</v>
      </c>
      <c r="D967" s="3" t="s">
        <v>43</v>
      </c>
      <c r="E967" s="3" t="s">
        <v>27</v>
      </c>
      <c r="F967" s="3" t="s">
        <v>31</v>
      </c>
      <c r="G967" s="3" t="s">
        <v>44</v>
      </c>
      <c r="H967" s="3">
        <v>33.33</v>
      </c>
      <c r="I967" s="3">
        <v>2</v>
      </c>
      <c r="J967" s="3">
        <v>3.3330000000000002</v>
      </c>
      <c r="K967" s="3">
        <v>69.992999999999995</v>
      </c>
      <c r="L967" s="91">
        <v>43491</v>
      </c>
      <c r="M967" s="3">
        <v>0.6118055555555556</v>
      </c>
      <c r="N967" s="4" t="s">
        <v>33</v>
      </c>
      <c r="O967" s="3">
        <v>66.66</v>
      </c>
      <c r="P967" s="5">
        <v>4.7619047620000003</v>
      </c>
      <c r="Q967" s="3">
        <v>3.3330000000000002</v>
      </c>
      <c r="R967" s="3">
        <v>6.4</v>
      </c>
      <c r="S967">
        <f t="shared" si="15"/>
        <v>1</v>
      </c>
    </row>
    <row r="968" spans="2:19" x14ac:dyDescent="0.25">
      <c r="B968" s="3" t="s">
        <v>1001</v>
      </c>
      <c r="C968" s="3" t="s">
        <v>42</v>
      </c>
      <c r="D968" s="3" t="s">
        <v>43</v>
      </c>
      <c r="E968" s="3" t="s">
        <v>27</v>
      </c>
      <c r="F968" s="3" t="s">
        <v>21</v>
      </c>
      <c r="G968" s="3" t="s">
        <v>28</v>
      </c>
      <c r="H968" s="3">
        <v>38.270000000000003</v>
      </c>
      <c r="I968" s="3">
        <v>2</v>
      </c>
      <c r="J968" s="3">
        <v>3.827</v>
      </c>
      <c r="K968" s="3">
        <v>80.367000000000004</v>
      </c>
      <c r="L968" s="91">
        <v>43526</v>
      </c>
      <c r="M968" s="3">
        <v>0.76249999999999996</v>
      </c>
      <c r="N968" s="4" t="s">
        <v>33</v>
      </c>
      <c r="O968" s="3">
        <v>76.540000000000006</v>
      </c>
      <c r="P968" s="5">
        <v>4.7619047620000003</v>
      </c>
      <c r="Q968" s="3">
        <v>3.827</v>
      </c>
      <c r="R968" s="3">
        <v>5.8</v>
      </c>
      <c r="S968">
        <f t="shared" si="15"/>
        <v>3</v>
      </c>
    </row>
    <row r="969" spans="2:19" x14ac:dyDescent="0.25">
      <c r="B969" s="3" t="s">
        <v>1002</v>
      </c>
      <c r="C969" s="3" t="s">
        <v>18</v>
      </c>
      <c r="D969" s="3" t="s">
        <v>19</v>
      </c>
      <c r="E969" s="3" t="s">
        <v>27</v>
      </c>
      <c r="F969" s="3" t="s">
        <v>21</v>
      </c>
      <c r="G969" s="3" t="s">
        <v>32</v>
      </c>
      <c r="H969" s="3">
        <v>33.299999999999997</v>
      </c>
      <c r="I969" s="3">
        <v>9</v>
      </c>
      <c r="J969" s="3">
        <v>14.984999999999999</v>
      </c>
      <c r="K969" s="3">
        <v>314.685</v>
      </c>
      <c r="L969" s="91">
        <v>43528</v>
      </c>
      <c r="M969" s="3">
        <v>0.64375000000000004</v>
      </c>
      <c r="N969" s="4" t="s">
        <v>23</v>
      </c>
      <c r="O969" s="3">
        <v>299.7</v>
      </c>
      <c r="P969" s="5">
        <v>4.7619047620000003</v>
      </c>
      <c r="Q969" s="3">
        <v>14.984999999999999</v>
      </c>
      <c r="R969" s="3">
        <v>7.2</v>
      </c>
      <c r="S969">
        <f t="shared" si="15"/>
        <v>3</v>
      </c>
    </row>
    <row r="970" spans="2:19" x14ac:dyDescent="0.25">
      <c r="B970" s="3" t="s">
        <v>1003</v>
      </c>
      <c r="C970" s="3" t="s">
        <v>18</v>
      </c>
      <c r="D970" s="3" t="s">
        <v>19</v>
      </c>
      <c r="E970" s="3" t="s">
        <v>20</v>
      </c>
      <c r="F970" s="3" t="s">
        <v>31</v>
      </c>
      <c r="G970" s="3" t="s">
        <v>32</v>
      </c>
      <c r="H970" s="3">
        <v>81.010000000000005</v>
      </c>
      <c r="I970" s="3">
        <v>3</v>
      </c>
      <c r="J970" s="3">
        <v>12.1515</v>
      </c>
      <c r="K970" s="3">
        <v>255.1815</v>
      </c>
      <c r="L970" s="91">
        <v>43478</v>
      </c>
      <c r="M970" s="3">
        <v>0.53819444444444442</v>
      </c>
      <c r="N970" s="4" t="s">
        <v>33</v>
      </c>
      <c r="O970" s="3">
        <v>243.03</v>
      </c>
      <c r="P970" s="5">
        <v>4.7619047620000003</v>
      </c>
      <c r="Q970" s="3">
        <v>12.1515</v>
      </c>
      <c r="R970" s="3">
        <v>9.3000000000000007</v>
      </c>
      <c r="S970">
        <f t="shared" si="15"/>
        <v>1</v>
      </c>
    </row>
    <row r="971" spans="2:19" x14ac:dyDescent="0.25">
      <c r="B971" s="3" t="s">
        <v>1004</v>
      </c>
      <c r="C971" s="3" t="s">
        <v>18</v>
      </c>
      <c r="D971" s="3" t="s">
        <v>19</v>
      </c>
      <c r="E971" s="3" t="s">
        <v>27</v>
      </c>
      <c r="F971" s="3" t="s">
        <v>21</v>
      </c>
      <c r="G971" s="3" t="s">
        <v>22</v>
      </c>
      <c r="H971" s="3">
        <v>15.8</v>
      </c>
      <c r="I971" s="3">
        <v>3</v>
      </c>
      <c r="J971" s="3">
        <v>2.37</v>
      </c>
      <c r="K971" s="3">
        <v>49.77</v>
      </c>
      <c r="L971" s="91">
        <v>43549</v>
      </c>
      <c r="M971" s="3">
        <v>0.75138888888888888</v>
      </c>
      <c r="N971" s="4" t="s">
        <v>29</v>
      </c>
      <c r="O971" s="3">
        <v>47.4</v>
      </c>
      <c r="P971" s="5">
        <v>4.7619047620000003</v>
      </c>
      <c r="Q971" s="3">
        <v>2.37</v>
      </c>
      <c r="R971" s="3">
        <v>9.5</v>
      </c>
      <c r="S971">
        <f t="shared" si="15"/>
        <v>3</v>
      </c>
    </row>
    <row r="972" spans="2:19" x14ac:dyDescent="0.25">
      <c r="B972" s="3" t="s">
        <v>1005</v>
      </c>
      <c r="C972" s="3" t="s">
        <v>42</v>
      </c>
      <c r="D972" s="3" t="s">
        <v>43</v>
      </c>
      <c r="E972" s="3" t="s">
        <v>20</v>
      </c>
      <c r="F972" s="3" t="s">
        <v>21</v>
      </c>
      <c r="G972" s="3" t="s">
        <v>28</v>
      </c>
      <c r="H972" s="3">
        <v>34.49</v>
      </c>
      <c r="I972" s="3">
        <v>5</v>
      </c>
      <c r="J972" s="3">
        <v>8.6225000000000005</v>
      </c>
      <c r="K972" s="3">
        <v>181.07249999999999</v>
      </c>
      <c r="L972" s="91">
        <v>43535</v>
      </c>
      <c r="M972" s="3">
        <v>0.82222222222222219</v>
      </c>
      <c r="N972" s="4" t="s">
        <v>33</v>
      </c>
      <c r="O972" s="3">
        <v>172.45</v>
      </c>
      <c r="P972" s="5">
        <v>4.7619047620000003</v>
      </c>
      <c r="Q972" s="3">
        <v>8.6225000000000005</v>
      </c>
      <c r="R972" s="3">
        <v>9</v>
      </c>
      <c r="S972">
        <f t="shared" si="15"/>
        <v>3</v>
      </c>
    </row>
    <row r="973" spans="2:19" x14ac:dyDescent="0.25">
      <c r="B973" s="3" t="s">
        <v>1006</v>
      </c>
      <c r="C973" s="3" t="s">
        <v>42</v>
      </c>
      <c r="D973" s="3" t="s">
        <v>43</v>
      </c>
      <c r="E973" s="3" t="s">
        <v>20</v>
      </c>
      <c r="F973" s="3" t="s">
        <v>21</v>
      </c>
      <c r="G973" s="3" t="s">
        <v>44</v>
      </c>
      <c r="H973" s="3">
        <v>84.63</v>
      </c>
      <c r="I973" s="3">
        <v>10</v>
      </c>
      <c r="J973" s="3">
        <v>42.314999999999998</v>
      </c>
      <c r="K973" s="3">
        <v>888.61500000000001</v>
      </c>
      <c r="L973" s="91">
        <v>43466</v>
      </c>
      <c r="M973" s="3">
        <v>0.48333333333333334</v>
      </c>
      <c r="N973" s="4" t="s">
        <v>33</v>
      </c>
      <c r="O973" s="3">
        <v>846.3</v>
      </c>
      <c r="P973" s="5">
        <v>4.7619047620000003</v>
      </c>
      <c r="Q973" s="3">
        <v>42.314999999999998</v>
      </c>
      <c r="R973" s="3">
        <v>9</v>
      </c>
      <c r="S973">
        <f t="shared" si="15"/>
        <v>1</v>
      </c>
    </row>
    <row r="974" spans="2:19" x14ac:dyDescent="0.25">
      <c r="B974" s="3" t="s">
        <v>1007</v>
      </c>
      <c r="C974" s="3" t="s">
        <v>42</v>
      </c>
      <c r="D974" s="3" t="s">
        <v>43</v>
      </c>
      <c r="E974" s="3" t="s">
        <v>20</v>
      </c>
      <c r="F974" s="3" t="s">
        <v>31</v>
      </c>
      <c r="G974" s="3" t="s">
        <v>32</v>
      </c>
      <c r="H974" s="3">
        <v>36.909999999999997</v>
      </c>
      <c r="I974" s="3">
        <v>7</v>
      </c>
      <c r="J974" s="3">
        <v>12.9185</v>
      </c>
      <c r="K974" s="3">
        <v>271.2885</v>
      </c>
      <c r="L974" s="91">
        <v>43506</v>
      </c>
      <c r="M974" s="3">
        <v>0.57708333333333328</v>
      </c>
      <c r="N974" s="4" t="s">
        <v>23</v>
      </c>
      <c r="O974" s="3">
        <v>258.37</v>
      </c>
      <c r="P974" s="5">
        <v>4.7619047620000003</v>
      </c>
      <c r="Q974" s="3">
        <v>12.9185</v>
      </c>
      <c r="R974" s="3">
        <v>6.7</v>
      </c>
      <c r="S974">
        <f t="shared" si="15"/>
        <v>2</v>
      </c>
    </row>
    <row r="975" spans="2:19" x14ac:dyDescent="0.25">
      <c r="B975" s="3" t="s">
        <v>1008</v>
      </c>
      <c r="C975" s="3" t="s">
        <v>42</v>
      </c>
      <c r="D975" s="3" t="s">
        <v>43</v>
      </c>
      <c r="E975" s="3" t="s">
        <v>27</v>
      </c>
      <c r="F975" s="3" t="s">
        <v>31</v>
      </c>
      <c r="G975" s="3" t="s">
        <v>28</v>
      </c>
      <c r="H975" s="3">
        <v>87.08</v>
      </c>
      <c r="I975" s="3">
        <v>7</v>
      </c>
      <c r="J975" s="3">
        <v>30.478000000000002</v>
      </c>
      <c r="K975" s="3">
        <v>640.03800000000001</v>
      </c>
      <c r="L975" s="91">
        <v>43491</v>
      </c>
      <c r="M975" s="3">
        <v>0.63680555555555551</v>
      </c>
      <c r="N975" s="4" t="s">
        <v>29</v>
      </c>
      <c r="O975" s="3">
        <v>609.55999999999995</v>
      </c>
      <c r="P975" s="5">
        <v>4.7619047620000003</v>
      </c>
      <c r="Q975" s="3">
        <v>30.478000000000002</v>
      </c>
      <c r="R975" s="3">
        <v>5.5</v>
      </c>
      <c r="S975">
        <f t="shared" si="15"/>
        <v>1</v>
      </c>
    </row>
    <row r="976" spans="2:19" x14ac:dyDescent="0.25">
      <c r="B976" s="3" t="s">
        <v>1009</v>
      </c>
      <c r="C976" s="3" t="s">
        <v>18</v>
      </c>
      <c r="D976" s="3" t="s">
        <v>19</v>
      </c>
      <c r="E976" s="3" t="s">
        <v>27</v>
      </c>
      <c r="F976" s="3" t="s">
        <v>31</v>
      </c>
      <c r="G976" s="3" t="s">
        <v>32</v>
      </c>
      <c r="H976" s="3">
        <v>80.08</v>
      </c>
      <c r="I976" s="3">
        <v>3</v>
      </c>
      <c r="J976" s="3">
        <v>12.012</v>
      </c>
      <c r="K976" s="3">
        <v>252.25200000000001</v>
      </c>
      <c r="L976" s="91">
        <v>43507</v>
      </c>
      <c r="M976" s="3">
        <v>0.64513888888888893</v>
      </c>
      <c r="N976" s="4" t="s">
        <v>29</v>
      </c>
      <c r="O976" s="3">
        <v>240.24</v>
      </c>
      <c r="P976" s="5">
        <v>4.7619047620000003</v>
      </c>
      <c r="Q976" s="3">
        <v>12.012</v>
      </c>
      <c r="R976" s="3">
        <v>5.4</v>
      </c>
      <c r="S976">
        <f t="shared" si="15"/>
        <v>2</v>
      </c>
    </row>
    <row r="977" spans="2:19" x14ac:dyDescent="0.25">
      <c r="B977" s="3" t="s">
        <v>1010</v>
      </c>
      <c r="C977" s="3" t="s">
        <v>25</v>
      </c>
      <c r="D977" s="3" t="s">
        <v>26</v>
      </c>
      <c r="E977" s="3" t="s">
        <v>27</v>
      </c>
      <c r="F977" s="3" t="s">
        <v>31</v>
      </c>
      <c r="G977" s="3" t="s">
        <v>46</v>
      </c>
      <c r="H977" s="3">
        <v>86.13</v>
      </c>
      <c r="I977" s="3">
        <v>2</v>
      </c>
      <c r="J977" s="3">
        <v>8.6129999999999995</v>
      </c>
      <c r="K977" s="3">
        <v>180.87299999999999</v>
      </c>
      <c r="L977" s="91">
        <v>43503</v>
      </c>
      <c r="M977" s="3">
        <v>0.74930555555555556</v>
      </c>
      <c r="N977" s="4" t="s">
        <v>29</v>
      </c>
      <c r="O977" s="3">
        <v>172.26</v>
      </c>
      <c r="P977" s="5">
        <v>4.7619047620000003</v>
      </c>
      <c r="Q977" s="3">
        <v>8.6129999999999995</v>
      </c>
      <c r="R977" s="3">
        <v>8.1999999999999993</v>
      </c>
      <c r="S977">
        <f t="shared" si="15"/>
        <v>2</v>
      </c>
    </row>
    <row r="978" spans="2:19" x14ac:dyDescent="0.25">
      <c r="B978" s="3" t="s">
        <v>1011</v>
      </c>
      <c r="C978" s="3" t="s">
        <v>42</v>
      </c>
      <c r="D978" s="3" t="s">
        <v>43</v>
      </c>
      <c r="E978" s="3" t="s">
        <v>20</v>
      </c>
      <c r="F978" s="3" t="s">
        <v>31</v>
      </c>
      <c r="G978" s="3" t="s">
        <v>46</v>
      </c>
      <c r="H978" s="3">
        <v>49.92</v>
      </c>
      <c r="I978" s="3">
        <v>2</v>
      </c>
      <c r="J978" s="3">
        <v>4.992</v>
      </c>
      <c r="K978" s="3">
        <v>104.83199999999999</v>
      </c>
      <c r="L978" s="91">
        <v>43530</v>
      </c>
      <c r="M978" s="3">
        <v>0.49652777777777779</v>
      </c>
      <c r="N978" s="4" t="s">
        <v>33</v>
      </c>
      <c r="O978" s="3">
        <v>99.84</v>
      </c>
      <c r="P978" s="5">
        <v>4.7619047620000003</v>
      </c>
      <c r="Q978" s="3">
        <v>4.992</v>
      </c>
      <c r="R978" s="3">
        <v>7</v>
      </c>
      <c r="S978">
        <f t="shared" si="15"/>
        <v>3</v>
      </c>
    </row>
    <row r="979" spans="2:19" x14ac:dyDescent="0.25">
      <c r="B979" s="3" t="s">
        <v>1012</v>
      </c>
      <c r="C979" s="3" t="s">
        <v>18</v>
      </c>
      <c r="D979" s="3" t="s">
        <v>19</v>
      </c>
      <c r="E979" s="3" t="s">
        <v>27</v>
      </c>
      <c r="F979" s="3" t="s">
        <v>21</v>
      </c>
      <c r="G979" s="3" t="s">
        <v>44</v>
      </c>
      <c r="H979" s="3">
        <v>74.66</v>
      </c>
      <c r="I979" s="3">
        <v>4</v>
      </c>
      <c r="J979" s="3">
        <v>14.932</v>
      </c>
      <c r="K979" s="3">
        <v>313.572</v>
      </c>
      <c r="L979" s="91">
        <v>43528</v>
      </c>
      <c r="M979" s="3">
        <v>0.44374999999999998</v>
      </c>
      <c r="N979" s="4" t="s">
        <v>29</v>
      </c>
      <c r="O979" s="3">
        <v>298.64</v>
      </c>
      <c r="P979" s="5">
        <v>4.7619047620000003</v>
      </c>
      <c r="Q979" s="3">
        <v>14.932</v>
      </c>
      <c r="R979" s="3">
        <v>8.5</v>
      </c>
      <c r="S979">
        <f t="shared" si="15"/>
        <v>3</v>
      </c>
    </row>
    <row r="980" spans="2:19" x14ac:dyDescent="0.25">
      <c r="B980" s="3" t="s">
        <v>1013</v>
      </c>
      <c r="C980" s="3" t="s">
        <v>42</v>
      </c>
      <c r="D980" s="3" t="s">
        <v>43</v>
      </c>
      <c r="E980" s="3" t="s">
        <v>20</v>
      </c>
      <c r="F980" s="3" t="s">
        <v>31</v>
      </c>
      <c r="G980" s="3" t="s">
        <v>44</v>
      </c>
      <c r="H980" s="3">
        <v>26.6</v>
      </c>
      <c r="I980" s="3">
        <v>6</v>
      </c>
      <c r="J980" s="3">
        <v>7.98</v>
      </c>
      <c r="K980" s="3">
        <v>167.58</v>
      </c>
      <c r="L980" s="91">
        <v>43522</v>
      </c>
      <c r="M980" s="3">
        <v>0.63194444444444442</v>
      </c>
      <c r="N980" s="4" t="s">
        <v>23</v>
      </c>
      <c r="O980" s="3">
        <v>159.6</v>
      </c>
      <c r="P980" s="5">
        <v>4.7619047620000003</v>
      </c>
      <c r="Q980" s="3">
        <v>7.98</v>
      </c>
      <c r="R980" s="3">
        <v>4.9000000000000004</v>
      </c>
      <c r="S980">
        <f t="shared" si="15"/>
        <v>2</v>
      </c>
    </row>
    <row r="981" spans="2:19" x14ac:dyDescent="0.25">
      <c r="B981" s="3" t="s">
        <v>1014</v>
      </c>
      <c r="C981" s="3" t="s">
        <v>42</v>
      </c>
      <c r="D981" s="3" t="s">
        <v>43</v>
      </c>
      <c r="E981" s="3" t="s">
        <v>27</v>
      </c>
      <c r="F981" s="3" t="s">
        <v>21</v>
      </c>
      <c r="G981" s="3" t="s">
        <v>28</v>
      </c>
      <c r="H981" s="3">
        <v>25.45</v>
      </c>
      <c r="I981" s="3">
        <v>1</v>
      </c>
      <c r="J981" s="3">
        <v>1.2725</v>
      </c>
      <c r="K981" s="3">
        <v>26.7225</v>
      </c>
      <c r="L981" s="91">
        <v>43534</v>
      </c>
      <c r="M981" s="3">
        <v>0.75694444444444442</v>
      </c>
      <c r="N981" s="4" t="s">
        <v>33</v>
      </c>
      <c r="O981" s="3">
        <v>25.45</v>
      </c>
      <c r="P981" s="5">
        <v>4.7619047620000003</v>
      </c>
      <c r="Q981" s="3">
        <v>1.2725</v>
      </c>
      <c r="R981" s="3">
        <v>5.0999999999999996</v>
      </c>
      <c r="S981">
        <f t="shared" si="15"/>
        <v>3</v>
      </c>
    </row>
    <row r="982" spans="2:19" x14ac:dyDescent="0.25">
      <c r="B982" s="3" t="s">
        <v>1015</v>
      </c>
      <c r="C982" s="3" t="s">
        <v>42</v>
      </c>
      <c r="D982" s="3" t="s">
        <v>43</v>
      </c>
      <c r="E982" s="3" t="s">
        <v>27</v>
      </c>
      <c r="F982" s="3" t="s">
        <v>21</v>
      </c>
      <c r="G982" s="3" t="s">
        <v>44</v>
      </c>
      <c r="H982" s="3">
        <v>67.77</v>
      </c>
      <c r="I982" s="3">
        <v>1</v>
      </c>
      <c r="J982" s="3">
        <v>3.3885000000000001</v>
      </c>
      <c r="K982" s="3">
        <v>71.158500000000004</v>
      </c>
      <c r="L982" s="91">
        <v>43500</v>
      </c>
      <c r="M982" s="3">
        <v>0.86319444444444449</v>
      </c>
      <c r="N982" s="4" t="s">
        <v>33</v>
      </c>
      <c r="O982" s="3">
        <v>67.77</v>
      </c>
      <c r="P982" s="5">
        <v>4.7619047620000003</v>
      </c>
      <c r="Q982" s="3">
        <v>3.3885000000000001</v>
      </c>
      <c r="R982" s="3">
        <v>6.5</v>
      </c>
      <c r="S982">
        <f t="shared" si="15"/>
        <v>2</v>
      </c>
    </row>
    <row r="983" spans="2:19" x14ac:dyDescent="0.25">
      <c r="B983" s="3" t="s">
        <v>1016</v>
      </c>
      <c r="C983" s="3" t="s">
        <v>25</v>
      </c>
      <c r="D983" s="3" t="s">
        <v>26</v>
      </c>
      <c r="E983" s="3" t="s">
        <v>20</v>
      </c>
      <c r="F983" s="3" t="s">
        <v>31</v>
      </c>
      <c r="G983" s="3" t="s">
        <v>44</v>
      </c>
      <c r="H983" s="3">
        <v>59.59</v>
      </c>
      <c r="I983" s="3">
        <v>4</v>
      </c>
      <c r="J983" s="3">
        <v>11.917999999999999</v>
      </c>
      <c r="K983" s="3">
        <v>250.27799999999999</v>
      </c>
      <c r="L983" s="91">
        <v>43484</v>
      </c>
      <c r="M983" s="3">
        <v>0.53194444444444444</v>
      </c>
      <c r="N983" s="4" t="s">
        <v>29</v>
      </c>
      <c r="O983" s="3">
        <v>238.36</v>
      </c>
      <c r="P983" s="5">
        <v>4.7619047620000003</v>
      </c>
      <c r="Q983" s="3">
        <v>11.917999999999999</v>
      </c>
      <c r="R983" s="3">
        <v>9.8000000000000007</v>
      </c>
      <c r="S983">
        <f t="shared" si="15"/>
        <v>1</v>
      </c>
    </row>
    <row r="984" spans="2:19" x14ac:dyDescent="0.25">
      <c r="B984" s="3" t="s">
        <v>1017</v>
      </c>
      <c r="C984" s="3" t="s">
        <v>18</v>
      </c>
      <c r="D984" s="3" t="s">
        <v>19</v>
      </c>
      <c r="E984" s="3" t="s">
        <v>27</v>
      </c>
      <c r="F984" s="3" t="s">
        <v>31</v>
      </c>
      <c r="G984" s="3" t="s">
        <v>22</v>
      </c>
      <c r="H984" s="3">
        <v>58.15</v>
      </c>
      <c r="I984" s="3">
        <v>4</v>
      </c>
      <c r="J984" s="3">
        <v>11.63</v>
      </c>
      <c r="K984" s="3">
        <v>244.23</v>
      </c>
      <c r="L984" s="91">
        <v>43488</v>
      </c>
      <c r="M984" s="3">
        <v>0.73888888888888893</v>
      </c>
      <c r="N984" s="4" t="s">
        <v>29</v>
      </c>
      <c r="O984" s="3">
        <v>232.6</v>
      </c>
      <c r="P984" s="5">
        <v>4.7619047620000003</v>
      </c>
      <c r="Q984" s="3">
        <v>11.63</v>
      </c>
      <c r="R984" s="3">
        <v>8.4</v>
      </c>
      <c r="S984">
        <f t="shared" si="15"/>
        <v>1</v>
      </c>
    </row>
    <row r="985" spans="2:19" x14ac:dyDescent="0.25">
      <c r="B985" s="3" t="s">
        <v>1018</v>
      </c>
      <c r="C985" s="3" t="s">
        <v>18</v>
      </c>
      <c r="D985" s="3" t="s">
        <v>19</v>
      </c>
      <c r="E985" s="3" t="s">
        <v>20</v>
      </c>
      <c r="F985" s="3" t="s">
        <v>21</v>
      </c>
      <c r="G985" s="3" t="s">
        <v>36</v>
      </c>
      <c r="H985" s="3">
        <v>97.48</v>
      </c>
      <c r="I985" s="3">
        <v>9</v>
      </c>
      <c r="J985" s="3">
        <v>43.866</v>
      </c>
      <c r="K985" s="3">
        <v>921.18600000000004</v>
      </c>
      <c r="L985" s="91">
        <v>43538</v>
      </c>
      <c r="M985" s="3">
        <v>0.59652777777777777</v>
      </c>
      <c r="N985" s="4" t="s">
        <v>23</v>
      </c>
      <c r="O985" s="3">
        <v>877.32</v>
      </c>
      <c r="P985" s="5">
        <v>4.7619047620000003</v>
      </c>
      <c r="Q985" s="3">
        <v>43.866</v>
      </c>
      <c r="R985" s="3">
        <v>7.4</v>
      </c>
      <c r="S985">
        <f t="shared" si="15"/>
        <v>3</v>
      </c>
    </row>
    <row r="986" spans="2:19" x14ac:dyDescent="0.25">
      <c r="B986" s="3" t="s">
        <v>1019</v>
      </c>
      <c r="C986" s="3" t="s">
        <v>25</v>
      </c>
      <c r="D986" s="3" t="s">
        <v>26</v>
      </c>
      <c r="E986" s="3" t="s">
        <v>27</v>
      </c>
      <c r="F986" s="3" t="s">
        <v>31</v>
      </c>
      <c r="G986" s="3" t="s">
        <v>22</v>
      </c>
      <c r="H986" s="3">
        <v>99.96</v>
      </c>
      <c r="I986" s="3">
        <v>7</v>
      </c>
      <c r="J986" s="3">
        <v>34.985999999999997</v>
      </c>
      <c r="K986" s="3">
        <v>734.70600000000002</v>
      </c>
      <c r="L986" s="91">
        <v>43488</v>
      </c>
      <c r="M986" s="3">
        <v>0.43958333333333333</v>
      </c>
      <c r="N986" s="4" t="s">
        <v>29</v>
      </c>
      <c r="O986" s="3">
        <v>699.72</v>
      </c>
      <c r="P986" s="5">
        <v>4.7619047620000003</v>
      </c>
      <c r="Q986" s="3">
        <v>34.985999999999997</v>
      </c>
      <c r="R986" s="3">
        <v>6.1</v>
      </c>
      <c r="S986">
        <f t="shared" si="15"/>
        <v>1</v>
      </c>
    </row>
    <row r="987" spans="2:19" x14ac:dyDescent="0.25">
      <c r="B987" s="3" t="s">
        <v>1020</v>
      </c>
      <c r="C987" s="3" t="s">
        <v>25</v>
      </c>
      <c r="D987" s="3" t="s">
        <v>26</v>
      </c>
      <c r="E987" s="3" t="s">
        <v>27</v>
      </c>
      <c r="F987" s="3" t="s">
        <v>31</v>
      </c>
      <c r="G987" s="3" t="s">
        <v>28</v>
      </c>
      <c r="H987" s="3">
        <v>96.37</v>
      </c>
      <c r="I987" s="3">
        <v>7</v>
      </c>
      <c r="J987" s="3">
        <v>33.729500000000002</v>
      </c>
      <c r="K987" s="3">
        <v>708.31949999999995</v>
      </c>
      <c r="L987" s="91">
        <v>43474</v>
      </c>
      <c r="M987" s="3">
        <v>0.4861111111111111</v>
      </c>
      <c r="N987" s="4" t="s">
        <v>29</v>
      </c>
      <c r="O987" s="3">
        <v>674.59</v>
      </c>
      <c r="P987" s="5">
        <v>4.7619047620000003</v>
      </c>
      <c r="Q987" s="3">
        <v>33.729500000000002</v>
      </c>
      <c r="R987" s="3">
        <v>6</v>
      </c>
      <c r="S987">
        <f t="shared" si="15"/>
        <v>1</v>
      </c>
    </row>
    <row r="988" spans="2:19" x14ac:dyDescent="0.25">
      <c r="B988" s="3" t="s">
        <v>1021</v>
      </c>
      <c r="C988" s="3" t="s">
        <v>42</v>
      </c>
      <c r="D988" s="3" t="s">
        <v>43</v>
      </c>
      <c r="E988" s="3" t="s">
        <v>27</v>
      </c>
      <c r="F988" s="3" t="s">
        <v>21</v>
      </c>
      <c r="G988" s="3" t="s">
        <v>46</v>
      </c>
      <c r="H988" s="3">
        <v>63.71</v>
      </c>
      <c r="I988" s="3">
        <v>5</v>
      </c>
      <c r="J988" s="3">
        <v>15.9275</v>
      </c>
      <c r="K988" s="3">
        <v>334.47750000000002</v>
      </c>
      <c r="L988" s="91">
        <v>43503</v>
      </c>
      <c r="M988" s="3">
        <v>0.8125</v>
      </c>
      <c r="N988" s="4" t="s">
        <v>23</v>
      </c>
      <c r="O988" s="3">
        <v>318.55</v>
      </c>
      <c r="P988" s="5">
        <v>4.7619047620000003</v>
      </c>
      <c r="Q988" s="3">
        <v>15.9275</v>
      </c>
      <c r="R988" s="3">
        <v>8.5</v>
      </c>
      <c r="S988">
        <f t="shared" si="15"/>
        <v>2</v>
      </c>
    </row>
    <row r="989" spans="2:19" x14ac:dyDescent="0.25">
      <c r="B989" s="3" t="s">
        <v>1022</v>
      </c>
      <c r="C989" s="3" t="s">
        <v>42</v>
      </c>
      <c r="D989" s="3" t="s">
        <v>43</v>
      </c>
      <c r="E989" s="3" t="s">
        <v>27</v>
      </c>
      <c r="F989" s="3" t="s">
        <v>21</v>
      </c>
      <c r="G989" s="3" t="s">
        <v>22</v>
      </c>
      <c r="H989" s="3">
        <v>14.76</v>
      </c>
      <c r="I989" s="3">
        <v>2</v>
      </c>
      <c r="J989" s="3">
        <v>1.476</v>
      </c>
      <c r="K989" s="3">
        <v>30.995999999999999</v>
      </c>
      <c r="L989" s="91">
        <v>43514</v>
      </c>
      <c r="M989" s="3">
        <v>0.61250000000000004</v>
      </c>
      <c r="N989" s="4" t="s">
        <v>23</v>
      </c>
      <c r="O989" s="3">
        <v>29.52</v>
      </c>
      <c r="P989" s="5">
        <v>4.7619047620000003</v>
      </c>
      <c r="Q989" s="3">
        <v>1.476</v>
      </c>
      <c r="R989" s="3">
        <v>4.3</v>
      </c>
      <c r="S989">
        <f t="shared" si="15"/>
        <v>2</v>
      </c>
    </row>
    <row r="990" spans="2:19" x14ac:dyDescent="0.25">
      <c r="B990" s="3" t="s">
        <v>1023</v>
      </c>
      <c r="C990" s="3" t="s">
        <v>42</v>
      </c>
      <c r="D990" s="3" t="s">
        <v>43</v>
      </c>
      <c r="E990" s="3" t="s">
        <v>20</v>
      </c>
      <c r="F990" s="3" t="s">
        <v>31</v>
      </c>
      <c r="G990" s="3" t="s">
        <v>22</v>
      </c>
      <c r="H990" s="3">
        <v>62</v>
      </c>
      <c r="I990" s="3">
        <v>8</v>
      </c>
      <c r="J990" s="3">
        <v>24.8</v>
      </c>
      <c r="K990" s="3">
        <v>520.79999999999995</v>
      </c>
      <c r="L990" s="91">
        <v>43468</v>
      </c>
      <c r="M990" s="3">
        <v>0.79722222222222228</v>
      </c>
      <c r="N990" s="4" t="s">
        <v>33</v>
      </c>
      <c r="O990" s="3">
        <v>496</v>
      </c>
      <c r="P990" s="5">
        <v>4.7619047620000003</v>
      </c>
      <c r="Q990" s="3">
        <v>24.8</v>
      </c>
      <c r="R990" s="3">
        <v>6.2</v>
      </c>
      <c r="S990">
        <f t="shared" si="15"/>
        <v>1</v>
      </c>
    </row>
    <row r="991" spans="2:19" x14ac:dyDescent="0.25">
      <c r="B991" s="3" t="s">
        <v>1024</v>
      </c>
      <c r="C991" s="3" t="s">
        <v>25</v>
      </c>
      <c r="D991" s="3" t="s">
        <v>26</v>
      </c>
      <c r="E991" s="3" t="s">
        <v>20</v>
      </c>
      <c r="F991" s="3" t="s">
        <v>31</v>
      </c>
      <c r="G991" s="3" t="s">
        <v>28</v>
      </c>
      <c r="H991" s="3">
        <v>82.34</v>
      </c>
      <c r="I991" s="3">
        <v>10</v>
      </c>
      <c r="J991" s="3">
        <v>41.17</v>
      </c>
      <c r="K991" s="3">
        <v>864.57</v>
      </c>
      <c r="L991" s="91">
        <v>43553</v>
      </c>
      <c r="M991" s="3">
        <v>0.8</v>
      </c>
      <c r="N991" s="4" t="s">
        <v>23</v>
      </c>
      <c r="O991" s="3">
        <v>823.4</v>
      </c>
      <c r="P991" s="5">
        <v>4.7619047620000003</v>
      </c>
      <c r="Q991" s="3">
        <v>41.17</v>
      </c>
      <c r="R991" s="3">
        <v>4.3</v>
      </c>
      <c r="S991">
        <f t="shared" si="15"/>
        <v>3</v>
      </c>
    </row>
    <row r="992" spans="2:19" x14ac:dyDescent="0.25">
      <c r="B992" s="3" t="s">
        <v>1025</v>
      </c>
      <c r="C992" s="3" t="s">
        <v>42</v>
      </c>
      <c r="D992" s="3" t="s">
        <v>43</v>
      </c>
      <c r="E992" s="3" t="s">
        <v>20</v>
      </c>
      <c r="F992" s="3" t="s">
        <v>31</v>
      </c>
      <c r="G992" s="3" t="s">
        <v>22</v>
      </c>
      <c r="H992" s="3">
        <v>75.37</v>
      </c>
      <c r="I992" s="3">
        <v>8</v>
      </c>
      <c r="J992" s="3">
        <v>30.148</v>
      </c>
      <c r="K992" s="3">
        <v>633.10799999999995</v>
      </c>
      <c r="L992" s="91">
        <v>43493</v>
      </c>
      <c r="M992" s="3">
        <v>0.65694444444444444</v>
      </c>
      <c r="N992" s="4" t="s">
        <v>33</v>
      </c>
      <c r="O992" s="3">
        <v>602.96</v>
      </c>
      <c r="P992" s="5">
        <v>4.7619047620000003</v>
      </c>
      <c r="Q992" s="3">
        <v>30.148</v>
      </c>
      <c r="R992" s="3">
        <v>8.4</v>
      </c>
      <c r="S992">
        <f t="shared" si="15"/>
        <v>1</v>
      </c>
    </row>
    <row r="993" spans="2:19" x14ac:dyDescent="0.25">
      <c r="B993" s="3" t="s">
        <v>1026</v>
      </c>
      <c r="C993" s="3" t="s">
        <v>18</v>
      </c>
      <c r="D993" s="3" t="s">
        <v>19</v>
      </c>
      <c r="E993" s="3" t="s">
        <v>27</v>
      </c>
      <c r="F993" s="3" t="s">
        <v>21</v>
      </c>
      <c r="G993" s="3" t="s">
        <v>44</v>
      </c>
      <c r="H993" s="3">
        <v>56.56</v>
      </c>
      <c r="I993" s="3">
        <v>5</v>
      </c>
      <c r="J993" s="3">
        <v>14.14</v>
      </c>
      <c r="K993" s="3">
        <v>296.94</v>
      </c>
      <c r="L993" s="91">
        <v>43546</v>
      </c>
      <c r="M993" s="3">
        <v>0.79583333333333328</v>
      </c>
      <c r="N993" s="4" t="s">
        <v>33</v>
      </c>
      <c r="O993" s="3">
        <v>282.8</v>
      </c>
      <c r="P993" s="5">
        <v>4.7619047620000003</v>
      </c>
      <c r="Q993" s="3">
        <v>14.14</v>
      </c>
      <c r="R993" s="3">
        <v>4.5</v>
      </c>
      <c r="S993">
        <f t="shared" si="15"/>
        <v>3</v>
      </c>
    </row>
    <row r="994" spans="2:19" x14ac:dyDescent="0.25">
      <c r="B994" s="3" t="s">
        <v>1027</v>
      </c>
      <c r="C994" s="3" t="s">
        <v>42</v>
      </c>
      <c r="D994" s="3" t="s">
        <v>43</v>
      </c>
      <c r="E994" s="3" t="s">
        <v>27</v>
      </c>
      <c r="F994" s="3" t="s">
        <v>21</v>
      </c>
      <c r="G994" s="3" t="s">
        <v>36</v>
      </c>
      <c r="H994" s="3">
        <v>76.599999999999994</v>
      </c>
      <c r="I994" s="3">
        <v>10</v>
      </c>
      <c r="J994" s="3">
        <v>38.299999999999997</v>
      </c>
      <c r="K994" s="3">
        <v>804.3</v>
      </c>
      <c r="L994" s="91">
        <v>43489</v>
      </c>
      <c r="M994" s="3">
        <v>0.75694444444444442</v>
      </c>
      <c r="N994" s="4" t="s">
        <v>23</v>
      </c>
      <c r="O994" s="3">
        <v>766</v>
      </c>
      <c r="P994" s="5">
        <v>4.7619047620000003</v>
      </c>
      <c r="Q994" s="3">
        <v>38.299999999999997</v>
      </c>
      <c r="R994" s="3">
        <v>6</v>
      </c>
      <c r="S994">
        <f t="shared" si="15"/>
        <v>1</v>
      </c>
    </row>
    <row r="995" spans="2:19" x14ac:dyDescent="0.25">
      <c r="B995" s="3" t="s">
        <v>1028</v>
      </c>
      <c r="C995" s="3" t="s">
        <v>18</v>
      </c>
      <c r="D995" s="3" t="s">
        <v>19</v>
      </c>
      <c r="E995" s="3" t="s">
        <v>27</v>
      </c>
      <c r="F995" s="3" t="s">
        <v>31</v>
      </c>
      <c r="G995" s="3" t="s">
        <v>28</v>
      </c>
      <c r="H995" s="3">
        <v>58.03</v>
      </c>
      <c r="I995" s="3">
        <v>2</v>
      </c>
      <c r="J995" s="3">
        <v>5.8029999999999999</v>
      </c>
      <c r="K995" s="3">
        <v>121.863</v>
      </c>
      <c r="L995" s="91">
        <v>43534</v>
      </c>
      <c r="M995" s="3">
        <v>0.86527777777777781</v>
      </c>
      <c r="N995" s="4" t="s">
        <v>23</v>
      </c>
      <c r="O995" s="3">
        <v>116.06</v>
      </c>
      <c r="P995" s="5">
        <v>4.7619047620000003</v>
      </c>
      <c r="Q995" s="3">
        <v>5.8029999999999999</v>
      </c>
      <c r="R995" s="3">
        <v>8.8000000000000007</v>
      </c>
      <c r="S995">
        <f t="shared" si="15"/>
        <v>3</v>
      </c>
    </row>
    <row r="996" spans="2:19" x14ac:dyDescent="0.25">
      <c r="B996" s="3" t="s">
        <v>1029</v>
      </c>
      <c r="C996" s="3" t="s">
        <v>42</v>
      </c>
      <c r="D996" s="3" t="s">
        <v>43</v>
      </c>
      <c r="E996" s="3" t="s">
        <v>27</v>
      </c>
      <c r="F996" s="3" t="s">
        <v>31</v>
      </c>
      <c r="G996" s="3" t="s">
        <v>46</v>
      </c>
      <c r="H996" s="3">
        <v>17.489999999999998</v>
      </c>
      <c r="I996" s="3">
        <v>10</v>
      </c>
      <c r="J996" s="3">
        <v>8.7449999999999992</v>
      </c>
      <c r="K996" s="3">
        <v>183.64500000000001</v>
      </c>
      <c r="L996" s="91">
        <v>43518</v>
      </c>
      <c r="M996" s="3">
        <v>0.77430555555555558</v>
      </c>
      <c r="N996" s="4" t="s">
        <v>23</v>
      </c>
      <c r="O996" s="3">
        <v>174.9</v>
      </c>
      <c r="P996" s="5">
        <v>4.7619047620000003</v>
      </c>
      <c r="Q996" s="3">
        <v>8.7449999999999992</v>
      </c>
      <c r="R996" s="3">
        <v>6.6</v>
      </c>
      <c r="S996">
        <f t="shared" si="15"/>
        <v>2</v>
      </c>
    </row>
    <row r="997" spans="2:19" x14ac:dyDescent="0.25">
      <c r="B997" s="3" t="s">
        <v>1030</v>
      </c>
      <c r="C997" s="3" t="s">
        <v>25</v>
      </c>
      <c r="D997" s="3" t="s">
        <v>26</v>
      </c>
      <c r="E997" s="3" t="s">
        <v>20</v>
      </c>
      <c r="F997" s="3" t="s">
        <v>21</v>
      </c>
      <c r="G997" s="3" t="s">
        <v>28</v>
      </c>
      <c r="H997" s="3">
        <v>60.95</v>
      </c>
      <c r="I997" s="3">
        <v>1</v>
      </c>
      <c r="J997" s="3">
        <v>3.0474999999999999</v>
      </c>
      <c r="K997" s="3">
        <v>63.997500000000002</v>
      </c>
      <c r="L997" s="91">
        <v>43514</v>
      </c>
      <c r="M997" s="3">
        <v>0.4861111111111111</v>
      </c>
      <c r="N997" s="4" t="s">
        <v>23</v>
      </c>
      <c r="O997" s="3">
        <v>60.95</v>
      </c>
      <c r="P997" s="5">
        <v>4.7619047620000003</v>
      </c>
      <c r="Q997" s="3">
        <v>3.0474999999999999</v>
      </c>
      <c r="R997" s="3">
        <v>5.9</v>
      </c>
      <c r="S997">
        <f t="shared" si="15"/>
        <v>2</v>
      </c>
    </row>
    <row r="998" spans="2:19" x14ac:dyDescent="0.25">
      <c r="B998" s="3" t="s">
        <v>1031</v>
      </c>
      <c r="C998" s="3" t="s">
        <v>25</v>
      </c>
      <c r="D998" s="3" t="s">
        <v>26</v>
      </c>
      <c r="E998" s="3" t="s">
        <v>27</v>
      </c>
      <c r="F998" s="3" t="s">
        <v>31</v>
      </c>
      <c r="G998" s="3" t="s">
        <v>22</v>
      </c>
      <c r="H998" s="3">
        <v>40.35</v>
      </c>
      <c r="I998" s="3">
        <v>1</v>
      </c>
      <c r="J998" s="3">
        <v>2.0175000000000001</v>
      </c>
      <c r="K998" s="3">
        <v>42.3675</v>
      </c>
      <c r="L998" s="91">
        <v>43494</v>
      </c>
      <c r="M998" s="3">
        <v>0.57361111111111107</v>
      </c>
      <c r="N998" s="4" t="s">
        <v>23</v>
      </c>
      <c r="O998" s="3">
        <v>40.35</v>
      </c>
      <c r="P998" s="5">
        <v>4.7619047620000003</v>
      </c>
      <c r="Q998" s="3">
        <v>2.0175000000000001</v>
      </c>
      <c r="R998" s="3">
        <v>6.2</v>
      </c>
      <c r="S998">
        <f t="shared" si="15"/>
        <v>1</v>
      </c>
    </row>
    <row r="999" spans="2:19" x14ac:dyDescent="0.25">
      <c r="B999" s="3" t="s">
        <v>1032</v>
      </c>
      <c r="C999" s="3" t="s">
        <v>42</v>
      </c>
      <c r="D999" s="3" t="s">
        <v>43</v>
      </c>
      <c r="E999" s="3" t="s">
        <v>27</v>
      </c>
      <c r="F999" s="3" t="s">
        <v>21</v>
      </c>
      <c r="G999" s="3" t="s">
        <v>32</v>
      </c>
      <c r="H999" s="3">
        <v>97.38</v>
      </c>
      <c r="I999" s="3">
        <v>10</v>
      </c>
      <c r="J999" s="3">
        <v>48.69</v>
      </c>
      <c r="K999" s="3">
        <v>1022.49</v>
      </c>
      <c r="L999" s="91">
        <v>43526</v>
      </c>
      <c r="M999" s="3">
        <v>0.71944444444444444</v>
      </c>
      <c r="N999" s="4" t="s">
        <v>23</v>
      </c>
      <c r="O999" s="3">
        <v>973.8</v>
      </c>
      <c r="P999" s="5">
        <v>4.7619047620000003</v>
      </c>
      <c r="Q999" s="3">
        <v>48.69</v>
      </c>
      <c r="R999" s="3">
        <v>4.4000000000000004</v>
      </c>
      <c r="S999">
        <f t="shared" si="15"/>
        <v>3</v>
      </c>
    </row>
    <row r="1000" spans="2:19" x14ac:dyDescent="0.25">
      <c r="B1000" s="3" t="s">
        <v>1033</v>
      </c>
      <c r="C1000" s="3" t="s">
        <v>18</v>
      </c>
      <c r="D1000" s="3" t="s">
        <v>19</v>
      </c>
      <c r="E1000" s="3" t="s">
        <v>20</v>
      </c>
      <c r="F1000" s="3" t="s">
        <v>31</v>
      </c>
      <c r="G1000" s="3" t="s">
        <v>44</v>
      </c>
      <c r="H1000" s="3">
        <v>31.84</v>
      </c>
      <c r="I1000" s="3">
        <v>1</v>
      </c>
      <c r="J1000" s="3">
        <v>1.5920000000000001</v>
      </c>
      <c r="K1000" s="3">
        <v>33.432000000000002</v>
      </c>
      <c r="L1000" s="91">
        <v>43505</v>
      </c>
      <c r="M1000" s="3">
        <v>0.55694444444444446</v>
      </c>
      <c r="N1000" s="4" t="s">
        <v>29</v>
      </c>
      <c r="O1000" s="3">
        <v>31.84</v>
      </c>
      <c r="P1000" s="5">
        <v>4.7619047620000003</v>
      </c>
      <c r="Q1000" s="3">
        <v>1.5920000000000001</v>
      </c>
      <c r="R1000" s="3">
        <v>7.7</v>
      </c>
      <c r="S1000">
        <f t="shared" si="15"/>
        <v>2</v>
      </c>
    </row>
    <row r="1001" spans="2:19" x14ac:dyDescent="0.25">
      <c r="B1001" s="3" t="s">
        <v>1034</v>
      </c>
      <c r="C1001" s="3" t="s">
        <v>18</v>
      </c>
      <c r="D1001" s="3" t="s">
        <v>19</v>
      </c>
      <c r="E1001" s="3" t="s">
        <v>27</v>
      </c>
      <c r="F1001" s="3" t="s">
        <v>31</v>
      </c>
      <c r="G1001" s="3" t="s">
        <v>32</v>
      </c>
      <c r="H1001" s="3">
        <v>65.819999999999993</v>
      </c>
      <c r="I1001" s="3">
        <v>1</v>
      </c>
      <c r="J1001" s="3">
        <v>3.2909999999999999</v>
      </c>
      <c r="K1001" s="3">
        <v>69.111000000000004</v>
      </c>
      <c r="L1001" s="91">
        <v>43518</v>
      </c>
      <c r="M1001" s="3">
        <v>0.6479166666666667</v>
      </c>
      <c r="N1001" s="4" t="s">
        <v>29</v>
      </c>
      <c r="O1001" s="3">
        <v>65.819999999999993</v>
      </c>
      <c r="P1001" s="5">
        <v>4.7619047620000003</v>
      </c>
      <c r="Q1001" s="3">
        <v>3.2909999999999999</v>
      </c>
      <c r="R1001" s="3">
        <v>4.0999999999999996</v>
      </c>
      <c r="S1001">
        <f t="shared" si="15"/>
        <v>2</v>
      </c>
    </row>
    <row r="1002" spans="2:19" x14ac:dyDescent="0.25">
      <c r="B1002" s="3" t="s">
        <v>1035</v>
      </c>
      <c r="C1002" s="3" t="s">
        <v>18</v>
      </c>
      <c r="D1002" s="3" t="s">
        <v>19</v>
      </c>
      <c r="E1002" s="3" t="s">
        <v>20</v>
      </c>
      <c r="F1002" s="3" t="s">
        <v>21</v>
      </c>
      <c r="G1002" s="3" t="s">
        <v>46</v>
      </c>
      <c r="H1002" s="3">
        <v>88.34</v>
      </c>
      <c r="I1002" s="3">
        <v>7</v>
      </c>
      <c r="J1002" s="3">
        <v>30.919</v>
      </c>
      <c r="K1002" s="3">
        <v>649.29899999999998</v>
      </c>
      <c r="L1002" s="91">
        <v>43514</v>
      </c>
      <c r="M1002" s="3">
        <v>0.56111111111111112</v>
      </c>
      <c r="N1002" s="4" t="s">
        <v>29</v>
      </c>
      <c r="O1002" s="3">
        <v>618.38</v>
      </c>
      <c r="P1002" s="5">
        <v>4.7619047620000003</v>
      </c>
      <c r="Q1002" s="3">
        <v>30.919</v>
      </c>
      <c r="R1002" s="3">
        <v>6.6</v>
      </c>
      <c r="S1002">
        <f t="shared" si="15"/>
        <v>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38C616-018D-4721-A2AB-F051D94EA6AB}">
  <dimension ref="B2:I57"/>
  <sheetViews>
    <sheetView topLeftCell="A12" workbookViewId="0">
      <selection activeCell="B39" sqref="B39"/>
    </sheetView>
  </sheetViews>
  <sheetFormatPr defaultRowHeight="15.75" x14ac:dyDescent="0.25"/>
  <cols>
    <col min="1" max="1" width="9.140625" style="118"/>
    <col min="2" max="2" width="16.28515625" style="118" bestFit="1" customWidth="1"/>
    <col min="3" max="3" width="25" style="118" bestFit="1" customWidth="1"/>
    <col min="4" max="4" width="22.85546875" style="118" bestFit="1" customWidth="1"/>
    <col min="5" max="5" width="23.140625" style="118" bestFit="1" customWidth="1"/>
    <col min="6" max="6" width="21.28515625" style="118" bestFit="1" customWidth="1"/>
    <col min="7" max="7" width="21.5703125" style="118" bestFit="1" customWidth="1"/>
    <col min="8" max="8" width="20.140625" style="118" bestFit="1" customWidth="1"/>
    <col min="9" max="9" width="14.7109375" style="118" bestFit="1" customWidth="1"/>
    <col min="10" max="10" width="20.7109375" style="118" bestFit="1" customWidth="1"/>
    <col min="11" max="11" width="19.140625" style="118" bestFit="1" customWidth="1"/>
    <col min="12" max="12" width="19.5703125" style="118" bestFit="1" customWidth="1"/>
    <col min="13" max="13" width="18.140625" style="118" bestFit="1" customWidth="1"/>
    <col min="14" max="14" width="18.28515625" style="118" bestFit="1" customWidth="1"/>
    <col min="15" max="15" width="16.7109375" style="118" bestFit="1" customWidth="1"/>
    <col min="16" max="16" width="11.140625" style="118" bestFit="1" customWidth="1"/>
    <col min="17" max="17" width="20.7109375" style="118" bestFit="1" customWidth="1"/>
    <col min="18" max="18" width="19.140625" style="118" bestFit="1" customWidth="1"/>
    <col min="19" max="19" width="19.5703125" style="118" bestFit="1" customWidth="1"/>
    <col min="20" max="20" width="18.140625" style="118" bestFit="1" customWidth="1"/>
    <col min="21" max="21" width="18.28515625" style="118" bestFit="1" customWidth="1"/>
    <col min="22" max="22" width="16.7109375" style="118" bestFit="1" customWidth="1"/>
    <col min="23" max="23" width="11.140625" style="118" bestFit="1" customWidth="1"/>
    <col min="24" max="24" width="12.140625" style="118" bestFit="1" customWidth="1"/>
    <col min="25" max="25" width="4.140625" style="118" bestFit="1" customWidth="1"/>
    <col min="26" max="26" width="22" style="118" bestFit="1" customWidth="1"/>
    <col min="27" max="27" width="12.140625" style="118" bestFit="1" customWidth="1"/>
    <col min="28" max="28" width="13.28515625" style="118" bestFit="1" customWidth="1"/>
    <col min="29" max="29" width="18.140625" style="118" bestFit="1" customWidth="1"/>
    <col min="30" max="30" width="13.28515625" style="118" bestFit="1" customWidth="1"/>
    <col min="31" max="31" width="18.140625" style="118" bestFit="1" customWidth="1"/>
    <col min="32" max="32" width="13.28515625" style="118" bestFit="1" customWidth="1"/>
    <col min="33" max="33" width="18.140625" style="118" bestFit="1" customWidth="1"/>
    <col min="34" max="34" width="13.28515625" style="118" bestFit="1" customWidth="1"/>
    <col min="35" max="35" width="18.140625" style="118" bestFit="1" customWidth="1"/>
    <col min="36" max="36" width="13.28515625" style="118" bestFit="1" customWidth="1"/>
    <col min="37" max="37" width="18.140625" style="118" bestFit="1" customWidth="1"/>
    <col min="38" max="38" width="13.28515625" style="118" bestFit="1" customWidth="1"/>
    <col min="39" max="39" width="18.140625" style="118" bestFit="1" customWidth="1"/>
    <col min="40" max="40" width="13.28515625" style="118" bestFit="1" customWidth="1"/>
    <col min="41" max="41" width="18.140625" style="118" bestFit="1" customWidth="1"/>
    <col min="42" max="42" width="13.28515625" style="118" bestFit="1" customWidth="1"/>
    <col min="43" max="43" width="18.140625" style="118" bestFit="1" customWidth="1"/>
    <col min="44" max="44" width="13.28515625" style="118" bestFit="1" customWidth="1"/>
    <col min="45" max="45" width="18.140625" style="118" bestFit="1" customWidth="1"/>
    <col min="46" max="46" width="13.28515625" style="118" bestFit="1" customWidth="1"/>
    <col min="47" max="47" width="18.140625" style="118" bestFit="1" customWidth="1"/>
    <col min="48" max="48" width="13.28515625" style="118" bestFit="1" customWidth="1"/>
    <col min="49" max="49" width="18.140625" style="118" bestFit="1" customWidth="1"/>
    <col min="50" max="50" width="13.28515625" style="118" bestFit="1" customWidth="1"/>
    <col min="51" max="51" width="18.140625" style="118" bestFit="1" customWidth="1"/>
    <col min="52" max="52" width="13.28515625" style="118" bestFit="1" customWidth="1"/>
    <col min="53" max="53" width="18.140625" style="118" bestFit="1" customWidth="1"/>
    <col min="54" max="54" width="13.28515625" style="118" bestFit="1" customWidth="1"/>
    <col min="55" max="55" width="18.140625" style="118" bestFit="1" customWidth="1"/>
    <col min="56" max="56" width="13.28515625" style="118" bestFit="1" customWidth="1"/>
    <col min="57" max="57" width="18.140625" style="118" bestFit="1" customWidth="1"/>
    <col min="58" max="58" width="13.28515625" style="118" bestFit="1" customWidth="1"/>
    <col min="59" max="59" width="18.140625" style="118" bestFit="1" customWidth="1"/>
    <col min="60" max="60" width="13.28515625" style="118" bestFit="1" customWidth="1"/>
    <col min="61" max="61" width="18.140625" style="118" bestFit="1" customWidth="1"/>
    <col min="62" max="62" width="13.28515625" style="118" bestFit="1" customWidth="1"/>
    <col min="63" max="63" width="18.140625" style="118" bestFit="1" customWidth="1"/>
    <col min="64" max="64" width="13.28515625" style="118" bestFit="1" customWidth="1"/>
    <col min="65" max="65" width="18.140625" style="118" bestFit="1" customWidth="1"/>
    <col min="66" max="66" width="13.28515625" style="118" bestFit="1" customWidth="1"/>
    <col min="67" max="67" width="18.140625" style="118" bestFit="1" customWidth="1"/>
    <col min="68" max="68" width="13.28515625" style="118" bestFit="1" customWidth="1"/>
    <col min="69" max="69" width="18.140625" style="118" bestFit="1" customWidth="1"/>
    <col min="70" max="70" width="13.28515625" style="118" bestFit="1" customWidth="1"/>
    <col min="71" max="71" width="18.140625" style="118" bestFit="1" customWidth="1"/>
    <col min="72" max="72" width="13.28515625" style="118" bestFit="1" customWidth="1"/>
    <col min="73" max="73" width="18.140625" style="118" bestFit="1" customWidth="1"/>
    <col min="74" max="74" width="13.28515625" style="118" bestFit="1" customWidth="1"/>
    <col min="75" max="75" width="18.140625" style="118" bestFit="1" customWidth="1"/>
    <col min="76" max="76" width="13.28515625" style="118" bestFit="1" customWidth="1"/>
    <col min="77" max="77" width="18.140625" style="118" bestFit="1" customWidth="1"/>
    <col min="78" max="78" width="13.28515625" style="118" bestFit="1" customWidth="1"/>
    <col min="79" max="79" width="18.140625" style="118" bestFit="1" customWidth="1"/>
    <col min="80" max="80" width="13.28515625" style="118" bestFit="1" customWidth="1"/>
    <col min="81" max="81" width="18.140625" style="118" bestFit="1" customWidth="1"/>
    <col min="82" max="82" width="13.28515625" style="118" bestFit="1" customWidth="1"/>
    <col min="83" max="83" width="18.140625" style="118" bestFit="1" customWidth="1"/>
    <col min="84" max="84" width="13.28515625" style="118" bestFit="1" customWidth="1"/>
    <col min="85" max="85" width="18.140625" style="118" bestFit="1" customWidth="1"/>
    <col min="86" max="86" width="13.28515625" style="118" bestFit="1" customWidth="1"/>
    <col min="87" max="87" width="18.140625" style="118" bestFit="1" customWidth="1"/>
    <col min="88" max="88" width="13.28515625" style="118" bestFit="1" customWidth="1"/>
    <col min="89" max="89" width="18.140625" style="118" bestFit="1" customWidth="1"/>
    <col min="90" max="90" width="13.28515625" style="118" bestFit="1" customWidth="1"/>
    <col min="91" max="91" width="18.140625" style="118" bestFit="1" customWidth="1"/>
    <col min="92" max="92" width="13.28515625" style="118" bestFit="1" customWidth="1"/>
    <col min="93" max="93" width="18.140625" style="118" bestFit="1" customWidth="1"/>
    <col min="94" max="94" width="13.28515625" style="118" bestFit="1" customWidth="1"/>
    <col min="95" max="95" width="18.140625" style="118" bestFit="1" customWidth="1"/>
    <col min="96" max="96" width="13.28515625" style="118" bestFit="1" customWidth="1"/>
    <col min="97" max="97" width="18.140625" style="118" bestFit="1" customWidth="1"/>
    <col min="98" max="98" width="13.28515625" style="118" bestFit="1" customWidth="1"/>
    <col min="99" max="99" width="18.140625" style="118" bestFit="1" customWidth="1"/>
    <col min="100" max="100" width="13.28515625" style="118" bestFit="1" customWidth="1"/>
    <col min="101" max="101" width="18.140625" style="118" bestFit="1" customWidth="1"/>
    <col min="102" max="102" width="13.28515625" style="118" bestFit="1" customWidth="1"/>
    <col min="103" max="103" width="18.140625" style="118" bestFit="1" customWidth="1"/>
    <col min="104" max="104" width="13.28515625" style="118" bestFit="1" customWidth="1"/>
    <col min="105" max="105" width="18.140625" style="118" bestFit="1" customWidth="1"/>
    <col min="106" max="106" width="13.28515625" style="118" bestFit="1" customWidth="1"/>
    <col min="107" max="107" width="18.140625" style="118" bestFit="1" customWidth="1"/>
    <col min="108" max="108" width="13.28515625" style="118" bestFit="1" customWidth="1"/>
    <col min="109" max="109" width="18.140625" style="118" bestFit="1" customWidth="1"/>
    <col min="110" max="110" width="13.28515625" style="118" bestFit="1" customWidth="1"/>
    <col min="111" max="111" width="18.140625" style="118" bestFit="1" customWidth="1"/>
    <col min="112" max="112" width="13.28515625" style="118" bestFit="1" customWidth="1"/>
    <col min="113" max="113" width="18.140625" style="118" bestFit="1" customWidth="1"/>
    <col min="114" max="114" width="13.28515625" style="118" bestFit="1" customWidth="1"/>
    <col min="115" max="115" width="18.140625" style="118" bestFit="1" customWidth="1"/>
    <col min="116" max="116" width="13.28515625" style="118" bestFit="1" customWidth="1"/>
    <col min="117" max="117" width="18.140625" style="118" bestFit="1" customWidth="1"/>
    <col min="118" max="118" width="13.28515625" style="118" bestFit="1" customWidth="1"/>
    <col min="119" max="119" width="18.140625" style="118" bestFit="1" customWidth="1"/>
    <col min="120" max="120" width="13.28515625" style="118" bestFit="1" customWidth="1"/>
    <col min="121" max="121" width="18.140625" style="118" bestFit="1" customWidth="1"/>
    <col min="122" max="122" width="13.28515625" style="118" bestFit="1" customWidth="1"/>
    <col min="123" max="123" width="18.140625" style="118" bestFit="1" customWidth="1"/>
    <col min="124" max="124" width="13.28515625" style="118" bestFit="1" customWidth="1"/>
    <col min="125" max="125" width="18.140625" style="118" bestFit="1" customWidth="1"/>
    <col min="126" max="126" width="13.28515625" style="118" bestFit="1" customWidth="1"/>
    <col min="127" max="127" width="18.140625" style="118" bestFit="1" customWidth="1"/>
    <col min="128" max="128" width="13.28515625" style="118" bestFit="1" customWidth="1"/>
    <col min="129" max="129" width="18.140625" style="118" bestFit="1" customWidth="1"/>
    <col min="130" max="130" width="13.28515625" style="118" bestFit="1" customWidth="1"/>
    <col min="131" max="131" width="18.140625" style="118" bestFit="1" customWidth="1"/>
    <col min="132" max="132" width="13.28515625" style="118" bestFit="1" customWidth="1"/>
    <col min="133" max="133" width="18.140625" style="118" bestFit="1" customWidth="1"/>
    <col min="134" max="134" width="13.28515625" style="118" bestFit="1" customWidth="1"/>
    <col min="135" max="135" width="18.140625" style="118" bestFit="1" customWidth="1"/>
    <col min="136" max="136" width="13.28515625" style="118" bestFit="1" customWidth="1"/>
    <col min="137" max="137" width="18.140625" style="118" bestFit="1" customWidth="1"/>
    <col min="138" max="138" width="13.28515625" style="118" bestFit="1" customWidth="1"/>
    <col min="139" max="139" width="18.140625" style="118" bestFit="1" customWidth="1"/>
    <col min="140" max="140" width="13.28515625" style="118" bestFit="1" customWidth="1"/>
    <col min="141" max="141" width="18.140625" style="118" bestFit="1" customWidth="1"/>
    <col min="142" max="142" width="13.28515625" style="118" bestFit="1" customWidth="1"/>
    <col min="143" max="143" width="18.140625" style="118" bestFit="1" customWidth="1"/>
    <col min="144" max="144" width="13.28515625" style="118" bestFit="1" customWidth="1"/>
    <col min="145" max="145" width="18.140625" style="118" bestFit="1" customWidth="1"/>
    <col min="146" max="146" width="13.28515625" style="118" bestFit="1" customWidth="1"/>
    <col min="147" max="147" width="18.140625" style="118" bestFit="1" customWidth="1"/>
    <col min="148" max="148" width="13.28515625" style="118" bestFit="1" customWidth="1"/>
    <col min="149" max="149" width="18.140625" style="118" bestFit="1" customWidth="1"/>
    <col min="150" max="150" width="13.28515625" style="118" bestFit="1" customWidth="1"/>
    <col min="151" max="151" width="18.140625" style="118" bestFit="1" customWidth="1"/>
    <col min="152" max="152" width="13.28515625" style="118" bestFit="1" customWidth="1"/>
    <col min="153" max="153" width="18.140625" style="118" bestFit="1" customWidth="1"/>
    <col min="154" max="154" width="13.28515625" style="118" bestFit="1" customWidth="1"/>
    <col min="155" max="155" width="18.140625" style="118" bestFit="1" customWidth="1"/>
    <col min="156" max="156" width="13.28515625" style="118" bestFit="1" customWidth="1"/>
    <col min="157" max="157" width="18.140625" style="118" bestFit="1" customWidth="1"/>
    <col min="158" max="158" width="13.28515625" style="118" bestFit="1" customWidth="1"/>
    <col min="159" max="159" width="18.140625" style="118" bestFit="1" customWidth="1"/>
    <col min="160" max="160" width="13.28515625" style="118" bestFit="1" customWidth="1"/>
    <col min="161" max="161" width="18.140625" style="118" bestFit="1" customWidth="1"/>
    <col min="162" max="162" width="13.28515625" style="118" bestFit="1" customWidth="1"/>
    <col min="163" max="163" width="18.140625" style="118" bestFit="1" customWidth="1"/>
    <col min="164" max="164" width="13.28515625" style="118" bestFit="1" customWidth="1"/>
    <col min="165" max="165" width="18.140625" style="118" bestFit="1" customWidth="1"/>
    <col min="166" max="166" width="13.28515625" style="118" bestFit="1" customWidth="1"/>
    <col min="167" max="167" width="18.140625" style="118" bestFit="1" customWidth="1"/>
    <col min="168" max="168" width="13.28515625" style="118" bestFit="1" customWidth="1"/>
    <col min="169" max="169" width="18.140625" style="118" bestFit="1" customWidth="1"/>
    <col min="170" max="170" width="13.28515625" style="118" bestFit="1" customWidth="1"/>
    <col min="171" max="171" width="18.140625" style="118" bestFit="1" customWidth="1"/>
    <col min="172" max="172" width="13.28515625" style="118" bestFit="1" customWidth="1"/>
    <col min="173" max="173" width="18.140625" style="118" bestFit="1" customWidth="1"/>
    <col min="174" max="174" width="13.28515625" style="118" bestFit="1" customWidth="1"/>
    <col min="175" max="175" width="18.140625" style="118" bestFit="1" customWidth="1"/>
    <col min="176" max="176" width="13.28515625" style="118" bestFit="1" customWidth="1"/>
    <col min="177" max="177" width="18.140625" style="118" bestFit="1" customWidth="1"/>
    <col min="178" max="178" width="13.28515625" style="118" bestFit="1" customWidth="1"/>
    <col min="179" max="179" width="18.140625" style="118" bestFit="1" customWidth="1"/>
    <col min="180" max="180" width="13.28515625" style="118" bestFit="1" customWidth="1"/>
    <col min="181" max="181" width="18.140625" style="118" bestFit="1" customWidth="1"/>
    <col min="182" max="182" width="13.28515625" style="118" bestFit="1" customWidth="1"/>
    <col min="183" max="183" width="18.140625" style="118" bestFit="1" customWidth="1"/>
    <col min="184" max="184" width="13.28515625" style="118" bestFit="1" customWidth="1"/>
    <col min="185" max="185" width="18.140625" style="118" bestFit="1" customWidth="1"/>
    <col min="186" max="186" width="13.28515625" style="118" bestFit="1" customWidth="1"/>
    <col min="187" max="187" width="18.140625" style="118" bestFit="1" customWidth="1"/>
    <col min="188" max="188" width="13.28515625" style="118" bestFit="1" customWidth="1"/>
    <col min="189" max="189" width="18.140625" style="118" bestFit="1" customWidth="1"/>
    <col min="190" max="190" width="13.28515625" style="118" bestFit="1" customWidth="1"/>
    <col min="191" max="191" width="18.140625" style="118" bestFit="1" customWidth="1"/>
    <col min="192" max="192" width="13.28515625" style="118" bestFit="1" customWidth="1"/>
    <col min="193" max="193" width="18.140625" style="118" bestFit="1" customWidth="1"/>
    <col min="194" max="194" width="13.28515625" style="118" bestFit="1" customWidth="1"/>
    <col min="195" max="195" width="18.140625" style="118" bestFit="1" customWidth="1"/>
    <col min="196" max="196" width="13.28515625" style="118" bestFit="1" customWidth="1"/>
    <col min="197" max="197" width="18.140625" style="118" bestFit="1" customWidth="1"/>
    <col min="198" max="198" width="13.28515625" style="118" bestFit="1" customWidth="1"/>
    <col min="199" max="199" width="18.140625" style="118" bestFit="1" customWidth="1"/>
    <col min="200" max="200" width="13.28515625" style="118" bestFit="1" customWidth="1"/>
    <col min="201" max="201" width="18.140625" style="118" bestFit="1" customWidth="1"/>
    <col min="202" max="202" width="13.28515625" style="118" bestFit="1" customWidth="1"/>
    <col min="203" max="203" width="18.140625" style="118" bestFit="1" customWidth="1"/>
    <col min="204" max="204" width="13.28515625" style="118" bestFit="1" customWidth="1"/>
    <col min="205" max="205" width="18.140625" style="118" bestFit="1" customWidth="1"/>
    <col min="206" max="206" width="13.28515625" style="118" bestFit="1" customWidth="1"/>
    <col min="207" max="207" width="18.140625" style="118" bestFit="1" customWidth="1"/>
    <col min="208" max="208" width="13.28515625" style="118" bestFit="1" customWidth="1"/>
    <col min="209" max="209" width="18.140625" style="118" bestFit="1" customWidth="1"/>
    <col min="210" max="210" width="13.28515625" style="118" bestFit="1" customWidth="1"/>
    <col min="211" max="211" width="18.140625" style="118" bestFit="1" customWidth="1"/>
    <col min="212" max="212" width="13.28515625" style="118" bestFit="1" customWidth="1"/>
    <col min="213" max="213" width="18.140625" style="118" bestFit="1" customWidth="1"/>
    <col min="214" max="214" width="13.28515625" style="118" bestFit="1" customWidth="1"/>
    <col min="215" max="215" width="18.140625" style="118" bestFit="1" customWidth="1"/>
    <col min="216" max="216" width="13.28515625" style="118" bestFit="1" customWidth="1"/>
    <col min="217" max="217" width="18.140625" style="118" bestFit="1" customWidth="1"/>
    <col min="218" max="218" width="13.28515625" style="118" bestFit="1" customWidth="1"/>
    <col min="219" max="219" width="18.140625" style="118" bestFit="1" customWidth="1"/>
    <col min="220" max="220" width="13.28515625" style="118" bestFit="1" customWidth="1"/>
    <col min="221" max="221" width="18.140625" style="118" bestFit="1" customWidth="1"/>
    <col min="222" max="222" width="13.28515625" style="118" bestFit="1" customWidth="1"/>
    <col min="223" max="223" width="18.140625" style="118" bestFit="1" customWidth="1"/>
    <col min="224" max="224" width="13.28515625" style="118" bestFit="1" customWidth="1"/>
    <col min="225" max="225" width="18.140625" style="118" bestFit="1" customWidth="1"/>
    <col min="226" max="226" width="13.28515625" style="118" bestFit="1" customWidth="1"/>
    <col min="227" max="227" width="18.140625" style="118" bestFit="1" customWidth="1"/>
    <col min="228" max="228" width="13.28515625" style="118" bestFit="1" customWidth="1"/>
    <col min="229" max="229" width="18.140625" style="118" bestFit="1" customWidth="1"/>
    <col min="230" max="230" width="13.28515625" style="118" bestFit="1" customWidth="1"/>
    <col min="231" max="231" width="18.140625" style="118" bestFit="1" customWidth="1"/>
    <col min="232" max="232" width="13.28515625" style="118" bestFit="1" customWidth="1"/>
    <col min="233" max="233" width="18.140625" style="118" bestFit="1" customWidth="1"/>
    <col min="234" max="234" width="13.28515625" style="118" bestFit="1" customWidth="1"/>
    <col min="235" max="235" width="18.140625" style="118" bestFit="1" customWidth="1"/>
    <col min="236" max="236" width="13.28515625" style="118" bestFit="1" customWidth="1"/>
    <col min="237" max="237" width="18.140625" style="118" bestFit="1" customWidth="1"/>
    <col min="238" max="238" width="13.28515625" style="118" bestFit="1" customWidth="1"/>
    <col min="239" max="239" width="18.140625" style="118" bestFit="1" customWidth="1"/>
    <col min="240" max="240" width="13.28515625" style="118" bestFit="1" customWidth="1"/>
    <col min="241" max="241" width="18.140625" style="118" bestFit="1" customWidth="1"/>
    <col min="242" max="242" width="13.28515625" style="118" bestFit="1" customWidth="1"/>
    <col min="243" max="243" width="18.140625" style="118" bestFit="1" customWidth="1"/>
    <col min="244" max="244" width="13.28515625" style="118" bestFit="1" customWidth="1"/>
    <col min="245" max="245" width="18.140625" style="118" bestFit="1" customWidth="1"/>
    <col min="246" max="246" width="13.28515625" style="118" bestFit="1" customWidth="1"/>
    <col min="247" max="247" width="18.140625" style="118" bestFit="1" customWidth="1"/>
    <col min="248" max="248" width="13.28515625" style="118" bestFit="1" customWidth="1"/>
    <col min="249" max="249" width="18.140625" style="118" bestFit="1" customWidth="1"/>
    <col min="250" max="250" width="13.28515625" style="118" bestFit="1" customWidth="1"/>
    <col min="251" max="251" width="18.140625" style="118" bestFit="1" customWidth="1"/>
    <col min="252" max="252" width="13.28515625" style="118" bestFit="1" customWidth="1"/>
    <col min="253" max="253" width="18.140625" style="118" bestFit="1" customWidth="1"/>
    <col min="254" max="254" width="13.28515625" style="118" bestFit="1" customWidth="1"/>
    <col min="255" max="255" width="18.140625" style="118" bestFit="1" customWidth="1"/>
    <col min="256" max="256" width="13.28515625" style="118" bestFit="1" customWidth="1"/>
    <col min="257" max="257" width="18.140625" style="118" bestFit="1" customWidth="1"/>
    <col min="258" max="258" width="13.28515625" style="118" bestFit="1" customWidth="1"/>
    <col min="259" max="259" width="18.140625" style="118" bestFit="1" customWidth="1"/>
    <col min="260" max="260" width="13.28515625" style="118" bestFit="1" customWidth="1"/>
    <col min="261" max="261" width="18.140625" style="118" bestFit="1" customWidth="1"/>
    <col min="262" max="262" width="13.28515625" style="118" bestFit="1" customWidth="1"/>
    <col min="263" max="263" width="18.140625" style="118" bestFit="1" customWidth="1"/>
    <col min="264" max="264" width="13.28515625" style="118" bestFit="1" customWidth="1"/>
    <col min="265" max="265" width="18.140625" style="118" bestFit="1" customWidth="1"/>
    <col min="266" max="266" width="13.28515625" style="118" bestFit="1" customWidth="1"/>
    <col min="267" max="267" width="18.140625" style="118" bestFit="1" customWidth="1"/>
    <col min="268" max="268" width="13.28515625" style="118" bestFit="1" customWidth="1"/>
    <col min="269" max="269" width="18.140625" style="118" bestFit="1" customWidth="1"/>
    <col min="270" max="270" width="13.28515625" style="118" bestFit="1" customWidth="1"/>
    <col min="271" max="271" width="18.140625" style="118" bestFit="1" customWidth="1"/>
    <col min="272" max="272" width="13.28515625" style="118" bestFit="1" customWidth="1"/>
    <col min="273" max="273" width="18.140625" style="118" bestFit="1" customWidth="1"/>
    <col min="274" max="274" width="13.28515625" style="118" bestFit="1" customWidth="1"/>
    <col min="275" max="275" width="18.140625" style="118" bestFit="1" customWidth="1"/>
    <col min="276" max="276" width="13.28515625" style="118" bestFit="1" customWidth="1"/>
    <col min="277" max="277" width="18.140625" style="118" bestFit="1" customWidth="1"/>
    <col min="278" max="278" width="13.28515625" style="118" bestFit="1" customWidth="1"/>
    <col min="279" max="279" width="18.140625" style="118" bestFit="1" customWidth="1"/>
    <col min="280" max="280" width="13.28515625" style="118" bestFit="1" customWidth="1"/>
    <col min="281" max="281" width="18.140625" style="118" bestFit="1" customWidth="1"/>
    <col min="282" max="282" width="13.28515625" style="118" bestFit="1" customWidth="1"/>
    <col min="283" max="283" width="18.140625" style="118" bestFit="1" customWidth="1"/>
    <col min="284" max="284" width="13.28515625" style="118" bestFit="1" customWidth="1"/>
    <col min="285" max="285" width="18.140625" style="118" bestFit="1" customWidth="1"/>
    <col min="286" max="286" width="13.28515625" style="118" bestFit="1" customWidth="1"/>
    <col min="287" max="287" width="18.140625" style="118" bestFit="1" customWidth="1"/>
    <col min="288" max="288" width="13.28515625" style="118" bestFit="1" customWidth="1"/>
    <col min="289" max="289" width="18.140625" style="118" bestFit="1" customWidth="1"/>
    <col min="290" max="290" width="13.28515625" style="118" bestFit="1" customWidth="1"/>
    <col min="291" max="291" width="18.140625" style="118" bestFit="1" customWidth="1"/>
    <col min="292" max="292" width="13.28515625" style="118" bestFit="1" customWidth="1"/>
    <col min="293" max="293" width="18.140625" style="118" bestFit="1" customWidth="1"/>
    <col min="294" max="294" width="13.28515625" style="118" bestFit="1" customWidth="1"/>
    <col min="295" max="295" width="18.140625" style="118" bestFit="1" customWidth="1"/>
    <col min="296" max="296" width="13.28515625" style="118" bestFit="1" customWidth="1"/>
    <col min="297" max="297" width="18.140625" style="118" bestFit="1" customWidth="1"/>
    <col min="298" max="298" width="13.28515625" style="118" bestFit="1" customWidth="1"/>
    <col min="299" max="299" width="18.140625" style="118" bestFit="1" customWidth="1"/>
    <col min="300" max="300" width="13.28515625" style="118" bestFit="1" customWidth="1"/>
    <col min="301" max="301" width="18.140625" style="118" bestFit="1" customWidth="1"/>
    <col min="302" max="302" width="13.28515625" style="118" bestFit="1" customWidth="1"/>
    <col min="303" max="303" width="18.140625" style="118" bestFit="1" customWidth="1"/>
    <col min="304" max="304" width="13.28515625" style="118" bestFit="1" customWidth="1"/>
    <col min="305" max="305" width="18.140625" style="118" bestFit="1" customWidth="1"/>
    <col min="306" max="306" width="13.28515625" style="118" bestFit="1" customWidth="1"/>
    <col min="307" max="307" width="18.140625" style="118" bestFit="1" customWidth="1"/>
    <col min="308" max="308" width="13.28515625" style="118" bestFit="1" customWidth="1"/>
    <col min="309" max="309" width="18.140625" style="118" bestFit="1" customWidth="1"/>
    <col min="310" max="310" width="13.28515625" style="118" bestFit="1" customWidth="1"/>
    <col min="311" max="311" width="18.140625" style="118" bestFit="1" customWidth="1"/>
    <col min="312" max="312" width="13.28515625" style="118" bestFit="1" customWidth="1"/>
    <col min="313" max="313" width="18.140625" style="118" bestFit="1" customWidth="1"/>
    <col min="314" max="314" width="13.28515625" style="118" bestFit="1" customWidth="1"/>
    <col min="315" max="315" width="18.140625" style="118" bestFit="1" customWidth="1"/>
    <col min="316" max="316" width="13.28515625" style="118" bestFit="1" customWidth="1"/>
    <col min="317" max="317" width="18.140625" style="118" bestFit="1" customWidth="1"/>
    <col min="318" max="318" width="13.28515625" style="118" bestFit="1" customWidth="1"/>
    <col min="319" max="319" width="18.140625" style="118" bestFit="1" customWidth="1"/>
    <col min="320" max="320" width="13.28515625" style="118" bestFit="1" customWidth="1"/>
    <col min="321" max="321" width="18.140625" style="118" bestFit="1" customWidth="1"/>
    <col min="322" max="322" width="13.28515625" style="118" bestFit="1" customWidth="1"/>
    <col min="323" max="323" width="18.140625" style="118" bestFit="1" customWidth="1"/>
    <col min="324" max="324" width="13.28515625" style="118" bestFit="1" customWidth="1"/>
    <col min="325" max="325" width="18.140625" style="118" bestFit="1" customWidth="1"/>
    <col min="326" max="326" width="13.28515625" style="118" bestFit="1" customWidth="1"/>
    <col min="327" max="327" width="18.140625" style="118" bestFit="1" customWidth="1"/>
    <col min="328" max="328" width="13.28515625" style="118" bestFit="1" customWidth="1"/>
    <col min="329" max="329" width="18.140625" style="118" bestFit="1" customWidth="1"/>
    <col min="330" max="330" width="13.28515625" style="118" bestFit="1" customWidth="1"/>
    <col min="331" max="331" width="18.140625" style="118" bestFit="1" customWidth="1"/>
    <col min="332" max="332" width="13.28515625" style="118" bestFit="1" customWidth="1"/>
    <col min="333" max="333" width="18.140625" style="118" bestFit="1" customWidth="1"/>
    <col min="334" max="334" width="13.28515625" style="118" bestFit="1" customWidth="1"/>
    <col min="335" max="335" width="18.140625" style="118" bestFit="1" customWidth="1"/>
    <col min="336" max="336" width="13.28515625" style="118" bestFit="1" customWidth="1"/>
    <col min="337" max="337" width="18.140625" style="118" bestFit="1" customWidth="1"/>
    <col min="338" max="338" width="13.28515625" style="118" bestFit="1" customWidth="1"/>
    <col min="339" max="339" width="18.140625" style="118" bestFit="1" customWidth="1"/>
    <col min="340" max="340" width="13.28515625" style="118" bestFit="1" customWidth="1"/>
    <col min="341" max="341" width="18.140625" style="118" bestFit="1" customWidth="1"/>
    <col min="342" max="342" width="13.28515625" style="118" bestFit="1" customWidth="1"/>
    <col min="343" max="343" width="18.140625" style="118" bestFit="1" customWidth="1"/>
    <col min="344" max="344" width="13.28515625" style="118" bestFit="1" customWidth="1"/>
    <col min="345" max="345" width="18.140625" style="118" bestFit="1" customWidth="1"/>
    <col min="346" max="346" width="13.28515625" style="118" bestFit="1" customWidth="1"/>
    <col min="347" max="347" width="18.140625" style="118" bestFit="1" customWidth="1"/>
    <col min="348" max="348" width="13.28515625" style="118" bestFit="1" customWidth="1"/>
    <col min="349" max="349" width="18.140625" style="118" bestFit="1" customWidth="1"/>
    <col min="350" max="350" width="13.28515625" style="118" bestFit="1" customWidth="1"/>
    <col min="351" max="351" width="18.140625" style="118" bestFit="1" customWidth="1"/>
    <col min="352" max="352" width="13.28515625" style="118" bestFit="1" customWidth="1"/>
    <col min="353" max="353" width="18.140625" style="118" bestFit="1" customWidth="1"/>
    <col min="354" max="354" width="13.28515625" style="118" bestFit="1" customWidth="1"/>
    <col min="355" max="355" width="18.140625" style="118" bestFit="1" customWidth="1"/>
    <col min="356" max="356" width="13.28515625" style="118" bestFit="1" customWidth="1"/>
    <col min="357" max="357" width="18.140625" style="118" bestFit="1" customWidth="1"/>
    <col min="358" max="358" width="13.28515625" style="118" bestFit="1" customWidth="1"/>
    <col min="359" max="359" width="18.140625" style="118" bestFit="1" customWidth="1"/>
    <col min="360" max="360" width="13.28515625" style="118" bestFit="1" customWidth="1"/>
    <col min="361" max="361" width="18.140625" style="118" bestFit="1" customWidth="1"/>
    <col min="362" max="362" width="13.28515625" style="118" bestFit="1" customWidth="1"/>
    <col min="363" max="363" width="18.140625" style="118" bestFit="1" customWidth="1"/>
    <col min="364" max="364" width="13.28515625" style="118" bestFit="1" customWidth="1"/>
    <col min="365" max="365" width="18.140625" style="118" bestFit="1" customWidth="1"/>
    <col min="366" max="366" width="13.28515625" style="118" bestFit="1" customWidth="1"/>
    <col min="367" max="367" width="18.140625" style="118" bestFit="1" customWidth="1"/>
    <col min="368" max="368" width="13.28515625" style="118" bestFit="1" customWidth="1"/>
    <col min="369" max="369" width="18.140625" style="118" bestFit="1" customWidth="1"/>
    <col min="370" max="370" width="13.28515625" style="118" bestFit="1" customWidth="1"/>
    <col min="371" max="371" width="18.140625" style="118" bestFit="1" customWidth="1"/>
    <col min="372" max="372" width="13.28515625" style="118" bestFit="1" customWidth="1"/>
    <col min="373" max="373" width="18.140625" style="118" bestFit="1" customWidth="1"/>
    <col min="374" max="374" width="13.28515625" style="118" bestFit="1" customWidth="1"/>
    <col min="375" max="375" width="18.140625" style="118" bestFit="1" customWidth="1"/>
    <col min="376" max="376" width="13.28515625" style="118" bestFit="1" customWidth="1"/>
    <col min="377" max="377" width="18.140625" style="118" bestFit="1" customWidth="1"/>
    <col min="378" max="378" width="13.28515625" style="118" bestFit="1" customWidth="1"/>
    <col min="379" max="379" width="18.140625" style="118" bestFit="1" customWidth="1"/>
    <col min="380" max="380" width="13.28515625" style="118" bestFit="1" customWidth="1"/>
    <col min="381" max="381" width="18.140625" style="118" bestFit="1" customWidth="1"/>
    <col min="382" max="382" width="13.28515625" style="118" bestFit="1" customWidth="1"/>
    <col min="383" max="383" width="18.140625" style="118" bestFit="1" customWidth="1"/>
    <col min="384" max="384" width="13.28515625" style="118" bestFit="1" customWidth="1"/>
    <col min="385" max="385" width="18.140625" style="118" bestFit="1" customWidth="1"/>
    <col min="386" max="386" width="13.28515625" style="118" bestFit="1" customWidth="1"/>
    <col min="387" max="387" width="18.140625" style="118" bestFit="1" customWidth="1"/>
    <col min="388" max="388" width="13.28515625" style="118" bestFit="1" customWidth="1"/>
    <col min="389" max="389" width="18.140625" style="118" bestFit="1" customWidth="1"/>
    <col min="390" max="390" width="13.28515625" style="118" bestFit="1" customWidth="1"/>
    <col min="391" max="391" width="18.140625" style="118" bestFit="1" customWidth="1"/>
    <col min="392" max="392" width="13.28515625" style="118" bestFit="1" customWidth="1"/>
    <col min="393" max="393" width="18.140625" style="118" bestFit="1" customWidth="1"/>
    <col min="394" max="394" width="13.28515625" style="118" bestFit="1" customWidth="1"/>
    <col min="395" max="395" width="18.140625" style="118" bestFit="1" customWidth="1"/>
    <col min="396" max="396" width="13.28515625" style="118" bestFit="1" customWidth="1"/>
    <col min="397" max="397" width="18.140625" style="118" bestFit="1" customWidth="1"/>
    <col min="398" max="398" width="13.28515625" style="118" bestFit="1" customWidth="1"/>
    <col min="399" max="399" width="18.140625" style="118" bestFit="1" customWidth="1"/>
    <col min="400" max="400" width="13.28515625" style="118" bestFit="1" customWidth="1"/>
    <col min="401" max="401" width="18.140625" style="118" bestFit="1" customWidth="1"/>
    <col min="402" max="402" width="13.28515625" style="118" bestFit="1" customWidth="1"/>
    <col min="403" max="403" width="18.140625" style="118" bestFit="1" customWidth="1"/>
    <col min="404" max="404" width="13.28515625" style="118" bestFit="1" customWidth="1"/>
    <col min="405" max="405" width="18.140625" style="118" bestFit="1" customWidth="1"/>
    <col min="406" max="406" width="13.28515625" style="118" bestFit="1" customWidth="1"/>
    <col min="407" max="407" width="18.140625" style="118" bestFit="1" customWidth="1"/>
    <col min="408" max="408" width="13.28515625" style="118" bestFit="1" customWidth="1"/>
    <col min="409" max="409" width="18.140625" style="118" bestFit="1" customWidth="1"/>
    <col min="410" max="410" width="13.28515625" style="118" bestFit="1" customWidth="1"/>
    <col min="411" max="411" width="18.140625" style="118" bestFit="1" customWidth="1"/>
    <col min="412" max="412" width="13.28515625" style="118" bestFit="1" customWidth="1"/>
    <col min="413" max="413" width="18.140625" style="118" bestFit="1" customWidth="1"/>
    <col min="414" max="414" width="13.28515625" style="118" bestFit="1" customWidth="1"/>
    <col min="415" max="415" width="18.140625" style="118" bestFit="1" customWidth="1"/>
    <col min="416" max="416" width="13.28515625" style="118" bestFit="1" customWidth="1"/>
    <col min="417" max="417" width="18.140625" style="118" bestFit="1" customWidth="1"/>
    <col min="418" max="418" width="13.28515625" style="118" bestFit="1" customWidth="1"/>
    <col min="419" max="419" width="18.140625" style="118" bestFit="1" customWidth="1"/>
    <col min="420" max="420" width="13.28515625" style="118" bestFit="1" customWidth="1"/>
    <col min="421" max="421" width="18.140625" style="118" bestFit="1" customWidth="1"/>
    <col min="422" max="422" width="13.28515625" style="118" bestFit="1" customWidth="1"/>
    <col min="423" max="423" width="18.140625" style="118" bestFit="1" customWidth="1"/>
    <col min="424" max="424" width="13.28515625" style="118" bestFit="1" customWidth="1"/>
    <col min="425" max="425" width="18.140625" style="118" bestFit="1" customWidth="1"/>
    <col min="426" max="426" width="13.28515625" style="118" bestFit="1" customWidth="1"/>
    <col min="427" max="427" width="18.140625" style="118" bestFit="1" customWidth="1"/>
    <col min="428" max="428" width="13.28515625" style="118" bestFit="1" customWidth="1"/>
    <col min="429" max="429" width="18.140625" style="118" bestFit="1" customWidth="1"/>
    <col min="430" max="430" width="13.28515625" style="118" bestFit="1" customWidth="1"/>
    <col min="431" max="431" width="18.140625" style="118" bestFit="1" customWidth="1"/>
    <col min="432" max="432" width="13.28515625" style="118" bestFit="1" customWidth="1"/>
    <col min="433" max="433" width="18.140625" style="118" bestFit="1" customWidth="1"/>
    <col min="434" max="434" width="13.28515625" style="118" bestFit="1" customWidth="1"/>
    <col min="435" max="435" width="18.140625" style="118" bestFit="1" customWidth="1"/>
    <col min="436" max="436" width="13.28515625" style="118" bestFit="1" customWidth="1"/>
    <col min="437" max="437" width="18.140625" style="118" bestFit="1" customWidth="1"/>
    <col min="438" max="438" width="13.28515625" style="118" bestFit="1" customWidth="1"/>
    <col min="439" max="439" width="18.140625" style="118" bestFit="1" customWidth="1"/>
    <col min="440" max="440" width="13.28515625" style="118" bestFit="1" customWidth="1"/>
    <col min="441" max="441" width="18.140625" style="118" bestFit="1" customWidth="1"/>
    <col min="442" max="442" width="13.28515625" style="118" bestFit="1" customWidth="1"/>
    <col min="443" max="443" width="18.140625" style="118" bestFit="1" customWidth="1"/>
    <col min="444" max="444" width="13.28515625" style="118" bestFit="1" customWidth="1"/>
    <col min="445" max="445" width="18.140625" style="118" bestFit="1" customWidth="1"/>
    <col min="446" max="446" width="13.28515625" style="118" bestFit="1" customWidth="1"/>
    <col min="447" max="447" width="18.140625" style="118" bestFit="1" customWidth="1"/>
    <col min="448" max="448" width="13.28515625" style="118" bestFit="1" customWidth="1"/>
    <col min="449" max="449" width="18.140625" style="118" bestFit="1" customWidth="1"/>
    <col min="450" max="450" width="13.28515625" style="118" bestFit="1" customWidth="1"/>
    <col min="451" max="451" width="18.140625" style="118" bestFit="1" customWidth="1"/>
    <col min="452" max="452" width="13.28515625" style="118" bestFit="1" customWidth="1"/>
    <col min="453" max="453" width="18.140625" style="118" bestFit="1" customWidth="1"/>
    <col min="454" max="454" width="13.28515625" style="118" bestFit="1" customWidth="1"/>
    <col min="455" max="455" width="18.140625" style="118" bestFit="1" customWidth="1"/>
    <col min="456" max="456" width="13.28515625" style="118" bestFit="1" customWidth="1"/>
    <col min="457" max="457" width="18.140625" style="118" bestFit="1" customWidth="1"/>
    <col min="458" max="458" width="13.28515625" style="118" bestFit="1" customWidth="1"/>
    <col min="459" max="459" width="18.140625" style="118" bestFit="1" customWidth="1"/>
    <col min="460" max="460" width="13.28515625" style="118" bestFit="1" customWidth="1"/>
    <col min="461" max="461" width="18.140625" style="118" bestFit="1" customWidth="1"/>
    <col min="462" max="462" width="13.28515625" style="118" bestFit="1" customWidth="1"/>
    <col min="463" max="463" width="18.140625" style="118" bestFit="1" customWidth="1"/>
    <col min="464" max="464" width="13.28515625" style="118" bestFit="1" customWidth="1"/>
    <col min="465" max="465" width="18.140625" style="118" bestFit="1" customWidth="1"/>
    <col min="466" max="466" width="13.28515625" style="118" bestFit="1" customWidth="1"/>
    <col min="467" max="467" width="18.140625" style="118" bestFit="1" customWidth="1"/>
    <col min="468" max="468" width="13.28515625" style="118" bestFit="1" customWidth="1"/>
    <col min="469" max="469" width="18.140625" style="118" bestFit="1" customWidth="1"/>
    <col min="470" max="470" width="13.28515625" style="118" bestFit="1" customWidth="1"/>
    <col min="471" max="471" width="18.140625" style="118" bestFit="1" customWidth="1"/>
    <col min="472" max="472" width="13.28515625" style="118" bestFit="1" customWidth="1"/>
    <col min="473" max="473" width="18.140625" style="118" bestFit="1" customWidth="1"/>
    <col min="474" max="474" width="13.28515625" style="118" bestFit="1" customWidth="1"/>
    <col min="475" max="475" width="18.140625" style="118" bestFit="1" customWidth="1"/>
    <col min="476" max="476" width="13.28515625" style="118" bestFit="1" customWidth="1"/>
    <col min="477" max="477" width="18.140625" style="118" bestFit="1" customWidth="1"/>
    <col min="478" max="478" width="13.28515625" style="118" bestFit="1" customWidth="1"/>
    <col min="479" max="479" width="18.140625" style="118" bestFit="1" customWidth="1"/>
    <col min="480" max="480" width="13.28515625" style="118" bestFit="1" customWidth="1"/>
    <col min="481" max="481" width="18.140625" style="118" bestFit="1" customWidth="1"/>
    <col min="482" max="482" width="13.28515625" style="118" bestFit="1" customWidth="1"/>
    <col min="483" max="483" width="18.140625" style="118" bestFit="1" customWidth="1"/>
    <col min="484" max="484" width="13.28515625" style="118" bestFit="1" customWidth="1"/>
    <col min="485" max="485" width="18.140625" style="118" bestFit="1" customWidth="1"/>
    <col min="486" max="486" width="13.28515625" style="118" bestFit="1" customWidth="1"/>
    <col min="487" max="487" width="18.140625" style="118" bestFit="1" customWidth="1"/>
    <col min="488" max="488" width="13.28515625" style="118" bestFit="1" customWidth="1"/>
    <col min="489" max="489" width="18.140625" style="118" bestFit="1" customWidth="1"/>
    <col min="490" max="490" width="13.28515625" style="118" bestFit="1" customWidth="1"/>
    <col min="491" max="491" width="18.140625" style="118" bestFit="1" customWidth="1"/>
    <col min="492" max="492" width="13.28515625" style="118" bestFit="1" customWidth="1"/>
    <col min="493" max="493" width="18.140625" style="118" bestFit="1" customWidth="1"/>
    <col min="494" max="494" width="13.28515625" style="118" bestFit="1" customWidth="1"/>
    <col min="495" max="495" width="18.140625" style="118" bestFit="1" customWidth="1"/>
    <col min="496" max="496" width="13.28515625" style="118" bestFit="1" customWidth="1"/>
    <col min="497" max="497" width="18.140625" style="118" bestFit="1" customWidth="1"/>
    <col min="498" max="498" width="13.28515625" style="118" bestFit="1" customWidth="1"/>
    <col min="499" max="499" width="18.140625" style="118" bestFit="1" customWidth="1"/>
    <col min="500" max="500" width="13.28515625" style="118" bestFit="1" customWidth="1"/>
    <col min="501" max="501" width="18.140625" style="118" bestFit="1" customWidth="1"/>
    <col min="502" max="502" width="13.28515625" style="118" bestFit="1" customWidth="1"/>
    <col min="503" max="503" width="18.140625" style="118" bestFit="1" customWidth="1"/>
    <col min="504" max="504" width="13.28515625" style="118" bestFit="1" customWidth="1"/>
    <col min="505" max="505" width="18.140625" style="118" bestFit="1" customWidth="1"/>
    <col min="506" max="506" width="13.28515625" style="118" bestFit="1" customWidth="1"/>
    <col min="507" max="507" width="18.140625" style="118" bestFit="1" customWidth="1"/>
    <col min="508" max="508" width="13.28515625" style="118" bestFit="1" customWidth="1"/>
    <col min="509" max="509" width="18.140625" style="118" bestFit="1" customWidth="1"/>
    <col min="510" max="510" width="13.28515625" style="118" bestFit="1" customWidth="1"/>
    <col min="511" max="511" width="18.140625" style="118" bestFit="1" customWidth="1"/>
    <col min="512" max="512" width="13.28515625" style="118" bestFit="1" customWidth="1"/>
    <col min="513" max="513" width="18.140625" style="118" bestFit="1" customWidth="1"/>
    <col min="514" max="514" width="13.28515625" style="118" bestFit="1" customWidth="1"/>
    <col min="515" max="515" width="18.140625" style="118" bestFit="1" customWidth="1"/>
    <col min="516" max="516" width="13.28515625" style="118" bestFit="1" customWidth="1"/>
    <col min="517" max="517" width="18.140625" style="118" bestFit="1" customWidth="1"/>
    <col min="518" max="518" width="13.28515625" style="118" bestFit="1" customWidth="1"/>
    <col min="519" max="519" width="18.140625" style="118" bestFit="1" customWidth="1"/>
    <col min="520" max="520" width="13.28515625" style="118" bestFit="1" customWidth="1"/>
    <col min="521" max="521" width="18.140625" style="118" bestFit="1" customWidth="1"/>
    <col min="522" max="522" width="13.28515625" style="118" bestFit="1" customWidth="1"/>
    <col min="523" max="523" width="18.140625" style="118" bestFit="1" customWidth="1"/>
    <col min="524" max="524" width="13.28515625" style="118" bestFit="1" customWidth="1"/>
    <col min="525" max="525" width="18.140625" style="118" bestFit="1" customWidth="1"/>
    <col min="526" max="526" width="13.28515625" style="118" bestFit="1" customWidth="1"/>
    <col min="527" max="527" width="18.140625" style="118" bestFit="1" customWidth="1"/>
    <col min="528" max="528" width="13.28515625" style="118" bestFit="1" customWidth="1"/>
    <col min="529" max="529" width="18.140625" style="118" bestFit="1" customWidth="1"/>
    <col min="530" max="530" width="13.28515625" style="118" bestFit="1" customWidth="1"/>
    <col min="531" max="531" width="18.140625" style="118" bestFit="1" customWidth="1"/>
    <col min="532" max="532" width="13.28515625" style="118" bestFit="1" customWidth="1"/>
    <col min="533" max="533" width="18.140625" style="118" bestFit="1" customWidth="1"/>
    <col min="534" max="534" width="13.28515625" style="118" bestFit="1" customWidth="1"/>
    <col min="535" max="535" width="18.140625" style="118" bestFit="1" customWidth="1"/>
    <col min="536" max="536" width="13.28515625" style="118" bestFit="1" customWidth="1"/>
    <col min="537" max="537" width="18.140625" style="118" bestFit="1" customWidth="1"/>
    <col min="538" max="538" width="13.28515625" style="118" bestFit="1" customWidth="1"/>
    <col min="539" max="539" width="18.140625" style="118" bestFit="1" customWidth="1"/>
    <col min="540" max="540" width="13.28515625" style="118" bestFit="1" customWidth="1"/>
    <col min="541" max="541" width="18.140625" style="118" bestFit="1" customWidth="1"/>
    <col min="542" max="542" width="13.28515625" style="118" bestFit="1" customWidth="1"/>
    <col min="543" max="543" width="18.140625" style="118" bestFit="1" customWidth="1"/>
    <col min="544" max="544" width="13.28515625" style="118" bestFit="1" customWidth="1"/>
    <col min="545" max="545" width="18.140625" style="118" bestFit="1" customWidth="1"/>
    <col min="546" max="546" width="13.28515625" style="118" bestFit="1" customWidth="1"/>
    <col min="547" max="547" width="18.140625" style="118" bestFit="1" customWidth="1"/>
    <col min="548" max="548" width="13.28515625" style="118" bestFit="1" customWidth="1"/>
    <col min="549" max="549" width="18.140625" style="118" bestFit="1" customWidth="1"/>
    <col min="550" max="550" width="13.28515625" style="118" bestFit="1" customWidth="1"/>
    <col min="551" max="551" width="18.140625" style="118" bestFit="1" customWidth="1"/>
    <col min="552" max="552" width="13.28515625" style="118" bestFit="1" customWidth="1"/>
    <col min="553" max="553" width="18.140625" style="118" bestFit="1" customWidth="1"/>
    <col min="554" max="554" width="13.28515625" style="118" bestFit="1" customWidth="1"/>
    <col min="555" max="555" width="18.140625" style="118" bestFit="1" customWidth="1"/>
    <col min="556" max="556" width="13.28515625" style="118" bestFit="1" customWidth="1"/>
    <col min="557" max="557" width="18.140625" style="118" bestFit="1" customWidth="1"/>
    <col min="558" max="558" width="13.28515625" style="118" bestFit="1" customWidth="1"/>
    <col min="559" max="559" width="18.140625" style="118" bestFit="1" customWidth="1"/>
    <col min="560" max="560" width="13.28515625" style="118" bestFit="1" customWidth="1"/>
    <col min="561" max="561" width="18.140625" style="118" bestFit="1" customWidth="1"/>
    <col min="562" max="562" width="13.28515625" style="118" bestFit="1" customWidth="1"/>
    <col min="563" max="563" width="18.140625" style="118" bestFit="1" customWidth="1"/>
    <col min="564" max="564" width="13.28515625" style="118" bestFit="1" customWidth="1"/>
    <col min="565" max="565" width="18.140625" style="118" bestFit="1" customWidth="1"/>
    <col min="566" max="566" width="13.28515625" style="118" bestFit="1" customWidth="1"/>
    <col min="567" max="567" width="18.140625" style="118" bestFit="1" customWidth="1"/>
    <col min="568" max="568" width="13.28515625" style="118" bestFit="1" customWidth="1"/>
    <col min="569" max="569" width="18.140625" style="118" bestFit="1" customWidth="1"/>
    <col min="570" max="570" width="13.28515625" style="118" bestFit="1" customWidth="1"/>
    <col min="571" max="571" width="18.140625" style="118" bestFit="1" customWidth="1"/>
    <col min="572" max="572" width="13.28515625" style="118" bestFit="1" customWidth="1"/>
    <col min="573" max="573" width="18.140625" style="118" bestFit="1" customWidth="1"/>
    <col min="574" max="574" width="13.28515625" style="118" bestFit="1" customWidth="1"/>
    <col min="575" max="575" width="18.140625" style="118" bestFit="1" customWidth="1"/>
    <col min="576" max="576" width="13.28515625" style="118" bestFit="1" customWidth="1"/>
    <col min="577" max="577" width="18.140625" style="118" bestFit="1" customWidth="1"/>
    <col min="578" max="578" width="13.28515625" style="118" bestFit="1" customWidth="1"/>
    <col min="579" max="579" width="18.140625" style="118" bestFit="1" customWidth="1"/>
    <col min="580" max="580" width="13.28515625" style="118" bestFit="1" customWidth="1"/>
    <col min="581" max="581" width="18.140625" style="118" bestFit="1" customWidth="1"/>
    <col min="582" max="582" width="13.28515625" style="118" bestFit="1" customWidth="1"/>
    <col min="583" max="583" width="18.140625" style="118" bestFit="1" customWidth="1"/>
    <col min="584" max="584" width="13.28515625" style="118" bestFit="1" customWidth="1"/>
    <col min="585" max="585" width="18.140625" style="118" bestFit="1" customWidth="1"/>
    <col min="586" max="586" width="13.28515625" style="118" bestFit="1" customWidth="1"/>
    <col min="587" max="587" width="18.140625" style="118" bestFit="1" customWidth="1"/>
    <col min="588" max="588" width="13.28515625" style="118" bestFit="1" customWidth="1"/>
    <col min="589" max="589" width="18.140625" style="118" bestFit="1" customWidth="1"/>
    <col min="590" max="590" width="13.28515625" style="118" bestFit="1" customWidth="1"/>
    <col min="591" max="591" width="18.140625" style="118" bestFit="1" customWidth="1"/>
    <col min="592" max="592" width="13.28515625" style="118" bestFit="1" customWidth="1"/>
    <col min="593" max="593" width="18.140625" style="118" bestFit="1" customWidth="1"/>
    <col min="594" max="594" width="13.28515625" style="118" bestFit="1" customWidth="1"/>
    <col min="595" max="595" width="18.140625" style="118" bestFit="1" customWidth="1"/>
    <col min="596" max="596" width="13.28515625" style="118" bestFit="1" customWidth="1"/>
    <col min="597" max="597" width="18.140625" style="118" bestFit="1" customWidth="1"/>
    <col min="598" max="598" width="13.28515625" style="118" bestFit="1" customWidth="1"/>
    <col min="599" max="599" width="18.140625" style="118" bestFit="1" customWidth="1"/>
    <col min="600" max="600" width="13.28515625" style="118" bestFit="1" customWidth="1"/>
    <col min="601" max="601" width="18.140625" style="118" bestFit="1" customWidth="1"/>
    <col min="602" max="602" width="13.28515625" style="118" bestFit="1" customWidth="1"/>
    <col min="603" max="603" width="18.140625" style="118" bestFit="1" customWidth="1"/>
    <col min="604" max="604" width="13.28515625" style="118" bestFit="1" customWidth="1"/>
    <col min="605" max="605" width="18.140625" style="118" bestFit="1" customWidth="1"/>
    <col min="606" max="606" width="13.28515625" style="118" bestFit="1" customWidth="1"/>
    <col min="607" max="607" width="18.140625" style="118" bestFit="1" customWidth="1"/>
    <col min="608" max="608" width="13.28515625" style="118" bestFit="1" customWidth="1"/>
    <col min="609" max="609" width="18.140625" style="118" bestFit="1" customWidth="1"/>
    <col min="610" max="610" width="13.28515625" style="118" bestFit="1" customWidth="1"/>
    <col min="611" max="611" width="18.140625" style="118" bestFit="1" customWidth="1"/>
    <col min="612" max="612" width="13.28515625" style="118" bestFit="1" customWidth="1"/>
    <col min="613" max="613" width="18.140625" style="118" bestFit="1" customWidth="1"/>
    <col min="614" max="614" width="13.28515625" style="118" bestFit="1" customWidth="1"/>
    <col min="615" max="615" width="18.140625" style="118" bestFit="1" customWidth="1"/>
    <col min="616" max="616" width="13.28515625" style="118" bestFit="1" customWidth="1"/>
    <col min="617" max="617" width="18.140625" style="118" bestFit="1" customWidth="1"/>
    <col min="618" max="618" width="13.28515625" style="118" bestFit="1" customWidth="1"/>
    <col min="619" max="619" width="18.140625" style="118" bestFit="1" customWidth="1"/>
    <col min="620" max="620" width="13.28515625" style="118" bestFit="1" customWidth="1"/>
    <col min="621" max="621" width="18.140625" style="118" bestFit="1" customWidth="1"/>
    <col min="622" max="622" width="13.28515625" style="118" bestFit="1" customWidth="1"/>
    <col min="623" max="623" width="18.140625" style="118" bestFit="1" customWidth="1"/>
    <col min="624" max="624" width="13.28515625" style="118" bestFit="1" customWidth="1"/>
    <col min="625" max="625" width="18.140625" style="118" bestFit="1" customWidth="1"/>
    <col min="626" max="626" width="13.28515625" style="118" bestFit="1" customWidth="1"/>
    <col min="627" max="627" width="18.140625" style="118" bestFit="1" customWidth="1"/>
    <col min="628" max="628" width="13.28515625" style="118" bestFit="1" customWidth="1"/>
    <col min="629" max="629" width="18.140625" style="118" bestFit="1" customWidth="1"/>
    <col min="630" max="630" width="13.28515625" style="118" bestFit="1" customWidth="1"/>
    <col min="631" max="631" width="18.140625" style="118" bestFit="1" customWidth="1"/>
    <col min="632" max="632" width="13.28515625" style="118" bestFit="1" customWidth="1"/>
    <col min="633" max="633" width="18.140625" style="118" bestFit="1" customWidth="1"/>
    <col min="634" max="634" width="13.28515625" style="118" bestFit="1" customWidth="1"/>
    <col min="635" max="635" width="18.140625" style="118" bestFit="1" customWidth="1"/>
    <col min="636" max="636" width="13.28515625" style="118" bestFit="1" customWidth="1"/>
    <col min="637" max="637" width="18.140625" style="118" bestFit="1" customWidth="1"/>
    <col min="638" max="638" width="13.28515625" style="118" bestFit="1" customWidth="1"/>
    <col min="639" max="639" width="18.140625" style="118" bestFit="1" customWidth="1"/>
    <col min="640" max="640" width="13.28515625" style="118" bestFit="1" customWidth="1"/>
    <col min="641" max="641" width="18.140625" style="118" bestFit="1" customWidth="1"/>
    <col min="642" max="642" width="13.28515625" style="118" bestFit="1" customWidth="1"/>
    <col min="643" max="643" width="18.140625" style="118" bestFit="1" customWidth="1"/>
    <col min="644" max="644" width="13.28515625" style="118" bestFit="1" customWidth="1"/>
    <col min="645" max="645" width="18.140625" style="118" bestFit="1" customWidth="1"/>
    <col min="646" max="646" width="13.28515625" style="118" bestFit="1" customWidth="1"/>
    <col min="647" max="647" width="18.140625" style="118" bestFit="1" customWidth="1"/>
    <col min="648" max="648" width="13.28515625" style="118" bestFit="1" customWidth="1"/>
    <col min="649" max="649" width="18.140625" style="118" bestFit="1" customWidth="1"/>
    <col min="650" max="650" width="13.28515625" style="118" bestFit="1" customWidth="1"/>
    <col min="651" max="651" width="18.140625" style="118" bestFit="1" customWidth="1"/>
    <col min="652" max="652" width="13.28515625" style="118" bestFit="1" customWidth="1"/>
    <col min="653" max="653" width="18.140625" style="118" bestFit="1" customWidth="1"/>
    <col min="654" max="654" width="13.28515625" style="118" bestFit="1" customWidth="1"/>
    <col min="655" max="655" width="18.140625" style="118" bestFit="1" customWidth="1"/>
    <col min="656" max="656" width="13.28515625" style="118" bestFit="1" customWidth="1"/>
    <col min="657" max="657" width="18.140625" style="118" bestFit="1" customWidth="1"/>
    <col min="658" max="658" width="13.28515625" style="118" bestFit="1" customWidth="1"/>
    <col min="659" max="659" width="18.140625" style="118" bestFit="1" customWidth="1"/>
    <col min="660" max="660" width="13.28515625" style="118" bestFit="1" customWidth="1"/>
    <col min="661" max="661" width="18.140625" style="118" bestFit="1" customWidth="1"/>
    <col min="662" max="662" width="13.28515625" style="118" bestFit="1" customWidth="1"/>
    <col min="663" max="663" width="18.140625" style="118" bestFit="1" customWidth="1"/>
    <col min="664" max="664" width="13.28515625" style="118" bestFit="1" customWidth="1"/>
    <col min="665" max="665" width="18.140625" style="118" bestFit="1" customWidth="1"/>
    <col min="666" max="666" width="13.28515625" style="118" bestFit="1" customWidth="1"/>
    <col min="667" max="667" width="18.140625" style="118" bestFit="1" customWidth="1"/>
    <col min="668" max="668" width="13.28515625" style="118" bestFit="1" customWidth="1"/>
    <col min="669" max="669" width="18.140625" style="118" bestFit="1" customWidth="1"/>
    <col min="670" max="670" width="13.28515625" style="118" bestFit="1" customWidth="1"/>
    <col min="671" max="671" width="18.140625" style="118" bestFit="1" customWidth="1"/>
    <col min="672" max="672" width="13.28515625" style="118" bestFit="1" customWidth="1"/>
    <col min="673" max="673" width="18.140625" style="118" bestFit="1" customWidth="1"/>
    <col min="674" max="674" width="13.28515625" style="118" bestFit="1" customWidth="1"/>
    <col min="675" max="675" width="18.140625" style="118" bestFit="1" customWidth="1"/>
    <col min="676" max="676" width="13.28515625" style="118" bestFit="1" customWidth="1"/>
    <col min="677" max="677" width="18.140625" style="118" bestFit="1" customWidth="1"/>
    <col min="678" max="678" width="13.28515625" style="118" bestFit="1" customWidth="1"/>
    <col min="679" max="679" width="18.140625" style="118" bestFit="1" customWidth="1"/>
    <col min="680" max="680" width="13.28515625" style="118" bestFit="1" customWidth="1"/>
    <col min="681" max="681" width="18.140625" style="118" bestFit="1" customWidth="1"/>
    <col min="682" max="682" width="13.28515625" style="118" bestFit="1" customWidth="1"/>
    <col min="683" max="683" width="18.140625" style="118" bestFit="1" customWidth="1"/>
    <col min="684" max="684" width="13.28515625" style="118" bestFit="1" customWidth="1"/>
    <col min="685" max="685" width="18.140625" style="118" bestFit="1" customWidth="1"/>
    <col min="686" max="686" width="13.28515625" style="118" bestFit="1" customWidth="1"/>
    <col min="687" max="687" width="18.140625" style="118" bestFit="1" customWidth="1"/>
    <col min="688" max="688" width="13.28515625" style="118" bestFit="1" customWidth="1"/>
    <col min="689" max="689" width="18.140625" style="118" bestFit="1" customWidth="1"/>
    <col min="690" max="690" width="13.28515625" style="118" bestFit="1" customWidth="1"/>
    <col min="691" max="691" width="18.140625" style="118" bestFit="1" customWidth="1"/>
    <col min="692" max="692" width="13.28515625" style="118" bestFit="1" customWidth="1"/>
    <col min="693" max="693" width="18.140625" style="118" bestFit="1" customWidth="1"/>
    <col min="694" max="694" width="13.28515625" style="118" bestFit="1" customWidth="1"/>
    <col min="695" max="695" width="18.140625" style="118" bestFit="1" customWidth="1"/>
    <col min="696" max="696" width="13.28515625" style="118" bestFit="1" customWidth="1"/>
    <col min="697" max="697" width="18.140625" style="118" bestFit="1" customWidth="1"/>
    <col min="698" max="698" width="13.28515625" style="118" bestFit="1" customWidth="1"/>
    <col min="699" max="699" width="18.140625" style="118" bestFit="1" customWidth="1"/>
    <col min="700" max="700" width="13.28515625" style="118" bestFit="1" customWidth="1"/>
    <col min="701" max="701" width="18.140625" style="118" bestFit="1" customWidth="1"/>
    <col min="702" max="702" width="13.28515625" style="118" bestFit="1" customWidth="1"/>
    <col min="703" max="703" width="18.140625" style="118" bestFit="1" customWidth="1"/>
    <col min="704" max="704" width="13.28515625" style="118" bestFit="1" customWidth="1"/>
    <col min="705" max="705" width="18.140625" style="118" bestFit="1" customWidth="1"/>
    <col min="706" max="706" width="13.28515625" style="118" bestFit="1" customWidth="1"/>
    <col min="707" max="707" width="18.140625" style="118" bestFit="1" customWidth="1"/>
    <col min="708" max="708" width="13.28515625" style="118" bestFit="1" customWidth="1"/>
    <col min="709" max="709" width="18.140625" style="118" bestFit="1" customWidth="1"/>
    <col min="710" max="710" width="13.28515625" style="118" bestFit="1" customWidth="1"/>
    <col min="711" max="711" width="18.140625" style="118" bestFit="1" customWidth="1"/>
    <col min="712" max="712" width="13.28515625" style="118" bestFit="1" customWidth="1"/>
    <col min="713" max="713" width="18.140625" style="118" bestFit="1" customWidth="1"/>
    <col min="714" max="714" width="13.28515625" style="118" bestFit="1" customWidth="1"/>
    <col min="715" max="715" width="18.140625" style="118" bestFit="1" customWidth="1"/>
    <col min="716" max="716" width="13.28515625" style="118" bestFit="1" customWidth="1"/>
    <col min="717" max="717" width="18.140625" style="118" bestFit="1" customWidth="1"/>
    <col min="718" max="718" width="13.28515625" style="118" bestFit="1" customWidth="1"/>
    <col min="719" max="719" width="18.140625" style="118" bestFit="1" customWidth="1"/>
    <col min="720" max="720" width="13.28515625" style="118" bestFit="1" customWidth="1"/>
    <col min="721" max="721" width="18.140625" style="118" bestFit="1" customWidth="1"/>
    <col min="722" max="722" width="13.28515625" style="118" bestFit="1" customWidth="1"/>
    <col min="723" max="723" width="18.140625" style="118" bestFit="1" customWidth="1"/>
    <col min="724" max="724" width="13.28515625" style="118" bestFit="1" customWidth="1"/>
    <col min="725" max="725" width="18.140625" style="118" bestFit="1" customWidth="1"/>
    <col min="726" max="726" width="13.28515625" style="118" bestFit="1" customWidth="1"/>
    <col min="727" max="727" width="18.140625" style="118" bestFit="1" customWidth="1"/>
    <col min="728" max="728" width="13.28515625" style="118" bestFit="1" customWidth="1"/>
    <col min="729" max="729" width="18.140625" style="118" bestFit="1" customWidth="1"/>
    <col min="730" max="730" width="13.28515625" style="118" bestFit="1" customWidth="1"/>
    <col min="731" max="731" width="18.140625" style="118" bestFit="1" customWidth="1"/>
    <col min="732" max="732" width="13.28515625" style="118" bestFit="1" customWidth="1"/>
    <col min="733" max="733" width="18.140625" style="118" bestFit="1" customWidth="1"/>
    <col min="734" max="734" width="13.28515625" style="118" bestFit="1" customWidth="1"/>
    <col min="735" max="735" width="18.140625" style="118" bestFit="1" customWidth="1"/>
    <col min="736" max="736" width="13.28515625" style="118" bestFit="1" customWidth="1"/>
    <col min="737" max="737" width="18.140625" style="118" bestFit="1" customWidth="1"/>
    <col min="738" max="738" width="13.28515625" style="118" bestFit="1" customWidth="1"/>
    <col min="739" max="739" width="18.140625" style="118" bestFit="1" customWidth="1"/>
    <col min="740" max="740" width="13.28515625" style="118" bestFit="1" customWidth="1"/>
    <col min="741" max="741" width="18.140625" style="118" bestFit="1" customWidth="1"/>
    <col min="742" max="742" width="13.28515625" style="118" bestFit="1" customWidth="1"/>
    <col min="743" max="743" width="18.140625" style="118" bestFit="1" customWidth="1"/>
    <col min="744" max="744" width="13.28515625" style="118" bestFit="1" customWidth="1"/>
    <col min="745" max="745" width="18.140625" style="118" bestFit="1" customWidth="1"/>
    <col min="746" max="746" width="13.28515625" style="118" bestFit="1" customWidth="1"/>
    <col min="747" max="747" width="18.140625" style="118" bestFit="1" customWidth="1"/>
    <col min="748" max="748" width="13.28515625" style="118" bestFit="1" customWidth="1"/>
    <col min="749" max="749" width="18.140625" style="118" bestFit="1" customWidth="1"/>
    <col min="750" max="750" width="13.28515625" style="118" bestFit="1" customWidth="1"/>
    <col min="751" max="751" width="18.140625" style="118" bestFit="1" customWidth="1"/>
    <col min="752" max="752" width="13.28515625" style="118" bestFit="1" customWidth="1"/>
    <col min="753" max="753" width="18.140625" style="118" bestFit="1" customWidth="1"/>
    <col min="754" max="754" width="13.28515625" style="118" bestFit="1" customWidth="1"/>
    <col min="755" max="755" width="18.140625" style="118" bestFit="1" customWidth="1"/>
    <col min="756" max="756" width="13.28515625" style="118" bestFit="1" customWidth="1"/>
    <col min="757" max="757" width="18.140625" style="118" bestFit="1" customWidth="1"/>
    <col min="758" max="758" width="13.28515625" style="118" bestFit="1" customWidth="1"/>
    <col min="759" max="759" width="18.140625" style="118" bestFit="1" customWidth="1"/>
    <col min="760" max="760" width="13.28515625" style="118" bestFit="1" customWidth="1"/>
    <col min="761" max="761" width="18.140625" style="118" bestFit="1" customWidth="1"/>
    <col min="762" max="762" width="13.28515625" style="118" bestFit="1" customWidth="1"/>
    <col min="763" max="763" width="18.140625" style="118" bestFit="1" customWidth="1"/>
    <col min="764" max="764" width="13.28515625" style="118" bestFit="1" customWidth="1"/>
    <col min="765" max="765" width="18.140625" style="118" bestFit="1" customWidth="1"/>
    <col min="766" max="766" width="13.28515625" style="118" bestFit="1" customWidth="1"/>
    <col min="767" max="767" width="18.140625" style="118" bestFit="1" customWidth="1"/>
    <col min="768" max="768" width="13.28515625" style="118" bestFit="1" customWidth="1"/>
    <col min="769" max="769" width="18.140625" style="118" bestFit="1" customWidth="1"/>
    <col min="770" max="770" width="13.28515625" style="118" bestFit="1" customWidth="1"/>
    <col min="771" max="771" width="18.140625" style="118" bestFit="1" customWidth="1"/>
    <col min="772" max="772" width="13.28515625" style="118" bestFit="1" customWidth="1"/>
    <col min="773" max="773" width="18.140625" style="118" bestFit="1" customWidth="1"/>
    <col min="774" max="774" width="13.28515625" style="118" bestFit="1" customWidth="1"/>
    <col min="775" max="775" width="18.140625" style="118" bestFit="1" customWidth="1"/>
    <col min="776" max="776" width="13.28515625" style="118" bestFit="1" customWidth="1"/>
    <col min="777" max="777" width="18.140625" style="118" bestFit="1" customWidth="1"/>
    <col min="778" max="778" width="13.28515625" style="118" bestFit="1" customWidth="1"/>
    <col min="779" max="779" width="18.140625" style="118" bestFit="1" customWidth="1"/>
    <col min="780" max="780" width="13.28515625" style="118" bestFit="1" customWidth="1"/>
    <col min="781" max="781" width="18.140625" style="118" bestFit="1" customWidth="1"/>
    <col min="782" max="782" width="13.28515625" style="118" bestFit="1" customWidth="1"/>
    <col min="783" max="783" width="18.140625" style="118" bestFit="1" customWidth="1"/>
    <col min="784" max="784" width="13.28515625" style="118" bestFit="1" customWidth="1"/>
    <col min="785" max="785" width="18.140625" style="118" bestFit="1" customWidth="1"/>
    <col min="786" max="786" width="13.28515625" style="118" bestFit="1" customWidth="1"/>
    <col min="787" max="787" width="18.140625" style="118" bestFit="1" customWidth="1"/>
    <col min="788" max="788" width="13.28515625" style="118" bestFit="1" customWidth="1"/>
    <col min="789" max="789" width="18.140625" style="118" bestFit="1" customWidth="1"/>
    <col min="790" max="790" width="13.28515625" style="118" bestFit="1" customWidth="1"/>
    <col min="791" max="791" width="18.140625" style="118" bestFit="1" customWidth="1"/>
    <col min="792" max="792" width="13.28515625" style="118" bestFit="1" customWidth="1"/>
    <col min="793" max="793" width="18.140625" style="118" bestFit="1" customWidth="1"/>
    <col min="794" max="794" width="13.28515625" style="118" bestFit="1" customWidth="1"/>
    <col min="795" max="795" width="18.140625" style="118" bestFit="1" customWidth="1"/>
    <col min="796" max="796" width="13.28515625" style="118" bestFit="1" customWidth="1"/>
    <col min="797" max="797" width="18.140625" style="118" bestFit="1" customWidth="1"/>
    <col min="798" max="798" width="13.28515625" style="118" bestFit="1" customWidth="1"/>
    <col min="799" max="799" width="18.140625" style="118" bestFit="1" customWidth="1"/>
    <col min="800" max="800" width="13.28515625" style="118" bestFit="1" customWidth="1"/>
    <col min="801" max="801" width="18.140625" style="118" bestFit="1" customWidth="1"/>
    <col min="802" max="802" width="13.28515625" style="118" bestFit="1" customWidth="1"/>
    <col min="803" max="803" width="18.140625" style="118" bestFit="1" customWidth="1"/>
    <col min="804" max="804" width="13.28515625" style="118" bestFit="1" customWidth="1"/>
    <col min="805" max="805" width="18.140625" style="118" bestFit="1" customWidth="1"/>
    <col min="806" max="806" width="13.28515625" style="118" bestFit="1" customWidth="1"/>
    <col min="807" max="807" width="18.140625" style="118" bestFit="1" customWidth="1"/>
    <col min="808" max="808" width="13.28515625" style="118" bestFit="1" customWidth="1"/>
    <col min="809" max="809" width="18.140625" style="118" bestFit="1" customWidth="1"/>
    <col min="810" max="810" width="13.28515625" style="118" bestFit="1" customWidth="1"/>
    <col min="811" max="811" width="18.140625" style="118" bestFit="1" customWidth="1"/>
    <col min="812" max="812" width="13.28515625" style="118" bestFit="1" customWidth="1"/>
    <col min="813" max="813" width="18.140625" style="118" bestFit="1" customWidth="1"/>
    <col min="814" max="814" width="13.28515625" style="118" bestFit="1" customWidth="1"/>
    <col min="815" max="815" width="18.140625" style="118" bestFit="1" customWidth="1"/>
    <col min="816" max="816" width="13.28515625" style="118" bestFit="1" customWidth="1"/>
    <col min="817" max="817" width="18.140625" style="118" bestFit="1" customWidth="1"/>
    <col min="818" max="818" width="13.28515625" style="118" bestFit="1" customWidth="1"/>
    <col min="819" max="819" width="18.140625" style="118" bestFit="1" customWidth="1"/>
    <col min="820" max="820" width="13.28515625" style="118" bestFit="1" customWidth="1"/>
    <col min="821" max="821" width="18.140625" style="118" bestFit="1" customWidth="1"/>
    <col min="822" max="822" width="13.28515625" style="118" bestFit="1" customWidth="1"/>
    <col min="823" max="823" width="18.140625" style="118" bestFit="1" customWidth="1"/>
    <col min="824" max="824" width="13.28515625" style="118" bestFit="1" customWidth="1"/>
    <col min="825" max="825" width="18.140625" style="118" bestFit="1" customWidth="1"/>
    <col min="826" max="826" width="13.28515625" style="118" bestFit="1" customWidth="1"/>
    <col min="827" max="827" width="18.140625" style="118" bestFit="1" customWidth="1"/>
    <col min="828" max="828" width="13.28515625" style="118" bestFit="1" customWidth="1"/>
    <col min="829" max="829" width="18.140625" style="118" bestFit="1" customWidth="1"/>
    <col min="830" max="830" width="13.28515625" style="118" bestFit="1" customWidth="1"/>
    <col min="831" max="831" width="18.140625" style="118" bestFit="1" customWidth="1"/>
    <col min="832" max="832" width="13.28515625" style="118" bestFit="1" customWidth="1"/>
    <col min="833" max="833" width="18.140625" style="118" bestFit="1" customWidth="1"/>
    <col min="834" max="834" width="13.28515625" style="118" bestFit="1" customWidth="1"/>
    <col min="835" max="835" width="18.140625" style="118" bestFit="1" customWidth="1"/>
    <col min="836" max="836" width="13.28515625" style="118" bestFit="1" customWidth="1"/>
    <col min="837" max="837" width="18.140625" style="118" bestFit="1" customWidth="1"/>
    <col min="838" max="838" width="13.28515625" style="118" bestFit="1" customWidth="1"/>
    <col min="839" max="839" width="18.140625" style="118" bestFit="1" customWidth="1"/>
    <col min="840" max="840" width="13.28515625" style="118" bestFit="1" customWidth="1"/>
    <col min="841" max="841" width="18.140625" style="118" bestFit="1" customWidth="1"/>
    <col min="842" max="842" width="13.28515625" style="118" bestFit="1" customWidth="1"/>
    <col min="843" max="843" width="18.140625" style="118" bestFit="1" customWidth="1"/>
    <col min="844" max="844" width="13.28515625" style="118" bestFit="1" customWidth="1"/>
    <col min="845" max="845" width="18.140625" style="118" bestFit="1" customWidth="1"/>
    <col min="846" max="846" width="13.28515625" style="118" bestFit="1" customWidth="1"/>
    <col min="847" max="847" width="18.140625" style="118" bestFit="1" customWidth="1"/>
    <col min="848" max="848" width="13.28515625" style="118" bestFit="1" customWidth="1"/>
    <col min="849" max="849" width="18.140625" style="118" bestFit="1" customWidth="1"/>
    <col min="850" max="850" width="13.28515625" style="118" bestFit="1" customWidth="1"/>
    <col min="851" max="851" width="18.140625" style="118" bestFit="1" customWidth="1"/>
    <col min="852" max="852" width="13.28515625" style="118" bestFit="1" customWidth="1"/>
    <col min="853" max="853" width="18.140625" style="118" bestFit="1" customWidth="1"/>
    <col min="854" max="854" width="13.28515625" style="118" bestFit="1" customWidth="1"/>
    <col min="855" max="855" width="18.140625" style="118" bestFit="1" customWidth="1"/>
    <col min="856" max="856" width="13.28515625" style="118" bestFit="1" customWidth="1"/>
    <col min="857" max="857" width="18.140625" style="118" bestFit="1" customWidth="1"/>
    <col min="858" max="858" width="13.28515625" style="118" bestFit="1" customWidth="1"/>
    <col min="859" max="859" width="18.140625" style="118" bestFit="1" customWidth="1"/>
    <col min="860" max="860" width="13.28515625" style="118" bestFit="1" customWidth="1"/>
    <col min="861" max="861" width="18.140625" style="118" bestFit="1" customWidth="1"/>
    <col min="862" max="862" width="13.28515625" style="118" bestFit="1" customWidth="1"/>
    <col min="863" max="863" width="18.140625" style="118" bestFit="1" customWidth="1"/>
    <col min="864" max="864" width="13.28515625" style="118" bestFit="1" customWidth="1"/>
    <col min="865" max="865" width="18.140625" style="118" bestFit="1" customWidth="1"/>
    <col min="866" max="866" width="13.28515625" style="118" bestFit="1" customWidth="1"/>
    <col min="867" max="867" width="18.140625" style="118" bestFit="1" customWidth="1"/>
    <col min="868" max="868" width="13.28515625" style="118" bestFit="1" customWidth="1"/>
    <col min="869" max="869" width="18.140625" style="118" bestFit="1" customWidth="1"/>
    <col min="870" max="870" width="13.28515625" style="118" bestFit="1" customWidth="1"/>
    <col min="871" max="871" width="18.140625" style="118" bestFit="1" customWidth="1"/>
    <col min="872" max="872" width="13.28515625" style="118" bestFit="1" customWidth="1"/>
    <col min="873" max="873" width="18.140625" style="118" bestFit="1" customWidth="1"/>
    <col min="874" max="874" width="13.28515625" style="118" bestFit="1" customWidth="1"/>
    <col min="875" max="875" width="18.140625" style="118" bestFit="1" customWidth="1"/>
    <col min="876" max="876" width="13.28515625" style="118" bestFit="1" customWidth="1"/>
    <col min="877" max="877" width="18.140625" style="118" bestFit="1" customWidth="1"/>
    <col min="878" max="878" width="13.28515625" style="118" bestFit="1" customWidth="1"/>
    <col min="879" max="879" width="18.140625" style="118" bestFit="1" customWidth="1"/>
    <col min="880" max="880" width="13.28515625" style="118" bestFit="1" customWidth="1"/>
    <col min="881" max="881" width="18.140625" style="118" bestFit="1" customWidth="1"/>
    <col min="882" max="882" width="13.28515625" style="118" bestFit="1" customWidth="1"/>
    <col min="883" max="883" width="18.140625" style="118" bestFit="1" customWidth="1"/>
    <col min="884" max="884" width="13.28515625" style="118" bestFit="1" customWidth="1"/>
    <col min="885" max="885" width="18.140625" style="118" bestFit="1" customWidth="1"/>
    <col min="886" max="886" width="13.28515625" style="118" bestFit="1" customWidth="1"/>
    <col min="887" max="887" width="18.140625" style="118" bestFit="1" customWidth="1"/>
    <col min="888" max="888" width="13.28515625" style="118" bestFit="1" customWidth="1"/>
    <col min="889" max="889" width="18.140625" style="118" bestFit="1" customWidth="1"/>
    <col min="890" max="890" width="13.28515625" style="118" bestFit="1" customWidth="1"/>
    <col min="891" max="891" width="18.140625" style="118" bestFit="1" customWidth="1"/>
    <col min="892" max="892" width="13.28515625" style="118" bestFit="1" customWidth="1"/>
    <col min="893" max="893" width="18.140625" style="118" bestFit="1" customWidth="1"/>
    <col min="894" max="894" width="13.28515625" style="118" bestFit="1" customWidth="1"/>
    <col min="895" max="895" width="18.140625" style="118" bestFit="1" customWidth="1"/>
    <col min="896" max="896" width="13.28515625" style="118" bestFit="1" customWidth="1"/>
    <col min="897" max="897" width="18.140625" style="118" bestFit="1" customWidth="1"/>
    <col min="898" max="898" width="13.28515625" style="118" bestFit="1" customWidth="1"/>
    <col min="899" max="899" width="18.140625" style="118" bestFit="1" customWidth="1"/>
    <col min="900" max="900" width="13.28515625" style="118" bestFit="1" customWidth="1"/>
    <col min="901" max="901" width="18.140625" style="118" bestFit="1" customWidth="1"/>
    <col min="902" max="902" width="13.28515625" style="118" bestFit="1" customWidth="1"/>
    <col min="903" max="903" width="18.140625" style="118" bestFit="1" customWidth="1"/>
    <col min="904" max="904" width="13.28515625" style="118" bestFit="1" customWidth="1"/>
    <col min="905" max="905" width="18.140625" style="118" bestFit="1" customWidth="1"/>
    <col min="906" max="906" width="13.28515625" style="118" bestFit="1" customWidth="1"/>
    <col min="907" max="907" width="18.140625" style="118" bestFit="1" customWidth="1"/>
    <col min="908" max="908" width="13.28515625" style="118" bestFit="1" customWidth="1"/>
    <col min="909" max="909" width="18.140625" style="118" bestFit="1" customWidth="1"/>
    <col min="910" max="910" width="13.28515625" style="118" bestFit="1" customWidth="1"/>
    <col min="911" max="911" width="18.140625" style="118" bestFit="1" customWidth="1"/>
    <col min="912" max="912" width="13.28515625" style="118" bestFit="1" customWidth="1"/>
    <col min="913" max="913" width="18.140625" style="118" bestFit="1" customWidth="1"/>
    <col min="914" max="914" width="13.28515625" style="118" bestFit="1" customWidth="1"/>
    <col min="915" max="915" width="18.140625" style="118" bestFit="1" customWidth="1"/>
    <col min="916" max="916" width="13.28515625" style="118" bestFit="1" customWidth="1"/>
    <col min="917" max="917" width="18.140625" style="118" bestFit="1" customWidth="1"/>
    <col min="918" max="918" width="13.28515625" style="118" bestFit="1" customWidth="1"/>
    <col min="919" max="919" width="18.140625" style="118" bestFit="1" customWidth="1"/>
    <col min="920" max="920" width="13.28515625" style="118" bestFit="1" customWidth="1"/>
    <col min="921" max="921" width="18.140625" style="118" bestFit="1" customWidth="1"/>
    <col min="922" max="922" width="13.28515625" style="118" bestFit="1" customWidth="1"/>
    <col min="923" max="923" width="18.140625" style="118" bestFit="1" customWidth="1"/>
    <col min="924" max="924" width="13.28515625" style="118" bestFit="1" customWidth="1"/>
    <col min="925" max="925" width="18.140625" style="118" bestFit="1" customWidth="1"/>
    <col min="926" max="926" width="13.28515625" style="118" bestFit="1" customWidth="1"/>
    <col min="927" max="927" width="18.140625" style="118" bestFit="1" customWidth="1"/>
    <col min="928" max="928" width="13.28515625" style="118" bestFit="1" customWidth="1"/>
    <col min="929" max="929" width="18.140625" style="118" bestFit="1" customWidth="1"/>
    <col min="930" max="930" width="13.28515625" style="118" bestFit="1" customWidth="1"/>
    <col min="931" max="931" width="18.140625" style="118" bestFit="1" customWidth="1"/>
    <col min="932" max="932" width="13.28515625" style="118" bestFit="1" customWidth="1"/>
    <col min="933" max="933" width="18.140625" style="118" bestFit="1" customWidth="1"/>
    <col min="934" max="934" width="13.28515625" style="118" bestFit="1" customWidth="1"/>
    <col min="935" max="935" width="18.140625" style="118" bestFit="1" customWidth="1"/>
    <col min="936" max="936" width="13.28515625" style="118" bestFit="1" customWidth="1"/>
    <col min="937" max="937" width="18.140625" style="118" bestFit="1" customWidth="1"/>
    <col min="938" max="938" width="13.28515625" style="118" bestFit="1" customWidth="1"/>
    <col min="939" max="939" width="18.140625" style="118" bestFit="1" customWidth="1"/>
    <col min="940" max="940" width="13.28515625" style="118" bestFit="1" customWidth="1"/>
    <col min="941" max="941" width="18.140625" style="118" bestFit="1" customWidth="1"/>
    <col min="942" max="942" width="13.28515625" style="118" bestFit="1" customWidth="1"/>
    <col min="943" max="943" width="18.140625" style="118" bestFit="1" customWidth="1"/>
    <col min="944" max="944" width="13.28515625" style="118" bestFit="1" customWidth="1"/>
    <col min="945" max="945" width="18.140625" style="118" bestFit="1" customWidth="1"/>
    <col min="946" max="946" width="13.28515625" style="118" bestFit="1" customWidth="1"/>
    <col min="947" max="947" width="18.140625" style="118" bestFit="1" customWidth="1"/>
    <col min="948" max="948" width="13.28515625" style="118" bestFit="1" customWidth="1"/>
    <col min="949" max="949" width="18.140625" style="118" bestFit="1" customWidth="1"/>
    <col min="950" max="950" width="13.28515625" style="118" bestFit="1" customWidth="1"/>
    <col min="951" max="951" width="18.140625" style="118" bestFit="1" customWidth="1"/>
    <col min="952" max="952" width="13.28515625" style="118" bestFit="1" customWidth="1"/>
    <col min="953" max="953" width="18.140625" style="118" bestFit="1" customWidth="1"/>
    <col min="954" max="954" width="13.28515625" style="118" bestFit="1" customWidth="1"/>
    <col min="955" max="955" width="18.140625" style="118" bestFit="1" customWidth="1"/>
    <col min="956" max="956" width="13.28515625" style="118" bestFit="1" customWidth="1"/>
    <col min="957" max="957" width="18.140625" style="118" bestFit="1" customWidth="1"/>
    <col min="958" max="958" width="13.28515625" style="118" bestFit="1" customWidth="1"/>
    <col min="959" max="959" width="18.140625" style="118" bestFit="1" customWidth="1"/>
    <col min="960" max="960" width="13.28515625" style="118" bestFit="1" customWidth="1"/>
    <col min="961" max="961" width="18.140625" style="118" bestFit="1" customWidth="1"/>
    <col min="962" max="962" width="13.28515625" style="118" bestFit="1" customWidth="1"/>
    <col min="963" max="963" width="18.140625" style="118" bestFit="1" customWidth="1"/>
    <col min="964" max="964" width="13.28515625" style="118" bestFit="1" customWidth="1"/>
    <col min="965" max="965" width="18.140625" style="118" bestFit="1" customWidth="1"/>
    <col min="966" max="966" width="13.28515625" style="118" bestFit="1" customWidth="1"/>
    <col min="967" max="967" width="18.140625" style="118" bestFit="1" customWidth="1"/>
    <col min="968" max="968" width="13.28515625" style="118" bestFit="1" customWidth="1"/>
    <col min="969" max="969" width="18.140625" style="118" bestFit="1" customWidth="1"/>
    <col min="970" max="970" width="13.28515625" style="118" bestFit="1" customWidth="1"/>
    <col min="971" max="971" width="18.140625" style="118" bestFit="1" customWidth="1"/>
    <col min="972" max="972" width="13.28515625" style="118" bestFit="1" customWidth="1"/>
    <col min="973" max="973" width="18.140625" style="118" bestFit="1" customWidth="1"/>
    <col min="974" max="974" width="13.28515625" style="118" bestFit="1" customWidth="1"/>
    <col min="975" max="975" width="18.140625" style="118" bestFit="1" customWidth="1"/>
    <col min="976" max="976" width="13.28515625" style="118" bestFit="1" customWidth="1"/>
    <col min="977" max="977" width="18.140625" style="118" bestFit="1" customWidth="1"/>
    <col min="978" max="978" width="13.28515625" style="118" bestFit="1" customWidth="1"/>
    <col min="979" max="979" width="18.140625" style="118" bestFit="1" customWidth="1"/>
    <col min="980" max="980" width="13.28515625" style="118" bestFit="1" customWidth="1"/>
    <col min="981" max="981" width="18.140625" style="118" bestFit="1" customWidth="1"/>
    <col min="982" max="982" width="13.28515625" style="118" bestFit="1" customWidth="1"/>
    <col min="983" max="983" width="18.140625" style="118" bestFit="1" customWidth="1"/>
    <col min="984" max="984" width="13.28515625" style="118" bestFit="1" customWidth="1"/>
    <col min="985" max="985" width="18.140625" style="118" bestFit="1" customWidth="1"/>
    <col min="986" max="986" width="13.28515625" style="118" bestFit="1" customWidth="1"/>
    <col min="987" max="987" width="18.140625" style="118" bestFit="1" customWidth="1"/>
    <col min="988" max="988" width="13.28515625" style="118" bestFit="1" customWidth="1"/>
    <col min="989" max="989" width="18.140625" style="118" bestFit="1" customWidth="1"/>
    <col min="990" max="990" width="13.28515625" style="118" bestFit="1" customWidth="1"/>
    <col min="991" max="991" width="18.140625" style="118" bestFit="1" customWidth="1"/>
    <col min="992" max="992" width="13.28515625" style="118" bestFit="1" customWidth="1"/>
    <col min="993" max="993" width="18.140625" style="118" bestFit="1" customWidth="1"/>
    <col min="994" max="994" width="13.28515625" style="118" bestFit="1" customWidth="1"/>
    <col min="995" max="995" width="18.140625" style="118" bestFit="1" customWidth="1"/>
    <col min="996" max="996" width="13.28515625" style="118" bestFit="1" customWidth="1"/>
    <col min="997" max="997" width="18.140625" style="118" bestFit="1" customWidth="1"/>
    <col min="998" max="998" width="13.28515625" style="118" bestFit="1" customWidth="1"/>
    <col min="999" max="999" width="18.140625" style="118" bestFit="1" customWidth="1"/>
    <col min="1000" max="1000" width="13.28515625" style="118" bestFit="1" customWidth="1"/>
    <col min="1001" max="1001" width="18.140625" style="118" bestFit="1" customWidth="1"/>
    <col min="1002" max="1002" width="13.28515625" style="118" bestFit="1" customWidth="1"/>
    <col min="1003" max="1003" width="18.140625" style="118" bestFit="1" customWidth="1"/>
    <col min="1004" max="1004" width="13.28515625" style="118" bestFit="1" customWidth="1"/>
    <col min="1005" max="1005" width="18.140625" style="118" bestFit="1" customWidth="1"/>
    <col min="1006" max="1006" width="13.28515625" style="118" bestFit="1" customWidth="1"/>
    <col min="1007" max="1007" width="18.140625" style="118" bestFit="1" customWidth="1"/>
    <col min="1008" max="1008" width="13.28515625" style="118" bestFit="1" customWidth="1"/>
    <col min="1009" max="1009" width="18.140625" style="118" bestFit="1" customWidth="1"/>
    <col min="1010" max="1010" width="13.28515625" style="118" bestFit="1" customWidth="1"/>
    <col min="1011" max="1011" width="18.140625" style="118" bestFit="1" customWidth="1"/>
    <col min="1012" max="1012" width="13.28515625" style="118" bestFit="1" customWidth="1"/>
    <col min="1013" max="1013" width="18.140625" style="118" bestFit="1" customWidth="1"/>
    <col min="1014" max="1014" width="13.28515625" style="118" bestFit="1" customWidth="1"/>
    <col min="1015" max="1015" width="18.140625" style="118" bestFit="1" customWidth="1"/>
    <col min="1016" max="1016" width="13.28515625" style="118" bestFit="1" customWidth="1"/>
    <col min="1017" max="1017" width="18.140625" style="118" bestFit="1" customWidth="1"/>
    <col min="1018" max="1018" width="13.28515625" style="118" bestFit="1" customWidth="1"/>
    <col min="1019" max="1019" width="18.140625" style="118" bestFit="1" customWidth="1"/>
    <col min="1020" max="1020" width="13.28515625" style="118" bestFit="1" customWidth="1"/>
    <col min="1021" max="1021" width="18.140625" style="118" bestFit="1" customWidth="1"/>
    <col min="1022" max="1022" width="13.28515625" style="118" bestFit="1" customWidth="1"/>
    <col min="1023" max="1023" width="18.140625" style="118" bestFit="1" customWidth="1"/>
    <col min="1024" max="1024" width="13.28515625" style="118" bestFit="1" customWidth="1"/>
    <col min="1025" max="1025" width="18.140625" style="118" bestFit="1" customWidth="1"/>
    <col min="1026" max="1026" width="13.28515625" style="118" bestFit="1" customWidth="1"/>
    <col min="1027" max="1027" width="18.140625" style="118" bestFit="1" customWidth="1"/>
    <col min="1028" max="1028" width="13.28515625" style="118" bestFit="1" customWidth="1"/>
    <col min="1029" max="1029" width="18.140625" style="118" bestFit="1" customWidth="1"/>
    <col min="1030" max="1030" width="13.28515625" style="118" bestFit="1" customWidth="1"/>
    <col min="1031" max="1031" width="18.140625" style="118" bestFit="1" customWidth="1"/>
    <col min="1032" max="1032" width="13.28515625" style="118" bestFit="1" customWidth="1"/>
    <col min="1033" max="1033" width="18.140625" style="118" bestFit="1" customWidth="1"/>
    <col min="1034" max="1034" width="13.28515625" style="118" bestFit="1" customWidth="1"/>
    <col min="1035" max="1035" width="18.140625" style="118" bestFit="1" customWidth="1"/>
    <col min="1036" max="1036" width="13.28515625" style="118" bestFit="1" customWidth="1"/>
    <col min="1037" max="1037" width="18.140625" style="118" bestFit="1" customWidth="1"/>
    <col min="1038" max="1038" width="13.28515625" style="118" bestFit="1" customWidth="1"/>
    <col min="1039" max="1039" width="18.140625" style="118" bestFit="1" customWidth="1"/>
    <col min="1040" max="1040" width="13.28515625" style="118" bestFit="1" customWidth="1"/>
    <col min="1041" max="1041" width="18.140625" style="118" bestFit="1" customWidth="1"/>
    <col min="1042" max="1042" width="13.28515625" style="118" bestFit="1" customWidth="1"/>
    <col min="1043" max="1043" width="18.140625" style="118" bestFit="1" customWidth="1"/>
    <col min="1044" max="1044" width="13.28515625" style="118" bestFit="1" customWidth="1"/>
    <col min="1045" max="1045" width="18.140625" style="118" bestFit="1" customWidth="1"/>
    <col min="1046" max="1046" width="13.28515625" style="118" bestFit="1" customWidth="1"/>
    <col min="1047" max="1047" width="18.140625" style="118" bestFit="1" customWidth="1"/>
    <col min="1048" max="1048" width="13.28515625" style="118" bestFit="1" customWidth="1"/>
    <col min="1049" max="1049" width="18.140625" style="118" bestFit="1" customWidth="1"/>
    <col min="1050" max="1050" width="13.28515625" style="118" bestFit="1" customWidth="1"/>
    <col min="1051" max="1051" width="18.140625" style="118" bestFit="1" customWidth="1"/>
    <col min="1052" max="1052" width="13.28515625" style="118" bestFit="1" customWidth="1"/>
    <col min="1053" max="1053" width="18.140625" style="118" bestFit="1" customWidth="1"/>
    <col min="1054" max="1054" width="13.28515625" style="118" bestFit="1" customWidth="1"/>
    <col min="1055" max="1055" width="18.140625" style="118" bestFit="1" customWidth="1"/>
    <col min="1056" max="1056" width="13.28515625" style="118" bestFit="1" customWidth="1"/>
    <col min="1057" max="1057" width="18.140625" style="118" bestFit="1" customWidth="1"/>
    <col min="1058" max="1058" width="13.28515625" style="118" bestFit="1" customWidth="1"/>
    <col min="1059" max="1059" width="18.140625" style="118" bestFit="1" customWidth="1"/>
    <col min="1060" max="1060" width="13.28515625" style="118" bestFit="1" customWidth="1"/>
    <col min="1061" max="1061" width="18.140625" style="118" bestFit="1" customWidth="1"/>
    <col min="1062" max="1062" width="13.28515625" style="118" bestFit="1" customWidth="1"/>
    <col min="1063" max="1063" width="18.140625" style="118" bestFit="1" customWidth="1"/>
    <col min="1064" max="1064" width="13.28515625" style="118" bestFit="1" customWidth="1"/>
    <col min="1065" max="1065" width="18.140625" style="118" bestFit="1" customWidth="1"/>
    <col min="1066" max="1066" width="13.28515625" style="118" bestFit="1" customWidth="1"/>
    <col min="1067" max="1067" width="18.140625" style="118" bestFit="1" customWidth="1"/>
    <col min="1068" max="1068" width="13.28515625" style="118" bestFit="1" customWidth="1"/>
    <col min="1069" max="1069" width="18.140625" style="118" bestFit="1" customWidth="1"/>
    <col min="1070" max="1070" width="13.28515625" style="118" bestFit="1" customWidth="1"/>
    <col min="1071" max="1071" width="18.140625" style="118" bestFit="1" customWidth="1"/>
    <col min="1072" max="1072" width="13.28515625" style="118" bestFit="1" customWidth="1"/>
    <col min="1073" max="1073" width="18.140625" style="118" bestFit="1" customWidth="1"/>
    <col min="1074" max="1074" width="13.28515625" style="118" bestFit="1" customWidth="1"/>
    <col min="1075" max="1075" width="18.140625" style="118" bestFit="1" customWidth="1"/>
    <col min="1076" max="1076" width="13.28515625" style="118" bestFit="1" customWidth="1"/>
    <col min="1077" max="1077" width="18.140625" style="118" bestFit="1" customWidth="1"/>
    <col min="1078" max="1078" width="13.28515625" style="118" bestFit="1" customWidth="1"/>
    <col min="1079" max="1079" width="18.140625" style="118" bestFit="1" customWidth="1"/>
    <col min="1080" max="1080" width="13.28515625" style="118" bestFit="1" customWidth="1"/>
    <col min="1081" max="1081" width="18.140625" style="118" bestFit="1" customWidth="1"/>
    <col min="1082" max="1082" width="13.28515625" style="118" bestFit="1" customWidth="1"/>
    <col min="1083" max="1083" width="18.140625" style="118" bestFit="1" customWidth="1"/>
    <col min="1084" max="1084" width="13.28515625" style="118" bestFit="1" customWidth="1"/>
    <col min="1085" max="1085" width="18.140625" style="118" bestFit="1" customWidth="1"/>
    <col min="1086" max="1086" width="13.28515625" style="118" bestFit="1" customWidth="1"/>
    <col min="1087" max="1087" width="18.140625" style="118" bestFit="1" customWidth="1"/>
    <col min="1088" max="1088" width="13.28515625" style="118" bestFit="1" customWidth="1"/>
    <col min="1089" max="1089" width="18.140625" style="118" bestFit="1" customWidth="1"/>
    <col min="1090" max="1090" width="13.28515625" style="118" bestFit="1" customWidth="1"/>
    <col min="1091" max="1091" width="18.140625" style="118" bestFit="1" customWidth="1"/>
    <col min="1092" max="1092" width="13.28515625" style="118" bestFit="1" customWidth="1"/>
    <col min="1093" max="1093" width="18.140625" style="118" bestFit="1" customWidth="1"/>
    <col min="1094" max="1094" width="13.28515625" style="118" bestFit="1" customWidth="1"/>
    <col min="1095" max="1095" width="18.140625" style="118" bestFit="1" customWidth="1"/>
    <col min="1096" max="1096" width="13.28515625" style="118" bestFit="1" customWidth="1"/>
    <col min="1097" max="1097" width="18.140625" style="118" bestFit="1" customWidth="1"/>
    <col min="1098" max="1098" width="13.28515625" style="118" bestFit="1" customWidth="1"/>
    <col min="1099" max="1099" width="18.140625" style="118" bestFit="1" customWidth="1"/>
    <col min="1100" max="1100" width="13.28515625" style="118" bestFit="1" customWidth="1"/>
    <col min="1101" max="1101" width="18.140625" style="118" bestFit="1" customWidth="1"/>
    <col min="1102" max="1102" width="13.28515625" style="118" bestFit="1" customWidth="1"/>
    <col min="1103" max="1103" width="18.140625" style="118" bestFit="1" customWidth="1"/>
    <col min="1104" max="1104" width="13.28515625" style="118" bestFit="1" customWidth="1"/>
    <col min="1105" max="1105" width="18.140625" style="118" bestFit="1" customWidth="1"/>
    <col min="1106" max="1106" width="13.28515625" style="118" bestFit="1" customWidth="1"/>
    <col min="1107" max="1107" width="18.140625" style="118" bestFit="1" customWidth="1"/>
    <col min="1108" max="1108" width="13.28515625" style="118" bestFit="1" customWidth="1"/>
    <col min="1109" max="1109" width="18.140625" style="118" bestFit="1" customWidth="1"/>
    <col min="1110" max="1110" width="13.28515625" style="118" bestFit="1" customWidth="1"/>
    <col min="1111" max="1111" width="18.140625" style="118" bestFit="1" customWidth="1"/>
    <col min="1112" max="1112" width="13.28515625" style="118" bestFit="1" customWidth="1"/>
    <col min="1113" max="1113" width="18.140625" style="118" bestFit="1" customWidth="1"/>
    <col min="1114" max="1114" width="13.28515625" style="118" bestFit="1" customWidth="1"/>
    <col min="1115" max="1115" width="18.140625" style="118" bestFit="1" customWidth="1"/>
    <col min="1116" max="1116" width="13.28515625" style="118" bestFit="1" customWidth="1"/>
    <col min="1117" max="1117" width="18.140625" style="118" bestFit="1" customWidth="1"/>
    <col min="1118" max="1118" width="13.28515625" style="118" bestFit="1" customWidth="1"/>
    <col min="1119" max="1119" width="18.140625" style="118" bestFit="1" customWidth="1"/>
    <col min="1120" max="1120" width="13.28515625" style="118" bestFit="1" customWidth="1"/>
    <col min="1121" max="1121" width="18.140625" style="118" bestFit="1" customWidth="1"/>
    <col min="1122" max="1122" width="13.28515625" style="118" bestFit="1" customWidth="1"/>
    <col min="1123" max="1123" width="18.140625" style="118" bestFit="1" customWidth="1"/>
    <col min="1124" max="1124" width="13.28515625" style="118" bestFit="1" customWidth="1"/>
    <col min="1125" max="1125" width="18.140625" style="118" bestFit="1" customWidth="1"/>
    <col min="1126" max="1126" width="13.28515625" style="118" bestFit="1" customWidth="1"/>
    <col min="1127" max="1127" width="18.140625" style="118" bestFit="1" customWidth="1"/>
    <col min="1128" max="1128" width="13.28515625" style="118" bestFit="1" customWidth="1"/>
    <col min="1129" max="1129" width="18.140625" style="118" bestFit="1" customWidth="1"/>
    <col min="1130" max="1130" width="13.28515625" style="118" bestFit="1" customWidth="1"/>
    <col min="1131" max="1131" width="18.140625" style="118" bestFit="1" customWidth="1"/>
    <col min="1132" max="1132" width="13.28515625" style="118" bestFit="1" customWidth="1"/>
    <col min="1133" max="1133" width="18.140625" style="118" bestFit="1" customWidth="1"/>
    <col min="1134" max="1134" width="13.28515625" style="118" bestFit="1" customWidth="1"/>
    <col min="1135" max="1135" width="18.140625" style="118" bestFit="1" customWidth="1"/>
    <col min="1136" max="1136" width="13.28515625" style="118" bestFit="1" customWidth="1"/>
    <col min="1137" max="1137" width="18.140625" style="118" bestFit="1" customWidth="1"/>
    <col min="1138" max="1138" width="13.28515625" style="118" bestFit="1" customWidth="1"/>
    <col min="1139" max="1139" width="18.140625" style="118" bestFit="1" customWidth="1"/>
    <col min="1140" max="1140" width="13.28515625" style="118" bestFit="1" customWidth="1"/>
    <col min="1141" max="1141" width="18.140625" style="118" bestFit="1" customWidth="1"/>
    <col min="1142" max="1142" width="13.28515625" style="118" bestFit="1" customWidth="1"/>
    <col min="1143" max="1143" width="18.140625" style="118" bestFit="1" customWidth="1"/>
    <col min="1144" max="1144" width="13.28515625" style="118" bestFit="1" customWidth="1"/>
    <col min="1145" max="1145" width="18.140625" style="118" bestFit="1" customWidth="1"/>
    <col min="1146" max="1146" width="13.28515625" style="118" bestFit="1" customWidth="1"/>
    <col min="1147" max="1147" width="18.140625" style="118" bestFit="1" customWidth="1"/>
    <col min="1148" max="1148" width="13.28515625" style="118" bestFit="1" customWidth="1"/>
    <col min="1149" max="1149" width="18.140625" style="118" bestFit="1" customWidth="1"/>
    <col min="1150" max="1150" width="13.28515625" style="118" bestFit="1" customWidth="1"/>
    <col min="1151" max="1151" width="18.140625" style="118" bestFit="1" customWidth="1"/>
    <col min="1152" max="1152" width="13.28515625" style="118" bestFit="1" customWidth="1"/>
    <col min="1153" max="1153" width="18.140625" style="118" bestFit="1" customWidth="1"/>
    <col min="1154" max="1154" width="13.28515625" style="118" bestFit="1" customWidth="1"/>
    <col min="1155" max="1155" width="18.140625" style="118" bestFit="1" customWidth="1"/>
    <col min="1156" max="1156" width="13.28515625" style="118" bestFit="1" customWidth="1"/>
    <col min="1157" max="1157" width="18.140625" style="118" bestFit="1" customWidth="1"/>
    <col min="1158" max="1158" width="13.28515625" style="118" bestFit="1" customWidth="1"/>
    <col min="1159" max="1159" width="18.140625" style="118" bestFit="1" customWidth="1"/>
    <col min="1160" max="1160" width="13.28515625" style="118" bestFit="1" customWidth="1"/>
    <col min="1161" max="1161" width="18.140625" style="118" bestFit="1" customWidth="1"/>
    <col min="1162" max="1162" width="13.28515625" style="118" bestFit="1" customWidth="1"/>
    <col min="1163" max="1163" width="18.140625" style="118" bestFit="1" customWidth="1"/>
    <col min="1164" max="1164" width="13.28515625" style="118" bestFit="1" customWidth="1"/>
    <col min="1165" max="1165" width="18.140625" style="118" bestFit="1" customWidth="1"/>
    <col min="1166" max="1166" width="13.28515625" style="118" bestFit="1" customWidth="1"/>
    <col min="1167" max="1167" width="18.140625" style="118" bestFit="1" customWidth="1"/>
    <col min="1168" max="1168" width="13.28515625" style="118" bestFit="1" customWidth="1"/>
    <col min="1169" max="1169" width="18.140625" style="118" bestFit="1" customWidth="1"/>
    <col min="1170" max="1170" width="13.28515625" style="118" bestFit="1" customWidth="1"/>
    <col min="1171" max="1171" width="18.140625" style="118" bestFit="1" customWidth="1"/>
    <col min="1172" max="1172" width="13.28515625" style="118" bestFit="1" customWidth="1"/>
    <col min="1173" max="1173" width="18.140625" style="118" bestFit="1" customWidth="1"/>
    <col min="1174" max="1174" width="13.28515625" style="118" bestFit="1" customWidth="1"/>
    <col min="1175" max="1175" width="18.140625" style="118" bestFit="1" customWidth="1"/>
    <col min="1176" max="1176" width="13.28515625" style="118" bestFit="1" customWidth="1"/>
    <col min="1177" max="1177" width="18.140625" style="118" bestFit="1" customWidth="1"/>
    <col min="1178" max="1178" width="13.28515625" style="118" bestFit="1" customWidth="1"/>
    <col min="1179" max="1179" width="18.140625" style="118" bestFit="1" customWidth="1"/>
    <col min="1180" max="1180" width="13.28515625" style="118" bestFit="1" customWidth="1"/>
    <col min="1181" max="1181" width="18.140625" style="118" bestFit="1" customWidth="1"/>
    <col min="1182" max="1182" width="13.28515625" style="118" bestFit="1" customWidth="1"/>
    <col min="1183" max="1183" width="18.140625" style="118" bestFit="1" customWidth="1"/>
    <col min="1184" max="1184" width="13.28515625" style="118" bestFit="1" customWidth="1"/>
    <col min="1185" max="1185" width="18.140625" style="118" bestFit="1" customWidth="1"/>
    <col min="1186" max="1186" width="13.28515625" style="118" bestFit="1" customWidth="1"/>
    <col min="1187" max="1187" width="18.140625" style="118" bestFit="1" customWidth="1"/>
    <col min="1188" max="1188" width="13.28515625" style="118" bestFit="1" customWidth="1"/>
    <col min="1189" max="1189" width="18.140625" style="118" bestFit="1" customWidth="1"/>
    <col min="1190" max="1190" width="13.28515625" style="118" bestFit="1" customWidth="1"/>
    <col min="1191" max="1191" width="18.140625" style="118" bestFit="1" customWidth="1"/>
    <col min="1192" max="1192" width="13.28515625" style="118" bestFit="1" customWidth="1"/>
    <col min="1193" max="1193" width="18.140625" style="118" bestFit="1" customWidth="1"/>
    <col min="1194" max="1194" width="13.28515625" style="118" bestFit="1" customWidth="1"/>
    <col min="1195" max="1195" width="18.140625" style="118" bestFit="1" customWidth="1"/>
    <col min="1196" max="1196" width="13.28515625" style="118" bestFit="1" customWidth="1"/>
    <col min="1197" max="1197" width="18.140625" style="118" bestFit="1" customWidth="1"/>
    <col min="1198" max="1198" width="13.28515625" style="118" bestFit="1" customWidth="1"/>
    <col min="1199" max="1199" width="18.140625" style="118" bestFit="1" customWidth="1"/>
    <col min="1200" max="1200" width="13.28515625" style="118" bestFit="1" customWidth="1"/>
    <col min="1201" max="1201" width="18.140625" style="118" bestFit="1" customWidth="1"/>
    <col min="1202" max="1202" width="13.28515625" style="118" bestFit="1" customWidth="1"/>
    <col min="1203" max="1203" width="18.140625" style="118" bestFit="1" customWidth="1"/>
    <col min="1204" max="1204" width="13.28515625" style="118" bestFit="1" customWidth="1"/>
    <col min="1205" max="1205" width="18.140625" style="118" bestFit="1" customWidth="1"/>
    <col min="1206" max="1206" width="13.28515625" style="118" bestFit="1" customWidth="1"/>
    <col min="1207" max="1207" width="18.140625" style="118" bestFit="1" customWidth="1"/>
    <col min="1208" max="1208" width="13.28515625" style="118" bestFit="1" customWidth="1"/>
    <col min="1209" max="1209" width="18.140625" style="118" bestFit="1" customWidth="1"/>
    <col min="1210" max="1210" width="13.28515625" style="118" bestFit="1" customWidth="1"/>
    <col min="1211" max="1211" width="18.140625" style="118" bestFit="1" customWidth="1"/>
    <col min="1212" max="1212" width="13.28515625" style="118" bestFit="1" customWidth="1"/>
    <col min="1213" max="1213" width="18.140625" style="118" bestFit="1" customWidth="1"/>
    <col min="1214" max="1214" width="13.28515625" style="118" bestFit="1" customWidth="1"/>
    <col min="1215" max="1215" width="18.140625" style="118" bestFit="1" customWidth="1"/>
    <col min="1216" max="1216" width="13.28515625" style="118" bestFit="1" customWidth="1"/>
    <col min="1217" max="1217" width="18.140625" style="118" bestFit="1" customWidth="1"/>
    <col min="1218" max="1218" width="13.28515625" style="118" bestFit="1" customWidth="1"/>
    <col min="1219" max="1219" width="18.140625" style="118" bestFit="1" customWidth="1"/>
    <col min="1220" max="1220" width="13.28515625" style="118" bestFit="1" customWidth="1"/>
    <col min="1221" max="1221" width="18.140625" style="118" bestFit="1" customWidth="1"/>
    <col min="1222" max="1222" width="13.28515625" style="118" bestFit="1" customWidth="1"/>
    <col min="1223" max="1223" width="18.140625" style="118" bestFit="1" customWidth="1"/>
    <col min="1224" max="1224" width="13.28515625" style="118" bestFit="1" customWidth="1"/>
    <col min="1225" max="1225" width="18.140625" style="118" bestFit="1" customWidth="1"/>
    <col min="1226" max="1226" width="13.28515625" style="118" bestFit="1" customWidth="1"/>
    <col min="1227" max="1227" width="18.140625" style="118" bestFit="1" customWidth="1"/>
    <col min="1228" max="1228" width="13.28515625" style="118" bestFit="1" customWidth="1"/>
    <col min="1229" max="1229" width="18.140625" style="118" bestFit="1" customWidth="1"/>
    <col min="1230" max="1230" width="13.28515625" style="118" bestFit="1" customWidth="1"/>
    <col min="1231" max="1231" width="18.140625" style="118" bestFit="1" customWidth="1"/>
    <col min="1232" max="1232" width="13.28515625" style="118" bestFit="1" customWidth="1"/>
    <col min="1233" max="1233" width="18.140625" style="118" bestFit="1" customWidth="1"/>
    <col min="1234" max="1234" width="13.28515625" style="118" bestFit="1" customWidth="1"/>
    <col min="1235" max="1235" width="18.140625" style="118" bestFit="1" customWidth="1"/>
    <col min="1236" max="1236" width="13.28515625" style="118" bestFit="1" customWidth="1"/>
    <col min="1237" max="1237" width="18.140625" style="118" bestFit="1" customWidth="1"/>
    <col min="1238" max="1238" width="13.28515625" style="118" bestFit="1" customWidth="1"/>
    <col min="1239" max="1239" width="18.140625" style="118" bestFit="1" customWidth="1"/>
    <col min="1240" max="1240" width="13.28515625" style="118" bestFit="1" customWidth="1"/>
    <col min="1241" max="1241" width="18.140625" style="118" bestFit="1" customWidth="1"/>
    <col min="1242" max="1242" width="13.28515625" style="118" bestFit="1" customWidth="1"/>
    <col min="1243" max="1243" width="18.140625" style="118" bestFit="1" customWidth="1"/>
    <col min="1244" max="1244" width="13.28515625" style="118" bestFit="1" customWidth="1"/>
    <col min="1245" max="1245" width="18.140625" style="118" bestFit="1" customWidth="1"/>
    <col min="1246" max="1246" width="13.28515625" style="118" bestFit="1" customWidth="1"/>
    <col min="1247" max="1247" width="18.140625" style="118" bestFit="1" customWidth="1"/>
    <col min="1248" max="1248" width="13.28515625" style="118" bestFit="1" customWidth="1"/>
    <col min="1249" max="1249" width="18.140625" style="118" bestFit="1" customWidth="1"/>
    <col min="1250" max="1250" width="13.28515625" style="118" bestFit="1" customWidth="1"/>
    <col min="1251" max="1251" width="18.140625" style="118" bestFit="1" customWidth="1"/>
    <col min="1252" max="1252" width="13.28515625" style="118" bestFit="1" customWidth="1"/>
    <col min="1253" max="1253" width="18.140625" style="118" bestFit="1" customWidth="1"/>
    <col min="1254" max="1254" width="13.28515625" style="118" bestFit="1" customWidth="1"/>
    <col min="1255" max="1255" width="18.140625" style="118" bestFit="1" customWidth="1"/>
    <col min="1256" max="1256" width="13.28515625" style="118" bestFit="1" customWidth="1"/>
    <col min="1257" max="1257" width="18.140625" style="118" bestFit="1" customWidth="1"/>
    <col min="1258" max="1258" width="13.28515625" style="118" bestFit="1" customWidth="1"/>
    <col min="1259" max="1259" width="18.140625" style="118" bestFit="1" customWidth="1"/>
    <col min="1260" max="1260" width="13.28515625" style="118" bestFit="1" customWidth="1"/>
    <col min="1261" max="1261" width="18.140625" style="118" bestFit="1" customWidth="1"/>
    <col min="1262" max="1262" width="13.28515625" style="118" bestFit="1" customWidth="1"/>
    <col min="1263" max="1263" width="18.140625" style="118" bestFit="1" customWidth="1"/>
    <col min="1264" max="1264" width="13.28515625" style="118" bestFit="1" customWidth="1"/>
    <col min="1265" max="1265" width="18.140625" style="118" bestFit="1" customWidth="1"/>
    <col min="1266" max="1266" width="13.28515625" style="118" bestFit="1" customWidth="1"/>
    <col min="1267" max="1267" width="18.140625" style="118" bestFit="1" customWidth="1"/>
    <col min="1268" max="1268" width="13.28515625" style="118" bestFit="1" customWidth="1"/>
    <col min="1269" max="1269" width="18.140625" style="118" bestFit="1" customWidth="1"/>
    <col min="1270" max="1270" width="13.28515625" style="118" bestFit="1" customWidth="1"/>
    <col min="1271" max="1271" width="18.140625" style="118" bestFit="1" customWidth="1"/>
    <col min="1272" max="1272" width="13.28515625" style="118" bestFit="1" customWidth="1"/>
    <col min="1273" max="1273" width="18.140625" style="118" bestFit="1" customWidth="1"/>
    <col min="1274" max="1274" width="13.28515625" style="118" bestFit="1" customWidth="1"/>
    <col min="1275" max="1275" width="18.140625" style="118" bestFit="1" customWidth="1"/>
    <col min="1276" max="1276" width="13.28515625" style="118" bestFit="1" customWidth="1"/>
    <col min="1277" max="1277" width="18.140625" style="118" bestFit="1" customWidth="1"/>
    <col min="1278" max="1278" width="13.28515625" style="118" bestFit="1" customWidth="1"/>
    <col min="1279" max="1279" width="18.140625" style="118" bestFit="1" customWidth="1"/>
    <col min="1280" max="1280" width="13.28515625" style="118" bestFit="1" customWidth="1"/>
    <col min="1281" max="1281" width="18.140625" style="118" bestFit="1" customWidth="1"/>
    <col min="1282" max="1282" width="13.28515625" style="118" bestFit="1" customWidth="1"/>
    <col min="1283" max="1283" width="18.140625" style="118" bestFit="1" customWidth="1"/>
    <col min="1284" max="1284" width="13.28515625" style="118" bestFit="1" customWidth="1"/>
    <col min="1285" max="1285" width="18.140625" style="118" bestFit="1" customWidth="1"/>
    <col min="1286" max="1286" width="13.28515625" style="118" bestFit="1" customWidth="1"/>
    <col min="1287" max="1287" width="18.140625" style="118" bestFit="1" customWidth="1"/>
    <col min="1288" max="1288" width="13.28515625" style="118" bestFit="1" customWidth="1"/>
    <col min="1289" max="1289" width="18.140625" style="118" bestFit="1" customWidth="1"/>
    <col min="1290" max="1290" width="13.28515625" style="118" bestFit="1" customWidth="1"/>
    <col min="1291" max="1291" width="18.140625" style="118" bestFit="1" customWidth="1"/>
    <col min="1292" max="1292" width="13.28515625" style="118" bestFit="1" customWidth="1"/>
    <col min="1293" max="1293" width="18.140625" style="118" bestFit="1" customWidth="1"/>
    <col min="1294" max="1294" width="13.28515625" style="118" bestFit="1" customWidth="1"/>
    <col min="1295" max="1295" width="18.140625" style="118" bestFit="1" customWidth="1"/>
    <col min="1296" max="1296" width="13.28515625" style="118" bestFit="1" customWidth="1"/>
    <col min="1297" max="1297" width="18.140625" style="118" bestFit="1" customWidth="1"/>
    <col min="1298" max="1298" width="13.28515625" style="118" bestFit="1" customWidth="1"/>
    <col min="1299" max="1299" width="18.140625" style="118" bestFit="1" customWidth="1"/>
    <col min="1300" max="1300" width="13.28515625" style="118" bestFit="1" customWidth="1"/>
    <col min="1301" max="1301" width="18.140625" style="118" bestFit="1" customWidth="1"/>
    <col min="1302" max="1302" width="13.28515625" style="118" bestFit="1" customWidth="1"/>
    <col min="1303" max="1303" width="18.140625" style="118" bestFit="1" customWidth="1"/>
    <col min="1304" max="1304" width="13.28515625" style="118" bestFit="1" customWidth="1"/>
    <col min="1305" max="1305" width="18.140625" style="118" bestFit="1" customWidth="1"/>
    <col min="1306" max="1306" width="13.28515625" style="118" bestFit="1" customWidth="1"/>
    <col min="1307" max="1307" width="18.140625" style="118" bestFit="1" customWidth="1"/>
    <col min="1308" max="1308" width="13.28515625" style="118" bestFit="1" customWidth="1"/>
    <col min="1309" max="1309" width="18.140625" style="118" bestFit="1" customWidth="1"/>
    <col min="1310" max="1310" width="13.28515625" style="118" bestFit="1" customWidth="1"/>
    <col min="1311" max="1311" width="18.140625" style="118" bestFit="1" customWidth="1"/>
    <col min="1312" max="1312" width="13.28515625" style="118" bestFit="1" customWidth="1"/>
    <col min="1313" max="1313" width="18.140625" style="118" bestFit="1" customWidth="1"/>
    <col min="1314" max="1314" width="13.28515625" style="118" bestFit="1" customWidth="1"/>
    <col min="1315" max="1315" width="18.140625" style="118" bestFit="1" customWidth="1"/>
    <col min="1316" max="1316" width="13.28515625" style="118" bestFit="1" customWidth="1"/>
    <col min="1317" max="1317" width="18.140625" style="118" bestFit="1" customWidth="1"/>
    <col min="1318" max="1318" width="13.28515625" style="118" bestFit="1" customWidth="1"/>
    <col min="1319" max="1319" width="18.140625" style="118" bestFit="1" customWidth="1"/>
    <col min="1320" max="1320" width="13.28515625" style="118" bestFit="1" customWidth="1"/>
    <col min="1321" max="1321" width="18.140625" style="118" bestFit="1" customWidth="1"/>
    <col min="1322" max="1322" width="13.28515625" style="118" bestFit="1" customWidth="1"/>
    <col min="1323" max="1323" width="18.140625" style="118" bestFit="1" customWidth="1"/>
    <col min="1324" max="1324" width="13.28515625" style="118" bestFit="1" customWidth="1"/>
    <col min="1325" max="1325" width="18.140625" style="118" bestFit="1" customWidth="1"/>
    <col min="1326" max="1326" width="13.28515625" style="118" bestFit="1" customWidth="1"/>
    <col min="1327" max="1327" width="18.140625" style="118" bestFit="1" customWidth="1"/>
    <col min="1328" max="1328" width="13.28515625" style="118" bestFit="1" customWidth="1"/>
    <col min="1329" max="1329" width="18.140625" style="118" bestFit="1" customWidth="1"/>
    <col min="1330" max="1330" width="13.28515625" style="118" bestFit="1" customWidth="1"/>
    <col min="1331" max="1331" width="18.140625" style="118" bestFit="1" customWidth="1"/>
    <col min="1332" max="1332" width="13.28515625" style="118" bestFit="1" customWidth="1"/>
    <col min="1333" max="1333" width="18.140625" style="118" bestFit="1" customWidth="1"/>
    <col min="1334" max="1334" width="13.28515625" style="118" bestFit="1" customWidth="1"/>
    <col min="1335" max="1335" width="18.140625" style="118" bestFit="1" customWidth="1"/>
    <col min="1336" max="1336" width="13.28515625" style="118" bestFit="1" customWidth="1"/>
    <col min="1337" max="1337" width="18.140625" style="118" bestFit="1" customWidth="1"/>
    <col min="1338" max="1338" width="13.28515625" style="118" bestFit="1" customWidth="1"/>
    <col min="1339" max="1339" width="18.140625" style="118" bestFit="1" customWidth="1"/>
    <col min="1340" max="1340" width="13.28515625" style="118" bestFit="1" customWidth="1"/>
    <col min="1341" max="1341" width="18.140625" style="118" bestFit="1" customWidth="1"/>
    <col min="1342" max="1342" width="13.28515625" style="118" bestFit="1" customWidth="1"/>
    <col min="1343" max="1343" width="18.140625" style="118" bestFit="1" customWidth="1"/>
    <col min="1344" max="1344" width="13.28515625" style="118" bestFit="1" customWidth="1"/>
    <col min="1345" max="1345" width="18.140625" style="118" bestFit="1" customWidth="1"/>
    <col min="1346" max="1346" width="13.28515625" style="118" bestFit="1" customWidth="1"/>
    <col min="1347" max="1347" width="18.140625" style="118" bestFit="1" customWidth="1"/>
    <col min="1348" max="1348" width="13.28515625" style="118" bestFit="1" customWidth="1"/>
    <col min="1349" max="1349" width="18.140625" style="118" bestFit="1" customWidth="1"/>
    <col min="1350" max="1350" width="13.28515625" style="118" bestFit="1" customWidth="1"/>
    <col min="1351" max="1351" width="18.140625" style="118" bestFit="1" customWidth="1"/>
    <col min="1352" max="1352" width="13.28515625" style="118" bestFit="1" customWidth="1"/>
    <col min="1353" max="1353" width="18.140625" style="118" bestFit="1" customWidth="1"/>
    <col min="1354" max="1354" width="13.28515625" style="118" bestFit="1" customWidth="1"/>
    <col min="1355" max="1355" width="18.140625" style="118" bestFit="1" customWidth="1"/>
    <col min="1356" max="1356" width="13.28515625" style="118" bestFit="1" customWidth="1"/>
    <col min="1357" max="1357" width="18.140625" style="118" bestFit="1" customWidth="1"/>
    <col min="1358" max="1358" width="13.28515625" style="118" bestFit="1" customWidth="1"/>
    <col min="1359" max="1359" width="18.140625" style="118" bestFit="1" customWidth="1"/>
    <col min="1360" max="1360" width="13.28515625" style="118" bestFit="1" customWidth="1"/>
    <col min="1361" max="1361" width="18.140625" style="118" bestFit="1" customWidth="1"/>
    <col min="1362" max="1362" width="13.28515625" style="118" bestFit="1" customWidth="1"/>
    <col min="1363" max="1363" width="18.140625" style="118" bestFit="1" customWidth="1"/>
    <col min="1364" max="1364" width="13.28515625" style="118" bestFit="1" customWidth="1"/>
    <col min="1365" max="1365" width="18.140625" style="118" bestFit="1" customWidth="1"/>
    <col min="1366" max="1366" width="13.28515625" style="118" bestFit="1" customWidth="1"/>
    <col min="1367" max="1367" width="18.140625" style="118" bestFit="1" customWidth="1"/>
    <col min="1368" max="1368" width="13.28515625" style="118" bestFit="1" customWidth="1"/>
    <col min="1369" max="1369" width="18.140625" style="118" bestFit="1" customWidth="1"/>
    <col min="1370" max="1370" width="13.28515625" style="118" bestFit="1" customWidth="1"/>
    <col min="1371" max="1371" width="18.140625" style="118" bestFit="1" customWidth="1"/>
    <col min="1372" max="1372" width="13.28515625" style="118" bestFit="1" customWidth="1"/>
    <col min="1373" max="1373" width="18.140625" style="118" bestFit="1" customWidth="1"/>
    <col min="1374" max="1374" width="13.28515625" style="118" bestFit="1" customWidth="1"/>
    <col min="1375" max="1375" width="18.140625" style="118" bestFit="1" customWidth="1"/>
    <col min="1376" max="1376" width="13.28515625" style="118" bestFit="1" customWidth="1"/>
    <col min="1377" max="1377" width="18.140625" style="118" bestFit="1" customWidth="1"/>
    <col min="1378" max="1378" width="13.28515625" style="118" bestFit="1" customWidth="1"/>
    <col min="1379" max="1379" width="18.140625" style="118" bestFit="1" customWidth="1"/>
    <col min="1380" max="1380" width="13.28515625" style="118" bestFit="1" customWidth="1"/>
    <col min="1381" max="1381" width="18.140625" style="118" bestFit="1" customWidth="1"/>
    <col min="1382" max="1382" width="13.28515625" style="118" bestFit="1" customWidth="1"/>
    <col min="1383" max="1383" width="18.140625" style="118" bestFit="1" customWidth="1"/>
    <col min="1384" max="1384" width="13.28515625" style="118" bestFit="1" customWidth="1"/>
    <col min="1385" max="1385" width="18.140625" style="118" bestFit="1" customWidth="1"/>
    <col min="1386" max="1386" width="13.28515625" style="118" bestFit="1" customWidth="1"/>
    <col min="1387" max="1387" width="18.140625" style="118" bestFit="1" customWidth="1"/>
    <col min="1388" max="1388" width="13.28515625" style="118" bestFit="1" customWidth="1"/>
    <col min="1389" max="1389" width="18.140625" style="118" bestFit="1" customWidth="1"/>
    <col min="1390" max="1390" width="13.28515625" style="118" bestFit="1" customWidth="1"/>
    <col min="1391" max="1391" width="18.140625" style="118" bestFit="1" customWidth="1"/>
    <col min="1392" max="1392" width="13.28515625" style="118" bestFit="1" customWidth="1"/>
    <col min="1393" max="1393" width="18.140625" style="118" bestFit="1" customWidth="1"/>
    <col min="1394" max="1394" width="13.28515625" style="118" bestFit="1" customWidth="1"/>
    <col min="1395" max="1395" width="18.140625" style="118" bestFit="1" customWidth="1"/>
    <col min="1396" max="1396" width="13.28515625" style="118" bestFit="1" customWidth="1"/>
    <col min="1397" max="1397" width="18.140625" style="118" bestFit="1" customWidth="1"/>
    <col min="1398" max="1398" width="13.28515625" style="118" bestFit="1" customWidth="1"/>
    <col min="1399" max="1399" width="18.140625" style="118" bestFit="1" customWidth="1"/>
    <col min="1400" max="1400" width="13.28515625" style="118" bestFit="1" customWidth="1"/>
    <col min="1401" max="1401" width="18.140625" style="118" bestFit="1" customWidth="1"/>
    <col min="1402" max="1402" width="13.28515625" style="118" bestFit="1" customWidth="1"/>
    <col min="1403" max="1403" width="18.140625" style="118" bestFit="1" customWidth="1"/>
    <col min="1404" max="1404" width="13.28515625" style="118" bestFit="1" customWidth="1"/>
    <col min="1405" max="1405" width="18.140625" style="118" bestFit="1" customWidth="1"/>
    <col min="1406" max="1406" width="13.28515625" style="118" bestFit="1" customWidth="1"/>
    <col min="1407" max="1407" width="18.140625" style="118" bestFit="1" customWidth="1"/>
    <col min="1408" max="1408" width="13.28515625" style="118" bestFit="1" customWidth="1"/>
    <col min="1409" max="1409" width="18.140625" style="118" bestFit="1" customWidth="1"/>
    <col min="1410" max="1410" width="13.28515625" style="118" bestFit="1" customWidth="1"/>
    <col min="1411" max="1411" width="18.140625" style="118" bestFit="1" customWidth="1"/>
    <col min="1412" max="1412" width="13.28515625" style="118" bestFit="1" customWidth="1"/>
    <col min="1413" max="1413" width="18.140625" style="118" bestFit="1" customWidth="1"/>
    <col min="1414" max="1414" width="13.28515625" style="118" bestFit="1" customWidth="1"/>
    <col min="1415" max="1415" width="18.140625" style="118" bestFit="1" customWidth="1"/>
    <col min="1416" max="1416" width="13.28515625" style="118" bestFit="1" customWidth="1"/>
    <col min="1417" max="1417" width="18.140625" style="118" bestFit="1" customWidth="1"/>
    <col min="1418" max="1418" width="13.28515625" style="118" bestFit="1" customWidth="1"/>
    <col min="1419" max="1419" width="18.140625" style="118" bestFit="1" customWidth="1"/>
    <col min="1420" max="1420" width="13.28515625" style="118" bestFit="1" customWidth="1"/>
    <col min="1421" max="1421" width="18.140625" style="118" bestFit="1" customWidth="1"/>
    <col min="1422" max="1422" width="13.28515625" style="118" bestFit="1" customWidth="1"/>
    <col min="1423" max="1423" width="18.140625" style="118" bestFit="1" customWidth="1"/>
    <col min="1424" max="1424" width="13.28515625" style="118" bestFit="1" customWidth="1"/>
    <col min="1425" max="1425" width="18.140625" style="118" bestFit="1" customWidth="1"/>
    <col min="1426" max="1426" width="13.28515625" style="118" bestFit="1" customWidth="1"/>
    <col min="1427" max="1427" width="18.140625" style="118" bestFit="1" customWidth="1"/>
    <col min="1428" max="1428" width="13.28515625" style="118" bestFit="1" customWidth="1"/>
    <col min="1429" max="1429" width="18.140625" style="118" bestFit="1" customWidth="1"/>
    <col min="1430" max="1430" width="13.28515625" style="118" bestFit="1" customWidth="1"/>
    <col min="1431" max="1431" width="18.140625" style="118" bestFit="1" customWidth="1"/>
    <col min="1432" max="1432" width="13.28515625" style="118" bestFit="1" customWidth="1"/>
    <col min="1433" max="1433" width="18.140625" style="118" bestFit="1" customWidth="1"/>
    <col min="1434" max="1434" width="13.28515625" style="118" bestFit="1" customWidth="1"/>
    <col min="1435" max="1435" width="18.140625" style="118" bestFit="1" customWidth="1"/>
    <col min="1436" max="1436" width="13.28515625" style="118" bestFit="1" customWidth="1"/>
    <col min="1437" max="1437" width="18.140625" style="118" bestFit="1" customWidth="1"/>
    <col min="1438" max="1438" width="13.28515625" style="118" bestFit="1" customWidth="1"/>
    <col min="1439" max="1439" width="18.140625" style="118" bestFit="1" customWidth="1"/>
    <col min="1440" max="1440" width="13.28515625" style="118" bestFit="1" customWidth="1"/>
    <col min="1441" max="1441" width="18.140625" style="118" bestFit="1" customWidth="1"/>
    <col min="1442" max="1442" width="13.28515625" style="118" bestFit="1" customWidth="1"/>
    <col min="1443" max="1443" width="18.140625" style="118" bestFit="1" customWidth="1"/>
    <col min="1444" max="1444" width="13.28515625" style="118" bestFit="1" customWidth="1"/>
    <col min="1445" max="1445" width="18.140625" style="118" bestFit="1" customWidth="1"/>
    <col min="1446" max="1446" width="13.28515625" style="118" bestFit="1" customWidth="1"/>
    <col min="1447" max="1447" width="18.140625" style="118" bestFit="1" customWidth="1"/>
    <col min="1448" max="1448" width="13.28515625" style="118" bestFit="1" customWidth="1"/>
    <col min="1449" max="1449" width="18.140625" style="118" bestFit="1" customWidth="1"/>
    <col min="1450" max="1450" width="13.28515625" style="118" bestFit="1" customWidth="1"/>
    <col min="1451" max="1451" width="18.140625" style="118" bestFit="1" customWidth="1"/>
    <col min="1452" max="1452" width="13.28515625" style="118" bestFit="1" customWidth="1"/>
    <col min="1453" max="1453" width="18.140625" style="118" bestFit="1" customWidth="1"/>
    <col min="1454" max="1454" width="13.28515625" style="118" bestFit="1" customWidth="1"/>
    <col min="1455" max="1455" width="18.140625" style="118" bestFit="1" customWidth="1"/>
    <col min="1456" max="1456" width="13.28515625" style="118" bestFit="1" customWidth="1"/>
    <col min="1457" max="1457" width="18.140625" style="118" bestFit="1" customWidth="1"/>
    <col min="1458" max="1458" width="13.28515625" style="118" bestFit="1" customWidth="1"/>
    <col min="1459" max="1459" width="18.140625" style="118" bestFit="1" customWidth="1"/>
    <col min="1460" max="1460" width="13.28515625" style="118" bestFit="1" customWidth="1"/>
    <col min="1461" max="1461" width="18.140625" style="118" bestFit="1" customWidth="1"/>
    <col min="1462" max="1462" width="13.28515625" style="118" bestFit="1" customWidth="1"/>
    <col min="1463" max="1463" width="18.140625" style="118" bestFit="1" customWidth="1"/>
    <col min="1464" max="1464" width="13.28515625" style="118" bestFit="1" customWidth="1"/>
    <col min="1465" max="1465" width="18.140625" style="118" bestFit="1" customWidth="1"/>
    <col min="1466" max="1466" width="13.28515625" style="118" bestFit="1" customWidth="1"/>
    <col min="1467" max="1467" width="18.140625" style="118" bestFit="1" customWidth="1"/>
    <col min="1468" max="1468" width="13.28515625" style="118" bestFit="1" customWidth="1"/>
    <col min="1469" max="1469" width="18.140625" style="118" bestFit="1" customWidth="1"/>
    <col min="1470" max="1470" width="13.28515625" style="118" bestFit="1" customWidth="1"/>
    <col min="1471" max="1471" width="18.140625" style="118" bestFit="1" customWidth="1"/>
    <col min="1472" max="1472" width="13.28515625" style="118" bestFit="1" customWidth="1"/>
    <col min="1473" max="1473" width="18.140625" style="118" bestFit="1" customWidth="1"/>
    <col min="1474" max="1474" width="13.28515625" style="118" bestFit="1" customWidth="1"/>
    <col min="1475" max="1475" width="18.140625" style="118" bestFit="1" customWidth="1"/>
    <col min="1476" max="1476" width="13.28515625" style="118" bestFit="1" customWidth="1"/>
    <col min="1477" max="1477" width="18.140625" style="118" bestFit="1" customWidth="1"/>
    <col min="1478" max="1478" width="13.28515625" style="118" bestFit="1" customWidth="1"/>
    <col min="1479" max="1479" width="18.140625" style="118" bestFit="1" customWidth="1"/>
    <col min="1480" max="1480" width="13.28515625" style="118" bestFit="1" customWidth="1"/>
    <col min="1481" max="1481" width="18.140625" style="118" bestFit="1" customWidth="1"/>
    <col min="1482" max="1482" width="13.28515625" style="118" bestFit="1" customWidth="1"/>
    <col min="1483" max="1483" width="18.140625" style="118" bestFit="1" customWidth="1"/>
    <col min="1484" max="1484" width="13.28515625" style="118" bestFit="1" customWidth="1"/>
    <col min="1485" max="1485" width="18.140625" style="118" bestFit="1" customWidth="1"/>
    <col min="1486" max="1486" width="13.28515625" style="118" bestFit="1" customWidth="1"/>
    <col min="1487" max="1487" width="18.140625" style="118" bestFit="1" customWidth="1"/>
    <col min="1488" max="1488" width="13.28515625" style="118" bestFit="1" customWidth="1"/>
    <col min="1489" max="1489" width="18.140625" style="118" bestFit="1" customWidth="1"/>
    <col min="1490" max="1490" width="13.28515625" style="118" bestFit="1" customWidth="1"/>
    <col min="1491" max="1491" width="18.140625" style="118" bestFit="1" customWidth="1"/>
    <col min="1492" max="1492" width="13.28515625" style="118" bestFit="1" customWidth="1"/>
    <col min="1493" max="1493" width="18.140625" style="118" bestFit="1" customWidth="1"/>
    <col min="1494" max="1494" width="13.28515625" style="118" bestFit="1" customWidth="1"/>
    <col min="1495" max="1495" width="18.140625" style="118" bestFit="1" customWidth="1"/>
    <col min="1496" max="1496" width="13.28515625" style="118" bestFit="1" customWidth="1"/>
    <col min="1497" max="1497" width="18.140625" style="118" bestFit="1" customWidth="1"/>
    <col min="1498" max="1498" width="13.28515625" style="118" bestFit="1" customWidth="1"/>
    <col min="1499" max="1499" width="18.140625" style="118" bestFit="1" customWidth="1"/>
    <col min="1500" max="1500" width="13.28515625" style="118" bestFit="1" customWidth="1"/>
    <col min="1501" max="1501" width="18.140625" style="118" bestFit="1" customWidth="1"/>
    <col min="1502" max="1502" width="13.28515625" style="118" bestFit="1" customWidth="1"/>
    <col min="1503" max="1503" width="18.140625" style="118" bestFit="1" customWidth="1"/>
    <col min="1504" max="1504" width="13.28515625" style="118" bestFit="1" customWidth="1"/>
    <col min="1505" max="1505" width="18.140625" style="118" bestFit="1" customWidth="1"/>
    <col min="1506" max="1506" width="13.28515625" style="118" bestFit="1" customWidth="1"/>
    <col min="1507" max="1507" width="18.140625" style="118" bestFit="1" customWidth="1"/>
    <col min="1508" max="1508" width="13.28515625" style="118" bestFit="1" customWidth="1"/>
    <col min="1509" max="1509" width="18.140625" style="118" bestFit="1" customWidth="1"/>
    <col min="1510" max="1510" width="13.28515625" style="118" bestFit="1" customWidth="1"/>
    <col min="1511" max="1511" width="18.140625" style="118" bestFit="1" customWidth="1"/>
    <col min="1512" max="1512" width="13.28515625" style="118" bestFit="1" customWidth="1"/>
    <col min="1513" max="1513" width="18.140625" style="118" bestFit="1" customWidth="1"/>
    <col min="1514" max="1514" width="13.28515625" style="118" bestFit="1" customWidth="1"/>
    <col min="1515" max="1515" width="18.140625" style="118" bestFit="1" customWidth="1"/>
    <col min="1516" max="1516" width="13.28515625" style="118" bestFit="1" customWidth="1"/>
    <col min="1517" max="1517" width="18.140625" style="118" bestFit="1" customWidth="1"/>
    <col min="1518" max="1518" width="13.28515625" style="118" bestFit="1" customWidth="1"/>
    <col min="1519" max="1519" width="18.140625" style="118" bestFit="1" customWidth="1"/>
    <col min="1520" max="1520" width="13.28515625" style="118" bestFit="1" customWidth="1"/>
    <col min="1521" max="1521" width="18.140625" style="118" bestFit="1" customWidth="1"/>
    <col min="1522" max="1522" width="13.28515625" style="118" bestFit="1" customWidth="1"/>
    <col min="1523" max="1523" width="18.140625" style="118" bestFit="1" customWidth="1"/>
    <col min="1524" max="1524" width="13.28515625" style="118" bestFit="1" customWidth="1"/>
    <col min="1525" max="1525" width="18.140625" style="118" bestFit="1" customWidth="1"/>
    <col min="1526" max="1526" width="13.28515625" style="118" bestFit="1" customWidth="1"/>
    <col min="1527" max="1527" width="18.140625" style="118" bestFit="1" customWidth="1"/>
    <col min="1528" max="1528" width="13.28515625" style="118" bestFit="1" customWidth="1"/>
    <col min="1529" max="1529" width="18.140625" style="118" bestFit="1" customWidth="1"/>
    <col min="1530" max="1530" width="13.28515625" style="118" bestFit="1" customWidth="1"/>
    <col min="1531" max="1531" width="18.140625" style="118" bestFit="1" customWidth="1"/>
    <col min="1532" max="1532" width="13.28515625" style="118" bestFit="1" customWidth="1"/>
    <col min="1533" max="1533" width="18.140625" style="118" bestFit="1" customWidth="1"/>
    <col min="1534" max="1534" width="13.28515625" style="118" bestFit="1" customWidth="1"/>
    <col min="1535" max="1535" width="18.140625" style="118" bestFit="1" customWidth="1"/>
    <col min="1536" max="1536" width="13.28515625" style="118" bestFit="1" customWidth="1"/>
    <col min="1537" max="1537" width="18.140625" style="118" bestFit="1" customWidth="1"/>
    <col min="1538" max="1538" width="13.28515625" style="118" bestFit="1" customWidth="1"/>
    <col min="1539" max="1539" width="18.140625" style="118" bestFit="1" customWidth="1"/>
    <col min="1540" max="1540" width="13.28515625" style="118" bestFit="1" customWidth="1"/>
    <col min="1541" max="1541" width="18.140625" style="118" bestFit="1" customWidth="1"/>
    <col min="1542" max="1542" width="13.28515625" style="118" bestFit="1" customWidth="1"/>
    <col min="1543" max="1543" width="18.140625" style="118" bestFit="1" customWidth="1"/>
    <col min="1544" max="1544" width="13.28515625" style="118" bestFit="1" customWidth="1"/>
    <col min="1545" max="1545" width="18.140625" style="118" bestFit="1" customWidth="1"/>
    <col min="1546" max="1546" width="13.28515625" style="118" bestFit="1" customWidth="1"/>
    <col min="1547" max="1547" width="18.140625" style="118" bestFit="1" customWidth="1"/>
    <col min="1548" max="1548" width="13.28515625" style="118" bestFit="1" customWidth="1"/>
    <col min="1549" max="1549" width="18.140625" style="118" bestFit="1" customWidth="1"/>
    <col min="1550" max="1550" width="13.28515625" style="118" bestFit="1" customWidth="1"/>
    <col min="1551" max="1551" width="18.140625" style="118" bestFit="1" customWidth="1"/>
    <col min="1552" max="1552" width="13.28515625" style="118" bestFit="1" customWidth="1"/>
    <col min="1553" max="1553" width="18.140625" style="118" bestFit="1" customWidth="1"/>
    <col min="1554" max="1554" width="13.28515625" style="118" bestFit="1" customWidth="1"/>
    <col min="1555" max="1555" width="18.140625" style="118" bestFit="1" customWidth="1"/>
    <col min="1556" max="1556" width="13.28515625" style="118" bestFit="1" customWidth="1"/>
    <col min="1557" max="1557" width="18.140625" style="118" bestFit="1" customWidth="1"/>
    <col min="1558" max="1558" width="13.28515625" style="118" bestFit="1" customWidth="1"/>
    <col min="1559" max="1559" width="18.140625" style="118" bestFit="1" customWidth="1"/>
    <col min="1560" max="1560" width="13.28515625" style="118" bestFit="1" customWidth="1"/>
    <col min="1561" max="1561" width="18.140625" style="118" bestFit="1" customWidth="1"/>
    <col min="1562" max="1562" width="13.28515625" style="118" bestFit="1" customWidth="1"/>
    <col min="1563" max="1563" width="18.140625" style="118" bestFit="1" customWidth="1"/>
    <col min="1564" max="1564" width="13.28515625" style="118" bestFit="1" customWidth="1"/>
    <col min="1565" max="1565" width="18.140625" style="118" bestFit="1" customWidth="1"/>
    <col min="1566" max="1566" width="13.28515625" style="118" bestFit="1" customWidth="1"/>
    <col min="1567" max="1567" width="18.140625" style="118" bestFit="1" customWidth="1"/>
    <col min="1568" max="1568" width="13.28515625" style="118" bestFit="1" customWidth="1"/>
    <col min="1569" max="1569" width="18.140625" style="118" bestFit="1" customWidth="1"/>
    <col min="1570" max="1570" width="13.28515625" style="118" bestFit="1" customWidth="1"/>
    <col min="1571" max="1571" width="18.140625" style="118" bestFit="1" customWidth="1"/>
    <col min="1572" max="1572" width="13.28515625" style="118" bestFit="1" customWidth="1"/>
    <col min="1573" max="1573" width="18.140625" style="118" bestFit="1" customWidth="1"/>
    <col min="1574" max="1574" width="13.28515625" style="118" bestFit="1" customWidth="1"/>
    <col min="1575" max="1575" width="18.140625" style="118" bestFit="1" customWidth="1"/>
    <col min="1576" max="1576" width="13.28515625" style="118" bestFit="1" customWidth="1"/>
    <col min="1577" max="1577" width="18.140625" style="118" bestFit="1" customWidth="1"/>
    <col min="1578" max="1578" width="13.28515625" style="118" bestFit="1" customWidth="1"/>
    <col min="1579" max="1579" width="18.140625" style="118" bestFit="1" customWidth="1"/>
    <col min="1580" max="1580" width="13.28515625" style="118" bestFit="1" customWidth="1"/>
    <col min="1581" max="1581" width="18.140625" style="118" bestFit="1" customWidth="1"/>
    <col min="1582" max="1582" width="13.28515625" style="118" bestFit="1" customWidth="1"/>
    <col min="1583" max="1583" width="18.140625" style="118" bestFit="1" customWidth="1"/>
    <col min="1584" max="1584" width="13.28515625" style="118" bestFit="1" customWidth="1"/>
    <col min="1585" max="1585" width="18.140625" style="118" bestFit="1" customWidth="1"/>
    <col min="1586" max="1586" width="13.28515625" style="118" bestFit="1" customWidth="1"/>
    <col min="1587" max="1587" width="18.140625" style="118" bestFit="1" customWidth="1"/>
    <col min="1588" max="1588" width="13.28515625" style="118" bestFit="1" customWidth="1"/>
    <col min="1589" max="1589" width="18.140625" style="118" bestFit="1" customWidth="1"/>
    <col min="1590" max="1590" width="13.28515625" style="118" bestFit="1" customWidth="1"/>
    <col min="1591" max="1591" width="18.140625" style="118" bestFit="1" customWidth="1"/>
    <col min="1592" max="1592" width="13.28515625" style="118" bestFit="1" customWidth="1"/>
    <col min="1593" max="1593" width="18.140625" style="118" bestFit="1" customWidth="1"/>
    <col min="1594" max="1594" width="13.28515625" style="118" bestFit="1" customWidth="1"/>
    <col min="1595" max="1595" width="18.140625" style="118" bestFit="1" customWidth="1"/>
    <col min="1596" max="1596" width="13.28515625" style="118" bestFit="1" customWidth="1"/>
    <col min="1597" max="1597" width="18.140625" style="118" bestFit="1" customWidth="1"/>
    <col min="1598" max="1598" width="13.28515625" style="118" bestFit="1" customWidth="1"/>
    <col min="1599" max="1599" width="18.140625" style="118" bestFit="1" customWidth="1"/>
    <col min="1600" max="1600" width="13.28515625" style="118" bestFit="1" customWidth="1"/>
    <col min="1601" max="1601" width="18.140625" style="118" bestFit="1" customWidth="1"/>
    <col min="1602" max="1602" width="13.28515625" style="118" bestFit="1" customWidth="1"/>
    <col min="1603" max="1603" width="18.140625" style="118" bestFit="1" customWidth="1"/>
    <col min="1604" max="1604" width="13.28515625" style="118" bestFit="1" customWidth="1"/>
    <col min="1605" max="1605" width="18.140625" style="118" bestFit="1" customWidth="1"/>
    <col min="1606" max="1606" width="13.28515625" style="118" bestFit="1" customWidth="1"/>
    <col min="1607" max="1607" width="18.140625" style="118" bestFit="1" customWidth="1"/>
    <col min="1608" max="1608" width="13.28515625" style="118" bestFit="1" customWidth="1"/>
    <col min="1609" max="1609" width="18.140625" style="118" bestFit="1" customWidth="1"/>
    <col min="1610" max="1610" width="13.28515625" style="118" bestFit="1" customWidth="1"/>
    <col min="1611" max="1611" width="18.140625" style="118" bestFit="1" customWidth="1"/>
    <col min="1612" max="1612" width="13.28515625" style="118" bestFit="1" customWidth="1"/>
    <col min="1613" max="1613" width="18.140625" style="118" bestFit="1" customWidth="1"/>
    <col min="1614" max="1614" width="13.28515625" style="118" bestFit="1" customWidth="1"/>
    <col min="1615" max="1615" width="18.140625" style="118" bestFit="1" customWidth="1"/>
    <col min="1616" max="1616" width="13.28515625" style="118" bestFit="1" customWidth="1"/>
    <col min="1617" max="1617" width="18.140625" style="118" bestFit="1" customWidth="1"/>
    <col min="1618" max="1618" width="13.28515625" style="118" bestFit="1" customWidth="1"/>
    <col min="1619" max="1619" width="18.140625" style="118" bestFit="1" customWidth="1"/>
    <col min="1620" max="1620" width="13.28515625" style="118" bestFit="1" customWidth="1"/>
    <col min="1621" max="1621" width="18.140625" style="118" bestFit="1" customWidth="1"/>
    <col min="1622" max="1622" width="13.28515625" style="118" bestFit="1" customWidth="1"/>
    <col min="1623" max="1623" width="18.140625" style="118" bestFit="1" customWidth="1"/>
    <col min="1624" max="1624" width="13.28515625" style="118" bestFit="1" customWidth="1"/>
    <col min="1625" max="1625" width="18.140625" style="118" bestFit="1" customWidth="1"/>
    <col min="1626" max="1626" width="13.28515625" style="118" bestFit="1" customWidth="1"/>
    <col min="1627" max="1627" width="18.140625" style="118" bestFit="1" customWidth="1"/>
    <col min="1628" max="1628" width="13.28515625" style="118" bestFit="1" customWidth="1"/>
    <col min="1629" max="1629" width="18.140625" style="118" bestFit="1" customWidth="1"/>
    <col min="1630" max="1630" width="13.28515625" style="118" bestFit="1" customWidth="1"/>
    <col min="1631" max="1631" width="18.140625" style="118" bestFit="1" customWidth="1"/>
    <col min="1632" max="1632" width="13.28515625" style="118" bestFit="1" customWidth="1"/>
    <col min="1633" max="1633" width="18.140625" style="118" bestFit="1" customWidth="1"/>
    <col min="1634" max="1634" width="13.28515625" style="118" bestFit="1" customWidth="1"/>
    <col min="1635" max="1635" width="18.140625" style="118" bestFit="1" customWidth="1"/>
    <col min="1636" max="1636" width="13.28515625" style="118" bestFit="1" customWidth="1"/>
    <col min="1637" max="1637" width="18.140625" style="118" bestFit="1" customWidth="1"/>
    <col min="1638" max="1638" width="13.28515625" style="118" bestFit="1" customWidth="1"/>
    <col min="1639" max="1639" width="18.140625" style="118" bestFit="1" customWidth="1"/>
    <col min="1640" max="1640" width="13.28515625" style="118" bestFit="1" customWidth="1"/>
    <col min="1641" max="1641" width="18.140625" style="118" bestFit="1" customWidth="1"/>
    <col min="1642" max="1642" width="13.28515625" style="118" bestFit="1" customWidth="1"/>
    <col min="1643" max="1643" width="18.140625" style="118" bestFit="1" customWidth="1"/>
    <col min="1644" max="1644" width="13.28515625" style="118" bestFit="1" customWidth="1"/>
    <col min="1645" max="1645" width="18.140625" style="118" bestFit="1" customWidth="1"/>
    <col min="1646" max="1646" width="13.28515625" style="118" bestFit="1" customWidth="1"/>
    <col min="1647" max="1647" width="18.140625" style="118" bestFit="1" customWidth="1"/>
    <col min="1648" max="1648" width="13.28515625" style="118" bestFit="1" customWidth="1"/>
    <col min="1649" max="1649" width="18.140625" style="118" bestFit="1" customWidth="1"/>
    <col min="1650" max="1650" width="13.28515625" style="118" bestFit="1" customWidth="1"/>
    <col min="1651" max="1651" width="18.140625" style="118" bestFit="1" customWidth="1"/>
    <col min="1652" max="1652" width="13.28515625" style="118" bestFit="1" customWidth="1"/>
    <col min="1653" max="1653" width="18.140625" style="118" bestFit="1" customWidth="1"/>
    <col min="1654" max="1654" width="13.28515625" style="118" bestFit="1" customWidth="1"/>
    <col min="1655" max="1655" width="18.140625" style="118" bestFit="1" customWidth="1"/>
    <col min="1656" max="1656" width="13.28515625" style="118" bestFit="1" customWidth="1"/>
    <col min="1657" max="1657" width="18.140625" style="118" bestFit="1" customWidth="1"/>
    <col min="1658" max="1658" width="13.28515625" style="118" bestFit="1" customWidth="1"/>
    <col min="1659" max="1659" width="18.140625" style="118" bestFit="1" customWidth="1"/>
    <col min="1660" max="1660" width="13.28515625" style="118" bestFit="1" customWidth="1"/>
    <col min="1661" max="1661" width="18.140625" style="118" bestFit="1" customWidth="1"/>
    <col min="1662" max="1662" width="13.28515625" style="118" bestFit="1" customWidth="1"/>
    <col min="1663" max="1663" width="18.140625" style="118" bestFit="1" customWidth="1"/>
    <col min="1664" max="1664" width="13.28515625" style="118" bestFit="1" customWidth="1"/>
    <col min="1665" max="1665" width="18.140625" style="118" bestFit="1" customWidth="1"/>
    <col min="1666" max="1666" width="13.28515625" style="118" bestFit="1" customWidth="1"/>
    <col min="1667" max="1667" width="18.140625" style="118" bestFit="1" customWidth="1"/>
    <col min="1668" max="1668" width="13.28515625" style="118" bestFit="1" customWidth="1"/>
    <col min="1669" max="1669" width="18.140625" style="118" bestFit="1" customWidth="1"/>
    <col min="1670" max="1670" width="13.28515625" style="118" bestFit="1" customWidth="1"/>
    <col min="1671" max="1671" width="18.140625" style="118" bestFit="1" customWidth="1"/>
    <col min="1672" max="1672" width="13.28515625" style="118" bestFit="1" customWidth="1"/>
    <col min="1673" max="1673" width="18.140625" style="118" bestFit="1" customWidth="1"/>
    <col min="1674" max="1674" width="13.28515625" style="118" bestFit="1" customWidth="1"/>
    <col min="1675" max="1675" width="18.140625" style="118" bestFit="1" customWidth="1"/>
    <col min="1676" max="1676" width="13.28515625" style="118" bestFit="1" customWidth="1"/>
    <col min="1677" max="1677" width="18.140625" style="118" bestFit="1" customWidth="1"/>
    <col min="1678" max="1678" width="13.28515625" style="118" bestFit="1" customWidth="1"/>
    <col min="1679" max="1679" width="18.140625" style="118" bestFit="1" customWidth="1"/>
    <col min="1680" max="1680" width="13.28515625" style="118" bestFit="1" customWidth="1"/>
    <col min="1681" max="1681" width="18.140625" style="118" bestFit="1" customWidth="1"/>
    <col min="1682" max="1682" width="13.28515625" style="118" bestFit="1" customWidth="1"/>
    <col min="1683" max="1683" width="18.140625" style="118" bestFit="1" customWidth="1"/>
    <col min="1684" max="1684" width="13.28515625" style="118" bestFit="1" customWidth="1"/>
    <col min="1685" max="1685" width="18.140625" style="118" bestFit="1" customWidth="1"/>
    <col min="1686" max="1686" width="13.28515625" style="118" bestFit="1" customWidth="1"/>
    <col min="1687" max="1687" width="18.140625" style="118" bestFit="1" customWidth="1"/>
    <col min="1688" max="1688" width="13.28515625" style="118" bestFit="1" customWidth="1"/>
    <col min="1689" max="1689" width="18.140625" style="118" bestFit="1" customWidth="1"/>
    <col min="1690" max="1690" width="13.28515625" style="118" bestFit="1" customWidth="1"/>
    <col min="1691" max="1691" width="18.140625" style="118" bestFit="1" customWidth="1"/>
    <col min="1692" max="1692" width="13.28515625" style="118" bestFit="1" customWidth="1"/>
    <col min="1693" max="1693" width="18.140625" style="118" bestFit="1" customWidth="1"/>
    <col min="1694" max="1694" width="13.28515625" style="118" bestFit="1" customWidth="1"/>
    <col min="1695" max="1695" width="18.140625" style="118" bestFit="1" customWidth="1"/>
    <col min="1696" max="1696" width="13.28515625" style="118" bestFit="1" customWidth="1"/>
    <col min="1697" max="1697" width="18.140625" style="118" bestFit="1" customWidth="1"/>
    <col min="1698" max="1698" width="13.28515625" style="118" bestFit="1" customWidth="1"/>
    <col min="1699" max="1699" width="18.140625" style="118" bestFit="1" customWidth="1"/>
    <col min="1700" max="1700" width="13.28515625" style="118" bestFit="1" customWidth="1"/>
    <col min="1701" max="1701" width="18.140625" style="118" bestFit="1" customWidth="1"/>
    <col min="1702" max="1702" width="13.28515625" style="118" bestFit="1" customWidth="1"/>
    <col min="1703" max="1703" width="18.140625" style="118" bestFit="1" customWidth="1"/>
    <col min="1704" max="1704" width="13.28515625" style="118" bestFit="1" customWidth="1"/>
    <col min="1705" max="1705" width="18.140625" style="118" bestFit="1" customWidth="1"/>
    <col min="1706" max="1706" width="13.28515625" style="118" bestFit="1" customWidth="1"/>
    <col min="1707" max="1707" width="18.140625" style="118" bestFit="1" customWidth="1"/>
    <col min="1708" max="1708" width="13.28515625" style="118" bestFit="1" customWidth="1"/>
    <col min="1709" max="1709" width="18.140625" style="118" bestFit="1" customWidth="1"/>
    <col min="1710" max="1710" width="13.28515625" style="118" bestFit="1" customWidth="1"/>
    <col min="1711" max="1711" width="18.140625" style="118" bestFit="1" customWidth="1"/>
    <col min="1712" max="1712" width="13.28515625" style="118" bestFit="1" customWidth="1"/>
    <col min="1713" max="1713" width="18.140625" style="118" bestFit="1" customWidth="1"/>
    <col min="1714" max="1714" width="13.28515625" style="118" bestFit="1" customWidth="1"/>
    <col min="1715" max="1715" width="18.140625" style="118" bestFit="1" customWidth="1"/>
    <col min="1716" max="1716" width="13.28515625" style="118" bestFit="1" customWidth="1"/>
    <col min="1717" max="1717" width="18.140625" style="118" bestFit="1" customWidth="1"/>
    <col min="1718" max="1718" width="13.28515625" style="118" bestFit="1" customWidth="1"/>
    <col min="1719" max="1719" width="18.140625" style="118" bestFit="1" customWidth="1"/>
    <col min="1720" max="1720" width="13.28515625" style="118" bestFit="1" customWidth="1"/>
    <col min="1721" max="1721" width="18.140625" style="118" bestFit="1" customWidth="1"/>
    <col min="1722" max="1722" width="13.28515625" style="118" bestFit="1" customWidth="1"/>
    <col min="1723" max="1723" width="18.140625" style="118" bestFit="1" customWidth="1"/>
    <col min="1724" max="1724" width="13.28515625" style="118" bestFit="1" customWidth="1"/>
    <col min="1725" max="1725" width="18.140625" style="118" bestFit="1" customWidth="1"/>
    <col min="1726" max="1726" width="13.28515625" style="118" bestFit="1" customWidth="1"/>
    <col min="1727" max="1727" width="18.140625" style="118" bestFit="1" customWidth="1"/>
    <col min="1728" max="1728" width="13.28515625" style="118" bestFit="1" customWidth="1"/>
    <col min="1729" max="1729" width="18.140625" style="118" bestFit="1" customWidth="1"/>
    <col min="1730" max="1730" width="13.28515625" style="118" bestFit="1" customWidth="1"/>
    <col min="1731" max="1731" width="18.140625" style="118" bestFit="1" customWidth="1"/>
    <col min="1732" max="1732" width="13.28515625" style="118" bestFit="1" customWidth="1"/>
    <col min="1733" max="1733" width="18.140625" style="118" bestFit="1" customWidth="1"/>
    <col min="1734" max="1734" width="13.28515625" style="118" bestFit="1" customWidth="1"/>
    <col min="1735" max="1735" width="18.140625" style="118" bestFit="1" customWidth="1"/>
    <col min="1736" max="1736" width="13.28515625" style="118" bestFit="1" customWidth="1"/>
    <col min="1737" max="1737" width="18.140625" style="118" bestFit="1" customWidth="1"/>
    <col min="1738" max="1738" width="13.28515625" style="118" bestFit="1" customWidth="1"/>
    <col min="1739" max="1739" width="18.140625" style="118" bestFit="1" customWidth="1"/>
    <col min="1740" max="1740" width="13.28515625" style="118" bestFit="1" customWidth="1"/>
    <col min="1741" max="1741" width="18.140625" style="118" bestFit="1" customWidth="1"/>
    <col min="1742" max="1742" width="13.28515625" style="118" bestFit="1" customWidth="1"/>
    <col min="1743" max="1743" width="18.140625" style="118" bestFit="1" customWidth="1"/>
    <col min="1744" max="1744" width="13.28515625" style="118" bestFit="1" customWidth="1"/>
    <col min="1745" max="1745" width="18.140625" style="118" bestFit="1" customWidth="1"/>
    <col min="1746" max="1746" width="13.28515625" style="118" bestFit="1" customWidth="1"/>
    <col min="1747" max="1747" width="18.140625" style="118" bestFit="1" customWidth="1"/>
    <col min="1748" max="1748" width="13.28515625" style="118" bestFit="1" customWidth="1"/>
    <col min="1749" max="1749" width="18.140625" style="118" bestFit="1" customWidth="1"/>
    <col min="1750" max="1750" width="13.28515625" style="118" bestFit="1" customWidth="1"/>
    <col min="1751" max="1751" width="18.140625" style="118" bestFit="1" customWidth="1"/>
    <col min="1752" max="1752" width="13.28515625" style="118" bestFit="1" customWidth="1"/>
    <col min="1753" max="1753" width="18.140625" style="118" bestFit="1" customWidth="1"/>
    <col min="1754" max="1754" width="13.28515625" style="118" bestFit="1" customWidth="1"/>
    <col min="1755" max="1755" width="18.140625" style="118" bestFit="1" customWidth="1"/>
    <col min="1756" max="1756" width="13.28515625" style="118" bestFit="1" customWidth="1"/>
    <col min="1757" max="1757" width="18.140625" style="118" bestFit="1" customWidth="1"/>
    <col min="1758" max="1758" width="13.28515625" style="118" bestFit="1" customWidth="1"/>
    <col min="1759" max="1759" width="18.140625" style="118" bestFit="1" customWidth="1"/>
    <col min="1760" max="1760" width="13.28515625" style="118" bestFit="1" customWidth="1"/>
    <col min="1761" max="1761" width="18.140625" style="118" bestFit="1" customWidth="1"/>
    <col min="1762" max="1762" width="13.28515625" style="118" bestFit="1" customWidth="1"/>
    <col min="1763" max="1763" width="18.140625" style="118" bestFit="1" customWidth="1"/>
    <col min="1764" max="1764" width="13.28515625" style="118" bestFit="1" customWidth="1"/>
    <col min="1765" max="1765" width="18.140625" style="118" bestFit="1" customWidth="1"/>
    <col min="1766" max="1766" width="13.28515625" style="118" bestFit="1" customWidth="1"/>
    <col min="1767" max="1767" width="18.140625" style="118" bestFit="1" customWidth="1"/>
    <col min="1768" max="1768" width="13.28515625" style="118" bestFit="1" customWidth="1"/>
    <col min="1769" max="1769" width="18.140625" style="118" bestFit="1" customWidth="1"/>
    <col min="1770" max="1770" width="13.28515625" style="118" bestFit="1" customWidth="1"/>
    <col min="1771" max="1771" width="18.140625" style="118" bestFit="1" customWidth="1"/>
    <col min="1772" max="1772" width="13.28515625" style="118" bestFit="1" customWidth="1"/>
    <col min="1773" max="1773" width="18.140625" style="118" bestFit="1" customWidth="1"/>
    <col min="1774" max="1774" width="13.28515625" style="118" bestFit="1" customWidth="1"/>
    <col min="1775" max="1775" width="18.140625" style="118" bestFit="1" customWidth="1"/>
    <col min="1776" max="1776" width="13.28515625" style="118" bestFit="1" customWidth="1"/>
    <col min="1777" max="1777" width="18.140625" style="118" bestFit="1" customWidth="1"/>
    <col min="1778" max="1778" width="13.28515625" style="118" bestFit="1" customWidth="1"/>
    <col min="1779" max="1779" width="18.140625" style="118" bestFit="1" customWidth="1"/>
    <col min="1780" max="1780" width="13.28515625" style="118" bestFit="1" customWidth="1"/>
    <col min="1781" max="1781" width="18.140625" style="118" bestFit="1" customWidth="1"/>
    <col min="1782" max="1782" width="13.28515625" style="118" bestFit="1" customWidth="1"/>
    <col min="1783" max="1783" width="18.140625" style="118" bestFit="1" customWidth="1"/>
    <col min="1784" max="1784" width="13.28515625" style="118" bestFit="1" customWidth="1"/>
    <col min="1785" max="1785" width="18.140625" style="118" bestFit="1" customWidth="1"/>
    <col min="1786" max="1786" width="13.28515625" style="118" bestFit="1" customWidth="1"/>
    <col min="1787" max="1787" width="18.140625" style="118" bestFit="1" customWidth="1"/>
    <col min="1788" max="1788" width="13.28515625" style="118" bestFit="1" customWidth="1"/>
    <col min="1789" max="1789" width="18.140625" style="118" bestFit="1" customWidth="1"/>
    <col min="1790" max="1790" width="13.28515625" style="118" bestFit="1" customWidth="1"/>
    <col min="1791" max="1791" width="18.140625" style="118" bestFit="1" customWidth="1"/>
    <col min="1792" max="1792" width="13.28515625" style="118" bestFit="1" customWidth="1"/>
    <col min="1793" max="1793" width="18.140625" style="118" bestFit="1" customWidth="1"/>
    <col min="1794" max="1794" width="13.28515625" style="118" bestFit="1" customWidth="1"/>
    <col min="1795" max="1795" width="18.140625" style="118" bestFit="1" customWidth="1"/>
    <col min="1796" max="1796" width="13.28515625" style="118" bestFit="1" customWidth="1"/>
    <col min="1797" max="1797" width="18.140625" style="118" bestFit="1" customWidth="1"/>
    <col min="1798" max="1798" width="13.28515625" style="118" bestFit="1" customWidth="1"/>
    <col min="1799" max="1799" width="18.140625" style="118" bestFit="1" customWidth="1"/>
    <col min="1800" max="1800" width="13.28515625" style="118" bestFit="1" customWidth="1"/>
    <col min="1801" max="1801" width="18.140625" style="118" bestFit="1" customWidth="1"/>
    <col min="1802" max="1802" width="13.28515625" style="118" bestFit="1" customWidth="1"/>
    <col min="1803" max="1803" width="18.140625" style="118" bestFit="1" customWidth="1"/>
    <col min="1804" max="1804" width="13.28515625" style="118" bestFit="1" customWidth="1"/>
    <col min="1805" max="1805" width="18.140625" style="118" bestFit="1" customWidth="1"/>
    <col min="1806" max="1806" width="13.28515625" style="118" bestFit="1" customWidth="1"/>
    <col min="1807" max="1807" width="18.140625" style="118" bestFit="1" customWidth="1"/>
    <col min="1808" max="1808" width="13.28515625" style="118" bestFit="1" customWidth="1"/>
    <col min="1809" max="1809" width="18.140625" style="118" bestFit="1" customWidth="1"/>
    <col min="1810" max="1810" width="13.28515625" style="118" bestFit="1" customWidth="1"/>
    <col min="1811" max="1811" width="18.140625" style="118" bestFit="1" customWidth="1"/>
    <col min="1812" max="1812" width="13.28515625" style="118" bestFit="1" customWidth="1"/>
    <col min="1813" max="1813" width="18.140625" style="118" bestFit="1" customWidth="1"/>
    <col min="1814" max="1814" width="13.28515625" style="118" bestFit="1" customWidth="1"/>
    <col min="1815" max="1815" width="18.140625" style="118" bestFit="1" customWidth="1"/>
    <col min="1816" max="1816" width="13.28515625" style="118" bestFit="1" customWidth="1"/>
    <col min="1817" max="1817" width="18.140625" style="118" bestFit="1" customWidth="1"/>
    <col min="1818" max="1818" width="13.28515625" style="118" bestFit="1" customWidth="1"/>
    <col min="1819" max="1819" width="18.140625" style="118" bestFit="1" customWidth="1"/>
    <col min="1820" max="1820" width="13.28515625" style="118" bestFit="1" customWidth="1"/>
    <col min="1821" max="1821" width="18.140625" style="118" bestFit="1" customWidth="1"/>
    <col min="1822" max="1822" width="13.28515625" style="118" bestFit="1" customWidth="1"/>
    <col min="1823" max="1823" width="18.140625" style="118" bestFit="1" customWidth="1"/>
    <col min="1824" max="1824" width="13.28515625" style="118" bestFit="1" customWidth="1"/>
    <col min="1825" max="1825" width="18.140625" style="118" bestFit="1" customWidth="1"/>
    <col min="1826" max="1826" width="13.28515625" style="118" bestFit="1" customWidth="1"/>
    <col min="1827" max="1827" width="18.140625" style="118" bestFit="1" customWidth="1"/>
    <col min="1828" max="1828" width="13.28515625" style="118" bestFit="1" customWidth="1"/>
    <col min="1829" max="1829" width="18.140625" style="118" bestFit="1" customWidth="1"/>
    <col min="1830" max="1830" width="13.28515625" style="118" bestFit="1" customWidth="1"/>
    <col min="1831" max="1831" width="18.140625" style="118" bestFit="1" customWidth="1"/>
    <col min="1832" max="1832" width="13.28515625" style="118" bestFit="1" customWidth="1"/>
    <col min="1833" max="1833" width="18.140625" style="118" bestFit="1" customWidth="1"/>
    <col min="1834" max="1834" width="13.28515625" style="118" bestFit="1" customWidth="1"/>
    <col min="1835" max="1835" width="18.140625" style="118" bestFit="1" customWidth="1"/>
    <col min="1836" max="1836" width="13.28515625" style="118" bestFit="1" customWidth="1"/>
    <col min="1837" max="1837" width="18.140625" style="118" bestFit="1" customWidth="1"/>
    <col min="1838" max="1838" width="13.28515625" style="118" bestFit="1" customWidth="1"/>
    <col min="1839" max="1839" width="18.140625" style="118" bestFit="1" customWidth="1"/>
    <col min="1840" max="1840" width="13.28515625" style="118" bestFit="1" customWidth="1"/>
    <col min="1841" max="1841" width="18.140625" style="118" bestFit="1" customWidth="1"/>
    <col min="1842" max="1842" width="13.28515625" style="118" bestFit="1" customWidth="1"/>
    <col min="1843" max="1843" width="18.140625" style="118" bestFit="1" customWidth="1"/>
    <col min="1844" max="1844" width="13.28515625" style="118" bestFit="1" customWidth="1"/>
    <col min="1845" max="1845" width="18.140625" style="118" bestFit="1" customWidth="1"/>
    <col min="1846" max="1846" width="13.28515625" style="118" bestFit="1" customWidth="1"/>
    <col min="1847" max="1847" width="18.140625" style="118" bestFit="1" customWidth="1"/>
    <col min="1848" max="1848" width="13.28515625" style="118" bestFit="1" customWidth="1"/>
    <col min="1849" max="1849" width="18.140625" style="118" bestFit="1" customWidth="1"/>
    <col min="1850" max="1850" width="13.28515625" style="118" bestFit="1" customWidth="1"/>
    <col min="1851" max="1851" width="18.140625" style="118" bestFit="1" customWidth="1"/>
    <col min="1852" max="1852" width="13.28515625" style="118" bestFit="1" customWidth="1"/>
    <col min="1853" max="1853" width="18.140625" style="118" bestFit="1" customWidth="1"/>
    <col min="1854" max="1854" width="13.28515625" style="118" bestFit="1" customWidth="1"/>
    <col min="1855" max="1855" width="18.140625" style="118" bestFit="1" customWidth="1"/>
    <col min="1856" max="1856" width="13.28515625" style="118" bestFit="1" customWidth="1"/>
    <col min="1857" max="1857" width="18.140625" style="118" bestFit="1" customWidth="1"/>
    <col min="1858" max="1858" width="13.28515625" style="118" bestFit="1" customWidth="1"/>
    <col min="1859" max="1859" width="18.140625" style="118" bestFit="1" customWidth="1"/>
    <col min="1860" max="1860" width="13.28515625" style="118" bestFit="1" customWidth="1"/>
    <col min="1861" max="1861" width="18.140625" style="118" bestFit="1" customWidth="1"/>
    <col min="1862" max="1862" width="13.28515625" style="118" bestFit="1" customWidth="1"/>
    <col min="1863" max="1863" width="18.140625" style="118" bestFit="1" customWidth="1"/>
    <col min="1864" max="1864" width="13.28515625" style="118" bestFit="1" customWidth="1"/>
    <col min="1865" max="1865" width="18.140625" style="118" bestFit="1" customWidth="1"/>
    <col min="1866" max="1866" width="13.28515625" style="118" bestFit="1" customWidth="1"/>
    <col min="1867" max="1867" width="18.140625" style="118" bestFit="1" customWidth="1"/>
    <col min="1868" max="1868" width="13.28515625" style="118" bestFit="1" customWidth="1"/>
    <col min="1869" max="1869" width="18.140625" style="118" bestFit="1" customWidth="1"/>
    <col min="1870" max="1870" width="13.28515625" style="118" bestFit="1" customWidth="1"/>
    <col min="1871" max="1871" width="18.140625" style="118" bestFit="1" customWidth="1"/>
    <col min="1872" max="1872" width="13.28515625" style="118" bestFit="1" customWidth="1"/>
    <col min="1873" max="1873" width="18.140625" style="118" bestFit="1" customWidth="1"/>
    <col min="1874" max="1874" width="13.28515625" style="118" bestFit="1" customWidth="1"/>
    <col min="1875" max="1875" width="18.140625" style="118" bestFit="1" customWidth="1"/>
    <col min="1876" max="1876" width="13.28515625" style="118" bestFit="1" customWidth="1"/>
    <col min="1877" max="1877" width="18.140625" style="118" bestFit="1" customWidth="1"/>
    <col min="1878" max="1878" width="13.28515625" style="118" bestFit="1" customWidth="1"/>
    <col min="1879" max="1879" width="18.140625" style="118" bestFit="1" customWidth="1"/>
    <col min="1880" max="1880" width="13.28515625" style="118" bestFit="1" customWidth="1"/>
    <col min="1881" max="1881" width="18.140625" style="118" bestFit="1" customWidth="1"/>
    <col min="1882" max="1882" width="13.28515625" style="118" bestFit="1" customWidth="1"/>
    <col min="1883" max="1883" width="18.140625" style="118" bestFit="1" customWidth="1"/>
    <col min="1884" max="1884" width="13.28515625" style="118" bestFit="1" customWidth="1"/>
    <col min="1885" max="1885" width="18.140625" style="118" bestFit="1" customWidth="1"/>
    <col min="1886" max="1886" width="13.28515625" style="118" bestFit="1" customWidth="1"/>
    <col min="1887" max="1887" width="18.140625" style="118" bestFit="1" customWidth="1"/>
    <col min="1888" max="1888" width="13.28515625" style="118" bestFit="1" customWidth="1"/>
    <col min="1889" max="1889" width="18.140625" style="118" bestFit="1" customWidth="1"/>
    <col min="1890" max="1890" width="13.28515625" style="118" bestFit="1" customWidth="1"/>
    <col min="1891" max="1891" width="18.140625" style="118" bestFit="1" customWidth="1"/>
    <col min="1892" max="1892" width="13.28515625" style="118" bestFit="1" customWidth="1"/>
    <col min="1893" max="1893" width="18.140625" style="118" bestFit="1" customWidth="1"/>
    <col min="1894" max="1894" width="13.28515625" style="118" bestFit="1" customWidth="1"/>
    <col min="1895" max="1895" width="18.140625" style="118" bestFit="1" customWidth="1"/>
    <col min="1896" max="1896" width="13.28515625" style="118" bestFit="1" customWidth="1"/>
    <col min="1897" max="1897" width="18.140625" style="118" bestFit="1" customWidth="1"/>
    <col min="1898" max="1898" width="13.28515625" style="118" bestFit="1" customWidth="1"/>
    <col min="1899" max="1899" width="18.140625" style="118" bestFit="1" customWidth="1"/>
    <col min="1900" max="1900" width="13.28515625" style="118" bestFit="1" customWidth="1"/>
    <col min="1901" max="1901" width="18.140625" style="118" bestFit="1" customWidth="1"/>
    <col min="1902" max="1902" width="13.28515625" style="118" bestFit="1" customWidth="1"/>
    <col min="1903" max="1903" width="18.140625" style="118" bestFit="1" customWidth="1"/>
    <col min="1904" max="1904" width="13.28515625" style="118" bestFit="1" customWidth="1"/>
    <col min="1905" max="1905" width="18.140625" style="118" bestFit="1" customWidth="1"/>
    <col min="1906" max="1906" width="13.28515625" style="118" bestFit="1" customWidth="1"/>
    <col min="1907" max="1907" width="18.140625" style="118" bestFit="1" customWidth="1"/>
    <col min="1908" max="1908" width="13.28515625" style="118" bestFit="1" customWidth="1"/>
    <col min="1909" max="1909" width="18.140625" style="118" bestFit="1" customWidth="1"/>
    <col min="1910" max="1910" width="13.28515625" style="118" bestFit="1" customWidth="1"/>
    <col min="1911" max="1911" width="18.140625" style="118" bestFit="1" customWidth="1"/>
    <col min="1912" max="1912" width="13.28515625" style="118" bestFit="1" customWidth="1"/>
    <col min="1913" max="1913" width="18.140625" style="118" bestFit="1" customWidth="1"/>
    <col min="1914" max="1914" width="13.28515625" style="118" bestFit="1" customWidth="1"/>
    <col min="1915" max="1915" width="18.140625" style="118" bestFit="1" customWidth="1"/>
    <col min="1916" max="1916" width="13.28515625" style="118" bestFit="1" customWidth="1"/>
    <col min="1917" max="1917" width="18.140625" style="118" bestFit="1" customWidth="1"/>
    <col min="1918" max="1918" width="13.28515625" style="118" bestFit="1" customWidth="1"/>
    <col min="1919" max="1919" width="18.140625" style="118" bestFit="1" customWidth="1"/>
    <col min="1920" max="1920" width="13.28515625" style="118" bestFit="1" customWidth="1"/>
    <col min="1921" max="1921" width="18.140625" style="118" bestFit="1" customWidth="1"/>
    <col min="1922" max="1922" width="13.28515625" style="118" bestFit="1" customWidth="1"/>
    <col min="1923" max="1923" width="18.140625" style="118" bestFit="1" customWidth="1"/>
    <col min="1924" max="1924" width="13.28515625" style="118" bestFit="1" customWidth="1"/>
    <col min="1925" max="1925" width="18.140625" style="118" bestFit="1" customWidth="1"/>
    <col min="1926" max="1926" width="13.28515625" style="118" bestFit="1" customWidth="1"/>
    <col min="1927" max="1927" width="18.140625" style="118" bestFit="1" customWidth="1"/>
    <col min="1928" max="1928" width="13.28515625" style="118" bestFit="1" customWidth="1"/>
    <col min="1929" max="1929" width="18.140625" style="118" bestFit="1" customWidth="1"/>
    <col min="1930" max="1930" width="13.28515625" style="118" bestFit="1" customWidth="1"/>
    <col min="1931" max="1931" width="18.140625" style="118" bestFit="1" customWidth="1"/>
    <col min="1932" max="1932" width="13.28515625" style="118" bestFit="1" customWidth="1"/>
    <col min="1933" max="1933" width="18.140625" style="118" bestFit="1" customWidth="1"/>
    <col min="1934" max="1934" width="13.28515625" style="118" bestFit="1" customWidth="1"/>
    <col min="1935" max="1935" width="18.140625" style="118" bestFit="1" customWidth="1"/>
    <col min="1936" max="1936" width="13.28515625" style="118" bestFit="1" customWidth="1"/>
    <col min="1937" max="1937" width="18.140625" style="118" bestFit="1" customWidth="1"/>
    <col min="1938" max="1938" width="13.28515625" style="118" bestFit="1" customWidth="1"/>
    <col min="1939" max="1939" width="18.140625" style="118" bestFit="1" customWidth="1"/>
    <col min="1940" max="1940" width="13.28515625" style="118" bestFit="1" customWidth="1"/>
    <col min="1941" max="1941" width="18.140625" style="118" bestFit="1" customWidth="1"/>
    <col min="1942" max="1942" width="13.28515625" style="118" bestFit="1" customWidth="1"/>
    <col min="1943" max="1943" width="18.140625" style="118" bestFit="1" customWidth="1"/>
    <col min="1944" max="1944" width="13.28515625" style="118" bestFit="1" customWidth="1"/>
    <col min="1945" max="1945" width="18.140625" style="118" bestFit="1" customWidth="1"/>
    <col min="1946" max="1946" width="13.28515625" style="118" bestFit="1" customWidth="1"/>
    <col min="1947" max="1947" width="18.140625" style="118" bestFit="1" customWidth="1"/>
    <col min="1948" max="1948" width="13.28515625" style="118" bestFit="1" customWidth="1"/>
    <col min="1949" max="1949" width="18.140625" style="118" bestFit="1" customWidth="1"/>
    <col min="1950" max="1950" width="13.28515625" style="118" bestFit="1" customWidth="1"/>
    <col min="1951" max="1951" width="18.140625" style="118" bestFit="1" customWidth="1"/>
    <col min="1952" max="1952" width="13.28515625" style="118" bestFit="1" customWidth="1"/>
    <col min="1953" max="1953" width="18.140625" style="118" bestFit="1" customWidth="1"/>
    <col min="1954" max="1954" width="13.28515625" style="118" bestFit="1" customWidth="1"/>
    <col min="1955" max="1955" width="18.140625" style="118" bestFit="1" customWidth="1"/>
    <col min="1956" max="1956" width="13.28515625" style="118" bestFit="1" customWidth="1"/>
    <col min="1957" max="1957" width="18.140625" style="118" bestFit="1" customWidth="1"/>
    <col min="1958" max="1958" width="13.28515625" style="118" bestFit="1" customWidth="1"/>
    <col min="1959" max="1959" width="18.140625" style="118" bestFit="1" customWidth="1"/>
    <col min="1960" max="1960" width="13.28515625" style="118" bestFit="1" customWidth="1"/>
    <col min="1961" max="1961" width="18.140625" style="118" bestFit="1" customWidth="1"/>
    <col min="1962" max="1962" width="13.28515625" style="118" bestFit="1" customWidth="1"/>
    <col min="1963" max="1963" width="18.140625" style="118" bestFit="1" customWidth="1"/>
    <col min="1964" max="1964" width="13.28515625" style="118" bestFit="1" customWidth="1"/>
    <col min="1965" max="1965" width="18.140625" style="118" bestFit="1" customWidth="1"/>
    <col min="1966" max="1966" width="13.28515625" style="118" bestFit="1" customWidth="1"/>
    <col min="1967" max="1967" width="18.140625" style="118" bestFit="1" customWidth="1"/>
    <col min="1968" max="1968" width="13.28515625" style="118" bestFit="1" customWidth="1"/>
    <col min="1969" max="1969" width="18.140625" style="118" bestFit="1" customWidth="1"/>
    <col min="1970" max="1970" width="13.28515625" style="118" bestFit="1" customWidth="1"/>
    <col min="1971" max="1971" width="18.140625" style="118" bestFit="1" customWidth="1"/>
    <col min="1972" max="1972" width="13.28515625" style="118" bestFit="1" customWidth="1"/>
    <col min="1973" max="1973" width="18.140625" style="118" bestFit="1" customWidth="1"/>
    <col min="1974" max="1974" width="13.28515625" style="118" bestFit="1" customWidth="1"/>
    <col min="1975" max="1975" width="18.140625" style="118" bestFit="1" customWidth="1"/>
    <col min="1976" max="1976" width="13.28515625" style="118" bestFit="1" customWidth="1"/>
    <col min="1977" max="1977" width="18.140625" style="118" bestFit="1" customWidth="1"/>
    <col min="1978" max="1978" width="13.28515625" style="118" bestFit="1" customWidth="1"/>
    <col min="1979" max="1979" width="18.140625" style="118" bestFit="1" customWidth="1"/>
    <col min="1980" max="1980" width="13.28515625" style="118" bestFit="1" customWidth="1"/>
    <col min="1981" max="1981" width="18.140625" style="118" bestFit="1" customWidth="1"/>
    <col min="1982" max="1982" width="13.28515625" style="118" bestFit="1" customWidth="1"/>
    <col min="1983" max="1983" width="24.5703125" style="118" bestFit="1" customWidth="1"/>
    <col min="1984" max="1984" width="19.7109375" style="118" bestFit="1" customWidth="1"/>
    <col min="1985" max="16384" width="9.140625" style="118"/>
  </cols>
  <sheetData>
    <row r="2" spans="2:7" x14ac:dyDescent="0.25">
      <c r="B2" s="117" t="s">
        <v>1130</v>
      </c>
      <c r="C2" s="118" t="s">
        <v>1134</v>
      </c>
      <c r="D2" s="118" t="s">
        <v>1136</v>
      </c>
      <c r="E2" s="118" t="s">
        <v>1137</v>
      </c>
      <c r="F2" s="118" t="s">
        <v>1133</v>
      </c>
      <c r="G2" s="118" t="s">
        <v>1135</v>
      </c>
    </row>
    <row r="3" spans="2:7" x14ac:dyDescent="0.25">
      <c r="B3" s="119" t="s">
        <v>18</v>
      </c>
      <c r="C3" s="120">
        <v>106200.37050000011</v>
      </c>
      <c r="D3" s="121">
        <v>7.0270588235294129</v>
      </c>
      <c r="E3" s="120">
        <v>54.780852941176462</v>
      </c>
      <c r="F3" s="118">
        <v>340</v>
      </c>
      <c r="G3" s="118">
        <v>1039.29</v>
      </c>
    </row>
    <row r="4" spans="2:7" x14ac:dyDescent="0.25">
      <c r="B4" s="119" t="s">
        <v>42</v>
      </c>
      <c r="C4" s="120">
        <v>106197.67199999996</v>
      </c>
      <c r="D4" s="121">
        <v>6.8180722891566266</v>
      </c>
      <c r="E4" s="120">
        <v>55.659277108433741</v>
      </c>
      <c r="F4" s="118">
        <v>332</v>
      </c>
      <c r="G4" s="118">
        <v>1022.49</v>
      </c>
    </row>
    <row r="5" spans="2:7" x14ac:dyDescent="0.25">
      <c r="B5" s="122" t="s">
        <v>25</v>
      </c>
      <c r="C5" s="123">
        <v>110568.70649999994</v>
      </c>
      <c r="D5" s="124">
        <v>7.0728658536585378</v>
      </c>
      <c r="E5" s="123">
        <v>56.609024390243896</v>
      </c>
      <c r="F5" s="137">
        <v>328</v>
      </c>
      <c r="G5" s="137">
        <v>1042.6500000000001</v>
      </c>
    </row>
    <row r="6" spans="2:7" x14ac:dyDescent="0.25">
      <c r="B6" s="119" t="s">
        <v>1131</v>
      </c>
      <c r="C6" s="120">
        <v>322966.74900000042</v>
      </c>
      <c r="D6" s="121">
        <v>6.9726999999999997</v>
      </c>
      <c r="E6" s="120">
        <v>55.672130000000038</v>
      </c>
      <c r="F6" s="118">
        <v>1000</v>
      </c>
      <c r="G6" s="118">
        <v>1042.6500000000001</v>
      </c>
    </row>
    <row r="10" spans="2:7" x14ac:dyDescent="0.25">
      <c r="B10" s="117" t="s">
        <v>1134</v>
      </c>
      <c r="C10" s="117" t="s">
        <v>1132</v>
      </c>
    </row>
    <row r="11" spans="2:7" x14ac:dyDescent="0.25">
      <c r="B11" s="117" t="s">
        <v>1130</v>
      </c>
      <c r="C11" s="118" t="s">
        <v>18</v>
      </c>
      <c r="D11" s="118" t="s">
        <v>42</v>
      </c>
      <c r="E11" s="118" t="s">
        <v>25</v>
      </c>
      <c r="F11" s="118" t="s">
        <v>1131</v>
      </c>
    </row>
    <row r="12" spans="2:7" x14ac:dyDescent="0.25">
      <c r="B12" s="119" t="s">
        <v>1138</v>
      </c>
      <c r="C12" s="125">
        <v>38681.128499999999</v>
      </c>
      <c r="D12" s="125">
        <v>37176.058500000014</v>
      </c>
      <c r="E12" s="125">
        <v>40434.68099999999</v>
      </c>
      <c r="F12" s="125">
        <v>116291.86799999999</v>
      </c>
    </row>
    <row r="13" spans="2:7" x14ac:dyDescent="0.25">
      <c r="B13" s="119" t="s">
        <v>1139</v>
      </c>
      <c r="C13" s="125">
        <v>29860.120500000005</v>
      </c>
      <c r="D13" s="125">
        <v>34424.270999999993</v>
      </c>
      <c r="E13" s="125">
        <v>32934.982500000006</v>
      </c>
      <c r="F13" s="125">
        <v>97219.374000000011</v>
      </c>
    </row>
    <row r="14" spans="2:7" x14ac:dyDescent="0.25">
      <c r="B14" s="119" t="s">
        <v>1140</v>
      </c>
      <c r="C14" s="125">
        <v>37659.121500000008</v>
      </c>
      <c r="D14" s="125">
        <v>34597.342499999999</v>
      </c>
      <c r="E14" s="125">
        <v>37199.042999999998</v>
      </c>
      <c r="F14" s="125">
        <v>109455.50700000001</v>
      </c>
    </row>
    <row r="15" spans="2:7" x14ac:dyDescent="0.25">
      <c r="B15" s="119" t="s">
        <v>1131</v>
      </c>
      <c r="C15" s="125">
        <v>106200.37050000002</v>
      </c>
      <c r="D15" s="125">
        <v>106197.67200000001</v>
      </c>
      <c r="E15" s="125">
        <v>110568.7065</v>
      </c>
      <c r="F15" s="125">
        <v>322966.74900000001</v>
      </c>
    </row>
    <row r="19" spans="2:6" x14ac:dyDescent="0.25">
      <c r="B19" s="126" t="s">
        <v>1134</v>
      </c>
      <c r="C19" s="126" t="s">
        <v>1132</v>
      </c>
      <c r="D19" s="69"/>
      <c r="E19" s="69"/>
    </row>
    <row r="20" spans="2:6" x14ac:dyDescent="0.25">
      <c r="B20" s="126" t="s">
        <v>1130</v>
      </c>
      <c r="C20" s="69" t="s">
        <v>21</v>
      </c>
      <c r="D20" s="69" t="s">
        <v>31</v>
      </c>
      <c r="E20" s="69" t="s">
        <v>1131</v>
      </c>
    </row>
    <row r="21" spans="2:6" x14ac:dyDescent="0.25">
      <c r="B21" s="127" t="s">
        <v>18</v>
      </c>
      <c r="C21" s="128">
        <v>0.5015911597031576</v>
      </c>
      <c r="D21" s="128">
        <v>0.4984088402968424</v>
      </c>
      <c r="E21" s="128">
        <v>1</v>
      </c>
    </row>
    <row r="22" spans="2:6" x14ac:dyDescent="0.25">
      <c r="B22" s="127" t="s">
        <v>42</v>
      </c>
      <c r="C22" s="128">
        <v>0.4983941173399733</v>
      </c>
      <c r="D22" s="128">
        <v>0.5016058826600267</v>
      </c>
      <c r="E22" s="128">
        <v>1</v>
      </c>
    </row>
    <row r="23" spans="2:6" x14ac:dyDescent="0.25">
      <c r="B23" s="127" t="s">
        <v>25</v>
      </c>
      <c r="C23" s="128">
        <v>0.55789259866217222</v>
      </c>
      <c r="D23" s="128">
        <v>0.44210740133782778</v>
      </c>
      <c r="E23" s="128">
        <v>1</v>
      </c>
    </row>
    <row r="24" spans="2:6" x14ac:dyDescent="0.25">
      <c r="B24" s="127" t="s">
        <v>1131</v>
      </c>
      <c r="C24" s="128">
        <v>0.51981488967460243</v>
      </c>
      <c r="D24" s="128">
        <v>0.48018511032539757</v>
      </c>
      <c r="E24" s="128">
        <v>1</v>
      </c>
    </row>
    <row r="25" spans="2:6" x14ac:dyDescent="0.25">
      <c r="B25" s="126" t="s">
        <v>4</v>
      </c>
      <c r="C25" s="69" t="s">
        <v>1142</v>
      </c>
    </row>
    <row r="27" spans="2:6" x14ac:dyDescent="0.25">
      <c r="B27" s="126" t="s">
        <v>1134</v>
      </c>
      <c r="C27" s="126" t="s">
        <v>1132</v>
      </c>
      <c r="D27" s="69"/>
      <c r="E27" s="69"/>
      <c r="F27" s="69"/>
    </row>
    <row r="28" spans="2:6" x14ac:dyDescent="0.25">
      <c r="B28" s="126" t="s">
        <v>1130</v>
      </c>
      <c r="C28" s="69" t="s">
        <v>29</v>
      </c>
      <c r="D28" s="69" t="s">
        <v>33</v>
      </c>
      <c r="E28" s="69" t="s">
        <v>23</v>
      </c>
      <c r="F28" s="69" t="s">
        <v>1131</v>
      </c>
    </row>
    <row r="29" spans="2:6" x14ac:dyDescent="0.25">
      <c r="B29" s="127" t="s">
        <v>18</v>
      </c>
      <c r="C29" s="128">
        <v>0.31808976598626842</v>
      </c>
      <c r="D29" s="128">
        <v>0.31162556537408709</v>
      </c>
      <c r="E29" s="128">
        <v>0.37028466863964449</v>
      </c>
      <c r="F29" s="128">
        <v>1</v>
      </c>
    </row>
    <row r="30" spans="2:6" x14ac:dyDescent="0.25">
      <c r="B30" s="127" t="s">
        <v>42</v>
      </c>
      <c r="C30" s="128">
        <v>0.33277058559249773</v>
      </c>
      <c r="D30" s="128">
        <v>0.35165419162860762</v>
      </c>
      <c r="E30" s="128">
        <v>0.31557522277889466</v>
      </c>
      <c r="F30" s="128">
        <v>1</v>
      </c>
    </row>
    <row r="31" spans="2:6" x14ac:dyDescent="0.25">
      <c r="B31" s="127" t="s">
        <v>25</v>
      </c>
      <c r="C31" s="128">
        <v>0.38967497100999371</v>
      </c>
      <c r="D31" s="128">
        <v>0.27428615166082276</v>
      </c>
      <c r="E31" s="128">
        <v>0.33603887732918353</v>
      </c>
      <c r="F31" s="128">
        <v>1</v>
      </c>
    </row>
    <row r="32" spans="2:6" x14ac:dyDescent="0.25">
      <c r="B32" s="127" t="s">
        <v>1131</v>
      </c>
      <c r="C32" s="128">
        <v>0.34742452697506648</v>
      </c>
      <c r="D32" s="128">
        <v>0.31200447820713595</v>
      </c>
      <c r="E32" s="128">
        <v>0.34057099481779768</v>
      </c>
      <c r="F32" s="128">
        <v>1</v>
      </c>
    </row>
    <row r="39" spans="2:6" x14ac:dyDescent="0.25">
      <c r="B39" s="126" t="s">
        <v>1134</v>
      </c>
      <c r="C39" s="126" t="s">
        <v>1132</v>
      </c>
      <c r="D39" s="69"/>
      <c r="E39" s="69"/>
      <c r="F39" s="69"/>
    </row>
    <row r="40" spans="2:6" x14ac:dyDescent="0.25">
      <c r="B40" s="126" t="s">
        <v>1130</v>
      </c>
      <c r="C40" s="69" t="s">
        <v>18</v>
      </c>
      <c r="D40" s="69" t="s">
        <v>42</v>
      </c>
      <c r="E40" s="69" t="s">
        <v>25</v>
      </c>
      <c r="F40" s="69" t="s">
        <v>1131</v>
      </c>
    </row>
    <row r="41" spans="2:6" x14ac:dyDescent="0.25">
      <c r="B41" s="127" t="s">
        <v>28</v>
      </c>
      <c r="C41" s="128">
        <v>0.17247692652823657</v>
      </c>
      <c r="D41" s="128">
        <v>0.16056325133002916</v>
      </c>
      <c r="E41" s="128">
        <v>0.17155825640413006</v>
      </c>
      <c r="F41" s="128">
        <v>0.16824497155897619</v>
      </c>
    </row>
    <row r="42" spans="2:6" x14ac:dyDescent="0.25">
      <c r="B42" s="127" t="s">
        <v>46</v>
      </c>
      <c r="C42" s="128">
        <v>0.15378956234432342</v>
      </c>
      <c r="D42" s="128">
        <v>0.15455439079681521</v>
      </c>
      <c r="E42" s="128">
        <v>0.194992513546317</v>
      </c>
      <c r="F42" s="128">
        <v>0.16814701565454343</v>
      </c>
    </row>
    <row r="43" spans="2:6" x14ac:dyDescent="0.25">
      <c r="B43" s="127" t="s">
        <v>44</v>
      </c>
      <c r="C43" s="128">
        <v>0.16161055200838495</v>
      </c>
      <c r="D43" s="128">
        <v>0.1432695106536799</v>
      </c>
      <c r="E43" s="128">
        <v>0.21495100876485332</v>
      </c>
      <c r="F43" s="128">
        <v>0.17384094236896197</v>
      </c>
    </row>
    <row r="44" spans="2:6" x14ac:dyDescent="0.25">
      <c r="B44" s="127" t="s">
        <v>22</v>
      </c>
      <c r="C44" s="128">
        <v>0.11862249576615172</v>
      </c>
      <c r="D44" s="128">
        <v>0.18814593223851461</v>
      </c>
      <c r="E44" s="128">
        <v>0.1502715056180928</v>
      </c>
      <c r="F44" s="128">
        <v>0.15231827781750995</v>
      </c>
    </row>
    <row r="45" spans="2:6" x14ac:dyDescent="0.25">
      <c r="B45" s="127" t="s">
        <v>32</v>
      </c>
      <c r="C45" s="128">
        <v>0.21108396698107562</v>
      </c>
      <c r="D45" s="128">
        <v>0.16524999248571101</v>
      </c>
      <c r="E45" s="128">
        <v>0.12567346982575039</v>
      </c>
      <c r="F45" s="128">
        <v>0.1667723168616346</v>
      </c>
    </row>
    <row r="46" spans="2:6" x14ac:dyDescent="0.25">
      <c r="B46" s="127" t="s">
        <v>36</v>
      </c>
      <c r="C46" s="128">
        <v>0.18241649637182764</v>
      </c>
      <c r="D46" s="128">
        <v>0.18821692249525018</v>
      </c>
      <c r="E46" s="128">
        <v>0.14255324584085646</v>
      </c>
      <c r="F46" s="128">
        <v>0.17067647573837394</v>
      </c>
    </row>
    <row r="47" spans="2:6" x14ac:dyDescent="0.25">
      <c r="B47" s="127" t="s">
        <v>1131</v>
      </c>
      <c r="C47" s="128">
        <v>1</v>
      </c>
      <c r="D47" s="128">
        <v>1</v>
      </c>
      <c r="E47" s="128">
        <v>1</v>
      </c>
      <c r="F47" s="128">
        <v>1</v>
      </c>
    </row>
    <row r="50" spans="2:9" x14ac:dyDescent="0.25">
      <c r="B50" s="126" t="s">
        <v>4</v>
      </c>
      <c r="C50" s="69" t="s">
        <v>1142</v>
      </c>
    </row>
    <row r="52" spans="2:9" x14ac:dyDescent="0.25">
      <c r="B52" s="126" t="s">
        <v>1134</v>
      </c>
      <c r="C52" s="126" t="s">
        <v>1132</v>
      </c>
      <c r="D52" s="69"/>
      <c r="E52" s="69"/>
      <c r="F52" s="69"/>
      <c r="G52" s="69"/>
      <c r="H52" s="69"/>
      <c r="I52" s="69"/>
    </row>
    <row r="53" spans="2:9" x14ac:dyDescent="0.25">
      <c r="B53" s="126" t="s">
        <v>1130</v>
      </c>
      <c r="C53" s="69" t="s">
        <v>28</v>
      </c>
      <c r="D53" s="69" t="s">
        <v>46</v>
      </c>
      <c r="E53" s="69" t="s">
        <v>44</v>
      </c>
      <c r="F53" s="69" t="s">
        <v>22</v>
      </c>
      <c r="G53" s="69" t="s">
        <v>32</v>
      </c>
      <c r="H53" s="69" t="s">
        <v>36</v>
      </c>
      <c r="I53" s="69" t="s">
        <v>1131</v>
      </c>
    </row>
    <row r="54" spans="2:9" x14ac:dyDescent="0.25">
      <c r="B54" s="127" t="s">
        <v>18</v>
      </c>
      <c r="C54" s="128">
        <v>0.33709874177850724</v>
      </c>
      <c r="D54" s="128">
        <v>0.30075019479929388</v>
      </c>
      <c r="E54" s="128">
        <v>0.30569326187815216</v>
      </c>
      <c r="F54" s="128">
        <v>0.25608447855528926</v>
      </c>
      <c r="G54" s="128">
        <v>0.41619753646700214</v>
      </c>
      <c r="H54" s="128">
        <v>0.35144604749177738</v>
      </c>
      <c r="I54" s="128">
        <v>0.32882756763297644</v>
      </c>
    </row>
    <row r="55" spans="2:9" x14ac:dyDescent="0.25">
      <c r="B55" s="127" t="s">
        <v>42</v>
      </c>
      <c r="C55" s="128">
        <v>0.31380600165835648</v>
      </c>
      <c r="D55" s="128">
        <v>0.3022382100506768</v>
      </c>
      <c r="E55" s="128">
        <v>0.27099351277919664</v>
      </c>
      <c r="F55" s="128">
        <v>0.40616266228513342</v>
      </c>
      <c r="G55" s="128">
        <v>0.32581769793434551</v>
      </c>
      <c r="H55" s="128">
        <v>0.36261201155931289</v>
      </c>
      <c r="I55" s="128">
        <v>0.32881921228367689</v>
      </c>
    </row>
    <row r="56" spans="2:9" x14ac:dyDescent="0.25">
      <c r="B56" s="127" t="s">
        <v>25</v>
      </c>
      <c r="C56" s="128">
        <v>0.34909525656313634</v>
      </c>
      <c r="D56" s="128">
        <v>0.39701159515002932</v>
      </c>
      <c r="E56" s="128">
        <v>0.42331322534265109</v>
      </c>
      <c r="F56" s="128">
        <v>0.33775285915957726</v>
      </c>
      <c r="G56" s="128">
        <v>0.25798476559865224</v>
      </c>
      <c r="H56" s="128">
        <v>0.28594194094890985</v>
      </c>
      <c r="I56" s="128">
        <v>0.34235322008334673</v>
      </c>
    </row>
    <row r="57" spans="2:9" x14ac:dyDescent="0.25">
      <c r="B57" s="127" t="s">
        <v>1131</v>
      </c>
      <c r="C57" s="128">
        <v>1</v>
      </c>
      <c r="D57" s="128">
        <v>1</v>
      </c>
      <c r="E57" s="128">
        <v>1</v>
      </c>
      <c r="F57" s="128">
        <v>1</v>
      </c>
      <c r="G57" s="128">
        <v>1</v>
      </c>
      <c r="H57" s="128">
        <v>1</v>
      </c>
      <c r="I57" s="128">
        <v>1</v>
      </c>
    </row>
  </sheetData>
  <pageMargins left="0.7" right="0.7" top="0.75" bottom="0.75" header="0.3" footer="0.3"/>
  <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56B9E-705F-4A7F-8BE9-43B56EF4DCA4}">
  <dimension ref="B2:I60"/>
  <sheetViews>
    <sheetView topLeftCell="H28" zoomScale="110" workbookViewId="0">
      <selection activeCell="V44" sqref="V44"/>
    </sheetView>
  </sheetViews>
  <sheetFormatPr defaultRowHeight="15" x14ac:dyDescent="0.25"/>
  <cols>
    <col min="2" max="2" width="13.140625" bestFit="1" customWidth="1"/>
    <col min="3" max="3" width="20.42578125" bestFit="1" customWidth="1"/>
    <col min="4" max="4" width="18.5703125" bestFit="1" customWidth="1"/>
    <col min="5" max="5" width="19" bestFit="1" customWidth="1"/>
    <col min="6" max="6" width="17.5703125" bestFit="1" customWidth="1"/>
    <col min="7" max="7" width="18" bestFit="1" customWidth="1"/>
    <col min="8" max="8" width="16.42578125" bestFit="1" customWidth="1"/>
    <col min="9" max="9" width="11.42578125" bestFit="1" customWidth="1"/>
    <col min="10" max="10" width="23.5703125" bestFit="1" customWidth="1"/>
    <col min="11" max="11" width="21" bestFit="1" customWidth="1"/>
    <col min="12" max="13" width="3.5703125" bestFit="1" customWidth="1"/>
    <col min="14" max="14" width="24.140625" bestFit="1" customWidth="1"/>
    <col min="15" max="15" width="19.5703125" bestFit="1" customWidth="1"/>
    <col min="16" max="17" width="3.5703125" bestFit="1" customWidth="1"/>
    <col min="18" max="18" width="22.85546875" bestFit="1" customWidth="1"/>
    <col min="19" max="19" width="19.85546875" bestFit="1" customWidth="1"/>
    <col min="20" max="21" width="3.5703125" bestFit="1" customWidth="1"/>
    <col min="22" max="22" width="23" bestFit="1" customWidth="1"/>
    <col min="23" max="23" width="18.42578125" bestFit="1" customWidth="1"/>
    <col min="24" max="25" width="3.5703125" bestFit="1" customWidth="1"/>
    <col min="26" max="26" width="21.5703125" bestFit="1" customWidth="1"/>
    <col min="27" max="27" width="11.42578125" bestFit="1" customWidth="1"/>
    <col min="28" max="208" width="8" bestFit="1" customWidth="1"/>
    <col min="209" max="983" width="9" bestFit="1" customWidth="1"/>
    <col min="984" max="992" width="10.5703125" bestFit="1" customWidth="1"/>
    <col min="993" max="993" width="12.7109375" bestFit="1" customWidth="1"/>
  </cols>
  <sheetData>
    <row r="2" spans="2:7" x14ac:dyDescent="0.25">
      <c r="B2" s="111" t="s">
        <v>1130</v>
      </c>
      <c r="C2" t="s">
        <v>1134</v>
      </c>
      <c r="D2" t="s">
        <v>1136</v>
      </c>
      <c r="E2" t="s">
        <v>1137</v>
      </c>
      <c r="F2" t="s">
        <v>1133</v>
      </c>
      <c r="G2" t="s">
        <v>1141</v>
      </c>
    </row>
    <row r="3" spans="2:7" x14ac:dyDescent="0.25">
      <c r="B3" s="112" t="s">
        <v>18</v>
      </c>
      <c r="C3" s="113">
        <v>106200.37050000011</v>
      </c>
      <c r="D3" s="113">
        <v>7.0270588235294129</v>
      </c>
      <c r="E3" s="113">
        <v>54.780852941176462</v>
      </c>
      <c r="F3">
        <v>340</v>
      </c>
      <c r="G3">
        <v>1039.29</v>
      </c>
    </row>
    <row r="4" spans="2:7" x14ac:dyDescent="0.25">
      <c r="B4" s="112" t="s">
        <v>42</v>
      </c>
      <c r="C4" s="113">
        <v>106197.67199999996</v>
      </c>
      <c r="D4" s="113">
        <v>6.8180722891566266</v>
      </c>
      <c r="E4" s="113">
        <v>55.659277108433741</v>
      </c>
      <c r="F4">
        <v>332</v>
      </c>
      <c r="G4">
        <v>1022.49</v>
      </c>
    </row>
    <row r="5" spans="2:7" x14ac:dyDescent="0.25">
      <c r="B5" s="114" t="s">
        <v>25</v>
      </c>
      <c r="C5" s="115">
        <v>110568.70649999994</v>
      </c>
      <c r="D5" s="115">
        <v>7.0728658536585378</v>
      </c>
      <c r="E5" s="115">
        <v>56.609024390243896</v>
      </c>
      <c r="F5" s="136">
        <v>328</v>
      </c>
      <c r="G5" s="136">
        <v>1042.6500000000001</v>
      </c>
    </row>
    <row r="6" spans="2:7" x14ac:dyDescent="0.25">
      <c r="B6" s="112" t="s">
        <v>1131</v>
      </c>
      <c r="C6" s="113">
        <v>322966.74900000042</v>
      </c>
      <c r="D6" s="113">
        <v>6.9726999999999997</v>
      </c>
      <c r="E6" s="113">
        <v>55.672130000000038</v>
      </c>
      <c r="F6">
        <v>1000</v>
      </c>
      <c r="G6">
        <v>1042.6500000000001</v>
      </c>
    </row>
    <row r="10" spans="2:7" x14ac:dyDescent="0.25">
      <c r="B10" s="111" t="s">
        <v>1134</v>
      </c>
      <c r="C10" s="111" t="s">
        <v>1132</v>
      </c>
    </row>
    <row r="11" spans="2:7" x14ac:dyDescent="0.25">
      <c r="B11" s="111" t="s">
        <v>1130</v>
      </c>
      <c r="C11" t="s">
        <v>18</v>
      </c>
      <c r="D11" t="s">
        <v>42</v>
      </c>
      <c r="E11" t="s">
        <v>25</v>
      </c>
      <c r="F11" t="s">
        <v>1131</v>
      </c>
    </row>
    <row r="12" spans="2:7" x14ac:dyDescent="0.25">
      <c r="B12" s="112" t="s">
        <v>1138</v>
      </c>
      <c r="C12" s="74">
        <v>38681.128499999999</v>
      </c>
      <c r="D12" s="74">
        <v>37176.058500000014</v>
      </c>
      <c r="E12" s="74">
        <v>40434.68099999999</v>
      </c>
      <c r="F12" s="74">
        <v>116291.86799999999</v>
      </c>
    </row>
    <row r="13" spans="2:7" x14ac:dyDescent="0.25">
      <c r="B13" s="112" t="s">
        <v>1139</v>
      </c>
      <c r="C13" s="74">
        <v>29860.120500000005</v>
      </c>
      <c r="D13" s="74">
        <v>34424.270999999993</v>
      </c>
      <c r="E13" s="74">
        <v>32934.982500000006</v>
      </c>
      <c r="F13" s="74">
        <v>97219.374000000011</v>
      </c>
    </row>
    <row r="14" spans="2:7" x14ac:dyDescent="0.25">
      <c r="B14" s="112" t="s">
        <v>1140</v>
      </c>
      <c r="C14" s="74">
        <v>37659.121500000008</v>
      </c>
      <c r="D14" s="74">
        <v>34597.342499999999</v>
      </c>
      <c r="E14" s="74">
        <v>37199.042999999998</v>
      </c>
      <c r="F14" s="74">
        <v>109455.50700000001</v>
      </c>
    </row>
    <row r="15" spans="2:7" x14ac:dyDescent="0.25">
      <c r="B15" s="112" t="s">
        <v>1131</v>
      </c>
      <c r="C15" s="74">
        <v>106200.37050000002</v>
      </c>
      <c r="D15" s="74">
        <v>106197.67200000001</v>
      </c>
      <c r="E15" s="74">
        <v>110568.7065</v>
      </c>
      <c r="F15" s="74">
        <v>322966.74900000001</v>
      </c>
    </row>
    <row r="19" spans="2:6" x14ac:dyDescent="0.25">
      <c r="B19" s="111" t="s">
        <v>1134</v>
      </c>
      <c r="C19" s="111" t="s">
        <v>1132</v>
      </c>
    </row>
    <row r="20" spans="2:6" x14ac:dyDescent="0.25">
      <c r="B20" s="111" t="s">
        <v>1130</v>
      </c>
      <c r="C20" t="s">
        <v>21</v>
      </c>
      <c r="D20" t="s">
        <v>31</v>
      </c>
      <c r="E20" t="s">
        <v>1131</v>
      </c>
    </row>
    <row r="21" spans="2:6" x14ac:dyDescent="0.25">
      <c r="B21" s="112" t="s">
        <v>18</v>
      </c>
      <c r="C21" s="116">
        <v>0.5015911597031576</v>
      </c>
      <c r="D21" s="116">
        <v>0.4984088402968424</v>
      </c>
      <c r="E21" s="116">
        <v>1</v>
      </c>
    </row>
    <row r="22" spans="2:6" x14ac:dyDescent="0.25">
      <c r="B22" s="112" t="s">
        <v>42</v>
      </c>
      <c r="C22" s="116">
        <v>0.4983941173399733</v>
      </c>
      <c r="D22" s="116">
        <v>0.5016058826600267</v>
      </c>
      <c r="E22" s="116">
        <v>1</v>
      </c>
    </row>
    <row r="23" spans="2:6" x14ac:dyDescent="0.25">
      <c r="B23" s="112" t="s">
        <v>25</v>
      </c>
      <c r="C23" s="116">
        <v>0.55789259866217222</v>
      </c>
      <c r="D23" s="116">
        <v>0.44210740133782778</v>
      </c>
      <c r="E23" s="116">
        <v>1</v>
      </c>
    </row>
    <row r="24" spans="2:6" x14ac:dyDescent="0.25">
      <c r="B24" s="112" t="s">
        <v>1131</v>
      </c>
      <c r="C24" s="116">
        <v>0.51981488967460243</v>
      </c>
      <c r="D24" s="116">
        <v>0.48018511032539757</v>
      </c>
      <c r="E24" s="116">
        <v>1</v>
      </c>
    </row>
    <row r="25" spans="2:6" x14ac:dyDescent="0.25">
      <c r="B25" s="112"/>
      <c r="C25" s="116"/>
      <c r="D25" s="116"/>
      <c r="E25" s="116"/>
    </row>
    <row r="26" spans="2:6" x14ac:dyDescent="0.25">
      <c r="B26" s="112"/>
      <c r="C26" s="116"/>
      <c r="D26" s="116"/>
      <c r="E26" s="116"/>
    </row>
    <row r="28" spans="2:6" x14ac:dyDescent="0.25">
      <c r="B28" s="111" t="s">
        <v>4</v>
      </c>
      <c r="C28" t="s">
        <v>1142</v>
      </c>
    </row>
    <row r="30" spans="2:6" x14ac:dyDescent="0.25">
      <c r="B30" s="111" t="s">
        <v>1134</v>
      </c>
      <c r="C30" s="111" t="s">
        <v>1132</v>
      </c>
    </row>
    <row r="31" spans="2:6" x14ac:dyDescent="0.25">
      <c r="B31" s="111" t="s">
        <v>1130</v>
      </c>
      <c r="C31" t="s">
        <v>29</v>
      </c>
      <c r="D31" t="s">
        <v>33</v>
      </c>
      <c r="E31" t="s">
        <v>23</v>
      </c>
      <c r="F31" t="s">
        <v>1131</v>
      </c>
    </row>
    <row r="32" spans="2:6" x14ac:dyDescent="0.25">
      <c r="B32" s="112" t="s">
        <v>18</v>
      </c>
      <c r="C32" s="116">
        <v>0.31808976598626842</v>
      </c>
      <c r="D32" s="116">
        <v>0.31162556537408709</v>
      </c>
      <c r="E32" s="116">
        <v>0.37028466863964449</v>
      </c>
      <c r="F32" s="116">
        <v>1</v>
      </c>
    </row>
    <row r="33" spans="2:6" x14ac:dyDescent="0.25">
      <c r="B33" s="112" t="s">
        <v>42</v>
      </c>
      <c r="C33" s="116">
        <v>0.33277058559249773</v>
      </c>
      <c r="D33" s="116">
        <v>0.35165419162860762</v>
      </c>
      <c r="E33" s="116">
        <v>0.31557522277889466</v>
      </c>
      <c r="F33" s="116">
        <v>1</v>
      </c>
    </row>
    <row r="34" spans="2:6" x14ac:dyDescent="0.25">
      <c r="B34" s="112" t="s">
        <v>25</v>
      </c>
      <c r="C34" s="116">
        <v>0.38967497100999371</v>
      </c>
      <c r="D34" s="116">
        <v>0.27428615166082276</v>
      </c>
      <c r="E34" s="116">
        <v>0.33603887732918353</v>
      </c>
      <c r="F34" s="116">
        <v>1</v>
      </c>
    </row>
    <row r="35" spans="2:6" x14ac:dyDescent="0.25">
      <c r="B35" s="112" t="s">
        <v>1131</v>
      </c>
      <c r="C35" s="116">
        <v>0.34742452697506648</v>
      </c>
      <c r="D35" s="116">
        <v>0.31200447820713595</v>
      </c>
      <c r="E35" s="116">
        <v>0.34057099481779768</v>
      </c>
      <c r="F35" s="116">
        <v>1</v>
      </c>
    </row>
    <row r="39" spans="2:6" x14ac:dyDescent="0.25">
      <c r="B39" s="111" t="s">
        <v>4</v>
      </c>
      <c r="C39" t="s">
        <v>1142</v>
      </c>
    </row>
    <row r="41" spans="2:6" x14ac:dyDescent="0.25">
      <c r="B41" s="111" t="s">
        <v>1134</v>
      </c>
      <c r="C41" s="111" t="s">
        <v>1132</v>
      </c>
    </row>
    <row r="42" spans="2:6" x14ac:dyDescent="0.25">
      <c r="B42" s="111" t="s">
        <v>1130</v>
      </c>
      <c r="C42" t="s">
        <v>18</v>
      </c>
      <c r="D42" t="s">
        <v>42</v>
      </c>
      <c r="E42" t="s">
        <v>25</v>
      </c>
      <c r="F42" t="s">
        <v>1131</v>
      </c>
    </row>
    <row r="43" spans="2:6" x14ac:dyDescent="0.25">
      <c r="B43" s="112" t="s">
        <v>28</v>
      </c>
      <c r="C43" s="116">
        <v>0.33709874177850724</v>
      </c>
      <c r="D43" s="116">
        <v>0.31380600165835648</v>
      </c>
      <c r="E43" s="116">
        <v>0.34909525656313634</v>
      </c>
      <c r="F43" s="116">
        <v>1</v>
      </c>
    </row>
    <row r="44" spans="2:6" x14ac:dyDescent="0.25">
      <c r="B44" s="112" t="s">
        <v>46</v>
      </c>
      <c r="C44" s="116">
        <v>0.30075019479929388</v>
      </c>
      <c r="D44" s="116">
        <v>0.3022382100506768</v>
      </c>
      <c r="E44" s="116">
        <v>0.39701159515002932</v>
      </c>
      <c r="F44" s="116">
        <v>1</v>
      </c>
    </row>
    <row r="45" spans="2:6" x14ac:dyDescent="0.25">
      <c r="B45" s="112" t="s">
        <v>44</v>
      </c>
      <c r="C45" s="116">
        <v>0.30569326187815216</v>
      </c>
      <c r="D45" s="116">
        <v>0.27099351277919664</v>
      </c>
      <c r="E45" s="116">
        <v>0.42331322534265109</v>
      </c>
      <c r="F45" s="116">
        <v>1</v>
      </c>
    </row>
    <row r="46" spans="2:6" x14ac:dyDescent="0.25">
      <c r="B46" s="112" t="s">
        <v>22</v>
      </c>
      <c r="C46" s="116">
        <v>0.25608447855528926</v>
      </c>
      <c r="D46" s="116">
        <v>0.40616266228513342</v>
      </c>
      <c r="E46" s="116">
        <v>0.33775285915957726</v>
      </c>
      <c r="F46" s="116">
        <v>1</v>
      </c>
    </row>
    <row r="47" spans="2:6" x14ac:dyDescent="0.25">
      <c r="B47" s="112" t="s">
        <v>32</v>
      </c>
      <c r="C47" s="116">
        <v>0.41619753646700214</v>
      </c>
      <c r="D47" s="116">
        <v>0.32581769793434551</v>
      </c>
      <c r="E47" s="116">
        <v>0.25798476559865224</v>
      </c>
      <c r="F47" s="116">
        <v>1</v>
      </c>
    </row>
    <row r="48" spans="2:6" x14ac:dyDescent="0.25">
      <c r="B48" s="112" t="s">
        <v>36</v>
      </c>
      <c r="C48" s="116">
        <v>0.35144604749177738</v>
      </c>
      <c r="D48" s="116">
        <v>0.36261201155931289</v>
      </c>
      <c r="E48" s="116">
        <v>0.28594194094890985</v>
      </c>
      <c r="F48" s="116">
        <v>1</v>
      </c>
    </row>
    <row r="49" spans="2:9" x14ac:dyDescent="0.25">
      <c r="B49" s="112" t="s">
        <v>1131</v>
      </c>
      <c r="C49" s="116">
        <v>0.32882756763297644</v>
      </c>
      <c r="D49" s="116">
        <v>0.32881921228367689</v>
      </c>
      <c r="E49" s="116">
        <v>0.34235322008334673</v>
      </c>
      <c r="F49" s="116">
        <v>1</v>
      </c>
    </row>
    <row r="53" spans="2:9" x14ac:dyDescent="0.25">
      <c r="B53" s="111" t="s">
        <v>4</v>
      </c>
      <c r="C53" t="s">
        <v>1142</v>
      </c>
    </row>
    <row r="55" spans="2:9" x14ac:dyDescent="0.25">
      <c r="B55" s="111" t="s">
        <v>1134</v>
      </c>
      <c r="C55" s="111" t="s">
        <v>1132</v>
      </c>
    </row>
    <row r="56" spans="2:9" x14ac:dyDescent="0.25">
      <c r="B56" s="111" t="s">
        <v>1130</v>
      </c>
      <c r="C56" t="s">
        <v>28</v>
      </c>
      <c r="D56" t="s">
        <v>46</v>
      </c>
      <c r="E56" t="s">
        <v>44</v>
      </c>
      <c r="F56" t="s">
        <v>22</v>
      </c>
      <c r="G56" t="s">
        <v>32</v>
      </c>
      <c r="H56" t="s">
        <v>36</v>
      </c>
      <c r="I56" t="s">
        <v>1131</v>
      </c>
    </row>
    <row r="57" spans="2:9" x14ac:dyDescent="0.25">
      <c r="B57" s="112" t="s">
        <v>18</v>
      </c>
      <c r="C57" s="116">
        <v>0.17247692652823657</v>
      </c>
      <c r="D57" s="116">
        <v>0.15378956234432342</v>
      </c>
      <c r="E57" s="116">
        <v>0.16161055200838495</v>
      </c>
      <c r="F57" s="116">
        <v>0.11862249576615172</v>
      </c>
      <c r="G57" s="116">
        <v>0.21108396698107562</v>
      </c>
      <c r="H57" s="116">
        <v>0.18241649637182764</v>
      </c>
      <c r="I57" s="116">
        <v>1</v>
      </c>
    </row>
    <row r="58" spans="2:9" x14ac:dyDescent="0.25">
      <c r="B58" s="112" t="s">
        <v>42</v>
      </c>
      <c r="C58" s="116">
        <v>0.16056325133002916</v>
      </c>
      <c r="D58" s="116">
        <v>0.15455439079681521</v>
      </c>
      <c r="E58" s="116">
        <v>0.1432695106536799</v>
      </c>
      <c r="F58" s="116">
        <v>0.18814593223851461</v>
      </c>
      <c r="G58" s="116">
        <v>0.16524999248571101</v>
      </c>
      <c r="H58" s="116">
        <v>0.18821692249525018</v>
      </c>
      <c r="I58" s="116">
        <v>1</v>
      </c>
    </row>
    <row r="59" spans="2:9" x14ac:dyDescent="0.25">
      <c r="B59" s="112" t="s">
        <v>25</v>
      </c>
      <c r="C59" s="116">
        <v>0.17155825640413006</v>
      </c>
      <c r="D59" s="116">
        <v>0.194992513546317</v>
      </c>
      <c r="E59" s="116">
        <v>0.21495100876485332</v>
      </c>
      <c r="F59" s="116">
        <v>0.1502715056180928</v>
      </c>
      <c r="G59" s="116">
        <v>0.12567346982575039</v>
      </c>
      <c r="H59" s="116">
        <v>0.14255324584085646</v>
      </c>
      <c r="I59" s="116">
        <v>1</v>
      </c>
    </row>
    <row r="60" spans="2:9" x14ac:dyDescent="0.25">
      <c r="B60" s="112" t="s">
        <v>1131</v>
      </c>
      <c r="C60" s="116">
        <v>0.16824497155897619</v>
      </c>
      <c r="D60" s="116">
        <v>0.16814701565454343</v>
      </c>
      <c r="E60" s="116">
        <v>0.17384094236896197</v>
      </c>
      <c r="F60" s="116">
        <v>0.15231827781750995</v>
      </c>
      <c r="G60" s="116">
        <v>0.1667723168616346</v>
      </c>
      <c r="H60" s="116">
        <v>0.17067647573837394</v>
      </c>
      <c r="I60" s="116">
        <v>1</v>
      </c>
    </row>
  </sheetData>
  <pageMargins left="0.7" right="0.7" top="0.75" bottom="0.75" header="0.3" footer="0.3"/>
  <drawing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5E45D-EC9F-4269-9383-3980BED19193}">
  <dimension ref="C2:Z77"/>
  <sheetViews>
    <sheetView showGridLines="0" tabSelected="1" topLeftCell="F31" zoomScale="101" zoomScaleNormal="100" workbookViewId="0">
      <selection activeCell="D25" sqref="D25"/>
    </sheetView>
  </sheetViews>
  <sheetFormatPr defaultRowHeight="15" x14ac:dyDescent="0.25"/>
  <cols>
    <col min="3" max="4" width="13.140625" bestFit="1" customWidth="1"/>
    <col min="5" max="5" width="16.28515625" bestFit="1" customWidth="1"/>
    <col min="6" max="7" width="9.5703125" bestFit="1" customWidth="1"/>
    <col min="8" max="8" width="11.28515625" bestFit="1" customWidth="1"/>
    <col min="9" max="9" width="16" bestFit="1" customWidth="1"/>
    <col min="10" max="10" width="11.28515625" bestFit="1" customWidth="1"/>
    <col min="11" max="11" width="12.5703125" bestFit="1" customWidth="1"/>
    <col min="12" max="12" width="16.7109375" bestFit="1" customWidth="1"/>
    <col min="13" max="13" width="20" bestFit="1" customWidth="1"/>
    <col min="14" max="14" width="18" bestFit="1" customWidth="1"/>
    <col min="15" max="15" width="13.140625" bestFit="1" customWidth="1"/>
    <col min="16" max="16" width="18" bestFit="1" customWidth="1"/>
    <col min="17" max="17" width="13.140625" bestFit="1" customWidth="1"/>
    <col min="18" max="18" width="16.7109375" bestFit="1" customWidth="1"/>
    <col min="19" max="19" width="20" bestFit="1" customWidth="1"/>
    <col min="20" max="20" width="18" bestFit="1" customWidth="1"/>
    <col min="21" max="21" width="13.140625" bestFit="1" customWidth="1"/>
    <col min="23" max="23" width="18" bestFit="1" customWidth="1"/>
    <col min="24" max="24" width="13.140625" bestFit="1" customWidth="1"/>
  </cols>
  <sheetData>
    <row r="2" spans="3:26" ht="15" customHeight="1" x14ac:dyDescent="0.25">
      <c r="C2" s="140" t="s">
        <v>1143</v>
      </c>
      <c r="D2" s="140"/>
      <c r="E2" s="140"/>
      <c r="F2" s="140"/>
      <c r="G2" s="140"/>
      <c r="H2" s="140"/>
      <c r="I2" s="140"/>
      <c r="J2" s="140"/>
      <c r="K2" s="140"/>
      <c r="L2" s="140"/>
      <c r="M2" s="140"/>
      <c r="N2" s="140"/>
      <c r="O2" s="140"/>
      <c r="P2" s="140"/>
      <c r="Q2" s="140"/>
      <c r="R2" s="140"/>
      <c r="S2" s="140"/>
      <c r="T2" s="140"/>
      <c r="U2" s="140"/>
      <c r="V2" s="140"/>
      <c r="W2" s="140"/>
      <c r="X2" s="140"/>
      <c r="Y2" s="140"/>
      <c r="Z2" s="140"/>
    </row>
    <row r="3" spans="3:26" ht="15" customHeight="1" x14ac:dyDescent="0.25">
      <c r="C3" s="140"/>
      <c r="D3" s="140"/>
      <c r="E3" s="140"/>
      <c r="F3" s="140"/>
      <c r="G3" s="140"/>
      <c r="H3" s="140"/>
      <c r="I3" s="140"/>
      <c r="J3" s="140"/>
      <c r="K3" s="140"/>
      <c r="L3" s="140"/>
      <c r="M3" s="140"/>
      <c r="N3" s="140"/>
      <c r="O3" s="140"/>
      <c r="P3" s="140"/>
      <c r="Q3" s="140"/>
      <c r="R3" s="140"/>
      <c r="S3" s="140"/>
      <c r="T3" s="140"/>
      <c r="U3" s="140"/>
      <c r="V3" s="140"/>
      <c r="W3" s="140"/>
      <c r="X3" s="140"/>
      <c r="Y3" s="140"/>
      <c r="Z3" s="140"/>
    </row>
    <row r="5" spans="3:26" ht="18.75" customHeight="1" x14ac:dyDescent="0.3">
      <c r="C5" s="141" t="s">
        <v>1144</v>
      </c>
      <c r="D5" s="141"/>
      <c r="E5" s="141"/>
      <c r="F5" s="141"/>
      <c r="G5" s="141"/>
      <c r="H5" s="141"/>
      <c r="I5" s="141"/>
      <c r="J5" s="141"/>
      <c r="K5" s="141"/>
      <c r="L5" s="141"/>
      <c r="M5" s="141"/>
      <c r="N5" s="141"/>
      <c r="O5" s="141"/>
      <c r="P5" s="141"/>
      <c r="Q5" s="141"/>
      <c r="R5" s="141"/>
      <c r="S5" s="141"/>
      <c r="T5" s="141"/>
      <c r="U5" s="141"/>
      <c r="V5" s="141"/>
      <c r="W5" s="141"/>
      <c r="X5" s="141"/>
      <c r="Y5" s="141"/>
      <c r="Z5" s="141"/>
    </row>
    <row r="7" spans="3:26" x14ac:dyDescent="0.25">
      <c r="J7" s="111" t="s">
        <v>1130</v>
      </c>
      <c r="K7" t="s">
        <v>1134</v>
      </c>
      <c r="L7" t="s">
        <v>1136</v>
      </c>
      <c r="M7" t="s">
        <v>1137</v>
      </c>
      <c r="N7" t="s">
        <v>1133</v>
      </c>
      <c r="O7" t="s">
        <v>1141</v>
      </c>
    </row>
    <row r="8" spans="3:26" x14ac:dyDescent="0.25">
      <c r="J8" s="112" t="s">
        <v>18</v>
      </c>
      <c r="K8" s="113">
        <v>106200.37050000011</v>
      </c>
      <c r="L8" s="113">
        <v>7.0270588235294129</v>
      </c>
      <c r="M8" s="113">
        <v>54.780852941176462</v>
      </c>
      <c r="N8">
        <v>340</v>
      </c>
      <c r="O8">
        <v>1039.29</v>
      </c>
    </row>
    <row r="9" spans="3:26" x14ac:dyDescent="0.25">
      <c r="J9" s="112" t="s">
        <v>42</v>
      </c>
      <c r="K9" s="113">
        <v>106197.67199999996</v>
      </c>
      <c r="L9" s="113">
        <v>6.8180722891566266</v>
      </c>
      <c r="M9" s="113">
        <v>55.659277108433741</v>
      </c>
      <c r="N9">
        <v>332</v>
      </c>
      <c r="O9">
        <v>1022.49</v>
      </c>
    </row>
    <row r="10" spans="3:26" x14ac:dyDescent="0.25">
      <c r="J10" s="114" t="s">
        <v>25</v>
      </c>
      <c r="K10" s="115">
        <v>110568.70649999994</v>
      </c>
      <c r="L10" s="115">
        <v>7.0728658536585378</v>
      </c>
      <c r="M10" s="115">
        <v>56.609024390243896</v>
      </c>
      <c r="N10" s="136">
        <v>328</v>
      </c>
      <c r="O10" s="136">
        <v>1042.6500000000001</v>
      </c>
    </row>
    <row r="11" spans="3:26" x14ac:dyDescent="0.25">
      <c r="J11" s="112" t="s">
        <v>1131</v>
      </c>
      <c r="K11" s="113">
        <v>322966.74900000042</v>
      </c>
      <c r="L11" s="113">
        <v>6.9726999999999997</v>
      </c>
      <c r="M11" s="113">
        <v>55.672130000000038</v>
      </c>
      <c r="N11">
        <v>1000</v>
      </c>
      <c r="O11">
        <v>1042.6500000000001</v>
      </c>
    </row>
    <row r="14" spans="3:26" ht="17.25" customHeight="1" x14ac:dyDescent="0.3">
      <c r="C14" s="139" t="s">
        <v>1145</v>
      </c>
      <c r="D14" s="139"/>
      <c r="E14" s="139"/>
      <c r="F14" s="139"/>
      <c r="G14" s="139"/>
      <c r="H14" s="139"/>
      <c r="I14" s="139"/>
      <c r="J14" s="139"/>
      <c r="K14" s="139"/>
      <c r="L14" s="139"/>
      <c r="M14" s="139"/>
      <c r="N14" s="139"/>
      <c r="O14" s="139"/>
      <c r="P14" s="139"/>
      <c r="Q14" s="139"/>
      <c r="R14" s="139"/>
      <c r="S14" s="139"/>
      <c r="T14" s="139"/>
      <c r="U14" s="139"/>
      <c r="V14" s="139"/>
      <c r="W14" s="139"/>
      <c r="X14" s="139"/>
      <c r="Y14" s="139"/>
      <c r="Z14" s="139"/>
    </row>
    <row r="16" spans="3:26" x14ac:dyDescent="0.25">
      <c r="D16" s="111" t="s">
        <v>1134</v>
      </c>
      <c r="E16" s="111" t="s">
        <v>1132</v>
      </c>
    </row>
    <row r="17" spans="4:8" x14ac:dyDescent="0.25">
      <c r="D17" s="111" t="s">
        <v>1130</v>
      </c>
      <c r="E17" t="s">
        <v>18</v>
      </c>
      <c r="F17" t="s">
        <v>42</v>
      </c>
      <c r="G17" t="s">
        <v>25</v>
      </c>
      <c r="H17" t="s">
        <v>1131</v>
      </c>
    </row>
    <row r="18" spans="4:8" x14ac:dyDescent="0.25">
      <c r="D18" s="112" t="s">
        <v>1138</v>
      </c>
      <c r="E18" s="74">
        <v>38681.128499999999</v>
      </c>
      <c r="F18" s="74">
        <v>37176.058500000014</v>
      </c>
      <c r="G18" s="74">
        <v>40434.68099999999</v>
      </c>
      <c r="H18" s="74">
        <v>116291.86799999999</v>
      </c>
    </row>
    <row r="19" spans="4:8" x14ac:dyDescent="0.25">
      <c r="D19" s="112" t="s">
        <v>1139</v>
      </c>
      <c r="E19" s="74">
        <v>29860.120500000005</v>
      </c>
      <c r="F19" s="74">
        <v>34424.270999999993</v>
      </c>
      <c r="G19" s="74">
        <v>32934.982500000006</v>
      </c>
      <c r="H19" s="74">
        <v>97219.374000000011</v>
      </c>
    </row>
    <row r="20" spans="4:8" x14ac:dyDescent="0.25">
      <c r="D20" s="112" t="s">
        <v>1140</v>
      </c>
      <c r="E20" s="74">
        <v>37659.121500000008</v>
      </c>
      <c r="F20" s="74">
        <v>34597.342499999999</v>
      </c>
      <c r="G20" s="74">
        <v>37199.042999999998</v>
      </c>
      <c r="H20" s="74">
        <v>109455.50700000001</v>
      </c>
    </row>
    <row r="21" spans="4:8" x14ac:dyDescent="0.25">
      <c r="D21" s="112" t="s">
        <v>1131</v>
      </c>
      <c r="E21" s="74">
        <v>106200.37050000002</v>
      </c>
      <c r="F21" s="74">
        <v>106197.67200000001</v>
      </c>
      <c r="G21" s="74">
        <v>110568.7065</v>
      </c>
      <c r="H21" s="74">
        <v>322966.74900000001</v>
      </c>
    </row>
    <row r="34" spans="3:26" ht="20.25" x14ac:dyDescent="0.3">
      <c r="C34" s="138" t="s">
        <v>1146</v>
      </c>
      <c r="D34" s="138"/>
      <c r="E34" s="138"/>
      <c r="F34" s="138"/>
      <c r="G34" s="138"/>
      <c r="H34" s="138"/>
      <c r="I34" s="138"/>
      <c r="J34" s="138"/>
      <c r="K34" s="138"/>
      <c r="L34" s="138"/>
      <c r="M34" s="138"/>
      <c r="N34" s="138"/>
      <c r="O34" s="138"/>
      <c r="P34" s="138"/>
      <c r="Q34" s="138"/>
      <c r="R34" s="138"/>
      <c r="S34" s="138"/>
      <c r="T34" s="138"/>
      <c r="U34" s="138"/>
      <c r="V34" s="138"/>
      <c r="W34" s="138"/>
      <c r="X34" s="138"/>
      <c r="Y34" s="138"/>
      <c r="Z34" s="138"/>
    </row>
    <row r="36" spans="3:26" x14ac:dyDescent="0.25">
      <c r="D36" s="111" t="s">
        <v>1134</v>
      </c>
      <c r="E36" s="111" t="s">
        <v>1132</v>
      </c>
    </row>
    <row r="37" spans="3:26" x14ac:dyDescent="0.25">
      <c r="D37" s="111" t="s">
        <v>1130</v>
      </c>
      <c r="E37" t="s">
        <v>21</v>
      </c>
      <c r="F37" t="s">
        <v>31</v>
      </c>
      <c r="G37" t="s">
        <v>1131</v>
      </c>
    </row>
    <row r="38" spans="3:26" x14ac:dyDescent="0.25">
      <c r="D38" s="112" t="s">
        <v>18</v>
      </c>
      <c r="E38" s="116">
        <v>0.5015911597031576</v>
      </c>
      <c r="F38" s="116">
        <v>0.4984088402968424</v>
      </c>
      <c r="G38" s="116">
        <v>1</v>
      </c>
    </row>
    <row r="39" spans="3:26" x14ac:dyDescent="0.25">
      <c r="D39" s="112" t="s">
        <v>42</v>
      </c>
      <c r="E39" s="116">
        <v>0.4983941173399733</v>
      </c>
      <c r="F39" s="116">
        <v>0.5016058826600267</v>
      </c>
      <c r="G39" s="116">
        <v>1</v>
      </c>
    </row>
    <row r="40" spans="3:26" x14ac:dyDescent="0.25">
      <c r="D40" s="112" t="s">
        <v>25</v>
      </c>
      <c r="E40" s="116">
        <v>0.55789259866217222</v>
      </c>
      <c r="F40" s="116">
        <v>0.44210740133782778</v>
      </c>
      <c r="G40" s="116">
        <v>1</v>
      </c>
    </row>
    <row r="41" spans="3:26" x14ac:dyDescent="0.25">
      <c r="D41" s="112" t="s">
        <v>1131</v>
      </c>
      <c r="E41" s="116">
        <v>0.51981488967460243</v>
      </c>
      <c r="F41" s="116">
        <v>0.48018511032539757</v>
      </c>
      <c r="G41" s="116">
        <v>1</v>
      </c>
    </row>
    <row r="45" spans="3:26" x14ac:dyDescent="0.25">
      <c r="D45" s="111" t="s">
        <v>4</v>
      </c>
      <c r="E45" t="s">
        <v>1142</v>
      </c>
    </row>
    <row r="47" spans="3:26" x14ac:dyDescent="0.25">
      <c r="D47" s="111" t="s">
        <v>1134</v>
      </c>
      <c r="E47" s="111" t="s">
        <v>1132</v>
      </c>
    </row>
    <row r="48" spans="3:26" x14ac:dyDescent="0.25">
      <c r="D48" s="111" t="s">
        <v>1130</v>
      </c>
      <c r="E48" t="s">
        <v>29</v>
      </c>
      <c r="F48" t="s">
        <v>33</v>
      </c>
      <c r="G48" t="s">
        <v>23</v>
      </c>
      <c r="H48" t="s">
        <v>1131</v>
      </c>
    </row>
    <row r="49" spans="4:8" x14ac:dyDescent="0.25">
      <c r="D49" s="112" t="s">
        <v>18</v>
      </c>
      <c r="E49" s="116">
        <v>0.31808976598626842</v>
      </c>
      <c r="F49" s="116">
        <v>0.31162556537408709</v>
      </c>
      <c r="G49" s="116">
        <v>0.37028466863964449</v>
      </c>
      <c r="H49" s="116">
        <v>1</v>
      </c>
    </row>
    <row r="50" spans="4:8" x14ac:dyDescent="0.25">
      <c r="D50" s="112" t="s">
        <v>42</v>
      </c>
      <c r="E50" s="116">
        <v>0.33277058559249773</v>
      </c>
      <c r="F50" s="116">
        <v>0.35165419162860762</v>
      </c>
      <c r="G50" s="116">
        <v>0.31557522277889466</v>
      </c>
      <c r="H50" s="116">
        <v>1</v>
      </c>
    </row>
    <row r="51" spans="4:8" x14ac:dyDescent="0.25">
      <c r="D51" s="112" t="s">
        <v>25</v>
      </c>
      <c r="E51" s="116">
        <v>0.38967497100999371</v>
      </c>
      <c r="F51" s="116">
        <v>0.27428615166082276</v>
      </c>
      <c r="G51" s="116">
        <v>0.33603887732918353</v>
      </c>
      <c r="H51" s="116">
        <v>1</v>
      </c>
    </row>
    <row r="52" spans="4:8" x14ac:dyDescent="0.25">
      <c r="D52" s="112" t="s">
        <v>1131</v>
      </c>
      <c r="E52" s="116">
        <v>0.34742452697506648</v>
      </c>
      <c r="F52" s="116">
        <v>0.31200447820713595</v>
      </c>
      <c r="G52" s="116">
        <v>0.34057099481779768</v>
      </c>
      <c r="H52" s="116">
        <v>1</v>
      </c>
    </row>
    <row r="55" spans="4:8" x14ac:dyDescent="0.25">
      <c r="D55" s="111" t="s">
        <v>4</v>
      </c>
      <c r="E55" t="s">
        <v>1142</v>
      </c>
    </row>
    <row r="57" spans="4:8" x14ac:dyDescent="0.25">
      <c r="D57" s="111" t="s">
        <v>1134</v>
      </c>
      <c r="E57" s="111" t="s">
        <v>1132</v>
      </c>
    </row>
    <row r="58" spans="4:8" x14ac:dyDescent="0.25">
      <c r="D58" s="111" t="s">
        <v>1130</v>
      </c>
      <c r="E58" t="s">
        <v>18</v>
      </c>
      <c r="F58" t="s">
        <v>42</v>
      </c>
      <c r="G58" t="s">
        <v>25</v>
      </c>
      <c r="H58" t="s">
        <v>1131</v>
      </c>
    </row>
    <row r="59" spans="4:8" x14ac:dyDescent="0.25">
      <c r="D59" s="112" t="s">
        <v>28</v>
      </c>
      <c r="E59" s="116">
        <v>0.33709874177850724</v>
      </c>
      <c r="F59" s="116">
        <v>0.31380600165835648</v>
      </c>
      <c r="G59" s="116">
        <v>0.34909525656313634</v>
      </c>
      <c r="H59" s="116">
        <v>1</v>
      </c>
    </row>
    <row r="60" spans="4:8" x14ac:dyDescent="0.25">
      <c r="D60" s="112" t="s">
        <v>46</v>
      </c>
      <c r="E60" s="116">
        <v>0.30075019479929388</v>
      </c>
      <c r="F60" s="116">
        <v>0.3022382100506768</v>
      </c>
      <c r="G60" s="116">
        <v>0.39701159515002932</v>
      </c>
      <c r="H60" s="116">
        <v>1</v>
      </c>
    </row>
    <row r="61" spans="4:8" x14ac:dyDescent="0.25">
      <c r="D61" s="112" t="s">
        <v>44</v>
      </c>
      <c r="E61" s="116">
        <v>0.30569326187815216</v>
      </c>
      <c r="F61" s="116">
        <v>0.27099351277919664</v>
      </c>
      <c r="G61" s="116">
        <v>0.42331322534265109</v>
      </c>
      <c r="H61" s="116">
        <v>1</v>
      </c>
    </row>
    <row r="62" spans="4:8" x14ac:dyDescent="0.25">
      <c r="D62" s="112" t="s">
        <v>22</v>
      </c>
      <c r="E62" s="116">
        <v>0.25608447855528926</v>
      </c>
      <c r="F62" s="116">
        <v>0.40616266228513342</v>
      </c>
      <c r="G62" s="116">
        <v>0.33775285915957726</v>
      </c>
      <c r="H62" s="116">
        <v>1</v>
      </c>
    </row>
    <row r="63" spans="4:8" x14ac:dyDescent="0.25">
      <c r="D63" s="112" t="s">
        <v>32</v>
      </c>
      <c r="E63" s="116">
        <v>0.41619753646700214</v>
      </c>
      <c r="F63" s="116">
        <v>0.32581769793434551</v>
      </c>
      <c r="G63" s="116">
        <v>0.25798476559865224</v>
      </c>
      <c r="H63" s="116">
        <v>1</v>
      </c>
    </row>
    <row r="64" spans="4:8" x14ac:dyDescent="0.25">
      <c r="D64" s="112" t="s">
        <v>36</v>
      </c>
      <c r="E64" s="116">
        <v>0.35144604749177738</v>
      </c>
      <c r="F64" s="116">
        <v>0.36261201155931289</v>
      </c>
      <c r="G64" s="116">
        <v>0.28594194094890985</v>
      </c>
      <c r="H64" s="116">
        <v>1</v>
      </c>
    </row>
    <row r="65" spans="3:10" x14ac:dyDescent="0.25">
      <c r="D65" s="112" t="s">
        <v>1131</v>
      </c>
      <c r="E65" s="116">
        <v>0.32882756763297644</v>
      </c>
      <c r="F65" s="116">
        <v>0.32881921228367689</v>
      </c>
      <c r="G65" s="116">
        <v>0.34235322008334673</v>
      </c>
      <c r="H65" s="116">
        <v>1</v>
      </c>
    </row>
    <row r="70" spans="3:10" x14ac:dyDescent="0.25">
      <c r="C70" s="111" t="s">
        <v>4</v>
      </c>
      <c r="D70" t="s">
        <v>1142</v>
      </c>
    </row>
    <row r="72" spans="3:10" x14ac:dyDescent="0.25">
      <c r="C72" s="111" t="s">
        <v>1134</v>
      </c>
      <c r="D72" s="111" t="s">
        <v>1132</v>
      </c>
    </row>
    <row r="73" spans="3:10" x14ac:dyDescent="0.25">
      <c r="C73" s="111" t="s">
        <v>1130</v>
      </c>
      <c r="D73" t="s">
        <v>28</v>
      </c>
      <c r="E73" t="s">
        <v>46</v>
      </c>
      <c r="F73" t="s">
        <v>44</v>
      </c>
      <c r="G73" t="s">
        <v>22</v>
      </c>
      <c r="H73" t="s">
        <v>32</v>
      </c>
      <c r="I73" t="s">
        <v>36</v>
      </c>
      <c r="J73" t="s">
        <v>1131</v>
      </c>
    </row>
    <row r="74" spans="3:10" x14ac:dyDescent="0.25">
      <c r="C74" s="112" t="s">
        <v>18</v>
      </c>
      <c r="D74" s="116">
        <v>0.17247692652823657</v>
      </c>
      <c r="E74" s="116">
        <v>0.15378956234432342</v>
      </c>
      <c r="F74" s="116">
        <v>0.16161055200838495</v>
      </c>
      <c r="G74" s="116">
        <v>0.11862249576615172</v>
      </c>
      <c r="H74" s="116">
        <v>0.21108396698107562</v>
      </c>
      <c r="I74" s="116">
        <v>0.18241649637182764</v>
      </c>
      <c r="J74" s="116">
        <v>1</v>
      </c>
    </row>
    <row r="75" spans="3:10" x14ac:dyDescent="0.25">
      <c r="C75" s="112" t="s">
        <v>42</v>
      </c>
      <c r="D75" s="116">
        <v>0.16056325133002916</v>
      </c>
      <c r="E75" s="116">
        <v>0.15455439079681521</v>
      </c>
      <c r="F75" s="116">
        <v>0.1432695106536799</v>
      </c>
      <c r="G75" s="116">
        <v>0.18814593223851461</v>
      </c>
      <c r="H75" s="116">
        <v>0.16524999248571101</v>
      </c>
      <c r="I75" s="116">
        <v>0.18821692249525018</v>
      </c>
      <c r="J75" s="116">
        <v>1</v>
      </c>
    </row>
    <row r="76" spans="3:10" x14ac:dyDescent="0.25">
      <c r="C76" s="112" t="s">
        <v>25</v>
      </c>
      <c r="D76" s="116">
        <v>0.17155825640413006</v>
      </c>
      <c r="E76" s="116">
        <v>0.194992513546317</v>
      </c>
      <c r="F76" s="116">
        <v>0.21495100876485332</v>
      </c>
      <c r="G76" s="116">
        <v>0.1502715056180928</v>
      </c>
      <c r="H76" s="116">
        <v>0.12567346982575039</v>
      </c>
      <c r="I76" s="116">
        <v>0.14255324584085646</v>
      </c>
      <c r="J76" s="116">
        <v>1</v>
      </c>
    </row>
    <row r="77" spans="3:10" x14ac:dyDescent="0.25">
      <c r="C77" s="112" t="s">
        <v>1131</v>
      </c>
      <c r="D77" s="116">
        <v>0.16824497155897619</v>
      </c>
      <c r="E77" s="116">
        <v>0.16814701565454343</v>
      </c>
      <c r="F77" s="116">
        <v>0.17384094236896197</v>
      </c>
      <c r="G77" s="116">
        <v>0.15231827781750995</v>
      </c>
      <c r="H77" s="116">
        <v>0.1667723168616346</v>
      </c>
      <c r="I77" s="116">
        <v>0.17067647573837394</v>
      </c>
      <c r="J77" s="116">
        <v>1</v>
      </c>
    </row>
  </sheetData>
  <mergeCells count="4">
    <mergeCell ref="C34:Z34"/>
    <mergeCell ref="C14:Z14"/>
    <mergeCell ref="C2:Z3"/>
    <mergeCell ref="C5:Z5"/>
  </mergeCells>
  <pageMargins left="0.7" right="0.7" top="0.75" bottom="0.75" header="0.3" footer="0.3"/>
  <drawing r:id="rId7"/>
  <extLst>
    <ext xmlns:x14="http://schemas.microsoft.com/office/spreadsheetml/2009/9/main" uri="{A8765BA9-456A-4dab-B4F3-ACF838C121DE}">
      <x14:slicerList>
        <x14:slicer r:id="rId8"/>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Sample data </vt:lpstr>
      <vt:lpstr>Modified </vt:lpstr>
      <vt:lpstr>Basic Dublicate values</vt:lpstr>
      <vt:lpstr>Sample sheet 1</vt:lpstr>
      <vt:lpstr>Modified 1</vt:lpstr>
      <vt:lpstr>Raw Data</vt:lpstr>
      <vt:lpstr>Pivot Tables</vt:lpstr>
      <vt:lpstr>Analysis</vt:lpstr>
      <vt:lpstr>Dashboards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Sachin S</dc:creator>
  <cp:lastModifiedBy>Sachin S</cp:lastModifiedBy>
  <dcterms:created xsi:type="dcterms:W3CDTF">2024-07-31T18:44:42Z</dcterms:created>
  <dcterms:modified xsi:type="dcterms:W3CDTF">2024-08-20T06:45:43Z</dcterms:modified>
</cp:coreProperties>
</file>